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minimized="1" xWindow="0" yWindow="0" windowWidth="19185" windowHeight="4965" tabRatio="867" firstSheet="12" activeTab="14"/>
  </bookViews>
  <sheets>
    <sheet name="目录" sheetId="1" r:id="rId1"/>
    <sheet name="1输入 数据补录" sheetId="36" r:id="rId2"/>
    <sheet name="1输入-存量业务到期" sheetId="35" r:id="rId3"/>
    <sheet name="1输入-存量业务利率" sheetId="37" r:id="rId4"/>
    <sheet name="1输入-新业务量（日均）" sheetId="40" r:id="rId5"/>
    <sheet name="1输入-新业务利率 定价室" sheetId="38" r:id="rId6"/>
    <sheet name="1输入 新业务利率 组件" sheetId="39" r:id="rId7"/>
    <sheet name="存量业务到期结构" sheetId="2" r:id="rId8"/>
    <sheet name="存量业务到期收益率" sheetId="3" r:id="rId9"/>
    <sheet name="新业务量假设" sheetId="4" r:id="rId10"/>
    <sheet name="新业务利率假设" sheetId="5" r:id="rId11"/>
    <sheet name="RWA风险权重" sheetId="6" r:id="rId12"/>
    <sheet name="LCR计算参数" sheetId="12" r:id="rId13"/>
    <sheet name="优化参数设置" sheetId="7" r:id="rId14"/>
    <sheet name="业务净增量变动限制设置" sheetId="18" r:id="rId15"/>
    <sheet name="LCR计算数据准备" sheetId="13" r:id="rId16"/>
    <sheet name="Excel Solver" sheetId="8" r:id="rId17"/>
    <sheet name="基本优化结果" sheetId="10" r:id="rId18"/>
    <sheet name="Sheet1" sheetId="33" r:id="rId19"/>
    <sheet name="优化结果分析" sheetId="32" r:id="rId20"/>
    <sheet name="优化结果分析 (次年)" sheetId="34" r:id="rId21"/>
    <sheet name="存量业务利息收支" sheetId="23" r:id="rId22"/>
    <sheet name="新业务利息收支_基准情景" sheetId="24" r:id="rId23"/>
    <sheet name="新业务利息收支_优化情景" sheetId="25" r:id="rId24"/>
    <sheet name="期末余额_基准情景" sheetId="19" r:id="rId25"/>
    <sheet name="业务净增量_基准情景" sheetId="26" r:id="rId26"/>
    <sheet name="业务毛增量_基准情景" sheetId="27" r:id="rId27"/>
    <sheet name="LCR_基准情景" sheetId="22" r:id="rId28"/>
    <sheet name="中间计算参数关联表" sheetId="30" r:id="rId29"/>
    <sheet name="期末余额_优化情景" sheetId="20" r:id="rId30"/>
    <sheet name="业务净增量_优化情景" sheetId="21" r:id="rId31"/>
    <sheet name="业务毛增量_优化情景" sheetId="29" r:id="rId32"/>
    <sheet name="LCR_优化情景" sheetId="31" r:id="rId33"/>
    <sheet name="LCR计算过程" sheetId="15" r:id="rId34"/>
  </sheets>
  <externalReferences>
    <externalReference r:id="rId35"/>
  </externalReferences>
  <definedNames>
    <definedName name="ChgVar_Range">'Excel Solver'!$AB$6:$AB$76</definedName>
    <definedName name="ChgVaR_Ref">'Excel Solver'!$AB$5</definedName>
    <definedName name="Constraint_Box">'Excel Solver'!$AH$5</definedName>
    <definedName name="noc">'Excel Solver'!$AP$4</definedName>
    <definedName name="obalance">'Excel Solver'!$D$7:$D$29</definedName>
    <definedName name="obj_value">'Excel Solver'!$N$5</definedName>
    <definedName name="object_LCR">'Excel Solver'!$W$9</definedName>
    <definedName name="opperiod">优化参数设置!$B$7</definedName>
    <definedName name="opt_allocation">'Excel Solver'!$J$5:$J$56</definedName>
    <definedName name="opt_asset_allocation">'Excel Solver'!$J$6:$J$29</definedName>
    <definedName name="opt_liability_allocation">'Excel Solver'!$J$31:$J$56</definedName>
    <definedName name="opt_result">基本优化结果!$C$4:$AP$55,基本优化结果!$C$60:$AP$83,基本优化结果!$C$86:$BJ$113,基本优化结果!$C$116:$BJ$143</definedName>
    <definedName name="opt_riskresult">'Excel Solver'!$W$7:$W$9</definedName>
    <definedName name="period_num">优化参数设置!$B$11</definedName>
    <definedName name="re_opt">'Excel Solver'!$AK$17:$AK$23</definedName>
    <definedName name="re_optcheck">'Excel Solver'!$AK$23</definedName>
    <definedName name="rwaomapping">中间计算参数关联表!$D$5:$E$44</definedName>
    <definedName name="rwaresult">'Excel Solver'!$S$4:$T$29</definedName>
    <definedName name="rwaweight">'Excel Solver'!$Q$7:$Q$29</definedName>
    <definedName name="solver_adj" localSheetId="16" hidden="1">'Excel Solver'!$J$5:$J$56</definedName>
    <definedName name="solver_cvg" localSheetId="16" hidden="1">0.0001</definedName>
    <definedName name="solver_drv" localSheetId="16" hidden="1">2</definedName>
    <definedName name="solver_eng" localSheetId="16" hidden="1">1</definedName>
    <definedName name="solver_eng" localSheetId="0" hidden="1">1</definedName>
    <definedName name="solver_est" localSheetId="16" hidden="1">1</definedName>
    <definedName name="solver_itr" localSheetId="16" hidden="1">2147483647</definedName>
    <definedName name="solver_lhs1" localSheetId="16" hidden="1">'Excel Solver'!$W$5</definedName>
    <definedName name="solver_lhs10" localSheetId="16" hidden="1">'Excel Solver'!$J$14</definedName>
    <definedName name="solver_lhs100" localSheetId="16" hidden="1">'Excel Solver'!$J$34</definedName>
    <definedName name="solver_lhs101" localSheetId="16" hidden="1">'Excel Solver'!$J$36</definedName>
    <definedName name="solver_lhs102" localSheetId="16" hidden="1">'Excel Solver'!$J$37</definedName>
    <definedName name="solver_lhs103" localSheetId="16" hidden="1">'Excel Solver'!$J$38</definedName>
    <definedName name="solver_lhs104" localSheetId="16" hidden="1">'Excel Solver'!$J$39</definedName>
    <definedName name="solver_lhs105" localSheetId="16" hidden="1">'Excel Solver'!$J$41</definedName>
    <definedName name="solver_lhs106" localSheetId="16" hidden="1">'Excel Solver'!$J$42</definedName>
    <definedName name="solver_lhs107" localSheetId="16" hidden="1">'Excel Solver'!$J$43</definedName>
    <definedName name="solver_lhs108" localSheetId="16" hidden="1">'Excel Solver'!$J$44</definedName>
    <definedName name="solver_lhs109" localSheetId="16" hidden="1">'Excel Solver'!$J$46</definedName>
    <definedName name="solver_lhs11" localSheetId="16" hidden="1">'Excel Solver'!$J$15</definedName>
    <definedName name="solver_lhs110" localSheetId="16" hidden="1">'Excel Solver'!$J$47</definedName>
    <definedName name="solver_lhs111" localSheetId="16" hidden="1">'Excel Solver'!$J$48</definedName>
    <definedName name="solver_lhs112" localSheetId="16" hidden="1">'Excel Solver'!$J$49</definedName>
    <definedName name="solver_lhs113" localSheetId="16" hidden="1">'Excel Solver'!$J$53</definedName>
    <definedName name="solver_lhs114" localSheetId="16" hidden="1">'Excel Solver'!$J$54</definedName>
    <definedName name="solver_lhs115" localSheetId="16" hidden="1">'Excel Solver'!$J$55</definedName>
    <definedName name="solver_lhs116" localSheetId="16" hidden="1">'Excel Solver'!$J$56</definedName>
    <definedName name="solver_lhs117" localSheetId="16" hidden="1">'Excel Solver'!$J$57</definedName>
    <definedName name="solver_lhs118" localSheetId="16" hidden="1">'Excel Solver'!$J$58</definedName>
    <definedName name="solver_lhs119" localSheetId="16" hidden="1">'Excel Solver'!$J$60</definedName>
    <definedName name="solver_lhs12" localSheetId="16" hidden="1">'Excel Solver'!$J$16</definedName>
    <definedName name="solver_lhs120" localSheetId="16" hidden="1">'Excel Solver'!$J$61</definedName>
    <definedName name="solver_lhs121" localSheetId="16" hidden="1">'Excel Solver'!$J$62</definedName>
    <definedName name="solver_lhs122" localSheetId="16" hidden="1">'Excel Solver'!$J$63</definedName>
    <definedName name="solver_lhs123" localSheetId="16" hidden="1">'Excel Solver'!$J$64</definedName>
    <definedName name="solver_lhs124" localSheetId="16" hidden="1">'Excel Solver'!$J$66</definedName>
    <definedName name="solver_lhs125" localSheetId="16" hidden="1">'Excel Solver'!$J$68</definedName>
    <definedName name="solver_lhs126" localSheetId="16" hidden="1">'Excel Solver'!$J$69</definedName>
    <definedName name="solver_lhs127" localSheetId="16" hidden="1">'Excel Solver'!$J$70</definedName>
    <definedName name="solver_lhs128" localSheetId="16" hidden="1">'Excel Solver'!$J$71</definedName>
    <definedName name="solver_lhs129" localSheetId="16" hidden="1">'Excel Solver'!$J$73</definedName>
    <definedName name="solver_lhs13" localSheetId="16" hidden="1">'Excel Solver'!$J$18</definedName>
    <definedName name="solver_lhs130" localSheetId="16" hidden="1">'Excel Solver'!$J$74</definedName>
    <definedName name="solver_lhs131" localSheetId="16" hidden="1">'Excel Solver'!$J$75</definedName>
    <definedName name="solver_lhs132" localSheetId="16" hidden="1">'Excel Solver'!$J$76</definedName>
    <definedName name="solver_lhs133" localSheetId="16" hidden="1">'Excel Solver'!$J$79</definedName>
    <definedName name="solver_lhs134" localSheetId="16" hidden="1">'Excel Solver'!$J$80</definedName>
    <definedName name="solver_lhs135" localSheetId="16" hidden="1">'Excel Solver'!$J$81</definedName>
    <definedName name="solver_lhs136" localSheetId="16" hidden="1">'Excel Solver'!$J$82</definedName>
    <definedName name="solver_lhs137" localSheetId="16" hidden="1">'Excel Solver'!$J$84</definedName>
    <definedName name="solver_lhs138" localSheetId="16" hidden="1">'Excel Solver'!$J$85</definedName>
    <definedName name="solver_lhs139" localSheetId="16" hidden="1">'Excel Solver'!$J$86</definedName>
    <definedName name="solver_lhs14" localSheetId="16" hidden="1">'Excel Solver'!$J$19</definedName>
    <definedName name="solver_lhs140" localSheetId="16" hidden="1">'Excel Solver'!$J$87</definedName>
    <definedName name="solver_lhs141" localSheetId="16" hidden="1">'Excel Solver'!$J$89</definedName>
    <definedName name="solver_lhs142" localSheetId="16" hidden="1">'Excel Solver'!$J$90</definedName>
    <definedName name="solver_lhs143" localSheetId="16" hidden="1">'Excel Solver'!$J$92</definedName>
    <definedName name="solver_lhs144" localSheetId="16" hidden="1">'Excel Solver'!$J$93</definedName>
    <definedName name="solver_lhs145" localSheetId="16" hidden="1">'Excel Solver'!$J$94</definedName>
    <definedName name="solver_lhs146" localSheetId="16" hidden="1">'Excel Solver'!$J$95</definedName>
    <definedName name="solver_lhs147" localSheetId="16" hidden="1">'Excel Solver'!$J$97</definedName>
    <definedName name="solver_lhs148" localSheetId="16" hidden="1">'Excel Solver'!$J$98</definedName>
    <definedName name="solver_lhs149" localSheetId="16" hidden="1">'Excel Solver'!$J$99</definedName>
    <definedName name="solver_lhs15" localSheetId="16" hidden="1">'Excel Solver'!$J$20</definedName>
    <definedName name="solver_lhs150" localSheetId="16" hidden="1">'Excel Solver'!$J$100</definedName>
    <definedName name="solver_lhs16" localSheetId="16" hidden="1">'Excel Solver'!$J$22</definedName>
    <definedName name="solver_lhs17" localSheetId="16" hidden="1">'Excel Solver'!$J$23</definedName>
    <definedName name="solver_lhs18" localSheetId="16" hidden="1">'Excel Solver'!$J$24</definedName>
    <definedName name="solver_lhs19" localSheetId="16" hidden="1">'Excel Solver'!$J$26</definedName>
    <definedName name="solver_lhs2" localSheetId="16" hidden="1">'Excel Solver'!$W$6</definedName>
    <definedName name="solver_lhs20" localSheetId="16" hidden="1">'Excel Solver'!$J$27</definedName>
    <definedName name="solver_lhs21" localSheetId="16" hidden="1">'Excel Solver'!$J$28</definedName>
    <definedName name="solver_lhs22" localSheetId="16" hidden="1">'Excel Solver'!$J$29</definedName>
    <definedName name="solver_lhs23" localSheetId="16" hidden="1">'Excel Solver'!$J$33</definedName>
    <definedName name="solver_lhs24" localSheetId="16" hidden="1">'Excel Solver'!$J$34</definedName>
    <definedName name="solver_lhs25" localSheetId="16" hidden="1">'Excel Solver'!$J$35</definedName>
    <definedName name="solver_lhs26" localSheetId="16" hidden="1">'Excel Solver'!$J$36</definedName>
    <definedName name="solver_lhs27" localSheetId="16" hidden="1">'Excel Solver'!$J$37</definedName>
    <definedName name="solver_lhs28" localSheetId="16" hidden="1">'Excel Solver'!$J$38</definedName>
    <definedName name="solver_lhs29" localSheetId="16" hidden="1">'Excel Solver'!$J$40</definedName>
    <definedName name="solver_lhs3" localSheetId="16" hidden="1">'Excel Solver'!$W$7</definedName>
    <definedName name="solver_lhs30" localSheetId="16" hidden="1">'Excel Solver'!$J$41</definedName>
    <definedName name="solver_lhs31" localSheetId="16" hidden="1">'Excel Solver'!$J$42</definedName>
    <definedName name="solver_lhs32" localSheetId="16" hidden="1">'Excel Solver'!$J$43</definedName>
    <definedName name="solver_lhs33" localSheetId="16" hidden="1">'Excel Solver'!$J$44</definedName>
    <definedName name="solver_lhs34" localSheetId="16" hidden="1">'Excel Solver'!$J$46</definedName>
    <definedName name="solver_lhs35" localSheetId="16" hidden="1">'Excel Solver'!$J$47</definedName>
    <definedName name="solver_lhs36" localSheetId="16" hidden="1">'Excel Solver'!$J$48</definedName>
    <definedName name="solver_lhs37" localSheetId="16" hidden="1">'Excel Solver'!$J$50</definedName>
    <definedName name="solver_lhs38" localSheetId="16" hidden="1">'Excel Solver'!$J$51</definedName>
    <definedName name="solver_lhs39" localSheetId="16" hidden="1">'Excel Solver'!$J$53</definedName>
    <definedName name="solver_lhs4" localSheetId="16" hidden="1">'Excel Solver'!$W$8</definedName>
    <definedName name="solver_lhs40" localSheetId="16" hidden="1">'Excel Solver'!$J$54</definedName>
    <definedName name="solver_lhs41" localSheetId="16" hidden="1">'Excel Solver'!$J$55</definedName>
    <definedName name="solver_lhs42" localSheetId="16" hidden="1">'Excel Solver'!$J$56</definedName>
    <definedName name="solver_lhs43" localSheetId="16" hidden="1">'Excel Solver'!$J$7</definedName>
    <definedName name="solver_lhs44" localSheetId="16" hidden="1">'Excel Solver'!$J$8</definedName>
    <definedName name="solver_lhs45" localSheetId="16" hidden="1">'Excel Solver'!$J$9</definedName>
    <definedName name="solver_lhs46" localSheetId="16" hidden="1">'Excel Solver'!$J$10</definedName>
    <definedName name="solver_lhs47" localSheetId="16" hidden="1">'Excel Solver'!$J$11</definedName>
    <definedName name="solver_lhs48" localSheetId="16" hidden="1">'Excel Solver'!$J$14</definedName>
    <definedName name="solver_lhs49" localSheetId="16" hidden="1">'Excel Solver'!$J$15</definedName>
    <definedName name="solver_lhs5" localSheetId="16" hidden="1">'Excel Solver'!$J$7</definedName>
    <definedName name="solver_lhs50" localSheetId="16" hidden="1">'Excel Solver'!$J$16</definedName>
    <definedName name="solver_lhs51" localSheetId="16" hidden="1">'Excel Solver'!$J$18</definedName>
    <definedName name="solver_lhs52" localSheetId="16" hidden="1">'Excel Solver'!$J$19</definedName>
    <definedName name="solver_lhs53" localSheetId="16" hidden="1">'Excel Solver'!$J$20</definedName>
    <definedName name="solver_lhs54" localSheetId="16" hidden="1">'Excel Solver'!$J$22</definedName>
    <definedName name="solver_lhs55" localSheetId="16" hidden="1">'Excel Solver'!$J$23</definedName>
    <definedName name="solver_lhs56" localSheetId="16" hidden="1">'Excel Solver'!$J$24</definedName>
    <definedName name="solver_lhs57" localSheetId="16" hidden="1">'Excel Solver'!$J$26</definedName>
    <definedName name="solver_lhs58" localSheetId="16" hidden="1">'Excel Solver'!$J$27</definedName>
    <definedName name="solver_lhs59" localSheetId="16" hidden="1">'Excel Solver'!$J$28</definedName>
    <definedName name="solver_lhs6" localSheetId="16" hidden="1">'Excel Solver'!$J$8</definedName>
    <definedName name="solver_lhs60" localSheetId="16" hidden="1">'Excel Solver'!$J$29</definedName>
    <definedName name="solver_lhs61" localSheetId="16" hidden="1">'Excel Solver'!$J$33</definedName>
    <definedName name="solver_lhs62" localSheetId="16" hidden="1">'Excel Solver'!$J$34</definedName>
    <definedName name="solver_lhs63" localSheetId="16" hidden="1">'Excel Solver'!$J$35</definedName>
    <definedName name="solver_lhs64" localSheetId="16" hidden="1">'Excel Solver'!$J$36</definedName>
    <definedName name="solver_lhs65" localSheetId="16" hidden="1">'Excel Solver'!$J$37</definedName>
    <definedName name="solver_lhs66" localSheetId="16" hidden="1">'Excel Solver'!$J$38</definedName>
    <definedName name="solver_lhs67" localSheetId="16" hidden="1">'Excel Solver'!$J$40</definedName>
    <definedName name="solver_lhs68" localSheetId="16" hidden="1">'Excel Solver'!$J$41</definedName>
    <definedName name="solver_lhs69" localSheetId="16" hidden="1">'Excel Solver'!$J$42</definedName>
    <definedName name="solver_lhs7" localSheetId="16" hidden="1">'Excel Solver'!$J$9</definedName>
    <definedName name="solver_lhs70" localSheetId="16" hidden="1">'Excel Solver'!$J$43</definedName>
    <definedName name="solver_lhs71" localSheetId="16" hidden="1">'Excel Solver'!$J$44</definedName>
    <definedName name="solver_lhs72" localSheetId="16" hidden="1">'Excel Solver'!$J$46</definedName>
    <definedName name="solver_lhs73" localSheetId="16" hidden="1">'Excel Solver'!$J$47</definedName>
    <definedName name="solver_lhs74" localSheetId="16" hidden="1">'Excel Solver'!$J$48</definedName>
    <definedName name="solver_lhs75" localSheetId="16" hidden="1">'Excel Solver'!$J$50</definedName>
    <definedName name="solver_lhs76" localSheetId="16" hidden="1">'Excel Solver'!$J$51</definedName>
    <definedName name="solver_lhs77" localSheetId="16" hidden="1">'Excel Solver'!$J$53</definedName>
    <definedName name="solver_lhs78" localSheetId="16" hidden="1">'Excel Solver'!$J$54</definedName>
    <definedName name="solver_lhs79" localSheetId="16" hidden="1">'Excel Solver'!$J$55</definedName>
    <definedName name="solver_lhs8" localSheetId="16" hidden="1">'Excel Solver'!$J$10</definedName>
    <definedName name="solver_lhs80" localSheetId="16" hidden="1">'Excel Solver'!$J$56</definedName>
    <definedName name="solver_lhs81" localSheetId="16" hidden="1">'Excel Solver'!$J$56</definedName>
    <definedName name="solver_lhs82" localSheetId="16" hidden="1">'Excel Solver'!$J$9</definedName>
    <definedName name="solver_lhs83" localSheetId="16" hidden="1">'Excel Solver'!$J$10</definedName>
    <definedName name="solver_lhs84" localSheetId="16" hidden="1">'Excel Solver'!$J$11</definedName>
    <definedName name="solver_lhs85" localSheetId="16" hidden="1">'Excel Solver'!$J$14</definedName>
    <definedName name="solver_lhs86" localSheetId="16" hidden="1">'Excel Solver'!$J$15</definedName>
    <definedName name="solver_lhs87" localSheetId="16" hidden="1">'Excel Solver'!$J$16</definedName>
    <definedName name="solver_lhs88" localSheetId="16" hidden="1">'Excel Solver'!$J$18</definedName>
    <definedName name="solver_lhs89" localSheetId="16" hidden="1">'Excel Solver'!$J$19</definedName>
    <definedName name="solver_lhs9" localSheetId="16" hidden="1">'Excel Solver'!$J$11</definedName>
    <definedName name="solver_lhs90" localSheetId="16" hidden="1">'Excel Solver'!$J$20</definedName>
    <definedName name="solver_lhs91" localSheetId="16" hidden="1">'Excel Solver'!$J$22</definedName>
    <definedName name="solver_lhs92" localSheetId="16" hidden="1">'Excel Solver'!$J$23</definedName>
    <definedName name="solver_lhs93" localSheetId="16" hidden="1">'Excel Solver'!$J$25</definedName>
    <definedName name="solver_lhs94" localSheetId="16" hidden="1">'Excel Solver'!$J$26</definedName>
    <definedName name="solver_lhs95" localSheetId="16" hidden="1">'Excel Solver'!$J$27</definedName>
    <definedName name="solver_lhs96" localSheetId="16" hidden="1">'Excel Solver'!$J$28</definedName>
    <definedName name="solver_lhs97" localSheetId="16" hidden="1">'Excel Solver'!$J$31</definedName>
    <definedName name="solver_lhs98" localSheetId="16" hidden="1">'Excel Solver'!$J$32</definedName>
    <definedName name="solver_lhs99" localSheetId="16" hidden="1">'Excel Solver'!$J$33</definedName>
    <definedName name="solver_mip" localSheetId="16" hidden="1">2147483647</definedName>
    <definedName name="solver_mni" localSheetId="16" hidden="1">30</definedName>
    <definedName name="solver_mrt" localSheetId="16" hidden="1">0.075</definedName>
    <definedName name="solver_msl" localSheetId="16" hidden="1">2</definedName>
    <definedName name="solver_neg" localSheetId="16" hidden="1">1</definedName>
    <definedName name="solver_neg" localSheetId="0" hidden="1">1</definedName>
    <definedName name="solver_nod" localSheetId="16" hidden="1">2147483647</definedName>
    <definedName name="solver_num" localSheetId="16" hidden="1">80</definedName>
    <definedName name="solver_num" localSheetId="0" hidden="1">0</definedName>
    <definedName name="solver_nwt" localSheetId="16" hidden="1">1</definedName>
    <definedName name="solver_opt" localSheetId="16" hidden="1">'Excel Solver'!$W$9</definedName>
    <definedName name="solver_opt" localSheetId="0" hidden="1">目录!#REF!</definedName>
    <definedName name="solver_pre" localSheetId="16" hidden="1">0.000001</definedName>
    <definedName name="solver_rbv" localSheetId="16" hidden="1">2</definedName>
    <definedName name="solver_rel1" localSheetId="16" hidden="1">2</definedName>
    <definedName name="solver_rel10" localSheetId="16" hidden="1">1</definedName>
    <definedName name="solver_rel100" localSheetId="16" hidden="1">3</definedName>
    <definedName name="solver_rel101" localSheetId="16" hidden="1">3</definedName>
    <definedName name="solver_rel102" localSheetId="16" hidden="1">3</definedName>
    <definedName name="solver_rel103" localSheetId="16" hidden="1">3</definedName>
    <definedName name="solver_rel104" localSheetId="16" hidden="1">3</definedName>
    <definedName name="solver_rel105" localSheetId="16" hidden="1">3</definedName>
    <definedName name="solver_rel106" localSheetId="16" hidden="1">3</definedName>
    <definedName name="solver_rel107" localSheetId="16" hidden="1">3</definedName>
    <definedName name="solver_rel108" localSheetId="16" hidden="1">3</definedName>
    <definedName name="solver_rel109" localSheetId="16" hidden="1">3</definedName>
    <definedName name="solver_rel11" localSheetId="16" hidden="1">1</definedName>
    <definedName name="solver_rel110" localSheetId="16" hidden="1">3</definedName>
    <definedName name="solver_rel111" localSheetId="16" hidden="1">3</definedName>
    <definedName name="solver_rel112" localSheetId="16" hidden="1">3</definedName>
    <definedName name="solver_rel113" localSheetId="16" hidden="1">3</definedName>
    <definedName name="solver_rel114" localSheetId="16" hidden="1">3</definedName>
    <definedName name="solver_rel115" localSheetId="16" hidden="1">3</definedName>
    <definedName name="solver_rel116" localSheetId="16" hidden="1">3</definedName>
    <definedName name="solver_rel117" localSheetId="16" hidden="1">3</definedName>
    <definedName name="solver_rel118" localSheetId="16" hidden="1">3</definedName>
    <definedName name="solver_rel119" localSheetId="16" hidden="1">3</definedName>
    <definedName name="solver_rel12" localSheetId="16" hidden="1">1</definedName>
    <definedName name="solver_rel120" localSheetId="16" hidden="1">3</definedName>
    <definedName name="solver_rel121" localSheetId="16" hidden="1">3</definedName>
    <definedName name="solver_rel122" localSheetId="16" hidden="1">3</definedName>
    <definedName name="solver_rel123" localSheetId="16" hidden="1">3</definedName>
    <definedName name="solver_rel124" localSheetId="16" hidden="1">3</definedName>
    <definedName name="solver_rel125" localSheetId="16" hidden="1">3</definedName>
    <definedName name="solver_rel126" localSheetId="16" hidden="1">3</definedName>
    <definedName name="solver_rel127" localSheetId="16" hidden="1">3</definedName>
    <definedName name="solver_rel128" localSheetId="16" hidden="1">3</definedName>
    <definedName name="solver_rel129" localSheetId="16" hidden="1">3</definedName>
    <definedName name="solver_rel13" localSheetId="16" hidden="1">1</definedName>
    <definedName name="solver_rel130" localSheetId="16" hidden="1">3</definedName>
    <definedName name="solver_rel131" localSheetId="16" hidden="1">3</definedName>
    <definedName name="solver_rel132" localSheetId="16" hidden="1">3</definedName>
    <definedName name="solver_rel133" localSheetId="16" hidden="1">3</definedName>
    <definedName name="solver_rel134" localSheetId="16" hidden="1">3</definedName>
    <definedName name="solver_rel135" localSheetId="16" hidden="1">3</definedName>
    <definedName name="solver_rel136" localSheetId="16" hidden="1">3</definedName>
    <definedName name="solver_rel137" localSheetId="16" hidden="1">3</definedName>
    <definedName name="solver_rel138" localSheetId="16" hidden="1">3</definedName>
    <definedName name="solver_rel139" localSheetId="16" hidden="1">3</definedName>
    <definedName name="solver_rel14" localSheetId="16" hidden="1">1</definedName>
    <definedName name="solver_rel140" localSheetId="16" hidden="1">3</definedName>
    <definedName name="solver_rel141" localSheetId="16" hidden="1">3</definedName>
    <definedName name="solver_rel142" localSheetId="16" hidden="1">3</definedName>
    <definedName name="solver_rel143" localSheetId="16" hidden="1">3</definedName>
    <definedName name="solver_rel144" localSheetId="16" hidden="1">3</definedName>
    <definedName name="solver_rel145" localSheetId="16" hidden="1">3</definedName>
    <definedName name="solver_rel146" localSheetId="16" hidden="1">3</definedName>
    <definedName name="solver_rel147" localSheetId="16" hidden="1">3</definedName>
    <definedName name="solver_rel148" localSheetId="16" hidden="1">3</definedName>
    <definedName name="solver_rel149" localSheetId="16" hidden="1">3</definedName>
    <definedName name="solver_rel15" localSheetId="16" hidden="1">1</definedName>
    <definedName name="solver_rel150" localSheetId="16" hidden="1">3</definedName>
    <definedName name="solver_rel16" localSheetId="16" hidden="1">1</definedName>
    <definedName name="solver_rel17" localSheetId="16" hidden="1">1</definedName>
    <definedName name="solver_rel18" localSheetId="16" hidden="1">1</definedName>
    <definedName name="solver_rel19" localSheetId="16" hidden="1">1</definedName>
    <definedName name="solver_rel2" localSheetId="16" hidden="1">2</definedName>
    <definedName name="solver_rel20" localSheetId="16" hidden="1">1</definedName>
    <definedName name="solver_rel21" localSheetId="16" hidden="1">1</definedName>
    <definedName name="solver_rel22" localSheetId="16" hidden="1">1</definedName>
    <definedName name="solver_rel23" localSheetId="16" hidden="1">1</definedName>
    <definedName name="solver_rel24" localSheetId="16" hidden="1">1</definedName>
    <definedName name="solver_rel25" localSheetId="16" hidden="1">1</definedName>
    <definedName name="solver_rel26" localSheetId="16" hidden="1">1</definedName>
    <definedName name="solver_rel27" localSheetId="16" hidden="1">1</definedName>
    <definedName name="solver_rel28" localSheetId="16" hidden="1">1</definedName>
    <definedName name="solver_rel29" localSheetId="16" hidden="1">1</definedName>
    <definedName name="solver_rel3" localSheetId="16" hidden="1">1</definedName>
    <definedName name="solver_rel30" localSheetId="16" hidden="1">1</definedName>
    <definedName name="solver_rel31" localSheetId="16" hidden="1">1</definedName>
    <definedName name="solver_rel32" localSheetId="16" hidden="1">1</definedName>
    <definedName name="solver_rel33" localSheetId="16" hidden="1">1</definedName>
    <definedName name="solver_rel34" localSheetId="16" hidden="1">1</definedName>
    <definedName name="solver_rel35" localSheetId="16" hidden="1">1</definedName>
    <definedName name="solver_rel36" localSheetId="16" hidden="1">1</definedName>
    <definedName name="solver_rel37" localSheetId="16" hidden="1">1</definedName>
    <definedName name="solver_rel38" localSheetId="16" hidden="1">1</definedName>
    <definedName name="solver_rel39" localSheetId="16" hidden="1">1</definedName>
    <definedName name="solver_rel4" localSheetId="16" hidden="1">2</definedName>
    <definedName name="solver_rel40" localSheetId="16" hidden="1">1</definedName>
    <definedName name="solver_rel41" localSheetId="16" hidden="1">1</definedName>
    <definedName name="solver_rel42" localSheetId="16" hidden="1">1</definedName>
    <definedName name="solver_rel43" localSheetId="16" hidden="1">3</definedName>
    <definedName name="solver_rel44" localSheetId="16" hidden="1">3</definedName>
    <definedName name="solver_rel45" localSheetId="16" hidden="1">3</definedName>
    <definedName name="solver_rel46" localSheetId="16" hidden="1">3</definedName>
    <definedName name="solver_rel47" localSheetId="16" hidden="1">3</definedName>
    <definedName name="solver_rel48" localSheetId="16" hidden="1">3</definedName>
    <definedName name="solver_rel49" localSheetId="16" hidden="1">3</definedName>
    <definedName name="solver_rel5" localSheetId="16" hidden="1">1</definedName>
    <definedName name="solver_rel50" localSheetId="16" hidden="1">3</definedName>
    <definedName name="solver_rel51" localSheetId="16" hidden="1">3</definedName>
    <definedName name="solver_rel52" localSheetId="16" hidden="1">3</definedName>
    <definedName name="solver_rel53" localSheetId="16" hidden="1">3</definedName>
    <definedName name="solver_rel54" localSheetId="16" hidden="1">3</definedName>
    <definedName name="solver_rel55" localSheetId="16" hidden="1">3</definedName>
    <definedName name="solver_rel56" localSheetId="16" hidden="1">3</definedName>
    <definedName name="solver_rel57" localSheetId="16" hidden="1">3</definedName>
    <definedName name="solver_rel58" localSheetId="16" hidden="1">3</definedName>
    <definedName name="solver_rel59" localSheetId="16" hidden="1">3</definedName>
    <definedName name="solver_rel6" localSheetId="16" hidden="1">1</definedName>
    <definedName name="solver_rel60" localSheetId="16" hidden="1">3</definedName>
    <definedName name="solver_rel61" localSheetId="16" hidden="1">3</definedName>
    <definedName name="solver_rel62" localSheetId="16" hidden="1">3</definedName>
    <definedName name="solver_rel63" localSheetId="16" hidden="1">3</definedName>
    <definedName name="solver_rel64" localSheetId="16" hidden="1">3</definedName>
    <definedName name="solver_rel65" localSheetId="16" hidden="1">3</definedName>
    <definedName name="solver_rel66" localSheetId="16" hidden="1">3</definedName>
    <definedName name="solver_rel67" localSheetId="16" hidden="1">3</definedName>
    <definedName name="solver_rel68" localSheetId="16" hidden="1">3</definedName>
    <definedName name="solver_rel69" localSheetId="16" hidden="1">3</definedName>
    <definedName name="solver_rel7" localSheetId="16" hidden="1">1</definedName>
    <definedName name="solver_rel70" localSheetId="16" hidden="1">3</definedName>
    <definedName name="solver_rel71" localSheetId="16" hidden="1">3</definedName>
    <definedName name="solver_rel72" localSheetId="16" hidden="1">3</definedName>
    <definedName name="solver_rel73" localSheetId="16" hidden="1">3</definedName>
    <definedName name="solver_rel74" localSheetId="16" hidden="1">3</definedName>
    <definedName name="solver_rel75" localSheetId="16" hidden="1">3</definedName>
    <definedName name="solver_rel76" localSheetId="16" hidden="1">3</definedName>
    <definedName name="solver_rel77" localSheetId="16" hidden="1">3</definedName>
    <definedName name="solver_rel78" localSheetId="16" hidden="1">3</definedName>
    <definedName name="solver_rel79" localSheetId="16" hidden="1">3</definedName>
    <definedName name="solver_rel8" localSheetId="16" hidden="1">1</definedName>
    <definedName name="solver_rel80" localSheetId="16" hidden="1">3</definedName>
    <definedName name="solver_rel81" localSheetId="16" hidden="1">3</definedName>
    <definedName name="solver_rel82" localSheetId="16" hidden="1">3</definedName>
    <definedName name="solver_rel83" localSheetId="16" hidden="1">3</definedName>
    <definedName name="solver_rel84" localSheetId="16" hidden="1">3</definedName>
    <definedName name="solver_rel85" localSheetId="16" hidden="1">3</definedName>
    <definedName name="solver_rel86" localSheetId="16" hidden="1">3</definedName>
    <definedName name="solver_rel87" localSheetId="16" hidden="1">3</definedName>
    <definedName name="solver_rel88" localSheetId="16" hidden="1">3</definedName>
    <definedName name="solver_rel89" localSheetId="16" hidden="1">3</definedName>
    <definedName name="solver_rel9" localSheetId="16" hidden="1">1</definedName>
    <definedName name="solver_rel90" localSheetId="16" hidden="1">3</definedName>
    <definedName name="solver_rel91" localSheetId="16" hidden="1">3</definedName>
    <definedName name="solver_rel92" localSheetId="16" hidden="1">3</definedName>
    <definedName name="solver_rel93" localSheetId="16" hidden="1">3</definedName>
    <definedName name="solver_rel94" localSheetId="16" hidden="1">3</definedName>
    <definedName name="solver_rel95" localSheetId="16" hidden="1">3</definedName>
    <definedName name="solver_rel96" localSheetId="16" hidden="1">3</definedName>
    <definedName name="solver_rel97" localSheetId="16" hidden="1">3</definedName>
    <definedName name="solver_rel98" localSheetId="16" hidden="1">3</definedName>
    <definedName name="solver_rel99" localSheetId="16" hidden="1">3</definedName>
    <definedName name="solver_rhs1" localSheetId="16" hidden="1">351.098469615183</definedName>
    <definedName name="solver_rhs10" localSheetId="16" hidden="1">106.00400060296</definedName>
    <definedName name="solver_rhs100" localSheetId="16" hidden="1">0</definedName>
    <definedName name="solver_rhs101" localSheetId="16" hidden="1">0</definedName>
    <definedName name="solver_rhs102" localSheetId="16" hidden="1">0</definedName>
    <definedName name="solver_rhs103" localSheetId="16" hidden="1">0</definedName>
    <definedName name="solver_rhs104" localSheetId="16" hidden="1">0</definedName>
    <definedName name="solver_rhs105" localSheetId="16" hidden="1">306.112905997675</definedName>
    <definedName name="solver_rhs106" localSheetId="16" hidden="1">0</definedName>
    <definedName name="solver_rhs107" localSheetId="16" hidden="1">0</definedName>
    <definedName name="solver_rhs108" localSheetId="16" hidden="1">0</definedName>
    <definedName name="solver_rhs109" localSheetId="16" hidden="1">0</definedName>
    <definedName name="solver_rhs11" localSheetId="16" hidden="1">48.5581625287116</definedName>
    <definedName name="solver_rhs110" localSheetId="16" hidden="1">0</definedName>
    <definedName name="solver_rhs111" localSheetId="16" hidden="1">0</definedName>
    <definedName name="solver_rhs112" localSheetId="16" hidden="1">16.858225</definedName>
    <definedName name="solver_rhs113" localSheetId="16" hidden="1">524.660737297321</definedName>
    <definedName name="solver_rhs114" localSheetId="16" hidden="1">609.39830497929</definedName>
    <definedName name="solver_rhs115" localSheetId="16" hidden="1">122.20894997986</definedName>
    <definedName name="solver_rhs116" localSheetId="16" hidden="1">4.18</definedName>
    <definedName name="solver_rhs117" localSheetId="16" hidden="1">401.379192627878</definedName>
    <definedName name="solver_rhs118" localSheetId="16" hidden="1">-523.6832994798</definedName>
    <definedName name="solver_rhs119" localSheetId="16" hidden="1">267.618162147753</definedName>
    <definedName name="solver_rhs12" localSheetId="16" hidden="1">22.8741702016607</definedName>
    <definedName name="solver_rhs120" localSheetId="16" hidden="1">19.69539996466</definedName>
    <definedName name="solver_rhs121" localSheetId="16" hidden="1">12.344382345525</definedName>
    <definedName name="solver_rhs122" localSheetId="16" hidden="1">-18.7373079598008</definedName>
    <definedName name="solver_rhs123" localSheetId="16" hidden="1">-46.8878838541788</definedName>
    <definedName name="solver_rhs124" localSheetId="16" hidden="1">834.85738543318</definedName>
    <definedName name="solver_rhs125" localSheetId="16" hidden="1">125.058440194871</definedName>
    <definedName name="solver_rhs126" localSheetId="16" hidden="1">337.994826605842</definedName>
    <definedName name="solver_rhs127" localSheetId="16" hidden="1">157.906791712848</definedName>
    <definedName name="solver_rhs128" localSheetId="16" hidden="1">83.3003754811396</definedName>
    <definedName name="solver_rhs129" localSheetId="16" hidden="1">845.555459178749</definedName>
    <definedName name="solver_rhs13" localSheetId="16" hidden="1">52.635</definedName>
    <definedName name="solver_rhs130" localSheetId="16" hidden="1">53.2511423669253</definedName>
    <definedName name="solver_rhs131" localSheetId="16" hidden="1">-44.2779240028253</definedName>
    <definedName name="solver_rhs132" localSheetId="16" hidden="1">-86.2612193363874</definedName>
    <definedName name="solver_rhs133" localSheetId="16" hidden="1">1065.39168214692</definedName>
    <definedName name="solver_rhs134" localSheetId="16" hidden="1">7.67621195240468</definedName>
    <definedName name="solver_rhs135" localSheetId="16" hidden="1">0</definedName>
    <definedName name="solver_rhs136" localSheetId="16" hidden="1">0</definedName>
    <definedName name="solver_rhs137" localSheetId="16" hidden="1">189.867423208786</definedName>
    <definedName name="solver_rhs138" localSheetId="16" hidden="1">285.755096077609</definedName>
    <definedName name="solver_rhs139" localSheetId="16" hidden="1">116.627624112742</definedName>
    <definedName name="solver_rhs14" localSheetId="16" hidden="1">29.3647639101683</definedName>
    <definedName name="solver_rhs140" localSheetId="16" hidden="1">0.339493009813537</definedName>
    <definedName name="solver_rhs141" localSheetId="16" hidden="1">0.0260825095162425</definedName>
    <definedName name="solver_rhs142" localSheetId="16" hidden="1">0.0182577566613698</definedName>
    <definedName name="solver_rhs143" localSheetId="16" hidden="1">32.6791621718776</definedName>
    <definedName name="solver_rhs144" localSheetId="16" hidden="1">31.11716192291</definedName>
    <definedName name="solver_rhs145" localSheetId="16" hidden="1">33.8360264707989</definedName>
    <definedName name="solver_rhs146" localSheetId="16" hidden="1">222.161012778903</definedName>
    <definedName name="solver_rhs147" localSheetId="16" hidden="1">0</definedName>
    <definedName name="solver_rhs148" localSheetId="16" hidden="1">0</definedName>
    <definedName name="solver_rhs149" localSheetId="16" hidden="1">123.132258064497</definedName>
    <definedName name="solver_rhs15" localSheetId="16" hidden="1">14.9464020259504</definedName>
    <definedName name="solver_rhs150" localSheetId="16" hidden="1">28.5612903225626</definedName>
    <definedName name="solver_rhs16" localSheetId="16" hidden="1">1.86799022896754</definedName>
    <definedName name="solver_rhs17" localSheetId="16" hidden="1">16.445988621337</definedName>
    <definedName name="solver_rhs18" localSheetId="16" hidden="1">31.3082441429551</definedName>
    <definedName name="solver_rhs19" localSheetId="16" hidden="1">-209.999</definedName>
    <definedName name="solver_rhs2" localSheetId="16" hidden="1">216.727109488965</definedName>
    <definedName name="solver_rhs20" localSheetId="16" hidden="1">0</definedName>
    <definedName name="solver_rhs21" localSheetId="16" hidden="1">1.86321053294985</definedName>
    <definedName name="solver_rhs22" localSheetId="16" hidden="1">0.0392976955524233</definedName>
    <definedName name="solver_rhs23" localSheetId="16" hidden="1">-3.09420852578693</definedName>
    <definedName name="solver_rhs24" localSheetId="16" hidden="1">95.651</definedName>
    <definedName name="solver_rhs25" localSheetId="16" hidden="1">30.601</definedName>
    <definedName name="solver_rhs26" localSheetId="16" hidden="1">0.301</definedName>
    <definedName name="solver_rhs27" localSheetId="16" hidden="1">-32.0699868699832</definedName>
    <definedName name="solver_rhs28" localSheetId="16" hidden="1">1.31194219741192</definedName>
    <definedName name="solver_rhs29" localSheetId="16" hidden="1">-29.6312400127688</definedName>
    <definedName name="solver_rhs3" localSheetId="16" hidden="1">357.317901386757</definedName>
    <definedName name="solver_rhs30" localSheetId="16" hidden="1">190.001</definedName>
    <definedName name="solver_rhs31" localSheetId="16" hidden="1">17.1839</definedName>
    <definedName name="solver_rhs32" localSheetId="16" hidden="1">42.5895013407624</definedName>
    <definedName name="solver_rhs33" localSheetId="16" hidden="1">1.23364484386894</definedName>
    <definedName name="solver_rhs34" localSheetId="16" hidden="1">-129.999</definedName>
    <definedName name="solver_rhs35" localSheetId="16" hidden="1">45.8170791005433</definedName>
    <definedName name="solver_rhs36" localSheetId="16" hidden="1">20.1573922634567</definedName>
    <definedName name="solver_rhs37" localSheetId="16" hidden="1">13.1188105736234</definedName>
    <definedName name="solver_rhs38" localSheetId="16" hidden="1">3.91042046412374</definedName>
    <definedName name="solver_rhs39" localSheetId="16" hidden="1">0.001</definedName>
    <definedName name="solver_rhs4" localSheetId="16" hidden="1">0</definedName>
    <definedName name="solver_rhs40" localSheetId="16" hidden="1">0.001</definedName>
    <definedName name="solver_rhs41" localSheetId="16" hidden="1">130.001</definedName>
    <definedName name="solver_rhs42" localSheetId="16" hidden="1">0.001</definedName>
    <definedName name="solver_rhs43" localSheetId="16" hidden="1">224.805601453701</definedName>
    <definedName name="solver_rhs44" localSheetId="16" hidden="1">94.3459003691995</definedName>
    <definedName name="solver_rhs45" localSheetId="16" hidden="1">58.504172433</definedName>
    <definedName name="solver_rhs46" localSheetId="16" hidden="1">69.9990000000003</definedName>
    <definedName name="solver_rhs47" localSheetId="16" hidden="1">0.30106</definedName>
    <definedName name="solver_rhs48" localSheetId="16" hidden="1">84.5513576166116</definedName>
    <definedName name="solver_rhs49" localSheetId="16" hidden="1">38.8367705582734</definedName>
    <definedName name="solver_rhs5" localSheetId="16" hidden="1">242.307601453701</definedName>
    <definedName name="solver_rhs50" localSheetId="16" hidden="1">19.0422051584477</definedName>
    <definedName name="solver_rhs51" localSheetId="16" hidden="1">40.133</definedName>
    <definedName name="solver_rhs52" localSheetId="16" hidden="1">-0.001</definedName>
    <definedName name="solver_rhs53" localSheetId="16" hidden="1">14.9444020259504</definedName>
    <definedName name="solver_rhs54" localSheetId="16" hidden="1">-1.86799022896754</definedName>
    <definedName name="solver_rhs55" localSheetId="16" hidden="1">-0.001</definedName>
    <definedName name="solver_rhs56" localSheetId="16" hidden="1">-31.3082441429551</definedName>
    <definedName name="solver_rhs57" localSheetId="16" hidden="1">-360.001</definedName>
    <definedName name="solver_rhs58" localSheetId="16" hidden="1">0</definedName>
    <definedName name="solver_rhs59" localSheetId="16" hidden="1">-1.86321053294985</definedName>
    <definedName name="solver_rhs6" localSheetId="16" hidden="1">125.597900369199</definedName>
    <definedName name="solver_rhs60" localSheetId="16" hidden="1">-0.0392976955524233</definedName>
    <definedName name="solver_rhs61" localSheetId="16" hidden="1">-19.8441995912729</definedName>
    <definedName name="solver_rhs62" localSheetId="16" hidden="1">64.649</definedName>
    <definedName name="solver_rhs63" localSheetId="16" hidden="1">13.099</definedName>
    <definedName name="solver_rhs64" localSheetId="16" hidden="1">0.299</definedName>
    <definedName name="solver_rhs65" localSheetId="16" hidden="1">-32.0719868699832</definedName>
    <definedName name="solver_rhs66" localSheetId="16" hidden="1">1.30994219741192</definedName>
    <definedName name="solver_rhs67" localSheetId="16" hidden="1">-39.2308025830286</definedName>
    <definedName name="solver_rhs68" localSheetId="16" hidden="1">126.665666666667</definedName>
    <definedName name="solver_rhs69" localSheetId="16" hidden="1">10.1819</definedName>
    <definedName name="solver_rhs7" localSheetId="16" hidden="1">64.131172433</definedName>
    <definedName name="solver_rhs70" localSheetId="16" hidden="1">42.5875013407624</definedName>
    <definedName name="solver_rhs71" localSheetId="16" hidden="1">1.23164484386894</definedName>
    <definedName name="solver_rhs72" localSheetId="16" hidden="1">-130.001</definedName>
    <definedName name="solver_rhs73" localSheetId="16" hidden="1">-45.8170791005433</definedName>
    <definedName name="solver_rhs74" localSheetId="16" hidden="1">-20.1573922634567</definedName>
    <definedName name="solver_rhs75" localSheetId="16" hidden="1">-13.1188105736234</definedName>
    <definedName name="solver_rhs76" localSheetId="16" hidden="1">-3.91042046412374</definedName>
    <definedName name="solver_rhs77" localSheetId="16" hidden="1">-0.001</definedName>
    <definedName name="solver_rhs78" localSheetId="16" hidden="1">-0.001</definedName>
    <definedName name="solver_rhs79" localSheetId="16" hidden="1">69.999</definedName>
    <definedName name="solver_rhs8" localSheetId="16" hidden="1">73.3343333333337</definedName>
    <definedName name="solver_rhs80" localSheetId="16" hidden="1">-0.001</definedName>
    <definedName name="solver_rhs81" localSheetId="16" hidden="1">-0.001</definedName>
    <definedName name="solver_rhs82" localSheetId="16" hidden="1">90.2185184635703</definedName>
    <definedName name="solver_rhs83" localSheetId="16" hidden="1">-22.4246873634</definedName>
    <definedName name="solver_rhs84" localSheetId="16" hidden="1">1011.74441420738</definedName>
    <definedName name="solver_rhs85" localSheetId="16" hidden="1">48.8505251120478</definedName>
    <definedName name="solver_rhs86" localSheetId="16" hidden="1">34.3656928426159</definedName>
    <definedName name="solver_rhs87" localSheetId="16" hidden="1">60.820353113933</definedName>
    <definedName name="solver_rhs88" localSheetId="16" hidden="1">234.4731156221</definedName>
    <definedName name="solver_rhs89" localSheetId="16" hidden="1">328.640676375811</definedName>
    <definedName name="solver_rhs9" localSheetId="16" hidden="1">20.7166849585789</definedName>
    <definedName name="solver_rhs90" localSheetId="16" hidden="1">-529.428738353227</definedName>
    <definedName name="solver_rhs91" localSheetId="16" hidden="1">69.7360968758106</definedName>
    <definedName name="solver_rhs92" localSheetId="16" hidden="1">21.4192727258765</definedName>
    <definedName name="solver_rhs93" localSheetId="16" hidden="1">535.82605585065</definedName>
    <definedName name="solver_rhs94" localSheetId="16" hidden="1">41.6566905533099</definedName>
    <definedName name="solver_rhs95" localSheetId="16" hidden="1">69.7466244209653</definedName>
    <definedName name="solver_rhs96" localSheetId="16" hidden="1">147.482676969359</definedName>
    <definedName name="solver_rhs97" localSheetId="16" hidden="1">1530.38918008059</definedName>
    <definedName name="solver_rhs98" localSheetId="16" hidden="1">0</definedName>
    <definedName name="solver_rhs99" localSheetId="16" hidden="1">0</definedName>
    <definedName name="solver_rlx" localSheetId="16" hidden="1">2</definedName>
    <definedName name="solver_rsd" localSheetId="16" hidden="1">0</definedName>
    <definedName name="solver_scl" localSheetId="16" hidden="1">2</definedName>
    <definedName name="solver_sho" localSheetId="16" hidden="1">2</definedName>
    <definedName name="solver_ssz" localSheetId="16" hidden="1">100</definedName>
    <definedName name="solver_tim" localSheetId="16" hidden="1">2147483647</definedName>
    <definedName name="solver_tol" localSheetId="16" hidden="1">0.01</definedName>
    <definedName name="solver_typ" localSheetId="16" hidden="1">1</definedName>
    <definedName name="solver_typ" localSheetId="0" hidden="1">1</definedName>
    <definedName name="solver_val" localSheetId="16" hidden="1">0</definedName>
    <definedName name="solver_val" localSheetId="0" hidden="1">0</definedName>
    <definedName name="solver_ver" localSheetId="16" hidden="1">3</definedName>
    <definedName name="solver_ver" localSheetId="0" hidden="1">3</definedName>
    <definedName name="test1" localSheetId="20">'优化结果分析 (次年)'!$O$4</definedName>
    <definedName name="test1">优化结果分析!$O$4</definedName>
    <definedName name="timestep">优化参数设置!$B$12</definedName>
  </definedNames>
  <calcPr calcId="152511"/>
</workbook>
</file>

<file path=xl/calcChain.xml><?xml version="1.0" encoding="utf-8"?>
<calcChain xmlns="http://schemas.openxmlformats.org/spreadsheetml/2006/main">
  <c r="F4" i="4" l="1"/>
  <c r="G4" i="4"/>
  <c r="H4" i="4"/>
  <c r="I4" i="4"/>
  <c r="J4" i="4"/>
  <c r="K4" i="4"/>
  <c r="L4" i="4"/>
  <c r="M4" i="4"/>
  <c r="N4" i="4"/>
  <c r="O4" i="4"/>
  <c r="P4" i="4"/>
  <c r="Q4" i="4"/>
  <c r="E4" i="4"/>
  <c r="F14" i="4"/>
  <c r="G14" i="4"/>
  <c r="H14" i="4"/>
  <c r="I14" i="4"/>
  <c r="J14" i="4"/>
  <c r="K14" i="4"/>
  <c r="L14" i="4"/>
  <c r="M14" i="4"/>
  <c r="N14" i="4"/>
  <c r="O14" i="4"/>
  <c r="P14" i="4"/>
  <c r="Q14" i="4"/>
  <c r="E14" i="4"/>
  <c r="F12" i="4"/>
  <c r="G12" i="4"/>
  <c r="H12" i="4"/>
  <c r="I12" i="4"/>
  <c r="J12" i="4"/>
  <c r="K12" i="4"/>
  <c r="L12" i="4"/>
  <c r="M12" i="4"/>
  <c r="N12" i="4"/>
  <c r="O12" i="4"/>
  <c r="P12" i="4"/>
  <c r="Q12" i="4"/>
  <c r="E12" i="4"/>
  <c r="AM16" i="34"/>
  <c r="AO16" i="34" l="1"/>
  <c r="AN16" i="34"/>
  <c r="AB16" i="34"/>
  <c r="AC16" i="34"/>
  <c r="AD16" i="34"/>
  <c r="AB17" i="34"/>
  <c r="AC17" i="34"/>
  <c r="AD17" i="34"/>
  <c r="AB18" i="34"/>
  <c r="AC18" i="34"/>
  <c r="AD18" i="34"/>
  <c r="AB19" i="34"/>
  <c r="AC19" i="34"/>
  <c r="AD19" i="34"/>
  <c r="AB20" i="34"/>
  <c r="AC20" i="34"/>
  <c r="AD20" i="34"/>
  <c r="AB21" i="34"/>
  <c r="AC21" i="34"/>
  <c r="AD21" i="34"/>
  <c r="AB22" i="34"/>
  <c r="AC22" i="34"/>
  <c r="AD22" i="34"/>
  <c r="AB23" i="34"/>
  <c r="AC23" i="34"/>
  <c r="AD23" i="34"/>
  <c r="AB24" i="34"/>
  <c r="AC24" i="34"/>
  <c r="AD24" i="34"/>
  <c r="AB25" i="34"/>
  <c r="AC25" i="34"/>
  <c r="AD25" i="34"/>
  <c r="AB26" i="34"/>
  <c r="AC26" i="34"/>
  <c r="AD26" i="34"/>
  <c r="AB27" i="34"/>
  <c r="AC27" i="34"/>
  <c r="AD27" i="34"/>
  <c r="AB28" i="34"/>
  <c r="AC28" i="34"/>
  <c r="AD28" i="34"/>
  <c r="AB29" i="34"/>
  <c r="AC29" i="34"/>
  <c r="AD29" i="34"/>
  <c r="AB30" i="34"/>
  <c r="AC30" i="34"/>
  <c r="AD30" i="34"/>
  <c r="AB31" i="34"/>
  <c r="AC31" i="34"/>
  <c r="AD31" i="34"/>
  <c r="AB32" i="34"/>
  <c r="AC32" i="34"/>
  <c r="AD32" i="34"/>
  <c r="AB33" i="34"/>
  <c r="AC33" i="34"/>
  <c r="AD33" i="34"/>
  <c r="AB34" i="34"/>
  <c r="AC34" i="34"/>
  <c r="AD34" i="34"/>
  <c r="AB35" i="34"/>
  <c r="AC35" i="34"/>
  <c r="AD35" i="34"/>
  <c r="AB36" i="34"/>
  <c r="AC36" i="34"/>
  <c r="AD36" i="34"/>
  <c r="AB37" i="34"/>
  <c r="AC37" i="34"/>
  <c r="AD37" i="34"/>
  <c r="AB38" i="34"/>
  <c r="AC38" i="34"/>
  <c r="AD38" i="34"/>
  <c r="AB39" i="34"/>
  <c r="AC39" i="34"/>
  <c r="AD39" i="34"/>
  <c r="AB40" i="34"/>
  <c r="AC40" i="34"/>
  <c r="AD40" i="34"/>
  <c r="AB41" i="34"/>
  <c r="AC41" i="34"/>
  <c r="AD41" i="34"/>
  <c r="AB42" i="34"/>
  <c r="AC42" i="34"/>
  <c r="AD42" i="34"/>
  <c r="AB43" i="34"/>
  <c r="AC43" i="34"/>
  <c r="AD43" i="34"/>
  <c r="AB44" i="34"/>
  <c r="AC44" i="34"/>
  <c r="AD44" i="34"/>
  <c r="AB45" i="34"/>
  <c r="AC45" i="34"/>
  <c r="AD45" i="34"/>
  <c r="AB46" i="34"/>
  <c r="AC46" i="34"/>
  <c r="AD46" i="34"/>
  <c r="AB47" i="34"/>
  <c r="AC47" i="34"/>
  <c r="AD47" i="34"/>
  <c r="AB48" i="34"/>
  <c r="AC48" i="34"/>
  <c r="AD48" i="34"/>
  <c r="AB49" i="34"/>
  <c r="AC49" i="34"/>
  <c r="AD49" i="34"/>
  <c r="AB50" i="34"/>
  <c r="AC50" i="34"/>
  <c r="AD50" i="34"/>
  <c r="AB51" i="34"/>
  <c r="AC51" i="34"/>
  <c r="AD51" i="34"/>
  <c r="AB52" i="34"/>
  <c r="AC52" i="34"/>
  <c r="AD52" i="34"/>
  <c r="AB53" i="34"/>
  <c r="AC53" i="34"/>
  <c r="AD53" i="34"/>
  <c r="AB54" i="34"/>
  <c r="AC54" i="34"/>
  <c r="AD54" i="34"/>
  <c r="AB55" i="34"/>
  <c r="AC55" i="34"/>
  <c r="AD55" i="34"/>
  <c r="AB56" i="34"/>
  <c r="AC56" i="34"/>
  <c r="AD56" i="34"/>
  <c r="AB57" i="34"/>
  <c r="AC57" i="34"/>
  <c r="AD57" i="34"/>
  <c r="AB58" i="34"/>
  <c r="AC58" i="34"/>
  <c r="AD58" i="34"/>
  <c r="AB59" i="34"/>
  <c r="AC59" i="34"/>
  <c r="AD59" i="34"/>
  <c r="AB60" i="34"/>
  <c r="AC60" i="34"/>
  <c r="AD60" i="34"/>
  <c r="AB61" i="34"/>
  <c r="AC61" i="34"/>
  <c r="AD61" i="34"/>
  <c r="AB11" i="34"/>
  <c r="AC11" i="34"/>
  <c r="AD11" i="34"/>
  <c r="AB12" i="34"/>
  <c r="AC12" i="34"/>
  <c r="AD12" i="34"/>
  <c r="AB13" i="34"/>
  <c r="AC13" i="34"/>
  <c r="AD13" i="34"/>
  <c r="AB14" i="34"/>
  <c r="AC14" i="34"/>
  <c r="AD14" i="34"/>
  <c r="AB15" i="34"/>
  <c r="AC15" i="34"/>
  <c r="AD15" i="34"/>
  <c r="AC10" i="34"/>
  <c r="AD10" i="34"/>
  <c r="AB10" i="34"/>
  <c r="CI7" i="23" l="1"/>
  <c r="N3" i="32" l="1"/>
  <c r="D46" i="5" l="1"/>
  <c r="E46" i="5"/>
  <c r="F46" i="5"/>
  <c r="G46" i="5"/>
  <c r="H46" i="5"/>
  <c r="I46" i="5"/>
  <c r="J46" i="5"/>
  <c r="K46" i="5"/>
  <c r="L46" i="5"/>
  <c r="M46" i="5"/>
  <c r="N46" i="5"/>
  <c r="O46" i="5"/>
  <c r="C46" i="5"/>
  <c r="E25" i="5"/>
  <c r="F25" i="5"/>
  <c r="G25" i="5"/>
  <c r="H25" i="5"/>
  <c r="I25" i="5"/>
  <c r="J25" i="5"/>
  <c r="K25" i="5"/>
  <c r="L25" i="5"/>
  <c r="M25" i="5"/>
  <c r="N25" i="5"/>
  <c r="O25" i="5"/>
  <c r="D25" i="5"/>
  <c r="C25" i="5"/>
  <c r="D21" i="5" l="1"/>
  <c r="E21" i="5"/>
  <c r="F21" i="5"/>
  <c r="G21" i="5"/>
  <c r="H21" i="5"/>
  <c r="I21" i="5"/>
  <c r="J21" i="5"/>
  <c r="K21" i="5"/>
  <c r="L21" i="5"/>
  <c r="M21" i="5"/>
  <c r="N21" i="5"/>
  <c r="O21" i="5"/>
  <c r="C21" i="5"/>
  <c r="F32" i="4"/>
  <c r="G32" i="4"/>
  <c r="H32" i="4"/>
  <c r="I32" i="4"/>
  <c r="J32" i="4"/>
  <c r="K32" i="4"/>
  <c r="L32" i="4"/>
  <c r="M32" i="4"/>
  <c r="N32" i="4"/>
  <c r="O32" i="4"/>
  <c r="P32" i="4"/>
  <c r="Q32" i="4"/>
  <c r="F34" i="4"/>
  <c r="G34" i="4"/>
  <c r="H34" i="4"/>
  <c r="I34" i="4"/>
  <c r="J34" i="4"/>
  <c r="K34" i="4"/>
  <c r="L34" i="4"/>
  <c r="M34" i="4"/>
  <c r="N34" i="4"/>
  <c r="O34" i="4"/>
  <c r="P34" i="4"/>
  <c r="Q34" i="4"/>
  <c r="F35" i="4"/>
  <c r="G35" i="4"/>
  <c r="H35" i="4"/>
  <c r="I35" i="4"/>
  <c r="J35" i="4"/>
  <c r="K35" i="4"/>
  <c r="L35" i="4"/>
  <c r="M35" i="4"/>
  <c r="N35" i="4"/>
  <c r="O35" i="4"/>
  <c r="P35" i="4"/>
  <c r="Q35" i="4"/>
  <c r="F36" i="4"/>
  <c r="G36" i="4"/>
  <c r="H36" i="4"/>
  <c r="I36" i="4"/>
  <c r="J36" i="4"/>
  <c r="K36" i="4"/>
  <c r="L36" i="4"/>
  <c r="M36" i="4"/>
  <c r="N36" i="4"/>
  <c r="O36" i="4"/>
  <c r="P36" i="4"/>
  <c r="Q36" i="4"/>
  <c r="F38" i="4"/>
  <c r="G38" i="4"/>
  <c r="H38" i="4"/>
  <c r="I38" i="4"/>
  <c r="J38" i="4"/>
  <c r="K38" i="4"/>
  <c r="L38" i="4"/>
  <c r="M38" i="4"/>
  <c r="N38" i="4"/>
  <c r="O38" i="4"/>
  <c r="P38" i="4"/>
  <c r="Q38" i="4"/>
  <c r="F40" i="4"/>
  <c r="G40" i="4"/>
  <c r="H40" i="4"/>
  <c r="I40" i="4"/>
  <c r="J40" i="4"/>
  <c r="K40" i="4"/>
  <c r="L40" i="4"/>
  <c r="M40" i="4"/>
  <c r="N40" i="4"/>
  <c r="O40" i="4"/>
  <c r="P40" i="4"/>
  <c r="Q40" i="4"/>
  <c r="F42" i="4"/>
  <c r="G42" i="4"/>
  <c r="H42" i="4"/>
  <c r="I42" i="4"/>
  <c r="J42" i="4"/>
  <c r="K42" i="4"/>
  <c r="L42" i="4"/>
  <c r="M42" i="4"/>
  <c r="N42" i="4"/>
  <c r="O42" i="4"/>
  <c r="P42" i="4"/>
  <c r="Q42" i="4"/>
  <c r="F44" i="4"/>
  <c r="G44" i="4"/>
  <c r="H44" i="4"/>
  <c r="I44" i="4"/>
  <c r="J44" i="4"/>
  <c r="K44" i="4"/>
  <c r="L44" i="4"/>
  <c r="M44" i="4"/>
  <c r="N44" i="4"/>
  <c r="O44" i="4"/>
  <c r="P44" i="4"/>
  <c r="Q44" i="4"/>
  <c r="F45" i="4"/>
  <c r="G45" i="4"/>
  <c r="H45" i="4"/>
  <c r="I45" i="4"/>
  <c r="J45" i="4"/>
  <c r="K45" i="4"/>
  <c r="L45" i="4"/>
  <c r="M45" i="4"/>
  <c r="N45" i="4"/>
  <c r="O45" i="4"/>
  <c r="P45" i="4"/>
  <c r="Q45" i="4"/>
  <c r="O46" i="4"/>
  <c r="E45" i="4"/>
  <c r="E40" i="4"/>
  <c r="E42" i="4"/>
  <c r="E44" i="4"/>
  <c r="E38" i="4"/>
  <c r="E32" i="4"/>
  <c r="E34" i="4"/>
  <c r="E35" i="4"/>
  <c r="E36" i="4"/>
  <c r="G17" i="4"/>
  <c r="O17" i="4"/>
  <c r="F15" i="4"/>
  <c r="G15" i="4"/>
  <c r="H15" i="4"/>
  <c r="I15" i="4"/>
  <c r="J15" i="4"/>
  <c r="K15" i="4"/>
  <c r="L15" i="4"/>
  <c r="M15" i="4"/>
  <c r="N15" i="4"/>
  <c r="O15" i="4"/>
  <c r="P15" i="4"/>
  <c r="Q15" i="4"/>
  <c r="E17" i="4"/>
  <c r="E15" i="4"/>
  <c r="F11" i="4"/>
  <c r="G11" i="4"/>
  <c r="H11" i="4"/>
  <c r="I11" i="4"/>
  <c r="J11" i="4"/>
  <c r="K11" i="4"/>
  <c r="L11" i="4"/>
  <c r="M11" i="4"/>
  <c r="N11" i="4"/>
  <c r="O11" i="4"/>
  <c r="P11" i="4"/>
  <c r="Q11" i="4"/>
  <c r="E11" i="4"/>
  <c r="F6" i="4"/>
  <c r="G6" i="4"/>
  <c r="H6" i="4"/>
  <c r="I6" i="4"/>
  <c r="J6" i="4"/>
  <c r="K6" i="4"/>
  <c r="L6" i="4"/>
  <c r="M6" i="4"/>
  <c r="N6" i="4"/>
  <c r="O6" i="4"/>
  <c r="P6" i="4"/>
  <c r="Q6" i="4"/>
  <c r="F7" i="4"/>
  <c r="G7" i="4"/>
  <c r="H7" i="4"/>
  <c r="I7" i="4"/>
  <c r="J7" i="4"/>
  <c r="K7" i="4"/>
  <c r="L7" i="4"/>
  <c r="M7" i="4"/>
  <c r="N7" i="4"/>
  <c r="O7" i="4"/>
  <c r="P7" i="4"/>
  <c r="Q7" i="4"/>
  <c r="F8" i="4"/>
  <c r="G8" i="4"/>
  <c r="H8" i="4"/>
  <c r="I8" i="4"/>
  <c r="J8" i="4"/>
  <c r="K8" i="4"/>
  <c r="L8" i="4"/>
  <c r="M8" i="4"/>
  <c r="N8" i="4"/>
  <c r="O8" i="4"/>
  <c r="P8" i="4"/>
  <c r="Q8" i="4"/>
  <c r="F9" i="4"/>
  <c r="G9" i="4"/>
  <c r="H9" i="4"/>
  <c r="I9" i="4"/>
  <c r="J9" i="4"/>
  <c r="K9" i="4"/>
  <c r="L9" i="4"/>
  <c r="M9" i="4"/>
  <c r="N9" i="4"/>
  <c r="O9" i="4"/>
  <c r="P9" i="4"/>
  <c r="Q9" i="4"/>
  <c r="E6" i="4"/>
  <c r="E7" i="4"/>
  <c r="E8" i="4"/>
  <c r="E9" i="4"/>
  <c r="E54" i="4"/>
  <c r="E48" i="4"/>
  <c r="Q46" i="4"/>
  <c r="M46" i="4"/>
  <c r="K46" i="4"/>
  <c r="G46" i="4"/>
  <c r="F29" i="4"/>
  <c r="E46" i="4"/>
  <c r="H37" i="4"/>
  <c r="L16" i="4"/>
  <c r="N21" i="4" l="1"/>
  <c r="F21" i="4"/>
  <c r="J17" i="4"/>
  <c r="E53" i="4"/>
  <c r="K21" i="4"/>
  <c r="E21" i="4"/>
  <c r="J21" i="4"/>
  <c r="N17" i="4"/>
  <c r="F17" i="4"/>
  <c r="O21" i="4"/>
  <c r="G21" i="4"/>
  <c r="K17" i="4"/>
  <c r="G23" i="4"/>
  <c r="E26" i="4"/>
  <c r="K16" i="4"/>
  <c r="G16" i="4"/>
  <c r="O20" i="4"/>
  <c r="G20" i="4"/>
  <c r="E37" i="4"/>
  <c r="E30" i="4"/>
  <c r="E50" i="4"/>
  <c r="E16" i="4"/>
  <c r="J16" i="4"/>
  <c r="E20" i="4"/>
  <c r="J20" i="4"/>
  <c r="E23" i="4"/>
  <c r="E56" i="4"/>
  <c r="H30" i="4"/>
  <c r="E18" i="4"/>
  <c r="F22" i="4"/>
  <c r="E25" i="4"/>
  <c r="I16" i="4"/>
  <c r="Q21" i="4"/>
  <c r="M21" i="4"/>
  <c r="I21" i="4"/>
  <c r="Q20" i="4"/>
  <c r="M20" i="4"/>
  <c r="I20" i="4"/>
  <c r="Q17" i="4"/>
  <c r="M17" i="4"/>
  <c r="I17" i="4"/>
  <c r="E22" i="4"/>
  <c r="F24" i="4"/>
  <c r="E47" i="4"/>
  <c r="E57" i="4"/>
  <c r="H24" i="4"/>
  <c r="E43" i="4"/>
  <c r="E41" i="4"/>
  <c r="K20" i="4"/>
  <c r="E24" i="4"/>
  <c r="H18" i="4"/>
  <c r="E51" i="4"/>
  <c r="F53" i="4"/>
  <c r="E55" i="4"/>
  <c r="E5" i="4"/>
  <c r="F16" i="4"/>
  <c r="N20" i="4"/>
  <c r="F20" i="4"/>
  <c r="G24" i="4"/>
  <c r="F47" i="4"/>
  <c r="E49" i="4"/>
  <c r="F52" i="4"/>
  <c r="F54" i="4"/>
  <c r="F56" i="4"/>
  <c r="F57" i="4"/>
  <c r="E58" i="4"/>
  <c r="H16" i="4"/>
  <c r="P21" i="4"/>
  <c r="L21" i="4"/>
  <c r="H21" i="4"/>
  <c r="P20" i="4"/>
  <c r="L20" i="4"/>
  <c r="H20" i="4"/>
  <c r="P17" i="4"/>
  <c r="L17" i="4"/>
  <c r="H17" i="4"/>
  <c r="F23" i="4"/>
  <c r="E39" i="4"/>
  <c r="E52" i="4"/>
  <c r="G19" i="4"/>
  <c r="L46" i="4"/>
  <c r="P46" i="4"/>
  <c r="E10" i="4"/>
  <c r="F18" i="4"/>
  <c r="G18" i="4"/>
  <c r="L18" i="4"/>
  <c r="E28" i="4"/>
  <c r="K18" i="4"/>
  <c r="J18" i="4"/>
  <c r="I18" i="4"/>
  <c r="N46" i="4"/>
  <c r="F46" i="4"/>
  <c r="F48" i="4"/>
  <c r="J46" i="4"/>
  <c r="I46" i="4"/>
  <c r="D54" i="5"/>
  <c r="E54" i="5"/>
  <c r="F54" i="5"/>
  <c r="G54" i="5"/>
  <c r="H54" i="5"/>
  <c r="I54" i="5"/>
  <c r="J54" i="5"/>
  <c r="K54" i="5"/>
  <c r="L54" i="5"/>
  <c r="M54" i="5"/>
  <c r="N54" i="5"/>
  <c r="O54" i="5"/>
  <c r="C54" i="5"/>
  <c r="C53" i="5"/>
  <c r="D50" i="5"/>
  <c r="E50" i="5"/>
  <c r="F50" i="5"/>
  <c r="G50" i="5"/>
  <c r="H50" i="5"/>
  <c r="I50" i="5"/>
  <c r="J50" i="5"/>
  <c r="K50" i="5"/>
  <c r="L50" i="5"/>
  <c r="M50" i="5"/>
  <c r="N50" i="5"/>
  <c r="O50" i="5"/>
  <c r="C50" i="5"/>
  <c r="D45" i="5"/>
  <c r="E45" i="5"/>
  <c r="F45" i="5"/>
  <c r="G45" i="5"/>
  <c r="H45" i="5"/>
  <c r="I45" i="5"/>
  <c r="J45" i="5"/>
  <c r="K45" i="5"/>
  <c r="L45" i="5"/>
  <c r="M45" i="5"/>
  <c r="N45" i="5"/>
  <c r="O45" i="5"/>
  <c r="C45" i="5"/>
  <c r="D39" i="5"/>
  <c r="E39" i="5"/>
  <c r="F39" i="5"/>
  <c r="G39" i="5"/>
  <c r="H39" i="5"/>
  <c r="I39" i="5"/>
  <c r="J39" i="5"/>
  <c r="K39" i="5"/>
  <c r="L39" i="5"/>
  <c r="M39" i="5"/>
  <c r="N39" i="5"/>
  <c r="O39" i="5"/>
  <c r="D40" i="5"/>
  <c r="E40" i="5"/>
  <c r="F40" i="5"/>
  <c r="G40" i="5"/>
  <c r="H40" i="5"/>
  <c r="I40" i="5"/>
  <c r="J40" i="5"/>
  <c r="K40" i="5"/>
  <c r="L40" i="5"/>
  <c r="M40" i="5"/>
  <c r="N40" i="5"/>
  <c r="O40" i="5"/>
  <c r="D41" i="5"/>
  <c r="E41" i="5"/>
  <c r="F41" i="5"/>
  <c r="G41" i="5"/>
  <c r="H41" i="5"/>
  <c r="I41" i="5"/>
  <c r="J41" i="5"/>
  <c r="K41" i="5"/>
  <c r="L41" i="5"/>
  <c r="M41" i="5"/>
  <c r="N41" i="5"/>
  <c r="O41" i="5"/>
  <c r="D42" i="5"/>
  <c r="E42" i="5"/>
  <c r="F42" i="5"/>
  <c r="G42" i="5"/>
  <c r="H42" i="5"/>
  <c r="I42" i="5"/>
  <c r="J42" i="5"/>
  <c r="K42" i="5"/>
  <c r="L42" i="5"/>
  <c r="M42" i="5"/>
  <c r="N42" i="5"/>
  <c r="O42" i="5"/>
  <c r="D43" i="5"/>
  <c r="E43" i="5"/>
  <c r="F43" i="5"/>
  <c r="G43" i="5"/>
  <c r="H43" i="5"/>
  <c r="I43" i="5"/>
  <c r="J43" i="5"/>
  <c r="K43" i="5"/>
  <c r="L43" i="5"/>
  <c r="M43" i="5"/>
  <c r="N43" i="5"/>
  <c r="O43" i="5"/>
  <c r="C42" i="5"/>
  <c r="C43" i="5"/>
  <c r="C41" i="5"/>
  <c r="C40" i="5"/>
  <c r="C39" i="5"/>
  <c r="O37" i="5"/>
  <c r="N37" i="5"/>
  <c r="M37" i="5"/>
  <c r="L37" i="5"/>
  <c r="K37" i="5"/>
  <c r="J37" i="5"/>
  <c r="I37" i="5"/>
  <c r="H37" i="5"/>
  <c r="G37" i="5"/>
  <c r="F37" i="5"/>
  <c r="E37" i="5"/>
  <c r="D37" i="5"/>
  <c r="O36" i="5"/>
  <c r="N36" i="5"/>
  <c r="M36" i="5"/>
  <c r="L36" i="5"/>
  <c r="K36" i="5"/>
  <c r="J36" i="5"/>
  <c r="I36" i="5"/>
  <c r="H36" i="5"/>
  <c r="G36" i="5"/>
  <c r="F36" i="5"/>
  <c r="E36" i="5"/>
  <c r="D36" i="5"/>
  <c r="O35" i="5"/>
  <c r="N35" i="5"/>
  <c r="M35" i="5"/>
  <c r="L35" i="5"/>
  <c r="K35" i="5"/>
  <c r="J35" i="5"/>
  <c r="I35" i="5"/>
  <c r="H35" i="5"/>
  <c r="G35" i="5"/>
  <c r="F35" i="5"/>
  <c r="E35" i="5"/>
  <c r="D35" i="5"/>
  <c r="O34" i="5"/>
  <c r="N34" i="5"/>
  <c r="M34" i="5"/>
  <c r="L34" i="5"/>
  <c r="K34" i="5"/>
  <c r="J34" i="5"/>
  <c r="I34" i="5"/>
  <c r="H34" i="5"/>
  <c r="G34" i="5"/>
  <c r="F34" i="5"/>
  <c r="E34" i="5"/>
  <c r="D34" i="5"/>
  <c r="O33" i="5"/>
  <c r="N33" i="5"/>
  <c r="M33" i="5"/>
  <c r="L33" i="5"/>
  <c r="K33" i="5"/>
  <c r="J33" i="5"/>
  <c r="I33" i="5"/>
  <c r="H33" i="5"/>
  <c r="G33" i="5"/>
  <c r="F33" i="5"/>
  <c r="E33" i="5"/>
  <c r="D33" i="5"/>
  <c r="O32" i="5"/>
  <c r="N32" i="5"/>
  <c r="M32" i="5"/>
  <c r="L32" i="5"/>
  <c r="K32" i="5"/>
  <c r="J32" i="5"/>
  <c r="I32" i="5"/>
  <c r="H32" i="5"/>
  <c r="G32" i="5"/>
  <c r="F32" i="5"/>
  <c r="E32" i="5"/>
  <c r="D32" i="5"/>
  <c r="C33" i="5"/>
  <c r="C34" i="5"/>
  <c r="C35" i="5"/>
  <c r="C36" i="5"/>
  <c r="C37" i="5"/>
  <c r="C32" i="5"/>
  <c r="D27" i="5"/>
  <c r="E27" i="5"/>
  <c r="F27" i="5"/>
  <c r="G27" i="5"/>
  <c r="H27" i="5"/>
  <c r="I27" i="5"/>
  <c r="J27" i="5"/>
  <c r="K27" i="5"/>
  <c r="L27" i="5"/>
  <c r="M27" i="5"/>
  <c r="N27" i="5"/>
  <c r="O27" i="5"/>
  <c r="C27" i="5"/>
  <c r="D22" i="5"/>
  <c r="E22" i="5"/>
  <c r="F22" i="5"/>
  <c r="G22" i="5"/>
  <c r="H22" i="5"/>
  <c r="I22" i="5"/>
  <c r="J22" i="5"/>
  <c r="K22" i="5"/>
  <c r="L22" i="5"/>
  <c r="M22" i="5"/>
  <c r="N22" i="5"/>
  <c r="O22" i="5"/>
  <c r="C22" i="5"/>
  <c r="D18" i="5"/>
  <c r="E18" i="5"/>
  <c r="F18" i="5"/>
  <c r="G18" i="5"/>
  <c r="H18" i="5"/>
  <c r="I18" i="5"/>
  <c r="J18" i="5"/>
  <c r="K18" i="5"/>
  <c r="L18" i="5"/>
  <c r="M18" i="5"/>
  <c r="N18" i="5"/>
  <c r="O18" i="5"/>
  <c r="C18" i="5"/>
  <c r="D17" i="5"/>
  <c r="E17" i="5"/>
  <c r="F17" i="5"/>
  <c r="G17" i="5"/>
  <c r="H17" i="5"/>
  <c r="I17" i="5"/>
  <c r="J17" i="5"/>
  <c r="K17" i="5"/>
  <c r="L17" i="5"/>
  <c r="M17" i="5"/>
  <c r="N17" i="5"/>
  <c r="O17" i="5"/>
  <c r="C17" i="5"/>
  <c r="F39" i="4" l="1"/>
  <c r="E29" i="4"/>
  <c r="F33" i="4"/>
  <c r="F31" i="4"/>
  <c r="E19" i="4"/>
  <c r="F10" i="4"/>
  <c r="F5" i="4"/>
  <c r="F49" i="4"/>
  <c r="I37" i="4"/>
  <c r="I30" i="4"/>
  <c r="G22" i="4"/>
  <c r="F43" i="4"/>
  <c r="F41" i="4"/>
  <c r="F26" i="4"/>
  <c r="M16" i="4"/>
  <c r="H19" i="4"/>
  <c r="H46" i="4"/>
  <c r="G52" i="4"/>
  <c r="G47" i="4"/>
  <c r="F55" i="4"/>
  <c r="F51" i="4"/>
  <c r="I24" i="4"/>
  <c r="G53" i="4"/>
  <c r="G57" i="4"/>
  <c r="F37" i="4"/>
  <c r="F30" i="4"/>
  <c r="G29" i="4"/>
  <c r="F58" i="4"/>
  <c r="G56" i="4"/>
  <c r="G37" i="4"/>
  <c r="G30" i="4"/>
  <c r="F25" i="4"/>
  <c r="F50" i="4"/>
  <c r="H23" i="4"/>
  <c r="M18" i="4"/>
  <c r="N18" i="4"/>
  <c r="K19" i="4"/>
  <c r="I19" i="4"/>
  <c r="J19" i="4"/>
  <c r="F28" i="4"/>
  <c r="G48" i="4"/>
  <c r="D10" i="5"/>
  <c r="E10" i="5"/>
  <c r="F10" i="5"/>
  <c r="G10" i="5"/>
  <c r="H10" i="5"/>
  <c r="I10" i="5"/>
  <c r="J10" i="5"/>
  <c r="K10" i="5"/>
  <c r="L10" i="5"/>
  <c r="M10" i="5"/>
  <c r="N10" i="5"/>
  <c r="O10" i="5"/>
  <c r="C10" i="5"/>
  <c r="G10" i="4" l="1"/>
  <c r="I23" i="4"/>
  <c r="H56" i="4"/>
  <c r="H57" i="4"/>
  <c r="G54" i="4"/>
  <c r="G55" i="4"/>
  <c r="N16" i="4"/>
  <c r="H54" i="4"/>
  <c r="G39" i="4"/>
  <c r="G50" i="4"/>
  <c r="G58" i="4"/>
  <c r="F19" i="4"/>
  <c r="G25" i="4"/>
  <c r="G33" i="4"/>
  <c r="G31" i="4"/>
  <c r="G5" i="4"/>
  <c r="J24" i="4"/>
  <c r="H52" i="4"/>
  <c r="J37" i="4"/>
  <c r="J30" i="4"/>
  <c r="H29" i="4"/>
  <c r="H53" i="4"/>
  <c r="G51" i="4"/>
  <c r="H47" i="4"/>
  <c r="G26" i="4"/>
  <c r="H22" i="4"/>
  <c r="H28" i="4"/>
  <c r="G49" i="4"/>
  <c r="E33" i="4"/>
  <c r="E31" i="4"/>
  <c r="M19" i="4"/>
  <c r="L19" i="4"/>
  <c r="I54" i="4"/>
  <c r="H48" i="4"/>
  <c r="E236" i="39"/>
  <c r="F236" i="39" s="1"/>
  <c r="G236" i="39" s="1"/>
  <c r="H236" i="39" s="1"/>
  <c r="I236" i="39" s="1"/>
  <c r="J236" i="39" s="1"/>
  <c r="K236" i="39" s="1"/>
  <c r="L236" i="39" s="1"/>
  <c r="M236" i="39" s="1"/>
  <c r="N236" i="39" s="1"/>
  <c r="O236" i="39" s="1"/>
  <c r="P236" i="39" s="1"/>
  <c r="Q236" i="39" s="1"/>
  <c r="R236" i="39" s="1"/>
  <c r="S236" i="39" s="1"/>
  <c r="T236" i="39" s="1"/>
  <c r="U236" i="39" s="1"/>
  <c r="V236" i="39" s="1"/>
  <c r="W236" i="39" s="1"/>
  <c r="X236" i="39" s="1"/>
  <c r="Y236" i="39" s="1"/>
  <c r="Z236" i="39" s="1"/>
  <c r="AA236" i="39" s="1"/>
  <c r="AB236" i="39" s="1"/>
  <c r="AC236" i="39" s="1"/>
  <c r="E234" i="39"/>
  <c r="F234" i="39" s="1"/>
  <c r="G234" i="39" s="1"/>
  <c r="H234" i="39" s="1"/>
  <c r="I234" i="39" s="1"/>
  <c r="J234" i="39" s="1"/>
  <c r="K234" i="39" s="1"/>
  <c r="L234" i="39" s="1"/>
  <c r="M234" i="39" s="1"/>
  <c r="N234" i="39" s="1"/>
  <c r="O234" i="39" s="1"/>
  <c r="P234" i="39" s="1"/>
  <c r="Q234" i="39" s="1"/>
  <c r="R234" i="39" s="1"/>
  <c r="S234" i="39" s="1"/>
  <c r="T234" i="39" s="1"/>
  <c r="U234" i="39" s="1"/>
  <c r="V234" i="39" s="1"/>
  <c r="W234" i="39" s="1"/>
  <c r="X234" i="39" s="1"/>
  <c r="Y234" i="39" s="1"/>
  <c r="Z234" i="39" s="1"/>
  <c r="AA234" i="39" s="1"/>
  <c r="AB234" i="39" s="1"/>
  <c r="AC234" i="39" s="1"/>
  <c r="E233" i="39"/>
  <c r="F233" i="39" s="1"/>
  <c r="G233" i="39" s="1"/>
  <c r="H233" i="39" s="1"/>
  <c r="I233" i="39" s="1"/>
  <c r="J233" i="39" s="1"/>
  <c r="K233" i="39" s="1"/>
  <c r="L233" i="39" s="1"/>
  <c r="M233" i="39" s="1"/>
  <c r="N233" i="39" s="1"/>
  <c r="O233" i="39" s="1"/>
  <c r="P233" i="39" s="1"/>
  <c r="Q233" i="39" s="1"/>
  <c r="R233" i="39" s="1"/>
  <c r="S233" i="39" s="1"/>
  <c r="T233" i="39" s="1"/>
  <c r="U233" i="39" s="1"/>
  <c r="V233" i="39" s="1"/>
  <c r="W233" i="39" s="1"/>
  <c r="X233" i="39" s="1"/>
  <c r="Y233" i="39" s="1"/>
  <c r="Z233" i="39" s="1"/>
  <c r="AA233" i="39" s="1"/>
  <c r="AB233" i="39" s="1"/>
  <c r="AC233" i="39" s="1"/>
  <c r="F231" i="39"/>
  <c r="G231" i="39" s="1"/>
  <c r="H231" i="39" s="1"/>
  <c r="I231" i="39" s="1"/>
  <c r="J231" i="39" s="1"/>
  <c r="K231" i="39" s="1"/>
  <c r="L231" i="39" s="1"/>
  <c r="M231" i="39" s="1"/>
  <c r="N231" i="39" s="1"/>
  <c r="O231" i="39" s="1"/>
  <c r="P231" i="39" s="1"/>
  <c r="Q231" i="39" s="1"/>
  <c r="R231" i="39" s="1"/>
  <c r="S231" i="39" s="1"/>
  <c r="T231" i="39" s="1"/>
  <c r="U231" i="39" s="1"/>
  <c r="V231" i="39" s="1"/>
  <c r="W231" i="39" s="1"/>
  <c r="X231" i="39" s="1"/>
  <c r="Y231" i="39" s="1"/>
  <c r="Z231" i="39" s="1"/>
  <c r="AA231" i="39" s="1"/>
  <c r="AB231" i="39" s="1"/>
  <c r="AC231" i="39" s="1"/>
  <c r="E230" i="39"/>
  <c r="F230" i="39" s="1"/>
  <c r="G230" i="39" s="1"/>
  <c r="H230" i="39" s="1"/>
  <c r="I230" i="39" s="1"/>
  <c r="J230" i="39" s="1"/>
  <c r="K230" i="39" s="1"/>
  <c r="L230" i="39" s="1"/>
  <c r="M230" i="39" s="1"/>
  <c r="N230" i="39" s="1"/>
  <c r="O230" i="39" s="1"/>
  <c r="P230" i="39" s="1"/>
  <c r="Q230" i="39" s="1"/>
  <c r="R230" i="39" s="1"/>
  <c r="S230" i="39" s="1"/>
  <c r="T230" i="39" s="1"/>
  <c r="U230" i="39" s="1"/>
  <c r="V230" i="39" s="1"/>
  <c r="W230" i="39" s="1"/>
  <c r="X230" i="39" s="1"/>
  <c r="Y230" i="39" s="1"/>
  <c r="Z230" i="39" s="1"/>
  <c r="AA230" i="39" s="1"/>
  <c r="AB230" i="39" s="1"/>
  <c r="AC230" i="39" s="1"/>
  <c r="E227" i="39"/>
  <c r="E229" i="39" s="1"/>
  <c r="F229" i="39" s="1"/>
  <c r="G229" i="39" s="1"/>
  <c r="H229" i="39" s="1"/>
  <c r="I229" i="39" s="1"/>
  <c r="J229" i="39" s="1"/>
  <c r="K229" i="39" s="1"/>
  <c r="L229" i="39" s="1"/>
  <c r="M229" i="39" s="1"/>
  <c r="N229" i="39" s="1"/>
  <c r="O229" i="39" s="1"/>
  <c r="P229" i="39" s="1"/>
  <c r="Q229" i="39" s="1"/>
  <c r="R229" i="39" s="1"/>
  <c r="S229" i="39" s="1"/>
  <c r="T229" i="39" s="1"/>
  <c r="U229" i="39" s="1"/>
  <c r="V229" i="39" s="1"/>
  <c r="W229" i="39" s="1"/>
  <c r="X229" i="39" s="1"/>
  <c r="Y229" i="39" s="1"/>
  <c r="Z229" i="39" s="1"/>
  <c r="AA229" i="39" s="1"/>
  <c r="AB229" i="39" s="1"/>
  <c r="AC229" i="39" s="1"/>
  <c r="E226" i="39"/>
  <c r="F226" i="39" s="1"/>
  <c r="G226" i="39" s="1"/>
  <c r="H226" i="39" s="1"/>
  <c r="I226" i="39" s="1"/>
  <c r="J226" i="39" s="1"/>
  <c r="K226" i="39" s="1"/>
  <c r="L226" i="39" s="1"/>
  <c r="M226" i="39" s="1"/>
  <c r="N226" i="39" s="1"/>
  <c r="O226" i="39" s="1"/>
  <c r="P226" i="39" s="1"/>
  <c r="Q226" i="39" s="1"/>
  <c r="R226" i="39" s="1"/>
  <c r="S226" i="39" s="1"/>
  <c r="T226" i="39" s="1"/>
  <c r="U226" i="39" s="1"/>
  <c r="V226" i="39" s="1"/>
  <c r="W226" i="39" s="1"/>
  <c r="X226" i="39" s="1"/>
  <c r="Y226" i="39" s="1"/>
  <c r="Z226" i="39" s="1"/>
  <c r="AA226" i="39" s="1"/>
  <c r="AB226" i="39" s="1"/>
  <c r="AC226" i="39" s="1"/>
  <c r="E225" i="39"/>
  <c r="F225" i="39" s="1"/>
  <c r="G225" i="39" s="1"/>
  <c r="H225" i="39" s="1"/>
  <c r="I225" i="39" s="1"/>
  <c r="J225" i="39" s="1"/>
  <c r="K225" i="39" s="1"/>
  <c r="L225" i="39" s="1"/>
  <c r="M225" i="39" s="1"/>
  <c r="N225" i="39" s="1"/>
  <c r="O225" i="39" s="1"/>
  <c r="P225" i="39" s="1"/>
  <c r="Q225" i="39" s="1"/>
  <c r="R225" i="39" s="1"/>
  <c r="S225" i="39" s="1"/>
  <c r="T225" i="39" s="1"/>
  <c r="U225" i="39" s="1"/>
  <c r="V225" i="39" s="1"/>
  <c r="W225" i="39" s="1"/>
  <c r="X225" i="39" s="1"/>
  <c r="Y225" i="39" s="1"/>
  <c r="Z225" i="39" s="1"/>
  <c r="AA225" i="39" s="1"/>
  <c r="AB225" i="39" s="1"/>
  <c r="AC225" i="39" s="1"/>
  <c r="E224" i="39"/>
  <c r="F224" i="39" s="1"/>
  <c r="G224" i="39" s="1"/>
  <c r="H224" i="39" s="1"/>
  <c r="I224" i="39" s="1"/>
  <c r="J224" i="39" s="1"/>
  <c r="K224" i="39" s="1"/>
  <c r="L224" i="39" s="1"/>
  <c r="M224" i="39" s="1"/>
  <c r="N224" i="39" s="1"/>
  <c r="O224" i="39" s="1"/>
  <c r="P224" i="39" s="1"/>
  <c r="Q224" i="39" s="1"/>
  <c r="R224" i="39" s="1"/>
  <c r="S224" i="39" s="1"/>
  <c r="T224" i="39" s="1"/>
  <c r="U224" i="39" s="1"/>
  <c r="V224" i="39" s="1"/>
  <c r="W224" i="39" s="1"/>
  <c r="X224" i="39" s="1"/>
  <c r="Y224" i="39" s="1"/>
  <c r="Z224" i="39" s="1"/>
  <c r="AA224" i="39" s="1"/>
  <c r="AB224" i="39" s="1"/>
  <c r="AC224" i="39" s="1"/>
  <c r="F221" i="39"/>
  <c r="G221" i="39" s="1"/>
  <c r="H221" i="39" s="1"/>
  <c r="I221" i="39" s="1"/>
  <c r="J221" i="39" s="1"/>
  <c r="K221" i="39" s="1"/>
  <c r="L221" i="39" s="1"/>
  <c r="M221" i="39" s="1"/>
  <c r="N221" i="39" s="1"/>
  <c r="O221" i="39" s="1"/>
  <c r="P221" i="39" s="1"/>
  <c r="Q221" i="39" s="1"/>
  <c r="R221" i="39" s="1"/>
  <c r="S221" i="39" s="1"/>
  <c r="T221" i="39" s="1"/>
  <c r="U221" i="39" s="1"/>
  <c r="V221" i="39" s="1"/>
  <c r="W221" i="39" s="1"/>
  <c r="X221" i="39" s="1"/>
  <c r="Y221" i="39" s="1"/>
  <c r="Z221" i="39" s="1"/>
  <c r="AA221" i="39" s="1"/>
  <c r="AB221" i="39" s="1"/>
  <c r="AC221" i="39" s="1"/>
  <c r="E219" i="39"/>
  <c r="E220" i="39" s="1"/>
  <c r="F220" i="39" s="1"/>
  <c r="G220" i="39" s="1"/>
  <c r="H220" i="39" s="1"/>
  <c r="I220" i="39" s="1"/>
  <c r="J220" i="39" s="1"/>
  <c r="K220" i="39" s="1"/>
  <c r="L220" i="39" s="1"/>
  <c r="M220" i="39" s="1"/>
  <c r="N220" i="39" s="1"/>
  <c r="O220" i="39" s="1"/>
  <c r="P220" i="39" s="1"/>
  <c r="Q220" i="39" s="1"/>
  <c r="R220" i="39" s="1"/>
  <c r="S220" i="39" s="1"/>
  <c r="T220" i="39" s="1"/>
  <c r="U220" i="39" s="1"/>
  <c r="V220" i="39" s="1"/>
  <c r="W220" i="39" s="1"/>
  <c r="X220" i="39" s="1"/>
  <c r="Y220" i="39" s="1"/>
  <c r="Z220" i="39" s="1"/>
  <c r="AA220" i="39" s="1"/>
  <c r="AB220" i="39" s="1"/>
  <c r="AC220" i="39" s="1"/>
  <c r="E218" i="39"/>
  <c r="F218" i="39" s="1"/>
  <c r="G218" i="39" s="1"/>
  <c r="H218" i="39" s="1"/>
  <c r="I218" i="39" s="1"/>
  <c r="J218" i="39" s="1"/>
  <c r="K218" i="39" s="1"/>
  <c r="L218" i="39" s="1"/>
  <c r="M218" i="39" s="1"/>
  <c r="N218" i="39" s="1"/>
  <c r="O218" i="39" s="1"/>
  <c r="P218" i="39" s="1"/>
  <c r="Q218" i="39" s="1"/>
  <c r="R218" i="39" s="1"/>
  <c r="S218" i="39" s="1"/>
  <c r="T218" i="39" s="1"/>
  <c r="U218" i="39" s="1"/>
  <c r="V218" i="39" s="1"/>
  <c r="W218" i="39" s="1"/>
  <c r="X218" i="39" s="1"/>
  <c r="Y218" i="39" s="1"/>
  <c r="Z218" i="39" s="1"/>
  <c r="AA218" i="39" s="1"/>
  <c r="AB218" i="39" s="1"/>
  <c r="AC218" i="39" s="1"/>
  <c r="E217" i="39"/>
  <c r="F217" i="39" s="1"/>
  <c r="G217" i="39" s="1"/>
  <c r="H217" i="39" s="1"/>
  <c r="I217" i="39" s="1"/>
  <c r="J217" i="39" s="1"/>
  <c r="K217" i="39" s="1"/>
  <c r="L217" i="39" s="1"/>
  <c r="M217" i="39" s="1"/>
  <c r="N217" i="39" s="1"/>
  <c r="O217" i="39" s="1"/>
  <c r="P217" i="39" s="1"/>
  <c r="Q217" i="39" s="1"/>
  <c r="R217" i="39" s="1"/>
  <c r="S217" i="39" s="1"/>
  <c r="T217" i="39" s="1"/>
  <c r="U217" i="39" s="1"/>
  <c r="V217" i="39" s="1"/>
  <c r="W217" i="39" s="1"/>
  <c r="X217" i="39" s="1"/>
  <c r="Y217" i="39" s="1"/>
  <c r="Z217" i="39" s="1"/>
  <c r="AA217" i="39" s="1"/>
  <c r="AB217" i="39" s="1"/>
  <c r="AC217" i="39" s="1"/>
  <c r="E216" i="39"/>
  <c r="F216" i="39" s="1"/>
  <c r="G216" i="39" s="1"/>
  <c r="H216" i="39" s="1"/>
  <c r="I216" i="39" s="1"/>
  <c r="J216" i="39" s="1"/>
  <c r="K216" i="39" s="1"/>
  <c r="L216" i="39" s="1"/>
  <c r="M216" i="39" s="1"/>
  <c r="N216" i="39" s="1"/>
  <c r="O216" i="39" s="1"/>
  <c r="P216" i="39" s="1"/>
  <c r="Q216" i="39" s="1"/>
  <c r="R216" i="39" s="1"/>
  <c r="S216" i="39" s="1"/>
  <c r="T216" i="39" s="1"/>
  <c r="U216" i="39" s="1"/>
  <c r="V216" i="39" s="1"/>
  <c r="W216" i="39" s="1"/>
  <c r="X216" i="39" s="1"/>
  <c r="Y216" i="39" s="1"/>
  <c r="Z216" i="39" s="1"/>
  <c r="AA216" i="39" s="1"/>
  <c r="AB216" i="39" s="1"/>
  <c r="AC216" i="39" s="1"/>
  <c r="E215" i="39"/>
  <c r="F215" i="39" s="1"/>
  <c r="G215" i="39" s="1"/>
  <c r="H215" i="39" s="1"/>
  <c r="I215" i="39" s="1"/>
  <c r="J215" i="39" s="1"/>
  <c r="K215" i="39" s="1"/>
  <c r="L215" i="39" s="1"/>
  <c r="M215" i="39" s="1"/>
  <c r="N215" i="39" s="1"/>
  <c r="O215" i="39" s="1"/>
  <c r="P215" i="39" s="1"/>
  <c r="Q215" i="39" s="1"/>
  <c r="R215" i="39" s="1"/>
  <c r="S215" i="39" s="1"/>
  <c r="T215" i="39" s="1"/>
  <c r="U215" i="39" s="1"/>
  <c r="V215" i="39" s="1"/>
  <c r="W215" i="39" s="1"/>
  <c r="X215" i="39" s="1"/>
  <c r="Y215" i="39" s="1"/>
  <c r="Z215" i="39" s="1"/>
  <c r="AA215" i="39" s="1"/>
  <c r="AB215" i="39" s="1"/>
  <c r="AC215" i="39" s="1"/>
  <c r="E214" i="39"/>
  <c r="F214" i="39" s="1"/>
  <c r="G214" i="39" s="1"/>
  <c r="H214" i="39" s="1"/>
  <c r="I214" i="39" s="1"/>
  <c r="J214" i="39" s="1"/>
  <c r="K214" i="39" s="1"/>
  <c r="L214" i="39" s="1"/>
  <c r="M214" i="39" s="1"/>
  <c r="N214" i="39" s="1"/>
  <c r="O214" i="39" s="1"/>
  <c r="P214" i="39" s="1"/>
  <c r="Q214" i="39" s="1"/>
  <c r="R214" i="39" s="1"/>
  <c r="S214" i="39" s="1"/>
  <c r="T214" i="39" s="1"/>
  <c r="U214" i="39" s="1"/>
  <c r="V214" i="39" s="1"/>
  <c r="W214" i="39" s="1"/>
  <c r="X214" i="39" s="1"/>
  <c r="Y214" i="39" s="1"/>
  <c r="Z214" i="39" s="1"/>
  <c r="AA214" i="39" s="1"/>
  <c r="AB214" i="39" s="1"/>
  <c r="AC214" i="39" s="1"/>
  <c r="E213" i="39"/>
  <c r="F213" i="39" s="1"/>
  <c r="G213" i="39" s="1"/>
  <c r="H213" i="39" s="1"/>
  <c r="I213" i="39" s="1"/>
  <c r="J213" i="39" s="1"/>
  <c r="K213" i="39" s="1"/>
  <c r="L213" i="39" s="1"/>
  <c r="M213" i="39" s="1"/>
  <c r="N213" i="39" s="1"/>
  <c r="O213" i="39" s="1"/>
  <c r="P213" i="39" s="1"/>
  <c r="Q213" i="39" s="1"/>
  <c r="R213" i="39" s="1"/>
  <c r="S213" i="39" s="1"/>
  <c r="T213" i="39" s="1"/>
  <c r="U213" i="39" s="1"/>
  <c r="V213" i="39" s="1"/>
  <c r="W213" i="39" s="1"/>
  <c r="X213" i="39" s="1"/>
  <c r="Y213" i="39" s="1"/>
  <c r="Z213" i="39" s="1"/>
  <c r="AA213" i="39" s="1"/>
  <c r="AB213" i="39" s="1"/>
  <c r="AC213" i="39" s="1"/>
  <c r="E212" i="39"/>
  <c r="F212" i="39" s="1"/>
  <c r="G212" i="39" s="1"/>
  <c r="H212" i="39" s="1"/>
  <c r="I212" i="39" s="1"/>
  <c r="J212" i="39" s="1"/>
  <c r="K212" i="39" s="1"/>
  <c r="L212" i="39" s="1"/>
  <c r="M212" i="39" s="1"/>
  <c r="N212" i="39" s="1"/>
  <c r="O212" i="39" s="1"/>
  <c r="P212" i="39" s="1"/>
  <c r="Q212" i="39" s="1"/>
  <c r="R212" i="39" s="1"/>
  <c r="S212" i="39" s="1"/>
  <c r="T212" i="39" s="1"/>
  <c r="U212" i="39" s="1"/>
  <c r="V212" i="39" s="1"/>
  <c r="W212" i="39" s="1"/>
  <c r="X212" i="39" s="1"/>
  <c r="Y212" i="39" s="1"/>
  <c r="Z212" i="39" s="1"/>
  <c r="AA212" i="39" s="1"/>
  <c r="AB212" i="39" s="1"/>
  <c r="AC212" i="39" s="1"/>
  <c r="E210" i="39"/>
  <c r="F210" i="39" s="1"/>
  <c r="G210" i="39" s="1"/>
  <c r="H210" i="39" s="1"/>
  <c r="I210" i="39" s="1"/>
  <c r="J210" i="39" s="1"/>
  <c r="K210" i="39" s="1"/>
  <c r="L210" i="39" s="1"/>
  <c r="M210" i="39" s="1"/>
  <c r="N210" i="39" s="1"/>
  <c r="O210" i="39" s="1"/>
  <c r="P210" i="39" s="1"/>
  <c r="Q210" i="39" s="1"/>
  <c r="R210" i="39" s="1"/>
  <c r="S210" i="39" s="1"/>
  <c r="T210" i="39" s="1"/>
  <c r="U210" i="39" s="1"/>
  <c r="V210" i="39" s="1"/>
  <c r="W210" i="39" s="1"/>
  <c r="X210" i="39" s="1"/>
  <c r="Y210" i="39" s="1"/>
  <c r="Z210" i="39" s="1"/>
  <c r="AA210" i="39" s="1"/>
  <c r="AB210" i="39" s="1"/>
  <c r="AC210" i="39" s="1"/>
  <c r="E209" i="39"/>
  <c r="F209" i="39" s="1"/>
  <c r="G209" i="39" s="1"/>
  <c r="H209" i="39" s="1"/>
  <c r="I209" i="39" s="1"/>
  <c r="J209" i="39" s="1"/>
  <c r="K209" i="39" s="1"/>
  <c r="L209" i="39" s="1"/>
  <c r="M209" i="39" s="1"/>
  <c r="N209" i="39" s="1"/>
  <c r="O209" i="39" s="1"/>
  <c r="P209" i="39" s="1"/>
  <c r="Q209" i="39" s="1"/>
  <c r="R209" i="39" s="1"/>
  <c r="S209" i="39" s="1"/>
  <c r="T209" i="39" s="1"/>
  <c r="U209" i="39" s="1"/>
  <c r="V209" i="39" s="1"/>
  <c r="W209" i="39" s="1"/>
  <c r="X209" i="39" s="1"/>
  <c r="Y209" i="39" s="1"/>
  <c r="Z209" i="39" s="1"/>
  <c r="AA209" i="39" s="1"/>
  <c r="AB209" i="39" s="1"/>
  <c r="AC209" i="39" s="1"/>
  <c r="E208" i="39"/>
  <c r="F208" i="39" s="1"/>
  <c r="G208" i="39" s="1"/>
  <c r="H208" i="39" s="1"/>
  <c r="I208" i="39" s="1"/>
  <c r="J208" i="39" s="1"/>
  <c r="K208" i="39" s="1"/>
  <c r="L208" i="39" s="1"/>
  <c r="M208" i="39" s="1"/>
  <c r="N208" i="39" s="1"/>
  <c r="O208" i="39" s="1"/>
  <c r="P208" i="39" s="1"/>
  <c r="Q208" i="39" s="1"/>
  <c r="R208" i="39" s="1"/>
  <c r="S208" i="39" s="1"/>
  <c r="T208" i="39" s="1"/>
  <c r="U208" i="39" s="1"/>
  <c r="V208" i="39" s="1"/>
  <c r="W208" i="39" s="1"/>
  <c r="X208" i="39" s="1"/>
  <c r="Y208" i="39" s="1"/>
  <c r="Z208" i="39" s="1"/>
  <c r="AA208" i="39" s="1"/>
  <c r="AB208" i="39" s="1"/>
  <c r="AC208" i="39" s="1"/>
  <c r="E207" i="39"/>
  <c r="F207" i="39" s="1"/>
  <c r="G207" i="39" s="1"/>
  <c r="H207" i="39" s="1"/>
  <c r="I207" i="39" s="1"/>
  <c r="J207" i="39" s="1"/>
  <c r="K207" i="39" s="1"/>
  <c r="L207" i="39" s="1"/>
  <c r="M207" i="39" s="1"/>
  <c r="N207" i="39" s="1"/>
  <c r="O207" i="39" s="1"/>
  <c r="P207" i="39" s="1"/>
  <c r="Q207" i="39" s="1"/>
  <c r="R207" i="39" s="1"/>
  <c r="S207" i="39" s="1"/>
  <c r="T207" i="39" s="1"/>
  <c r="U207" i="39" s="1"/>
  <c r="V207" i="39" s="1"/>
  <c r="W207" i="39" s="1"/>
  <c r="X207" i="39" s="1"/>
  <c r="Y207" i="39" s="1"/>
  <c r="Z207" i="39" s="1"/>
  <c r="AA207" i="39" s="1"/>
  <c r="AB207" i="39" s="1"/>
  <c r="AC207" i="39" s="1"/>
  <c r="E206" i="39"/>
  <c r="F206" i="39" s="1"/>
  <c r="G206" i="39" s="1"/>
  <c r="H206" i="39" s="1"/>
  <c r="I206" i="39" s="1"/>
  <c r="J206" i="39" s="1"/>
  <c r="K206" i="39" s="1"/>
  <c r="L206" i="39" s="1"/>
  <c r="M206" i="39" s="1"/>
  <c r="N206" i="39" s="1"/>
  <c r="O206" i="39" s="1"/>
  <c r="P206" i="39" s="1"/>
  <c r="Q206" i="39" s="1"/>
  <c r="R206" i="39" s="1"/>
  <c r="S206" i="39" s="1"/>
  <c r="T206" i="39" s="1"/>
  <c r="U206" i="39" s="1"/>
  <c r="V206" i="39" s="1"/>
  <c r="W206" i="39" s="1"/>
  <c r="X206" i="39" s="1"/>
  <c r="Y206" i="39" s="1"/>
  <c r="Z206" i="39" s="1"/>
  <c r="AA206" i="39" s="1"/>
  <c r="AB206" i="39" s="1"/>
  <c r="AC206" i="39" s="1"/>
  <c r="E205" i="39"/>
  <c r="F205" i="39" s="1"/>
  <c r="G205" i="39" s="1"/>
  <c r="H205" i="39" s="1"/>
  <c r="I205" i="39" s="1"/>
  <c r="J205" i="39" s="1"/>
  <c r="K205" i="39" s="1"/>
  <c r="L205" i="39" s="1"/>
  <c r="M205" i="39" s="1"/>
  <c r="N205" i="39" s="1"/>
  <c r="O205" i="39" s="1"/>
  <c r="P205" i="39" s="1"/>
  <c r="Q205" i="39" s="1"/>
  <c r="R205" i="39" s="1"/>
  <c r="S205" i="39" s="1"/>
  <c r="T205" i="39" s="1"/>
  <c r="U205" i="39" s="1"/>
  <c r="V205" i="39" s="1"/>
  <c r="W205" i="39" s="1"/>
  <c r="X205" i="39" s="1"/>
  <c r="Y205" i="39" s="1"/>
  <c r="Z205" i="39" s="1"/>
  <c r="AA205" i="39" s="1"/>
  <c r="AB205" i="39" s="1"/>
  <c r="AC205" i="39" s="1"/>
  <c r="E204" i="39"/>
  <c r="F204" i="39" s="1"/>
  <c r="G204" i="39" s="1"/>
  <c r="H204" i="39" s="1"/>
  <c r="I204" i="39" s="1"/>
  <c r="J204" i="39" s="1"/>
  <c r="K204" i="39" s="1"/>
  <c r="L204" i="39" s="1"/>
  <c r="M204" i="39" s="1"/>
  <c r="N204" i="39" s="1"/>
  <c r="O204" i="39" s="1"/>
  <c r="P204" i="39" s="1"/>
  <c r="Q204" i="39" s="1"/>
  <c r="R204" i="39" s="1"/>
  <c r="S204" i="39" s="1"/>
  <c r="T204" i="39" s="1"/>
  <c r="U204" i="39" s="1"/>
  <c r="V204" i="39" s="1"/>
  <c r="W204" i="39" s="1"/>
  <c r="X204" i="39" s="1"/>
  <c r="Y204" i="39" s="1"/>
  <c r="Z204" i="39" s="1"/>
  <c r="AA204" i="39" s="1"/>
  <c r="AB204" i="39" s="1"/>
  <c r="AC204" i="39" s="1"/>
  <c r="E203" i="39"/>
  <c r="F203" i="39" s="1"/>
  <c r="G203" i="39" s="1"/>
  <c r="H203" i="39" s="1"/>
  <c r="I203" i="39" s="1"/>
  <c r="J203" i="39" s="1"/>
  <c r="K203" i="39" s="1"/>
  <c r="L203" i="39" s="1"/>
  <c r="M203" i="39" s="1"/>
  <c r="N203" i="39" s="1"/>
  <c r="O203" i="39" s="1"/>
  <c r="P203" i="39" s="1"/>
  <c r="Q203" i="39" s="1"/>
  <c r="R203" i="39" s="1"/>
  <c r="S203" i="39" s="1"/>
  <c r="T203" i="39" s="1"/>
  <c r="U203" i="39" s="1"/>
  <c r="V203" i="39" s="1"/>
  <c r="W203" i="39" s="1"/>
  <c r="X203" i="39" s="1"/>
  <c r="Y203" i="39" s="1"/>
  <c r="Z203" i="39" s="1"/>
  <c r="AA203" i="39" s="1"/>
  <c r="AB203" i="39" s="1"/>
  <c r="AC203" i="39" s="1"/>
  <c r="E202" i="39"/>
  <c r="F202" i="39" s="1"/>
  <c r="G202" i="39" s="1"/>
  <c r="H202" i="39" s="1"/>
  <c r="I202" i="39" s="1"/>
  <c r="J202" i="39" s="1"/>
  <c r="K202" i="39" s="1"/>
  <c r="L202" i="39" s="1"/>
  <c r="M202" i="39" s="1"/>
  <c r="N202" i="39" s="1"/>
  <c r="O202" i="39" s="1"/>
  <c r="P202" i="39" s="1"/>
  <c r="Q202" i="39" s="1"/>
  <c r="R202" i="39" s="1"/>
  <c r="S202" i="39" s="1"/>
  <c r="T202" i="39" s="1"/>
  <c r="U202" i="39" s="1"/>
  <c r="V202" i="39" s="1"/>
  <c r="W202" i="39" s="1"/>
  <c r="X202" i="39" s="1"/>
  <c r="Y202" i="39" s="1"/>
  <c r="Z202" i="39" s="1"/>
  <c r="AA202" i="39" s="1"/>
  <c r="AB202" i="39" s="1"/>
  <c r="AC202" i="39" s="1"/>
  <c r="F200" i="39"/>
  <c r="G200" i="39" s="1"/>
  <c r="H200" i="39" s="1"/>
  <c r="I200" i="39" s="1"/>
  <c r="J200" i="39" s="1"/>
  <c r="K200" i="39" s="1"/>
  <c r="L200" i="39" s="1"/>
  <c r="M200" i="39" s="1"/>
  <c r="N200" i="39" s="1"/>
  <c r="O200" i="39" s="1"/>
  <c r="P200" i="39" s="1"/>
  <c r="Q200" i="39" s="1"/>
  <c r="R200" i="39" s="1"/>
  <c r="S200" i="39" s="1"/>
  <c r="T200" i="39" s="1"/>
  <c r="U200" i="39" s="1"/>
  <c r="V200" i="39" s="1"/>
  <c r="W200" i="39" s="1"/>
  <c r="X200" i="39" s="1"/>
  <c r="Y200" i="39" s="1"/>
  <c r="Z200" i="39" s="1"/>
  <c r="AA200" i="39" s="1"/>
  <c r="AB200" i="39" s="1"/>
  <c r="AC200" i="39" s="1"/>
  <c r="F199" i="39"/>
  <c r="G199" i="39" s="1"/>
  <c r="H199" i="39" s="1"/>
  <c r="I199" i="39" s="1"/>
  <c r="J199" i="39" s="1"/>
  <c r="K199" i="39" s="1"/>
  <c r="L199" i="39" s="1"/>
  <c r="M199" i="39" s="1"/>
  <c r="N199" i="39" s="1"/>
  <c r="O199" i="39" s="1"/>
  <c r="P199" i="39" s="1"/>
  <c r="Q199" i="39" s="1"/>
  <c r="R199" i="39" s="1"/>
  <c r="S199" i="39" s="1"/>
  <c r="T199" i="39" s="1"/>
  <c r="U199" i="39" s="1"/>
  <c r="V199" i="39" s="1"/>
  <c r="W199" i="39" s="1"/>
  <c r="X199" i="39" s="1"/>
  <c r="Y199" i="39" s="1"/>
  <c r="Z199" i="39" s="1"/>
  <c r="AA199" i="39" s="1"/>
  <c r="AB199" i="39" s="1"/>
  <c r="AC199" i="39" s="1"/>
  <c r="F198" i="39"/>
  <c r="G198" i="39" s="1"/>
  <c r="H198" i="39" s="1"/>
  <c r="I198" i="39" s="1"/>
  <c r="J198" i="39" s="1"/>
  <c r="K198" i="39" s="1"/>
  <c r="L198" i="39" s="1"/>
  <c r="M198" i="39" s="1"/>
  <c r="N198" i="39" s="1"/>
  <c r="O198" i="39" s="1"/>
  <c r="P198" i="39" s="1"/>
  <c r="Q198" i="39" s="1"/>
  <c r="R198" i="39" s="1"/>
  <c r="S198" i="39" s="1"/>
  <c r="T198" i="39" s="1"/>
  <c r="U198" i="39" s="1"/>
  <c r="V198" i="39" s="1"/>
  <c r="W198" i="39" s="1"/>
  <c r="X198" i="39" s="1"/>
  <c r="Y198" i="39" s="1"/>
  <c r="Z198" i="39" s="1"/>
  <c r="AA198" i="39" s="1"/>
  <c r="AB198" i="39" s="1"/>
  <c r="AC198" i="39" s="1"/>
  <c r="F197" i="39"/>
  <c r="G197" i="39" s="1"/>
  <c r="H197" i="39" s="1"/>
  <c r="I197" i="39" s="1"/>
  <c r="J197" i="39" s="1"/>
  <c r="K197" i="39" s="1"/>
  <c r="L197" i="39" s="1"/>
  <c r="M197" i="39" s="1"/>
  <c r="N197" i="39" s="1"/>
  <c r="O197" i="39" s="1"/>
  <c r="P197" i="39" s="1"/>
  <c r="Q197" i="39" s="1"/>
  <c r="R197" i="39" s="1"/>
  <c r="S197" i="39" s="1"/>
  <c r="T197" i="39" s="1"/>
  <c r="U197" i="39" s="1"/>
  <c r="V197" i="39" s="1"/>
  <c r="W197" i="39" s="1"/>
  <c r="X197" i="39" s="1"/>
  <c r="Y197" i="39" s="1"/>
  <c r="Z197" i="39" s="1"/>
  <c r="AA197" i="39" s="1"/>
  <c r="AB197" i="39" s="1"/>
  <c r="AC197" i="39" s="1"/>
  <c r="F196" i="39"/>
  <c r="G196" i="39" s="1"/>
  <c r="H196" i="39" s="1"/>
  <c r="I196" i="39" s="1"/>
  <c r="J196" i="39" s="1"/>
  <c r="K196" i="39" s="1"/>
  <c r="L196" i="39" s="1"/>
  <c r="M196" i="39" s="1"/>
  <c r="N196" i="39" s="1"/>
  <c r="O196" i="39" s="1"/>
  <c r="P196" i="39" s="1"/>
  <c r="Q196" i="39" s="1"/>
  <c r="R196" i="39" s="1"/>
  <c r="S196" i="39" s="1"/>
  <c r="T196" i="39" s="1"/>
  <c r="U196" i="39" s="1"/>
  <c r="V196" i="39" s="1"/>
  <c r="W196" i="39" s="1"/>
  <c r="X196" i="39" s="1"/>
  <c r="Y196" i="39" s="1"/>
  <c r="Z196" i="39" s="1"/>
  <c r="AA196" i="39" s="1"/>
  <c r="AB196" i="39" s="1"/>
  <c r="AC196" i="39" s="1"/>
  <c r="F195" i="39"/>
  <c r="G195" i="39" s="1"/>
  <c r="H195" i="39" s="1"/>
  <c r="I195" i="39" s="1"/>
  <c r="J195" i="39" s="1"/>
  <c r="K195" i="39" s="1"/>
  <c r="L195" i="39" s="1"/>
  <c r="M195" i="39" s="1"/>
  <c r="N195" i="39" s="1"/>
  <c r="O195" i="39" s="1"/>
  <c r="P195" i="39" s="1"/>
  <c r="Q195" i="39" s="1"/>
  <c r="R195" i="39" s="1"/>
  <c r="S195" i="39" s="1"/>
  <c r="T195" i="39" s="1"/>
  <c r="U195" i="39" s="1"/>
  <c r="V195" i="39" s="1"/>
  <c r="W195" i="39" s="1"/>
  <c r="X195" i="39" s="1"/>
  <c r="Y195" i="39" s="1"/>
  <c r="Z195" i="39" s="1"/>
  <c r="AA195" i="39" s="1"/>
  <c r="AB195" i="39" s="1"/>
  <c r="AC195" i="39" s="1"/>
  <c r="F194" i="39"/>
  <c r="G194" i="39" s="1"/>
  <c r="H194" i="39" s="1"/>
  <c r="I194" i="39" s="1"/>
  <c r="J194" i="39" s="1"/>
  <c r="K194" i="39" s="1"/>
  <c r="L194" i="39" s="1"/>
  <c r="M194" i="39" s="1"/>
  <c r="N194" i="39" s="1"/>
  <c r="O194" i="39" s="1"/>
  <c r="P194" i="39" s="1"/>
  <c r="Q194" i="39" s="1"/>
  <c r="R194" i="39" s="1"/>
  <c r="S194" i="39" s="1"/>
  <c r="T194" i="39" s="1"/>
  <c r="U194" i="39" s="1"/>
  <c r="V194" i="39" s="1"/>
  <c r="W194" i="39" s="1"/>
  <c r="X194" i="39" s="1"/>
  <c r="Y194" i="39" s="1"/>
  <c r="Z194" i="39" s="1"/>
  <c r="AA194" i="39" s="1"/>
  <c r="AB194" i="39" s="1"/>
  <c r="AC194" i="39" s="1"/>
  <c r="G193" i="39"/>
  <c r="H193" i="39" s="1"/>
  <c r="I193" i="39" s="1"/>
  <c r="J193" i="39" s="1"/>
  <c r="K193" i="39" s="1"/>
  <c r="L193" i="39" s="1"/>
  <c r="M193" i="39" s="1"/>
  <c r="N193" i="39" s="1"/>
  <c r="O193" i="39" s="1"/>
  <c r="P193" i="39" s="1"/>
  <c r="Q193" i="39" s="1"/>
  <c r="R193" i="39" s="1"/>
  <c r="S193" i="39" s="1"/>
  <c r="T193" i="39" s="1"/>
  <c r="U193" i="39" s="1"/>
  <c r="V193" i="39" s="1"/>
  <c r="W193" i="39" s="1"/>
  <c r="X193" i="39" s="1"/>
  <c r="Y193" i="39" s="1"/>
  <c r="Z193" i="39" s="1"/>
  <c r="AA193" i="39" s="1"/>
  <c r="AB193" i="39" s="1"/>
  <c r="AC193" i="39" s="1"/>
  <c r="F193" i="39"/>
  <c r="E191" i="39"/>
  <c r="F191" i="39" s="1"/>
  <c r="G191" i="39" s="1"/>
  <c r="H191" i="39" s="1"/>
  <c r="I191" i="39" s="1"/>
  <c r="J191" i="39" s="1"/>
  <c r="K191" i="39" s="1"/>
  <c r="L191" i="39" s="1"/>
  <c r="M191" i="39" s="1"/>
  <c r="N191" i="39" s="1"/>
  <c r="O191" i="39" s="1"/>
  <c r="P191" i="39" s="1"/>
  <c r="Q191" i="39" s="1"/>
  <c r="R191" i="39" s="1"/>
  <c r="S191" i="39" s="1"/>
  <c r="T191" i="39" s="1"/>
  <c r="U191" i="39" s="1"/>
  <c r="V191" i="39" s="1"/>
  <c r="W191" i="39" s="1"/>
  <c r="X191" i="39" s="1"/>
  <c r="Y191" i="39" s="1"/>
  <c r="Z191" i="39" s="1"/>
  <c r="AA191" i="39" s="1"/>
  <c r="AB191" i="39" s="1"/>
  <c r="AC191" i="39" s="1"/>
  <c r="E190" i="39"/>
  <c r="F190" i="39" s="1"/>
  <c r="G190" i="39" s="1"/>
  <c r="H190" i="39" s="1"/>
  <c r="I190" i="39" s="1"/>
  <c r="J190" i="39" s="1"/>
  <c r="K190" i="39" s="1"/>
  <c r="L190" i="39" s="1"/>
  <c r="M190" i="39" s="1"/>
  <c r="N190" i="39" s="1"/>
  <c r="O190" i="39" s="1"/>
  <c r="P190" i="39" s="1"/>
  <c r="Q190" i="39" s="1"/>
  <c r="R190" i="39" s="1"/>
  <c r="S190" i="39" s="1"/>
  <c r="T190" i="39" s="1"/>
  <c r="U190" i="39" s="1"/>
  <c r="V190" i="39" s="1"/>
  <c r="W190" i="39" s="1"/>
  <c r="X190" i="39" s="1"/>
  <c r="Y190" i="39" s="1"/>
  <c r="Z190" i="39" s="1"/>
  <c r="AA190" i="39" s="1"/>
  <c r="AB190" i="39" s="1"/>
  <c r="AC190" i="39" s="1"/>
  <c r="F189" i="39"/>
  <c r="G189" i="39" s="1"/>
  <c r="H189" i="39" s="1"/>
  <c r="I189" i="39" s="1"/>
  <c r="J189" i="39" s="1"/>
  <c r="K189" i="39" s="1"/>
  <c r="L189" i="39" s="1"/>
  <c r="M189" i="39" s="1"/>
  <c r="N189" i="39" s="1"/>
  <c r="O189" i="39" s="1"/>
  <c r="P189" i="39" s="1"/>
  <c r="Q189" i="39" s="1"/>
  <c r="R189" i="39" s="1"/>
  <c r="S189" i="39" s="1"/>
  <c r="T189" i="39" s="1"/>
  <c r="U189" i="39" s="1"/>
  <c r="V189" i="39" s="1"/>
  <c r="W189" i="39" s="1"/>
  <c r="X189" i="39" s="1"/>
  <c r="Y189" i="39" s="1"/>
  <c r="Z189" i="39" s="1"/>
  <c r="AA189" i="39" s="1"/>
  <c r="AB189" i="39" s="1"/>
  <c r="AC189" i="39" s="1"/>
  <c r="E189" i="39"/>
  <c r="E188" i="39"/>
  <c r="F188" i="39" s="1"/>
  <c r="G188" i="39" s="1"/>
  <c r="H188" i="39" s="1"/>
  <c r="I188" i="39" s="1"/>
  <c r="J188" i="39" s="1"/>
  <c r="K188" i="39" s="1"/>
  <c r="L188" i="39" s="1"/>
  <c r="M188" i="39" s="1"/>
  <c r="N188" i="39" s="1"/>
  <c r="O188" i="39" s="1"/>
  <c r="P188" i="39" s="1"/>
  <c r="Q188" i="39" s="1"/>
  <c r="R188" i="39" s="1"/>
  <c r="S188" i="39" s="1"/>
  <c r="T188" i="39" s="1"/>
  <c r="U188" i="39" s="1"/>
  <c r="V188" i="39" s="1"/>
  <c r="W188" i="39" s="1"/>
  <c r="X188" i="39" s="1"/>
  <c r="Y188" i="39" s="1"/>
  <c r="Z188" i="39" s="1"/>
  <c r="AA188" i="39" s="1"/>
  <c r="AB188" i="39" s="1"/>
  <c r="AC188" i="39" s="1"/>
  <c r="E187" i="39"/>
  <c r="F187" i="39" s="1"/>
  <c r="G187" i="39" s="1"/>
  <c r="H187" i="39" s="1"/>
  <c r="I187" i="39" s="1"/>
  <c r="J187" i="39" s="1"/>
  <c r="K187" i="39" s="1"/>
  <c r="L187" i="39" s="1"/>
  <c r="M187" i="39" s="1"/>
  <c r="N187" i="39" s="1"/>
  <c r="O187" i="39" s="1"/>
  <c r="P187" i="39" s="1"/>
  <c r="Q187" i="39" s="1"/>
  <c r="R187" i="39" s="1"/>
  <c r="S187" i="39" s="1"/>
  <c r="T187" i="39" s="1"/>
  <c r="U187" i="39" s="1"/>
  <c r="V187" i="39" s="1"/>
  <c r="W187" i="39" s="1"/>
  <c r="X187" i="39" s="1"/>
  <c r="Y187" i="39" s="1"/>
  <c r="Z187" i="39" s="1"/>
  <c r="AA187" i="39" s="1"/>
  <c r="AB187" i="39" s="1"/>
  <c r="AC187" i="39" s="1"/>
  <c r="E186" i="39"/>
  <c r="F186" i="39" s="1"/>
  <c r="G186" i="39" s="1"/>
  <c r="H186" i="39" s="1"/>
  <c r="I186" i="39" s="1"/>
  <c r="J186" i="39" s="1"/>
  <c r="K186" i="39" s="1"/>
  <c r="L186" i="39" s="1"/>
  <c r="M186" i="39" s="1"/>
  <c r="N186" i="39" s="1"/>
  <c r="O186" i="39" s="1"/>
  <c r="P186" i="39" s="1"/>
  <c r="Q186" i="39" s="1"/>
  <c r="R186" i="39" s="1"/>
  <c r="S186" i="39" s="1"/>
  <c r="T186" i="39" s="1"/>
  <c r="U186" i="39" s="1"/>
  <c r="V186" i="39" s="1"/>
  <c r="W186" i="39" s="1"/>
  <c r="X186" i="39" s="1"/>
  <c r="Y186" i="39" s="1"/>
  <c r="Z186" i="39" s="1"/>
  <c r="AA186" i="39" s="1"/>
  <c r="AB186" i="39" s="1"/>
  <c r="AC186" i="39" s="1"/>
  <c r="E185" i="39"/>
  <c r="F185" i="39" s="1"/>
  <c r="G185" i="39" s="1"/>
  <c r="H185" i="39" s="1"/>
  <c r="I185" i="39" s="1"/>
  <c r="J185" i="39" s="1"/>
  <c r="K185" i="39" s="1"/>
  <c r="L185" i="39" s="1"/>
  <c r="M185" i="39" s="1"/>
  <c r="N185" i="39" s="1"/>
  <c r="O185" i="39" s="1"/>
  <c r="P185" i="39" s="1"/>
  <c r="Q185" i="39" s="1"/>
  <c r="R185" i="39" s="1"/>
  <c r="S185" i="39" s="1"/>
  <c r="T185" i="39" s="1"/>
  <c r="U185" i="39" s="1"/>
  <c r="V185" i="39" s="1"/>
  <c r="W185" i="39" s="1"/>
  <c r="X185" i="39" s="1"/>
  <c r="Y185" i="39" s="1"/>
  <c r="Z185" i="39" s="1"/>
  <c r="AA185" i="39" s="1"/>
  <c r="AB185" i="39" s="1"/>
  <c r="AC185" i="39" s="1"/>
  <c r="E184" i="39"/>
  <c r="F184" i="39" s="1"/>
  <c r="G184" i="39" s="1"/>
  <c r="H184" i="39" s="1"/>
  <c r="I184" i="39" s="1"/>
  <c r="J184" i="39" s="1"/>
  <c r="K184" i="39" s="1"/>
  <c r="L184" i="39" s="1"/>
  <c r="M184" i="39" s="1"/>
  <c r="N184" i="39" s="1"/>
  <c r="O184" i="39" s="1"/>
  <c r="P184" i="39" s="1"/>
  <c r="Q184" i="39" s="1"/>
  <c r="R184" i="39" s="1"/>
  <c r="S184" i="39" s="1"/>
  <c r="T184" i="39" s="1"/>
  <c r="U184" i="39" s="1"/>
  <c r="V184" i="39" s="1"/>
  <c r="W184" i="39" s="1"/>
  <c r="X184" i="39" s="1"/>
  <c r="Y184" i="39" s="1"/>
  <c r="Z184" i="39" s="1"/>
  <c r="AA184" i="39" s="1"/>
  <c r="AB184" i="39" s="1"/>
  <c r="AC184" i="39" s="1"/>
  <c r="G182" i="39"/>
  <c r="H182" i="39" s="1"/>
  <c r="I182" i="39" s="1"/>
  <c r="J182" i="39" s="1"/>
  <c r="K182" i="39" s="1"/>
  <c r="L182" i="39" s="1"/>
  <c r="M182" i="39" s="1"/>
  <c r="N182" i="39" s="1"/>
  <c r="O182" i="39" s="1"/>
  <c r="P182" i="39" s="1"/>
  <c r="Q182" i="39" s="1"/>
  <c r="R182" i="39" s="1"/>
  <c r="S182" i="39" s="1"/>
  <c r="T182" i="39" s="1"/>
  <c r="U182" i="39" s="1"/>
  <c r="V182" i="39" s="1"/>
  <c r="W182" i="39" s="1"/>
  <c r="X182" i="39" s="1"/>
  <c r="Y182" i="39" s="1"/>
  <c r="Z182" i="39" s="1"/>
  <c r="AA182" i="39" s="1"/>
  <c r="AB182" i="39" s="1"/>
  <c r="AC182" i="39" s="1"/>
  <c r="F180" i="39"/>
  <c r="G180" i="39" s="1"/>
  <c r="H180" i="39" s="1"/>
  <c r="I180" i="39" s="1"/>
  <c r="J180" i="39" s="1"/>
  <c r="K180" i="39" s="1"/>
  <c r="L180" i="39" s="1"/>
  <c r="M180" i="39" s="1"/>
  <c r="N180" i="39" s="1"/>
  <c r="O180" i="39" s="1"/>
  <c r="P180" i="39" s="1"/>
  <c r="Q180" i="39" s="1"/>
  <c r="R180" i="39" s="1"/>
  <c r="S180" i="39" s="1"/>
  <c r="T180" i="39" s="1"/>
  <c r="U180" i="39" s="1"/>
  <c r="V180" i="39" s="1"/>
  <c r="W180" i="39" s="1"/>
  <c r="X180" i="39" s="1"/>
  <c r="Y180" i="39" s="1"/>
  <c r="Z180" i="39" s="1"/>
  <c r="AA180" i="39" s="1"/>
  <c r="AB180" i="39" s="1"/>
  <c r="AC180" i="39" s="1"/>
  <c r="F179" i="39"/>
  <c r="G179" i="39" s="1"/>
  <c r="H179" i="39" s="1"/>
  <c r="I179" i="39" s="1"/>
  <c r="J179" i="39" s="1"/>
  <c r="K179" i="39" s="1"/>
  <c r="L179" i="39" s="1"/>
  <c r="M179" i="39" s="1"/>
  <c r="N179" i="39" s="1"/>
  <c r="O179" i="39" s="1"/>
  <c r="P179" i="39" s="1"/>
  <c r="Q179" i="39" s="1"/>
  <c r="R179" i="39" s="1"/>
  <c r="S179" i="39" s="1"/>
  <c r="T179" i="39" s="1"/>
  <c r="U179" i="39" s="1"/>
  <c r="V179" i="39" s="1"/>
  <c r="W179" i="39" s="1"/>
  <c r="X179" i="39" s="1"/>
  <c r="Y179" i="39" s="1"/>
  <c r="Z179" i="39" s="1"/>
  <c r="AA179" i="39" s="1"/>
  <c r="AB179" i="39" s="1"/>
  <c r="AC179" i="39" s="1"/>
  <c r="F178" i="39"/>
  <c r="G178" i="39" s="1"/>
  <c r="H178" i="39" s="1"/>
  <c r="I178" i="39" s="1"/>
  <c r="J178" i="39" s="1"/>
  <c r="K178" i="39" s="1"/>
  <c r="L178" i="39" s="1"/>
  <c r="M178" i="39" s="1"/>
  <c r="N178" i="39" s="1"/>
  <c r="O178" i="39" s="1"/>
  <c r="P178" i="39" s="1"/>
  <c r="Q178" i="39" s="1"/>
  <c r="R178" i="39" s="1"/>
  <c r="S178" i="39" s="1"/>
  <c r="T178" i="39" s="1"/>
  <c r="U178" i="39" s="1"/>
  <c r="V178" i="39" s="1"/>
  <c r="W178" i="39" s="1"/>
  <c r="X178" i="39" s="1"/>
  <c r="Y178" i="39" s="1"/>
  <c r="Z178" i="39" s="1"/>
  <c r="AA178" i="39" s="1"/>
  <c r="AB178" i="39" s="1"/>
  <c r="AC178" i="39" s="1"/>
  <c r="F177" i="39"/>
  <c r="G177" i="39" s="1"/>
  <c r="H177" i="39" s="1"/>
  <c r="I177" i="39" s="1"/>
  <c r="J177" i="39" s="1"/>
  <c r="K177" i="39" s="1"/>
  <c r="L177" i="39" s="1"/>
  <c r="M177" i="39" s="1"/>
  <c r="N177" i="39" s="1"/>
  <c r="O177" i="39" s="1"/>
  <c r="P177" i="39" s="1"/>
  <c r="Q177" i="39" s="1"/>
  <c r="R177" i="39" s="1"/>
  <c r="S177" i="39" s="1"/>
  <c r="T177" i="39" s="1"/>
  <c r="U177" i="39" s="1"/>
  <c r="V177" i="39" s="1"/>
  <c r="W177" i="39" s="1"/>
  <c r="X177" i="39" s="1"/>
  <c r="Y177" i="39" s="1"/>
  <c r="Z177" i="39" s="1"/>
  <c r="AA177" i="39" s="1"/>
  <c r="AB177" i="39" s="1"/>
  <c r="AC177" i="39" s="1"/>
  <c r="F176" i="39"/>
  <c r="G176" i="39" s="1"/>
  <c r="H176" i="39" s="1"/>
  <c r="I176" i="39" s="1"/>
  <c r="J176" i="39" s="1"/>
  <c r="K176" i="39" s="1"/>
  <c r="L176" i="39" s="1"/>
  <c r="M176" i="39" s="1"/>
  <c r="N176" i="39" s="1"/>
  <c r="O176" i="39" s="1"/>
  <c r="P176" i="39" s="1"/>
  <c r="Q176" i="39" s="1"/>
  <c r="R176" i="39" s="1"/>
  <c r="S176" i="39" s="1"/>
  <c r="T176" i="39" s="1"/>
  <c r="U176" i="39" s="1"/>
  <c r="V176" i="39" s="1"/>
  <c r="W176" i="39" s="1"/>
  <c r="X176" i="39" s="1"/>
  <c r="Y176" i="39" s="1"/>
  <c r="Z176" i="39" s="1"/>
  <c r="AA176" i="39" s="1"/>
  <c r="AB176" i="39" s="1"/>
  <c r="AC176" i="39" s="1"/>
  <c r="AB174" i="39"/>
  <c r="AC174" i="39" s="1"/>
  <c r="Z174" i="39"/>
  <c r="X174" i="39"/>
  <c r="V174" i="39"/>
  <c r="T174" i="39"/>
  <c r="R174" i="39"/>
  <c r="N174" i="39"/>
  <c r="O174" i="39" s="1"/>
  <c r="K174" i="39"/>
  <c r="L174" i="39" s="1"/>
  <c r="H174" i="39"/>
  <c r="I174" i="39" s="1"/>
  <c r="AB173" i="39"/>
  <c r="AC173" i="39" s="1"/>
  <c r="Z173" i="39"/>
  <c r="X173" i="39"/>
  <c r="V173" i="39"/>
  <c r="T173" i="39"/>
  <c r="R173" i="39"/>
  <c r="N173" i="39"/>
  <c r="O173" i="39" s="1"/>
  <c r="K173" i="39"/>
  <c r="L173" i="39" s="1"/>
  <c r="H173" i="39"/>
  <c r="I173" i="39" s="1"/>
  <c r="AB172" i="39"/>
  <c r="AC172" i="39" s="1"/>
  <c r="Z172" i="39"/>
  <c r="X172" i="39"/>
  <c r="V172" i="39"/>
  <c r="T172" i="39"/>
  <c r="R172" i="39"/>
  <c r="N172" i="39"/>
  <c r="O172" i="39" s="1"/>
  <c r="K172" i="39"/>
  <c r="L172" i="39" s="1"/>
  <c r="H172" i="39"/>
  <c r="I172" i="39" s="1"/>
  <c r="AB171" i="39"/>
  <c r="AC171" i="39" s="1"/>
  <c r="Z171" i="39"/>
  <c r="X171" i="39"/>
  <c r="V171" i="39"/>
  <c r="T171" i="39"/>
  <c r="R171" i="39"/>
  <c r="N171" i="39"/>
  <c r="O171" i="39" s="1"/>
  <c r="K171" i="39"/>
  <c r="L171" i="39" s="1"/>
  <c r="H171" i="39"/>
  <c r="I171" i="39" s="1"/>
  <c r="AB170" i="39"/>
  <c r="AC170" i="39" s="1"/>
  <c r="Z170" i="39"/>
  <c r="X170" i="39"/>
  <c r="V170" i="39"/>
  <c r="T170" i="39"/>
  <c r="R170" i="39"/>
  <c r="N170" i="39"/>
  <c r="O170" i="39" s="1"/>
  <c r="K170" i="39"/>
  <c r="L170" i="39" s="1"/>
  <c r="H170" i="39"/>
  <c r="I170" i="39" s="1"/>
  <c r="AB169" i="39"/>
  <c r="AC169" i="39" s="1"/>
  <c r="Z169" i="39"/>
  <c r="X169" i="39"/>
  <c r="V169" i="39"/>
  <c r="T169" i="39"/>
  <c r="R169" i="39"/>
  <c r="N169" i="39"/>
  <c r="O169" i="39" s="1"/>
  <c r="K169" i="39"/>
  <c r="L169" i="39" s="1"/>
  <c r="H169" i="39"/>
  <c r="I169" i="39" s="1"/>
  <c r="H167" i="39"/>
  <c r="I167" i="39" s="1"/>
  <c r="J167" i="39" s="1"/>
  <c r="K167" i="39" s="1"/>
  <c r="L167" i="39" s="1"/>
  <c r="M167" i="39" s="1"/>
  <c r="N167" i="39" s="1"/>
  <c r="O167" i="39" s="1"/>
  <c r="P167" i="39" s="1"/>
  <c r="Q167" i="39" s="1"/>
  <c r="R167" i="39" s="1"/>
  <c r="S167" i="39" s="1"/>
  <c r="T167" i="39" s="1"/>
  <c r="U167" i="39" s="1"/>
  <c r="V167" i="39" s="1"/>
  <c r="W167" i="39" s="1"/>
  <c r="X167" i="39" s="1"/>
  <c r="Y167" i="39" s="1"/>
  <c r="Z167" i="39" s="1"/>
  <c r="AA167" i="39" s="1"/>
  <c r="AB167" i="39" s="1"/>
  <c r="AC167" i="39" s="1"/>
  <c r="H166" i="39"/>
  <c r="I166" i="39" s="1"/>
  <c r="J166" i="39" s="1"/>
  <c r="K166" i="39" s="1"/>
  <c r="L166" i="39" s="1"/>
  <c r="M166" i="39" s="1"/>
  <c r="N166" i="39" s="1"/>
  <c r="O166" i="39" s="1"/>
  <c r="P166" i="39" s="1"/>
  <c r="Q166" i="39" s="1"/>
  <c r="R166" i="39" s="1"/>
  <c r="S166" i="39" s="1"/>
  <c r="T166" i="39" s="1"/>
  <c r="U166" i="39" s="1"/>
  <c r="V166" i="39" s="1"/>
  <c r="W166" i="39" s="1"/>
  <c r="X166" i="39" s="1"/>
  <c r="Y166" i="39" s="1"/>
  <c r="Z166" i="39" s="1"/>
  <c r="AA166" i="39" s="1"/>
  <c r="AB166" i="39" s="1"/>
  <c r="AC166" i="39" s="1"/>
  <c r="H165" i="39"/>
  <c r="I165" i="39" s="1"/>
  <c r="J165" i="39" s="1"/>
  <c r="K165" i="39" s="1"/>
  <c r="L165" i="39" s="1"/>
  <c r="M165" i="39" s="1"/>
  <c r="N165" i="39" s="1"/>
  <c r="O165" i="39" s="1"/>
  <c r="P165" i="39" s="1"/>
  <c r="Q165" i="39" s="1"/>
  <c r="R165" i="39" s="1"/>
  <c r="S165" i="39" s="1"/>
  <c r="T165" i="39" s="1"/>
  <c r="U165" i="39" s="1"/>
  <c r="V165" i="39" s="1"/>
  <c r="W165" i="39" s="1"/>
  <c r="X165" i="39" s="1"/>
  <c r="Y165" i="39" s="1"/>
  <c r="Z165" i="39" s="1"/>
  <c r="AA165" i="39" s="1"/>
  <c r="AB165" i="39" s="1"/>
  <c r="AC165" i="39" s="1"/>
  <c r="H164" i="39"/>
  <c r="I164" i="39" s="1"/>
  <c r="J164" i="39" s="1"/>
  <c r="K164" i="39" s="1"/>
  <c r="L164" i="39" s="1"/>
  <c r="M164" i="39" s="1"/>
  <c r="N164" i="39" s="1"/>
  <c r="O164" i="39" s="1"/>
  <c r="P164" i="39" s="1"/>
  <c r="Q164" i="39" s="1"/>
  <c r="R164" i="39" s="1"/>
  <c r="S164" i="39" s="1"/>
  <c r="T164" i="39" s="1"/>
  <c r="U164" i="39" s="1"/>
  <c r="V164" i="39" s="1"/>
  <c r="W164" i="39" s="1"/>
  <c r="X164" i="39" s="1"/>
  <c r="Y164" i="39" s="1"/>
  <c r="Z164" i="39" s="1"/>
  <c r="AA164" i="39" s="1"/>
  <c r="AB164" i="39" s="1"/>
  <c r="AC164" i="39" s="1"/>
  <c r="H163" i="39"/>
  <c r="I163" i="39" s="1"/>
  <c r="J163" i="39" s="1"/>
  <c r="K163" i="39" s="1"/>
  <c r="L163" i="39" s="1"/>
  <c r="M163" i="39" s="1"/>
  <c r="N163" i="39" s="1"/>
  <c r="O163" i="39" s="1"/>
  <c r="P163" i="39" s="1"/>
  <c r="Q163" i="39" s="1"/>
  <c r="R163" i="39" s="1"/>
  <c r="S163" i="39" s="1"/>
  <c r="T163" i="39" s="1"/>
  <c r="U163" i="39" s="1"/>
  <c r="V163" i="39" s="1"/>
  <c r="W163" i="39" s="1"/>
  <c r="X163" i="39" s="1"/>
  <c r="Y163" i="39" s="1"/>
  <c r="Z163" i="39" s="1"/>
  <c r="AA163" i="39" s="1"/>
  <c r="AB163" i="39" s="1"/>
  <c r="AC163" i="39" s="1"/>
  <c r="H162" i="39"/>
  <c r="I162" i="39" s="1"/>
  <c r="J162" i="39" s="1"/>
  <c r="K162" i="39" s="1"/>
  <c r="L162" i="39" s="1"/>
  <c r="M162" i="39" s="1"/>
  <c r="N162" i="39" s="1"/>
  <c r="O162" i="39" s="1"/>
  <c r="P162" i="39" s="1"/>
  <c r="Q162" i="39" s="1"/>
  <c r="R162" i="39" s="1"/>
  <c r="S162" i="39" s="1"/>
  <c r="T162" i="39" s="1"/>
  <c r="U162" i="39" s="1"/>
  <c r="V162" i="39" s="1"/>
  <c r="W162" i="39" s="1"/>
  <c r="X162" i="39" s="1"/>
  <c r="Y162" i="39" s="1"/>
  <c r="Z162" i="39" s="1"/>
  <c r="AA162" i="39" s="1"/>
  <c r="AB162" i="39" s="1"/>
  <c r="AC162" i="39" s="1"/>
  <c r="H161" i="39"/>
  <c r="I161" i="39" s="1"/>
  <c r="J161" i="39" s="1"/>
  <c r="K161" i="39" s="1"/>
  <c r="L161" i="39" s="1"/>
  <c r="M161" i="39" s="1"/>
  <c r="N161" i="39" s="1"/>
  <c r="O161" i="39" s="1"/>
  <c r="P161" i="39" s="1"/>
  <c r="Q161" i="39" s="1"/>
  <c r="R161" i="39" s="1"/>
  <c r="S161" i="39" s="1"/>
  <c r="T161" i="39" s="1"/>
  <c r="U161" i="39" s="1"/>
  <c r="V161" i="39" s="1"/>
  <c r="W161" i="39" s="1"/>
  <c r="X161" i="39" s="1"/>
  <c r="Y161" i="39" s="1"/>
  <c r="Z161" i="39" s="1"/>
  <c r="AA161" i="39" s="1"/>
  <c r="AB161" i="39" s="1"/>
  <c r="AC161" i="39" s="1"/>
  <c r="AC159" i="39"/>
  <c r="AC158" i="39"/>
  <c r="AC157" i="39"/>
  <c r="AC156" i="39"/>
  <c r="AC155" i="39"/>
  <c r="AC154" i="39"/>
  <c r="G152" i="39"/>
  <c r="H152" i="39" s="1"/>
  <c r="I152" i="39" s="1"/>
  <c r="J152" i="39" s="1"/>
  <c r="K152" i="39" s="1"/>
  <c r="L152" i="39" s="1"/>
  <c r="M152" i="39" s="1"/>
  <c r="N152" i="39" s="1"/>
  <c r="O152" i="39" s="1"/>
  <c r="P152" i="39" s="1"/>
  <c r="Q152" i="39" s="1"/>
  <c r="R152" i="39" s="1"/>
  <c r="S152" i="39" s="1"/>
  <c r="T152" i="39" s="1"/>
  <c r="U152" i="39" s="1"/>
  <c r="V152" i="39" s="1"/>
  <c r="W152" i="39" s="1"/>
  <c r="X152" i="39" s="1"/>
  <c r="Y152" i="39" s="1"/>
  <c r="Z152" i="39" s="1"/>
  <c r="AA152" i="39" s="1"/>
  <c r="AB152" i="39" s="1"/>
  <c r="AC152" i="39" s="1"/>
  <c r="G151" i="39"/>
  <c r="H151" i="39" s="1"/>
  <c r="I151" i="39" s="1"/>
  <c r="J151" i="39" s="1"/>
  <c r="K151" i="39" s="1"/>
  <c r="L151" i="39" s="1"/>
  <c r="M151" i="39" s="1"/>
  <c r="N151" i="39" s="1"/>
  <c r="O151" i="39" s="1"/>
  <c r="P151" i="39" s="1"/>
  <c r="Q151" i="39" s="1"/>
  <c r="R151" i="39" s="1"/>
  <c r="S151" i="39" s="1"/>
  <c r="T151" i="39" s="1"/>
  <c r="U151" i="39" s="1"/>
  <c r="V151" i="39" s="1"/>
  <c r="W151" i="39" s="1"/>
  <c r="X151" i="39" s="1"/>
  <c r="Y151" i="39" s="1"/>
  <c r="Z151" i="39" s="1"/>
  <c r="AA151" i="39" s="1"/>
  <c r="AB151" i="39" s="1"/>
  <c r="AC151" i="39" s="1"/>
  <c r="F149" i="39"/>
  <c r="G149" i="39" s="1"/>
  <c r="H149" i="39" s="1"/>
  <c r="I149" i="39" s="1"/>
  <c r="J149" i="39" s="1"/>
  <c r="K149" i="39" s="1"/>
  <c r="L149" i="39" s="1"/>
  <c r="M149" i="39" s="1"/>
  <c r="N149" i="39" s="1"/>
  <c r="O149" i="39" s="1"/>
  <c r="P149" i="39" s="1"/>
  <c r="Q149" i="39" s="1"/>
  <c r="R149" i="39" s="1"/>
  <c r="S149" i="39" s="1"/>
  <c r="T149" i="39" s="1"/>
  <c r="U149" i="39" s="1"/>
  <c r="V149" i="39" s="1"/>
  <c r="W149" i="39" s="1"/>
  <c r="X149" i="39" s="1"/>
  <c r="Y149" i="39" s="1"/>
  <c r="Z149" i="39" s="1"/>
  <c r="AA149" i="39" s="1"/>
  <c r="AB149" i="39" s="1"/>
  <c r="AC149" i="39" s="1"/>
  <c r="I148" i="39"/>
  <c r="J148" i="39" s="1"/>
  <c r="K148" i="39" s="1"/>
  <c r="L148" i="39" s="1"/>
  <c r="M148" i="39" s="1"/>
  <c r="N148" i="39" s="1"/>
  <c r="O148" i="39" s="1"/>
  <c r="P148" i="39" s="1"/>
  <c r="Q148" i="39" s="1"/>
  <c r="R148" i="39" s="1"/>
  <c r="S148" i="39" s="1"/>
  <c r="T148" i="39" s="1"/>
  <c r="U148" i="39" s="1"/>
  <c r="V148" i="39" s="1"/>
  <c r="W148" i="39" s="1"/>
  <c r="X148" i="39" s="1"/>
  <c r="Y148" i="39" s="1"/>
  <c r="Z148" i="39" s="1"/>
  <c r="AA148" i="39" s="1"/>
  <c r="AB148" i="39" s="1"/>
  <c r="AC148" i="39" s="1"/>
  <c r="F147" i="39"/>
  <c r="G147" i="39" s="1"/>
  <c r="H147" i="39" s="1"/>
  <c r="I147" i="39" s="1"/>
  <c r="J147" i="39" s="1"/>
  <c r="K147" i="39" s="1"/>
  <c r="L147" i="39" s="1"/>
  <c r="M147" i="39" s="1"/>
  <c r="N147" i="39" s="1"/>
  <c r="O147" i="39" s="1"/>
  <c r="P147" i="39" s="1"/>
  <c r="Q147" i="39" s="1"/>
  <c r="R147" i="39" s="1"/>
  <c r="S147" i="39" s="1"/>
  <c r="T147" i="39" s="1"/>
  <c r="U147" i="39" s="1"/>
  <c r="V147" i="39" s="1"/>
  <c r="W147" i="39" s="1"/>
  <c r="X147" i="39" s="1"/>
  <c r="Y147" i="39" s="1"/>
  <c r="Z147" i="39" s="1"/>
  <c r="AA147" i="39" s="1"/>
  <c r="AB147" i="39" s="1"/>
  <c r="AC147" i="39" s="1"/>
  <c r="I146" i="39"/>
  <c r="J146" i="39" s="1"/>
  <c r="K146" i="39" s="1"/>
  <c r="L146" i="39" s="1"/>
  <c r="M146" i="39" s="1"/>
  <c r="N146" i="39" s="1"/>
  <c r="O146" i="39" s="1"/>
  <c r="P146" i="39" s="1"/>
  <c r="Q146" i="39" s="1"/>
  <c r="R146" i="39" s="1"/>
  <c r="S146" i="39" s="1"/>
  <c r="T146" i="39" s="1"/>
  <c r="U146" i="39" s="1"/>
  <c r="V146" i="39" s="1"/>
  <c r="W146" i="39" s="1"/>
  <c r="X146" i="39" s="1"/>
  <c r="Y146" i="39" s="1"/>
  <c r="Z146" i="39" s="1"/>
  <c r="AA146" i="39" s="1"/>
  <c r="AB146" i="39" s="1"/>
  <c r="AC146" i="39" s="1"/>
  <c r="F144" i="39"/>
  <c r="G144" i="39" s="1"/>
  <c r="H144" i="39" s="1"/>
  <c r="I144" i="39" s="1"/>
  <c r="J144" i="39" s="1"/>
  <c r="K144" i="39" s="1"/>
  <c r="L144" i="39" s="1"/>
  <c r="M144" i="39" s="1"/>
  <c r="N144" i="39" s="1"/>
  <c r="O144" i="39" s="1"/>
  <c r="P144" i="39" s="1"/>
  <c r="Q144" i="39" s="1"/>
  <c r="R144" i="39" s="1"/>
  <c r="S144" i="39" s="1"/>
  <c r="T144" i="39" s="1"/>
  <c r="U144" i="39" s="1"/>
  <c r="V144" i="39" s="1"/>
  <c r="W144" i="39" s="1"/>
  <c r="X144" i="39" s="1"/>
  <c r="Y144" i="39" s="1"/>
  <c r="Z144" i="39" s="1"/>
  <c r="AA144" i="39" s="1"/>
  <c r="AB144" i="39" s="1"/>
  <c r="AC144" i="39" s="1"/>
  <c r="F143" i="39"/>
  <c r="G143" i="39" s="1"/>
  <c r="H143" i="39" s="1"/>
  <c r="I143" i="39" s="1"/>
  <c r="J143" i="39" s="1"/>
  <c r="K143" i="39" s="1"/>
  <c r="L143" i="39" s="1"/>
  <c r="M143" i="39" s="1"/>
  <c r="N143" i="39" s="1"/>
  <c r="O143" i="39" s="1"/>
  <c r="P143" i="39" s="1"/>
  <c r="Q143" i="39" s="1"/>
  <c r="R143" i="39" s="1"/>
  <c r="S143" i="39" s="1"/>
  <c r="T143" i="39" s="1"/>
  <c r="U143" i="39" s="1"/>
  <c r="V143" i="39" s="1"/>
  <c r="W143" i="39" s="1"/>
  <c r="X143" i="39" s="1"/>
  <c r="Y143" i="39" s="1"/>
  <c r="Z143" i="39" s="1"/>
  <c r="AA143" i="39" s="1"/>
  <c r="AB143" i="39" s="1"/>
  <c r="AC143" i="39" s="1"/>
  <c r="F142" i="39"/>
  <c r="G142" i="39" s="1"/>
  <c r="H142" i="39" s="1"/>
  <c r="I142" i="39" s="1"/>
  <c r="J142" i="39" s="1"/>
  <c r="K142" i="39" s="1"/>
  <c r="L142" i="39" s="1"/>
  <c r="M142" i="39" s="1"/>
  <c r="N142" i="39" s="1"/>
  <c r="O142" i="39" s="1"/>
  <c r="P142" i="39" s="1"/>
  <c r="Q142" i="39" s="1"/>
  <c r="R142" i="39" s="1"/>
  <c r="S142" i="39" s="1"/>
  <c r="T142" i="39" s="1"/>
  <c r="U142" i="39" s="1"/>
  <c r="V142" i="39" s="1"/>
  <c r="W142" i="39" s="1"/>
  <c r="X142" i="39" s="1"/>
  <c r="Y142" i="39" s="1"/>
  <c r="Z142" i="39" s="1"/>
  <c r="AA142" i="39" s="1"/>
  <c r="AB142" i="39" s="1"/>
  <c r="AC142" i="39" s="1"/>
  <c r="F141" i="39"/>
  <c r="G141" i="39" s="1"/>
  <c r="H141" i="39" s="1"/>
  <c r="I141" i="39" s="1"/>
  <c r="J141" i="39" s="1"/>
  <c r="K141" i="39" s="1"/>
  <c r="L141" i="39" s="1"/>
  <c r="M141" i="39" s="1"/>
  <c r="N141" i="39" s="1"/>
  <c r="O141" i="39" s="1"/>
  <c r="P141" i="39" s="1"/>
  <c r="Q141" i="39" s="1"/>
  <c r="R141" i="39" s="1"/>
  <c r="S141" i="39" s="1"/>
  <c r="T141" i="39" s="1"/>
  <c r="U141" i="39" s="1"/>
  <c r="V141" i="39" s="1"/>
  <c r="W141" i="39" s="1"/>
  <c r="X141" i="39" s="1"/>
  <c r="Y141" i="39" s="1"/>
  <c r="Z141" i="39" s="1"/>
  <c r="AA141" i="39" s="1"/>
  <c r="AB141" i="39" s="1"/>
  <c r="AC141" i="39" s="1"/>
  <c r="F140" i="39"/>
  <c r="G140" i="39" s="1"/>
  <c r="H140" i="39" s="1"/>
  <c r="I140" i="39" s="1"/>
  <c r="J140" i="39" s="1"/>
  <c r="K140" i="39" s="1"/>
  <c r="L140" i="39" s="1"/>
  <c r="M140" i="39" s="1"/>
  <c r="N140" i="39" s="1"/>
  <c r="O140" i="39" s="1"/>
  <c r="P140" i="39" s="1"/>
  <c r="Q140" i="39" s="1"/>
  <c r="R140" i="39" s="1"/>
  <c r="S140" i="39" s="1"/>
  <c r="T140" i="39" s="1"/>
  <c r="U140" i="39" s="1"/>
  <c r="V140" i="39" s="1"/>
  <c r="W140" i="39" s="1"/>
  <c r="X140" i="39" s="1"/>
  <c r="Y140" i="39" s="1"/>
  <c r="Z140" i="39" s="1"/>
  <c r="AA140" i="39" s="1"/>
  <c r="AB140" i="39" s="1"/>
  <c r="AC140" i="39" s="1"/>
  <c r="AC138" i="39"/>
  <c r="AC137" i="39"/>
  <c r="AC136" i="39"/>
  <c r="E134" i="39"/>
  <c r="F134" i="39" s="1"/>
  <c r="G134" i="39" s="1"/>
  <c r="H134" i="39" s="1"/>
  <c r="I134" i="39" s="1"/>
  <c r="J134" i="39" s="1"/>
  <c r="K134" i="39" s="1"/>
  <c r="L134" i="39" s="1"/>
  <c r="M134" i="39" s="1"/>
  <c r="N134" i="39" s="1"/>
  <c r="O134" i="39" s="1"/>
  <c r="P134" i="39" s="1"/>
  <c r="Q134" i="39" s="1"/>
  <c r="R134" i="39" s="1"/>
  <c r="S134" i="39" s="1"/>
  <c r="T134" i="39" s="1"/>
  <c r="U134" i="39" s="1"/>
  <c r="V134" i="39" s="1"/>
  <c r="W134" i="39" s="1"/>
  <c r="X134" i="39" s="1"/>
  <c r="Y134" i="39" s="1"/>
  <c r="Z134" i="39" s="1"/>
  <c r="AA134" i="39" s="1"/>
  <c r="AB134" i="39" s="1"/>
  <c r="AC134" i="39" s="1"/>
  <c r="E133" i="39"/>
  <c r="F133" i="39" s="1"/>
  <c r="G133" i="39" s="1"/>
  <c r="H133" i="39" s="1"/>
  <c r="I133" i="39" s="1"/>
  <c r="J133" i="39" s="1"/>
  <c r="K133" i="39" s="1"/>
  <c r="L133" i="39" s="1"/>
  <c r="M133" i="39" s="1"/>
  <c r="N133" i="39" s="1"/>
  <c r="O133" i="39" s="1"/>
  <c r="P133" i="39" s="1"/>
  <c r="Q133" i="39" s="1"/>
  <c r="R133" i="39" s="1"/>
  <c r="S133" i="39" s="1"/>
  <c r="T133" i="39" s="1"/>
  <c r="U133" i="39" s="1"/>
  <c r="V133" i="39" s="1"/>
  <c r="W133" i="39" s="1"/>
  <c r="X133" i="39" s="1"/>
  <c r="Y133" i="39" s="1"/>
  <c r="Z133" i="39" s="1"/>
  <c r="AA133" i="39" s="1"/>
  <c r="AB133" i="39" s="1"/>
  <c r="AC133" i="39" s="1"/>
  <c r="E132" i="39"/>
  <c r="F132" i="39" s="1"/>
  <c r="G132" i="39" s="1"/>
  <c r="H132" i="39" s="1"/>
  <c r="I132" i="39" s="1"/>
  <c r="J132" i="39" s="1"/>
  <c r="K132" i="39" s="1"/>
  <c r="L132" i="39" s="1"/>
  <c r="M132" i="39" s="1"/>
  <c r="N132" i="39" s="1"/>
  <c r="O132" i="39" s="1"/>
  <c r="P132" i="39" s="1"/>
  <c r="Q132" i="39" s="1"/>
  <c r="R132" i="39" s="1"/>
  <c r="S132" i="39" s="1"/>
  <c r="T132" i="39" s="1"/>
  <c r="U132" i="39" s="1"/>
  <c r="V132" i="39" s="1"/>
  <c r="W132" i="39" s="1"/>
  <c r="X132" i="39" s="1"/>
  <c r="Y132" i="39" s="1"/>
  <c r="Z132" i="39" s="1"/>
  <c r="AA132" i="39" s="1"/>
  <c r="AB132" i="39" s="1"/>
  <c r="AC132" i="39" s="1"/>
  <c r="AC130" i="39"/>
  <c r="AC129" i="39"/>
  <c r="AC127" i="39"/>
  <c r="G127" i="39"/>
  <c r="H127" i="39" s="1"/>
  <c r="I127" i="39" s="1"/>
  <c r="L127" i="39" s="1"/>
  <c r="AC126" i="39"/>
  <c r="G126" i="39"/>
  <c r="H126" i="39" s="1"/>
  <c r="I126" i="39" s="1"/>
  <c r="AC125" i="39"/>
  <c r="I125" i="39"/>
  <c r="AC124" i="39"/>
  <c r="I124" i="39"/>
  <c r="R124" i="39" s="1"/>
  <c r="AC123" i="39"/>
  <c r="I123" i="39"/>
  <c r="O123" i="39" s="1"/>
  <c r="AC122" i="39"/>
  <c r="AC120" i="39"/>
  <c r="AC119" i="39"/>
  <c r="AC118" i="39"/>
  <c r="AC117" i="39"/>
  <c r="AC116" i="39"/>
  <c r="AC115" i="39"/>
  <c r="AC114" i="39"/>
  <c r="AC112" i="39"/>
  <c r="AC111" i="39"/>
  <c r="AC110" i="39"/>
  <c r="AC109" i="39"/>
  <c r="AC108" i="39"/>
  <c r="AC107" i="39"/>
  <c r="AC105" i="39"/>
  <c r="G104" i="39"/>
  <c r="H104" i="39" s="1"/>
  <c r="I104" i="39" s="1"/>
  <c r="J104" i="39" s="1"/>
  <c r="K104" i="39" s="1"/>
  <c r="L104" i="39" s="1"/>
  <c r="M104" i="39" s="1"/>
  <c r="N104" i="39" s="1"/>
  <c r="O104" i="39" s="1"/>
  <c r="P104" i="39" s="1"/>
  <c r="Q104" i="39" s="1"/>
  <c r="R104" i="39" s="1"/>
  <c r="S104" i="39" s="1"/>
  <c r="T104" i="39" s="1"/>
  <c r="U104" i="39" s="1"/>
  <c r="V104" i="39" s="1"/>
  <c r="W104" i="39" s="1"/>
  <c r="X104" i="39" s="1"/>
  <c r="Y104" i="39" s="1"/>
  <c r="Z104" i="39" s="1"/>
  <c r="AA104" i="39" s="1"/>
  <c r="AB104" i="39" s="1"/>
  <c r="AC104" i="39" s="1"/>
  <c r="F102" i="39"/>
  <c r="G102" i="39" s="1"/>
  <c r="H102" i="39" s="1"/>
  <c r="I102" i="39" s="1"/>
  <c r="J102" i="39" s="1"/>
  <c r="K102" i="39" s="1"/>
  <c r="L102" i="39" s="1"/>
  <c r="M102" i="39" s="1"/>
  <c r="N102" i="39" s="1"/>
  <c r="O102" i="39" s="1"/>
  <c r="P102" i="39" s="1"/>
  <c r="Q102" i="39" s="1"/>
  <c r="R102" i="39" s="1"/>
  <c r="S102" i="39" s="1"/>
  <c r="T102" i="39" s="1"/>
  <c r="U102" i="39" s="1"/>
  <c r="V102" i="39" s="1"/>
  <c r="W102" i="39" s="1"/>
  <c r="X102" i="39" s="1"/>
  <c r="Y102" i="39" s="1"/>
  <c r="Z102" i="39" s="1"/>
  <c r="AA102" i="39" s="1"/>
  <c r="AB102" i="39" s="1"/>
  <c r="AC102" i="39" s="1"/>
  <c r="G101" i="39"/>
  <c r="H101" i="39" s="1"/>
  <c r="I101" i="39" s="1"/>
  <c r="J101" i="39" s="1"/>
  <c r="K101" i="39" s="1"/>
  <c r="L101" i="39" s="1"/>
  <c r="M101" i="39" s="1"/>
  <c r="N101" i="39" s="1"/>
  <c r="O101" i="39" s="1"/>
  <c r="P101" i="39" s="1"/>
  <c r="Q101" i="39" s="1"/>
  <c r="R101" i="39" s="1"/>
  <c r="S101" i="39" s="1"/>
  <c r="T101" i="39" s="1"/>
  <c r="U101" i="39" s="1"/>
  <c r="V101" i="39" s="1"/>
  <c r="W101" i="39" s="1"/>
  <c r="X101" i="39" s="1"/>
  <c r="Y101" i="39" s="1"/>
  <c r="Z101" i="39" s="1"/>
  <c r="AA101" i="39" s="1"/>
  <c r="AB101" i="39" s="1"/>
  <c r="AC101" i="39" s="1"/>
  <c r="AC100" i="39"/>
  <c r="G99" i="39"/>
  <c r="H99" i="39" s="1"/>
  <c r="I99" i="39" s="1"/>
  <c r="J99" i="39" s="1"/>
  <c r="K99" i="39" s="1"/>
  <c r="L99" i="39" s="1"/>
  <c r="M99" i="39" s="1"/>
  <c r="N99" i="39" s="1"/>
  <c r="O99" i="39" s="1"/>
  <c r="P99" i="39" s="1"/>
  <c r="Q99" i="39" s="1"/>
  <c r="R99" i="39" s="1"/>
  <c r="S99" i="39" s="1"/>
  <c r="T99" i="39" s="1"/>
  <c r="U99" i="39" s="1"/>
  <c r="V99" i="39" s="1"/>
  <c r="W99" i="39" s="1"/>
  <c r="X99" i="39" s="1"/>
  <c r="Y99" i="39" s="1"/>
  <c r="Z99" i="39" s="1"/>
  <c r="AA99" i="39" s="1"/>
  <c r="AB99" i="39" s="1"/>
  <c r="AC99" i="39" s="1"/>
  <c r="F98" i="39"/>
  <c r="G98" i="39" s="1"/>
  <c r="H98" i="39" s="1"/>
  <c r="I98" i="39" s="1"/>
  <c r="J98" i="39" s="1"/>
  <c r="K98" i="39" s="1"/>
  <c r="L98" i="39" s="1"/>
  <c r="M98" i="39" s="1"/>
  <c r="N98" i="39" s="1"/>
  <c r="O98" i="39" s="1"/>
  <c r="P98" i="39" s="1"/>
  <c r="Q98" i="39" s="1"/>
  <c r="R98" i="39" s="1"/>
  <c r="S98" i="39" s="1"/>
  <c r="T98" i="39" s="1"/>
  <c r="U98" i="39" s="1"/>
  <c r="V98" i="39" s="1"/>
  <c r="W98" i="39" s="1"/>
  <c r="X98" i="39" s="1"/>
  <c r="Y98" i="39" s="1"/>
  <c r="Z98" i="39" s="1"/>
  <c r="AA98" i="39" s="1"/>
  <c r="AB98" i="39" s="1"/>
  <c r="AC98" i="39" s="1"/>
  <c r="F97" i="39"/>
  <c r="G97" i="39" s="1"/>
  <c r="H97" i="39" s="1"/>
  <c r="I97" i="39" s="1"/>
  <c r="J97" i="39" s="1"/>
  <c r="K97" i="39" s="1"/>
  <c r="L97" i="39" s="1"/>
  <c r="M97" i="39" s="1"/>
  <c r="N97" i="39" s="1"/>
  <c r="O97" i="39" s="1"/>
  <c r="P97" i="39" s="1"/>
  <c r="Q97" i="39" s="1"/>
  <c r="R97" i="39" s="1"/>
  <c r="S97" i="39" s="1"/>
  <c r="T97" i="39" s="1"/>
  <c r="U97" i="39" s="1"/>
  <c r="V97" i="39" s="1"/>
  <c r="W97" i="39" s="1"/>
  <c r="X97" i="39" s="1"/>
  <c r="Y97" i="39" s="1"/>
  <c r="Z97" i="39" s="1"/>
  <c r="AA97" i="39" s="1"/>
  <c r="AB97" i="39" s="1"/>
  <c r="AC97" i="39" s="1"/>
  <c r="F92" i="39"/>
  <c r="G92" i="39" s="1"/>
  <c r="H92" i="39" s="1"/>
  <c r="I92" i="39" s="1"/>
  <c r="J92" i="39" s="1"/>
  <c r="K92" i="39" s="1"/>
  <c r="L92" i="39" s="1"/>
  <c r="M92" i="39" s="1"/>
  <c r="N92" i="39" s="1"/>
  <c r="O92" i="39" s="1"/>
  <c r="P92" i="39" s="1"/>
  <c r="Q92" i="39" s="1"/>
  <c r="R92" i="39" s="1"/>
  <c r="S92" i="39" s="1"/>
  <c r="T92" i="39" s="1"/>
  <c r="U92" i="39" s="1"/>
  <c r="V92" i="39" s="1"/>
  <c r="W92" i="39" s="1"/>
  <c r="X92" i="39" s="1"/>
  <c r="Y92" i="39" s="1"/>
  <c r="Z92" i="39" s="1"/>
  <c r="AA92" i="39" s="1"/>
  <c r="AB92" i="39" s="1"/>
  <c r="AC92" i="39" s="1"/>
  <c r="E91" i="39"/>
  <c r="F91" i="39" s="1"/>
  <c r="G91" i="39" s="1"/>
  <c r="H91" i="39" s="1"/>
  <c r="I91" i="39" s="1"/>
  <c r="J91" i="39" s="1"/>
  <c r="K91" i="39" s="1"/>
  <c r="L91" i="39" s="1"/>
  <c r="M91" i="39" s="1"/>
  <c r="N91" i="39" s="1"/>
  <c r="O91" i="39" s="1"/>
  <c r="P91" i="39" s="1"/>
  <c r="Q91" i="39" s="1"/>
  <c r="R91" i="39" s="1"/>
  <c r="S91" i="39" s="1"/>
  <c r="T91" i="39" s="1"/>
  <c r="U91" i="39" s="1"/>
  <c r="V91" i="39" s="1"/>
  <c r="W91" i="39" s="1"/>
  <c r="X91" i="39" s="1"/>
  <c r="Y91" i="39" s="1"/>
  <c r="Z91" i="39" s="1"/>
  <c r="AA91" i="39" s="1"/>
  <c r="AB91" i="39" s="1"/>
  <c r="AC91" i="39" s="1"/>
  <c r="E90" i="39"/>
  <c r="F90" i="39" s="1"/>
  <c r="G90" i="39" s="1"/>
  <c r="H90" i="39" s="1"/>
  <c r="I90" i="39" s="1"/>
  <c r="J90" i="39" s="1"/>
  <c r="K90" i="39" s="1"/>
  <c r="L90" i="39" s="1"/>
  <c r="M90" i="39" s="1"/>
  <c r="N90" i="39" s="1"/>
  <c r="O90" i="39" s="1"/>
  <c r="P90" i="39" s="1"/>
  <c r="Q90" i="39" s="1"/>
  <c r="R90" i="39" s="1"/>
  <c r="S90" i="39" s="1"/>
  <c r="T90" i="39" s="1"/>
  <c r="U90" i="39" s="1"/>
  <c r="V90" i="39" s="1"/>
  <c r="W90" i="39" s="1"/>
  <c r="X90" i="39" s="1"/>
  <c r="Y90" i="39" s="1"/>
  <c r="Z90" i="39" s="1"/>
  <c r="AA90" i="39" s="1"/>
  <c r="AB90" i="39" s="1"/>
  <c r="AC90" i="39" s="1"/>
  <c r="E89" i="39"/>
  <c r="F89" i="39" s="1"/>
  <c r="G89" i="39" s="1"/>
  <c r="H89" i="39" s="1"/>
  <c r="I89" i="39" s="1"/>
  <c r="J89" i="39" s="1"/>
  <c r="K89" i="39" s="1"/>
  <c r="L89" i="39" s="1"/>
  <c r="M89" i="39" s="1"/>
  <c r="N89" i="39" s="1"/>
  <c r="O89" i="39" s="1"/>
  <c r="P89" i="39" s="1"/>
  <c r="Q89" i="39" s="1"/>
  <c r="R89" i="39" s="1"/>
  <c r="S89" i="39" s="1"/>
  <c r="T89" i="39" s="1"/>
  <c r="U89" i="39" s="1"/>
  <c r="V89" i="39" s="1"/>
  <c r="W89" i="39" s="1"/>
  <c r="X89" i="39" s="1"/>
  <c r="Y89" i="39" s="1"/>
  <c r="Z89" i="39" s="1"/>
  <c r="AA89" i="39" s="1"/>
  <c r="AB89" i="39" s="1"/>
  <c r="AC89" i="39" s="1"/>
  <c r="E88" i="39"/>
  <c r="F88" i="39" s="1"/>
  <c r="G88" i="39" s="1"/>
  <c r="H88" i="39" s="1"/>
  <c r="I88" i="39" s="1"/>
  <c r="J88" i="39" s="1"/>
  <c r="K88" i="39" s="1"/>
  <c r="L88" i="39" s="1"/>
  <c r="M88" i="39" s="1"/>
  <c r="N88" i="39" s="1"/>
  <c r="O88" i="39" s="1"/>
  <c r="P88" i="39" s="1"/>
  <c r="Q88" i="39" s="1"/>
  <c r="R88" i="39" s="1"/>
  <c r="S88" i="39" s="1"/>
  <c r="T88" i="39" s="1"/>
  <c r="U88" i="39" s="1"/>
  <c r="V88" i="39" s="1"/>
  <c r="W88" i="39" s="1"/>
  <c r="X88" i="39" s="1"/>
  <c r="Y88" i="39" s="1"/>
  <c r="Z88" i="39" s="1"/>
  <c r="AA88" i="39" s="1"/>
  <c r="AB88" i="39" s="1"/>
  <c r="AC88" i="39" s="1"/>
  <c r="E87" i="39"/>
  <c r="F87" i="39" s="1"/>
  <c r="G87" i="39" s="1"/>
  <c r="H87" i="39" s="1"/>
  <c r="I87" i="39" s="1"/>
  <c r="J87" i="39" s="1"/>
  <c r="K87" i="39" s="1"/>
  <c r="L87" i="39" s="1"/>
  <c r="M87" i="39" s="1"/>
  <c r="N87" i="39" s="1"/>
  <c r="O87" i="39" s="1"/>
  <c r="P87" i="39" s="1"/>
  <c r="Q87" i="39" s="1"/>
  <c r="R87" i="39" s="1"/>
  <c r="S87" i="39" s="1"/>
  <c r="T87" i="39" s="1"/>
  <c r="U87" i="39" s="1"/>
  <c r="V87" i="39" s="1"/>
  <c r="W87" i="39" s="1"/>
  <c r="X87" i="39" s="1"/>
  <c r="Y87" i="39" s="1"/>
  <c r="Z87" i="39" s="1"/>
  <c r="AA87" i="39" s="1"/>
  <c r="AB87" i="39" s="1"/>
  <c r="AC87" i="39" s="1"/>
  <c r="E86" i="39"/>
  <c r="F86" i="39" s="1"/>
  <c r="G86" i="39" s="1"/>
  <c r="H86" i="39" s="1"/>
  <c r="I86" i="39" s="1"/>
  <c r="J86" i="39" s="1"/>
  <c r="K86" i="39" s="1"/>
  <c r="L86" i="39" s="1"/>
  <c r="M86" i="39" s="1"/>
  <c r="N86" i="39" s="1"/>
  <c r="O86" i="39" s="1"/>
  <c r="P86" i="39" s="1"/>
  <c r="Q86" i="39" s="1"/>
  <c r="R86" i="39" s="1"/>
  <c r="S86" i="39" s="1"/>
  <c r="T86" i="39" s="1"/>
  <c r="U86" i="39" s="1"/>
  <c r="V86" i="39" s="1"/>
  <c r="W86" i="39" s="1"/>
  <c r="X86" i="39" s="1"/>
  <c r="Y86" i="39" s="1"/>
  <c r="Z86" i="39" s="1"/>
  <c r="AA86" i="39" s="1"/>
  <c r="AB86" i="39" s="1"/>
  <c r="AC86" i="39" s="1"/>
  <c r="E85" i="39"/>
  <c r="F85" i="39" s="1"/>
  <c r="G85" i="39" s="1"/>
  <c r="H85" i="39" s="1"/>
  <c r="I85" i="39" s="1"/>
  <c r="J85" i="39" s="1"/>
  <c r="K85" i="39" s="1"/>
  <c r="L85" i="39" s="1"/>
  <c r="M85" i="39" s="1"/>
  <c r="N85" i="39" s="1"/>
  <c r="O85" i="39" s="1"/>
  <c r="P85" i="39" s="1"/>
  <c r="Q85" i="39" s="1"/>
  <c r="R85" i="39" s="1"/>
  <c r="S85" i="39" s="1"/>
  <c r="T85" i="39" s="1"/>
  <c r="U85" i="39" s="1"/>
  <c r="V85" i="39" s="1"/>
  <c r="W85" i="39" s="1"/>
  <c r="X85" i="39" s="1"/>
  <c r="Y85" i="39" s="1"/>
  <c r="Z85" i="39" s="1"/>
  <c r="AA85" i="39" s="1"/>
  <c r="AB85" i="39" s="1"/>
  <c r="AC85" i="39" s="1"/>
  <c r="E84" i="39"/>
  <c r="F84" i="39" s="1"/>
  <c r="G84" i="39" s="1"/>
  <c r="H84" i="39" s="1"/>
  <c r="I84" i="39" s="1"/>
  <c r="J84" i="39" s="1"/>
  <c r="K84" i="39" s="1"/>
  <c r="L84" i="39" s="1"/>
  <c r="M84" i="39" s="1"/>
  <c r="N84" i="39" s="1"/>
  <c r="O84" i="39" s="1"/>
  <c r="P84" i="39" s="1"/>
  <c r="Q84" i="39" s="1"/>
  <c r="R84" i="39" s="1"/>
  <c r="S84" i="39" s="1"/>
  <c r="T84" i="39" s="1"/>
  <c r="U84" i="39" s="1"/>
  <c r="V84" i="39" s="1"/>
  <c r="W84" i="39" s="1"/>
  <c r="X84" i="39" s="1"/>
  <c r="Y84" i="39" s="1"/>
  <c r="Z84" i="39" s="1"/>
  <c r="AA84" i="39" s="1"/>
  <c r="AB84" i="39" s="1"/>
  <c r="AC84" i="39" s="1"/>
  <c r="E83" i="39"/>
  <c r="F83" i="39" s="1"/>
  <c r="G83" i="39" s="1"/>
  <c r="H83" i="39" s="1"/>
  <c r="I83" i="39" s="1"/>
  <c r="J83" i="39" s="1"/>
  <c r="K83" i="39" s="1"/>
  <c r="L83" i="39" s="1"/>
  <c r="M83" i="39" s="1"/>
  <c r="N83" i="39" s="1"/>
  <c r="O83" i="39" s="1"/>
  <c r="P83" i="39" s="1"/>
  <c r="Q83" i="39" s="1"/>
  <c r="R83" i="39" s="1"/>
  <c r="S83" i="39" s="1"/>
  <c r="T83" i="39" s="1"/>
  <c r="U83" i="39" s="1"/>
  <c r="V83" i="39" s="1"/>
  <c r="W83" i="39" s="1"/>
  <c r="X83" i="39" s="1"/>
  <c r="Y83" i="39" s="1"/>
  <c r="Z83" i="39" s="1"/>
  <c r="AA83" i="39" s="1"/>
  <c r="AB83" i="39" s="1"/>
  <c r="AC83" i="39" s="1"/>
  <c r="F81" i="39"/>
  <c r="G81" i="39" s="1"/>
  <c r="H81" i="39" s="1"/>
  <c r="I81" i="39" s="1"/>
  <c r="J81" i="39" s="1"/>
  <c r="K81" i="39" s="1"/>
  <c r="L81" i="39" s="1"/>
  <c r="M81" i="39" s="1"/>
  <c r="N81" i="39" s="1"/>
  <c r="O81" i="39" s="1"/>
  <c r="P81" i="39" s="1"/>
  <c r="Q81" i="39" s="1"/>
  <c r="R81" i="39" s="1"/>
  <c r="S81" i="39" s="1"/>
  <c r="T81" i="39" s="1"/>
  <c r="U81" i="39" s="1"/>
  <c r="V81" i="39" s="1"/>
  <c r="W81" i="39" s="1"/>
  <c r="X81" i="39" s="1"/>
  <c r="Y81" i="39" s="1"/>
  <c r="Z81" i="39" s="1"/>
  <c r="AA81" i="39" s="1"/>
  <c r="AB81" i="39" s="1"/>
  <c r="AC81" i="39" s="1"/>
  <c r="F79" i="39"/>
  <c r="G79" i="39" s="1"/>
  <c r="H79" i="39" s="1"/>
  <c r="I79" i="39" s="1"/>
  <c r="J79" i="39" s="1"/>
  <c r="K79" i="39" s="1"/>
  <c r="L79" i="39" s="1"/>
  <c r="M79" i="39" s="1"/>
  <c r="N79" i="39" s="1"/>
  <c r="O79" i="39" s="1"/>
  <c r="P79" i="39" s="1"/>
  <c r="Q79" i="39" s="1"/>
  <c r="R79" i="39" s="1"/>
  <c r="S79" i="39" s="1"/>
  <c r="T79" i="39" s="1"/>
  <c r="U79" i="39" s="1"/>
  <c r="V79" i="39" s="1"/>
  <c r="W79" i="39" s="1"/>
  <c r="X79" i="39" s="1"/>
  <c r="Y79" i="39" s="1"/>
  <c r="Z79" i="39" s="1"/>
  <c r="AA79" i="39" s="1"/>
  <c r="AB79" i="39" s="1"/>
  <c r="AC79" i="39" s="1"/>
  <c r="F78" i="39"/>
  <c r="G78" i="39" s="1"/>
  <c r="H78" i="39" s="1"/>
  <c r="I78" i="39" s="1"/>
  <c r="J78" i="39" s="1"/>
  <c r="K78" i="39" s="1"/>
  <c r="L78" i="39" s="1"/>
  <c r="M78" i="39" s="1"/>
  <c r="N78" i="39" s="1"/>
  <c r="O78" i="39" s="1"/>
  <c r="P78" i="39" s="1"/>
  <c r="Q78" i="39" s="1"/>
  <c r="R78" i="39" s="1"/>
  <c r="S78" i="39" s="1"/>
  <c r="T78" i="39" s="1"/>
  <c r="U78" i="39" s="1"/>
  <c r="V78" i="39" s="1"/>
  <c r="W78" i="39" s="1"/>
  <c r="X78" i="39" s="1"/>
  <c r="Y78" i="39" s="1"/>
  <c r="Z78" i="39" s="1"/>
  <c r="AA78" i="39" s="1"/>
  <c r="AB78" i="39" s="1"/>
  <c r="AC78" i="39" s="1"/>
  <c r="F77" i="39"/>
  <c r="G77" i="39" s="1"/>
  <c r="H77" i="39" s="1"/>
  <c r="I77" i="39" s="1"/>
  <c r="J77" i="39" s="1"/>
  <c r="K77" i="39" s="1"/>
  <c r="L77" i="39" s="1"/>
  <c r="M77" i="39" s="1"/>
  <c r="N77" i="39" s="1"/>
  <c r="O77" i="39" s="1"/>
  <c r="P77" i="39" s="1"/>
  <c r="Q77" i="39" s="1"/>
  <c r="R77" i="39" s="1"/>
  <c r="S77" i="39" s="1"/>
  <c r="T77" i="39" s="1"/>
  <c r="U77" i="39" s="1"/>
  <c r="V77" i="39" s="1"/>
  <c r="W77" i="39" s="1"/>
  <c r="X77" i="39" s="1"/>
  <c r="Y77" i="39" s="1"/>
  <c r="Z77" i="39" s="1"/>
  <c r="AA77" i="39" s="1"/>
  <c r="AB77" i="39" s="1"/>
  <c r="AC77" i="39" s="1"/>
  <c r="F76" i="39"/>
  <c r="G76" i="39" s="1"/>
  <c r="H76" i="39" s="1"/>
  <c r="I76" i="39" s="1"/>
  <c r="J76" i="39" s="1"/>
  <c r="K76" i="39" s="1"/>
  <c r="L76" i="39" s="1"/>
  <c r="M76" i="39" s="1"/>
  <c r="N76" i="39" s="1"/>
  <c r="O76" i="39" s="1"/>
  <c r="P76" i="39" s="1"/>
  <c r="Q76" i="39" s="1"/>
  <c r="R76" i="39" s="1"/>
  <c r="S76" i="39" s="1"/>
  <c r="T76" i="39" s="1"/>
  <c r="U76" i="39" s="1"/>
  <c r="V76" i="39" s="1"/>
  <c r="W76" i="39" s="1"/>
  <c r="X76" i="39" s="1"/>
  <c r="Y76" i="39" s="1"/>
  <c r="Z76" i="39" s="1"/>
  <c r="AA76" i="39" s="1"/>
  <c r="AB76" i="39" s="1"/>
  <c r="AC76" i="39" s="1"/>
  <c r="F75" i="39"/>
  <c r="G75" i="39" s="1"/>
  <c r="H75" i="39" s="1"/>
  <c r="I75" i="39" s="1"/>
  <c r="J75" i="39" s="1"/>
  <c r="K75" i="39" s="1"/>
  <c r="L75" i="39" s="1"/>
  <c r="M75" i="39" s="1"/>
  <c r="N75" i="39" s="1"/>
  <c r="O75" i="39" s="1"/>
  <c r="P75" i="39" s="1"/>
  <c r="Q75" i="39" s="1"/>
  <c r="R75" i="39" s="1"/>
  <c r="S75" i="39" s="1"/>
  <c r="T75" i="39" s="1"/>
  <c r="U75" i="39" s="1"/>
  <c r="V75" i="39" s="1"/>
  <c r="W75" i="39" s="1"/>
  <c r="X75" i="39" s="1"/>
  <c r="Y75" i="39" s="1"/>
  <c r="Z75" i="39" s="1"/>
  <c r="AA75" i="39" s="1"/>
  <c r="AB75" i="39" s="1"/>
  <c r="AC75" i="39" s="1"/>
  <c r="F74" i="39"/>
  <c r="G74" i="39" s="1"/>
  <c r="H74" i="39" s="1"/>
  <c r="I74" i="39" s="1"/>
  <c r="J74" i="39" s="1"/>
  <c r="K74" i="39" s="1"/>
  <c r="L74" i="39" s="1"/>
  <c r="M74" i="39" s="1"/>
  <c r="N74" i="39" s="1"/>
  <c r="O74" i="39" s="1"/>
  <c r="P74" i="39" s="1"/>
  <c r="Q74" i="39" s="1"/>
  <c r="R74" i="39" s="1"/>
  <c r="S74" i="39" s="1"/>
  <c r="T74" i="39" s="1"/>
  <c r="U74" i="39" s="1"/>
  <c r="V74" i="39" s="1"/>
  <c r="W74" i="39" s="1"/>
  <c r="X74" i="39" s="1"/>
  <c r="Y74" i="39" s="1"/>
  <c r="Z74" i="39" s="1"/>
  <c r="AA74" i="39" s="1"/>
  <c r="AB74" i="39" s="1"/>
  <c r="AC74" i="39" s="1"/>
  <c r="L72" i="39"/>
  <c r="M72" i="39" s="1"/>
  <c r="N72" i="39" s="1"/>
  <c r="O72" i="39" s="1"/>
  <c r="P72" i="39" s="1"/>
  <c r="Q72" i="39" s="1"/>
  <c r="R72" i="39" s="1"/>
  <c r="S72" i="39" s="1"/>
  <c r="T72" i="39" s="1"/>
  <c r="U72" i="39" s="1"/>
  <c r="V72" i="39" s="1"/>
  <c r="W72" i="39" s="1"/>
  <c r="X72" i="39" s="1"/>
  <c r="Y72" i="39" s="1"/>
  <c r="Z72" i="39" s="1"/>
  <c r="AA72" i="39" s="1"/>
  <c r="AB72" i="39" s="1"/>
  <c r="AC72" i="39" s="1"/>
  <c r="I72" i="39"/>
  <c r="J72" i="39" s="1"/>
  <c r="L71" i="39"/>
  <c r="M71" i="39" s="1"/>
  <c r="N71" i="39" s="1"/>
  <c r="O71" i="39" s="1"/>
  <c r="P71" i="39" s="1"/>
  <c r="Q71" i="39" s="1"/>
  <c r="R71" i="39" s="1"/>
  <c r="S71" i="39" s="1"/>
  <c r="T71" i="39" s="1"/>
  <c r="U71" i="39" s="1"/>
  <c r="V71" i="39" s="1"/>
  <c r="W71" i="39" s="1"/>
  <c r="X71" i="39" s="1"/>
  <c r="Y71" i="39" s="1"/>
  <c r="Z71" i="39" s="1"/>
  <c r="AA71" i="39" s="1"/>
  <c r="AB71" i="39" s="1"/>
  <c r="AC71" i="39" s="1"/>
  <c r="I71" i="39"/>
  <c r="J71" i="39" s="1"/>
  <c r="L70" i="39"/>
  <c r="M70" i="39" s="1"/>
  <c r="N70" i="39" s="1"/>
  <c r="O70" i="39" s="1"/>
  <c r="P70" i="39" s="1"/>
  <c r="Q70" i="39" s="1"/>
  <c r="R70" i="39" s="1"/>
  <c r="S70" i="39" s="1"/>
  <c r="T70" i="39" s="1"/>
  <c r="U70" i="39" s="1"/>
  <c r="V70" i="39" s="1"/>
  <c r="W70" i="39" s="1"/>
  <c r="X70" i="39" s="1"/>
  <c r="Y70" i="39" s="1"/>
  <c r="Z70" i="39" s="1"/>
  <c r="AA70" i="39" s="1"/>
  <c r="AB70" i="39" s="1"/>
  <c r="AC70" i="39" s="1"/>
  <c r="I70" i="39"/>
  <c r="J70" i="39" s="1"/>
  <c r="L69" i="39"/>
  <c r="M69" i="39" s="1"/>
  <c r="N69" i="39" s="1"/>
  <c r="O69" i="39" s="1"/>
  <c r="P69" i="39" s="1"/>
  <c r="Q69" i="39" s="1"/>
  <c r="R69" i="39" s="1"/>
  <c r="S69" i="39" s="1"/>
  <c r="T69" i="39" s="1"/>
  <c r="U69" i="39" s="1"/>
  <c r="V69" i="39" s="1"/>
  <c r="W69" i="39" s="1"/>
  <c r="X69" i="39" s="1"/>
  <c r="Y69" i="39" s="1"/>
  <c r="Z69" i="39" s="1"/>
  <c r="AA69" i="39" s="1"/>
  <c r="AB69" i="39" s="1"/>
  <c r="AC69" i="39" s="1"/>
  <c r="I69" i="39"/>
  <c r="J69" i="39" s="1"/>
  <c r="L68" i="39"/>
  <c r="M68" i="39" s="1"/>
  <c r="N68" i="39" s="1"/>
  <c r="O68" i="39" s="1"/>
  <c r="P68" i="39" s="1"/>
  <c r="Q68" i="39" s="1"/>
  <c r="R68" i="39" s="1"/>
  <c r="S68" i="39" s="1"/>
  <c r="T68" i="39" s="1"/>
  <c r="U68" i="39" s="1"/>
  <c r="V68" i="39" s="1"/>
  <c r="W68" i="39" s="1"/>
  <c r="X68" i="39" s="1"/>
  <c r="Y68" i="39" s="1"/>
  <c r="Z68" i="39" s="1"/>
  <c r="AA68" i="39" s="1"/>
  <c r="AB68" i="39" s="1"/>
  <c r="AC68" i="39" s="1"/>
  <c r="I68" i="39"/>
  <c r="J68" i="39" s="1"/>
  <c r="L67" i="39"/>
  <c r="M67" i="39" s="1"/>
  <c r="N67" i="39" s="1"/>
  <c r="O67" i="39" s="1"/>
  <c r="P67" i="39" s="1"/>
  <c r="Q67" i="39" s="1"/>
  <c r="R67" i="39" s="1"/>
  <c r="S67" i="39" s="1"/>
  <c r="T67" i="39" s="1"/>
  <c r="U67" i="39" s="1"/>
  <c r="V67" i="39" s="1"/>
  <c r="W67" i="39" s="1"/>
  <c r="X67" i="39" s="1"/>
  <c r="Y67" i="39" s="1"/>
  <c r="Z67" i="39" s="1"/>
  <c r="AA67" i="39" s="1"/>
  <c r="AB67" i="39" s="1"/>
  <c r="AC67" i="39" s="1"/>
  <c r="I67" i="39"/>
  <c r="J67" i="39" s="1"/>
  <c r="F65" i="39"/>
  <c r="G65" i="39" s="1"/>
  <c r="H65" i="39" s="1"/>
  <c r="I65" i="39" s="1"/>
  <c r="J65" i="39" s="1"/>
  <c r="K65" i="39" s="1"/>
  <c r="L65" i="39" s="1"/>
  <c r="M65" i="39" s="1"/>
  <c r="N65" i="39" s="1"/>
  <c r="O65" i="39" s="1"/>
  <c r="P65" i="39" s="1"/>
  <c r="Q65" i="39" s="1"/>
  <c r="R65" i="39" s="1"/>
  <c r="S65" i="39" s="1"/>
  <c r="T65" i="39" s="1"/>
  <c r="U65" i="39" s="1"/>
  <c r="V65" i="39" s="1"/>
  <c r="W65" i="39" s="1"/>
  <c r="X65" i="39" s="1"/>
  <c r="Y65" i="39" s="1"/>
  <c r="Z65" i="39" s="1"/>
  <c r="AA65" i="39" s="1"/>
  <c r="AB65" i="39" s="1"/>
  <c r="AC65" i="39" s="1"/>
  <c r="E48" i="39"/>
  <c r="F48" i="39" s="1"/>
  <c r="G48" i="39" s="1"/>
  <c r="H48" i="39" s="1"/>
  <c r="I48" i="39" s="1"/>
  <c r="J48" i="39" s="1"/>
  <c r="K48" i="39" s="1"/>
  <c r="L48" i="39" s="1"/>
  <c r="M48" i="39" s="1"/>
  <c r="N48" i="39" s="1"/>
  <c r="O48" i="39" s="1"/>
  <c r="P48" i="39" s="1"/>
  <c r="Q48" i="39" s="1"/>
  <c r="R48" i="39" s="1"/>
  <c r="S48" i="39" s="1"/>
  <c r="T48" i="39" s="1"/>
  <c r="U48" i="39" s="1"/>
  <c r="V48" i="39" s="1"/>
  <c r="W48" i="39" s="1"/>
  <c r="X48" i="39" s="1"/>
  <c r="Y48" i="39" s="1"/>
  <c r="Z48" i="39" s="1"/>
  <c r="AA48" i="39" s="1"/>
  <c r="AB48" i="39" s="1"/>
  <c r="AC48" i="39" s="1"/>
  <c r="E47" i="39"/>
  <c r="F47" i="39" s="1"/>
  <c r="G47" i="39" s="1"/>
  <c r="H47" i="39" s="1"/>
  <c r="I47" i="39" s="1"/>
  <c r="J47" i="39" s="1"/>
  <c r="K47" i="39" s="1"/>
  <c r="L47" i="39" s="1"/>
  <c r="M47" i="39" s="1"/>
  <c r="N47" i="39" s="1"/>
  <c r="O47" i="39" s="1"/>
  <c r="P47" i="39" s="1"/>
  <c r="Q47" i="39" s="1"/>
  <c r="R47" i="39" s="1"/>
  <c r="S47" i="39" s="1"/>
  <c r="T47" i="39" s="1"/>
  <c r="U47" i="39" s="1"/>
  <c r="V47" i="39" s="1"/>
  <c r="W47" i="39" s="1"/>
  <c r="X47" i="39" s="1"/>
  <c r="Y47" i="39" s="1"/>
  <c r="Z47" i="39" s="1"/>
  <c r="AA47" i="39" s="1"/>
  <c r="AB47" i="39" s="1"/>
  <c r="AC47" i="39" s="1"/>
  <c r="E46" i="39"/>
  <c r="F46" i="39" s="1"/>
  <c r="G46" i="39" s="1"/>
  <c r="H46" i="39" s="1"/>
  <c r="I46" i="39" s="1"/>
  <c r="J46" i="39" s="1"/>
  <c r="K46" i="39" s="1"/>
  <c r="L46" i="39" s="1"/>
  <c r="M46" i="39" s="1"/>
  <c r="N46" i="39" s="1"/>
  <c r="O46" i="39" s="1"/>
  <c r="P46" i="39" s="1"/>
  <c r="Q46" i="39" s="1"/>
  <c r="R46" i="39" s="1"/>
  <c r="S46" i="39" s="1"/>
  <c r="T46" i="39" s="1"/>
  <c r="U46" i="39" s="1"/>
  <c r="V46" i="39" s="1"/>
  <c r="W46" i="39" s="1"/>
  <c r="X46" i="39" s="1"/>
  <c r="Y46" i="39" s="1"/>
  <c r="Z46" i="39" s="1"/>
  <c r="AA46" i="39" s="1"/>
  <c r="AB46" i="39" s="1"/>
  <c r="AC46" i="39" s="1"/>
  <c r="E45" i="39"/>
  <c r="F45" i="39" s="1"/>
  <c r="G45" i="39" s="1"/>
  <c r="H45" i="39" s="1"/>
  <c r="I45" i="39" s="1"/>
  <c r="J45" i="39" s="1"/>
  <c r="K45" i="39" s="1"/>
  <c r="L45" i="39" s="1"/>
  <c r="M45" i="39" s="1"/>
  <c r="N45" i="39" s="1"/>
  <c r="O45" i="39" s="1"/>
  <c r="P45" i="39" s="1"/>
  <c r="Q45" i="39" s="1"/>
  <c r="R45" i="39" s="1"/>
  <c r="S45" i="39" s="1"/>
  <c r="T45" i="39" s="1"/>
  <c r="U45" i="39" s="1"/>
  <c r="V45" i="39" s="1"/>
  <c r="W45" i="39" s="1"/>
  <c r="X45" i="39" s="1"/>
  <c r="Y45" i="39" s="1"/>
  <c r="Z45" i="39" s="1"/>
  <c r="AA45" i="39" s="1"/>
  <c r="AB45" i="39" s="1"/>
  <c r="AC45" i="39" s="1"/>
  <c r="E44" i="39"/>
  <c r="F44" i="39" s="1"/>
  <c r="G44" i="39" s="1"/>
  <c r="H44" i="39" s="1"/>
  <c r="I44" i="39" s="1"/>
  <c r="J44" i="39" s="1"/>
  <c r="K44" i="39" s="1"/>
  <c r="L44" i="39" s="1"/>
  <c r="M44" i="39" s="1"/>
  <c r="N44" i="39" s="1"/>
  <c r="O44" i="39" s="1"/>
  <c r="P44" i="39" s="1"/>
  <c r="Q44" i="39" s="1"/>
  <c r="R44" i="39" s="1"/>
  <c r="S44" i="39" s="1"/>
  <c r="T44" i="39" s="1"/>
  <c r="U44" i="39" s="1"/>
  <c r="V44" i="39" s="1"/>
  <c r="W44" i="39" s="1"/>
  <c r="X44" i="39" s="1"/>
  <c r="Y44" i="39" s="1"/>
  <c r="Z44" i="39" s="1"/>
  <c r="AA44" i="39" s="1"/>
  <c r="AB44" i="39" s="1"/>
  <c r="AC44" i="39" s="1"/>
  <c r="E43" i="39"/>
  <c r="F43" i="39" s="1"/>
  <c r="G43" i="39" s="1"/>
  <c r="H43" i="39" s="1"/>
  <c r="I43" i="39" s="1"/>
  <c r="J43" i="39" s="1"/>
  <c r="K43" i="39" s="1"/>
  <c r="L43" i="39" s="1"/>
  <c r="M43" i="39" s="1"/>
  <c r="N43" i="39" s="1"/>
  <c r="O43" i="39" s="1"/>
  <c r="P43" i="39" s="1"/>
  <c r="Q43" i="39" s="1"/>
  <c r="R43" i="39" s="1"/>
  <c r="S43" i="39" s="1"/>
  <c r="T43" i="39" s="1"/>
  <c r="U43" i="39" s="1"/>
  <c r="V43" i="39" s="1"/>
  <c r="W43" i="39" s="1"/>
  <c r="X43" i="39" s="1"/>
  <c r="Y43" i="39" s="1"/>
  <c r="Z43" i="39" s="1"/>
  <c r="AA43" i="39" s="1"/>
  <c r="AB43" i="39" s="1"/>
  <c r="AC43" i="39" s="1"/>
  <c r="E42" i="39"/>
  <c r="F42" i="39" s="1"/>
  <c r="G42" i="39" s="1"/>
  <c r="H42" i="39" s="1"/>
  <c r="I42" i="39" s="1"/>
  <c r="J42" i="39" s="1"/>
  <c r="K42" i="39" s="1"/>
  <c r="L42" i="39" s="1"/>
  <c r="M42" i="39" s="1"/>
  <c r="N42" i="39" s="1"/>
  <c r="O42" i="39" s="1"/>
  <c r="P42" i="39" s="1"/>
  <c r="Q42" i="39" s="1"/>
  <c r="R42" i="39" s="1"/>
  <c r="S42" i="39" s="1"/>
  <c r="T42" i="39" s="1"/>
  <c r="U42" i="39" s="1"/>
  <c r="V42" i="39" s="1"/>
  <c r="W42" i="39" s="1"/>
  <c r="X42" i="39" s="1"/>
  <c r="Y42" i="39" s="1"/>
  <c r="Z42" i="39" s="1"/>
  <c r="AA42" i="39" s="1"/>
  <c r="AB42" i="39" s="1"/>
  <c r="AC42" i="39" s="1"/>
  <c r="E37" i="39"/>
  <c r="E62" i="39" s="1"/>
  <c r="F62" i="39" s="1"/>
  <c r="G62" i="39" s="1"/>
  <c r="H62" i="39" s="1"/>
  <c r="I62" i="39" s="1"/>
  <c r="J62" i="39" s="1"/>
  <c r="K62" i="39" s="1"/>
  <c r="L62" i="39" s="1"/>
  <c r="M62" i="39" s="1"/>
  <c r="N62" i="39" s="1"/>
  <c r="O62" i="39" s="1"/>
  <c r="P62" i="39" s="1"/>
  <c r="Q62" i="39" s="1"/>
  <c r="R62" i="39" s="1"/>
  <c r="S62" i="39" s="1"/>
  <c r="T62" i="39" s="1"/>
  <c r="U62" i="39" s="1"/>
  <c r="V62" i="39" s="1"/>
  <c r="W62" i="39" s="1"/>
  <c r="X62" i="39" s="1"/>
  <c r="Y62" i="39" s="1"/>
  <c r="Z62" i="39" s="1"/>
  <c r="AA62" i="39" s="1"/>
  <c r="AB62" i="39" s="1"/>
  <c r="AC62" i="39" s="1"/>
  <c r="E36" i="39"/>
  <c r="E61" i="39" s="1"/>
  <c r="F61" i="39" s="1"/>
  <c r="G61" i="39" s="1"/>
  <c r="H61" i="39" s="1"/>
  <c r="I61" i="39" s="1"/>
  <c r="J61" i="39" s="1"/>
  <c r="K61" i="39" s="1"/>
  <c r="L61" i="39" s="1"/>
  <c r="M61" i="39" s="1"/>
  <c r="N61" i="39" s="1"/>
  <c r="O61" i="39" s="1"/>
  <c r="P61" i="39" s="1"/>
  <c r="Q61" i="39" s="1"/>
  <c r="R61" i="39" s="1"/>
  <c r="S61" i="39" s="1"/>
  <c r="T61" i="39" s="1"/>
  <c r="U61" i="39" s="1"/>
  <c r="V61" i="39" s="1"/>
  <c r="W61" i="39" s="1"/>
  <c r="X61" i="39" s="1"/>
  <c r="Y61" i="39" s="1"/>
  <c r="Z61" i="39" s="1"/>
  <c r="AA61" i="39" s="1"/>
  <c r="AB61" i="39" s="1"/>
  <c r="AC61" i="39" s="1"/>
  <c r="E35" i="39"/>
  <c r="E60" i="39" s="1"/>
  <c r="F60" i="39" s="1"/>
  <c r="G60" i="39" s="1"/>
  <c r="H60" i="39" s="1"/>
  <c r="I60" i="39" s="1"/>
  <c r="J60" i="39" s="1"/>
  <c r="K60" i="39" s="1"/>
  <c r="L60" i="39" s="1"/>
  <c r="M60" i="39" s="1"/>
  <c r="N60" i="39" s="1"/>
  <c r="O60" i="39" s="1"/>
  <c r="P60" i="39" s="1"/>
  <c r="Q60" i="39" s="1"/>
  <c r="R60" i="39" s="1"/>
  <c r="S60" i="39" s="1"/>
  <c r="T60" i="39" s="1"/>
  <c r="U60" i="39" s="1"/>
  <c r="V60" i="39" s="1"/>
  <c r="W60" i="39" s="1"/>
  <c r="X60" i="39" s="1"/>
  <c r="Y60" i="39" s="1"/>
  <c r="Z60" i="39" s="1"/>
  <c r="AA60" i="39" s="1"/>
  <c r="AB60" i="39" s="1"/>
  <c r="AC60" i="39" s="1"/>
  <c r="E34" i="39"/>
  <c r="F34" i="39" s="1"/>
  <c r="G34" i="39" s="1"/>
  <c r="H34" i="39" s="1"/>
  <c r="I34" i="39" s="1"/>
  <c r="J34" i="39" s="1"/>
  <c r="K34" i="39" s="1"/>
  <c r="L34" i="39" s="1"/>
  <c r="M34" i="39" s="1"/>
  <c r="N34" i="39" s="1"/>
  <c r="O34" i="39" s="1"/>
  <c r="P34" i="39" s="1"/>
  <c r="Q34" i="39" s="1"/>
  <c r="R34" i="39" s="1"/>
  <c r="S34" i="39" s="1"/>
  <c r="T34" i="39" s="1"/>
  <c r="U34" i="39" s="1"/>
  <c r="V34" i="39" s="1"/>
  <c r="W34" i="39" s="1"/>
  <c r="X34" i="39" s="1"/>
  <c r="Y34" i="39" s="1"/>
  <c r="Z34" i="39" s="1"/>
  <c r="AA34" i="39" s="1"/>
  <c r="AB34" i="39" s="1"/>
  <c r="AC34" i="39" s="1"/>
  <c r="E33" i="39"/>
  <c r="F33" i="39" s="1"/>
  <c r="G33" i="39" s="1"/>
  <c r="H33" i="39" s="1"/>
  <c r="I33" i="39" s="1"/>
  <c r="J33" i="39" s="1"/>
  <c r="K33" i="39" s="1"/>
  <c r="L33" i="39" s="1"/>
  <c r="M33" i="39" s="1"/>
  <c r="N33" i="39" s="1"/>
  <c r="O33" i="39" s="1"/>
  <c r="P33" i="39" s="1"/>
  <c r="Q33" i="39" s="1"/>
  <c r="R33" i="39" s="1"/>
  <c r="S33" i="39" s="1"/>
  <c r="T33" i="39" s="1"/>
  <c r="U33" i="39" s="1"/>
  <c r="V33" i="39" s="1"/>
  <c r="W33" i="39" s="1"/>
  <c r="X33" i="39" s="1"/>
  <c r="Y33" i="39" s="1"/>
  <c r="Z33" i="39" s="1"/>
  <c r="AA33" i="39" s="1"/>
  <c r="AB33" i="39" s="1"/>
  <c r="AC33" i="39" s="1"/>
  <c r="E29" i="39"/>
  <c r="E28" i="39"/>
  <c r="E53" i="39" s="1"/>
  <c r="F53" i="39" s="1"/>
  <c r="G53" i="39" s="1"/>
  <c r="H53" i="39" s="1"/>
  <c r="I53" i="39" s="1"/>
  <c r="J53" i="39" s="1"/>
  <c r="K53" i="39" s="1"/>
  <c r="L53" i="39" s="1"/>
  <c r="M53" i="39" s="1"/>
  <c r="N53" i="39" s="1"/>
  <c r="O53" i="39" s="1"/>
  <c r="P53" i="39" s="1"/>
  <c r="Q53" i="39" s="1"/>
  <c r="R53" i="39" s="1"/>
  <c r="S53" i="39" s="1"/>
  <c r="T53" i="39" s="1"/>
  <c r="U53" i="39" s="1"/>
  <c r="V53" i="39" s="1"/>
  <c r="W53" i="39" s="1"/>
  <c r="X53" i="39" s="1"/>
  <c r="Y53" i="39" s="1"/>
  <c r="Z53" i="39" s="1"/>
  <c r="AA53" i="39" s="1"/>
  <c r="AB53" i="39" s="1"/>
  <c r="AC53" i="39" s="1"/>
  <c r="E27" i="39"/>
  <c r="E52" i="39" s="1"/>
  <c r="F52" i="39" s="1"/>
  <c r="G52" i="39" s="1"/>
  <c r="H52" i="39" s="1"/>
  <c r="I52" i="39" s="1"/>
  <c r="J52" i="39" s="1"/>
  <c r="K52" i="39" s="1"/>
  <c r="L52" i="39" s="1"/>
  <c r="M52" i="39" s="1"/>
  <c r="N52" i="39" s="1"/>
  <c r="O52" i="39" s="1"/>
  <c r="P52" i="39" s="1"/>
  <c r="Q52" i="39" s="1"/>
  <c r="R52" i="39" s="1"/>
  <c r="S52" i="39" s="1"/>
  <c r="T52" i="39" s="1"/>
  <c r="U52" i="39" s="1"/>
  <c r="V52" i="39" s="1"/>
  <c r="W52" i="39" s="1"/>
  <c r="X52" i="39" s="1"/>
  <c r="Y52" i="39" s="1"/>
  <c r="Z52" i="39" s="1"/>
  <c r="AA52" i="39" s="1"/>
  <c r="AB52" i="39" s="1"/>
  <c r="AC52" i="39" s="1"/>
  <c r="E26" i="39"/>
  <c r="E51" i="39" s="1"/>
  <c r="F51" i="39" s="1"/>
  <c r="G51" i="39" s="1"/>
  <c r="H51" i="39" s="1"/>
  <c r="I51" i="39" s="1"/>
  <c r="J51" i="39" s="1"/>
  <c r="K51" i="39" s="1"/>
  <c r="L51" i="39" s="1"/>
  <c r="M51" i="39" s="1"/>
  <c r="N51" i="39" s="1"/>
  <c r="O51" i="39" s="1"/>
  <c r="P51" i="39" s="1"/>
  <c r="Q51" i="39" s="1"/>
  <c r="R51" i="39" s="1"/>
  <c r="S51" i="39" s="1"/>
  <c r="T51" i="39" s="1"/>
  <c r="U51" i="39" s="1"/>
  <c r="V51" i="39" s="1"/>
  <c r="W51" i="39" s="1"/>
  <c r="X51" i="39" s="1"/>
  <c r="Y51" i="39" s="1"/>
  <c r="Z51" i="39" s="1"/>
  <c r="AA51" i="39" s="1"/>
  <c r="AB51" i="39" s="1"/>
  <c r="AC51" i="39" s="1"/>
  <c r="E25" i="39"/>
  <c r="E23" i="39"/>
  <c r="F23" i="39" s="1"/>
  <c r="G23" i="39" s="1"/>
  <c r="H23" i="39" s="1"/>
  <c r="I23" i="39" s="1"/>
  <c r="J23" i="39" s="1"/>
  <c r="K23" i="39" s="1"/>
  <c r="L23" i="39" s="1"/>
  <c r="M23" i="39" s="1"/>
  <c r="N23" i="39" s="1"/>
  <c r="O23" i="39" s="1"/>
  <c r="P23" i="39" s="1"/>
  <c r="Q23" i="39" s="1"/>
  <c r="R23" i="39" s="1"/>
  <c r="S23" i="39" s="1"/>
  <c r="T23" i="39" s="1"/>
  <c r="U23" i="39" s="1"/>
  <c r="V23" i="39" s="1"/>
  <c r="W23" i="39" s="1"/>
  <c r="X23" i="39" s="1"/>
  <c r="Y23" i="39" s="1"/>
  <c r="Z23" i="39" s="1"/>
  <c r="AA23" i="39" s="1"/>
  <c r="AB23" i="39" s="1"/>
  <c r="AC23" i="39" s="1"/>
  <c r="E22" i="39"/>
  <c r="F22" i="39" s="1"/>
  <c r="G22" i="39" s="1"/>
  <c r="H22" i="39" s="1"/>
  <c r="I22" i="39" s="1"/>
  <c r="J22" i="39" s="1"/>
  <c r="K22" i="39" s="1"/>
  <c r="L22" i="39" s="1"/>
  <c r="M22" i="39" s="1"/>
  <c r="N22" i="39" s="1"/>
  <c r="O22" i="39" s="1"/>
  <c r="P22" i="39" s="1"/>
  <c r="Q22" i="39" s="1"/>
  <c r="R22" i="39" s="1"/>
  <c r="S22" i="39" s="1"/>
  <c r="T22" i="39" s="1"/>
  <c r="U22" i="39" s="1"/>
  <c r="V22" i="39" s="1"/>
  <c r="W22" i="39" s="1"/>
  <c r="X22" i="39" s="1"/>
  <c r="Y22" i="39" s="1"/>
  <c r="Z22" i="39" s="1"/>
  <c r="AA22" i="39" s="1"/>
  <c r="AB22" i="39" s="1"/>
  <c r="AC22" i="39" s="1"/>
  <c r="E21" i="39"/>
  <c r="F21" i="39" s="1"/>
  <c r="G21" i="39" s="1"/>
  <c r="H21" i="39" s="1"/>
  <c r="I21" i="39" s="1"/>
  <c r="J21" i="39" s="1"/>
  <c r="K21" i="39" s="1"/>
  <c r="L21" i="39" s="1"/>
  <c r="M21" i="39" s="1"/>
  <c r="N21" i="39" s="1"/>
  <c r="O21" i="39" s="1"/>
  <c r="P21" i="39" s="1"/>
  <c r="Q21" i="39" s="1"/>
  <c r="R21" i="39" s="1"/>
  <c r="S21" i="39" s="1"/>
  <c r="T21" i="39" s="1"/>
  <c r="U21" i="39" s="1"/>
  <c r="V21" i="39" s="1"/>
  <c r="W21" i="39" s="1"/>
  <c r="X21" i="39" s="1"/>
  <c r="Y21" i="39" s="1"/>
  <c r="Z21" i="39" s="1"/>
  <c r="AA21" i="39" s="1"/>
  <c r="AB21" i="39" s="1"/>
  <c r="AC21" i="39" s="1"/>
  <c r="E20" i="39"/>
  <c r="F20" i="39" s="1"/>
  <c r="G20" i="39" s="1"/>
  <c r="H20" i="39" s="1"/>
  <c r="I20" i="39" s="1"/>
  <c r="J20" i="39" s="1"/>
  <c r="K20" i="39" s="1"/>
  <c r="L20" i="39" s="1"/>
  <c r="M20" i="39" s="1"/>
  <c r="N20" i="39" s="1"/>
  <c r="O20" i="39" s="1"/>
  <c r="P20" i="39" s="1"/>
  <c r="Q20" i="39" s="1"/>
  <c r="R20" i="39" s="1"/>
  <c r="S20" i="39" s="1"/>
  <c r="T20" i="39" s="1"/>
  <c r="U20" i="39" s="1"/>
  <c r="V20" i="39" s="1"/>
  <c r="W20" i="39" s="1"/>
  <c r="X20" i="39" s="1"/>
  <c r="Y20" i="39" s="1"/>
  <c r="Z20" i="39" s="1"/>
  <c r="AA20" i="39" s="1"/>
  <c r="AB20" i="39" s="1"/>
  <c r="AC20" i="39" s="1"/>
  <c r="E19" i="39"/>
  <c r="F19" i="39" s="1"/>
  <c r="G19" i="39" s="1"/>
  <c r="H19" i="39" s="1"/>
  <c r="I19" i="39" s="1"/>
  <c r="J19" i="39" s="1"/>
  <c r="K19" i="39" s="1"/>
  <c r="L19" i="39" s="1"/>
  <c r="M19" i="39" s="1"/>
  <c r="N19" i="39" s="1"/>
  <c r="O19" i="39" s="1"/>
  <c r="P19" i="39" s="1"/>
  <c r="Q19" i="39" s="1"/>
  <c r="R19" i="39" s="1"/>
  <c r="S19" i="39" s="1"/>
  <c r="T19" i="39" s="1"/>
  <c r="U19" i="39" s="1"/>
  <c r="V19" i="39" s="1"/>
  <c r="W19" i="39" s="1"/>
  <c r="X19" i="39" s="1"/>
  <c r="Y19" i="39" s="1"/>
  <c r="Z19" i="39" s="1"/>
  <c r="AA19" i="39" s="1"/>
  <c r="AB19" i="39" s="1"/>
  <c r="AC19" i="39" s="1"/>
  <c r="E18" i="39"/>
  <c r="F18" i="39" s="1"/>
  <c r="G18" i="39" s="1"/>
  <c r="H18" i="39" s="1"/>
  <c r="I18" i="39" s="1"/>
  <c r="J18" i="39" s="1"/>
  <c r="K18" i="39" s="1"/>
  <c r="L18" i="39" s="1"/>
  <c r="M18" i="39" s="1"/>
  <c r="N18" i="39" s="1"/>
  <c r="O18" i="39" s="1"/>
  <c r="P18" i="39" s="1"/>
  <c r="Q18" i="39" s="1"/>
  <c r="R18" i="39" s="1"/>
  <c r="S18" i="39" s="1"/>
  <c r="T18" i="39" s="1"/>
  <c r="U18" i="39" s="1"/>
  <c r="V18" i="39" s="1"/>
  <c r="W18" i="39" s="1"/>
  <c r="X18" i="39" s="1"/>
  <c r="Y18" i="39" s="1"/>
  <c r="Z18" i="39" s="1"/>
  <c r="AA18" i="39" s="1"/>
  <c r="AB18" i="39" s="1"/>
  <c r="AC18" i="39" s="1"/>
  <c r="E17" i="39"/>
  <c r="F17" i="39" s="1"/>
  <c r="G17" i="39" s="1"/>
  <c r="H17" i="39" s="1"/>
  <c r="I17" i="39" s="1"/>
  <c r="J17" i="39" s="1"/>
  <c r="K17" i="39" s="1"/>
  <c r="L17" i="39" s="1"/>
  <c r="M17" i="39" s="1"/>
  <c r="N17" i="39" s="1"/>
  <c r="O17" i="39" s="1"/>
  <c r="P17" i="39" s="1"/>
  <c r="Q17" i="39" s="1"/>
  <c r="R17" i="39" s="1"/>
  <c r="S17" i="39" s="1"/>
  <c r="T17" i="39" s="1"/>
  <c r="U17" i="39" s="1"/>
  <c r="V17" i="39" s="1"/>
  <c r="W17" i="39" s="1"/>
  <c r="X17" i="39" s="1"/>
  <c r="Y17" i="39" s="1"/>
  <c r="Z17" i="39" s="1"/>
  <c r="AA17" i="39" s="1"/>
  <c r="AB17" i="39" s="1"/>
  <c r="AC17" i="39" s="1"/>
  <c r="F13" i="39"/>
  <c r="G13" i="39" s="1"/>
  <c r="H13" i="39" s="1"/>
  <c r="I13" i="39" s="1"/>
  <c r="J13" i="39" s="1"/>
  <c r="K13" i="39" s="1"/>
  <c r="L13" i="39" s="1"/>
  <c r="M13" i="39" s="1"/>
  <c r="N13" i="39" s="1"/>
  <c r="O13" i="39" s="1"/>
  <c r="P13" i="39" s="1"/>
  <c r="Q13" i="39" s="1"/>
  <c r="R13" i="39" s="1"/>
  <c r="S13" i="39" s="1"/>
  <c r="T13" i="39" s="1"/>
  <c r="U13" i="39" s="1"/>
  <c r="V13" i="39" s="1"/>
  <c r="W13" i="39" s="1"/>
  <c r="X13" i="39" s="1"/>
  <c r="Y13" i="39" s="1"/>
  <c r="Z13" i="39" s="1"/>
  <c r="AA13" i="39" s="1"/>
  <c r="AB13" i="39" s="1"/>
  <c r="AC13" i="39" s="1"/>
  <c r="F12" i="39"/>
  <c r="G12" i="39" s="1"/>
  <c r="H12" i="39" s="1"/>
  <c r="I12" i="39" s="1"/>
  <c r="J12" i="39" s="1"/>
  <c r="K12" i="39" s="1"/>
  <c r="L12" i="39" s="1"/>
  <c r="M12" i="39" s="1"/>
  <c r="N12" i="39" s="1"/>
  <c r="O12" i="39" s="1"/>
  <c r="P12" i="39" s="1"/>
  <c r="Q12" i="39" s="1"/>
  <c r="R12" i="39" s="1"/>
  <c r="S12" i="39" s="1"/>
  <c r="T12" i="39" s="1"/>
  <c r="U12" i="39" s="1"/>
  <c r="V12" i="39" s="1"/>
  <c r="W12" i="39" s="1"/>
  <c r="X12" i="39" s="1"/>
  <c r="Y12" i="39" s="1"/>
  <c r="Z12" i="39" s="1"/>
  <c r="AA12" i="39" s="1"/>
  <c r="AB12" i="39" s="1"/>
  <c r="AC12" i="39" s="1"/>
  <c r="F11" i="39"/>
  <c r="G11" i="39" s="1"/>
  <c r="H11" i="39" s="1"/>
  <c r="I11" i="39" s="1"/>
  <c r="J11" i="39" s="1"/>
  <c r="K11" i="39" s="1"/>
  <c r="L11" i="39" s="1"/>
  <c r="M11" i="39" s="1"/>
  <c r="N11" i="39" s="1"/>
  <c r="O11" i="39" s="1"/>
  <c r="P11" i="39" s="1"/>
  <c r="Q11" i="39" s="1"/>
  <c r="R11" i="39" s="1"/>
  <c r="S11" i="39" s="1"/>
  <c r="T11" i="39" s="1"/>
  <c r="U11" i="39" s="1"/>
  <c r="V11" i="39" s="1"/>
  <c r="W11" i="39" s="1"/>
  <c r="X11" i="39" s="1"/>
  <c r="Y11" i="39" s="1"/>
  <c r="Z11" i="39" s="1"/>
  <c r="AA11" i="39" s="1"/>
  <c r="AB11" i="39" s="1"/>
  <c r="AC11" i="39" s="1"/>
  <c r="F10" i="39"/>
  <c r="G10" i="39" s="1"/>
  <c r="H10" i="39" s="1"/>
  <c r="I10" i="39" s="1"/>
  <c r="J10" i="39" s="1"/>
  <c r="K10" i="39" s="1"/>
  <c r="L10" i="39" s="1"/>
  <c r="M10" i="39" s="1"/>
  <c r="N10" i="39" s="1"/>
  <c r="O10" i="39" s="1"/>
  <c r="P10" i="39" s="1"/>
  <c r="Q10" i="39" s="1"/>
  <c r="R10" i="39" s="1"/>
  <c r="S10" i="39" s="1"/>
  <c r="T10" i="39" s="1"/>
  <c r="U10" i="39" s="1"/>
  <c r="V10" i="39" s="1"/>
  <c r="W10" i="39" s="1"/>
  <c r="X10" i="39" s="1"/>
  <c r="Y10" i="39" s="1"/>
  <c r="Z10" i="39" s="1"/>
  <c r="AA10" i="39" s="1"/>
  <c r="AB10" i="39" s="1"/>
  <c r="AC10" i="39" s="1"/>
  <c r="F9" i="39"/>
  <c r="G9" i="39" s="1"/>
  <c r="H9" i="39" s="1"/>
  <c r="I9" i="39" s="1"/>
  <c r="J9" i="39" s="1"/>
  <c r="K9" i="39" s="1"/>
  <c r="L9" i="39" s="1"/>
  <c r="M9" i="39" s="1"/>
  <c r="N9" i="39" s="1"/>
  <c r="O9" i="39" s="1"/>
  <c r="P9" i="39" s="1"/>
  <c r="Q9" i="39" s="1"/>
  <c r="R9" i="39" s="1"/>
  <c r="S9" i="39" s="1"/>
  <c r="T9" i="39" s="1"/>
  <c r="U9" i="39" s="1"/>
  <c r="V9" i="39" s="1"/>
  <c r="W9" i="39" s="1"/>
  <c r="X9" i="39" s="1"/>
  <c r="Y9" i="39" s="1"/>
  <c r="Z9" i="39" s="1"/>
  <c r="AA9" i="39" s="1"/>
  <c r="AB9" i="39" s="1"/>
  <c r="AC9" i="39" s="1"/>
  <c r="F8" i="39"/>
  <c r="G8" i="39" s="1"/>
  <c r="H8" i="39" s="1"/>
  <c r="I8" i="39" s="1"/>
  <c r="J8" i="39" s="1"/>
  <c r="K8" i="39" s="1"/>
  <c r="L8" i="39" s="1"/>
  <c r="M8" i="39" s="1"/>
  <c r="N8" i="39" s="1"/>
  <c r="O8" i="39" s="1"/>
  <c r="P8" i="39" s="1"/>
  <c r="Q8" i="39" s="1"/>
  <c r="R8" i="39" s="1"/>
  <c r="S8" i="39" s="1"/>
  <c r="T8" i="39" s="1"/>
  <c r="U8" i="39" s="1"/>
  <c r="V8" i="39" s="1"/>
  <c r="W8" i="39" s="1"/>
  <c r="X8" i="39" s="1"/>
  <c r="Y8" i="39" s="1"/>
  <c r="Z8" i="39" s="1"/>
  <c r="AA8" i="39" s="1"/>
  <c r="AB8" i="39" s="1"/>
  <c r="AC8" i="39" s="1"/>
  <c r="H49" i="4" l="1"/>
  <c r="H51" i="4"/>
  <c r="I52" i="4"/>
  <c r="H25" i="4"/>
  <c r="G43" i="4"/>
  <c r="G41" i="4"/>
  <c r="K37" i="4"/>
  <c r="K30" i="4"/>
  <c r="H55" i="4"/>
  <c r="J23" i="4"/>
  <c r="H39" i="4"/>
  <c r="I5" i="4"/>
  <c r="H5" i="4"/>
  <c r="I22" i="4"/>
  <c r="I47" i="4"/>
  <c r="I53" i="4"/>
  <c r="K24" i="4"/>
  <c r="H50" i="4"/>
  <c r="H10" i="4"/>
  <c r="H26" i="4"/>
  <c r="H33" i="4"/>
  <c r="H31" i="4"/>
  <c r="H58" i="4"/>
  <c r="I57" i="4"/>
  <c r="I29" i="4"/>
  <c r="O16" i="4"/>
  <c r="O18" i="4"/>
  <c r="G28" i="4"/>
  <c r="I56" i="4"/>
  <c r="N19" i="4"/>
  <c r="I48" i="4"/>
  <c r="J54" i="4"/>
  <c r="I28" i="4"/>
  <c r="O126" i="39"/>
  <c r="L126" i="39"/>
  <c r="E38" i="39"/>
  <c r="E39" i="39" s="1"/>
  <c r="E58" i="39"/>
  <c r="F58" i="39" s="1"/>
  <c r="G58" i="39" s="1"/>
  <c r="H58" i="39" s="1"/>
  <c r="I58" i="39" s="1"/>
  <c r="J58" i="39" s="1"/>
  <c r="K58" i="39" s="1"/>
  <c r="L58" i="39" s="1"/>
  <c r="M58" i="39" s="1"/>
  <c r="N58" i="39" s="1"/>
  <c r="O58" i="39" s="1"/>
  <c r="P58" i="39" s="1"/>
  <c r="Q58" i="39" s="1"/>
  <c r="R58" i="39" s="1"/>
  <c r="S58" i="39" s="1"/>
  <c r="T58" i="39" s="1"/>
  <c r="U58" i="39" s="1"/>
  <c r="V58" i="39" s="1"/>
  <c r="W58" i="39" s="1"/>
  <c r="X58" i="39" s="1"/>
  <c r="Y58" i="39" s="1"/>
  <c r="Z58" i="39" s="1"/>
  <c r="AA58" i="39" s="1"/>
  <c r="AB58" i="39" s="1"/>
  <c r="AC58" i="39" s="1"/>
  <c r="F219" i="39"/>
  <c r="G219" i="39" s="1"/>
  <c r="H219" i="39" s="1"/>
  <c r="I219" i="39" s="1"/>
  <c r="J219" i="39" s="1"/>
  <c r="K219" i="39" s="1"/>
  <c r="L219" i="39" s="1"/>
  <c r="M219" i="39" s="1"/>
  <c r="N219" i="39" s="1"/>
  <c r="O219" i="39" s="1"/>
  <c r="P219" i="39" s="1"/>
  <c r="Q219" i="39" s="1"/>
  <c r="R219" i="39" s="1"/>
  <c r="S219" i="39" s="1"/>
  <c r="T219" i="39" s="1"/>
  <c r="U219" i="39" s="1"/>
  <c r="V219" i="39" s="1"/>
  <c r="W219" i="39" s="1"/>
  <c r="X219" i="39" s="1"/>
  <c r="Y219" i="39" s="1"/>
  <c r="Z219" i="39" s="1"/>
  <c r="AA219" i="39" s="1"/>
  <c r="AB219" i="39" s="1"/>
  <c r="AC219" i="39" s="1"/>
  <c r="F27" i="39"/>
  <c r="G27" i="39" s="1"/>
  <c r="H27" i="39" s="1"/>
  <c r="I27" i="39" s="1"/>
  <c r="J27" i="39" s="1"/>
  <c r="K27" i="39" s="1"/>
  <c r="L27" i="39" s="1"/>
  <c r="M27" i="39" s="1"/>
  <c r="N27" i="39" s="1"/>
  <c r="O27" i="39" s="1"/>
  <c r="P27" i="39" s="1"/>
  <c r="Q27" i="39" s="1"/>
  <c r="R27" i="39" s="1"/>
  <c r="S27" i="39" s="1"/>
  <c r="T27" i="39" s="1"/>
  <c r="U27" i="39" s="1"/>
  <c r="V27" i="39" s="1"/>
  <c r="W27" i="39" s="1"/>
  <c r="X27" i="39" s="1"/>
  <c r="Y27" i="39" s="1"/>
  <c r="Z27" i="39" s="1"/>
  <c r="AA27" i="39" s="1"/>
  <c r="AB27" i="39" s="1"/>
  <c r="AC27" i="39" s="1"/>
  <c r="E228" i="39"/>
  <c r="F228" i="39" s="1"/>
  <c r="G228" i="39" s="1"/>
  <c r="H228" i="39" s="1"/>
  <c r="I228" i="39" s="1"/>
  <c r="J228" i="39" s="1"/>
  <c r="K228" i="39" s="1"/>
  <c r="L228" i="39" s="1"/>
  <c r="M228" i="39" s="1"/>
  <c r="N228" i="39" s="1"/>
  <c r="O228" i="39" s="1"/>
  <c r="P228" i="39" s="1"/>
  <c r="Q228" i="39" s="1"/>
  <c r="R228" i="39" s="1"/>
  <c r="S228" i="39" s="1"/>
  <c r="T228" i="39" s="1"/>
  <c r="U228" i="39" s="1"/>
  <c r="V228" i="39" s="1"/>
  <c r="W228" i="39" s="1"/>
  <c r="X228" i="39" s="1"/>
  <c r="Y228" i="39" s="1"/>
  <c r="Z228" i="39" s="1"/>
  <c r="AA228" i="39" s="1"/>
  <c r="AB228" i="39" s="1"/>
  <c r="AC228" i="39" s="1"/>
  <c r="F26" i="39"/>
  <c r="G26" i="39" s="1"/>
  <c r="H26" i="39" s="1"/>
  <c r="I26" i="39" s="1"/>
  <c r="J26" i="39" s="1"/>
  <c r="K26" i="39" s="1"/>
  <c r="L26" i="39" s="1"/>
  <c r="M26" i="39" s="1"/>
  <c r="N26" i="39" s="1"/>
  <c r="O26" i="39" s="1"/>
  <c r="P26" i="39" s="1"/>
  <c r="Q26" i="39" s="1"/>
  <c r="R26" i="39" s="1"/>
  <c r="S26" i="39" s="1"/>
  <c r="T26" i="39" s="1"/>
  <c r="U26" i="39" s="1"/>
  <c r="V26" i="39" s="1"/>
  <c r="W26" i="39" s="1"/>
  <c r="X26" i="39" s="1"/>
  <c r="Y26" i="39" s="1"/>
  <c r="Z26" i="39" s="1"/>
  <c r="AA26" i="39" s="1"/>
  <c r="AB26" i="39" s="1"/>
  <c r="AC26" i="39" s="1"/>
  <c r="F35" i="39"/>
  <c r="G35" i="39" s="1"/>
  <c r="H35" i="39" s="1"/>
  <c r="I35" i="39" s="1"/>
  <c r="J35" i="39" s="1"/>
  <c r="K35" i="39" s="1"/>
  <c r="L35" i="39" s="1"/>
  <c r="M35" i="39" s="1"/>
  <c r="N35" i="39" s="1"/>
  <c r="O35" i="39" s="1"/>
  <c r="P35" i="39" s="1"/>
  <c r="Q35" i="39" s="1"/>
  <c r="R35" i="39" s="1"/>
  <c r="S35" i="39" s="1"/>
  <c r="T35" i="39" s="1"/>
  <c r="U35" i="39" s="1"/>
  <c r="V35" i="39" s="1"/>
  <c r="W35" i="39" s="1"/>
  <c r="X35" i="39" s="1"/>
  <c r="Y35" i="39" s="1"/>
  <c r="Z35" i="39" s="1"/>
  <c r="AA35" i="39" s="1"/>
  <c r="AB35" i="39" s="1"/>
  <c r="AC35" i="39" s="1"/>
  <c r="F227" i="39"/>
  <c r="G227" i="39" s="1"/>
  <c r="H227" i="39" s="1"/>
  <c r="I227" i="39" s="1"/>
  <c r="J227" i="39" s="1"/>
  <c r="K227" i="39" s="1"/>
  <c r="L227" i="39" s="1"/>
  <c r="M227" i="39" s="1"/>
  <c r="N227" i="39" s="1"/>
  <c r="O227" i="39" s="1"/>
  <c r="P227" i="39" s="1"/>
  <c r="Q227" i="39" s="1"/>
  <c r="R227" i="39" s="1"/>
  <c r="S227" i="39" s="1"/>
  <c r="T227" i="39" s="1"/>
  <c r="U227" i="39" s="1"/>
  <c r="V227" i="39" s="1"/>
  <c r="W227" i="39" s="1"/>
  <c r="X227" i="39" s="1"/>
  <c r="Y227" i="39" s="1"/>
  <c r="Z227" i="39" s="1"/>
  <c r="AA227" i="39" s="1"/>
  <c r="AB227" i="39" s="1"/>
  <c r="AC227" i="39" s="1"/>
  <c r="F37" i="39"/>
  <c r="G37" i="39" s="1"/>
  <c r="H37" i="39" s="1"/>
  <c r="I37" i="39" s="1"/>
  <c r="J37" i="39" s="1"/>
  <c r="K37" i="39" s="1"/>
  <c r="L37" i="39" s="1"/>
  <c r="M37" i="39" s="1"/>
  <c r="N37" i="39" s="1"/>
  <c r="O37" i="39" s="1"/>
  <c r="P37" i="39" s="1"/>
  <c r="Q37" i="39" s="1"/>
  <c r="R37" i="39" s="1"/>
  <c r="S37" i="39" s="1"/>
  <c r="T37" i="39" s="1"/>
  <c r="U37" i="39" s="1"/>
  <c r="V37" i="39" s="1"/>
  <c r="W37" i="39" s="1"/>
  <c r="X37" i="39" s="1"/>
  <c r="Y37" i="39" s="1"/>
  <c r="Z37" i="39" s="1"/>
  <c r="AA37" i="39" s="1"/>
  <c r="AB37" i="39" s="1"/>
  <c r="AC37" i="39" s="1"/>
  <c r="E59" i="39"/>
  <c r="F59" i="39" s="1"/>
  <c r="G59" i="39" s="1"/>
  <c r="H59" i="39" s="1"/>
  <c r="I59" i="39" s="1"/>
  <c r="J59" i="39" s="1"/>
  <c r="K59" i="39" s="1"/>
  <c r="L59" i="39" s="1"/>
  <c r="M59" i="39" s="1"/>
  <c r="N59" i="39" s="1"/>
  <c r="O59" i="39" s="1"/>
  <c r="P59" i="39" s="1"/>
  <c r="Q59" i="39" s="1"/>
  <c r="R59" i="39" s="1"/>
  <c r="S59" i="39" s="1"/>
  <c r="T59" i="39" s="1"/>
  <c r="U59" i="39" s="1"/>
  <c r="V59" i="39" s="1"/>
  <c r="W59" i="39" s="1"/>
  <c r="X59" i="39" s="1"/>
  <c r="Y59" i="39" s="1"/>
  <c r="Z59" i="39" s="1"/>
  <c r="AA59" i="39" s="1"/>
  <c r="AB59" i="39" s="1"/>
  <c r="AC59" i="39" s="1"/>
  <c r="F28" i="39"/>
  <c r="G28" i="39" s="1"/>
  <c r="H28" i="39" s="1"/>
  <c r="I28" i="39" s="1"/>
  <c r="J28" i="39" s="1"/>
  <c r="K28" i="39" s="1"/>
  <c r="L28" i="39" s="1"/>
  <c r="M28" i="39" s="1"/>
  <c r="N28" i="39" s="1"/>
  <c r="O28" i="39" s="1"/>
  <c r="P28" i="39" s="1"/>
  <c r="Q28" i="39" s="1"/>
  <c r="R28" i="39" s="1"/>
  <c r="S28" i="39" s="1"/>
  <c r="T28" i="39" s="1"/>
  <c r="U28" i="39" s="1"/>
  <c r="V28" i="39" s="1"/>
  <c r="W28" i="39" s="1"/>
  <c r="X28" i="39" s="1"/>
  <c r="Y28" i="39" s="1"/>
  <c r="Z28" i="39" s="1"/>
  <c r="AA28" i="39" s="1"/>
  <c r="AB28" i="39" s="1"/>
  <c r="AC28" i="39" s="1"/>
  <c r="F36" i="39"/>
  <c r="G36" i="39" s="1"/>
  <c r="H36" i="39" s="1"/>
  <c r="I36" i="39" s="1"/>
  <c r="J36" i="39" s="1"/>
  <c r="K36" i="39" s="1"/>
  <c r="L36" i="39" s="1"/>
  <c r="M36" i="39" s="1"/>
  <c r="N36" i="39" s="1"/>
  <c r="O36" i="39" s="1"/>
  <c r="P36" i="39" s="1"/>
  <c r="Q36" i="39" s="1"/>
  <c r="R36" i="39" s="1"/>
  <c r="S36" i="39" s="1"/>
  <c r="T36" i="39" s="1"/>
  <c r="U36" i="39" s="1"/>
  <c r="V36" i="39" s="1"/>
  <c r="W36" i="39" s="1"/>
  <c r="X36" i="39" s="1"/>
  <c r="Y36" i="39" s="1"/>
  <c r="Z36" i="39" s="1"/>
  <c r="AA36" i="39" s="1"/>
  <c r="AB36" i="39" s="1"/>
  <c r="AC36" i="39" s="1"/>
  <c r="L125" i="39"/>
  <c r="O125" i="39"/>
  <c r="R125" i="39"/>
  <c r="F38" i="39"/>
  <c r="G38" i="39" s="1"/>
  <c r="H38" i="39" s="1"/>
  <c r="I38" i="39" s="1"/>
  <c r="J38" i="39" s="1"/>
  <c r="K38" i="39" s="1"/>
  <c r="L38" i="39" s="1"/>
  <c r="M38" i="39" s="1"/>
  <c r="N38" i="39" s="1"/>
  <c r="O38" i="39" s="1"/>
  <c r="P38" i="39" s="1"/>
  <c r="Q38" i="39" s="1"/>
  <c r="R38" i="39" s="1"/>
  <c r="S38" i="39" s="1"/>
  <c r="T38" i="39" s="1"/>
  <c r="U38" i="39" s="1"/>
  <c r="V38" i="39" s="1"/>
  <c r="W38" i="39" s="1"/>
  <c r="X38" i="39" s="1"/>
  <c r="Y38" i="39" s="1"/>
  <c r="Z38" i="39" s="1"/>
  <c r="AA38" i="39" s="1"/>
  <c r="AB38" i="39" s="1"/>
  <c r="AC38" i="39" s="1"/>
  <c r="E50" i="39"/>
  <c r="F50" i="39" s="1"/>
  <c r="G50" i="39" s="1"/>
  <c r="H50" i="39" s="1"/>
  <c r="I50" i="39" s="1"/>
  <c r="J50" i="39" s="1"/>
  <c r="K50" i="39" s="1"/>
  <c r="L50" i="39" s="1"/>
  <c r="M50" i="39" s="1"/>
  <c r="N50" i="39" s="1"/>
  <c r="O50" i="39" s="1"/>
  <c r="P50" i="39" s="1"/>
  <c r="Q50" i="39" s="1"/>
  <c r="R50" i="39" s="1"/>
  <c r="S50" i="39" s="1"/>
  <c r="T50" i="39" s="1"/>
  <c r="U50" i="39" s="1"/>
  <c r="V50" i="39" s="1"/>
  <c r="W50" i="39" s="1"/>
  <c r="X50" i="39" s="1"/>
  <c r="Y50" i="39" s="1"/>
  <c r="Z50" i="39" s="1"/>
  <c r="AA50" i="39" s="1"/>
  <c r="AB50" i="39" s="1"/>
  <c r="AC50" i="39" s="1"/>
  <c r="F25" i="39"/>
  <c r="G25" i="39" s="1"/>
  <c r="H25" i="39" s="1"/>
  <c r="I25" i="39" s="1"/>
  <c r="J25" i="39" s="1"/>
  <c r="K25" i="39" s="1"/>
  <c r="L25" i="39" s="1"/>
  <c r="M25" i="39" s="1"/>
  <c r="N25" i="39" s="1"/>
  <c r="O25" i="39" s="1"/>
  <c r="P25" i="39" s="1"/>
  <c r="Q25" i="39" s="1"/>
  <c r="R25" i="39" s="1"/>
  <c r="S25" i="39" s="1"/>
  <c r="T25" i="39" s="1"/>
  <c r="U25" i="39" s="1"/>
  <c r="V25" i="39" s="1"/>
  <c r="W25" i="39" s="1"/>
  <c r="X25" i="39" s="1"/>
  <c r="Y25" i="39" s="1"/>
  <c r="Z25" i="39" s="1"/>
  <c r="AA25" i="39" s="1"/>
  <c r="AB25" i="39" s="1"/>
  <c r="AC25" i="39" s="1"/>
  <c r="E30" i="39"/>
  <c r="F29" i="39"/>
  <c r="G29" i="39" s="1"/>
  <c r="H29" i="39" s="1"/>
  <c r="I29" i="39" s="1"/>
  <c r="J29" i="39" s="1"/>
  <c r="K29" i="39" s="1"/>
  <c r="L29" i="39" s="1"/>
  <c r="M29" i="39" s="1"/>
  <c r="N29" i="39" s="1"/>
  <c r="O29" i="39" s="1"/>
  <c r="P29" i="39" s="1"/>
  <c r="Q29" i="39" s="1"/>
  <c r="R29" i="39" s="1"/>
  <c r="S29" i="39" s="1"/>
  <c r="T29" i="39" s="1"/>
  <c r="U29" i="39" s="1"/>
  <c r="V29" i="39" s="1"/>
  <c r="W29" i="39" s="1"/>
  <c r="X29" i="39" s="1"/>
  <c r="Y29" i="39" s="1"/>
  <c r="Z29" i="39" s="1"/>
  <c r="AA29" i="39" s="1"/>
  <c r="AB29" i="39" s="1"/>
  <c r="AC29" i="39" s="1"/>
  <c r="E63" i="39"/>
  <c r="F63" i="39" s="1"/>
  <c r="G63" i="39" s="1"/>
  <c r="H63" i="39" s="1"/>
  <c r="I63" i="39" s="1"/>
  <c r="J63" i="39" s="1"/>
  <c r="K63" i="39" s="1"/>
  <c r="L63" i="39" s="1"/>
  <c r="M63" i="39" s="1"/>
  <c r="N63" i="39" s="1"/>
  <c r="O63" i="39" s="1"/>
  <c r="P63" i="39" s="1"/>
  <c r="Q63" i="39" s="1"/>
  <c r="R63" i="39" s="1"/>
  <c r="S63" i="39" s="1"/>
  <c r="T63" i="39" s="1"/>
  <c r="U63" i="39" s="1"/>
  <c r="V63" i="39" s="1"/>
  <c r="W63" i="39" s="1"/>
  <c r="X63" i="39" s="1"/>
  <c r="Y63" i="39" s="1"/>
  <c r="Z63" i="39" s="1"/>
  <c r="AA63" i="39" s="1"/>
  <c r="AB63" i="39" s="1"/>
  <c r="AC63" i="39" s="1"/>
  <c r="E54" i="39"/>
  <c r="F54" i="39" s="1"/>
  <c r="G54" i="39" s="1"/>
  <c r="H54" i="39" s="1"/>
  <c r="I54" i="39" s="1"/>
  <c r="J54" i="39" s="1"/>
  <c r="K54" i="39" s="1"/>
  <c r="L54" i="39" s="1"/>
  <c r="M54" i="39" s="1"/>
  <c r="N54" i="39" s="1"/>
  <c r="O54" i="39" s="1"/>
  <c r="P54" i="39" s="1"/>
  <c r="Q54" i="39" s="1"/>
  <c r="R54" i="39" s="1"/>
  <c r="S54" i="39" s="1"/>
  <c r="T54" i="39" s="1"/>
  <c r="U54" i="39" s="1"/>
  <c r="V54" i="39" s="1"/>
  <c r="W54" i="39" s="1"/>
  <c r="X54" i="39" s="1"/>
  <c r="Y54" i="39" s="1"/>
  <c r="Z54" i="39" s="1"/>
  <c r="AA54" i="39" s="1"/>
  <c r="AB54" i="39" s="1"/>
  <c r="AC54" i="39" s="1"/>
  <c r="R126" i="39"/>
  <c r="O124" i="39"/>
  <c r="L124" i="39"/>
  <c r="R123" i="39"/>
  <c r="L123" i="39"/>
  <c r="R127" i="39"/>
  <c r="O127" i="39"/>
  <c r="E235" i="39"/>
  <c r="F235" i="39" s="1"/>
  <c r="G235" i="39" s="1"/>
  <c r="H235" i="39" s="1"/>
  <c r="I235" i="39" s="1"/>
  <c r="J235" i="39" s="1"/>
  <c r="K235" i="39" s="1"/>
  <c r="L235" i="39" s="1"/>
  <c r="M235" i="39" s="1"/>
  <c r="N235" i="39" s="1"/>
  <c r="O235" i="39" s="1"/>
  <c r="P235" i="39" s="1"/>
  <c r="Q235" i="39" s="1"/>
  <c r="R235" i="39" s="1"/>
  <c r="S235" i="39" s="1"/>
  <c r="T235" i="39" s="1"/>
  <c r="U235" i="39" s="1"/>
  <c r="V235" i="39" s="1"/>
  <c r="W235" i="39" s="1"/>
  <c r="X235" i="39" s="1"/>
  <c r="Y235" i="39" s="1"/>
  <c r="Z235" i="39" s="1"/>
  <c r="AA235" i="39" s="1"/>
  <c r="AB235" i="39" s="1"/>
  <c r="AC235" i="39" s="1"/>
  <c r="J56" i="4" l="1"/>
  <c r="J57" i="4"/>
  <c r="J47" i="4"/>
  <c r="I25" i="4"/>
  <c r="I51" i="4"/>
  <c r="I39" i="4"/>
  <c r="P16" i="4"/>
  <c r="P18" i="4"/>
  <c r="L24" i="4"/>
  <c r="K23" i="4"/>
  <c r="J5" i="4"/>
  <c r="L37" i="4"/>
  <c r="L30" i="4"/>
  <c r="J29" i="4"/>
  <c r="I33" i="4"/>
  <c r="I31" i="4"/>
  <c r="I58" i="4"/>
  <c r="I26" i="4"/>
  <c r="I50" i="4"/>
  <c r="J53" i="4"/>
  <c r="J22" i="4"/>
  <c r="H43" i="4"/>
  <c r="H41" i="4"/>
  <c r="I55" i="4"/>
  <c r="J52" i="4"/>
  <c r="I49" i="4"/>
  <c r="O19" i="4"/>
  <c r="K54" i="4"/>
  <c r="J48" i="4"/>
  <c r="E55" i="39"/>
  <c r="F55" i="39" s="1"/>
  <c r="G55" i="39" s="1"/>
  <c r="H55" i="39" s="1"/>
  <c r="I55" i="39" s="1"/>
  <c r="J55" i="39" s="1"/>
  <c r="K55" i="39" s="1"/>
  <c r="L55" i="39" s="1"/>
  <c r="M55" i="39" s="1"/>
  <c r="N55" i="39" s="1"/>
  <c r="O55" i="39" s="1"/>
  <c r="P55" i="39" s="1"/>
  <c r="Q55" i="39" s="1"/>
  <c r="R55" i="39" s="1"/>
  <c r="S55" i="39" s="1"/>
  <c r="T55" i="39" s="1"/>
  <c r="U55" i="39" s="1"/>
  <c r="V55" i="39" s="1"/>
  <c r="W55" i="39" s="1"/>
  <c r="X55" i="39" s="1"/>
  <c r="Y55" i="39" s="1"/>
  <c r="Z55" i="39" s="1"/>
  <c r="AA55" i="39" s="1"/>
  <c r="AB55" i="39" s="1"/>
  <c r="AC55" i="39" s="1"/>
  <c r="F30" i="39"/>
  <c r="G30" i="39" s="1"/>
  <c r="H30" i="39" s="1"/>
  <c r="I30" i="39" s="1"/>
  <c r="J30" i="39" s="1"/>
  <c r="K30" i="39" s="1"/>
  <c r="L30" i="39" s="1"/>
  <c r="M30" i="39" s="1"/>
  <c r="N30" i="39" s="1"/>
  <c r="O30" i="39" s="1"/>
  <c r="P30" i="39" s="1"/>
  <c r="Q30" i="39" s="1"/>
  <c r="R30" i="39" s="1"/>
  <c r="S30" i="39" s="1"/>
  <c r="T30" i="39" s="1"/>
  <c r="U30" i="39" s="1"/>
  <c r="V30" i="39" s="1"/>
  <c r="W30" i="39" s="1"/>
  <c r="X30" i="39" s="1"/>
  <c r="Y30" i="39" s="1"/>
  <c r="Z30" i="39" s="1"/>
  <c r="AA30" i="39" s="1"/>
  <c r="AB30" i="39" s="1"/>
  <c r="AC30" i="39" s="1"/>
  <c r="E31" i="39"/>
  <c r="E64" i="39"/>
  <c r="F64" i="39" s="1"/>
  <c r="G64" i="39" s="1"/>
  <c r="H64" i="39" s="1"/>
  <c r="I64" i="39" s="1"/>
  <c r="J64" i="39" s="1"/>
  <c r="K64" i="39" s="1"/>
  <c r="L64" i="39" s="1"/>
  <c r="M64" i="39" s="1"/>
  <c r="N64" i="39" s="1"/>
  <c r="O64" i="39" s="1"/>
  <c r="P64" i="39" s="1"/>
  <c r="Q64" i="39" s="1"/>
  <c r="R64" i="39" s="1"/>
  <c r="S64" i="39" s="1"/>
  <c r="T64" i="39" s="1"/>
  <c r="U64" i="39" s="1"/>
  <c r="V64" i="39" s="1"/>
  <c r="W64" i="39" s="1"/>
  <c r="X64" i="39" s="1"/>
  <c r="Y64" i="39" s="1"/>
  <c r="Z64" i="39" s="1"/>
  <c r="AA64" i="39" s="1"/>
  <c r="AB64" i="39" s="1"/>
  <c r="AC64" i="39" s="1"/>
  <c r="F39" i="39"/>
  <c r="G39" i="39" s="1"/>
  <c r="H39" i="39" s="1"/>
  <c r="I39" i="39" s="1"/>
  <c r="J39" i="39" s="1"/>
  <c r="K39" i="39" s="1"/>
  <c r="L39" i="39" s="1"/>
  <c r="M39" i="39" s="1"/>
  <c r="N39" i="39" s="1"/>
  <c r="O39" i="39" s="1"/>
  <c r="P39" i="39" s="1"/>
  <c r="Q39" i="39" s="1"/>
  <c r="R39" i="39" s="1"/>
  <c r="S39" i="39" s="1"/>
  <c r="T39" i="39" s="1"/>
  <c r="U39" i="39" s="1"/>
  <c r="V39" i="39" s="1"/>
  <c r="W39" i="39" s="1"/>
  <c r="X39" i="39" s="1"/>
  <c r="Y39" i="39" s="1"/>
  <c r="Z39" i="39" s="1"/>
  <c r="AA39" i="39" s="1"/>
  <c r="AB39" i="39" s="1"/>
  <c r="AC39" i="39" s="1"/>
  <c r="K5" i="4" l="1"/>
  <c r="J10" i="4"/>
  <c r="K29" i="4"/>
  <c r="L23" i="4"/>
  <c r="I10" i="4"/>
  <c r="J39" i="4"/>
  <c r="J26" i="4"/>
  <c r="J25" i="4"/>
  <c r="J28" i="4"/>
  <c r="M24" i="4"/>
  <c r="M37" i="4"/>
  <c r="M30" i="4"/>
  <c r="K52" i="4"/>
  <c r="K53" i="4"/>
  <c r="K57" i="4"/>
  <c r="J49" i="4"/>
  <c r="J55" i="4"/>
  <c r="K22" i="4"/>
  <c r="J50" i="4"/>
  <c r="J58" i="4"/>
  <c r="J33" i="4"/>
  <c r="J31" i="4"/>
  <c r="Q16" i="4"/>
  <c r="Q18" i="4"/>
  <c r="I43" i="4"/>
  <c r="I41" i="4"/>
  <c r="J51" i="4"/>
  <c r="K47" i="4"/>
  <c r="K56" i="4"/>
  <c r="P19" i="4"/>
  <c r="L54" i="4"/>
  <c r="K48" i="4"/>
  <c r="L5" i="4"/>
  <c r="E56" i="39"/>
  <c r="F56" i="39" s="1"/>
  <c r="G56" i="39" s="1"/>
  <c r="H56" i="39" s="1"/>
  <c r="I56" i="39" s="1"/>
  <c r="J56" i="39" s="1"/>
  <c r="K56" i="39" s="1"/>
  <c r="L56" i="39" s="1"/>
  <c r="M56" i="39" s="1"/>
  <c r="N56" i="39" s="1"/>
  <c r="O56" i="39" s="1"/>
  <c r="P56" i="39" s="1"/>
  <c r="Q56" i="39" s="1"/>
  <c r="R56" i="39" s="1"/>
  <c r="S56" i="39" s="1"/>
  <c r="T56" i="39" s="1"/>
  <c r="U56" i="39" s="1"/>
  <c r="V56" i="39" s="1"/>
  <c r="W56" i="39" s="1"/>
  <c r="X56" i="39" s="1"/>
  <c r="Y56" i="39" s="1"/>
  <c r="Z56" i="39" s="1"/>
  <c r="AA56" i="39" s="1"/>
  <c r="AB56" i="39" s="1"/>
  <c r="AC56" i="39" s="1"/>
  <c r="F31" i="39"/>
  <c r="G31" i="39" s="1"/>
  <c r="H31" i="39" s="1"/>
  <c r="I31" i="39" s="1"/>
  <c r="J31" i="39" s="1"/>
  <c r="K31" i="39" s="1"/>
  <c r="L31" i="39" s="1"/>
  <c r="M31" i="39" s="1"/>
  <c r="N31" i="39" s="1"/>
  <c r="O31" i="39" s="1"/>
  <c r="P31" i="39" s="1"/>
  <c r="Q31" i="39" s="1"/>
  <c r="R31" i="39" s="1"/>
  <c r="S31" i="39" s="1"/>
  <c r="T31" i="39" s="1"/>
  <c r="U31" i="39" s="1"/>
  <c r="V31" i="39" s="1"/>
  <c r="W31" i="39" s="1"/>
  <c r="X31" i="39" s="1"/>
  <c r="Y31" i="39" s="1"/>
  <c r="Z31" i="39" s="1"/>
  <c r="AA31" i="39" s="1"/>
  <c r="AB31" i="39" s="1"/>
  <c r="AC31" i="39" s="1"/>
  <c r="L22" i="4" l="1"/>
  <c r="L53" i="4"/>
  <c r="J43" i="4"/>
  <c r="J41" i="4"/>
  <c r="M23" i="4"/>
  <c r="K10" i="4"/>
  <c r="L47" i="4"/>
  <c r="L56" i="4"/>
  <c r="K51" i="4"/>
  <c r="K39" i="4"/>
  <c r="L29" i="4"/>
  <c r="K58" i="4"/>
  <c r="K49" i="4"/>
  <c r="K25" i="4"/>
  <c r="K28" i="4"/>
  <c r="N37" i="4"/>
  <c r="N30" i="4"/>
  <c r="K50" i="4"/>
  <c r="K55" i="4"/>
  <c r="L57" i="4"/>
  <c r="L52" i="4"/>
  <c r="N24" i="4"/>
  <c r="K26" i="4"/>
  <c r="K33" i="4"/>
  <c r="K31" i="4"/>
  <c r="Q19" i="4"/>
  <c r="M54" i="4"/>
  <c r="M5" i="4"/>
  <c r="L48" i="4"/>
  <c r="D6" i="5"/>
  <c r="E6" i="5"/>
  <c r="F6" i="5"/>
  <c r="G6" i="5"/>
  <c r="H6" i="5"/>
  <c r="I6" i="5"/>
  <c r="J6" i="5"/>
  <c r="K6" i="5"/>
  <c r="L6" i="5"/>
  <c r="M6" i="5"/>
  <c r="N6" i="5"/>
  <c r="O6" i="5"/>
  <c r="D7" i="5"/>
  <c r="E7" i="5"/>
  <c r="F7" i="5"/>
  <c r="G7" i="5"/>
  <c r="H7" i="5"/>
  <c r="I7" i="5"/>
  <c r="J7" i="5"/>
  <c r="K7" i="5"/>
  <c r="L7" i="5"/>
  <c r="M7" i="5"/>
  <c r="N7" i="5"/>
  <c r="O7" i="5"/>
  <c r="D8" i="5"/>
  <c r="E8" i="5"/>
  <c r="F8" i="5"/>
  <c r="G8" i="5"/>
  <c r="H8" i="5"/>
  <c r="I8" i="5"/>
  <c r="J8" i="5"/>
  <c r="K8" i="5"/>
  <c r="L8" i="5"/>
  <c r="M8" i="5"/>
  <c r="N8" i="5"/>
  <c r="O8" i="5"/>
  <c r="C7" i="5"/>
  <c r="C8" i="5"/>
  <c r="C6" i="5"/>
  <c r="D52" i="3"/>
  <c r="E52" i="3"/>
  <c r="F52" i="3"/>
  <c r="G52" i="3"/>
  <c r="H52" i="3"/>
  <c r="I52" i="3"/>
  <c r="J52" i="3"/>
  <c r="K52" i="3"/>
  <c r="L52" i="3"/>
  <c r="M52" i="3"/>
  <c r="N52" i="3"/>
  <c r="O52" i="3"/>
  <c r="P52" i="3"/>
  <c r="Q52" i="3"/>
  <c r="R52" i="3"/>
  <c r="S52" i="3"/>
  <c r="T52" i="3"/>
  <c r="U52" i="3"/>
  <c r="V52" i="3"/>
  <c r="W52" i="3"/>
  <c r="D53" i="3"/>
  <c r="E53" i="3"/>
  <c r="F53" i="3"/>
  <c r="G53" i="3"/>
  <c r="H53" i="3"/>
  <c r="I53" i="3"/>
  <c r="J53" i="3"/>
  <c r="K53" i="3"/>
  <c r="L53" i="3"/>
  <c r="M53" i="3"/>
  <c r="N53" i="3"/>
  <c r="O53" i="3"/>
  <c r="P53" i="3"/>
  <c r="Q53" i="3"/>
  <c r="R53" i="3"/>
  <c r="S53" i="3"/>
  <c r="T53" i="3"/>
  <c r="U53" i="3"/>
  <c r="V53" i="3"/>
  <c r="W53" i="3"/>
  <c r="D54" i="3"/>
  <c r="E54" i="3"/>
  <c r="F54" i="3"/>
  <c r="G54" i="3"/>
  <c r="H54" i="3"/>
  <c r="I54" i="3"/>
  <c r="J54" i="3"/>
  <c r="K54" i="3"/>
  <c r="L54" i="3"/>
  <c r="M54" i="3"/>
  <c r="N54" i="3"/>
  <c r="O54" i="3"/>
  <c r="P54" i="3"/>
  <c r="Q54" i="3"/>
  <c r="R54" i="3"/>
  <c r="S54" i="3"/>
  <c r="T54" i="3"/>
  <c r="U54" i="3"/>
  <c r="V54" i="3"/>
  <c r="W54" i="3"/>
  <c r="D55" i="3"/>
  <c r="E55" i="3"/>
  <c r="F55" i="3"/>
  <c r="G55" i="3"/>
  <c r="H55" i="3"/>
  <c r="I55" i="3"/>
  <c r="J55" i="3"/>
  <c r="K55" i="3"/>
  <c r="L55" i="3"/>
  <c r="M55" i="3"/>
  <c r="N55" i="3"/>
  <c r="O55" i="3"/>
  <c r="P55" i="3"/>
  <c r="Q55" i="3"/>
  <c r="R55" i="3"/>
  <c r="S55" i="3"/>
  <c r="T55" i="3"/>
  <c r="U55" i="3"/>
  <c r="V55" i="3"/>
  <c r="W55" i="3"/>
  <c r="C53" i="3"/>
  <c r="C54" i="3"/>
  <c r="C55" i="3"/>
  <c r="C52" i="3"/>
  <c r="D50" i="3"/>
  <c r="E50" i="3"/>
  <c r="F50" i="3"/>
  <c r="G50" i="3"/>
  <c r="H50" i="3"/>
  <c r="I50" i="3"/>
  <c r="J50" i="3"/>
  <c r="K50" i="3"/>
  <c r="L50" i="3"/>
  <c r="M50" i="3"/>
  <c r="N50" i="3"/>
  <c r="O50" i="3"/>
  <c r="P50" i="3"/>
  <c r="Q50" i="3"/>
  <c r="R50" i="3"/>
  <c r="S50" i="3"/>
  <c r="T50" i="3"/>
  <c r="U50" i="3"/>
  <c r="V50" i="3"/>
  <c r="W50" i="3"/>
  <c r="C50" i="3"/>
  <c r="D49" i="3"/>
  <c r="E49" i="3"/>
  <c r="F49" i="3"/>
  <c r="G49" i="3"/>
  <c r="H49" i="3"/>
  <c r="I49" i="3"/>
  <c r="J49" i="3"/>
  <c r="K49" i="3"/>
  <c r="L49" i="3"/>
  <c r="M49" i="3"/>
  <c r="N49" i="3"/>
  <c r="O49" i="3"/>
  <c r="P49" i="3"/>
  <c r="Q49" i="3"/>
  <c r="R49" i="3"/>
  <c r="S49" i="3"/>
  <c r="T49" i="3"/>
  <c r="U49" i="3"/>
  <c r="V49" i="3"/>
  <c r="W49" i="3"/>
  <c r="C49" i="3"/>
  <c r="D47" i="3"/>
  <c r="E47" i="3"/>
  <c r="F47" i="3"/>
  <c r="G47" i="3"/>
  <c r="H47" i="3"/>
  <c r="I47" i="3"/>
  <c r="J47" i="3"/>
  <c r="K47" i="3"/>
  <c r="L47" i="3"/>
  <c r="M47" i="3"/>
  <c r="N47" i="3"/>
  <c r="O47" i="3"/>
  <c r="P47" i="3"/>
  <c r="Q47" i="3"/>
  <c r="R47" i="3"/>
  <c r="S47" i="3"/>
  <c r="T47" i="3"/>
  <c r="U47" i="3"/>
  <c r="V47" i="3"/>
  <c r="W47" i="3"/>
  <c r="C47" i="3"/>
  <c r="D46" i="3"/>
  <c r="E46" i="3"/>
  <c r="F46" i="3"/>
  <c r="G46" i="3"/>
  <c r="H46" i="3"/>
  <c r="I46" i="3"/>
  <c r="J46" i="3"/>
  <c r="K46" i="3"/>
  <c r="L46" i="3"/>
  <c r="M46" i="3"/>
  <c r="N46" i="3"/>
  <c r="O46" i="3"/>
  <c r="P46" i="3"/>
  <c r="Q46" i="3"/>
  <c r="R46" i="3"/>
  <c r="S46" i="3"/>
  <c r="T46" i="3"/>
  <c r="U46" i="3"/>
  <c r="V46" i="3"/>
  <c r="W46" i="3"/>
  <c r="C46" i="3"/>
  <c r="D39" i="3"/>
  <c r="E39" i="3"/>
  <c r="F39" i="3"/>
  <c r="G39" i="3"/>
  <c r="H39" i="3"/>
  <c r="I39" i="3"/>
  <c r="J39" i="3"/>
  <c r="K39" i="3"/>
  <c r="L39" i="3"/>
  <c r="M39" i="3"/>
  <c r="N39" i="3"/>
  <c r="O39" i="3"/>
  <c r="P39" i="3"/>
  <c r="Q39" i="3"/>
  <c r="R39" i="3"/>
  <c r="S39" i="3"/>
  <c r="T39" i="3"/>
  <c r="U39" i="3"/>
  <c r="V39" i="3"/>
  <c r="W39" i="3"/>
  <c r="D40" i="3"/>
  <c r="E40" i="3"/>
  <c r="F40" i="3"/>
  <c r="G40" i="3"/>
  <c r="H40" i="3"/>
  <c r="I40" i="3"/>
  <c r="J40" i="3"/>
  <c r="K40" i="3"/>
  <c r="L40" i="3"/>
  <c r="M40" i="3"/>
  <c r="N40" i="3"/>
  <c r="O40" i="3"/>
  <c r="P40" i="3"/>
  <c r="Q40" i="3"/>
  <c r="R40" i="3"/>
  <c r="S40" i="3"/>
  <c r="T40" i="3"/>
  <c r="U40" i="3"/>
  <c r="V40" i="3"/>
  <c r="W40" i="3"/>
  <c r="D41" i="3"/>
  <c r="E41" i="3"/>
  <c r="F41" i="3"/>
  <c r="G41" i="3"/>
  <c r="H41" i="3"/>
  <c r="I41" i="3"/>
  <c r="J41" i="3"/>
  <c r="K41" i="3"/>
  <c r="L41" i="3"/>
  <c r="M41" i="3"/>
  <c r="N41" i="3"/>
  <c r="O41" i="3"/>
  <c r="P41" i="3"/>
  <c r="Q41" i="3"/>
  <c r="R41" i="3"/>
  <c r="S41" i="3"/>
  <c r="T41" i="3"/>
  <c r="U41" i="3"/>
  <c r="V41" i="3"/>
  <c r="W41" i="3"/>
  <c r="D42" i="3"/>
  <c r="E42" i="3"/>
  <c r="F42" i="3"/>
  <c r="G42" i="3"/>
  <c r="H42" i="3"/>
  <c r="I42" i="3"/>
  <c r="J42" i="3"/>
  <c r="K42" i="3"/>
  <c r="L42" i="3"/>
  <c r="M42" i="3"/>
  <c r="N42" i="3"/>
  <c r="O42" i="3"/>
  <c r="P42" i="3"/>
  <c r="Q42" i="3"/>
  <c r="R42" i="3"/>
  <c r="S42" i="3"/>
  <c r="T42" i="3"/>
  <c r="U42" i="3"/>
  <c r="V42" i="3"/>
  <c r="W42" i="3"/>
  <c r="D43" i="3"/>
  <c r="E43" i="3"/>
  <c r="F43" i="3"/>
  <c r="G43" i="3"/>
  <c r="H43" i="3"/>
  <c r="I43" i="3"/>
  <c r="J43" i="3"/>
  <c r="K43" i="3"/>
  <c r="L43" i="3"/>
  <c r="M43" i="3"/>
  <c r="N43" i="3"/>
  <c r="O43" i="3"/>
  <c r="P43" i="3"/>
  <c r="Q43" i="3"/>
  <c r="R43" i="3"/>
  <c r="S43" i="3"/>
  <c r="T43" i="3"/>
  <c r="U43" i="3"/>
  <c r="V43" i="3"/>
  <c r="W43" i="3"/>
  <c r="C40" i="3"/>
  <c r="C41" i="3"/>
  <c r="C42" i="3"/>
  <c r="C43" i="3"/>
  <c r="C39" i="3"/>
  <c r="D32" i="3"/>
  <c r="E32" i="3"/>
  <c r="F32" i="3"/>
  <c r="G32" i="3"/>
  <c r="H32" i="3"/>
  <c r="I32" i="3"/>
  <c r="J32" i="3"/>
  <c r="K32" i="3"/>
  <c r="L32" i="3"/>
  <c r="M32" i="3"/>
  <c r="N32" i="3"/>
  <c r="O32" i="3"/>
  <c r="P32" i="3"/>
  <c r="Q32" i="3"/>
  <c r="R32" i="3"/>
  <c r="S32" i="3"/>
  <c r="T32" i="3"/>
  <c r="U32" i="3"/>
  <c r="V32" i="3"/>
  <c r="W32" i="3"/>
  <c r="D33" i="3"/>
  <c r="E33" i="3"/>
  <c r="F33" i="3"/>
  <c r="G33" i="3"/>
  <c r="H33" i="3"/>
  <c r="I33" i="3"/>
  <c r="J33" i="3"/>
  <c r="K33" i="3"/>
  <c r="L33" i="3"/>
  <c r="M33" i="3"/>
  <c r="N33" i="3"/>
  <c r="O33" i="3"/>
  <c r="P33" i="3"/>
  <c r="Q33" i="3"/>
  <c r="R33" i="3"/>
  <c r="S33" i="3"/>
  <c r="T33" i="3"/>
  <c r="U33" i="3"/>
  <c r="V33" i="3"/>
  <c r="W33" i="3"/>
  <c r="D34" i="3"/>
  <c r="E34" i="3"/>
  <c r="F34" i="3"/>
  <c r="G34" i="3"/>
  <c r="H34" i="3"/>
  <c r="I34" i="3"/>
  <c r="J34" i="3"/>
  <c r="K34" i="3"/>
  <c r="L34" i="3"/>
  <c r="M34" i="3"/>
  <c r="N34" i="3"/>
  <c r="O34" i="3"/>
  <c r="P34" i="3"/>
  <c r="Q34" i="3"/>
  <c r="R34" i="3"/>
  <c r="S34" i="3"/>
  <c r="T34" i="3"/>
  <c r="U34" i="3"/>
  <c r="V34" i="3"/>
  <c r="W34" i="3"/>
  <c r="D35" i="3"/>
  <c r="E35" i="3"/>
  <c r="F35" i="3"/>
  <c r="G35" i="3"/>
  <c r="H35" i="3"/>
  <c r="I35" i="3"/>
  <c r="J35" i="3"/>
  <c r="K35" i="3"/>
  <c r="L35" i="3"/>
  <c r="M35" i="3"/>
  <c r="N35" i="3"/>
  <c r="O35" i="3"/>
  <c r="P35" i="3"/>
  <c r="Q35" i="3"/>
  <c r="R35" i="3"/>
  <c r="S35" i="3"/>
  <c r="T35" i="3"/>
  <c r="U35" i="3"/>
  <c r="V35" i="3"/>
  <c r="W35" i="3"/>
  <c r="D36" i="3"/>
  <c r="E36" i="3"/>
  <c r="F36" i="3"/>
  <c r="G36" i="3"/>
  <c r="H36" i="3"/>
  <c r="I36" i="3"/>
  <c r="J36" i="3"/>
  <c r="K36" i="3"/>
  <c r="L36" i="3"/>
  <c r="M36" i="3"/>
  <c r="N36" i="3"/>
  <c r="O36" i="3"/>
  <c r="P36" i="3"/>
  <c r="Q36" i="3"/>
  <c r="R36" i="3"/>
  <c r="S36" i="3"/>
  <c r="T36" i="3"/>
  <c r="U36" i="3"/>
  <c r="V36" i="3"/>
  <c r="W36" i="3"/>
  <c r="D37" i="3"/>
  <c r="E37" i="3"/>
  <c r="F37" i="3"/>
  <c r="G37" i="3"/>
  <c r="H37" i="3"/>
  <c r="I37" i="3"/>
  <c r="J37" i="3"/>
  <c r="K37" i="3"/>
  <c r="L37" i="3"/>
  <c r="M37" i="3"/>
  <c r="N37" i="3"/>
  <c r="O37" i="3"/>
  <c r="P37" i="3"/>
  <c r="Q37" i="3"/>
  <c r="R37" i="3"/>
  <c r="S37" i="3"/>
  <c r="T37" i="3"/>
  <c r="U37" i="3"/>
  <c r="V37" i="3"/>
  <c r="W37" i="3"/>
  <c r="C33" i="3"/>
  <c r="C34" i="3"/>
  <c r="C35" i="3"/>
  <c r="C36" i="3"/>
  <c r="C37" i="3"/>
  <c r="C32" i="3"/>
  <c r="D27" i="3"/>
  <c r="E27" i="3"/>
  <c r="F27" i="3"/>
  <c r="G27" i="3"/>
  <c r="H27" i="3"/>
  <c r="I27" i="3"/>
  <c r="J27" i="3"/>
  <c r="K27" i="3"/>
  <c r="L27" i="3"/>
  <c r="M27" i="3"/>
  <c r="N27" i="3"/>
  <c r="O27" i="3"/>
  <c r="P27" i="3"/>
  <c r="Q27" i="3"/>
  <c r="R27" i="3"/>
  <c r="S27" i="3"/>
  <c r="T27" i="3"/>
  <c r="U27" i="3"/>
  <c r="V27" i="3"/>
  <c r="W27" i="3"/>
  <c r="D28" i="3"/>
  <c r="E28" i="3"/>
  <c r="F28" i="3"/>
  <c r="G28" i="3"/>
  <c r="H28" i="3"/>
  <c r="I28" i="3"/>
  <c r="J28" i="3"/>
  <c r="K28" i="3"/>
  <c r="L28" i="3"/>
  <c r="M28" i="3"/>
  <c r="N28" i="3"/>
  <c r="O28" i="3"/>
  <c r="P28" i="3"/>
  <c r="Q28" i="3"/>
  <c r="R28" i="3"/>
  <c r="S28" i="3"/>
  <c r="T28" i="3"/>
  <c r="U28" i="3"/>
  <c r="V28" i="3"/>
  <c r="W28" i="3"/>
  <c r="D25" i="3"/>
  <c r="E25" i="3"/>
  <c r="F25" i="3"/>
  <c r="G25" i="3"/>
  <c r="H25" i="3"/>
  <c r="I25" i="3"/>
  <c r="J25" i="3"/>
  <c r="K25" i="3"/>
  <c r="L25" i="3"/>
  <c r="M25" i="3"/>
  <c r="N25" i="3"/>
  <c r="O25" i="3"/>
  <c r="P25" i="3"/>
  <c r="Q25" i="3"/>
  <c r="R25" i="3"/>
  <c r="S25" i="3"/>
  <c r="T25" i="3"/>
  <c r="U25" i="3"/>
  <c r="V25" i="3"/>
  <c r="W25" i="3"/>
  <c r="C28" i="3"/>
  <c r="C27" i="3"/>
  <c r="C25" i="3"/>
  <c r="D23" i="3"/>
  <c r="E23" i="3"/>
  <c r="F23" i="3"/>
  <c r="G23" i="3"/>
  <c r="H23" i="3"/>
  <c r="I23" i="3"/>
  <c r="J23" i="3"/>
  <c r="K23" i="3"/>
  <c r="L23" i="3"/>
  <c r="M23" i="3"/>
  <c r="N23" i="3"/>
  <c r="O23" i="3"/>
  <c r="P23" i="3"/>
  <c r="Q23" i="3"/>
  <c r="R23" i="3"/>
  <c r="S23" i="3"/>
  <c r="T23" i="3"/>
  <c r="U23" i="3"/>
  <c r="V23" i="3"/>
  <c r="W23" i="3"/>
  <c r="C23" i="3"/>
  <c r="W22" i="3"/>
  <c r="L28" i="4" l="1"/>
  <c r="M57" i="4"/>
  <c r="L25" i="4"/>
  <c r="K43" i="4"/>
  <c r="K41" i="4"/>
  <c r="M22" i="4"/>
  <c r="L10" i="4"/>
  <c r="L26" i="4"/>
  <c r="M52" i="4"/>
  <c r="L55" i="4"/>
  <c r="L39" i="4"/>
  <c r="O24" i="4"/>
  <c r="L50" i="4"/>
  <c r="L58" i="4"/>
  <c r="M56" i="4"/>
  <c r="O37" i="4"/>
  <c r="O30" i="4"/>
  <c r="M29" i="4"/>
  <c r="L49" i="4"/>
  <c r="L33" i="4"/>
  <c r="L31" i="4"/>
  <c r="L51" i="4"/>
  <c r="M47" i="4"/>
  <c r="N23" i="4"/>
  <c r="M53" i="4"/>
  <c r="N5" i="4"/>
  <c r="N54" i="4"/>
  <c r="M48" i="4"/>
  <c r="D21" i="3"/>
  <c r="E21" i="3"/>
  <c r="F21" i="3"/>
  <c r="G21" i="3"/>
  <c r="H21" i="3"/>
  <c r="I21" i="3"/>
  <c r="J21" i="3"/>
  <c r="K21" i="3"/>
  <c r="L21" i="3"/>
  <c r="M21" i="3"/>
  <c r="N21" i="3"/>
  <c r="O21" i="3"/>
  <c r="P21" i="3"/>
  <c r="Q21" i="3"/>
  <c r="R21" i="3"/>
  <c r="S21" i="3"/>
  <c r="T21" i="3"/>
  <c r="U21" i="3"/>
  <c r="V21" i="3"/>
  <c r="W21" i="3"/>
  <c r="C21" i="3"/>
  <c r="O23" i="4" l="1"/>
  <c r="P24" i="4"/>
  <c r="N53" i="4"/>
  <c r="N47" i="4"/>
  <c r="M33" i="4"/>
  <c r="M31" i="4"/>
  <c r="N56" i="4"/>
  <c r="M50" i="4"/>
  <c r="L43" i="4"/>
  <c r="L41" i="4"/>
  <c r="M55" i="4"/>
  <c r="M26" i="4"/>
  <c r="M39" i="4"/>
  <c r="M28" i="4"/>
  <c r="M51" i="4"/>
  <c r="N28" i="4"/>
  <c r="M49" i="4"/>
  <c r="M58" i="4"/>
  <c r="N52" i="4"/>
  <c r="N57" i="4"/>
  <c r="M10" i="4"/>
  <c r="P37" i="4"/>
  <c r="P30" i="4"/>
  <c r="N29" i="4"/>
  <c r="N22" i="4"/>
  <c r="M25" i="4"/>
  <c r="O54" i="4"/>
  <c r="N48" i="4"/>
  <c r="O5" i="4"/>
  <c r="C18" i="3"/>
  <c r="D18" i="3"/>
  <c r="E18" i="3"/>
  <c r="F18" i="3"/>
  <c r="G18" i="3"/>
  <c r="H18" i="3"/>
  <c r="I18" i="3"/>
  <c r="J18" i="3"/>
  <c r="K18" i="3"/>
  <c r="L18" i="3"/>
  <c r="M18" i="3"/>
  <c r="N18" i="3"/>
  <c r="O18" i="3"/>
  <c r="P18" i="3"/>
  <c r="Q18" i="3"/>
  <c r="R18" i="3"/>
  <c r="S18" i="3"/>
  <c r="T18" i="3"/>
  <c r="U18" i="3"/>
  <c r="V18" i="3"/>
  <c r="W18" i="3"/>
  <c r="D17" i="3"/>
  <c r="E17" i="3"/>
  <c r="F17" i="3"/>
  <c r="G17" i="3"/>
  <c r="H17" i="3"/>
  <c r="I17" i="3"/>
  <c r="J17" i="3"/>
  <c r="K17" i="3"/>
  <c r="L17" i="3"/>
  <c r="M17" i="3"/>
  <c r="N17" i="3"/>
  <c r="O17" i="3"/>
  <c r="P17" i="3"/>
  <c r="Q17" i="3"/>
  <c r="R17" i="3"/>
  <c r="S17" i="3"/>
  <c r="T17" i="3"/>
  <c r="U17" i="3"/>
  <c r="V17" i="3"/>
  <c r="W17" i="3"/>
  <c r="C17" i="3"/>
  <c r="C14" i="3"/>
  <c r="D14" i="3"/>
  <c r="E14" i="3"/>
  <c r="F14" i="3"/>
  <c r="G14" i="3"/>
  <c r="H14" i="3"/>
  <c r="I14" i="3"/>
  <c r="J14" i="3"/>
  <c r="K14" i="3"/>
  <c r="L14" i="3"/>
  <c r="M14" i="3"/>
  <c r="N14" i="3"/>
  <c r="O14" i="3"/>
  <c r="P14" i="3"/>
  <c r="Q14" i="3"/>
  <c r="R14" i="3"/>
  <c r="S14" i="3"/>
  <c r="T14" i="3"/>
  <c r="U14" i="3"/>
  <c r="V14" i="3"/>
  <c r="W14" i="3"/>
  <c r="C15" i="3"/>
  <c r="D15" i="3"/>
  <c r="E15" i="3"/>
  <c r="F15" i="3"/>
  <c r="G15" i="3"/>
  <c r="H15" i="3"/>
  <c r="I15" i="3"/>
  <c r="J15" i="3"/>
  <c r="K15" i="3"/>
  <c r="L15" i="3"/>
  <c r="M15" i="3"/>
  <c r="N15" i="3"/>
  <c r="O15" i="3"/>
  <c r="P15" i="3"/>
  <c r="Q15" i="3"/>
  <c r="R15" i="3"/>
  <c r="S15" i="3"/>
  <c r="T15" i="3"/>
  <c r="U15" i="3"/>
  <c r="V15" i="3"/>
  <c r="W15" i="3"/>
  <c r="D13" i="3"/>
  <c r="E13" i="3"/>
  <c r="F13" i="3"/>
  <c r="G13" i="3"/>
  <c r="H13" i="3"/>
  <c r="I13" i="3"/>
  <c r="J13" i="3"/>
  <c r="K13" i="3"/>
  <c r="L13" i="3"/>
  <c r="M13" i="3"/>
  <c r="N13" i="3"/>
  <c r="O13" i="3"/>
  <c r="P13" i="3"/>
  <c r="Q13" i="3"/>
  <c r="R13" i="3"/>
  <c r="S13" i="3"/>
  <c r="T13" i="3"/>
  <c r="U13" i="3"/>
  <c r="V13" i="3"/>
  <c r="W13" i="3"/>
  <c r="C13" i="3"/>
  <c r="C6" i="3"/>
  <c r="D6" i="3"/>
  <c r="E6" i="3"/>
  <c r="F6" i="3"/>
  <c r="G6" i="3"/>
  <c r="H6" i="3"/>
  <c r="I6" i="3"/>
  <c r="J6" i="3"/>
  <c r="K6" i="3"/>
  <c r="L6" i="3"/>
  <c r="M6" i="3"/>
  <c r="N6" i="3"/>
  <c r="O6" i="3"/>
  <c r="C7" i="3"/>
  <c r="D7" i="3"/>
  <c r="E7" i="3"/>
  <c r="F7" i="3"/>
  <c r="G7" i="3"/>
  <c r="H7" i="3"/>
  <c r="I7" i="3"/>
  <c r="J7" i="3"/>
  <c r="K7" i="3"/>
  <c r="L7" i="3"/>
  <c r="M7" i="3"/>
  <c r="N7" i="3"/>
  <c r="O7" i="3"/>
  <c r="C8" i="3"/>
  <c r="D8" i="3"/>
  <c r="E8" i="3"/>
  <c r="F8" i="3"/>
  <c r="G8" i="3"/>
  <c r="H8" i="3"/>
  <c r="I8" i="3"/>
  <c r="J8" i="3"/>
  <c r="K8" i="3"/>
  <c r="L8" i="3"/>
  <c r="M8" i="3"/>
  <c r="N8" i="3"/>
  <c r="O8" i="3"/>
  <c r="C9" i="3"/>
  <c r="D9" i="3"/>
  <c r="E9" i="3"/>
  <c r="F9" i="3"/>
  <c r="G9" i="3"/>
  <c r="H9" i="3"/>
  <c r="I9" i="3"/>
  <c r="J9" i="3"/>
  <c r="K9" i="3"/>
  <c r="L9" i="3"/>
  <c r="M9" i="3"/>
  <c r="N9" i="3"/>
  <c r="O9" i="3"/>
  <c r="C10" i="3"/>
  <c r="D10" i="3"/>
  <c r="E10" i="3"/>
  <c r="F10" i="3"/>
  <c r="G10" i="3"/>
  <c r="H10" i="3"/>
  <c r="I10" i="3"/>
  <c r="J10" i="3"/>
  <c r="K10" i="3"/>
  <c r="L10" i="3"/>
  <c r="M10" i="3"/>
  <c r="N10" i="3"/>
  <c r="O10" i="3"/>
  <c r="P6" i="3"/>
  <c r="Q6" i="3"/>
  <c r="R6" i="3"/>
  <c r="S6" i="3"/>
  <c r="T6" i="3"/>
  <c r="U6" i="3"/>
  <c r="V6" i="3"/>
  <c r="W6" i="3"/>
  <c r="P7" i="3"/>
  <c r="Q7" i="3"/>
  <c r="R7" i="3"/>
  <c r="S7" i="3"/>
  <c r="T7" i="3"/>
  <c r="U7" i="3"/>
  <c r="V7" i="3"/>
  <c r="W7" i="3"/>
  <c r="P8" i="3"/>
  <c r="Q8" i="3"/>
  <c r="R8" i="3"/>
  <c r="S8" i="3"/>
  <c r="T8" i="3"/>
  <c r="U8" i="3"/>
  <c r="V8" i="3"/>
  <c r="W8" i="3"/>
  <c r="P9" i="3"/>
  <c r="Q9" i="3"/>
  <c r="R9" i="3"/>
  <c r="S9" i="3"/>
  <c r="T9" i="3"/>
  <c r="U9" i="3"/>
  <c r="V9" i="3"/>
  <c r="W9" i="3"/>
  <c r="Q10" i="3"/>
  <c r="R10" i="3"/>
  <c r="S10" i="3"/>
  <c r="T10" i="3"/>
  <c r="U10" i="3"/>
  <c r="V10" i="3"/>
  <c r="W10" i="3"/>
  <c r="P10" i="3"/>
  <c r="Q37" i="4" l="1"/>
  <c r="Q30" i="4"/>
  <c r="O57" i="4"/>
  <c r="N49" i="4"/>
  <c r="N26" i="4"/>
  <c r="O56" i="4"/>
  <c r="O47" i="4"/>
  <c r="N25" i="4"/>
  <c r="N33" i="4"/>
  <c r="N31" i="4"/>
  <c r="O22" i="4"/>
  <c r="Q24" i="4"/>
  <c r="N10" i="4"/>
  <c r="N39" i="4"/>
  <c r="O29" i="4"/>
  <c r="O52" i="4"/>
  <c r="N58" i="4"/>
  <c r="N51" i="4"/>
  <c r="M43" i="4"/>
  <c r="M41" i="4"/>
  <c r="N55" i="4"/>
  <c r="N50" i="4"/>
  <c r="O53" i="4"/>
  <c r="P23" i="4"/>
  <c r="P5" i="4"/>
  <c r="O48" i="4"/>
  <c r="P54" i="4"/>
  <c r="G52" i="2"/>
  <c r="H52" i="2"/>
  <c r="I52" i="2"/>
  <c r="J52" i="2"/>
  <c r="K52" i="2"/>
  <c r="L52" i="2"/>
  <c r="M52" i="2"/>
  <c r="N52" i="2"/>
  <c r="O52" i="2"/>
  <c r="P52" i="2"/>
  <c r="Q52" i="2"/>
  <c r="R52" i="2"/>
  <c r="S52" i="2"/>
  <c r="T52" i="2"/>
  <c r="U52" i="2"/>
  <c r="V52" i="2"/>
  <c r="W52" i="2"/>
  <c r="X52" i="2"/>
  <c r="Y52" i="2"/>
  <c r="Z52" i="2"/>
  <c r="G53" i="2"/>
  <c r="H53" i="2"/>
  <c r="I53" i="2"/>
  <c r="J53" i="2"/>
  <c r="K53" i="2"/>
  <c r="L53" i="2"/>
  <c r="M53" i="2"/>
  <c r="N53" i="2"/>
  <c r="O53" i="2"/>
  <c r="P53" i="2"/>
  <c r="Q53" i="2"/>
  <c r="R53" i="2"/>
  <c r="S53" i="2"/>
  <c r="T53" i="2"/>
  <c r="U53" i="2"/>
  <c r="V53" i="2"/>
  <c r="W53" i="2"/>
  <c r="X53" i="2"/>
  <c r="Y53" i="2"/>
  <c r="Z53" i="2"/>
  <c r="G54" i="2"/>
  <c r="H54" i="2"/>
  <c r="I54" i="2"/>
  <c r="J54" i="2"/>
  <c r="K54" i="2"/>
  <c r="L54" i="2"/>
  <c r="M54" i="2"/>
  <c r="N54" i="2"/>
  <c r="O54" i="2"/>
  <c r="P54" i="2"/>
  <c r="Q54" i="2"/>
  <c r="R54" i="2"/>
  <c r="S54" i="2"/>
  <c r="T54" i="2"/>
  <c r="U54" i="2"/>
  <c r="V54" i="2"/>
  <c r="W54" i="2"/>
  <c r="X54" i="2"/>
  <c r="Y54" i="2"/>
  <c r="Z54" i="2"/>
  <c r="G55" i="2"/>
  <c r="H55" i="2"/>
  <c r="I55" i="2"/>
  <c r="J55" i="2"/>
  <c r="K55" i="2"/>
  <c r="L55" i="2"/>
  <c r="M55" i="2"/>
  <c r="N55" i="2"/>
  <c r="O55" i="2"/>
  <c r="P55" i="2"/>
  <c r="Q55" i="2"/>
  <c r="R55" i="2"/>
  <c r="S55" i="2"/>
  <c r="T55" i="2"/>
  <c r="U55" i="2"/>
  <c r="V55" i="2"/>
  <c r="W55" i="2"/>
  <c r="X55" i="2"/>
  <c r="Y55" i="2"/>
  <c r="Z55" i="2"/>
  <c r="F53" i="2"/>
  <c r="F54" i="2"/>
  <c r="F55" i="2"/>
  <c r="F52" i="2"/>
  <c r="F50" i="2"/>
  <c r="G50" i="2"/>
  <c r="H50" i="2"/>
  <c r="I50" i="2"/>
  <c r="J50" i="2"/>
  <c r="K50" i="2"/>
  <c r="L50" i="2"/>
  <c r="M50" i="2"/>
  <c r="N50" i="2"/>
  <c r="O50" i="2"/>
  <c r="P50" i="2"/>
  <c r="Q50" i="2"/>
  <c r="R50" i="2"/>
  <c r="S50" i="2"/>
  <c r="T50" i="2"/>
  <c r="U50" i="2"/>
  <c r="V50" i="2"/>
  <c r="W50" i="2"/>
  <c r="X50" i="2"/>
  <c r="Y50" i="2"/>
  <c r="Z50" i="2"/>
  <c r="G49" i="2"/>
  <c r="H49" i="2"/>
  <c r="I49" i="2"/>
  <c r="J49" i="2"/>
  <c r="K49" i="2"/>
  <c r="L49" i="2"/>
  <c r="M49" i="2"/>
  <c r="N49" i="2"/>
  <c r="O49" i="2"/>
  <c r="P49" i="2"/>
  <c r="Q49" i="2"/>
  <c r="R49" i="2"/>
  <c r="S49" i="2"/>
  <c r="T49" i="2"/>
  <c r="U49" i="2"/>
  <c r="V49" i="2"/>
  <c r="W49" i="2"/>
  <c r="X49" i="2"/>
  <c r="Y49" i="2"/>
  <c r="Z49" i="2"/>
  <c r="F49" i="2"/>
  <c r="G47" i="2"/>
  <c r="H47" i="2"/>
  <c r="I47" i="2"/>
  <c r="J47" i="2"/>
  <c r="K47" i="2"/>
  <c r="L47" i="2"/>
  <c r="M47" i="2"/>
  <c r="N47" i="2"/>
  <c r="O47" i="2"/>
  <c r="P47" i="2"/>
  <c r="Q47" i="2"/>
  <c r="R47" i="2"/>
  <c r="S47" i="2"/>
  <c r="T47" i="2"/>
  <c r="U47" i="2"/>
  <c r="V47" i="2"/>
  <c r="W47" i="2"/>
  <c r="X47" i="2"/>
  <c r="Y47" i="2"/>
  <c r="Z47" i="2"/>
  <c r="F47" i="2"/>
  <c r="G46" i="2"/>
  <c r="H46" i="2"/>
  <c r="I46" i="2"/>
  <c r="J46" i="2"/>
  <c r="K46" i="2"/>
  <c r="L46" i="2"/>
  <c r="M46" i="2"/>
  <c r="N46" i="2"/>
  <c r="O46" i="2"/>
  <c r="P46" i="2"/>
  <c r="Q46" i="2"/>
  <c r="R46" i="2"/>
  <c r="S46" i="2"/>
  <c r="T46" i="2"/>
  <c r="U46" i="2"/>
  <c r="V46" i="2"/>
  <c r="W46" i="2"/>
  <c r="X46" i="2"/>
  <c r="Y46" i="2"/>
  <c r="Z46" i="2"/>
  <c r="F46" i="2"/>
  <c r="G45" i="2"/>
  <c r="H45" i="2"/>
  <c r="I45" i="2"/>
  <c r="J45" i="2"/>
  <c r="K45" i="2"/>
  <c r="L45" i="2"/>
  <c r="M45" i="2"/>
  <c r="N45" i="2"/>
  <c r="O45" i="2"/>
  <c r="P45" i="2"/>
  <c r="Q45" i="2"/>
  <c r="R45" i="2"/>
  <c r="S45" i="2"/>
  <c r="T45" i="2"/>
  <c r="U45" i="2"/>
  <c r="V45" i="2"/>
  <c r="W45" i="2"/>
  <c r="X45" i="2"/>
  <c r="Y45" i="2"/>
  <c r="Z45" i="2"/>
  <c r="F45" i="2"/>
  <c r="G39" i="2"/>
  <c r="H39" i="2"/>
  <c r="I39" i="2"/>
  <c r="J39" i="2"/>
  <c r="K39" i="2"/>
  <c r="L39" i="2"/>
  <c r="M39" i="2"/>
  <c r="N39" i="2"/>
  <c r="O39" i="2"/>
  <c r="P39" i="2"/>
  <c r="Q39" i="2"/>
  <c r="R39" i="2"/>
  <c r="S39" i="2"/>
  <c r="T39" i="2"/>
  <c r="U39" i="2"/>
  <c r="V39" i="2"/>
  <c r="W39" i="2"/>
  <c r="X39" i="2"/>
  <c r="Y39" i="2"/>
  <c r="Z39" i="2"/>
  <c r="G40" i="2"/>
  <c r="H40" i="2"/>
  <c r="I40" i="2"/>
  <c r="J40" i="2"/>
  <c r="K40" i="2"/>
  <c r="L40" i="2"/>
  <c r="M40" i="2"/>
  <c r="N40" i="2"/>
  <c r="O40" i="2"/>
  <c r="P40" i="2"/>
  <c r="Q40" i="2"/>
  <c r="R40" i="2"/>
  <c r="S40" i="2"/>
  <c r="T40" i="2"/>
  <c r="U40" i="2"/>
  <c r="V40" i="2"/>
  <c r="W40" i="2"/>
  <c r="X40" i="2"/>
  <c r="Y40" i="2"/>
  <c r="Z40" i="2"/>
  <c r="G41" i="2"/>
  <c r="H41" i="2"/>
  <c r="I41" i="2"/>
  <c r="J41" i="2"/>
  <c r="K41" i="2"/>
  <c r="L41" i="2"/>
  <c r="M41" i="2"/>
  <c r="N41" i="2"/>
  <c r="O41" i="2"/>
  <c r="P41" i="2"/>
  <c r="Q41" i="2"/>
  <c r="R41" i="2"/>
  <c r="S41" i="2"/>
  <c r="T41" i="2"/>
  <c r="U41" i="2"/>
  <c r="V41" i="2"/>
  <c r="W41" i="2"/>
  <c r="X41" i="2"/>
  <c r="Y41" i="2"/>
  <c r="Z41" i="2"/>
  <c r="G42" i="2"/>
  <c r="H42" i="2"/>
  <c r="I42" i="2"/>
  <c r="J42" i="2"/>
  <c r="K42" i="2"/>
  <c r="L42" i="2"/>
  <c r="M42" i="2"/>
  <c r="N42" i="2"/>
  <c r="O42" i="2"/>
  <c r="P42" i="2"/>
  <c r="Q42" i="2"/>
  <c r="R42" i="2"/>
  <c r="S42" i="2"/>
  <c r="T42" i="2"/>
  <c r="U42" i="2"/>
  <c r="V42" i="2"/>
  <c r="W42" i="2"/>
  <c r="X42" i="2"/>
  <c r="Y42" i="2"/>
  <c r="Z42" i="2"/>
  <c r="G43" i="2"/>
  <c r="H43" i="2"/>
  <c r="I43" i="2"/>
  <c r="J43" i="2"/>
  <c r="K43" i="2"/>
  <c r="L43" i="2"/>
  <c r="M43" i="2"/>
  <c r="N43" i="2"/>
  <c r="O43" i="2"/>
  <c r="P43" i="2"/>
  <c r="Q43" i="2"/>
  <c r="R43" i="2"/>
  <c r="S43" i="2"/>
  <c r="T43" i="2"/>
  <c r="U43" i="2"/>
  <c r="V43" i="2"/>
  <c r="W43" i="2"/>
  <c r="X43" i="2"/>
  <c r="Y43" i="2"/>
  <c r="Z43" i="2"/>
  <c r="F40" i="2"/>
  <c r="F41" i="2"/>
  <c r="F42" i="2"/>
  <c r="F43" i="2"/>
  <c r="F39" i="2"/>
  <c r="G32" i="2"/>
  <c r="H32" i="2"/>
  <c r="I32" i="2"/>
  <c r="J32" i="2"/>
  <c r="K32" i="2"/>
  <c r="L32" i="2"/>
  <c r="M32" i="2"/>
  <c r="N32" i="2"/>
  <c r="O32" i="2"/>
  <c r="P32" i="2"/>
  <c r="Q32" i="2"/>
  <c r="R32" i="2"/>
  <c r="S32" i="2"/>
  <c r="T32" i="2"/>
  <c r="U32" i="2"/>
  <c r="V32" i="2"/>
  <c r="W32" i="2"/>
  <c r="X32" i="2"/>
  <c r="Y32" i="2"/>
  <c r="Z32" i="2"/>
  <c r="G33" i="2"/>
  <c r="H33" i="2"/>
  <c r="I33" i="2"/>
  <c r="J33" i="2"/>
  <c r="K33" i="2"/>
  <c r="L33" i="2"/>
  <c r="M33" i="2"/>
  <c r="N33" i="2"/>
  <c r="O33" i="2"/>
  <c r="P33" i="2"/>
  <c r="Q33" i="2"/>
  <c r="R33" i="2"/>
  <c r="S33" i="2"/>
  <c r="T33" i="2"/>
  <c r="U33" i="2"/>
  <c r="V33" i="2"/>
  <c r="W33" i="2"/>
  <c r="X33" i="2"/>
  <c r="Y33" i="2"/>
  <c r="Z33" i="2"/>
  <c r="G34" i="2"/>
  <c r="H34" i="2"/>
  <c r="I34" i="2"/>
  <c r="J34" i="2"/>
  <c r="K34" i="2"/>
  <c r="L34" i="2"/>
  <c r="M34" i="2"/>
  <c r="N34" i="2"/>
  <c r="O34" i="2"/>
  <c r="P34" i="2"/>
  <c r="Q34" i="2"/>
  <c r="R34" i="2"/>
  <c r="S34" i="2"/>
  <c r="T34" i="2"/>
  <c r="U34" i="2"/>
  <c r="V34" i="2"/>
  <c r="W34" i="2"/>
  <c r="X34" i="2"/>
  <c r="Y34" i="2"/>
  <c r="Z34" i="2"/>
  <c r="G35" i="2"/>
  <c r="H35" i="2"/>
  <c r="I35" i="2"/>
  <c r="J35" i="2"/>
  <c r="K35" i="2"/>
  <c r="L35" i="2"/>
  <c r="M35" i="2"/>
  <c r="N35" i="2"/>
  <c r="O35" i="2"/>
  <c r="P35" i="2"/>
  <c r="Q35" i="2"/>
  <c r="R35" i="2"/>
  <c r="S35" i="2"/>
  <c r="T35" i="2"/>
  <c r="U35" i="2"/>
  <c r="V35" i="2"/>
  <c r="W35" i="2"/>
  <c r="X35" i="2"/>
  <c r="Y35" i="2"/>
  <c r="Z35" i="2"/>
  <c r="G36" i="2"/>
  <c r="H36" i="2"/>
  <c r="I36" i="2"/>
  <c r="J36" i="2"/>
  <c r="K36" i="2"/>
  <c r="L36" i="2"/>
  <c r="M36" i="2"/>
  <c r="N36" i="2"/>
  <c r="O36" i="2"/>
  <c r="P36" i="2"/>
  <c r="Q36" i="2"/>
  <c r="R36" i="2"/>
  <c r="S36" i="2"/>
  <c r="T36" i="2"/>
  <c r="U36" i="2"/>
  <c r="V36" i="2"/>
  <c r="W36" i="2"/>
  <c r="X36" i="2"/>
  <c r="Y36" i="2"/>
  <c r="Z36" i="2"/>
  <c r="G37" i="2"/>
  <c r="H37" i="2"/>
  <c r="I37" i="2"/>
  <c r="J37" i="2"/>
  <c r="K37" i="2"/>
  <c r="L37" i="2"/>
  <c r="M37" i="2"/>
  <c r="N37" i="2"/>
  <c r="O37" i="2"/>
  <c r="P37" i="2"/>
  <c r="Q37" i="2"/>
  <c r="R37" i="2"/>
  <c r="S37" i="2"/>
  <c r="T37" i="2"/>
  <c r="U37" i="2"/>
  <c r="V37" i="2"/>
  <c r="W37" i="2"/>
  <c r="X37" i="2"/>
  <c r="Y37" i="2"/>
  <c r="Z37" i="2"/>
  <c r="F33" i="2"/>
  <c r="F34" i="2"/>
  <c r="F35" i="2"/>
  <c r="F36" i="2"/>
  <c r="F37" i="2"/>
  <c r="F32" i="2"/>
  <c r="G28" i="2"/>
  <c r="H28" i="2"/>
  <c r="I28" i="2"/>
  <c r="J28" i="2"/>
  <c r="K28" i="2"/>
  <c r="L28" i="2"/>
  <c r="M28" i="2"/>
  <c r="N28" i="2"/>
  <c r="O28" i="2"/>
  <c r="P28" i="2"/>
  <c r="Q28" i="2"/>
  <c r="R28" i="2"/>
  <c r="S28" i="2"/>
  <c r="T28" i="2"/>
  <c r="U28" i="2"/>
  <c r="V28" i="2"/>
  <c r="W28" i="2"/>
  <c r="X28" i="2"/>
  <c r="Y28" i="2"/>
  <c r="Z28" i="2"/>
  <c r="F28" i="2"/>
  <c r="G27" i="2"/>
  <c r="H27" i="2"/>
  <c r="I27" i="2"/>
  <c r="J27" i="2"/>
  <c r="K27" i="2"/>
  <c r="L27" i="2"/>
  <c r="M27" i="2"/>
  <c r="N27" i="2"/>
  <c r="O27" i="2"/>
  <c r="P27" i="2"/>
  <c r="Q27" i="2"/>
  <c r="R27" i="2"/>
  <c r="S27" i="2"/>
  <c r="T27" i="2"/>
  <c r="U27" i="2"/>
  <c r="V27" i="2"/>
  <c r="W27" i="2"/>
  <c r="X27" i="2"/>
  <c r="Y27" i="2"/>
  <c r="Z27" i="2"/>
  <c r="F27" i="2"/>
  <c r="G25" i="2"/>
  <c r="H25" i="2"/>
  <c r="I25" i="2"/>
  <c r="J25" i="2"/>
  <c r="K25" i="2"/>
  <c r="L25" i="2"/>
  <c r="M25" i="2"/>
  <c r="N25" i="2"/>
  <c r="O25" i="2"/>
  <c r="P25" i="2"/>
  <c r="Q25" i="2"/>
  <c r="R25" i="2"/>
  <c r="S25" i="2"/>
  <c r="T25" i="2"/>
  <c r="U25" i="2"/>
  <c r="V25" i="2"/>
  <c r="W25" i="2"/>
  <c r="X25" i="2"/>
  <c r="Y25" i="2"/>
  <c r="Z25" i="2"/>
  <c r="F25" i="2"/>
  <c r="G23" i="2"/>
  <c r="H23" i="2"/>
  <c r="I23" i="2"/>
  <c r="J23" i="2"/>
  <c r="K23" i="2"/>
  <c r="L23" i="2"/>
  <c r="M23" i="2"/>
  <c r="N23" i="2"/>
  <c r="O23" i="2"/>
  <c r="P23" i="2"/>
  <c r="Q23" i="2"/>
  <c r="R23" i="2"/>
  <c r="S23" i="2"/>
  <c r="T23" i="2"/>
  <c r="U23" i="2"/>
  <c r="V23" i="2"/>
  <c r="W23" i="2"/>
  <c r="X23" i="2"/>
  <c r="Y23" i="2"/>
  <c r="Z23" i="2"/>
  <c r="F23" i="2"/>
  <c r="Z22" i="2"/>
  <c r="G21" i="2"/>
  <c r="H21" i="2"/>
  <c r="I21" i="2"/>
  <c r="J21" i="2"/>
  <c r="K21" i="2"/>
  <c r="L21" i="2"/>
  <c r="M21" i="2"/>
  <c r="N21" i="2"/>
  <c r="O21" i="2"/>
  <c r="P21" i="2"/>
  <c r="Q21" i="2"/>
  <c r="R21" i="2"/>
  <c r="S21" i="2"/>
  <c r="T21" i="2"/>
  <c r="U21" i="2"/>
  <c r="V21" i="2"/>
  <c r="W21" i="2"/>
  <c r="X21" i="2"/>
  <c r="Y21" i="2"/>
  <c r="Z21" i="2"/>
  <c r="F21" i="2"/>
  <c r="Z19" i="2"/>
  <c r="F18" i="2"/>
  <c r="G18" i="2"/>
  <c r="H18" i="2"/>
  <c r="I18" i="2"/>
  <c r="J18" i="2"/>
  <c r="K18" i="2"/>
  <c r="L18" i="2"/>
  <c r="M18" i="2"/>
  <c r="N18" i="2"/>
  <c r="O18" i="2"/>
  <c r="P18" i="2"/>
  <c r="Q18" i="2"/>
  <c r="R18" i="2"/>
  <c r="S18" i="2"/>
  <c r="T18" i="2"/>
  <c r="U18" i="2"/>
  <c r="V18" i="2"/>
  <c r="W18" i="2"/>
  <c r="X18" i="2"/>
  <c r="Y18" i="2"/>
  <c r="Z18" i="2"/>
  <c r="G17" i="2"/>
  <c r="H17" i="2"/>
  <c r="I17" i="2"/>
  <c r="J17" i="2"/>
  <c r="K17" i="2"/>
  <c r="L17" i="2"/>
  <c r="M17" i="2"/>
  <c r="N17" i="2"/>
  <c r="O17" i="2"/>
  <c r="P17" i="2"/>
  <c r="Q17" i="2"/>
  <c r="R17" i="2"/>
  <c r="S17" i="2"/>
  <c r="T17" i="2"/>
  <c r="U17" i="2"/>
  <c r="V17" i="2"/>
  <c r="W17" i="2"/>
  <c r="X17" i="2"/>
  <c r="Y17" i="2"/>
  <c r="Z17" i="2"/>
  <c r="F17" i="2"/>
  <c r="F14" i="2"/>
  <c r="G14" i="2"/>
  <c r="H14" i="2"/>
  <c r="I14" i="2"/>
  <c r="J14" i="2"/>
  <c r="K14" i="2"/>
  <c r="L14" i="2"/>
  <c r="M14" i="2"/>
  <c r="N14" i="2"/>
  <c r="O14" i="2"/>
  <c r="P14" i="2"/>
  <c r="Q14" i="2"/>
  <c r="R14" i="2"/>
  <c r="S14" i="2"/>
  <c r="T14" i="2"/>
  <c r="U14" i="2"/>
  <c r="V14" i="2"/>
  <c r="W14" i="2"/>
  <c r="X14" i="2"/>
  <c r="Y14" i="2"/>
  <c r="Z14" i="2"/>
  <c r="F15" i="2"/>
  <c r="G15" i="2"/>
  <c r="H15" i="2"/>
  <c r="I15" i="2"/>
  <c r="J15" i="2"/>
  <c r="K15" i="2"/>
  <c r="L15" i="2"/>
  <c r="M15" i="2"/>
  <c r="N15" i="2"/>
  <c r="O15" i="2"/>
  <c r="P15" i="2"/>
  <c r="Q15" i="2"/>
  <c r="R15" i="2"/>
  <c r="S15" i="2"/>
  <c r="T15" i="2"/>
  <c r="U15" i="2"/>
  <c r="V15" i="2"/>
  <c r="W15" i="2"/>
  <c r="X15" i="2"/>
  <c r="Y15" i="2"/>
  <c r="Z15" i="2"/>
  <c r="G13" i="2"/>
  <c r="H13" i="2"/>
  <c r="I13" i="2"/>
  <c r="J13" i="2"/>
  <c r="K13" i="2"/>
  <c r="L13" i="2"/>
  <c r="M13" i="2"/>
  <c r="N13" i="2"/>
  <c r="O13" i="2"/>
  <c r="P13" i="2"/>
  <c r="Q13" i="2"/>
  <c r="R13" i="2"/>
  <c r="S13" i="2"/>
  <c r="T13" i="2"/>
  <c r="U13" i="2"/>
  <c r="V13" i="2"/>
  <c r="W13" i="2"/>
  <c r="X13" i="2"/>
  <c r="Y13" i="2"/>
  <c r="Z13" i="2"/>
  <c r="F13" i="2"/>
  <c r="Z9" i="2"/>
  <c r="F7" i="2"/>
  <c r="G7" i="2"/>
  <c r="H7" i="2"/>
  <c r="I7" i="2"/>
  <c r="J7" i="2"/>
  <c r="K7" i="2"/>
  <c r="L7" i="2"/>
  <c r="M7" i="2"/>
  <c r="N7" i="2"/>
  <c r="O7" i="2"/>
  <c r="P7" i="2"/>
  <c r="Q7" i="2"/>
  <c r="R7" i="2"/>
  <c r="S7" i="2"/>
  <c r="T7" i="2"/>
  <c r="U7" i="2"/>
  <c r="V7" i="2"/>
  <c r="W7" i="2"/>
  <c r="X7" i="2"/>
  <c r="Y7" i="2"/>
  <c r="Z7" i="2"/>
  <c r="F8" i="2"/>
  <c r="G8" i="2"/>
  <c r="H8" i="2"/>
  <c r="I8" i="2"/>
  <c r="J8" i="2"/>
  <c r="K8" i="2"/>
  <c r="L8" i="2"/>
  <c r="M8" i="2"/>
  <c r="N8" i="2"/>
  <c r="O8" i="2"/>
  <c r="P8" i="2"/>
  <c r="Q8" i="2"/>
  <c r="R8" i="2"/>
  <c r="S8" i="2"/>
  <c r="T8" i="2"/>
  <c r="U8" i="2"/>
  <c r="V8" i="2"/>
  <c r="W8" i="2"/>
  <c r="X8" i="2"/>
  <c r="Y8" i="2"/>
  <c r="Z8" i="2"/>
  <c r="F10" i="2"/>
  <c r="G10" i="2"/>
  <c r="H10" i="2"/>
  <c r="I10" i="2"/>
  <c r="J10" i="2"/>
  <c r="K10" i="2"/>
  <c r="L10" i="2"/>
  <c r="M10" i="2"/>
  <c r="N10" i="2"/>
  <c r="O10" i="2"/>
  <c r="P10" i="2"/>
  <c r="Q10" i="2"/>
  <c r="R10" i="2"/>
  <c r="S10" i="2"/>
  <c r="T10" i="2"/>
  <c r="U10" i="2"/>
  <c r="V10" i="2"/>
  <c r="W10" i="2"/>
  <c r="X10" i="2"/>
  <c r="Y10" i="2"/>
  <c r="Z10" i="2"/>
  <c r="G6" i="2"/>
  <c r="H6" i="2"/>
  <c r="I6" i="2"/>
  <c r="J6" i="2"/>
  <c r="K6" i="2"/>
  <c r="L6" i="2"/>
  <c r="M6" i="2"/>
  <c r="N6" i="2"/>
  <c r="O6" i="2"/>
  <c r="P6" i="2"/>
  <c r="Q6" i="2"/>
  <c r="R6" i="2"/>
  <c r="S6" i="2"/>
  <c r="T6" i="2"/>
  <c r="U6" i="2"/>
  <c r="V6" i="2"/>
  <c r="W6" i="2"/>
  <c r="X6" i="2"/>
  <c r="Y6" i="2"/>
  <c r="Z6" i="2"/>
  <c r="F6" i="2"/>
  <c r="O50" i="4" l="1"/>
  <c r="O58" i="4"/>
  <c r="O33" i="4"/>
  <c r="O31" i="4"/>
  <c r="P57" i="4"/>
  <c r="O39" i="4"/>
  <c r="P29" i="4"/>
  <c r="O28" i="4"/>
  <c r="Q23" i="4"/>
  <c r="P47" i="4"/>
  <c r="O26" i="4"/>
  <c r="O10" i="4"/>
  <c r="P53" i="4"/>
  <c r="O55" i="4"/>
  <c r="O51" i="4"/>
  <c r="P52" i="4"/>
  <c r="N43" i="4"/>
  <c r="N41" i="4"/>
  <c r="P22" i="4"/>
  <c r="O25" i="4"/>
  <c r="P56" i="4"/>
  <c r="O49" i="4"/>
  <c r="Q5" i="4"/>
  <c r="Q54" i="4"/>
  <c r="P28" i="4"/>
  <c r="P48" i="4"/>
  <c r="D15" i="5"/>
  <c r="E15" i="5"/>
  <c r="F15" i="5"/>
  <c r="G15" i="5"/>
  <c r="H15" i="5"/>
  <c r="I15" i="5"/>
  <c r="J15" i="5"/>
  <c r="K15" i="5"/>
  <c r="L15" i="5"/>
  <c r="M15" i="5"/>
  <c r="N15" i="5"/>
  <c r="O15" i="5"/>
  <c r="C15" i="5"/>
  <c r="P10" i="4" l="1"/>
  <c r="Q56" i="4"/>
  <c r="Q22" i="4"/>
  <c r="Q52" i="4"/>
  <c r="P55" i="4"/>
  <c r="Q47" i="4"/>
  <c r="O43" i="4"/>
  <c r="O41" i="4"/>
  <c r="P58" i="4"/>
  <c r="P39" i="4"/>
  <c r="Q29" i="4"/>
  <c r="P49" i="4"/>
  <c r="P25" i="4"/>
  <c r="P51" i="4"/>
  <c r="Q53" i="4"/>
  <c r="P26" i="4"/>
  <c r="P33" i="4"/>
  <c r="P31" i="4"/>
  <c r="Q57" i="4"/>
  <c r="P50" i="4"/>
  <c r="Q48" i="4"/>
  <c r="D53" i="5"/>
  <c r="E53" i="5"/>
  <c r="F53" i="5"/>
  <c r="G53" i="5"/>
  <c r="H53" i="5"/>
  <c r="I53" i="5"/>
  <c r="J53" i="5"/>
  <c r="K53" i="5"/>
  <c r="L53" i="5"/>
  <c r="M53" i="5"/>
  <c r="N53" i="5"/>
  <c r="O53" i="5"/>
  <c r="Q28" i="4" l="1"/>
  <c r="Q33" i="4"/>
  <c r="Q31" i="4"/>
  <c r="Q10" i="4"/>
  <c r="Q49" i="4"/>
  <c r="Q58" i="4"/>
  <c r="Q39" i="4"/>
  <c r="Q50" i="4"/>
  <c r="Q25" i="4"/>
  <c r="Q26" i="4"/>
  <c r="Q51" i="4"/>
  <c r="P43" i="4"/>
  <c r="P41" i="4"/>
  <c r="Q55" i="4"/>
  <c r="D13" i="5"/>
  <c r="E13" i="5"/>
  <c r="F13" i="5"/>
  <c r="G13" i="5"/>
  <c r="H13" i="5"/>
  <c r="I13" i="5"/>
  <c r="J13" i="5"/>
  <c r="K13" i="5"/>
  <c r="L13" i="5"/>
  <c r="M13" i="5"/>
  <c r="N13" i="5"/>
  <c r="O13" i="5"/>
  <c r="C13" i="5"/>
  <c r="Q43" i="4" l="1"/>
  <c r="Q41" i="4"/>
  <c r="B61" i="34"/>
  <c r="B60" i="34"/>
  <c r="B59" i="34"/>
  <c r="B58" i="34"/>
  <c r="B57" i="34"/>
  <c r="B56" i="34"/>
  <c r="B55" i="34"/>
  <c r="B54" i="34"/>
  <c r="B53" i="34"/>
  <c r="B52" i="34"/>
  <c r="B51" i="34"/>
  <c r="B50" i="34"/>
  <c r="B49" i="34"/>
  <c r="B48" i="34"/>
  <c r="B47" i="34"/>
  <c r="B46" i="34"/>
  <c r="B45" i="34"/>
  <c r="B44" i="34"/>
  <c r="B43" i="34"/>
  <c r="B42" i="34"/>
  <c r="B41" i="34"/>
  <c r="B40" i="34"/>
  <c r="B39" i="34"/>
  <c r="B38" i="34"/>
  <c r="B37" i="34"/>
  <c r="B36" i="34"/>
  <c r="B35" i="34"/>
  <c r="B34" i="34"/>
  <c r="B33" i="34"/>
  <c r="B32" i="34"/>
  <c r="B31" i="34"/>
  <c r="B30" i="34"/>
  <c r="B29" i="34"/>
  <c r="B28" i="34"/>
  <c r="B27" i="34"/>
  <c r="B26" i="34"/>
  <c r="B25" i="34"/>
  <c r="B24" i="34"/>
  <c r="B23" i="34"/>
  <c r="B22" i="34"/>
  <c r="B21" i="34"/>
  <c r="B20" i="34"/>
  <c r="B19" i="34"/>
  <c r="B18" i="34"/>
  <c r="B17" i="34"/>
  <c r="B16" i="34"/>
  <c r="B15" i="34"/>
  <c r="B14" i="34"/>
  <c r="B13" i="34"/>
  <c r="B12" i="34"/>
  <c r="B11" i="34"/>
  <c r="B10" i="34"/>
  <c r="N3" i="34"/>
  <c r="N5" i="34" s="1"/>
  <c r="N4" i="34" l="1"/>
  <c r="N6" i="34"/>
  <c r="D52" i="5"/>
  <c r="E52" i="5"/>
  <c r="F52" i="5"/>
  <c r="G52" i="5"/>
  <c r="H52" i="5"/>
  <c r="I52" i="5"/>
  <c r="J52" i="5"/>
  <c r="K52" i="5"/>
  <c r="L52" i="5"/>
  <c r="M52" i="5"/>
  <c r="N52" i="5"/>
  <c r="O52" i="5"/>
  <c r="C52" i="5"/>
  <c r="E6" i="2" l="1"/>
  <c r="CM6" i="2" s="1"/>
  <c r="F12" i="2"/>
  <c r="B5" i="30" l="1"/>
  <c r="B8" i="30"/>
  <c r="C1" i="19" l="1"/>
  <c r="F48" i="2" l="1"/>
  <c r="G48" i="2"/>
  <c r="H48" i="2"/>
  <c r="I48" i="2"/>
  <c r="J48" i="2"/>
  <c r="K48" i="2"/>
  <c r="L48" i="2"/>
  <c r="M48" i="2"/>
  <c r="N48" i="2"/>
  <c r="O48" i="2"/>
  <c r="P48" i="2"/>
  <c r="Q48" i="2"/>
  <c r="R48" i="2"/>
  <c r="S48" i="2"/>
  <c r="T48" i="2"/>
  <c r="U48" i="2"/>
  <c r="V48" i="2"/>
  <c r="W48" i="2"/>
  <c r="X48" i="2"/>
  <c r="Y48" i="2"/>
  <c r="Z48" i="2"/>
  <c r="AA48" i="2"/>
  <c r="AB48" i="2"/>
  <c r="AC48" i="2"/>
  <c r="AD48" i="2"/>
  <c r="AE48" i="2"/>
  <c r="AF48" i="2"/>
  <c r="AG48" i="2"/>
  <c r="AH48" i="2"/>
  <c r="AI48" i="2"/>
  <c r="AJ48" i="2"/>
  <c r="AK48" i="2"/>
  <c r="AL48" i="2"/>
  <c r="AM48" i="2"/>
  <c r="AN48" i="2"/>
  <c r="AO48" i="2"/>
  <c r="AP48" i="2"/>
  <c r="AQ48" i="2"/>
  <c r="AR48" i="2"/>
  <c r="AS48" i="2"/>
  <c r="AR111" i="4" l="1"/>
  <c r="AQ111" i="4"/>
  <c r="AP111" i="4"/>
  <c r="AO111" i="4"/>
  <c r="AN111" i="4"/>
  <c r="AM111" i="4"/>
  <c r="AL111" i="4"/>
  <c r="AK111" i="4"/>
  <c r="AJ111" i="4"/>
  <c r="AI111" i="4"/>
  <c r="AH111" i="4"/>
  <c r="AG111" i="4"/>
  <c r="AF111" i="4"/>
  <c r="AE111" i="4"/>
  <c r="AD111" i="4"/>
  <c r="AC111" i="4"/>
  <c r="AB111" i="4"/>
  <c r="AA111" i="4"/>
  <c r="Z111" i="4"/>
  <c r="Y111" i="4"/>
  <c r="X111" i="4"/>
  <c r="W111" i="4"/>
  <c r="V111" i="4"/>
  <c r="U111" i="4"/>
  <c r="T111" i="4"/>
  <c r="S111" i="4"/>
  <c r="R111" i="4"/>
  <c r="Q111" i="4"/>
  <c r="P111" i="4"/>
  <c r="O111" i="4"/>
  <c r="N111" i="4"/>
  <c r="M111" i="4"/>
  <c r="L111" i="4"/>
  <c r="K111" i="4"/>
  <c r="J111" i="4"/>
  <c r="I111" i="4"/>
  <c r="H111" i="4"/>
  <c r="G111" i="4"/>
  <c r="F111" i="4"/>
  <c r="AR112" i="4"/>
  <c r="AQ112" i="4"/>
  <c r="AP112" i="4"/>
  <c r="AO112" i="4"/>
  <c r="AN112" i="4"/>
  <c r="AM112" i="4"/>
  <c r="AL112" i="4"/>
  <c r="AK112" i="4"/>
  <c r="AJ112" i="4"/>
  <c r="AI112" i="4"/>
  <c r="AH112" i="4"/>
  <c r="AG112" i="4"/>
  <c r="AF112" i="4"/>
  <c r="AE112" i="4"/>
  <c r="AD112" i="4"/>
  <c r="AC112" i="4"/>
  <c r="AB112" i="4"/>
  <c r="AA112" i="4"/>
  <c r="Z112" i="4"/>
  <c r="Y112" i="4"/>
  <c r="X112" i="4"/>
  <c r="W112" i="4"/>
  <c r="V112" i="4"/>
  <c r="U112" i="4"/>
  <c r="T112" i="4"/>
  <c r="S112" i="4"/>
  <c r="R112" i="4"/>
  <c r="Q112" i="4"/>
  <c r="P112" i="4"/>
  <c r="O112" i="4"/>
  <c r="N112" i="4"/>
  <c r="M112" i="4"/>
  <c r="L112" i="4"/>
  <c r="K112" i="4"/>
  <c r="J112" i="4"/>
  <c r="I112" i="4"/>
  <c r="H112" i="4"/>
  <c r="G112" i="4"/>
  <c r="F112" i="4"/>
  <c r="AK10" i="8" l="1"/>
  <c r="AK24" i="8"/>
  <c r="B55" i="33"/>
  <c r="B54" i="33"/>
  <c r="B53" i="33"/>
  <c r="B52" i="33"/>
  <c r="B51" i="33"/>
  <c r="B50" i="33"/>
  <c r="B49" i="33"/>
  <c r="B48" i="33"/>
  <c r="B47" i="33"/>
  <c r="B46" i="33"/>
  <c r="B45" i="33"/>
  <c r="B44" i="33"/>
  <c r="B43" i="33"/>
  <c r="B42" i="33"/>
  <c r="B41" i="33"/>
  <c r="B40" i="33"/>
  <c r="B39" i="33"/>
  <c r="B38" i="33"/>
  <c r="B37" i="33"/>
  <c r="B36" i="33"/>
  <c r="B35" i="33"/>
  <c r="B34" i="33"/>
  <c r="B33" i="33"/>
  <c r="B32" i="33"/>
  <c r="B31" i="33"/>
  <c r="B30" i="33"/>
  <c r="B29" i="33"/>
  <c r="B28" i="33"/>
  <c r="B27" i="33"/>
  <c r="B26" i="33"/>
  <c r="B25" i="33"/>
  <c r="B24" i="33"/>
  <c r="B23" i="33"/>
  <c r="B22" i="33"/>
  <c r="B21" i="33"/>
  <c r="B20" i="33"/>
  <c r="B19" i="33"/>
  <c r="B18" i="33"/>
  <c r="B17" i="33"/>
  <c r="B16" i="33"/>
  <c r="B15" i="33"/>
  <c r="B14" i="33"/>
  <c r="B13" i="33"/>
  <c r="B12" i="33"/>
  <c r="B11" i="33"/>
  <c r="B10" i="33"/>
  <c r="B9" i="33"/>
  <c r="B8" i="33"/>
  <c r="B7" i="33"/>
  <c r="B6" i="33"/>
  <c r="B5" i="33"/>
  <c r="B4" i="33"/>
  <c r="AL9" i="8"/>
  <c r="AI9" i="8"/>
  <c r="AI10" i="8"/>
  <c r="AL10" i="8"/>
  <c r="J3" i="8"/>
  <c r="B12" i="7" l="1"/>
  <c r="B6" i="30" l="1"/>
  <c r="B7" i="30"/>
  <c r="B9" i="30"/>
  <c r="B13" i="30"/>
  <c r="B12" i="30"/>
  <c r="B11" i="30"/>
  <c r="B10" i="30"/>
  <c r="AQ7" i="25"/>
  <c r="J108" i="4" l="1"/>
  <c r="H49" i="26" s="1"/>
  <c r="D79" i="15" l="1"/>
  <c r="D78" i="15"/>
  <c r="C2" i="20" l="1"/>
  <c r="C2" i="19"/>
  <c r="AF47" i="19" s="1"/>
  <c r="CG2" i="23"/>
  <c r="N4" i="32"/>
  <c r="CR3" i="23"/>
  <c r="CQ3" i="23"/>
  <c r="C2" i="27"/>
  <c r="B4" i="21"/>
  <c r="C2" i="21"/>
  <c r="N6" i="32" l="1"/>
  <c r="Z4" i="20"/>
  <c r="AD4" i="20"/>
  <c r="AH4" i="20"/>
  <c r="AL4" i="20"/>
  <c r="AP4" i="20"/>
  <c r="X5" i="20"/>
  <c r="AB5" i="20"/>
  <c r="AF5" i="20"/>
  <c r="AJ5" i="20"/>
  <c r="AN5" i="20"/>
  <c r="Z6" i="20"/>
  <c r="AD6" i="20"/>
  <c r="AH6" i="20"/>
  <c r="AL6" i="20"/>
  <c r="AP6" i="20"/>
  <c r="X7" i="20"/>
  <c r="AB7" i="20"/>
  <c r="AF7" i="20"/>
  <c r="AJ7" i="20"/>
  <c r="AN7" i="20"/>
  <c r="Z8" i="20"/>
  <c r="AD8" i="20"/>
  <c r="AH8" i="20"/>
  <c r="AL8" i="20"/>
  <c r="AP8" i="20"/>
  <c r="X9" i="20"/>
  <c r="AB9" i="20"/>
  <c r="AF9" i="20"/>
  <c r="AJ9" i="20"/>
  <c r="AN9" i="20"/>
  <c r="Z10" i="20"/>
  <c r="AD10" i="20"/>
  <c r="AH10" i="20"/>
  <c r="AL10" i="20"/>
  <c r="AP10" i="20"/>
  <c r="X11" i="20"/>
  <c r="AB11" i="20"/>
  <c r="AF11" i="20"/>
  <c r="AJ11" i="20"/>
  <c r="AN11" i="20"/>
  <c r="Z12" i="20"/>
  <c r="AD12" i="20"/>
  <c r="AH12" i="20"/>
  <c r="AL12" i="20"/>
  <c r="AP12" i="20"/>
  <c r="X13" i="20"/>
  <c r="AB13" i="20"/>
  <c r="AF13" i="20"/>
  <c r="AJ13" i="20"/>
  <c r="AN13" i="20"/>
  <c r="X4" i="20"/>
  <c r="AB4" i="20"/>
  <c r="AF4" i="20"/>
  <c r="AJ4" i="20"/>
  <c r="AN4" i="20"/>
  <c r="Z5" i="20"/>
  <c r="AD5" i="20"/>
  <c r="AH5" i="20"/>
  <c r="AL5" i="20"/>
  <c r="AP5" i="20"/>
  <c r="X6" i="20"/>
  <c r="AB6" i="20"/>
  <c r="AF6" i="20"/>
  <c r="AJ6" i="20"/>
  <c r="AN6" i="20"/>
  <c r="Z7" i="20"/>
  <c r="AD7" i="20"/>
  <c r="AH7" i="20"/>
  <c r="AL7" i="20"/>
  <c r="AP7" i="20"/>
  <c r="X8" i="20"/>
  <c r="AB8" i="20"/>
  <c r="AF8" i="20"/>
  <c r="AJ8" i="20"/>
  <c r="AN8" i="20"/>
  <c r="Z9" i="20"/>
  <c r="AD9" i="20"/>
  <c r="AH9" i="20"/>
  <c r="AL9" i="20"/>
  <c r="AP9" i="20"/>
  <c r="X10" i="20"/>
  <c r="AB10" i="20"/>
  <c r="AF10" i="20"/>
  <c r="AJ10" i="20"/>
  <c r="AN10" i="20"/>
  <c r="Z11" i="20"/>
  <c r="AD11" i="20"/>
  <c r="AH11" i="20"/>
  <c r="AL11" i="20"/>
  <c r="AP11" i="20"/>
  <c r="X12" i="20"/>
  <c r="AB12" i="20"/>
  <c r="AF12" i="20"/>
  <c r="AJ12" i="20"/>
  <c r="AN12" i="20"/>
  <c r="Z13" i="20"/>
  <c r="AD13" i="20"/>
  <c r="AH13" i="20"/>
  <c r="AL13" i="20"/>
  <c r="AP13" i="20"/>
  <c r="AA4" i="20"/>
  <c r="AI4" i="20"/>
  <c r="Y5" i="20"/>
  <c r="AG5" i="20"/>
  <c r="AO5" i="20"/>
  <c r="AE6" i="20"/>
  <c r="AM6" i="20"/>
  <c r="AC7" i="20"/>
  <c r="AK7" i="20"/>
  <c r="AA8" i="20"/>
  <c r="AI8" i="20"/>
  <c r="Y9" i="20"/>
  <c r="AG9" i="20"/>
  <c r="AO9" i="20"/>
  <c r="AE10" i="20"/>
  <c r="AM10" i="20"/>
  <c r="AC11" i="20"/>
  <c r="AK11" i="20"/>
  <c r="AA12" i="20"/>
  <c r="AI12" i="20"/>
  <c r="Y13" i="20"/>
  <c r="AG13" i="20"/>
  <c r="AO13" i="20"/>
  <c r="X14" i="20"/>
  <c r="AB14" i="20"/>
  <c r="AF14" i="20"/>
  <c r="AJ14" i="20"/>
  <c r="AN14" i="20"/>
  <c r="Z15" i="20"/>
  <c r="AD15" i="20"/>
  <c r="AH15" i="20"/>
  <c r="AL15" i="20"/>
  <c r="AP15" i="20"/>
  <c r="X16" i="20"/>
  <c r="AB16" i="20"/>
  <c r="AF16" i="20"/>
  <c r="AJ16" i="20"/>
  <c r="AN16" i="20"/>
  <c r="Z17" i="20"/>
  <c r="AD17" i="20"/>
  <c r="AH17" i="20"/>
  <c r="AL17" i="20"/>
  <c r="AP17" i="20"/>
  <c r="X18" i="20"/>
  <c r="AB18" i="20"/>
  <c r="AF18" i="20"/>
  <c r="AJ18" i="20"/>
  <c r="AN18" i="20"/>
  <c r="AC4" i="20"/>
  <c r="AK4" i="20"/>
  <c r="AA5" i="20"/>
  <c r="AI5" i="20"/>
  <c r="Y6" i="20"/>
  <c r="AG6" i="20"/>
  <c r="AO6" i="20"/>
  <c r="AE7" i="20"/>
  <c r="AM7" i="20"/>
  <c r="AC8" i="20"/>
  <c r="AK8" i="20"/>
  <c r="AA9" i="20"/>
  <c r="AI9" i="20"/>
  <c r="Y10" i="20"/>
  <c r="AG10" i="20"/>
  <c r="AO10" i="20"/>
  <c r="AE11" i="20"/>
  <c r="AM11" i="20"/>
  <c r="AC12" i="20"/>
  <c r="AK12" i="20"/>
  <c r="AA13" i="20"/>
  <c r="AI13" i="20"/>
  <c r="Y14" i="20"/>
  <c r="AC14" i="20"/>
  <c r="AG14" i="20"/>
  <c r="AK14" i="20"/>
  <c r="AO14" i="20"/>
  <c r="AA15" i="20"/>
  <c r="AE15" i="20"/>
  <c r="AI15" i="20"/>
  <c r="AM15" i="20"/>
  <c r="Y16" i="20"/>
  <c r="AC16" i="20"/>
  <c r="AG16" i="20"/>
  <c r="AK16" i="20"/>
  <c r="AO16" i="20"/>
  <c r="AA17" i="20"/>
  <c r="AE17" i="20"/>
  <c r="AI17" i="20"/>
  <c r="AM17" i="20"/>
  <c r="Y18" i="20"/>
  <c r="AC18" i="20"/>
  <c r="AG18" i="20"/>
  <c r="AK18" i="20"/>
  <c r="AO18" i="20"/>
  <c r="Y4" i="20"/>
  <c r="AO4" i="20"/>
  <c r="AM5" i="20"/>
  <c r="AK6" i="20"/>
  <c r="AI7" i="20"/>
  <c r="AG8" i="20"/>
  <c r="AE9" i="20"/>
  <c r="AC10" i="20"/>
  <c r="AA11" i="20"/>
  <c r="Y12" i="20"/>
  <c r="AO12" i="20"/>
  <c r="AM13" i="20"/>
  <c r="AE14" i="20"/>
  <c r="AM14" i="20"/>
  <c r="AC15" i="20"/>
  <c r="AK15" i="20"/>
  <c r="AA16" i="20"/>
  <c r="AI16" i="20"/>
  <c r="Y17" i="20"/>
  <c r="AG17" i="20"/>
  <c r="AO17" i="20"/>
  <c r="AE18" i="20"/>
  <c r="AM18" i="20"/>
  <c r="X19" i="20"/>
  <c r="AB19" i="20"/>
  <c r="AF19" i="20"/>
  <c r="AJ19" i="20"/>
  <c r="AN19" i="20"/>
  <c r="Z20" i="20"/>
  <c r="AD20" i="20"/>
  <c r="AH20" i="20"/>
  <c r="AL20" i="20"/>
  <c r="AP20" i="20"/>
  <c r="X21" i="20"/>
  <c r="AB21" i="20"/>
  <c r="AF21" i="20"/>
  <c r="AJ21" i="20"/>
  <c r="AN21" i="20"/>
  <c r="Z22" i="20"/>
  <c r="AD22" i="20"/>
  <c r="AH22" i="20"/>
  <c r="AL22" i="20"/>
  <c r="AP22" i="20"/>
  <c r="X23" i="20"/>
  <c r="AB23" i="20"/>
  <c r="AF23" i="20"/>
  <c r="AJ23" i="20"/>
  <c r="AE4" i="20"/>
  <c r="AC5" i="20"/>
  <c r="AA6" i="20"/>
  <c r="Y7" i="20"/>
  <c r="AO7" i="20"/>
  <c r="AM8" i="20"/>
  <c r="AK9" i="20"/>
  <c r="AI10" i="20"/>
  <c r="AG11" i="20"/>
  <c r="AE12" i="20"/>
  <c r="AC13" i="20"/>
  <c r="Z14" i="20"/>
  <c r="AH14" i="20"/>
  <c r="AP14" i="20"/>
  <c r="X15" i="20"/>
  <c r="AF15" i="20"/>
  <c r="AN15" i="20"/>
  <c r="AD16" i="20"/>
  <c r="AL16" i="20"/>
  <c r="AB17" i="20"/>
  <c r="AJ17" i="20"/>
  <c r="Z18" i="20"/>
  <c r="AH18" i="20"/>
  <c r="AP18" i="20"/>
  <c r="Y19" i="20"/>
  <c r="AC19" i="20"/>
  <c r="AG19" i="20"/>
  <c r="AK19" i="20"/>
  <c r="AO19" i="20"/>
  <c r="AA20" i="20"/>
  <c r="AE20" i="20"/>
  <c r="AI20" i="20"/>
  <c r="AM20" i="20"/>
  <c r="Y21" i="20"/>
  <c r="AC21" i="20"/>
  <c r="AG21" i="20"/>
  <c r="AK21" i="20"/>
  <c r="AO21" i="20"/>
  <c r="AA22" i="20"/>
  <c r="AE22" i="20"/>
  <c r="AI22" i="20"/>
  <c r="AM22" i="20"/>
  <c r="Y23" i="20"/>
  <c r="AC23" i="20"/>
  <c r="AG23" i="20"/>
  <c r="AK23" i="20"/>
  <c r="AO23" i="20"/>
  <c r="AA24" i="20"/>
  <c r="AE24" i="20"/>
  <c r="AI24" i="20"/>
  <c r="AM24" i="20"/>
  <c r="Y25" i="20"/>
  <c r="AC25" i="20"/>
  <c r="AG25" i="20"/>
  <c r="AK25" i="20"/>
  <c r="AO25" i="20"/>
  <c r="AA26" i="20"/>
  <c r="AE26" i="20"/>
  <c r="AI26" i="20"/>
  <c r="AM26" i="20"/>
  <c r="Y27" i="20"/>
  <c r="AC27" i="20"/>
  <c r="AG27" i="20"/>
  <c r="AK27" i="20"/>
  <c r="AO27" i="20"/>
  <c r="AA28" i="20"/>
  <c r="AE28" i="20"/>
  <c r="AI28" i="20"/>
  <c r="AM28" i="20"/>
  <c r="Y29" i="20"/>
  <c r="AC29" i="20"/>
  <c r="AG29" i="20"/>
  <c r="AK29" i="20"/>
  <c r="AO29" i="20"/>
  <c r="AA30" i="20"/>
  <c r="AE30" i="20"/>
  <c r="AI30" i="20"/>
  <c r="AM30" i="20"/>
  <c r="Y31" i="20"/>
  <c r="AC31" i="20"/>
  <c r="AG31" i="20"/>
  <c r="AK31" i="20"/>
  <c r="AO31" i="20"/>
  <c r="AG4" i="20"/>
  <c r="AE5" i="20"/>
  <c r="AC6" i="20"/>
  <c r="AA7" i="20"/>
  <c r="Y8" i="20"/>
  <c r="AO8" i="20"/>
  <c r="AM9" i="20"/>
  <c r="AK10" i="20"/>
  <c r="AI11" i="20"/>
  <c r="AG12" i="20"/>
  <c r="AE13" i="20"/>
  <c r="AA14" i="20"/>
  <c r="AI14" i="20"/>
  <c r="Y15" i="20"/>
  <c r="AG15" i="20"/>
  <c r="AO15" i="20"/>
  <c r="AE16" i="20"/>
  <c r="AM16" i="20"/>
  <c r="AC17" i="20"/>
  <c r="AK17" i="20"/>
  <c r="AA18" i="20"/>
  <c r="AI18" i="20"/>
  <c r="Z19" i="20"/>
  <c r="AD19" i="20"/>
  <c r="AH19" i="20"/>
  <c r="AL19" i="20"/>
  <c r="AP19" i="20"/>
  <c r="X20" i="20"/>
  <c r="AB20" i="20"/>
  <c r="AF20" i="20"/>
  <c r="AJ20" i="20"/>
  <c r="AN20" i="20"/>
  <c r="Z21" i="20"/>
  <c r="AD21" i="20"/>
  <c r="AH21" i="20"/>
  <c r="AL21" i="20"/>
  <c r="AP21" i="20"/>
  <c r="X22" i="20"/>
  <c r="AB22" i="20"/>
  <c r="AF22" i="20"/>
  <c r="AJ22" i="20"/>
  <c r="AN22" i="20"/>
  <c r="Z23" i="20"/>
  <c r="AD23" i="20"/>
  <c r="AH23" i="20"/>
  <c r="AL23" i="20"/>
  <c r="AP23" i="20"/>
  <c r="X24" i="20"/>
  <c r="AB24" i="20"/>
  <c r="AF24" i="20"/>
  <c r="AJ24" i="20"/>
  <c r="AN24" i="20"/>
  <c r="Z25" i="20"/>
  <c r="AD25" i="20"/>
  <c r="AH25" i="20"/>
  <c r="AL25" i="20"/>
  <c r="AP25" i="20"/>
  <c r="X26" i="20"/>
  <c r="AB26" i="20"/>
  <c r="AF26" i="20"/>
  <c r="AJ26" i="20"/>
  <c r="AN26" i="20"/>
  <c r="Z27" i="20"/>
  <c r="AD27" i="20"/>
  <c r="AH27" i="20"/>
  <c r="AL27" i="20"/>
  <c r="AP27" i="20"/>
  <c r="X28" i="20"/>
  <c r="AB28" i="20"/>
  <c r="AF28" i="20"/>
  <c r="AJ28" i="20"/>
  <c r="AN28" i="20"/>
  <c r="Z29" i="20"/>
  <c r="AD29" i="20"/>
  <c r="AH29" i="20"/>
  <c r="AL29" i="20"/>
  <c r="AP29" i="20"/>
  <c r="X30" i="20"/>
  <c r="AB30" i="20"/>
  <c r="AF30" i="20"/>
  <c r="AJ30" i="20"/>
  <c r="AN30" i="20"/>
  <c r="Z31" i="20"/>
  <c r="AD31" i="20"/>
  <c r="AH31" i="20"/>
  <c r="AL31" i="20"/>
  <c r="AP31" i="20"/>
  <c r="X32" i="20"/>
  <c r="AB32" i="20"/>
  <c r="AF32" i="20"/>
  <c r="AJ32" i="20"/>
  <c r="AN32" i="20"/>
  <c r="Z33" i="20"/>
  <c r="AD33" i="20"/>
  <c r="AH33" i="20"/>
  <c r="AL33" i="20"/>
  <c r="AP33" i="20"/>
  <c r="AK5" i="20"/>
  <c r="AG7" i="20"/>
  <c r="AC9" i="20"/>
  <c r="Y11" i="20"/>
  <c r="AD14" i="20"/>
  <c r="AB15" i="20"/>
  <c r="Z16" i="20"/>
  <c r="X17" i="20"/>
  <c r="AE19" i="20"/>
  <c r="AC20" i="20"/>
  <c r="AA21" i="20"/>
  <c r="Y22" i="20"/>
  <c r="AO22" i="20"/>
  <c r="AM23" i="20"/>
  <c r="AC24" i="20"/>
  <c r="AK24" i="20"/>
  <c r="AA25" i="20"/>
  <c r="AI25" i="20"/>
  <c r="Y26" i="20"/>
  <c r="AG26" i="20"/>
  <c r="AO26" i="20"/>
  <c r="AE27" i="20"/>
  <c r="AM27" i="20"/>
  <c r="AC28" i="20"/>
  <c r="AK28" i="20"/>
  <c r="AA29" i="20"/>
  <c r="AI29" i="20"/>
  <c r="Y30" i="20"/>
  <c r="AG30" i="20"/>
  <c r="AO30" i="20"/>
  <c r="AE31" i="20"/>
  <c r="AM31" i="20"/>
  <c r="Z32" i="20"/>
  <c r="AE32" i="20"/>
  <c r="AK32" i="20"/>
  <c r="AP32" i="20"/>
  <c r="X33" i="20"/>
  <c r="AC33" i="20"/>
  <c r="AI33" i="20"/>
  <c r="AN33" i="20"/>
  <c r="AA34" i="20"/>
  <c r="AE34" i="20"/>
  <c r="AI34" i="20"/>
  <c r="AM34" i="20"/>
  <c r="Y35" i="20"/>
  <c r="AC35" i="20"/>
  <c r="AG35" i="20"/>
  <c r="AK35" i="20"/>
  <c r="AO35" i="20"/>
  <c r="AI6" i="20"/>
  <c r="AO11" i="20"/>
  <c r="AH16" i="20"/>
  <c r="AN17" i="20"/>
  <c r="AM4" i="20"/>
  <c r="AJ15" i="20"/>
  <c r="AP16" i="20"/>
  <c r="AE8" i="20"/>
  <c r="AK13" i="20"/>
  <c r="AF17" i="20"/>
  <c r="AL18" i="20"/>
  <c r="AA19" i="20"/>
  <c r="AK20" i="20"/>
  <c r="AG22" i="20"/>
  <c r="AN23" i="20"/>
  <c r="Z24" i="20"/>
  <c r="AL24" i="20"/>
  <c r="X25" i="20"/>
  <c r="AJ25" i="20"/>
  <c r="AH26" i="20"/>
  <c r="AF27" i="20"/>
  <c r="AD28" i="20"/>
  <c r="AO28" i="20"/>
  <c r="AB29" i="20"/>
  <c r="AM29" i="20"/>
  <c r="Z30" i="20"/>
  <c r="AK30" i="20"/>
  <c r="X31" i="20"/>
  <c r="AI31" i="20"/>
  <c r="AC32" i="20"/>
  <c r="AI32" i="20"/>
  <c r="AE33" i="20"/>
  <c r="AK33" i="20"/>
  <c r="Z34" i="20"/>
  <c r="AF34" i="20"/>
  <c r="AK34" i="20"/>
  <c r="AP34" i="20"/>
  <c r="X35" i="20"/>
  <c r="AD35" i="20"/>
  <c r="AI35" i="20"/>
  <c r="AN35" i="20"/>
  <c r="X36" i="20"/>
  <c r="AB36" i="20"/>
  <c r="AF36" i="20"/>
  <c r="AJ36" i="20"/>
  <c r="AN36" i="20"/>
  <c r="Z37" i="20"/>
  <c r="AD37" i="20"/>
  <c r="AH37" i="20"/>
  <c r="AL37" i="20"/>
  <c r="AP37" i="20"/>
  <c r="X38" i="20"/>
  <c r="AB38" i="20"/>
  <c r="AF38" i="20"/>
  <c r="AJ38" i="20"/>
  <c r="AN38" i="20"/>
  <c r="Z39" i="20"/>
  <c r="AD39" i="20"/>
  <c r="AH39" i="20"/>
  <c r="AL39" i="20"/>
  <c r="AP39" i="20"/>
  <c r="X40" i="20"/>
  <c r="AB40" i="20"/>
  <c r="AF40" i="20"/>
  <c r="AJ40" i="20"/>
  <c r="AN40" i="20"/>
  <c r="Z41" i="20"/>
  <c r="AD41" i="20"/>
  <c r="AH41" i="20"/>
  <c r="AL41" i="20"/>
  <c r="AP41" i="20"/>
  <c r="X42" i="20"/>
  <c r="AB42" i="20"/>
  <c r="AF42" i="20"/>
  <c r="AJ42" i="20"/>
  <c r="AN42" i="20"/>
  <c r="Z43" i="20"/>
  <c r="AD43" i="20"/>
  <c r="AH43" i="20"/>
  <c r="AL43" i="20"/>
  <c r="AP43" i="20"/>
  <c r="X44" i="20"/>
  <c r="AB44" i="20"/>
  <c r="AF44" i="20"/>
  <c r="AJ44" i="20"/>
  <c r="AN44" i="20"/>
  <c r="Z45" i="20"/>
  <c r="AD45" i="20"/>
  <c r="AH45" i="20"/>
  <c r="AL45" i="20"/>
  <c r="AP45" i="20"/>
  <c r="X46" i="20"/>
  <c r="AB46" i="20"/>
  <c r="AF46" i="20"/>
  <c r="AJ46" i="20"/>
  <c r="AN46" i="20"/>
  <c r="Z47" i="20"/>
  <c r="AD47" i="20"/>
  <c r="AH47" i="20"/>
  <c r="AL47" i="20"/>
  <c r="AP47" i="20"/>
  <c r="X48" i="20"/>
  <c r="AB48" i="20"/>
  <c r="AL14" i="20"/>
  <c r="AM19" i="20"/>
  <c r="AG20" i="20"/>
  <c r="AE21" i="20"/>
  <c r="AH24" i="20"/>
  <c r="AE25" i="20"/>
  <c r="Z26" i="20"/>
  <c r="AL26" i="20"/>
  <c r="AI27" i="20"/>
  <c r="Z28" i="20"/>
  <c r="AP28" i="20"/>
  <c r="AJ29" i="20"/>
  <c r="AD30" i="20"/>
  <c r="AA31" i="20"/>
  <c r="AN31" i="20"/>
  <c r="AD32" i="20"/>
  <c r="AM32" i="20"/>
  <c r="Y33" i="20"/>
  <c r="AG33" i="20"/>
  <c r="X34" i="20"/>
  <c r="AD34" i="20"/>
  <c r="AL34" i="20"/>
  <c r="Z35" i="20"/>
  <c r="AF35" i="20"/>
  <c r="AM35" i="20"/>
  <c r="AC36" i="20"/>
  <c r="AH36" i="20"/>
  <c r="AM36" i="20"/>
  <c r="AA37" i="20"/>
  <c r="AF37" i="20"/>
  <c r="AK37" i="20"/>
  <c r="Y38" i="20"/>
  <c r="AD38" i="20"/>
  <c r="AI38" i="20"/>
  <c r="AO20" i="20"/>
  <c r="AI21" i="20"/>
  <c r="AC22" i="20"/>
  <c r="AA23" i="20"/>
  <c r="Y24" i="20"/>
  <c r="AO24" i="20"/>
  <c r="AF25" i="20"/>
  <c r="AC26" i="20"/>
  <c r="AP26" i="20"/>
  <c r="X27" i="20"/>
  <c r="AJ27" i="20"/>
  <c r="AG28" i="20"/>
  <c r="X29" i="20"/>
  <c r="AN29" i="20"/>
  <c r="AH30" i="20"/>
  <c r="AB31" i="20"/>
  <c r="AG32" i="20"/>
  <c r="AO32" i="20"/>
  <c r="AA33" i="20"/>
  <c r="AJ33" i="20"/>
  <c r="Y34" i="20"/>
  <c r="AG34" i="20"/>
  <c r="AN34" i="20"/>
  <c r="AA35" i="20"/>
  <c r="AH35" i="20"/>
  <c r="AP35" i="20"/>
  <c r="Y36" i="20"/>
  <c r="AD36" i="20"/>
  <c r="AI36" i="20"/>
  <c r="AO36" i="20"/>
  <c r="AB37" i="20"/>
  <c r="AG37" i="20"/>
  <c r="AM37" i="20"/>
  <c r="Z38" i="20"/>
  <c r="AE38" i="20"/>
  <c r="AK38" i="20"/>
  <c r="AP38" i="20"/>
  <c r="X39" i="20"/>
  <c r="AC39" i="20"/>
  <c r="AI39" i="20"/>
  <c r="AN39" i="20"/>
  <c r="AA40" i="20"/>
  <c r="AG40" i="20"/>
  <c r="AL40" i="20"/>
  <c r="Y41" i="20"/>
  <c r="AE41" i="20"/>
  <c r="AJ41" i="20"/>
  <c r="AO41" i="20"/>
  <c r="AC42" i="20"/>
  <c r="AH42" i="20"/>
  <c r="AM42" i="20"/>
  <c r="AA43" i="20"/>
  <c r="AF43" i="20"/>
  <c r="AK43" i="20"/>
  <c r="Y44" i="20"/>
  <c r="AD44" i="20"/>
  <c r="AI44" i="20"/>
  <c r="AO44" i="20"/>
  <c r="AB45" i="20"/>
  <c r="AG45" i="20"/>
  <c r="AM45" i="20"/>
  <c r="Z46" i="20"/>
  <c r="AE46" i="20"/>
  <c r="AK46" i="20"/>
  <c r="AP46" i="20"/>
  <c r="X47" i="20"/>
  <c r="AC47" i="20"/>
  <c r="AI47" i="20"/>
  <c r="AN47" i="20"/>
  <c r="AA48" i="20"/>
  <c r="AF48" i="20"/>
  <c r="AJ48" i="20"/>
  <c r="AN48" i="20"/>
  <c r="Z49" i="20"/>
  <c r="AD49" i="20"/>
  <c r="AH49" i="20"/>
  <c r="AL49" i="20"/>
  <c r="AP49" i="20"/>
  <c r="X50" i="20"/>
  <c r="AB50" i="20"/>
  <c r="AF50" i="20"/>
  <c r="AJ50" i="20"/>
  <c r="AN50" i="20"/>
  <c r="Z51" i="20"/>
  <c r="AD51" i="20"/>
  <c r="AH51" i="20"/>
  <c r="AL51" i="20"/>
  <c r="AP51" i="20"/>
  <c r="X52" i="20"/>
  <c r="AB52" i="20"/>
  <c r="AF52" i="20"/>
  <c r="AJ52" i="20"/>
  <c r="AN52" i="20"/>
  <c r="Z53" i="20"/>
  <c r="AD53" i="20"/>
  <c r="AH53" i="20"/>
  <c r="AL53" i="20"/>
  <c r="AP53" i="20"/>
  <c r="AM12" i="20"/>
  <c r="AD18" i="20"/>
  <c r="AI19" i="20"/>
  <c r="Y20" i="20"/>
  <c r="AI23" i="20"/>
  <c r="AG24" i="20"/>
  <c r="AB25" i="20"/>
  <c r="AN25" i="20"/>
  <c r="AK26" i="20"/>
  <c r="AB27" i="20"/>
  <c r="Y28" i="20"/>
  <c r="AL28" i="20"/>
  <c r="AF29" i="20"/>
  <c r="AC30" i="20"/>
  <c r="AP30" i="20"/>
  <c r="AJ31" i="20"/>
  <c r="AA32" i="20"/>
  <c r="AL32" i="20"/>
  <c r="AF33" i="20"/>
  <c r="AO33" i="20"/>
  <c r="AC34" i="20"/>
  <c r="AJ34" i="20"/>
  <c r="AE35" i="20"/>
  <c r="AL35" i="20"/>
  <c r="AA36" i="20"/>
  <c r="AG36" i="20"/>
  <c r="AL36" i="20"/>
  <c r="Y37" i="20"/>
  <c r="AE37" i="20"/>
  <c r="AJ37" i="20"/>
  <c r="AO37" i="20"/>
  <c r="AC38" i="20"/>
  <c r="AH38" i="20"/>
  <c r="AM38" i="20"/>
  <c r="AA39" i="20"/>
  <c r="AF39" i="20"/>
  <c r="AK39" i="20"/>
  <c r="Y40" i="20"/>
  <c r="AD40" i="20"/>
  <c r="AI40" i="20"/>
  <c r="AO40" i="20"/>
  <c r="AB41" i="20"/>
  <c r="AG41" i="20"/>
  <c r="AM41" i="20"/>
  <c r="Z42" i="20"/>
  <c r="AE42" i="20"/>
  <c r="AK42" i="20"/>
  <c r="AP42" i="20"/>
  <c r="X43" i="20"/>
  <c r="AC43" i="20"/>
  <c r="AI43" i="20"/>
  <c r="AN43" i="20"/>
  <c r="AA44" i="20"/>
  <c r="AG44" i="20"/>
  <c r="AL44" i="20"/>
  <c r="Y45" i="20"/>
  <c r="AE45" i="20"/>
  <c r="AJ45" i="20"/>
  <c r="AO45" i="20"/>
  <c r="AC46" i="20"/>
  <c r="AH46" i="20"/>
  <c r="AM46" i="20"/>
  <c r="AA47" i="20"/>
  <c r="AF47" i="20"/>
  <c r="AK47" i="20"/>
  <c r="Y48" i="20"/>
  <c r="AD48" i="20"/>
  <c r="AH48" i="20"/>
  <c r="AL48" i="20"/>
  <c r="AP48" i="20"/>
  <c r="X49" i="20"/>
  <c r="AB49" i="20"/>
  <c r="AF49" i="20"/>
  <c r="AJ49" i="20"/>
  <c r="AN49" i="20"/>
  <c r="Z50" i="20"/>
  <c r="AD50" i="20"/>
  <c r="AH50" i="20"/>
  <c r="AL50" i="20"/>
  <c r="AP50" i="20"/>
  <c r="X51" i="20"/>
  <c r="AB51" i="20"/>
  <c r="AF51" i="20"/>
  <c r="AJ51" i="20"/>
  <c r="AN51" i="20"/>
  <c r="Z52" i="20"/>
  <c r="AD52" i="20"/>
  <c r="AH52" i="20"/>
  <c r="AL52" i="20"/>
  <c r="AP52" i="20"/>
  <c r="X53" i="20"/>
  <c r="AB53" i="20"/>
  <c r="AF53" i="20"/>
  <c r="AJ53" i="20"/>
  <c r="AN53" i="20"/>
  <c r="Z54" i="20"/>
  <c r="AD54" i="20"/>
  <c r="AH54" i="20"/>
  <c r="AL54" i="20"/>
  <c r="AP54" i="20"/>
  <c r="AE23" i="20"/>
  <c r="AH28" i="20"/>
  <c r="AE36" i="20"/>
  <c r="AN37" i="20"/>
  <c r="AA38" i="20"/>
  <c r="AE39" i="20"/>
  <c r="AO39" i="20"/>
  <c r="AC40" i="20"/>
  <c r="AM40" i="20"/>
  <c r="AA41" i="20"/>
  <c r="AK41" i="20"/>
  <c r="Y42" i="20"/>
  <c r="AI42" i="20"/>
  <c r="AG43" i="20"/>
  <c r="AE44" i="20"/>
  <c r="AP44" i="20"/>
  <c r="AC45" i="20"/>
  <c r="AN45" i="20"/>
  <c r="AA46" i="20"/>
  <c r="AL46" i="20"/>
  <c r="Y47" i="20"/>
  <c r="AJ47" i="20"/>
  <c r="AG48" i="20"/>
  <c r="AO48" i="20"/>
  <c r="AE49" i="20"/>
  <c r="AM49" i="20"/>
  <c r="AC50" i="20"/>
  <c r="AK50" i="20"/>
  <c r="AA51" i="20"/>
  <c r="AI51" i="20"/>
  <c r="Y52" i="20"/>
  <c r="AG52" i="20"/>
  <c r="AO52" i="20"/>
  <c r="AE53" i="20"/>
  <c r="AM53" i="20"/>
  <c r="AB54" i="20"/>
  <c r="AG54" i="20"/>
  <c r="AM54" i="20"/>
  <c r="X55" i="20"/>
  <c r="AB55" i="20"/>
  <c r="AF55" i="20"/>
  <c r="AJ55" i="20"/>
  <c r="AN55" i="20"/>
  <c r="AA10" i="20"/>
  <c r="AM25" i="20"/>
  <c r="AA27" i="20"/>
  <c r="AL30" i="20"/>
  <c r="Y32" i="20"/>
  <c r="AB33" i="20"/>
  <c r="AB34" i="20"/>
  <c r="AK36" i="20"/>
  <c r="X37" i="20"/>
  <c r="AG38" i="20"/>
  <c r="AG39" i="20"/>
  <c r="AE40" i="20"/>
  <c r="AP40" i="20"/>
  <c r="AC41" i="20"/>
  <c r="AN41" i="20"/>
  <c r="AA42" i="20"/>
  <c r="AL42" i="20"/>
  <c r="Y43" i="20"/>
  <c r="AJ43" i="20"/>
  <c r="AH44" i="20"/>
  <c r="AF45" i="20"/>
  <c r="AD46" i="20"/>
  <c r="AO46" i="20"/>
  <c r="AB47" i="20"/>
  <c r="AM47" i="20"/>
  <c r="Z48" i="20"/>
  <c r="AI48" i="20"/>
  <c r="Y49" i="20"/>
  <c r="AG49" i="20"/>
  <c r="AO49" i="20"/>
  <c r="AE50" i="20"/>
  <c r="AM50" i="20"/>
  <c r="AC51" i="20"/>
  <c r="AK51" i="20"/>
  <c r="AA52" i="20"/>
  <c r="AI52" i="20"/>
  <c r="Y53" i="20"/>
  <c r="AG53" i="20"/>
  <c r="AO53" i="20"/>
  <c r="X54" i="20"/>
  <c r="AC54" i="20"/>
  <c r="AI54" i="20"/>
  <c r="AN54" i="20"/>
  <c r="Y55" i="20"/>
  <c r="AC55" i="20"/>
  <c r="AG55" i="20"/>
  <c r="AK55" i="20"/>
  <c r="AO55" i="20"/>
  <c r="AM21" i="20"/>
  <c r="AD24" i="20"/>
  <c r="AN27" i="20"/>
  <c r="AE29" i="20"/>
  <c r="AH32" i="20"/>
  <c r="AM33" i="20"/>
  <c r="AH34" i="20"/>
  <c r="AB35" i="20"/>
  <c r="AP36" i="20"/>
  <c r="AC37" i="20"/>
  <c r="AL38" i="20"/>
  <c r="Y39" i="20"/>
  <c r="AJ39" i="20"/>
  <c r="AH40" i="20"/>
  <c r="AF41" i="20"/>
  <c r="AD42" i="20"/>
  <c r="AO42" i="20"/>
  <c r="AB43" i="20"/>
  <c r="AM43" i="20"/>
  <c r="Z44" i="20"/>
  <c r="AK44" i="20"/>
  <c r="X45" i="20"/>
  <c r="AI45" i="20"/>
  <c r="AG46" i="20"/>
  <c r="AE47" i="20"/>
  <c r="AO47" i="20"/>
  <c r="AC48" i="20"/>
  <c r="AK48" i="20"/>
  <c r="AA49" i="20"/>
  <c r="AI49" i="20"/>
  <c r="Y50" i="20"/>
  <c r="AG50" i="20"/>
  <c r="AO50" i="20"/>
  <c r="AE51" i="20"/>
  <c r="AM51" i="20"/>
  <c r="AC52" i="20"/>
  <c r="AK52" i="20"/>
  <c r="AA53" i="20"/>
  <c r="AI53" i="20"/>
  <c r="Y54" i="20"/>
  <c r="AE54" i="20"/>
  <c r="AJ54" i="20"/>
  <c r="AO54" i="20"/>
  <c r="Z55" i="20"/>
  <c r="AD55" i="20"/>
  <c r="AH55" i="20"/>
  <c r="AL55" i="20"/>
  <c r="AP55" i="20"/>
  <c r="AK22" i="20"/>
  <c r="AP24" i="20"/>
  <c r="AD26" i="20"/>
  <c r="AF31" i="20"/>
  <c r="AO34" i="20"/>
  <c r="AJ35" i="20"/>
  <c r="Z36" i="20"/>
  <c r="AI37" i="20"/>
  <c r="AO38" i="20"/>
  <c r="AB39" i="20"/>
  <c r="AM39" i="20"/>
  <c r="Z40" i="20"/>
  <c r="AK40" i="20"/>
  <c r="X41" i="20"/>
  <c r="AI41" i="20"/>
  <c r="AG42" i="20"/>
  <c r="AE43" i="20"/>
  <c r="AO43" i="20"/>
  <c r="AC44" i="20"/>
  <c r="AM44" i="20"/>
  <c r="AA45" i="20"/>
  <c r="AK45" i="20"/>
  <c r="Y46" i="20"/>
  <c r="AI46" i="20"/>
  <c r="AG47" i="20"/>
  <c r="AE48" i="20"/>
  <c r="AM48" i="20"/>
  <c r="AC49" i="20"/>
  <c r="AK49" i="20"/>
  <c r="AA50" i="20"/>
  <c r="AI50" i="20"/>
  <c r="Y51" i="20"/>
  <c r="AG51" i="20"/>
  <c r="AO51" i="20"/>
  <c r="AE52" i="20"/>
  <c r="AM52" i="20"/>
  <c r="AC53" i="20"/>
  <c r="AK53" i="20"/>
  <c r="AA54" i="20"/>
  <c r="AF54" i="20"/>
  <c r="AK54" i="20"/>
  <c r="AA55" i="20"/>
  <c r="AE55" i="20"/>
  <c r="AI55" i="20"/>
  <c r="AM55" i="20"/>
  <c r="AM10" i="27"/>
  <c r="AJ10" i="19"/>
  <c r="Z9" i="19"/>
  <c r="AF8" i="19"/>
  <c r="AD7" i="19"/>
  <c r="AB6" i="19"/>
  <c r="Z5" i="19"/>
  <c r="X4" i="19"/>
  <c r="AF10" i="19"/>
  <c r="AP9" i="19"/>
  <c r="AB8" i="19"/>
  <c r="Z7" i="19"/>
  <c r="X6" i="19"/>
  <c r="AD9" i="19"/>
  <c r="AN8" i="19"/>
  <c r="AP7" i="19"/>
  <c r="AN6" i="19"/>
  <c r="AL5" i="19"/>
  <c r="AJ4" i="19"/>
  <c r="AB10" i="19"/>
  <c r="AH9" i="19"/>
  <c r="AP5" i="19"/>
  <c r="AN4" i="19"/>
  <c r="AM9" i="27"/>
  <c r="X8" i="19"/>
  <c r="AL7" i="19"/>
  <c r="AJ6" i="19"/>
  <c r="AH5" i="19"/>
  <c r="AF4" i="19"/>
  <c r="AC10" i="27"/>
  <c r="AN10" i="19"/>
  <c r="X10" i="19"/>
  <c r="AL9" i="19"/>
  <c r="AJ8" i="19"/>
  <c r="AH7" i="19"/>
  <c r="AF6" i="19"/>
  <c r="AD5" i="19"/>
  <c r="AB4" i="19"/>
  <c r="AH52" i="27"/>
  <c r="AM54" i="27"/>
  <c r="AP55" i="27"/>
  <c r="AL49" i="27"/>
  <c r="AI50" i="27"/>
  <c r="AH45" i="27"/>
  <c r="Z46" i="27"/>
  <c r="AP46" i="27"/>
  <c r="AF47" i="27"/>
  <c r="AH39" i="27"/>
  <c r="AH40" i="27"/>
  <c r="AF41" i="27"/>
  <c r="AD42" i="27"/>
  <c r="AD43" i="27"/>
  <c r="AL32" i="27"/>
  <c r="AJ33" i="27"/>
  <c r="AA34" i="27"/>
  <c r="AI34" i="27"/>
  <c r="Z35" i="27"/>
  <c r="AH35" i="27"/>
  <c r="X36" i="27"/>
  <c r="AI36" i="27"/>
  <c r="X37" i="27"/>
  <c r="AG37" i="27"/>
  <c r="AO37" i="27"/>
  <c r="X25" i="27"/>
  <c r="AG25" i="27"/>
  <c r="AD26" i="27"/>
  <c r="AO26" i="27"/>
  <c r="AA27" i="27"/>
  <c r="AL27" i="27"/>
  <c r="Z28" i="27"/>
  <c r="AJ28" i="27"/>
  <c r="AM52" i="27"/>
  <c r="AB53" i="27"/>
  <c r="AO54" i="27"/>
  <c r="Z49" i="27"/>
  <c r="AJ50" i="27"/>
  <c r="X45" i="27"/>
  <c r="AP45" i="27"/>
  <c r="AF46" i="27"/>
  <c r="AJ47" i="27"/>
  <c r="Y39" i="27"/>
  <c r="AM39" i="27"/>
  <c r="AL40" i="27"/>
  <c r="AK41" i="27"/>
  <c r="AJ42" i="27"/>
  <c r="AM53" i="27"/>
  <c r="X54" i="27"/>
  <c r="AF55" i="27"/>
  <c r="AC49" i="27"/>
  <c r="Z50" i="27"/>
  <c r="AP50" i="27"/>
  <c r="AF45" i="27"/>
  <c r="AG46" i="27"/>
  <c r="Y47" i="27"/>
  <c r="AO47" i="27"/>
  <c r="AD39" i="27"/>
  <c r="AO39" i="27"/>
  <c r="AB40" i="27"/>
  <c r="AN40" i="27"/>
  <c r="AA41" i="27"/>
  <c r="AM41" i="27"/>
  <c r="Z42" i="27"/>
  <c r="AE54" i="27"/>
  <c r="AK55" i="27"/>
  <c r="AK49" i="27"/>
  <c r="AA50" i="27"/>
  <c r="AG45" i="27"/>
  <c r="AO46" i="27"/>
  <c r="Z47" i="27"/>
  <c r="AP47" i="27"/>
  <c r="AE39" i="27"/>
  <c r="AD40" i="27"/>
  <c r="AE41" i="27"/>
  <c r="AO41" i="27"/>
  <c r="AC42" i="27"/>
  <c r="AO42" i="27"/>
  <c r="AA43" i="27"/>
  <c r="AM43" i="27"/>
  <c r="AG32" i="27"/>
  <c r="AF33" i="27"/>
  <c r="AH34" i="27"/>
  <c r="AF35" i="27"/>
  <c r="AP35" i="27"/>
  <c r="AE36" i="27"/>
  <c r="AO36" i="27"/>
  <c r="AD37" i="27"/>
  <c r="AN37" i="27"/>
  <c r="AE25" i="27"/>
  <c r="AN25" i="27"/>
  <c r="AC26" i="27"/>
  <c r="AK26" i="27"/>
  <c r="Z27" i="27"/>
  <c r="AI27" i="27"/>
  <c r="AF28" i="27"/>
  <c r="Y21" i="27"/>
  <c r="AG21" i="27"/>
  <c r="X22" i="27"/>
  <c r="AF22" i="27"/>
  <c r="AP22" i="27"/>
  <c r="AA10" i="27"/>
  <c r="AI9" i="27"/>
  <c r="Z8" i="27"/>
  <c r="AH7" i="27"/>
  <c r="Y10" i="27"/>
  <c r="AH9" i="27"/>
  <c r="Y9" i="27"/>
  <c r="AP8" i="27"/>
  <c r="Y8" i="27"/>
  <c r="AP7" i="27"/>
  <c r="AO6" i="27"/>
  <c r="Y15" i="27"/>
  <c r="AL14" i="27"/>
  <c r="Z13" i="27"/>
  <c r="AK19" i="27"/>
  <c r="Z19" i="27"/>
  <c r="AJ18" i="27"/>
  <c r="Y18" i="27"/>
  <c r="AC23" i="27"/>
  <c r="AO10" i="27"/>
  <c r="AG10" i="27"/>
  <c r="AO9" i="27"/>
  <c r="AE9" i="27"/>
  <c r="AO8" i="27"/>
  <c r="AE8" i="27"/>
  <c r="AM7" i="27"/>
  <c r="AE7" i="27"/>
  <c r="AM6" i="27"/>
  <c r="AD6" i="27"/>
  <c r="AO15" i="27"/>
  <c r="AF15" i="27"/>
  <c r="X15" i="27"/>
  <c r="AK14" i="27"/>
  <c r="AB14" i="27"/>
  <c r="AP13" i="27"/>
  <c r="AG13" i="27"/>
  <c r="AG19" i="27"/>
  <c r="Y19" i="27"/>
  <c r="AF18" i="27"/>
  <c r="AO17" i="27"/>
  <c r="AE17" i="27"/>
  <c r="AP17" i="27"/>
  <c r="AI23" i="27"/>
  <c r="AA23" i="27"/>
  <c r="AN22" i="27"/>
  <c r="AC22" i="27"/>
  <c r="AO21" i="27"/>
  <c r="AB21" i="27"/>
  <c r="AL28" i="27"/>
  <c r="AE27" i="27"/>
  <c r="AP26" i="27"/>
  <c r="X26" i="27"/>
  <c r="AJ25" i="27"/>
  <c r="AH37" i="27"/>
  <c r="AJ36" i="27"/>
  <c r="AL35" i="27"/>
  <c r="AL34" i="27"/>
  <c r="AN33" i="27"/>
  <c r="AC32" i="27"/>
  <c r="AA6" i="27"/>
  <c r="AN15" i="27"/>
  <c r="AJ14" i="27"/>
  <c r="AC13" i="27"/>
  <c r="AD18" i="27"/>
  <c r="Y22" i="27"/>
  <c r="AA21" i="27"/>
  <c r="AE28" i="27"/>
  <c r="Y27" i="27"/>
  <c r="AJ26" i="27"/>
  <c r="AC25" i="27"/>
  <c r="AB37" i="27"/>
  <c r="AC36" i="27"/>
  <c r="AE35" i="27"/>
  <c r="AD34" i="27"/>
  <c r="AD33" i="27"/>
  <c r="AL43" i="27"/>
  <c r="AA8" i="27"/>
  <c r="AA7" i="27"/>
  <c r="AL6" i="27"/>
  <c r="AE15" i="27"/>
  <c r="Y14" i="27"/>
  <c r="AM13" i="27"/>
  <c r="AO19" i="27"/>
  <c r="AE19" i="27"/>
  <c r="AL18" i="27"/>
  <c r="AK17" i="27"/>
  <c r="Y23" i="27"/>
  <c r="AK22" i="27"/>
  <c r="AI8" i="27"/>
  <c r="Z7" i="27"/>
  <c r="AH6" i="27"/>
  <c r="Y6" i="27"/>
  <c r="AK15" i="27"/>
  <c r="AA15" i="27"/>
  <c r="AP14" i="27"/>
  <c r="AF14" i="27"/>
  <c r="AK13" i="27"/>
  <c r="AA13" i="27"/>
  <c r="AL19" i="27"/>
  <c r="AD19" i="27"/>
  <c r="AK18" i="27"/>
  <c r="AB18" i="27"/>
  <c r="AJ17" i="27"/>
  <c r="AA17" i="27"/>
  <c r="AO23" i="27"/>
  <c r="AG23" i="27"/>
  <c r="AJ22" i="27"/>
  <c r="AJ21" i="27"/>
  <c r="AB28" i="27"/>
  <c r="AO27" i="27"/>
  <c r="AH26" i="27"/>
  <c r="Y25" i="27"/>
  <c r="Y37" i="27"/>
  <c r="AA36" i="27"/>
  <c r="AA35" i="27"/>
  <c r="AC34" i="27"/>
  <c r="AA33" i="27"/>
  <c r="AM32" i="27"/>
  <c r="AH43" i="27"/>
  <c r="AK42" i="27"/>
  <c r="AC9" i="27"/>
  <c r="AL8" i="27"/>
  <c r="AL7" i="27"/>
  <c r="AB17" i="27"/>
  <c r="AH23" i="27"/>
  <c r="AM21" i="27"/>
  <c r="AP27" i="27"/>
  <c r="AI10" i="27"/>
  <c r="Z9" i="27"/>
  <c r="AH10" i="27"/>
  <c r="AP9" i="27"/>
  <c r="AG8" i="27"/>
  <c r="AG7" i="27"/>
  <c r="AG6" i="27"/>
  <c r="AI15" i="27"/>
  <c r="AD14" i="27"/>
  <c r="AH13" i="27"/>
  <c r="AG17" i="27"/>
  <c r="AM23" i="27"/>
  <c r="AD22" i="27"/>
  <c r="AF21" i="27"/>
  <c r="AM28" i="27"/>
  <c r="AG27" i="27"/>
  <c r="Z26" i="27"/>
  <c r="AM25" i="27"/>
  <c r="AL37" i="27"/>
  <c r="AK36" i="27"/>
  <c r="AM35" i="27"/>
  <c r="AO34" i="27"/>
  <c r="AO33" i="27"/>
  <c r="AE32" i="27"/>
  <c r="Y43" i="27"/>
  <c r="AA5" i="21"/>
  <c r="AF12" i="21"/>
  <c r="AE14" i="21"/>
  <c r="AB19" i="21"/>
  <c r="AL20" i="21"/>
  <c r="AI22" i="21"/>
  <c r="Z24" i="21"/>
  <c r="AJ25" i="21"/>
  <c r="AD27" i="21"/>
  <c r="AE30" i="21"/>
  <c r="AF35" i="21"/>
  <c r="AN36" i="21"/>
  <c r="AN37" i="21"/>
  <c r="X39" i="21"/>
  <c r="AA40" i="21"/>
  <c r="AM43" i="21"/>
  <c r="AM44" i="21"/>
  <c r="AL45" i="21"/>
  <c r="AE46" i="21"/>
  <c r="AE47" i="21"/>
  <c r="AD48" i="21"/>
  <c r="AP49" i="21"/>
  <c r="AF50" i="21"/>
  <c r="AP51" i="21"/>
  <c r="AH52" i="21"/>
  <c r="AI54" i="21"/>
  <c r="AD5" i="21"/>
  <c r="AM10" i="21"/>
  <c r="AH12" i="21"/>
  <c r="AA15" i="21"/>
  <c r="AI19" i="21"/>
  <c r="AD21" i="21"/>
  <c r="AB24" i="21"/>
  <c r="AN27" i="21"/>
  <c r="X29" i="21"/>
  <c r="AB32" i="21"/>
  <c r="AB33" i="21"/>
  <c r="AL34" i="21"/>
  <c r="Z38" i="21"/>
  <c r="AF39" i="21"/>
  <c r="AB40" i="21"/>
  <c r="AB41" i="21"/>
  <c r="AA42" i="21"/>
  <c r="AM45" i="21"/>
  <c r="AN46" i="21"/>
  <c r="AM47" i="21"/>
  <c r="AF48" i="21"/>
  <c r="AA49" i="21"/>
  <c r="AI50" i="21"/>
  <c r="AB51" i="21"/>
  <c r="AI52" i="21"/>
  <c r="AB53" i="21"/>
  <c r="AJ54" i="21"/>
  <c r="AD55" i="21"/>
  <c r="AB6" i="21"/>
  <c r="AN10" i="21"/>
  <c r="AF13" i="21"/>
  <c r="X23" i="21"/>
  <c r="AJ26" i="21"/>
  <c r="AN29" i="21"/>
  <c r="AD31" i="21"/>
  <c r="AD32" i="21"/>
  <c r="AM33" i="21"/>
  <c r="AD37" i="21"/>
  <c r="AH38" i="21"/>
  <c r="AI39" i="21"/>
  <c r="AL40" i="21"/>
  <c r="AJ41" i="21"/>
  <c r="AD42" i="21"/>
  <c r="AD43" i="21"/>
  <c r="AB44" i="21"/>
  <c r="AN47" i="21"/>
  <c r="AN48" i="21"/>
  <c r="AF49" i="21"/>
  <c r="AP50" i="21"/>
  <c r="AH51" i="21"/>
  <c r="AH53" i="21"/>
  <c r="AI55" i="21"/>
  <c r="AE4" i="21"/>
  <c r="AM11" i="21"/>
  <c r="Z14" i="21"/>
  <c r="Z16" i="21"/>
  <c r="AJ20" i="21"/>
  <c r="AM23" i="21"/>
  <c r="AE25" i="21"/>
  <c r="AN26" i="21"/>
  <c r="AL28" i="21"/>
  <c r="X30" i="21"/>
  <c r="AE31" i="21"/>
  <c r="AP32" i="21"/>
  <c r="AE36" i="21"/>
  <c r="AM37" i="21"/>
  <c r="AM38" i="21"/>
  <c r="AL41" i="21"/>
  <c r="AL42" i="21"/>
  <c r="AJ43" i="21"/>
  <c r="AD44" i="21"/>
  <c r="AE45" i="21"/>
  <c r="AD46" i="21"/>
  <c r="AH49" i="21"/>
  <c r="AA50" i="21"/>
  <c r="AI51" i="21"/>
  <c r="AB52" i="21"/>
  <c r="AJ53" i="21"/>
  <c r="AD54" i="21"/>
  <c r="AJ55" i="21"/>
  <c r="AO10" i="19"/>
  <c r="AK10" i="19"/>
  <c r="AG10" i="19"/>
  <c r="AC10" i="19"/>
  <c r="Y10" i="19"/>
  <c r="AM9" i="19"/>
  <c r="AI9" i="19"/>
  <c r="AE9" i="19"/>
  <c r="AA9" i="19"/>
  <c r="AO8" i="19"/>
  <c r="AK8" i="19"/>
  <c r="AG8" i="19"/>
  <c r="AC8" i="19"/>
  <c r="Y8" i="19"/>
  <c r="AM7" i="19"/>
  <c r="AI7" i="19"/>
  <c r="AE7" i="19"/>
  <c r="AA7" i="19"/>
  <c r="AO6" i="19"/>
  <c r="AK6" i="19"/>
  <c r="AG6" i="19"/>
  <c r="AC6" i="19"/>
  <c r="Y6" i="19"/>
  <c r="AM5" i="19"/>
  <c r="AI5" i="19"/>
  <c r="AE5" i="19"/>
  <c r="AA5" i="19"/>
  <c r="AO4" i="19"/>
  <c r="AK4" i="19"/>
  <c r="AG4" i="19"/>
  <c r="AC4" i="19"/>
  <c r="Y4" i="19"/>
  <c r="AM55" i="19"/>
  <c r="AH55" i="19"/>
  <c r="AB55" i="19"/>
  <c r="AO54" i="19"/>
  <c r="AJ54" i="19"/>
  <c r="AE54" i="19"/>
  <c r="Y54" i="19"/>
  <c r="AL53" i="19"/>
  <c r="AG53" i="19"/>
  <c r="AB53" i="19"/>
  <c r="AO52" i="19"/>
  <c r="AI52" i="19"/>
  <c r="AD52" i="19"/>
  <c r="Y52" i="19"/>
  <c r="AM51" i="19"/>
  <c r="AE51" i="19"/>
  <c r="AG50" i="19"/>
  <c r="AD49" i="19"/>
  <c r="AA48" i="19"/>
  <c r="AN47" i="19"/>
  <c r="AL55" i="19"/>
  <c r="AF55" i="19"/>
  <c r="AA55" i="19"/>
  <c r="AN54" i="19"/>
  <c r="AI54" i="19"/>
  <c r="AC54" i="19"/>
  <c r="X54" i="19"/>
  <c r="AP53" i="19"/>
  <c r="AK53" i="19"/>
  <c r="AF53" i="19"/>
  <c r="Z53" i="19"/>
  <c r="AM52" i="19"/>
  <c r="AH52" i="19"/>
  <c r="AC52" i="19"/>
  <c r="AJ51" i="19"/>
  <c r="AB51" i="19"/>
  <c r="AO50" i="19"/>
  <c r="AC50" i="19"/>
  <c r="AP49" i="19"/>
  <c r="Z49" i="19"/>
  <c r="AM48" i="19"/>
  <c r="AJ47" i="19"/>
  <c r="AM10" i="19"/>
  <c r="AI10" i="19"/>
  <c r="AE10" i="19"/>
  <c r="AA10" i="19"/>
  <c r="AO9" i="19"/>
  <c r="AK9" i="19"/>
  <c r="AG9" i="19"/>
  <c r="AC9" i="19"/>
  <c r="Y9" i="19"/>
  <c r="AM8" i="19"/>
  <c r="AI8" i="19"/>
  <c r="AE8" i="19"/>
  <c r="AA8" i="19"/>
  <c r="AO7" i="19"/>
  <c r="AK7" i="19"/>
  <c r="AG7" i="19"/>
  <c r="AC7" i="19"/>
  <c r="Y7" i="19"/>
  <c r="AM6" i="19"/>
  <c r="AI6" i="19"/>
  <c r="AE6" i="19"/>
  <c r="AA6" i="19"/>
  <c r="AO5" i="19"/>
  <c r="AK5" i="19"/>
  <c r="AG5" i="19"/>
  <c r="AC5" i="19"/>
  <c r="Y5" i="19"/>
  <c r="AM4" i="19"/>
  <c r="AI4" i="19"/>
  <c r="AE4" i="19"/>
  <c r="AA4" i="19"/>
  <c r="AP55" i="19"/>
  <c r="AJ55" i="19"/>
  <c r="AE55" i="19"/>
  <c r="Z55" i="19"/>
  <c r="AM54" i="19"/>
  <c r="AG54" i="19"/>
  <c r="AB54" i="19"/>
  <c r="AO53" i="19"/>
  <c r="AJ53" i="19"/>
  <c r="AD53" i="19"/>
  <c r="Y53" i="19"/>
  <c r="AL52" i="19"/>
  <c r="AG52" i="19"/>
  <c r="AA52" i="19"/>
  <c r="AI51" i="19"/>
  <c r="AA51" i="19"/>
  <c r="AN50" i="19"/>
  <c r="Y50" i="19"/>
  <c r="AL49" i="19"/>
  <c r="AI48" i="19"/>
  <c r="Y11" i="19"/>
  <c r="AC11" i="19"/>
  <c r="AG11" i="19"/>
  <c r="AK11" i="19"/>
  <c r="AO11" i="19"/>
  <c r="X12" i="19"/>
  <c r="AB12" i="19"/>
  <c r="AF12" i="19"/>
  <c r="AJ12" i="19"/>
  <c r="AN12" i="19"/>
  <c r="AA13" i="19"/>
  <c r="AE13" i="19"/>
  <c r="AI13" i="19"/>
  <c r="AM13" i="19"/>
  <c r="Z14" i="19"/>
  <c r="AD14" i="19"/>
  <c r="AH14" i="19"/>
  <c r="AL14" i="19"/>
  <c r="AP14" i="19"/>
  <c r="Y15" i="19"/>
  <c r="AC15" i="19"/>
  <c r="AG15" i="19"/>
  <c r="AK15" i="19"/>
  <c r="AO15" i="19"/>
  <c r="X16" i="19"/>
  <c r="AB16" i="19"/>
  <c r="AF16" i="19"/>
  <c r="AJ16" i="19"/>
  <c r="AN16" i="19"/>
  <c r="AA17" i="19"/>
  <c r="AE17" i="19"/>
  <c r="AI17" i="19"/>
  <c r="AM17" i="19"/>
  <c r="Z18" i="19"/>
  <c r="AD18" i="19"/>
  <c r="AH18" i="19"/>
  <c r="AL18" i="19"/>
  <c r="AP18" i="19"/>
  <c r="Y19" i="19"/>
  <c r="AC19" i="19"/>
  <c r="AG19" i="19"/>
  <c r="AK19" i="19"/>
  <c r="AO19" i="19"/>
  <c r="X20" i="19"/>
  <c r="AB20" i="19"/>
  <c r="AF20" i="19"/>
  <c r="AJ20" i="19"/>
  <c r="AN20" i="19"/>
  <c r="AA21" i="19"/>
  <c r="AE21" i="19"/>
  <c r="AI21" i="19"/>
  <c r="AM21" i="19"/>
  <c r="Z22" i="19"/>
  <c r="AD22" i="19"/>
  <c r="AH22" i="19"/>
  <c r="AA11" i="19"/>
  <c r="AE11" i="19"/>
  <c r="AI11" i="19"/>
  <c r="AM11" i="19"/>
  <c r="Z12" i="19"/>
  <c r="AD12" i="19"/>
  <c r="AH12" i="19"/>
  <c r="AL12" i="19"/>
  <c r="AP12" i="19"/>
  <c r="Y13" i="19"/>
  <c r="AC13" i="19"/>
  <c r="AG13" i="19"/>
  <c r="AK13" i="19"/>
  <c r="AO13" i="19"/>
  <c r="X14" i="19"/>
  <c r="AB14" i="19"/>
  <c r="AF14" i="19"/>
  <c r="AJ14" i="19"/>
  <c r="AN14" i="19"/>
  <c r="AA15" i="19"/>
  <c r="AE15" i="19"/>
  <c r="AI15" i="19"/>
  <c r="AM15" i="19"/>
  <c r="Z16" i="19"/>
  <c r="AD16" i="19"/>
  <c r="AH16" i="19"/>
  <c r="AL16" i="19"/>
  <c r="AP16" i="19"/>
  <c r="Y17" i="19"/>
  <c r="AC17" i="19"/>
  <c r="AG17" i="19"/>
  <c r="AK17" i="19"/>
  <c r="AO17" i="19"/>
  <c r="X18" i="19"/>
  <c r="AB18" i="19"/>
  <c r="AF18" i="19"/>
  <c r="AJ18" i="19"/>
  <c r="AN18" i="19"/>
  <c r="AA19" i="19"/>
  <c r="AE19" i="19"/>
  <c r="AI19" i="19"/>
  <c r="AM19" i="19"/>
  <c r="X11" i="19"/>
  <c r="AB11" i="19"/>
  <c r="AF11" i="19"/>
  <c r="AJ11" i="19"/>
  <c r="AN11" i="19"/>
  <c r="AA12" i="19"/>
  <c r="AE12" i="19"/>
  <c r="AI12" i="19"/>
  <c r="AM12" i="19"/>
  <c r="Z13" i="19"/>
  <c r="AD13" i="19"/>
  <c r="AH13" i="19"/>
  <c r="AL13" i="19"/>
  <c r="AP13" i="19"/>
  <c r="Y14" i="19"/>
  <c r="AC14" i="19"/>
  <c r="AG14" i="19"/>
  <c r="AK14" i="19"/>
  <c r="AO14" i="19"/>
  <c r="X15" i="19"/>
  <c r="AB15" i="19"/>
  <c r="AF15" i="19"/>
  <c r="AJ15" i="19"/>
  <c r="AN15" i="19"/>
  <c r="AA16" i="19"/>
  <c r="AE16" i="19"/>
  <c r="AI16" i="19"/>
  <c r="AM16" i="19"/>
  <c r="Z17" i="19"/>
  <c r="AD17" i="19"/>
  <c r="AH17" i="19"/>
  <c r="AL17" i="19"/>
  <c r="AP17" i="19"/>
  <c r="Y18" i="19"/>
  <c r="AC18" i="19"/>
  <c r="AG18" i="19"/>
  <c r="Z11" i="19"/>
  <c r="AP11" i="19"/>
  <c r="AC12" i="19"/>
  <c r="AF13" i="19"/>
  <c r="AI14" i="19"/>
  <c r="AL15" i="19"/>
  <c r="Y16" i="19"/>
  <c r="AO16" i="19"/>
  <c r="AB17" i="19"/>
  <c r="AE18" i="19"/>
  <c r="AO18" i="19"/>
  <c r="AB19" i="19"/>
  <c r="AJ19" i="19"/>
  <c r="Y20" i="19"/>
  <c r="AD20" i="19"/>
  <c r="AI20" i="19"/>
  <c r="AO20" i="19"/>
  <c r="AB21" i="19"/>
  <c r="AG21" i="19"/>
  <c r="AL21" i="19"/>
  <c r="Y22" i="19"/>
  <c r="AE22" i="19"/>
  <c r="AJ22" i="19"/>
  <c r="AN22" i="19"/>
  <c r="AA23" i="19"/>
  <c r="AE23" i="19"/>
  <c r="AI23" i="19"/>
  <c r="AM23" i="19"/>
  <c r="Z24" i="19"/>
  <c r="AD24" i="19"/>
  <c r="AH24" i="19"/>
  <c r="AL24" i="19"/>
  <c r="AP24" i="19"/>
  <c r="Y25" i="19"/>
  <c r="AC25" i="19"/>
  <c r="AG25" i="19"/>
  <c r="AK25" i="19"/>
  <c r="AO25" i="19"/>
  <c r="X26" i="19"/>
  <c r="AB26" i="19"/>
  <c r="AF26" i="19"/>
  <c r="AJ26" i="19"/>
  <c r="AN26" i="19"/>
  <c r="AA27" i="19"/>
  <c r="AE27" i="19"/>
  <c r="AI27" i="19"/>
  <c r="AM27" i="19"/>
  <c r="Z28" i="19"/>
  <c r="AD28" i="19"/>
  <c r="AH28" i="19"/>
  <c r="AL28" i="19"/>
  <c r="AP28" i="19"/>
  <c r="Y29" i="19"/>
  <c r="AD11" i="19"/>
  <c r="AG12" i="19"/>
  <c r="AJ13" i="19"/>
  <c r="AM14" i="19"/>
  <c r="Z15" i="19"/>
  <c r="AP15" i="19"/>
  <c r="AC16" i="19"/>
  <c r="AF17" i="19"/>
  <c r="AI18" i="19"/>
  <c r="AL11" i="19"/>
  <c r="Y12" i="19"/>
  <c r="AO12" i="19"/>
  <c r="AB13" i="19"/>
  <c r="AE14" i="19"/>
  <c r="AH15" i="19"/>
  <c r="AK16" i="19"/>
  <c r="X17" i="19"/>
  <c r="AN17" i="19"/>
  <c r="AA18" i="19"/>
  <c r="AM18" i="19"/>
  <c r="Z19" i="19"/>
  <c r="AH19" i="19"/>
  <c r="AP19" i="19"/>
  <c r="AC20" i="19"/>
  <c r="AH20" i="19"/>
  <c r="AM20" i="19"/>
  <c r="Z21" i="19"/>
  <c r="AF21" i="19"/>
  <c r="AK21" i="19"/>
  <c r="AP21" i="19"/>
  <c r="X22" i="19"/>
  <c r="AC22" i="19"/>
  <c r="AI22" i="19"/>
  <c r="AM22" i="19"/>
  <c r="Z23" i="19"/>
  <c r="AD23" i="19"/>
  <c r="AH23" i="19"/>
  <c r="AL23" i="19"/>
  <c r="AP23" i="19"/>
  <c r="Y24" i="19"/>
  <c r="AC24" i="19"/>
  <c r="AG24" i="19"/>
  <c r="AK24" i="19"/>
  <c r="AO24" i="19"/>
  <c r="X25" i="19"/>
  <c r="AB25" i="19"/>
  <c r="AF25" i="19"/>
  <c r="AJ25" i="19"/>
  <c r="AN25" i="19"/>
  <c r="AA26" i="19"/>
  <c r="AE26" i="19"/>
  <c r="AI26" i="19"/>
  <c r="AM26" i="19"/>
  <c r="Z27" i="19"/>
  <c r="AD27" i="19"/>
  <c r="AH27" i="19"/>
  <c r="AL27" i="19"/>
  <c r="AP27" i="19"/>
  <c r="Y28" i="19"/>
  <c r="AC28" i="19"/>
  <c r="AG28" i="19"/>
  <c r="AK28" i="19"/>
  <c r="AO28" i="19"/>
  <c r="AA14" i="19"/>
  <c r="AG16" i="19"/>
  <c r="AK18" i="19"/>
  <c r="AD19" i="19"/>
  <c r="Z20" i="19"/>
  <c r="AK20" i="19"/>
  <c r="AC21" i="19"/>
  <c r="AN21" i="19"/>
  <c r="AF22" i="19"/>
  <c r="AO22" i="19"/>
  <c r="AB23" i="19"/>
  <c r="AJ23" i="19"/>
  <c r="AE24" i="19"/>
  <c r="AM24" i="19"/>
  <c r="Z25" i="19"/>
  <c r="AH25" i="19"/>
  <c r="AP25" i="19"/>
  <c r="AC26" i="19"/>
  <c r="AK26" i="19"/>
  <c r="X27" i="19"/>
  <c r="AF27" i="19"/>
  <c r="AN27" i="19"/>
  <c r="AA28" i="19"/>
  <c r="AI28" i="19"/>
  <c r="AA29" i="19"/>
  <c r="AE29" i="19"/>
  <c r="AI29" i="19"/>
  <c r="AM29" i="19"/>
  <c r="Z30" i="19"/>
  <c r="AD30" i="19"/>
  <c r="AH30" i="19"/>
  <c r="AL30" i="19"/>
  <c r="AP30" i="19"/>
  <c r="Y31" i="19"/>
  <c r="AC31" i="19"/>
  <c r="AG31" i="19"/>
  <c r="AK31" i="19"/>
  <c r="AO31" i="19"/>
  <c r="X32" i="19"/>
  <c r="AB32" i="19"/>
  <c r="AF32" i="19"/>
  <c r="AJ32" i="19"/>
  <c r="AN32" i="19"/>
  <c r="AA33" i="19"/>
  <c r="AE33" i="19"/>
  <c r="AI33" i="19"/>
  <c r="AM33" i="19"/>
  <c r="Z34" i="19"/>
  <c r="AD34" i="19"/>
  <c r="AH34" i="19"/>
  <c r="AL34" i="19"/>
  <c r="AP34" i="19"/>
  <c r="Y35" i="19"/>
  <c r="AC35" i="19"/>
  <c r="AG35" i="19"/>
  <c r="AK35" i="19"/>
  <c r="AO35" i="19"/>
  <c r="X36" i="19"/>
  <c r="AB36" i="19"/>
  <c r="AF36" i="19"/>
  <c r="AJ36" i="19"/>
  <c r="AN36" i="19"/>
  <c r="AA37" i="19"/>
  <c r="AE37" i="19"/>
  <c r="AI37" i="19"/>
  <c r="AM37" i="19"/>
  <c r="Z38" i="19"/>
  <c r="AD38" i="19"/>
  <c r="AH38" i="19"/>
  <c r="AL38" i="19"/>
  <c r="AP38" i="19"/>
  <c r="Y39" i="19"/>
  <c r="AC39" i="19"/>
  <c r="AG39" i="19"/>
  <c r="AK39" i="19"/>
  <c r="AO39" i="19"/>
  <c r="X40" i="19"/>
  <c r="AB40" i="19"/>
  <c r="AF40" i="19"/>
  <c r="AJ40" i="19"/>
  <c r="AN40" i="19"/>
  <c r="AA41" i="19"/>
  <c r="AE41" i="19"/>
  <c r="AI41" i="19"/>
  <c r="AM41" i="19"/>
  <c r="Z42" i="19"/>
  <c r="AD42" i="19"/>
  <c r="AH42" i="19"/>
  <c r="AL42" i="19"/>
  <c r="AP42" i="19"/>
  <c r="Y43" i="19"/>
  <c r="AC43" i="19"/>
  <c r="AG43" i="19"/>
  <c r="AK43" i="19"/>
  <c r="AO43" i="19"/>
  <c r="X44" i="19"/>
  <c r="AB44" i="19"/>
  <c r="AF44" i="19"/>
  <c r="AJ44" i="19"/>
  <c r="AK12" i="19"/>
  <c r="AF19" i="19"/>
  <c r="AA20" i="19"/>
  <c r="AL20" i="19"/>
  <c r="AD21" i="19"/>
  <c r="AO21" i="19"/>
  <c r="AG22" i="19"/>
  <c r="AP22" i="19"/>
  <c r="AC23" i="19"/>
  <c r="AK23" i="19"/>
  <c r="X24" i="19"/>
  <c r="AF24" i="19"/>
  <c r="AN24" i="19"/>
  <c r="AA25" i="19"/>
  <c r="AI25" i="19"/>
  <c r="AD26" i="19"/>
  <c r="AL26" i="19"/>
  <c r="Y27" i="19"/>
  <c r="AG27" i="19"/>
  <c r="AO27" i="19"/>
  <c r="AB28" i="19"/>
  <c r="AJ28" i="19"/>
  <c r="AB29" i="19"/>
  <c r="AF29" i="19"/>
  <c r="AJ29" i="19"/>
  <c r="AN29" i="19"/>
  <c r="AA30" i="19"/>
  <c r="AE30" i="19"/>
  <c r="AI30" i="19"/>
  <c r="AM30" i="19"/>
  <c r="Z31" i="19"/>
  <c r="AD31" i="19"/>
  <c r="AH31" i="19"/>
  <c r="AL31" i="19"/>
  <c r="AP31" i="19"/>
  <c r="Y32" i="19"/>
  <c r="AC32" i="19"/>
  <c r="AG32" i="19"/>
  <c r="AK32" i="19"/>
  <c r="AO32" i="19"/>
  <c r="X33" i="19"/>
  <c r="AB33" i="19"/>
  <c r="AF33" i="19"/>
  <c r="AJ33" i="19"/>
  <c r="AN33" i="19"/>
  <c r="X13" i="19"/>
  <c r="AD15" i="19"/>
  <c r="AJ17" i="19"/>
  <c r="AL19" i="19"/>
  <c r="AE20" i="19"/>
  <c r="AP20" i="19"/>
  <c r="X21" i="19"/>
  <c r="AH21" i="19"/>
  <c r="AA22" i="19"/>
  <c r="AK22" i="19"/>
  <c r="X23" i="19"/>
  <c r="AF23" i="19"/>
  <c r="AN23" i="19"/>
  <c r="AA24" i="19"/>
  <c r="AI24" i="19"/>
  <c r="AD25" i="19"/>
  <c r="AL25" i="19"/>
  <c r="Y26" i="19"/>
  <c r="AG26" i="19"/>
  <c r="AO26" i="19"/>
  <c r="AB27" i="19"/>
  <c r="AJ27" i="19"/>
  <c r="AE28" i="19"/>
  <c r="AM28" i="19"/>
  <c r="X29" i="19"/>
  <c r="AC29" i="19"/>
  <c r="AG29" i="19"/>
  <c r="AK29" i="19"/>
  <c r="AO29" i="19"/>
  <c r="AH11" i="19"/>
  <c r="AN13" i="19"/>
  <c r="X19" i="19"/>
  <c r="AN19" i="19"/>
  <c r="AG20" i="19"/>
  <c r="Y21" i="19"/>
  <c r="AJ21" i="19"/>
  <c r="AB22" i="19"/>
  <c r="AL22" i="19"/>
  <c r="Y23" i="19"/>
  <c r="AG23" i="19"/>
  <c r="AO23" i="19"/>
  <c r="AB24" i="19"/>
  <c r="AJ24" i="19"/>
  <c r="AE25" i="19"/>
  <c r="AM25" i="19"/>
  <c r="Z26" i="19"/>
  <c r="AH26" i="19"/>
  <c r="AP26" i="19"/>
  <c r="AC27" i="19"/>
  <c r="AK27" i="19"/>
  <c r="X28" i="19"/>
  <c r="AF28" i="19"/>
  <c r="AN28" i="19"/>
  <c r="Z29" i="19"/>
  <c r="AD29" i="19"/>
  <c r="AH29" i="19"/>
  <c r="AL29" i="19"/>
  <c r="AP29" i="19"/>
  <c r="Y30" i="19"/>
  <c r="AC30" i="19"/>
  <c r="AG30" i="19"/>
  <c r="AK30" i="19"/>
  <c r="AO30" i="19"/>
  <c r="X31" i="19"/>
  <c r="AB31" i="19"/>
  <c r="AF31" i="19"/>
  <c r="AJ31" i="19"/>
  <c r="AN31" i="19"/>
  <c r="AA32" i="19"/>
  <c r="AE32" i="19"/>
  <c r="AI32" i="19"/>
  <c r="AM32" i="19"/>
  <c r="Z33" i="19"/>
  <c r="AD33" i="19"/>
  <c r="AH33" i="19"/>
  <c r="AL33" i="19"/>
  <c r="AP33" i="19"/>
  <c r="Y34" i="19"/>
  <c r="AC34" i="19"/>
  <c r="AG34" i="19"/>
  <c r="AK34" i="19"/>
  <c r="AO34" i="19"/>
  <c r="X35" i="19"/>
  <c r="AB35" i="19"/>
  <c r="AF35" i="19"/>
  <c r="AJ35" i="19"/>
  <c r="AN35" i="19"/>
  <c r="AA36" i="19"/>
  <c r="AE36" i="19"/>
  <c r="AI36" i="19"/>
  <c r="AM36" i="19"/>
  <c r="Z37" i="19"/>
  <c r="AD37" i="19"/>
  <c r="AH37" i="19"/>
  <c r="AL37" i="19"/>
  <c r="AP37" i="19"/>
  <c r="Y38" i="19"/>
  <c r="AC38" i="19"/>
  <c r="AG38" i="19"/>
  <c r="AK38" i="19"/>
  <c r="AO38" i="19"/>
  <c r="X39" i="19"/>
  <c r="AB39" i="19"/>
  <c r="AF39" i="19"/>
  <c r="AJ39" i="19"/>
  <c r="AN39" i="19"/>
  <c r="AA40" i="19"/>
  <c r="AE40" i="19"/>
  <c r="AI40" i="19"/>
  <c r="AM40" i="19"/>
  <c r="Z41" i="19"/>
  <c r="AD41" i="19"/>
  <c r="AH41" i="19"/>
  <c r="AL41" i="19"/>
  <c r="AP41" i="19"/>
  <c r="Y42" i="19"/>
  <c r="AC42" i="19"/>
  <c r="AG42" i="19"/>
  <c r="AK42" i="19"/>
  <c r="AO42" i="19"/>
  <c r="X43" i="19"/>
  <c r="AB43" i="19"/>
  <c r="AF43" i="19"/>
  <c r="AJ43" i="19"/>
  <c r="AN43" i="19"/>
  <c r="AA44" i="19"/>
  <c r="AE44" i="19"/>
  <c r="AI44" i="19"/>
  <c r="AM44" i="19"/>
  <c r="Z45" i="19"/>
  <c r="AD45" i="19"/>
  <c r="AH45" i="19"/>
  <c r="AL45" i="19"/>
  <c r="AP45" i="19"/>
  <c r="Y46" i="19"/>
  <c r="AC46" i="19"/>
  <c r="AG46" i="19"/>
  <c r="AK46" i="19"/>
  <c r="AO46" i="19"/>
  <c r="X47" i="19"/>
  <c r="AB47" i="19"/>
  <c r="AF30" i="19"/>
  <c r="AI31" i="19"/>
  <c r="AL32" i="19"/>
  <c r="Y33" i="19"/>
  <c r="AO33" i="19"/>
  <c r="AE34" i="19"/>
  <c r="AM34" i="19"/>
  <c r="Z35" i="19"/>
  <c r="AH35" i="19"/>
  <c r="AP35" i="19"/>
  <c r="AC36" i="19"/>
  <c r="AK36" i="19"/>
  <c r="X37" i="19"/>
  <c r="AF37" i="19"/>
  <c r="AN37" i="19"/>
  <c r="AA38" i="19"/>
  <c r="AI38" i="19"/>
  <c r="AD39" i="19"/>
  <c r="AL39" i="19"/>
  <c r="Y40" i="19"/>
  <c r="AG40" i="19"/>
  <c r="AO40" i="19"/>
  <c r="AB41" i="19"/>
  <c r="AJ41" i="19"/>
  <c r="AE42" i="19"/>
  <c r="AM42" i="19"/>
  <c r="Z43" i="19"/>
  <c r="AH43" i="19"/>
  <c r="AP43" i="19"/>
  <c r="AC44" i="19"/>
  <c r="AK44" i="19"/>
  <c r="AP44" i="19"/>
  <c r="X45" i="19"/>
  <c r="AC45" i="19"/>
  <c r="AI45" i="19"/>
  <c r="AN45" i="19"/>
  <c r="AA46" i="19"/>
  <c r="AF46" i="19"/>
  <c r="AL46" i="19"/>
  <c r="Y47" i="19"/>
  <c r="AD47" i="19"/>
  <c r="AH47" i="19"/>
  <c r="AL47" i="19"/>
  <c r="AP47" i="19"/>
  <c r="Y48" i="19"/>
  <c r="AC48" i="19"/>
  <c r="AG48" i="19"/>
  <c r="AK48" i="19"/>
  <c r="AO48" i="19"/>
  <c r="X49" i="19"/>
  <c r="AB49" i="19"/>
  <c r="AF49" i="19"/>
  <c r="AJ49" i="19"/>
  <c r="AN49" i="19"/>
  <c r="AA50" i="19"/>
  <c r="AE50" i="19"/>
  <c r="AI50" i="19"/>
  <c r="AM50" i="19"/>
  <c r="Z51" i="19"/>
  <c r="AD51" i="19"/>
  <c r="AH51" i="19"/>
  <c r="AL51" i="19"/>
  <c r="AP51" i="19"/>
  <c r="AJ30" i="19"/>
  <c r="AM31" i="19"/>
  <c r="Z32" i="19"/>
  <c r="AP32" i="19"/>
  <c r="AC33" i="19"/>
  <c r="X34" i="19"/>
  <c r="AF34" i="19"/>
  <c r="AN34" i="19"/>
  <c r="AA35" i="19"/>
  <c r="AI35" i="19"/>
  <c r="AD36" i="19"/>
  <c r="AL36" i="19"/>
  <c r="Y37" i="19"/>
  <c r="AG37" i="19"/>
  <c r="AO37" i="19"/>
  <c r="AB38" i="19"/>
  <c r="AJ38" i="19"/>
  <c r="AE39" i="19"/>
  <c r="AM39" i="19"/>
  <c r="Z40" i="19"/>
  <c r="AH40" i="19"/>
  <c r="AP40" i="19"/>
  <c r="AC41" i="19"/>
  <c r="AK41" i="19"/>
  <c r="X42" i="19"/>
  <c r="AF42" i="19"/>
  <c r="AN42" i="19"/>
  <c r="AA43" i="19"/>
  <c r="AI43" i="19"/>
  <c r="AD44" i="19"/>
  <c r="AL44" i="19"/>
  <c r="Y45" i="19"/>
  <c r="AE45" i="19"/>
  <c r="AJ45" i="19"/>
  <c r="AO45" i="19"/>
  <c r="AB46" i="19"/>
  <c r="AH46" i="19"/>
  <c r="AM46" i="19"/>
  <c r="Z47" i="19"/>
  <c r="AE47" i="19"/>
  <c r="AI47" i="19"/>
  <c r="AM47" i="19"/>
  <c r="Z48" i="19"/>
  <c r="AD48" i="19"/>
  <c r="AH48" i="19"/>
  <c r="AL48" i="19"/>
  <c r="AP48" i="19"/>
  <c r="Y49" i="19"/>
  <c r="AC49" i="19"/>
  <c r="AG49" i="19"/>
  <c r="AK49" i="19"/>
  <c r="AO49" i="19"/>
  <c r="X50" i="19"/>
  <c r="AB50" i="19"/>
  <c r="AF50" i="19"/>
  <c r="AJ50" i="19"/>
  <c r="X30" i="19"/>
  <c r="AN30" i="19"/>
  <c r="AA31" i="19"/>
  <c r="AD32" i="19"/>
  <c r="AG33" i="19"/>
  <c r="AA34" i="19"/>
  <c r="AI34" i="19"/>
  <c r="AD35" i="19"/>
  <c r="AL35" i="19"/>
  <c r="Y36" i="19"/>
  <c r="AG36" i="19"/>
  <c r="AO36" i="19"/>
  <c r="AB37" i="19"/>
  <c r="AJ37" i="19"/>
  <c r="AE38" i="19"/>
  <c r="AM38" i="19"/>
  <c r="Z39" i="19"/>
  <c r="AH39" i="19"/>
  <c r="AP39" i="19"/>
  <c r="AC40" i="19"/>
  <c r="AK40" i="19"/>
  <c r="X41" i="19"/>
  <c r="AF41" i="19"/>
  <c r="AN41" i="19"/>
  <c r="AA42" i="19"/>
  <c r="AI42" i="19"/>
  <c r="AD43" i="19"/>
  <c r="AL43" i="19"/>
  <c r="Y44" i="19"/>
  <c r="AG44" i="19"/>
  <c r="AN44" i="19"/>
  <c r="AA45" i="19"/>
  <c r="AF45" i="19"/>
  <c r="AK45" i="19"/>
  <c r="X46" i="19"/>
  <c r="AD46" i="19"/>
  <c r="AI46" i="19"/>
  <c r="AN46" i="19"/>
  <c r="AA47" i="19"/>
  <c r="AB30" i="19"/>
  <c r="AE31" i="19"/>
  <c r="AH32" i="19"/>
  <c r="AK33" i="19"/>
  <c r="AB34" i="19"/>
  <c r="AJ34" i="19"/>
  <c r="AE35" i="19"/>
  <c r="AM35" i="19"/>
  <c r="Z36" i="19"/>
  <c r="AH36" i="19"/>
  <c r="AP36" i="19"/>
  <c r="AC37" i="19"/>
  <c r="AK37" i="19"/>
  <c r="X38" i="19"/>
  <c r="AF38" i="19"/>
  <c r="AN38" i="19"/>
  <c r="AA39" i="19"/>
  <c r="AI39" i="19"/>
  <c r="AD40" i="19"/>
  <c r="AL40" i="19"/>
  <c r="Y41" i="19"/>
  <c r="AG41" i="19"/>
  <c r="AO41" i="19"/>
  <c r="AB42" i="19"/>
  <c r="AJ42" i="19"/>
  <c r="AE43" i="19"/>
  <c r="AM43" i="19"/>
  <c r="Z44" i="19"/>
  <c r="AH44" i="19"/>
  <c r="AO44" i="19"/>
  <c r="AB45" i="19"/>
  <c r="AG45" i="19"/>
  <c r="AM45" i="19"/>
  <c r="Z46" i="19"/>
  <c r="AE46" i="19"/>
  <c r="AJ46" i="19"/>
  <c r="AP46" i="19"/>
  <c r="AC47" i="19"/>
  <c r="AG47" i="19"/>
  <c r="AK47" i="19"/>
  <c r="AO47" i="19"/>
  <c r="X48" i="19"/>
  <c r="AB48" i="19"/>
  <c r="AF48" i="19"/>
  <c r="AJ48" i="19"/>
  <c r="AN48" i="19"/>
  <c r="AA49" i="19"/>
  <c r="AE49" i="19"/>
  <c r="AI49" i="19"/>
  <c r="AM49" i="19"/>
  <c r="Z50" i="19"/>
  <c r="AD50" i="19"/>
  <c r="AH50" i="19"/>
  <c r="AL50" i="19"/>
  <c r="AP50" i="19"/>
  <c r="Y51" i="19"/>
  <c r="AC51" i="19"/>
  <c r="AG51" i="19"/>
  <c r="AK51" i="19"/>
  <c r="AO51" i="19"/>
  <c r="X52" i="19"/>
  <c r="AB52" i="19"/>
  <c r="AF52" i="19"/>
  <c r="AJ52" i="19"/>
  <c r="AN52" i="19"/>
  <c r="AA53" i="19"/>
  <c r="AE53" i="19"/>
  <c r="AI53" i="19"/>
  <c r="AM53" i="19"/>
  <c r="Z54" i="19"/>
  <c r="AD54" i="19"/>
  <c r="AH54" i="19"/>
  <c r="AL54" i="19"/>
  <c r="AP54" i="19"/>
  <c r="Y55" i="19"/>
  <c r="AC55" i="19"/>
  <c r="AG55" i="19"/>
  <c r="AK55" i="19"/>
  <c r="AO55" i="19"/>
  <c r="AP10" i="19"/>
  <c r="AL10" i="19"/>
  <c r="AH10" i="19"/>
  <c r="AD10" i="19"/>
  <c r="Z10" i="19"/>
  <c r="AN9" i="19"/>
  <c r="AJ9" i="19"/>
  <c r="AF9" i="19"/>
  <c r="AB9" i="19"/>
  <c r="X9" i="19"/>
  <c r="AP8" i="19"/>
  <c r="AL8" i="19"/>
  <c r="AH8" i="19"/>
  <c r="AD8" i="19"/>
  <c r="Z8" i="19"/>
  <c r="AN7" i="19"/>
  <c r="AJ7" i="19"/>
  <c r="AF7" i="19"/>
  <c r="AB7" i="19"/>
  <c r="X7" i="19"/>
  <c r="AP6" i="19"/>
  <c r="AL6" i="19"/>
  <c r="AH6" i="19"/>
  <c r="AD6" i="19"/>
  <c r="Z6" i="19"/>
  <c r="AN5" i="19"/>
  <c r="AJ5" i="19"/>
  <c r="AF5" i="19"/>
  <c r="AB5" i="19"/>
  <c r="X5" i="19"/>
  <c r="AP4" i="19"/>
  <c r="AL4" i="19"/>
  <c r="AH4" i="19"/>
  <c r="AD4" i="19"/>
  <c r="Z4" i="19"/>
  <c r="AN55" i="19"/>
  <c r="AI55" i="19"/>
  <c r="AD55" i="19"/>
  <c r="X55" i="19"/>
  <c r="AK54" i="19"/>
  <c r="AF54" i="19"/>
  <c r="AA54" i="19"/>
  <c r="AN53" i="19"/>
  <c r="AH53" i="19"/>
  <c r="AC53" i="19"/>
  <c r="X53" i="19"/>
  <c r="AP52" i="19"/>
  <c r="AK52" i="19"/>
  <c r="AE52" i="19"/>
  <c r="Z52" i="19"/>
  <c r="AN51" i="19"/>
  <c r="AF51" i="19"/>
  <c r="X51" i="19"/>
  <c r="AK50" i="19"/>
  <c r="AH49" i="19"/>
  <c r="AE48" i="19"/>
  <c r="N5" i="32"/>
  <c r="Y4" i="21"/>
  <c r="AC4" i="21"/>
  <c r="AG4" i="21"/>
  <c r="AK4" i="21"/>
  <c r="AO4" i="21"/>
  <c r="Y5" i="21"/>
  <c r="AC5" i="21"/>
  <c r="AG5" i="21"/>
  <c r="AK5" i="21"/>
  <c r="AO5" i="21"/>
  <c r="Y6" i="21"/>
  <c r="AC6" i="21"/>
  <c r="AG6" i="21"/>
  <c r="AK6" i="21"/>
  <c r="AO6" i="21"/>
  <c r="Y7" i="21"/>
  <c r="AC7" i="21"/>
  <c r="AG7" i="21"/>
  <c r="AK7" i="21"/>
  <c r="AO7" i="21"/>
  <c r="Y8" i="21"/>
  <c r="AC8" i="21"/>
  <c r="AG8" i="21"/>
  <c r="AK8" i="21"/>
  <c r="AO8" i="21"/>
  <c r="Y9" i="21"/>
  <c r="AC9" i="21"/>
  <c r="AG9" i="21"/>
  <c r="AK9" i="21"/>
  <c r="AO9" i="21"/>
  <c r="Y10" i="21"/>
  <c r="AC10" i="21"/>
  <c r="AG10" i="21"/>
  <c r="AK10" i="21"/>
  <c r="AO10" i="21"/>
  <c r="Y11" i="21"/>
  <c r="AC11" i="21"/>
  <c r="AG11" i="21"/>
  <c r="AK11" i="21"/>
  <c r="AO11" i="21"/>
  <c r="Y12" i="21"/>
  <c r="AC12" i="21"/>
  <c r="AG12" i="21"/>
  <c r="AK12" i="21"/>
  <c r="AO12" i="21"/>
  <c r="Y13" i="21"/>
  <c r="AC13" i="21"/>
  <c r="AG13" i="21"/>
  <c r="AK13" i="21"/>
  <c r="AO13" i="21"/>
  <c r="Y14" i="21"/>
  <c r="AC14" i="21"/>
  <c r="AG14" i="21"/>
  <c r="AK14" i="21"/>
  <c r="AO14" i="21"/>
  <c r="Y15" i="21"/>
  <c r="AC15" i="21"/>
  <c r="AG15" i="21"/>
  <c r="AK15" i="21"/>
  <c r="AO15" i="21"/>
  <c r="Y16" i="21"/>
  <c r="AC16" i="21"/>
  <c r="AG16" i="21"/>
  <c r="AK16" i="21"/>
  <c r="AO16" i="21"/>
  <c r="Y17" i="21"/>
  <c r="AC17" i="21"/>
  <c r="AG17" i="21"/>
  <c r="AK17" i="21"/>
  <c r="AO17" i="21"/>
  <c r="Y18" i="21"/>
  <c r="AC18" i="21"/>
  <c r="AG18" i="21"/>
  <c r="AK18" i="21"/>
  <c r="AO18" i="21"/>
  <c r="Y19" i="21"/>
  <c r="AC19" i="21"/>
  <c r="AG19" i="21"/>
  <c r="AK19" i="21"/>
  <c r="AO19" i="21"/>
  <c r="Y20" i="21"/>
  <c r="AC20" i="21"/>
  <c r="AG20" i="21"/>
  <c r="AK20" i="21"/>
  <c r="AO20" i="21"/>
  <c r="Y21" i="21"/>
  <c r="AC21" i="21"/>
  <c r="AG21" i="21"/>
  <c r="AK21" i="21"/>
  <c r="AO21" i="21"/>
  <c r="Y22" i="21"/>
  <c r="AC22" i="21"/>
  <c r="AG22" i="21"/>
  <c r="AK22" i="21"/>
  <c r="AO22" i="21"/>
  <c r="Y23" i="21"/>
  <c r="AC23" i="21"/>
  <c r="AG23" i="21"/>
  <c r="AK23" i="21"/>
  <c r="AO23" i="21"/>
  <c r="Y24" i="21"/>
  <c r="AC24" i="21"/>
  <c r="AG24" i="21"/>
  <c r="AK24" i="21"/>
  <c r="AO24" i="21"/>
  <c r="Y25" i="21"/>
  <c r="AC25" i="21"/>
  <c r="AG25" i="21"/>
  <c r="AK25" i="21"/>
  <c r="AO25" i="21"/>
  <c r="Y26" i="21"/>
  <c r="AC26" i="21"/>
  <c r="AG26" i="21"/>
  <c r="AK26" i="21"/>
  <c r="AO26" i="21"/>
  <c r="Y27" i="21"/>
  <c r="AC27" i="21"/>
  <c r="AG27" i="21"/>
  <c r="AK27" i="21"/>
  <c r="AO27" i="21"/>
  <c r="Y28" i="21"/>
  <c r="AC28" i="21"/>
  <c r="AG28" i="21"/>
  <c r="AK28" i="21"/>
  <c r="AO28" i="21"/>
  <c r="Y29" i="21"/>
  <c r="AC29" i="21"/>
  <c r="AG29" i="21"/>
  <c r="AK29" i="21"/>
  <c r="AO29" i="21"/>
  <c r="Y30" i="21"/>
  <c r="AC30" i="21"/>
  <c r="AG30" i="21"/>
  <c r="AK30" i="21"/>
  <c r="AO30" i="21"/>
  <c r="Y31" i="21"/>
  <c r="AC31" i="21"/>
  <c r="AG31" i="21"/>
  <c r="AK31" i="21"/>
  <c r="AO31" i="21"/>
  <c r="Y32" i="21"/>
  <c r="AC32" i="21"/>
  <c r="AG32" i="21"/>
  <c r="AK32" i="21"/>
  <c r="AO32" i="21"/>
  <c r="Y33" i="21"/>
  <c r="AC33" i="21"/>
  <c r="AG33" i="21"/>
  <c r="AK33" i="21"/>
  <c r="AO33" i="21"/>
  <c r="Y34" i="21"/>
  <c r="AC34" i="21"/>
  <c r="AG34" i="21"/>
  <c r="AK34" i="21"/>
  <c r="AO34" i="21"/>
  <c r="Y35" i="21"/>
  <c r="AC35" i="21"/>
  <c r="AG35" i="21"/>
  <c r="AK35" i="21"/>
  <c r="AO35" i="21"/>
  <c r="Y36" i="21"/>
  <c r="AC36" i="21"/>
  <c r="AG36" i="21"/>
  <c r="AK36" i="21"/>
  <c r="AO36" i="21"/>
  <c r="Y37" i="21"/>
  <c r="AC37" i="21"/>
  <c r="AG37" i="21"/>
  <c r="AK37" i="21"/>
  <c r="AO37" i="21"/>
  <c r="Y38" i="21"/>
  <c r="AC38" i="21"/>
  <c r="AG38" i="21"/>
  <c r="AK38" i="21"/>
  <c r="AO38" i="21"/>
  <c r="Y39" i="21"/>
  <c r="AC39" i="21"/>
  <c r="AG39" i="21"/>
  <c r="AK39" i="21"/>
  <c r="AO39" i="21"/>
  <c r="Y40" i="21"/>
  <c r="AC40" i="21"/>
  <c r="AG40" i="21"/>
  <c r="AK40" i="21"/>
  <c r="AO40" i="21"/>
  <c r="Y41" i="21"/>
  <c r="AC41" i="21"/>
  <c r="AG41" i="21"/>
  <c r="AK41" i="21"/>
  <c r="AO41" i="21"/>
  <c r="Y42" i="21"/>
  <c r="AC42" i="21"/>
  <c r="AG42" i="21"/>
  <c r="AK42" i="21"/>
  <c r="AO42" i="21"/>
  <c r="Y43" i="21"/>
  <c r="AC43" i="21"/>
  <c r="AG43" i="21"/>
  <c r="AK43" i="21"/>
  <c r="AO43" i="21"/>
  <c r="Y44" i="21"/>
  <c r="AC44" i="21"/>
  <c r="AG44" i="21"/>
  <c r="AK44" i="21"/>
  <c r="AO44" i="21"/>
  <c r="Y45" i="21"/>
  <c r="AC45" i="21"/>
  <c r="AG45" i="21"/>
  <c r="AK45" i="21"/>
  <c r="AO45" i="21"/>
  <c r="Y46" i="21"/>
  <c r="AC46" i="21"/>
  <c r="AG46" i="21"/>
  <c r="AK46" i="21"/>
  <c r="AO46" i="21"/>
  <c r="Y47" i="21"/>
  <c r="AC47" i="21"/>
  <c r="AG47" i="21"/>
  <c r="AK47" i="21"/>
  <c r="AO47" i="21"/>
  <c r="Y48" i="21"/>
  <c r="AC48" i="21"/>
  <c r="AG48" i="21"/>
  <c r="AK48" i="21"/>
  <c r="AO48" i="21"/>
  <c r="Y49" i="21"/>
  <c r="AC49" i="21"/>
  <c r="AG49" i="21"/>
  <c r="AK49" i="21"/>
  <c r="AO49" i="21"/>
  <c r="Y50" i="21"/>
  <c r="AC50" i="21"/>
  <c r="AG50" i="21"/>
  <c r="AK50" i="21"/>
  <c r="AO50" i="21"/>
  <c r="Y51" i="21"/>
  <c r="AC51" i="21"/>
  <c r="AG51" i="21"/>
  <c r="AK51" i="21"/>
  <c r="AO51" i="21"/>
  <c r="Y52" i="21"/>
  <c r="AC52" i="21"/>
  <c r="AG52" i="21"/>
  <c r="AK52" i="21"/>
  <c r="AO52" i="21"/>
  <c r="Y53" i="21"/>
  <c r="AC53" i="21"/>
  <c r="AG53" i="21"/>
  <c r="AK53" i="21"/>
  <c r="AO53" i="21"/>
  <c r="Y54" i="21"/>
  <c r="AC54" i="21"/>
  <c r="AG54" i="21"/>
  <c r="AK54" i="21"/>
  <c r="AO54" i="21"/>
  <c r="Y55" i="21"/>
  <c r="AC55" i="21"/>
  <c r="AG55" i="21"/>
  <c r="AK55" i="21"/>
  <c r="AO55" i="21"/>
  <c r="X4" i="21"/>
  <c r="AD4" i="21"/>
  <c r="AI4" i="21"/>
  <c r="AN4" i="21"/>
  <c r="AB5" i="21"/>
  <c r="AH5" i="21"/>
  <c r="AM5" i="21"/>
  <c r="AA6" i="21"/>
  <c r="AF6" i="21"/>
  <c r="AL6" i="21"/>
  <c r="Z7" i="21"/>
  <c r="AE7" i="21"/>
  <c r="AJ7" i="21"/>
  <c r="AP7" i="21"/>
  <c r="X8" i="21"/>
  <c r="AD8" i="21"/>
  <c r="AI8" i="21"/>
  <c r="AN8" i="21"/>
  <c r="AB9" i="21"/>
  <c r="AH9" i="21"/>
  <c r="AM9" i="21"/>
  <c r="AA10" i="21"/>
  <c r="AF10" i="21"/>
  <c r="AL10" i="21"/>
  <c r="Z11" i="21"/>
  <c r="AE11" i="21"/>
  <c r="AJ11" i="21"/>
  <c r="AP11" i="21"/>
  <c r="X12" i="21"/>
  <c r="AD12" i="21"/>
  <c r="AI12" i="21"/>
  <c r="AN12" i="21"/>
  <c r="AB13" i="21"/>
  <c r="AH13" i="21"/>
  <c r="AM13" i="21"/>
  <c r="AA14" i="21"/>
  <c r="AF14" i="21"/>
  <c r="AL14" i="21"/>
  <c r="Z15" i="21"/>
  <c r="AE15" i="21"/>
  <c r="AJ15" i="21"/>
  <c r="AP15" i="21"/>
  <c r="X16" i="21"/>
  <c r="AD16" i="21"/>
  <c r="AI16" i="21"/>
  <c r="AN16" i="21"/>
  <c r="AB17" i="21"/>
  <c r="AH17" i="21"/>
  <c r="AM17" i="21"/>
  <c r="AA18" i="21"/>
  <c r="AF18" i="21"/>
  <c r="AL18" i="21"/>
  <c r="Z19" i="21"/>
  <c r="AE19" i="21"/>
  <c r="AJ19" i="21"/>
  <c r="AP19" i="21"/>
  <c r="X20" i="21"/>
  <c r="AD20" i="21"/>
  <c r="AI20" i="21"/>
  <c r="AN20" i="21"/>
  <c r="AB21" i="21"/>
  <c r="AH21" i="21"/>
  <c r="AM21" i="21"/>
  <c r="AA22" i="21"/>
  <c r="AF22" i="21"/>
  <c r="AL22" i="21"/>
  <c r="Z23" i="21"/>
  <c r="AE23" i="21"/>
  <c r="AJ23" i="21"/>
  <c r="AP23" i="21"/>
  <c r="X24" i="21"/>
  <c r="AD24" i="21"/>
  <c r="AI24" i="21"/>
  <c r="AN24" i="21"/>
  <c r="AB25" i="21"/>
  <c r="AH25" i="21"/>
  <c r="AM25" i="21"/>
  <c r="AA26" i="21"/>
  <c r="AF26" i="21"/>
  <c r="AL26" i="21"/>
  <c r="Z27" i="21"/>
  <c r="AE27" i="21"/>
  <c r="AJ27" i="21"/>
  <c r="AP27" i="21"/>
  <c r="X28" i="21"/>
  <c r="AD28" i="21"/>
  <c r="AI28" i="21"/>
  <c r="AN28" i="21"/>
  <c r="AB29" i="21"/>
  <c r="AH29" i="21"/>
  <c r="AM29" i="21"/>
  <c r="AA30" i="21"/>
  <c r="AF30" i="21"/>
  <c r="AL30" i="21"/>
  <c r="Z4" i="21"/>
  <c r="AF4" i="21"/>
  <c r="AM4" i="21"/>
  <c r="Z5" i="21"/>
  <c r="AF5" i="21"/>
  <c r="AN5" i="21"/>
  <c r="Z6" i="21"/>
  <c r="AH6" i="21"/>
  <c r="AN6" i="21"/>
  <c r="AA7" i="21"/>
  <c r="AH7" i="21"/>
  <c r="AN7" i="21"/>
  <c r="AA8" i="21"/>
  <c r="AH8" i="21"/>
  <c r="AP8" i="21"/>
  <c r="AA9" i="21"/>
  <c r="AI9" i="21"/>
  <c r="AP9" i="21"/>
  <c r="AB10" i="21"/>
  <c r="AI10" i="21"/>
  <c r="AP10" i="21"/>
  <c r="AB11" i="21"/>
  <c r="AI11" i="21"/>
  <c r="AB12" i="21"/>
  <c r="AJ12" i="21"/>
  <c r="AD13" i="21"/>
  <c r="AJ13" i="21"/>
  <c r="AD14" i="21"/>
  <c r="AJ14" i="21"/>
  <c r="AD15" i="21"/>
  <c r="AL15" i="21"/>
  <c r="AE16" i="21"/>
  <c r="AL16" i="21"/>
  <c r="X17" i="21"/>
  <c r="AE17" i="21"/>
  <c r="AL17" i="21"/>
  <c r="X18" i="21"/>
  <c r="AE18" i="21"/>
  <c r="AM18" i="21"/>
  <c r="X19" i="21"/>
  <c r="AF19" i="21"/>
  <c r="AM19" i="21"/>
  <c r="Z20" i="21"/>
  <c r="AF20" i="21"/>
  <c r="AM20" i="21"/>
  <c r="Z21" i="21"/>
  <c r="AF21" i="21"/>
  <c r="AN21" i="21"/>
  <c r="Z22" i="21"/>
  <c r="AH22" i="21"/>
  <c r="AN22" i="21"/>
  <c r="AA23" i="21"/>
  <c r="AH23" i="21"/>
  <c r="AN23" i="21"/>
  <c r="AA24" i="21"/>
  <c r="AH24" i="21"/>
  <c r="AP24" i="21"/>
  <c r="AA25" i="21"/>
  <c r="AI25" i="21"/>
  <c r="AP25" i="21"/>
  <c r="AB26" i="21"/>
  <c r="AI26" i="21"/>
  <c r="AP26" i="21"/>
  <c r="AB27" i="21"/>
  <c r="AI27" i="21"/>
  <c r="AB28" i="21"/>
  <c r="AJ28" i="21"/>
  <c r="AD29" i="21"/>
  <c r="AJ29" i="21"/>
  <c r="AD30" i="21"/>
  <c r="AJ30" i="21"/>
  <c r="AB31" i="21"/>
  <c r="AH31" i="21"/>
  <c r="AM31" i="21"/>
  <c r="AA32" i="21"/>
  <c r="AF32" i="21"/>
  <c r="AL32" i="21"/>
  <c r="Z33" i="21"/>
  <c r="AE33" i="21"/>
  <c r="AJ33" i="21"/>
  <c r="AP33" i="21"/>
  <c r="X34" i="21"/>
  <c r="AD34" i="21"/>
  <c r="AI34" i="21"/>
  <c r="AN34" i="21"/>
  <c r="AB35" i="21"/>
  <c r="AH35" i="21"/>
  <c r="AM35" i="21"/>
  <c r="AA36" i="21"/>
  <c r="AF36" i="21"/>
  <c r="AL36" i="21"/>
  <c r="Z37" i="21"/>
  <c r="AE37" i="21"/>
  <c r="AJ37" i="21"/>
  <c r="AP37" i="21"/>
  <c r="X38" i="21"/>
  <c r="AD38" i="21"/>
  <c r="AI38" i="21"/>
  <c r="AN38" i="21"/>
  <c r="AB39" i="21"/>
  <c r="AH39" i="21"/>
  <c r="AM39" i="21"/>
  <c r="AH4" i="21"/>
  <c r="X5" i="21"/>
  <c r="AI5" i="21"/>
  <c r="X6" i="21"/>
  <c r="AI6" i="21"/>
  <c r="X7" i="21"/>
  <c r="AI7" i="21"/>
  <c r="Z8" i="21"/>
  <c r="AJ8" i="21"/>
  <c r="Z9" i="21"/>
  <c r="AJ9" i="21"/>
  <c r="Z10" i="21"/>
  <c r="AJ10" i="21"/>
  <c r="AA11" i="21"/>
  <c r="AL11" i="21"/>
  <c r="AA12" i="21"/>
  <c r="AL12" i="21"/>
  <c r="AA13" i="21"/>
  <c r="AL13" i="21"/>
  <c r="AB14" i="21"/>
  <c r="AM14" i="21"/>
  <c r="AB15" i="21"/>
  <c r="AM15" i="21"/>
  <c r="AB16" i="21"/>
  <c r="AM16" i="21"/>
  <c r="AD17" i="21"/>
  <c r="AN17" i="21"/>
  <c r="AD18" i="21"/>
  <c r="AN18" i="21"/>
  <c r="AD19" i="21"/>
  <c r="AN19" i="21"/>
  <c r="AE20" i="21"/>
  <c r="AP20" i="21"/>
  <c r="AE21" i="21"/>
  <c r="AP21" i="21"/>
  <c r="AE22" i="21"/>
  <c r="AP22" i="21"/>
  <c r="AF23" i="21"/>
  <c r="AF24" i="21"/>
  <c r="X25" i="21"/>
  <c r="AF25" i="21"/>
  <c r="X26" i="21"/>
  <c r="AH26" i="21"/>
  <c r="X27" i="21"/>
  <c r="AH27" i="21"/>
  <c r="Z28" i="21"/>
  <c r="AH28" i="21"/>
  <c r="Z29" i="21"/>
  <c r="AI29" i="21"/>
  <c r="Z30" i="21"/>
  <c r="AI30" i="21"/>
  <c r="Z31" i="21"/>
  <c r="AF31" i="21"/>
  <c r="AN31" i="21"/>
  <c r="Z32" i="21"/>
  <c r="AH32" i="21"/>
  <c r="AN32" i="21"/>
  <c r="AA33" i="21"/>
  <c r="AH33" i="21"/>
  <c r="AN33" i="21"/>
  <c r="AA34" i="21"/>
  <c r="AH34" i="21"/>
  <c r="AP34" i="21"/>
  <c r="AA35" i="21"/>
  <c r="AI35" i="21"/>
  <c r="AP35" i="21"/>
  <c r="AB36" i="21"/>
  <c r="AI36" i="21"/>
  <c r="AP36" i="21"/>
  <c r="AB37" i="21"/>
  <c r="AI37" i="21"/>
  <c r="AB38" i="21"/>
  <c r="AJ38" i="21"/>
  <c r="AD39" i="21"/>
  <c r="AJ39" i="21"/>
  <c r="Z40" i="21"/>
  <c r="AE40" i="21"/>
  <c r="AJ40" i="21"/>
  <c r="AP40" i="21"/>
  <c r="X41" i="21"/>
  <c r="AD41" i="21"/>
  <c r="AI41" i="21"/>
  <c r="AN41" i="21"/>
  <c r="AB42" i="21"/>
  <c r="AH42" i="21"/>
  <c r="AM42" i="21"/>
  <c r="AA43" i="21"/>
  <c r="AF43" i="21"/>
  <c r="AL43" i="21"/>
  <c r="Z44" i="21"/>
  <c r="AE44" i="21"/>
  <c r="AJ44" i="21"/>
  <c r="AP44" i="21"/>
  <c r="X45" i="21"/>
  <c r="AD45" i="21"/>
  <c r="AI45" i="21"/>
  <c r="AN45" i="21"/>
  <c r="AB46" i="21"/>
  <c r="AH46" i="21"/>
  <c r="AM46" i="21"/>
  <c r="AA47" i="21"/>
  <c r="AF47" i="21"/>
  <c r="AL47" i="21"/>
  <c r="Z48" i="21"/>
  <c r="AE48" i="21"/>
  <c r="AJ48" i="21"/>
  <c r="AJ4" i="21"/>
  <c r="AE5" i="21"/>
  <c r="AD6" i="21"/>
  <c r="AP6" i="21"/>
  <c r="AB7" i="21"/>
  <c r="AM7" i="21"/>
  <c r="AL8" i="21"/>
  <c r="AF9" i="21"/>
  <c r="AE10" i="21"/>
  <c r="AD11" i="21"/>
  <c r="AN11" i="21"/>
  <c r="Z12" i="21"/>
  <c r="AM12" i="21"/>
  <c r="X13" i="21"/>
  <c r="AI13" i="21"/>
  <c r="AH14" i="21"/>
  <c r="AF15" i="21"/>
  <c r="AA16" i="21"/>
  <c r="AP16" i="21"/>
  <c r="Z17" i="21"/>
  <c r="AJ17" i="21"/>
  <c r="AI18" i="21"/>
  <c r="AH19" i="21"/>
  <c r="AB20" i="21"/>
  <c r="AA21" i="21"/>
  <c r="AL21" i="21"/>
  <c r="X22" i="21"/>
  <c r="AJ22" i="21"/>
  <c r="AI23" i="21"/>
  <c r="AE24" i="21"/>
  <c r="AD25" i="21"/>
  <c r="AN25" i="21"/>
  <c r="Z26" i="21"/>
  <c r="AM26" i="21"/>
  <c r="AL27" i="21"/>
  <c r="AF28" i="21"/>
  <c r="AE29" i="21"/>
  <c r="AP29" i="21"/>
  <c r="AB30" i="21"/>
  <c r="AN30" i="21"/>
  <c r="X31" i="21"/>
  <c r="AI31" i="21"/>
  <c r="X32" i="21"/>
  <c r="AI32" i="21"/>
  <c r="X33" i="21"/>
  <c r="AI33" i="21"/>
  <c r="Z34" i="21"/>
  <c r="AJ34" i="21"/>
  <c r="Z35" i="21"/>
  <c r="AJ35" i="21"/>
  <c r="Z36" i="21"/>
  <c r="AJ36" i="21"/>
  <c r="AA37" i="21"/>
  <c r="AL37" i="21"/>
  <c r="AA38" i="21"/>
  <c r="AL38" i="21"/>
  <c r="AA39" i="21"/>
  <c r="AL39" i="21"/>
  <c r="X40" i="21"/>
  <c r="AF40" i="21"/>
  <c r="AM40" i="21"/>
  <c r="Z41" i="21"/>
  <c r="AF41" i="21"/>
  <c r="AM41" i="21"/>
  <c r="Z42" i="21"/>
  <c r="AF42" i="21"/>
  <c r="AN42" i="21"/>
  <c r="Z43" i="21"/>
  <c r="AH43" i="21"/>
  <c r="AN43" i="21"/>
  <c r="AA44" i="21"/>
  <c r="AH44" i="21"/>
  <c r="AN44" i="21"/>
  <c r="AA45" i="21"/>
  <c r="AH45" i="21"/>
  <c r="AP45" i="21"/>
  <c r="AA46" i="21"/>
  <c r="AI46" i="21"/>
  <c r="AP46" i="21"/>
  <c r="AB47" i="21"/>
  <c r="AI47" i="21"/>
  <c r="AP47" i="21"/>
  <c r="AB48" i="21"/>
  <c r="AI48" i="21"/>
  <c r="AP48" i="21"/>
  <c r="X49" i="21"/>
  <c r="AD49" i="21"/>
  <c r="AI49" i="21"/>
  <c r="AN49" i="21"/>
  <c r="AB50" i="21"/>
  <c r="AH50" i="21"/>
  <c r="AM50" i="21"/>
  <c r="AA51" i="21"/>
  <c r="AF51" i="21"/>
  <c r="AL51" i="21"/>
  <c r="Z52" i="21"/>
  <c r="AE52" i="21"/>
  <c r="AJ52" i="21"/>
  <c r="AP52" i="21"/>
  <c r="X53" i="21"/>
  <c r="AD53" i="21"/>
  <c r="AI53" i="21"/>
  <c r="AN53" i="21"/>
  <c r="AB54" i="21"/>
  <c r="AH54" i="21"/>
  <c r="AM54" i="21"/>
  <c r="AA55" i="21"/>
  <c r="AF55" i="21"/>
  <c r="AL55" i="21"/>
  <c r="AA4" i="21"/>
  <c r="AL4" i="21"/>
  <c r="AJ5" i="21"/>
  <c r="AE6" i="21"/>
  <c r="AD7" i="21"/>
  <c r="AB8" i="21"/>
  <c r="AM8" i="21"/>
  <c r="X9" i="21"/>
  <c r="AL9" i="21"/>
  <c r="AH10" i="21"/>
  <c r="AF11" i="21"/>
  <c r="AE12" i="21"/>
  <c r="AP12" i="21"/>
  <c r="Z13" i="21"/>
  <c r="AN13" i="21"/>
  <c r="X14" i="21"/>
  <c r="AI14" i="21"/>
  <c r="AH15" i="21"/>
  <c r="AF16" i="21"/>
  <c r="AA17" i="21"/>
  <c r="AP17" i="21"/>
  <c r="Z18" i="21"/>
  <c r="AJ18" i="21"/>
  <c r="AP4" i="21"/>
  <c r="AL5" i="21"/>
  <c r="AJ6" i="21"/>
  <c r="AF7" i="21"/>
  <c r="AE8" i="21"/>
  <c r="AD9" i="21"/>
  <c r="X10" i="21"/>
  <c r="AP13" i="21"/>
  <c r="AN14" i="21"/>
  <c r="AI15" i="21"/>
  <c r="AH16" i="21"/>
  <c r="AF17" i="21"/>
  <c r="AB18" i="21"/>
  <c r="AL19" i="21"/>
  <c r="AA20" i="21"/>
  <c r="AI21" i="21"/>
  <c r="AM22" i="21"/>
  <c r="AB23" i="21"/>
  <c r="AJ24" i="21"/>
  <c r="AL25" i="21"/>
  <c r="AD26" i="21"/>
  <c r="AF27" i="21"/>
  <c r="AM28" i="21"/>
  <c r="AA29" i="21"/>
  <c r="AH30" i="21"/>
  <c r="AJ31" i="21"/>
  <c r="AE32" i="21"/>
  <c r="AD33" i="21"/>
  <c r="AB34" i="21"/>
  <c r="AM34" i="21"/>
  <c r="X35" i="21"/>
  <c r="AL35" i="21"/>
  <c r="AH36" i="21"/>
  <c r="AF37" i="21"/>
  <c r="AE38" i="21"/>
  <c r="AP38" i="21"/>
  <c r="Z39" i="21"/>
  <c r="AN39" i="21"/>
  <c r="AD40" i="21"/>
  <c r="AN40" i="21"/>
  <c r="AE41" i="21"/>
  <c r="AP41" i="21"/>
  <c r="AE42" i="21"/>
  <c r="AP42" i="21"/>
  <c r="AE43" i="21"/>
  <c r="AP43" i="21"/>
  <c r="AF44" i="21"/>
  <c r="AF45" i="21"/>
  <c r="X46" i="21"/>
  <c r="AF46" i="21"/>
  <c r="X47" i="21"/>
  <c r="AH47" i="21"/>
  <c r="X48" i="21"/>
  <c r="AH48" i="21"/>
  <c r="AB49" i="21"/>
  <c r="AJ49" i="21"/>
  <c r="AD50" i="21"/>
  <c r="AJ50" i="21"/>
  <c r="AD51" i="21"/>
  <c r="AJ51" i="21"/>
  <c r="AD52" i="21"/>
  <c r="AL52" i="21"/>
  <c r="AE53" i="21"/>
  <c r="AL53" i="21"/>
  <c r="X54" i="21"/>
  <c r="AE54" i="21"/>
  <c r="AL54" i="21"/>
  <c r="X55" i="21"/>
  <c r="AE55" i="21"/>
  <c r="AM55" i="21"/>
  <c r="AP5" i="21"/>
  <c r="AM6" i="21"/>
  <c r="AL7" i="21"/>
  <c r="AF8" i="21"/>
  <c r="AE9" i="21"/>
  <c r="AD10" i="21"/>
  <c r="X11" i="21"/>
  <c r="AP14" i="21"/>
  <c r="AN15" i="21"/>
  <c r="AJ16" i="21"/>
  <c r="AI17" i="21"/>
  <c r="AH18" i="21"/>
  <c r="AA19" i="21"/>
  <c r="AH20" i="21"/>
  <c r="AJ21" i="21"/>
  <c r="AB22" i="21"/>
  <c r="AD23" i="21"/>
  <c r="AL24" i="21"/>
  <c r="Z25" i="21"/>
  <c r="AE26" i="21"/>
  <c r="AM27" i="21"/>
  <c r="AA28" i="21"/>
  <c r="AP28" i="21"/>
  <c r="AF29" i="21"/>
  <c r="AM30" i="21"/>
  <c r="AA31" i="21"/>
  <c r="AL31" i="21"/>
  <c r="AJ32" i="21"/>
  <c r="AF33" i="21"/>
  <c r="AE34" i="21"/>
  <c r="AD35" i="21"/>
  <c r="AN35" i="21"/>
  <c r="X36" i="21"/>
  <c r="AM36" i="21"/>
  <c r="AH37" i="21"/>
  <c r="AF38" i="21"/>
  <c r="AE39" i="21"/>
  <c r="AP39" i="21"/>
  <c r="AH40" i="21"/>
  <c r="AH41" i="21"/>
  <c r="X42" i="21"/>
  <c r="AI42" i="21"/>
  <c r="X43" i="21"/>
  <c r="AI43" i="21"/>
  <c r="X44" i="21"/>
  <c r="AI44" i="21"/>
  <c r="Z45" i="21"/>
  <c r="AJ45" i="21"/>
  <c r="Z46" i="21"/>
  <c r="AJ46" i="21"/>
  <c r="Z47" i="21"/>
  <c r="AJ47" i="21"/>
  <c r="AA48" i="21"/>
  <c r="AL48" i="21"/>
  <c r="AE49" i="21"/>
  <c r="AL49" i="21"/>
  <c r="X50" i="21"/>
  <c r="AE50" i="21"/>
  <c r="AL50" i="21"/>
  <c r="X51" i="21"/>
  <c r="AE51" i="21"/>
  <c r="AM51" i="21"/>
  <c r="X52" i="21"/>
  <c r="AF52" i="21"/>
  <c r="AM52" i="21"/>
  <c r="Z53" i="21"/>
  <c r="AF53" i="21"/>
  <c r="AM53" i="21"/>
  <c r="Z54" i="21"/>
  <c r="AF54" i="21"/>
  <c r="AN54" i="21"/>
  <c r="Z55" i="21"/>
  <c r="AH55" i="21"/>
  <c r="AN55" i="21"/>
  <c r="AP55" i="21"/>
  <c r="AB55" i="21"/>
  <c r="AP54" i="21"/>
  <c r="AA54" i="21"/>
  <c r="AP53" i="21"/>
  <c r="AA53" i="21"/>
  <c r="AN52" i="21"/>
  <c r="AA52" i="21"/>
  <c r="AN51" i="21"/>
  <c r="Z51" i="21"/>
  <c r="AN50" i="21"/>
  <c r="Z50" i="21"/>
  <c r="AM49" i="21"/>
  <c r="Z49" i="21"/>
  <c r="AM48" i="21"/>
  <c r="AD47" i="21"/>
  <c r="AL46" i="21"/>
  <c r="AB45" i="21"/>
  <c r="AL44" i="21"/>
  <c r="AB43" i="21"/>
  <c r="AJ42" i="21"/>
  <c r="AA41" i="21"/>
  <c r="AI40" i="21"/>
  <c r="X37" i="21"/>
  <c r="AD36" i="21"/>
  <c r="AE35" i="21"/>
  <c r="AF34" i="21"/>
  <c r="AL33" i="21"/>
  <c r="AM32" i="21"/>
  <c r="AP31" i="21"/>
  <c r="AP30" i="21"/>
  <c r="AL29" i="21"/>
  <c r="AE28" i="21"/>
  <c r="AA27" i="21"/>
  <c r="AM24" i="21"/>
  <c r="AL23" i="21"/>
  <c r="AD22" i="21"/>
  <c r="X21" i="21"/>
  <c r="AP18" i="21"/>
  <c r="X15" i="21"/>
  <c r="AE13" i="21"/>
  <c r="AH11" i="21"/>
  <c r="AN9" i="21"/>
  <c r="AB4" i="21"/>
  <c r="X52" i="27"/>
  <c r="AB52" i="27"/>
  <c r="AF52" i="27"/>
  <c r="AJ52" i="27"/>
  <c r="AN52" i="27"/>
  <c r="Y53" i="27"/>
  <c r="AC53" i="27"/>
  <c r="AG53" i="27"/>
  <c r="AK53" i="27"/>
  <c r="AO53" i="27"/>
  <c r="Z54" i="27"/>
  <c r="AD54" i="27"/>
  <c r="AH54" i="27"/>
  <c r="AL54" i="27"/>
  <c r="AP54" i="27"/>
  <c r="AA55" i="27"/>
  <c r="AE55" i="27"/>
  <c r="AI55" i="27"/>
  <c r="AM55" i="27"/>
  <c r="X49" i="27"/>
  <c r="AB49" i="27"/>
  <c r="AF49" i="27"/>
  <c r="AJ49" i="27"/>
  <c r="AN49" i="27"/>
  <c r="Y50" i="27"/>
  <c r="AC50" i="27"/>
  <c r="AG50" i="27"/>
  <c r="AK50" i="27"/>
  <c r="AO50" i="27"/>
  <c r="AA45" i="27"/>
  <c r="AE45" i="27"/>
  <c r="AI45" i="27"/>
  <c r="AM45" i="27"/>
  <c r="AA46" i="27"/>
  <c r="AE46" i="27"/>
  <c r="AI46" i="27"/>
  <c r="AM46" i="27"/>
  <c r="AA47" i="27"/>
  <c r="AE47" i="27"/>
  <c r="AI47" i="27"/>
  <c r="AM47" i="27"/>
  <c r="Z52" i="27"/>
  <c r="AE52" i="27"/>
  <c r="AK52" i="27"/>
  <c r="AP52" i="27"/>
  <c r="X53" i="27"/>
  <c r="AD53" i="27"/>
  <c r="AI53" i="27"/>
  <c r="AN53" i="27"/>
  <c r="AD52" i="27"/>
  <c r="AL52" i="27"/>
  <c r="AA53" i="27"/>
  <c r="AH53" i="27"/>
  <c r="AP53" i="27"/>
  <c r="AA54" i="27"/>
  <c r="AF54" i="27"/>
  <c r="AK54" i="27"/>
  <c r="Y55" i="27"/>
  <c r="AD55" i="27"/>
  <c r="AJ55" i="27"/>
  <c r="AO55" i="27"/>
  <c r="AA52" i="27"/>
  <c r="AI52" i="27"/>
  <c r="Z53" i="27"/>
  <c r="AJ53" i="27"/>
  <c r="AC54" i="27"/>
  <c r="AJ54" i="27"/>
  <c r="Z55" i="27"/>
  <c r="AG55" i="27"/>
  <c r="AN55" i="27"/>
  <c r="Y49" i="27"/>
  <c r="AD49" i="27"/>
  <c r="AI49" i="27"/>
  <c r="AO49" i="27"/>
  <c r="AB50" i="27"/>
  <c r="AH50" i="27"/>
  <c r="AM50" i="27"/>
  <c r="Y45" i="27"/>
  <c r="AD45" i="27"/>
  <c r="AJ45" i="27"/>
  <c r="AO45" i="27"/>
  <c r="X46" i="27"/>
  <c r="AC46" i="27"/>
  <c r="AH46" i="27"/>
  <c r="AN46" i="27"/>
  <c r="AB47" i="27"/>
  <c r="AG47" i="27"/>
  <c r="AL47" i="27"/>
  <c r="X39" i="27"/>
  <c r="AB39" i="27"/>
  <c r="AF39" i="27"/>
  <c r="AJ39" i="27"/>
  <c r="AN39" i="27"/>
  <c r="Y40" i="27"/>
  <c r="AC40" i="27"/>
  <c r="AG40" i="27"/>
  <c r="AK40" i="27"/>
  <c r="AO40" i="27"/>
  <c r="Z41" i="27"/>
  <c r="AD41" i="27"/>
  <c r="AH41" i="27"/>
  <c r="AL41" i="27"/>
  <c r="AP41" i="27"/>
  <c r="AA42" i="27"/>
  <c r="AE42" i="27"/>
  <c r="AI42" i="27"/>
  <c r="AM42" i="27"/>
  <c r="X43" i="27"/>
  <c r="AB43" i="27"/>
  <c r="AF43" i="27"/>
  <c r="AJ43" i="27"/>
  <c r="AN43" i="27"/>
  <c r="X32" i="27"/>
  <c r="AB32" i="27"/>
  <c r="AF32" i="27"/>
  <c r="AJ32" i="27"/>
  <c r="AN32" i="27"/>
  <c r="Y33" i="27"/>
  <c r="AC33" i="27"/>
  <c r="AG33" i="27"/>
  <c r="AK33" i="27"/>
  <c r="AG52" i="27"/>
  <c r="AE53" i="27"/>
  <c r="Y54" i="27"/>
  <c r="AI54" i="27"/>
  <c r="X55" i="27"/>
  <c r="AH55" i="27"/>
  <c r="AA49" i="27"/>
  <c r="AH49" i="27"/>
  <c r="AP49" i="27"/>
  <c r="X50" i="27"/>
  <c r="AE50" i="27"/>
  <c r="AL50" i="27"/>
  <c r="AC45" i="27"/>
  <c r="AK45" i="27"/>
  <c r="AD46" i="27"/>
  <c r="AK46" i="27"/>
  <c r="X47" i="27"/>
  <c r="AD47" i="27"/>
  <c r="AK47" i="27"/>
  <c r="AA39" i="27"/>
  <c r="AG39" i="27"/>
  <c r="AL39" i="27"/>
  <c r="Z40" i="27"/>
  <c r="AE40" i="27"/>
  <c r="AJ40" i="27"/>
  <c r="AP40" i="27"/>
  <c r="X41" i="27"/>
  <c r="AC41" i="27"/>
  <c r="AI41" i="27"/>
  <c r="AN41" i="27"/>
  <c r="AB42" i="27"/>
  <c r="AG42" i="27"/>
  <c r="AL42" i="27"/>
  <c r="Z43" i="27"/>
  <c r="AE43" i="27"/>
  <c r="AK43" i="27"/>
  <c r="AP43" i="27"/>
  <c r="Y32" i="27"/>
  <c r="AD32" i="27"/>
  <c r="AI32" i="27"/>
  <c r="AO32" i="27"/>
  <c r="AB33" i="27"/>
  <c r="AH33" i="27"/>
  <c r="AM33" i="27"/>
  <c r="X34" i="27"/>
  <c r="AB34" i="27"/>
  <c r="AF34" i="27"/>
  <c r="AJ34" i="27"/>
  <c r="AN34" i="27"/>
  <c r="Y35" i="27"/>
  <c r="AC35" i="27"/>
  <c r="AG35" i="27"/>
  <c r="AK35" i="27"/>
  <c r="AO35" i="27"/>
  <c r="Z36" i="27"/>
  <c r="AD36" i="27"/>
  <c r="AH36" i="27"/>
  <c r="AL36" i="27"/>
  <c r="AP36" i="27"/>
  <c r="AA37" i="27"/>
  <c r="AE37" i="27"/>
  <c r="AI37" i="27"/>
  <c r="AM37" i="27"/>
  <c r="Z25" i="27"/>
  <c r="AD25" i="27"/>
  <c r="AH25" i="27"/>
  <c r="AL25" i="27"/>
  <c r="AP25" i="27"/>
  <c r="AA26" i="27"/>
  <c r="AE26" i="27"/>
  <c r="AI26" i="27"/>
  <c r="AM26" i="27"/>
  <c r="X27" i="27"/>
  <c r="AB27" i="27"/>
  <c r="AF27" i="27"/>
  <c r="AJ27" i="27"/>
  <c r="AN27" i="27"/>
  <c r="Y28" i="27"/>
  <c r="AC28" i="27"/>
  <c r="AG28" i="27"/>
  <c r="AK28" i="27"/>
  <c r="AO28" i="27"/>
  <c r="Z21" i="27"/>
  <c r="AD21" i="27"/>
  <c r="AH21" i="27"/>
  <c r="AL21" i="27"/>
  <c r="AP21" i="27"/>
  <c r="AA22" i="27"/>
  <c r="AE22" i="27"/>
  <c r="AI22" i="27"/>
  <c r="AM22" i="27"/>
  <c r="X23" i="27"/>
  <c r="AB23" i="27"/>
  <c r="AF23" i="27"/>
  <c r="AJ23" i="27"/>
  <c r="AN23" i="27"/>
  <c r="AP19" i="27"/>
  <c r="Z17" i="27"/>
  <c r="AD17" i="27"/>
  <c r="AH17" i="27"/>
  <c r="AL17" i="27"/>
  <c r="AA18" i="27"/>
  <c r="AE18" i="27"/>
  <c r="AI18" i="27"/>
  <c r="AM18" i="27"/>
  <c r="X19" i="27"/>
  <c r="AB19" i="27"/>
  <c r="AF19" i="27"/>
  <c r="AJ19" i="27"/>
  <c r="AN19" i="27"/>
  <c r="X13" i="27"/>
  <c r="AB13" i="27"/>
  <c r="AF13" i="27"/>
  <c r="AJ13" i="27"/>
  <c r="AN13" i="27"/>
  <c r="AA14" i="27"/>
  <c r="AE14" i="27"/>
  <c r="AI14" i="27"/>
  <c r="AM14" i="27"/>
  <c r="Z15" i="27"/>
  <c r="AD15" i="27"/>
  <c r="AH15" i="27"/>
  <c r="AL15" i="27"/>
  <c r="AP15" i="27"/>
  <c r="X6" i="27"/>
  <c r="AB6" i="27"/>
  <c r="AF6" i="27"/>
  <c r="AJ6" i="27"/>
  <c r="AN6" i="27"/>
  <c r="X7" i="27"/>
  <c r="AB7" i="27"/>
  <c r="AF7" i="27"/>
  <c r="AJ7" i="27"/>
  <c r="AN7" i="27"/>
  <c r="X8" i="27"/>
  <c r="AB8" i="27"/>
  <c r="AF8" i="27"/>
  <c r="AJ8" i="27"/>
  <c r="AN8" i="27"/>
  <c r="X9" i="27"/>
  <c r="AB9" i="27"/>
  <c r="AF9" i="27"/>
  <c r="AJ9" i="27"/>
  <c r="AN9" i="27"/>
  <c r="X10" i="27"/>
  <c r="AB10" i="27"/>
  <c r="AF10" i="27"/>
  <c r="AJ10" i="27"/>
  <c r="AN10" i="27"/>
  <c r="Y52" i="27"/>
  <c r="AO52" i="27"/>
  <c r="AL53" i="27"/>
  <c r="AB54" i="27"/>
  <c r="AN54" i="27"/>
  <c r="AB55" i="27"/>
  <c r="AL55" i="27"/>
  <c r="AE49" i="27"/>
  <c r="AM49" i="27"/>
  <c r="AD50" i="27"/>
  <c r="AN50" i="27"/>
  <c r="AB45" i="27"/>
  <c r="AL45" i="27"/>
  <c r="AB46" i="27"/>
  <c r="AL46" i="27"/>
  <c r="AC47" i="27"/>
  <c r="AN47" i="27"/>
  <c r="AC39" i="27"/>
  <c r="AI39" i="27"/>
  <c r="AP39" i="27"/>
  <c r="X40" i="27"/>
  <c r="AF40" i="27"/>
  <c r="AM40" i="27"/>
  <c r="AB41" i="27"/>
  <c r="AJ41" i="27"/>
  <c r="Y42" i="27"/>
  <c r="AF42" i="27"/>
  <c r="AN42" i="27"/>
  <c r="AC43" i="27"/>
  <c r="AI43" i="27"/>
  <c r="AA32" i="27"/>
  <c r="AH32" i="27"/>
  <c r="AP32" i="27"/>
  <c r="X33" i="27"/>
  <c r="AE33" i="27"/>
  <c r="AL33" i="27"/>
  <c r="Z34" i="27"/>
  <c r="AE34" i="27"/>
  <c r="AK34" i="27"/>
  <c r="AP34" i="27"/>
  <c r="X35" i="27"/>
  <c r="AD35" i="27"/>
  <c r="AI35" i="27"/>
  <c r="AN35" i="27"/>
  <c r="AB36" i="27"/>
  <c r="AG36" i="27"/>
  <c r="AM36" i="27"/>
  <c r="Z37" i="27"/>
  <c r="AF37" i="27"/>
  <c r="AK37" i="27"/>
  <c r="AP37" i="27"/>
  <c r="AA25" i="27"/>
  <c r="AF25" i="27"/>
  <c r="AK25" i="27"/>
  <c r="AB26" i="27"/>
  <c r="AG26" i="27"/>
  <c r="AL26" i="27"/>
  <c r="AC27" i="27"/>
  <c r="AH27" i="27"/>
  <c r="AM27" i="27"/>
  <c r="X28" i="27"/>
  <c r="AD28" i="27"/>
  <c r="AI28" i="27"/>
  <c r="AN28" i="27"/>
  <c r="X21" i="27"/>
  <c r="AC21" i="27"/>
  <c r="AI21" i="27"/>
  <c r="AN21" i="27"/>
  <c r="AB22" i="27"/>
  <c r="AG22" i="27"/>
  <c r="AL22" i="27"/>
  <c r="Z23" i="27"/>
  <c r="AE23" i="27"/>
  <c r="AK23" i="27"/>
  <c r="AP23" i="27"/>
  <c r="AP18" i="27"/>
  <c r="X17" i="27"/>
  <c r="AC17" i="27"/>
  <c r="AI17" i="27"/>
  <c r="AN17" i="27"/>
  <c r="X18" i="27"/>
  <c r="AC18" i="27"/>
  <c r="AH18" i="27"/>
  <c r="AN18" i="27"/>
  <c r="AC19" i="27"/>
  <c r="AH19" i="27"/>
  <c r="AM19" i="27"/>
  <c r="Y13" i="27"/>
  <c r="AD13" i="27"/>
  <c r="AI13" i="27"/>
  <c r="AO13" i="27"/>
  <c r="X14" i="27"/>
  <c r="AC14" i="27"/>
  <c r="AH14" i="27"/>
  <c r="AN14" i="27"/>
  <c r="AB15" i="27"/>
  <c r="AG15" i="27"/>
  <c r="AM15" i="27"/>
  <c r="Z6" i="27"/>
  <c r="AE6" i="27"/>
  <c r="AK6" i="27"/>
  <c r="AP6" i="27"/>
  <c r="Y7" i="27"/>
  <c r="AD7" i="27"/>
  <c r="AI7" i="27"/>
  <c r="AO7" i="27"/>
  <c r="AC8" i="27"/>
  <c r="AH8" i="27"/>
  <c r="AM8" i="27"/>
  <c r="AA9" i="27"/>
  <c r="AG9" i="27"/>
  <c r="AL9" i="27"/>
  <c r="Z10" i="27"/>
  <c r="AE10" i="27"/>
  <c r="AK10" i="27"/>
  <c r="AP10" i="27"/>
  <c r="AL10" i="27"/>
  <c r="AD10" i="27"/>
  <c r="AK9" i="27"/>
  <c r="AD9" i="27"/>
  <c r="AK8" i="27"/>
  <c r="AD8" i="27"/>
  <c r="AK7" i="27"/>
  <c r="AC7" i="27"/>
  <c r="AI6" i="27"/>
  <c r="AC6" i="27"/>
  <c r="AJ15" i="27"/>
  <c r="AC15" i="27"/>
  <c r="AO14" i="27"/>
  <c r="AG14" i="27"/>
  <c r="Z14" i="27"/>
  <c r="AL13" i="27"/>
  <c r="AE13" i="27"/>
  <c r="AI19" i="27"/>
  <c r="AA19" i="27"/>
  <c r="AO18" i="27"/>
  <c r="AG18" i="27"/>
  <c r="Z18" i="27"/>
  <c r="AM17" i="27"/>
  <c r="AF17" i="27"/>
  <c r="Y17" i="27"/>
  <c r="AL23" i="27"/>
  <c r="AD23" i="27"/>
  <c r="AO22" i="27"/>
  <c r="AH22" i="27"/>
  <c r="Z22" i="27"/>
  <c r="AK21" i="27"/>
  <c r="AE21" i="27"/>
  <c r="AP28" i="27"/>
  <c r="AH28" i="27"/>
  <c r="AA28" i="27"/>
  <c r="AK27" i="27"/>
  <c r="AD27" i="27"/>
  <c r="AN26" i="27"/>
  <c r="AF26" i="27"/>
  <c r="Y26" i="27"/>
  <c r="AO25" i="27"/>
  <c r="AI25" i="27"/>
  <c r="AB25" i="27"/>
  <c r="AJ37" i="27"/>
  <c r="AC37" i="27"/>
  <c r="AN36" i="27"/>
  <c r="AF36" i="27"/>
  <c r="Y36" i="27"/>
  <c r="AJ35" i="27"/>
  <c r="AB35" i="27"/>
  <c r="AM34" i="27"/>
  <c r="AG34" i="27"/>
  <c r="Y34" i="27"/>
  <c r="AP33" i="27"/>
  <c r="AI33" i="27"/>
  <c r="Z33" i="27"/>
  <c r="AK32" i="27"/>
  <c r="Z32" i="27"/>
  <c r="AO43" i="27"/>
  <c r="AG43" i="27"/>
  <c r="AP42" i="27"/>
  <c r="AH42" i="27"/>
  <c r="X42" i="27"/>
  <c r="AG41" i="27"/>
  <c r="Y41" i="27"/>
  <c r="AI40" i="27"/>
  <c r="AA40" i="27"/>
  <c r="AK39" i="27"/>
  <c r="Z39" i="27"/>
  <c r="AH47" i="27"/>
  <c r="AJ46" i="27"/>
  <c r="Y46" i="27"/>
  <c r="AN45" i="27"/>
  <c r="Z45" i="27"/>
  <c r="AF50" i="27"/>
  <c r="AG49" i="27"/>
  <c r="AC55" i="27"/>
  <c r="AG54" i="27"/>
  <c r="AF53" i="27"/>
  <c r="AC52" i="27"/>
  <c r="AX10" i="23"/>
  <c r="AT10" i="23"/>
  <c r="AO4" i="27" l="1"/>
  <c r="X4" i="27"/>
  <c r="AF4" i="27"/>
  <c r="AE4" i="27"/>
  <c r="AM4" i="27"/>
  <c r="AC4" i="27"/>
  <c r="AB4" i="27"/>
  <c r="AD4" i="27"/>
  <c r="AG4" i="27"/>
  <c r="Y4" i="27"/>
  <c r="AI4" i="27"/>
  <c r="AP4" i="27"/>
  <c r="AA4" i="27"/>
  <c r="AH4" i="27"/>
  <c r="Z4" i="27"/>
  <c r="AJ4" i="27"/>
  <c r="AL4" i="27"/>
  <c r="AK4" i="27"/>
  <c r="AN4" i="27"/>
  <c r="Q29" i="8"/>
  <c r="T29" i="8" s="1"/>
  <c r="Q28" i="8"/>
  <c r="T28" i="8" s="1"/>
  <c r="Q27" i="8"/>
  <c r="T27" i="8" s="1"/>
  <c r="Q26" i="8"/>
  <c r="T26" i="8" s="1"/>
  <c r="Q25" i="8"/>
  <c r="Q24" i="8"/>
  <c r="T24" i="8" s="1"/>
  <c r="Q23" i="8"/>
  <c r="T23" i="8" s="1"/>
  <c r="Q22" i="8"/>
  <c r="T22" i="8" s="1"/>
  <c r="Q21" i="8"/>
  <c r="Q20" i="8"/>
  <c r="T20" i="8" s="1"/>
  <c r="Q19" i="8"/>
  <c r="T19" i="8" s="1"/>
  <c r="Q18" i="8"/>
  <c r="T18" i="8" s="1"/>
  <c r="Q17" i="8"/>
  <c r="Q16" i="8"/>
  <c r="T16" i="8" s="1"/>
  <c r="Q15" i="8"/>
  <c r="T15" i="8" s="1"/>
  <c r="Q14" i="8"/>
  <c r="T14" i="8" s="1"/>
  <c r="Q13" i="8"/>
  <c r="Q12" i="8"/>
  <c r="Q11" i="8"/>
  <c r="T11" i="8" s="1"/>
  <c r="Q10" i="8"/>
  <c r="T10" i="8" s="1"/>
  <c r="Q9" i="8"/>
  <c r="T9" i="8" s="1"/>
  <c r="Q8" i="8"/>
  <c r="T8" i="8" s="1"/>
  <c r="Q7" i="8"/>
  <c r="T7" i="8" s="1"/>
  <c r="Q6" i="8"/>
  <c r="Q5" i="8"/>
  <c r="B3" i="13" l="1"/>
  <c r="B4" i="10" l="1"/>
  <c r="B61" i="32" l="1"/>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B11" i="32"/>
  <c r="B10" i="32"/>
  <c r="E24" i="8" l="1"/>
  <c r="CD56" i="25"/>
  <c r="CC56" i="25"/>
  <c r="CB56" i="25"/>
  <c r="CA56" i="25"/>
  <c r="BZ56" i="25"/>
  <c r="BY56" i="25"/>
  <c r="BX56" i="25"/>
  <c r="BW56" i="25"/>
  <c r="BV56" i="25"/>
  <c r="BU56" i="25"/>
  <c r="BT56" i="25"/>
  <c r="BS56" i="25"/>
  <c r="BR56" i="25"/>
  <c r="BQ56" i="25"/>
  <c r="BP56" i="25"/>
  <c r="BO56" i="25"/>
  <c r="BN56" i="25"/>
  <c r="BM56" i="25"/>
  <c r="BL56" i="25"/>
  <c r="BK56" i="25"/>
  <c r="BJ56" i="25"/>
  <c r="BI56" i="25"/>
  <c r="BH56" i="25"/>
  <c r="BG56" i="25"/>
  <c r="BF56" i="25"/>
  <c r="BE56" i="25"/>
  <c r="BD56" i="25"/>
  <c r="BC56" i="25"/>
  <c r="BB56" i="25"/>
  <c r="BA56" i="25"/>
  <c r="AZ56" i="25"/>
  <c r="AY56" i="25"/>
  <c r="AX56" i="25"/>
  <c r="AW56" i="25"/>
  <c r="AV56" i="25"/>
  <c r="AU56" i="25"/>
  <c r="AT56" i="25"/>
  <c r="AS56" i="25"/>
  <c r="AR56" i="25"/>
  <c r="AQ56" i="25"/>
  <c r="CD55" i="25"/>
  <c r="CC55" i="25"/>
  <c r="CB55" i="25"/>
  <c r="CA55" i="25"/>
  <c r="BZ55" i="25"/>
  <c r="BY55" i="25"/>
  <c r="BX55" i="25"/>
  <c r="BW55" i="25"/>
  <c r="BV55" i="25"/>
  <c r="BU55" i="25"/>
  <c r="BT55" i="25"/>
  <c r="BS55" i="25"/>
  <c r="BR55" i="25"/>
  <c r="BQ55" i="25"/>
  <c r="BP55" i="25"/>
  <c r="BO55" i="25"/>
  <c r="BN55" i="25"/>
  <c r="BM55" i="25"/>
  <c r="BL55" i="25"/>
  <c r="BK55" i="25"/>
  <c r="BJ55" i="25"/>
  <c r="BI55" i="25"/>
  <c r="BH55" i="25"/>
  <c r="BG55" i="25"/>
  <c r="BF55" i="25"/>
  <c r="BE55" i="25"/>
  <c r="BD55" i="25"/>
  <c r="BC55" i="25"/>
  <c r="BB55" i="25"/>
  <c r="BA55" i="25"/>
  <c r="AZ55" i="25"/>
  <c r="AY55" i="25"/>
  <c r="AX55" i="25"/>
  <c r="AW55" i="25"/>
  <c r="AV55" i="25"/>
  <c r="AU55" i="25"/>
  <c r="AT55" i="25"/>
  <c r="AS55" i="25"/>
  <c r="AR55" i="25"/>
  <c r="AQ55" i="25"/>
  <c r="CD54" i="25"/>
  <c r="CC54" i="25"/>
  <c r="CB54" i="25"/>
  <c r="CA54" i="25"/>
  <c r="BZ54" i="25"/>
  <c r="BY54" i="25"/>
  <c r="BX54" i="25"/>
  <c r="BW54" i="25"/>
  <c r="BV54" i="25"/>
  <c r="BU54" i="25"/>
  <c r="BT54" i="25"/>
  <c r="BS54" i="25"/>
  <c r="BR54" i="25"/>
  <c r="BQ54" i="25"/>
  <c r="BP54" i="25"/>
  <c r="BO54" i="25"/>
  <c r="BN54" i="25"/>
  <c r="BM54" i="25"/>
  <c r="BL54" i="25"/>
  <c r="BK54" i="25"/>
  <c r="BJ54" i="25"/>
  <c r="BI54" i="25"/>
  <c r="BH54" i="25"/>
  <c r="BG54" i="25"/>
  <c r="BF54" i="25"/>
  <c r="BE54" i="25"/>
  <c r="BD54" i="25"/>
  <c r="BC54" i="25"/>
  <c r="BB54" i="25"/>
  <c r="BA54" i="25"/>
  <c r="AZ54" i="25"/>
  <c r="AY54" i="25"/>
  <c r="AX54" i="25"/>
  <c r="AW54" i="25"/>
  <c r="AV54" i="25"/>
  <c r="AU54" i="25"/>
  <c r="AT54" i="25"/>
  <c r="AS54" i="25"/>
  <c r="AR54" i="25"/>
  <c r="AQ54" i="25"/>
  <c r="CD53" i="25"/>
  <c r="CC53" i="25"/>
  <c r="CB53" i="25"/>
  <c r="CA53" i="25"/>
  <c r="BZ53" i="25"/>
  <c r="BY53" i="25"/>
  <c r="BX53" i="25"/>
  <c r="BW53" i="25"/>
  <c r="BV53" i="25"/>
  <c r="BU53" i="25"/>
  <c r="BT53" i="25"/>
  <c r="BS53" i="25"/>
  <c r="BR53" i="25"/>
  <c r="BQ53" i="25"/>
  <c r="BP53" i="25"/>
  <c r="BO53" i="25"/>
  <c r="BN53" i="25"/>
  <c r="BM53" i="25"/>
  <c r="BL53" i="25"/>
  <c r="BK53" i="25"/>
  <c r="BJ53" i="25"/>
  <c r="BI53" i="25"/>
  <c r="BH53" i="25"/>
  <c r="BG53" i="25"/>
  <c r="BF53" i="25"/>
  <c r="BE53" i="25"/>
  <c r="BD53" i="25"/>
  <c r="BC53" i="25"/>
  <c r="BB53" i="25"/>
  <c r="BA53" i="25"/>
  <c r="AZ53" i="25"/>
  <c r="AY53" i="25"/>
  <c r="AX53" i="25"/>
  <c r="AW53" i="25"/>
  <c r="AV53" i="25"/>
  <c r="AU53" i="25"/>
  <c r="AT53" i="25"/>
  <c r="AS53" i="25"/>
  <c r="AR53" i="25"/>
  <c r="AQ53" i="25"/>
  <c r="CD51" i="25"/>
  <c r="CC51" i="25"/>
  <c r="CB51" i="25"/>
  <c r="CA51" i="25"/>
  <c r="BZ51" i="25"/>
  <c r="BY51" i="25"/>
  <c r="BX51" i="25"/>
  <c r="BW51" i="25"/>
  <c r="BV51" i="25"/>
  <c r="BU51" i="25"/>
  <c r="BT51" i="25"/>
  <c r="BS51" i="25"/>
  <c r="BR51" i="25"/>
  <c r="BQ51" i="25"/>
  <c r="BP51" i="25"/>
  <c r="BO51" i="25"/>
  <c r="BN51" i="25"/>
  <c r="BM51" i="25"/>
  <c r="BL51" i="25"/>
  <c r="BK51" i="25"/>
  <c r="BJ51" i="25"/>
  <c r="BI51" i="25"/>
  <c r="BH51" i="25"/>
  <c r="BG51" i="25"/>
  <c r="BF51" i="25"/>
  <c r="BE51" i="25"/>
  <c r="BD51" i="25"/>
  <c r="BC51" i="25"/>
  <c r="BB51" i="25"/>
  <c r="BA51" i="25"/>
  <c r="AZ51" i="25"/>
  <c r="AY51" i="25"/>
  <c r="AX51" i="25"/>
  <c r="AW51" i="25"/>
  <c r="AV51" i="25"/>
  <c r="AU51" i="25"/>
  <c r="AT51" i="25"/>
  <c r="AS51" i="25"/>
  <c r="AR51" i="25"/>
  <c r="AQ51" i="25"/>
  <c r="CD50" i="25"/>
  <c r="CC50" i="25"/>
  <c r="CB50" i="25"/>
  <c r="CA50" i="25"/>
  <c r="BZ50" i="25"/>
  <c r="BY50" i="25"/>
  <c r="BX50" i="25"/>
  <c r="BW50" i="25"/>
  <c r="BV50" i="25"/>
  <c r="BU50" i="25"/>
  <c r="BT50" i="25"/>
  <c r="BS50" i="25"/>
  <c r="BR50" i="25"/>
  <c r="BQ50" i="25"/>
  <c r="BP50" i="25"/>
  <c r="BO50" i="25"/>
  <c r="BN50" i="25"/>
  <c r="BM50" i="25"/>
  <c r="BL50" i="25"/>
  <c r="BK50" i="25"/>
  <c r="BJ50" i="25"/>
  <c r="BI50" i="25"/>
  <c r="BH50" i="25"/>
  <c r="BG50" i="25"/>
  <c r="BF50" i="25"/>
  <c r="BE50" i="25"/>
  <c r="BD50" i="25"/>
  <c r="BC50" i="25"/>
  <c r="BB50" i="25"/>
  <c r="BA50" i="25"/>
  <c r="AZ50" i="25"/>
  <c r="AY50" i="25"/>
  <c r="AX50" i="25"/>
  <c r="AW50" i="25"/>
  <c r="AV50" i="25"/>
  <c r="AU50" i="25"/>
  <c r="AT50" i="25"/>
  <c r="AS50" i="25"/>
  <c r="AR50" i="25"/>
  <c r="AQ50" i="25"/>
  <c r="CD48" i="25"/>
  <c r="CC48" i="25"/>
  <c r="CB48" i="25"/>
  <c r="CA48" i="25"/>
  <c r="BZ48" i="25"/>
  <c r="BY48" i="25"/>
  <c r="BX48" i="25"/>
  <c r="BW48" i="25"/>
  <c r="BV48" i="25"/>
  <c r="BU48" i="25"/>
  <c r="BT48" i="25"/>
  <c r="BS48" i="25"/>
  <c r="BR48" i="25"/>
  <c r="BQ48" i="25"/>
  <c r="BP48" i="25"/>
  <c r="BO48" i="25"/>
  <c r="BN48" i="25"/>
  <c r="BM48" i="25"/>
  <c r="BL48" i="25"/>
  <c r="BK48" i="25"/>
  <c r="BJ48" i="25"/>
  <c r="BI48" i="25"/>
  <c r="BH48" i="25"/>
  <c r="BG48" i="25"/>
  <c r="BF48" i="25"/>
  <c r="BE48" i="25"/>
  <c r="BD48" i="25"/>
  <c r="BC48" i="25"/>
  <c r="BB48" i="25"/>
  <c r="BA48" i="25"/>
  <c r="AZ48" i="25"/>
  <c r="AY48" i="25"/>
  <c r="AX48" i="25"/>
  <c r="AW48" i="25"/>
  <c r="AV48" i="25"/>
  <c r="AU48" i="25"/>
  <c r="AT48" i="25"/>
  <c r="AS48" i="25"/>
  <c r="AR48" i="25"/>
  <c r="AQ48" i="25"/>
  <c r="CD47" i="25"/>
  <c r="CC47" i="25"/>
  <c r="CB47" i="25"/>
  <c r="CA47" i="25"/>
  <c r="BZ47" i="25"/>
  <c r="BY47" i="25"/>
  <c r="BX47" i="25"/>
  <c r="BW47" i="25"/>
  <c r="BV47" i="25"/>
  <c r="BU47" i="25"/>
  <c r="BT47" i="25"/>
  <c r="BS47" i="25"/>
  <c r="BR47" i="25"/>
  <c r="BQ47" i="25"/>
  <c r="BP47" i="25"/>
  <c r="BO47" i="25"/>
  <c r="BN47" i="25"/>
  <c r="BM47" i="25"/>
  <c r="BL47" i="25"/>
  <c r="BK47" i="25"/>
  <c r="BJ47" i="25"/>
  <c r="BI47" i="25"/>
  <c r="BH47" i="25"/>
  <c r="BG47" i="25"/>
  <c r="BF47" i="25"/>
  <c r="BE47" i="25"/>
  <c r="BD47" i="25"/>
  <c r="BC47" i="25"/>
  <c r="BB47" i="25"/>
  <c r="BA47" i="25"/>
  <c r="AZ47" i="25"/>
  <c r="AY47" i="25"/>
  <c r="AX47" i="25"/>
  <c r="AW47" i="25"/>
  <c r="AV47" i="25"/>
  <c r="AU47" i="25"/>
  <c r="AT47" i="25"/>
  <c r="AS47" i="25"/>
  <c r="AR47" i="25"/>
  <c r="AQ47" i="25"/>
  <c r="CD46" i="25"/>
  <c r="CC46" i="25"/>
  <c r="CB46" i="25"/>
  <c r="CA46" i="25"/>
  <c r="BZ46" i="25"/>
  <c r="BY46" i="25"/>
  <c r="BX46" i="25"/>
  <c r="BW46" i="25"/>
  <c r="BV46" i="25"/>
  <c r="BU46" i="25"/>
  <c r="BT46" i="25"/>
  <c r="BS46" i="25"/>
  <c r="BR46" i="25"/>
  <c r="BQ46" i="25"/>
  <c r="BP46" i="25"/>
  <c r="BO46" i="25"/>
  <c r="BN46" i="25"/>
  <c r="BM46" i="25"/>
  <c r="BL46" i="25"/>
  <c r="BK46" i="25"/>
  <c r="BJ46" i="25"/>
  <c r="BI46" i="25"/>
  <c r="BH46" i="25"/>
  <c r="BG46" i="25"/>
  <c r="BF46" i="25"/>
  <c r="BE46" i="25"/>
  <c r="BD46" i="25"/>
  <c r="BC46" i="25"/>
  <c r="BB46" i="25"/>
  <c r="BA46" i="25"/>
  <c r="AZ46" i="25"/>
  <c r="AY46" i="25"/>
  <c r="AX46" i="25"/>
  <c r="AW46" i="25"/>
  <c r="AV46" i="25"/>
  <c r="AU46" i="25"/>
  <c r="AT46" i="25"/>
  <c r="AS46" i="25"/>
  <c r="AR46" i="25"/>
  <c r="AQ46" i="25"/>
  <c r="CD44" i="25"/>
  <c r="CC44" i="25"/>
  <c r="CB44" i="25"/>
  <c r="CA44" i="25"/>
  <c r="BZ44" i="25"/>
  <c r="BY44" i="25"/>
  <c r="BX44" i="25"/>
  <c r="BW44" i="25"/>
  <c r="BV44" i="25"/>
  <c r="BU44" i="25"/>
  <c r="BT44" i="25"/>
  <c r="BS44" i="25"/>
  <c r="BR44" i="25"/>
  <c r="BQ44" i="25"/>
  <c r="BP44" i="25"/>
  <c r="BO44" i="25"/>
  <c r="BN44" i="25"/>
  <c r="BM44" i="25"/>
  <c r="BL44" i="25"/>
  <c r="BK44" i="25"/>
  <c r="BJ44" i="25"/>
  <c r="BI44" i="25"/>
  <c r="BH44" i="25"/>
  <c r="BG44" i="25"/>
  <c r="BF44" i="25"/>
  <c r="BE44" i="25"/>
  <c r="BD44" i="25"/>
  <c r="BC44" i="25"/>
  <c r="BB44" i="25"/>
  <c r="BA44" i="25"/>
  <c r="AZ44" i="25"/>
  <c r="AY44" i="25"/>
  <c r="AX44" i="25"/>
  <c r="AW44" i="25"/>
  <c r="AV44" i="25"/>
  <c r="AU44" i="25"/>
  <c r="AT44" i="25"/>
  <c r="AS44" i="25"/>
  <c r="AR44" i="25"/>
  <c r="AQ44" i="25"/>
  <c r="CD43" i="25"/>
  <c r="CC43" i="25"/>
  <c r="CB43" i="25"/>
  <c r="CA43" i="25"/>
  <c r="BZ43" i="25"/>
  <c r="BY43" i="25"/>
  <c r="BX43" i="25"/>
  <c r="BW43" i="25"/>
  <c r="BV43" i="25"/>
  <c r="BU43" i="25"/>
  <c r="BT43" i="25"/>
  <c r="BS43" i="25"/>
  <c r="BR43" i="25"/>
  <c r="BQ43" i="25"/>
  <c r="BP43" i="25"/>
  <c r="BO43" i="25"/>
  <c r="BN43" i="25"/>
  <c r="BM43" i="25"/>
  <c r="BL43" i="25"/>
  <c r="BK43" i="25"/>
  <c r="BJ43" i="25"/>
  <c r="BI43" i="25"/>
  <c r="BH43" i="25"/>
  <c r="BG43" i="25"/>
  <c r="BF43" i="25"/>
  <c r="BE43" i="25"/>
  <c r="BD43" i="25"/>
  <c r="BC43" i="25"/>
  <c r="BB43" i="25"/>
  <c r="BA43" i="25"/>
  <c r="AZ43" i="25"/>
  <c r="AY43" i="25"/>
  <c r="AX43" i="25"/>
  <c r="AW43" i="25"/>
  <c r="AV43" i="25"/>
  <c r="AU43" i="25"/>
  <c r="AT43" i="25"/>
  <c r="AS43" i="25"/>
  <c r="AR43" i="25"/>
  <c r="AQ43" i="25"/>
  <c r="CD42" i="25"/>
  <c r="CC42" i="25"/>
  <c r="CB42" i="25"/>
  <c r="CA42" i="25"/>
  <c r="BZ42" i="25"/>
  <c r="BY42" i="25"/>
  <c r="BX42" i="25"/>
  <c r="BW42" i="25"/>
  <c r="BV42" i="25"/>
  <c r="BU42" i="25"/>
  <c r="BT42" i="25"/>
  <c r="BS42" i="25"/>
  <c r="BR42" i="25"/>
  <c r="BQ42" i="25"/>
  <c r="BP42" i="25"/>
  <c r="BO42" i="25"/>
  <c r="BN42" i="25"/>
  <c r="BM42" i="25"/>
  <c r="BL42" i="25"/>
  <c r="BK42" i="25"/>
  <c r="BJ42" i="25"/>
  <c r="BI42" i="25"/>
  <c r="BH42" i="25"/>
  <c r="BG42" i="25"/>
  <c r="BF42" i="25"/>
  <c r="BE42" i="25"/>
  <c r="BD42" i="25"/>
  <c r="BC42" i="25"/>
  <c r="BB42" i="25"/>
  <c r="BA42" i="25"/>
  <c r="AZ42" i="25"/>
  <c r="AY42" i="25"/>
  <c r="AX42" i="25"/>
  <c r="AW42" i="25"/>
  <c r="AV42" i="25"/>
  <c r="AU42" i="25"/>
  <c r="AT42" i="25"/>
  <c r="AS42" i="25"/>
  <c r="AR42" i="25"/>
  <c r="AQ42" i="25"/>
  <c r="CD41" i="25"/>
  <c r="CC41" i="25"/>
  <c r="CB41" i="25"/>
  <c r="CA41" i="25"/>
  <c r="BZ41" i="25"/>
  <c r="BY41" i="25"/>
  <c r="BX41" i="25"/>
  <c r="BW41" i="25"/>
  <c r="BV41" i="25"/>
  <c r="BU41" i="25"/>
  <c r="BT41" i="25"/>
  <c r="BS41" i="25"/>
  <c r="BR41" i="25"/>
  <c r="BQ41" i="25"/>
  <c r="BP41" i="25"/>
  <c r="BO41" i="25"/>
  <c r="BN41" i="25"/>
  <c r="BM41" i="25"/>
  <c r="BL41" i="25"/>
  <c r="BK41" i="25"/>
  <c r="BJ41" i="25"/>
  <c r="BI41" i="25"/>
  <c r="BH41" i="25"/>
  <c r="BG41" i="25"/>
  <c r="BF41" i="25"/>
  <c r="BE41" i="25"/>
  <c r="BD41" i="25"/>
  <c r="BC41" i="25"/>
  <c r="BB41" i="25"/>
  <c r="BA41" i="25"/>
  <c r="AZ41" i="25"/>
  <c r="AY41" i="25"/>
  <c r="AX41" i="25"/>
  <c r="AW41" i="25"/>
  <c r="AV41" i="25"/>
  <c r="AU41" i="25"/>
  <c r="AT41" i="25"/>
  <c r="AS41" i="25"/>
  <c r="AR41" i="25"/>
  <c r="AQ41" i="25"/>
  <c r="CD40" i="25"/>
  <c r="CC40" i="25"/>
  <c r="CB40" i="25"/>
  <c r="CA40" i="25"/>
  <c r="BZ40" i="25"/>
  <c r="BY40" i="25"/>
  <c r="BX40" i="25"/>
  <c r="BW40" i="25"/>
  <c r="BV40" i="25"/>
  <c r="BU40" i="25"/>
  <c r="BT40" i="25"/>
  <c r="BS40" i="25"/>
  <c r="BR40" i="25"/>
  <c r="BQ40" i="25"/>
  <c r="BP40" i="25"/>
  <c r="BO40" i="25"/>
  <c r="BN40" i="25"/>
  <c r="BM40" i="25"/>
  <c r="BL40" i="25"/>
  <c r="BK40" i="25"/>
  <c r="BJ40" i="25"/>
  <c r="BI40" i="25"/>
  <c r="BH40" i="25"/>
  <c r="BG40" i="25"/>
  <c r="BF40" i="25"/>
  <c r="BE40" i="25"/>
  <c r="BD40" i="25"/>
  <c r="BC40" i="25"/>
  <c r="BB40" i="25"/>
  <c r="BA40" i="25"/>
  <c r="AZ40" i="25"/>
  <c r="AY40" i="25"/>
  <c r="AX40" i="25"/>
  <c r="AW40" i="25"/>
  <c r="AV40" i="25"/>
  <c r="AU40" i="25"/>
  <c r="AT40" i="25"/>
  <c r="AS40" i="25"/>
  <c r="AR40" i="25"/>
  <c r="AQ40" i="25"/>
  <c r="CD38" i="25"/>
  <c r="CC38" i="25"/>
  <c r="CB38" i="25"/>
  <c r="CA38" i="25"/>
  <c r="BZ38" i="25"/>
  <c r="BY38" i="25"/>
  <c r="BX38" i="25"/>
  <c r="BW38" i="25"/>
  <c r="BV38" i="25"/>
  <c r="BU38" i="25"/>
  <c r="BT38" i="25"/>
  <c r="BS38" i="25"/>
  <c r="BR38" i="25"/>
  <c r="BQ38" i="25"/>
  <c r="BP38" i="25"/>
  <c r="BO38" i="25"/>
  <c r="BN38" i="25"/>
  <c r="BM38" i="25"/>
  <c r="BL38" i="25"/>
  <c r="BK38" i="25"/>
  <c r="BJ38" i="25"/>
  <c r="BI38" i="25"/>
  <c r="BH38" i="25"/>
  <c r="BG38" i="25"/>
  <c r="BF38" i="25"/>
  <c r="BE38" i="25"/>
  <c r="BD38" i="25"/>
  <c r="BC38" i="25"/>
  <c r="BB38" i="25"/>
  <c r="BA38" i="25"/>
  <c r="AZ38" i="25"/>
  <c r="AY38" i="25"/>
  <c r="AX38" i="25"/>
  <c r="AW38" i="25"/>
  <c r="AV38" i="25"/>
  <c r="AU38" i="25"/>
  <c r="AT38" i="25"/>
  <c r="AS38" i="25"/>
  <c r="AR38" i="25"/>
  <c r="AQ38" i="25"/>
  <c r="CD37" i="25"/>
  <c r="CC37" i="25"/>
  <c r="CB37" i="25"/>
  <c r="CA37" i="25"/>
  <c r="BZ37" i="25"/>
  <c r="BY37" i="25"/>
  <c r="BX37" i="25"/>
  <c r="BW37" i="25"/>
  <c r="BV37" i="25"/>
  <c r="BU37" i="25"/>
  <c r="BT37" i="25"/>
  <c r="BS37" i="25"/>
  <c r="BR37" i="25"/>
  <c r="BQ37" i="25"/>
  <c r="BP37" i="25"/>
  <c r="BO37" i="25"/>
  <c r="BN37" i="25"/>
  <c r="BM37" i="25"/>
  <c r="BL37" i="25"/>
  <c r="BK37" i="25"/>
  <c r="BJ37" i="25"/>
  <c r="BI37" i="25"/>
  <c r="BH37" i="25"/>
  <c r="BG37" i="25"/>
  <c r="BF37" i="25"/>
  <c r="BE37" i="25"/>
  <c r="BD37" i="25"/>
  <c r="BC37" i="25"/>
  <c r="BB37" i="25"/>
  <c r="BA37" i="25"/>
  <c r="AZ37" i="25"/>
  <c r="AY37" i="25"/>
  <c r="AX37" i="25"/>
  <c r="AW37" i="25"/>
  <c r="AV37" i="25"/>
  <c r="AU37" i="25"/>
  <c r="AT37" i="25"/>
  <c r="AS37" i="25"/>
  <c r="AR37" i="25"/>
  <c r="AQ37" i="25"/>
  <c r="CD36" i="25"/>
  <c r="CC36" i="25"/>
  <c r="CB36" i="25"/>
  <c r="CA36" i="25"/>
  <c r="BZ36" i="25"/>
  <c r="BY36" i="25"/>
  <c r="BX36" i="25"/>
  <c r="BW36" i="25"/>
  <c r="BV36" i="25"/>
  <c r="BU36" i="25"/>
  <c r="BT36" i="25"/>
  <c r="BS36" i="25"/>
  <c r="BR36" i="25"/>
  <c r="BQ36" i="25"/>
  <c r="BP36" i="25"/>
  <c r="BO36" i="25"/>
  <c r="BN36" i="25"/>
  <c r="BM36" i="25"/>
  <c r="BL36" i="25"/>
  <c r="BK36" i="25"/>
  <c r="BJ36" i="25"/>
  <c r="BI36" i="25"/>
  <c r="BH36" i="25"/>
  <c r="BG36" i="25"/>
  <c r="BF36" i="25"/>
  <c r="BE36" i="25"/>
  <c r="BD36" i="25"/>
  <c r="BC36" i="25"/>
  <c r="BB36" i="25"/>
  <c r="BA36" i="25"/>
  <c r="AZ36" i="25"/>
  <c r="AY36" i="25"/>
  <c r="AX36" i="25"/>
  <c r="AW36" i="25"/>
  <c r="AV36" i="25"/>
  <c r="AU36" i="25"/>
  <c r="AT36" i="25"/>
  <c r="AS36" i="25"/>
  <c r="AR36" i="25"/>
  <c r="AQ36" i="25"/>
  <c r="CD35" i="25"/>
  <c r="CC35" i="25"/>
  <c r="CB35" i="25"/>
  <c r="CA35" i="25"/>
  <c r="BZ35" i="25"/>
  <c r="BY35" i="25"/>
  <c r="BX35" i="25"/>
  <c r="BW35" i="25"/>
  <c r="BV35" i="25"/>
  <c r="BU35" i="25"/>
  <c r="BT35" i="25"/>
  <c r="BS35" i="25"/>
  <c r="BR35" i="25"/>
  <c r="BQ35" i="25"/>
  <c r="BP35" i="25"/>
  <c r="BO35" i="25"/>
  <c r="BN35" i="25"/>
  <c r="BM35" i="25"/>
  <c r="BL35" i="25"/>
  <c r="BK35" i="25"/>
  <c r="BJ35" i="25"/>
  <c r="BI35" i="25"/>
  <c r="BH35" i="25"/>
  <c r="BG35" i="25"/>
  <c r="BF35" i="25"/>
  <c r="BE35" i="25"/>
  <c r="BD35" i="25"/>
  <c r="BC35" i="25"/>
  <c r="BB35" i="25"/>
  <c r="BA35" i="25"/>
  <c r="AZ35" i="25"/>
  <c r="AY35" i="25"/>
  <c r="AX35" i="25"/>
  <c r="AW35" i="25"/>
  <c r="AV35" i="25"/>
  <c r="AU35" i="25"/>
  <c r="AT35" i="25"/>
  <c r="AS35" i="25"/>
  <c r="AR35" i="25"/>
  <c r="AQ35" i="25"/>
  <c r="CD34" i="25"/>
  <c r="CC34" i="25"/>
  <c r="CB34" i="25"/>
  <c r="CA34" i="25"/>
  <c r="BZ34" i="25"/>
  <c r="BY34" i="25"/>
  <c r="BX34" i="25"/>
  <c r="BW34" i="25"/>
  <c r="BV34" i="25"/>
  <c r="BU34" i="25"/>
  <c r="BT34" i="25"/>
  <c r="BS34" i="25"/>
  <c r="BR34" i="25"/>
  <c r="BQ34" i="25"/>
  <c r="BP34" i="25"/>
  <c r="BO34" i="25"/>
  <c r="BN34" i="25"/>
  <c r="BM34" i="25"/>
  <c r="BL34" i="25"/>
  <c r="BK34" i="25"/>
  <c r="BJ34" i="25"/>
  <c r="BI34" i="25"/>
  <c r="BH34" i="25"/>
  <c r="BG34" i="25"/>
  <c r="BF34" i="25"/>
  <c r="BE34" i="25"/>
  <c r="BD34" i="25"/>
  <c r="BC34" i="25"/>
  <c r="BB34" i="25"/>
  <c r="BA34" i="25"/>
  <c r="AZ34" i="25"/>
  <c r="AY34" i="25"/>
  <c r="AX34" i="25"/>
  <c r="AW34" i="25"/>
  <c r="AV34" i="25"/>
  <c r="AU34" i="25"/>
  <c r="AT34" i="25"/>
  <c r="AS34" i="25"/>
  <c r="AR34" i="25"/>
  <c r="AQ34" i="25"/>
  <c r="CD33" i="25"/>
  <c r="CC33" i="25"/>
  <c r="CB33" i="25"/>
  <c r="CA33" i="25"/>
  <c r="BZ33" i="25"/>
  <c r="BY33" i="25"/>
  <c r="BX33" i="25"/>
  <c r="BW33" i="25"/>
  <c r="BV33" i="25"/>
  <c r="BU33" i="25"/>
  <c r="BT33" i="25"/>
  <c r="BS33" i="25"/>
  <c r="BR33" i="25"/>
  <c r="BQ33" i="25"/>
  <c r="BP33" i="25"/>
  <c r="BO33" i="25"/>
  <c r="BN33" i="25"/>
  <c r="BM33" i="25"/>
  <c r="BL33" i="25"/>
  <c r="BK33" i="25"/>
  <c r="BJ33" i="25"/>
  <c r="BI33" i="25"/>
  <c r="BH33" i="25"/>
  <c r="BG33" i="25"/>
  <c r="BF33" i="25"/>
  <c r="BE33" i="25"/>
  <c r="BD33" i="25"/>
  <c r="BC33" i="25"/>
  <c r="BB33" i="25"/>
  <c r="BA33" i="25"/>
  <c r="AZ33" i="25"/>
  <c r="AY33" i="25"/>
  <c r="AX33" i="25"/>
  <c r="AW33" i="25"/>
  <c r="AV33" i="25"/>
  <c r="AU33" i="25"/>
  <c r="AT33" i="25"/>
  <c r="AS33" i="25"/>
  <c r="AR33" i="25"/>
  <c r="AQ33" i="25"/>
  <c r="CD29" i="25"/>
  <c r="CC29" i="25"/>
  <c r="CB29" i="25"/>
  <c r="CA29" i="25"/>
  <c r="BZ29" i="25"/>
  <c r="BY29" i="25"/>
  <c r="BX29" i="25"/>
  <c r="BW29" i="25"/>
  <c r="BV29" i="25"/>
  <c r="BU29" i="25"/>
  <c r="BT29" i="25"/>
  <c r="BS29" i="25"/>
  <c r="BR29" i="25"/>
  <c r="BQ29" i="25"/>
  <c r="BP29" i="25"/>
  <c r="BO29" i="25"/>
  <c r="BN29" i="25"/>
  <c r="BM29" i="25"/>
  <c r="BL29" i="25"/>
  <c r="BK29" i="25"/>
  <c r="BJ29" i="25"/>
  <c r="BI29" i="25"/>
  <c r="BH29" i="25"/>
  <c r="BG29" i="25"/>
  <c r="BF29" i="25"/>
  <c r="BE29" i="25"/>
  <c r="BD29" i="25"/>
  <c r="BC29" i="25"/>
  <c r="BB29" i="25"/>
  <c r="BA29" i="25"/>
  <c r="AZ29" i="25"/>
  <c r="AY29" i="25"/>
  <c r="AX29" i="25"/>
  <c r="AW29" i="25"/>
  <c r="AV29" i="25"/>
  <c r="AU29" i="25"/>
  <c r="AT29" i="25"/>
  <c r="AS29" i="25"/>
  <c r="AR29" i="25"/>
  <c r="AQ29" i="25"/>
  <c r="CD28" i="25"/>
  <c r="CC28" i="25"/>
  <c r="CB28" i="25"/>
  <c r="CA28" i="25"/>
  <c r="BZ28" i="25"/>
  <c r="BY28" i="25"/>
  <c r="BX28" i="25"/>
  <c r="BW28" i="25"/>
  <c r="BV28" i="25"/>
  <c r="BU28" i="25"/>
  <c r="BT28" i="25"/>
  <c r="BS28" i="25"/>
  <c r="BR28" i="25"/>
  <c r="BQ28" i="25"/>
  <c r="BP28" i="25"/>
  <c r="BO28" i="25"/>
  <c r="BN28" i="25"/>
  <c r="BM28" i="25"/>
  <c r="BL28" i="25"/>
  <c r="BK28" i="25"/>
  <c r="BJ28" i="25"/>
  <c r="BI28" i="25"/>
  <c r="BH28" i="25"/>
  <c r="BG28" i="25"/>
  <c r="BF28" i="25"/>
  <c r="BE28" i="25"/>
  <c r="BD28" i="25"/>
  <c r="BC28" i="25"/>
  <c r="BB28" i="25"/>
  <c r="BA28" i="25"/>
  <c r="AZ28" i="25"/>
  <c r="AY28" i="25"/>
  <c r="AX28" i="25"/>
  <c r="AW28" i="25"/>
  <c r="AV28" i="25"/>
  <c r="AU28" i="25"/>
  <c r="AT28" i="25"/>
  <c r="AS28" i="25"/>
  <c r="AR28" i="25"/>
  <c r="AQ28" i="25"/>
  <c r="CD27" i="25"/>
  <c r="CC27" i="25"/>
  <c r="CB27" i="25"/>
  <c r="CA27" i="25"/>
  <c r="BZ27" i="25"/>
  <c r="BY27" i="25"/>
  <c r="BX27" i="25"/>
  <c r="BW27" i="25"/>
  <c r="BV27" i="25"/>
  <c r="BU27" i="25"/>
  <c r="BT27" i="25"/>
  <c r="BS27" i="25"/>
  <c r="BR27" i="25"/>
  <c r="BQ27" i="25"/>
  <c r="BP27" i="25"/>
  <c r="BO27" i="25"/>
  <c r="BN27" i="25"/>
  <c r="BM27" i="25"/>
  <c r="BL27" i="25"/>
  <c r="BK27" i="25"/>
  <c r="BJ27" i="25"/>
  <c r="BI27" i="25"/>
  <c r="BH27" i="25"/>
  <c r="BG27" i="25"/>
  <c r="BF27" i="25"/>
  <c r="BE27" i="25"/>
  <c r="BD27" i="25"/>
  <c r="BC27" i="25"/>
  <c r="BB27" i="25"/>
  <c r="BA27" i="25"/>
  <c r="AZ27" i="25"/>
  <c r="AY27" i="25"/>
  <c r="AX27" i="25"/>
  <c r="AW27" i="25"/>
  <c r="AV27" i="25"/>
  <c r="AU27" i="25"/>
  <c r="AT27" i="25"/>
  <c r="AS27" i="25"/>
  <c r="AR27" i="25"/>
  <c r="AQ27" i="25"/>
  <c r="CD26" i="25"/>
  <c r="CC26" i="25"/>
  <c r="CB26" i="25"/>
  <c r="CA26" i="25"/>
  <c r="BZ26" i="25"/>
  <c r="BY26" i="25"/>
  <c r="BX26" i="25"/>
  <c r="BW26" i="25"/>
  <c r="BV26" i="25"/>
  <c r="BU26" i="25"/>
  <c r="BT26" i="25"/>
  <c r="BS26" i="25"/>
  <c r="BR26" i="25"/>
  <c r="BQ26" i="25"/>
  <c r="BP26" i="25"/>
  <c r="BO26" i="25"/>
  <c r="BN26" i="25"/>
  <c r="BM26" i="25"/>
  <c r="BL26" i="25"/>
  <c r="BK26" i="25"/>
  <c r="BJ26" i="25"/>
  <c r="BI26" i="25"/>
  <c r="BH26" i="25"/>
  <c r="BG26" i="25"/>
  <c r="BF26" i="25"/>
  <c r="BE26" i="25"/>
  <c r="BD26" i="25"/>
  <c r="BC26" i="25"/>
  <c r="BB26" i="25"/>
  <c r="BA26" i="25"/>
  <c r="AZ26" i="25"/>
  <c r="AY26" i="25"/>
  <c r="AX26" i="25"/>
  <c r="AW26" i="25"/>
  <c r="AV26" i="25"/>
  <c r="AU26" i="25"/>
  <c r="AT26" i="25"/>
  <c r="AS26" i="25"/>
  <c r="AR26" i="25"/>
  <c r="AQ26" i="25"/>
  <c r="CD24" i="25"/>
  <c r="CC24" i="25"/>
  <c r="CB24" i="25"/>
  <c r="CA24" i="25"/>
  <c r="BZ24" i="25"/>
  <c r="BY24" i="25"/>
  <c r="BX24" i="25"/>
  <c r="BW24" i="25"/>
  <c r="BV24" i="25"/>
  <c r="BU24" i="25"/>
  <c r="BT24" i="25"/>
  <c r="BS24" i="25"/>
  <c r="BR24" i="25"/>
  <c r="BQ24" i="25"/>
  <c r="BP24" i="25"/>
  <c r="BO24" i="25"/>
  <c r="BN24" i="25"/>
  <c r="BM24" i="25"/>
  <c r="BL24" i="25"/>
  <c r="BK24" i="25"/>
  <c r="BJ24" i="25"/>
  <c r="BI24" i="25"/>
  <c r="BH24" i="25"/>
  <c r="BG24" i="25"/>
  <c r="BF24" i="25"/>
  <c r="BE24" i="25"/>
  <c r="BD24" i="25"/>
  <c r="BC24" i="25"/>
  <c r="BB24" i="25"/>
  <c r="BA24" i="25"/>
  <c r="AZ24" i="25"/>
  <c r="AY24" i="25"/>
  <c r="AX24" i="25"/>
  <c r="AW24" i="25"/>
  <c r="AV24" i="25"/>
  <c r="AU24" i="25"/>
  <c r="AT24" i="25"/>
  <c r="AS24" i="25"/>
  <c r="AR24" i="25"/>
  <c r="AQ24" i="25"/>
  <c r="CD23" i="25"/>
  <c r="CC23" i="25"/>
  <c r="CB23" i="25"/>
  <c r="CA23" i="25"/>
  <c r="BZ23" i="25"/>
  <c r="BY23" i="25"/>
  <c r="BX23" i="25"/>
  <c r="BW23" i="25"/>
  <c r="BV23" i="25"/>
  <c r="BU23" i="25"/>
  <c r="BT23" i="25"/>
  <c r="BS23" i="25"/>
  <c r="BR23" i="25"/>
  <c r="BQ23" i="25"/>
  <c r="BP23" i="25"/>
  <c r="BO23" i="25"/>
  <c r="BN23" i="25"/>
  <c r="BM23" i="25"/>
  <c r="BL23" i="25"/>
  <c r="BK23" i="25"/>
  <c r="BJ23" i="25"/>
  <c r="BI23" i="25"/>
  <c r="BH23" i="25"/>
  <c r="BG23" i="25"/>
  <c r="BF23" i="25"/>
  <c r="BE23" i="25"/>
  <c r="BD23" i="25"/>
  <c r="BC23" i="25"/>
  <c r="BB23" i="25"/>
  <c r="BA23" i="25"/>
  <c r="AZ23" i="25"/>
  <c r="AY23" i="25"/>
  <c r="AX23" i="25"/>
  <c r="AW23" i="25"/>
  <c r="AV23" i="25"/>
  <c r="AU23" i="25"/>
  <c r="AT23" i="25"/>
  <c r="AS23" i="25"/>
  <c r="AR23" i="25"/>
  <c r="AQ23" i="25"/>
  <c r="CD22" i="25"/>
  <c r="CC22" i="25"/>
  <c r="CB22" i="25"/>
  <c r="CA22" i="25"/>
  <c r="BZ22" i="25"/>
  <c r="BY22" i="25"/>
  <c r="BX22" i="25"/>
  <c r="BW22" i="25"/>
  <c r="BV22" i="25"/>
  <c r="BU22" i="25"/>
  <c r="BT22" i="25"/>
  <c r="BS22" i="25"/>
  <c r="BR22" i="25"/>
  <c r="BQ22" i="25"/>
  <c r="BP22" i="25"/>
  <c r="BO22" i="25"/>
  <c r="BN22" i="25"/>
  <c r="BM22" i="25"/>
  <c r="BL22" i="25"/>
  <c r="BK22" i="25"/>
  <c r="BJ22" i="25"/>
  <c r="BI22" i="25"/>
  <c r="BH22" i="25"/>
  <c r="BG22" i="25"/>
  <c r="BF22" i="25"/>
  <c r="BE22" i="25"/>
  <c r="BD22" i="25"/>
  <c r="BC22" i="25"/>
  <c r="BB22" i="25"/>
  <c r="BA22" i="25"/>
  <c r="AZ22" i="25"/>
  <c r="AY22" i="25"/>
  <c r="AX22" i="25"/>
  <c r="AW22" i="25"/>
  <c r="AV22" i="25"/>
  <c r="AU22" i="25"/>
  <c r="AT22" i="25"/>
  <c r="AS22" i="25"/>
  <c r="AR22" i="25"/>
  <c r="AQ22" i="25"/>
  <c r="CD20" i="25"/>
  <c r="CC20" i="25"/>
  <c r="CB20" i="25"/>
  <c r="CA20" i="25"/>
  <c r="BZ20" i="25"/>
  <c r="BY20" i="25"/>
  <c r="BX20" i="25"/>
  <c r="BW20" i="25"/>
  <c r="BV20" i="25"/>
  <c r="BU20" i="25"/>
  <c r="BT20" i="25"/>
  <c r="BS20" i="25"/>
  <c r="BR20" i="25"/>
  <c r="BQ20" i="25"/>
  <c r="BP20" i="25"/>
  <c r="BO20" i="25"/>
  <c r="BN20" i="25"/>
  <c r="BM20" i="25"/>
  <c r="BL20" i="25"/>
  <c r="BK20" i="25"/>
  <c r="BJ20" i="25"/>
  <c r="BI20" i="25"/>
  <c r="BH20" i="25"/>
  <c r="BG20" i="25"/>
  <c r="BF20" i="25"/>
  <c r="BE20" i="25"/>
  <c r="BD20" i="25"/>
  <c r="BC20" i="25"/>
  <c r="BB20" i="25"/>
  <c r="BA20" i="25"/>
  <c r="AZ20" i="25"/>
  <c r="AY20" i="25"/>
  <c r="AX20" i="25"/>
  <c r="AW20" i="25"/>
  <c r="AV20" i="25"/>
  <c r="AU20" i="25"/>
  <c r="AT20" i="25"/>
  <c r="AS20" i="25"/>
  <c r="AR20" i="25"/>
  <c r="AQ20" i="25"/>
  <c r="CD19" i="25"/>
  <c r="CC19" i="25"/>
  <c r="CB19" i="25"/>
  <c r="CA19" i="25"/>
  <c r="BZ19" i="25"/>
  <c r="BY19" i="25"/>
  <c r="BX19" i="25"/>
  <c r="BW19" i="25"/>
  <c r="BV19" i="25"/>
  <c r="BU19" i="25"/>
  <c r="BT19" i="25"/>
  <c r="BS19" i="25"/>
  <c r="BR19" i="25"/>
  <c r="BQ19" i="25"/>
  <c r="BP19" i="25"/>
  <c r="BO19" i="25"/>
  <c r="BN19" i="25"/>
  <c r="BM19" i="25"/>
  <c r="BL19" i="25"/>
  <c r="BK19" i="25"/>
  <c r="BJ19" i="25"/>
  <c r="BI19" i="25"/>
  <c r="BH19" i="25"/>
  <c r="BG19" i="25"/>
  <c r="BF19" i="25"/>
  <c r="BE19" i="25"/>
  <c r="BD19" i="25"/>
  <c r="BC19" i="25"/>
  <c r="BB19" i="25"/>
  <c r="BA19" i="25"/>
  <c r="AZ19" i="25"/>
  <c r="AY19" i="25"/>
  <c r="AX19" i="25"/>
  <c r="AW19" i="25"/>
  <c r="AV19" i="25"/>
  <c r="AU19" i="25"/>
  <c r="AT19" i="25"/>
  <c r="AS19" i="25"/>
  <c r="AR19" i="25"/>
  <c r="AQ19" i="25"/>
  <c r="CD18" i="25"/>
  <c r="CC18" i="25"/>
  <c r="CB18" i="25"/>
  <c r="CA18" i="25"/>
  <c r="BZ18" i="25"/>
  <c r="BY18" i="25"/>
  <c r="BX18" i="25"/>
  <c r="BW18" i="25"/>
  <c r="BV18" i="25"/>
  <c r="BU18" i="25"/>
  <c r="BT18" i="25"/>
  <c r="BS18" i="25"/>
  <c r="BR18" i="25"/>
  <c r="BQ18" i="25"/>
  <c r="BP18" i="25"/>
  <c r="BO18" i="25"/>
  <c r="BN18" i="25"/>
  <c r="BM18" i="25"/>
  <c r="BL18" i="25"/>
  <c r="BK18" i="25"/>
  <c r="BJ18" i="25"/>
  <c r="BI18" i="25"/>
  <c r="BH18" i="25"/>
  <c r="BG18" i="25"/>
  <c r="BF18" i="25"/>
  <c r="BE18" i="25"/>
  <c r="BD18" i="25"/>
  <c r="BC18" i="25"/>
  <c r="BB18" i="25"/>
  <c r="BA18" i="25"/>
  <c r="AZ18" i="25"/>
  <c r="AY18" i="25"/>
  <c r="AX18" i="25"/>
  <c r="AW18" i="25"/>
  <c r="AV18" i="25"/>
  <c r="AU18" i="25"/>
  <c r="AT18" i="25"/>
  <c r="AS18" i="25"/>
  <c r="AR18" i="25"/>
  <c r="AQ18" i="25"/>
  <c r="CD16" i="25"/>
  <c r="CC16" i="25"/>
  <c r="CB16" i="25"/>
  <c r="CA16" i="25"/>
  <c r="BZ16" i="25"/>
  <c r="BY16" i="25"/>
  <c r="BX16" i="25"/>
  <c r="BW16" i="25"/>
  <c r="BV16" i="25"/>
  <c r="BU16" i="25"/>
  <c r="BT16" i="25"/>
  <c r="BS16" i="25"/>
  <c r="BR16" i="25"/>
  <c r="BQ16" i="25"/>
  <c r="BP16" i="25"/>
  <c r="BO16" i="25"/>
  <c r="BN16" i="25"/>
  <c r="BM16" i="25"/>
  <c r="BL16" i="25"/>
  <c r="BK16" i="25"/>
  <c r="BJ16" i="25"/>
  <c r="BI16" i="25"/>
  <c r="BH16" i="25"/>
  <c r="BG16" i="25"/>
  <c r="BF16" i="25"/>
  <c r="BE16" i="25"/>
  <c r="BD16" i="25"/>
  <c r="BC16" i="25"/>
  <c r="BB16" i="25"/>
  <c r="BA16" i="25"/>
  <c r="AZ16" i="25"/>
  <c r="AY16" i="25"/>
  <c r="AX16" i="25"/>
  <c r="AW16" i="25"/>
  <c r="AV16" i="25"/>
  <c r="AU16" i="25"/>
  <c r="AT16" i="25"/>
  <c r="AS16" i="25"/>
  <c r="AR16" i="25"/>
  <c r="AQ16" i="25"/>
  <c r="CD15" i="25"/>
  <c r="CC15" i="25"/>
  <c r="CB15" i="25"/>
  <c r="CA15" i="25"/>
  <c r="BZ15" i="25"/>
  <c r="BY15" i="25"/>
  <c r="BX15" i="25"/>
  <c r="BW15" i="25"/>
  <c r="BV15" i="25"/>
  <c r="BU15" i="25"/>
  <c r="BT15" i="25"/>
  <c r="BS15" i="25"/>
  <c r="BR15" i="25"/>
  <c r="BQ15" i="25"/>
  <c r="BP15" i="25"/>
  <c r="BO15" i="25"/>
  <c r="BN15" i="25"/>
  <c r="BM15" i="25"/>
  <c r="BL15" i="25"/>
  <c r="BK15" i="25"/>
  <c r="BJ15" i="25"/>
  <c r="BI15" i="25"/>
  <c r="BH15" i="25"/>
  <c r="BG15" i="25"/>
  <c r="BF15" i="25"/>
  <c r="BE15" i="25"/>
  <c r="BD15" i="25"/>
  <c r="BC15" i="25"/>
  <c r="BB15" i="25"/>
  <c r="BA15" i="25"/>
  <c r="AZ15" i="25"/>
  <c r="AY15" i="25"/>
  <c r="AX15" i="25"/>
  <c r="AW15" i="25"/>
  <c r="AV15" i="25"/>
  <c r="AU15" i="25"/>
  <c r="AT15" i="25"/>
  <c r="AS15" i="25"/>
  <c r="AR15" i="25"/>
  <c r="AQ15" i="25"/>
  <c r="CD14" i="25"/>
  <c r="CC14" i="25"/>
  <c r="CB14" i="25"/>
  <c r="CA14" i="25"/>
  <c r="BZ14" i="25"/>
  <c r="BY14" i="25"/>
  <c r="BX14" i="25"/>
  <c r="BW14" i="25"/>
  <c r="BV14" i="25"/>
  <c r="BU14" i="25"/>
  <c r="BT14" i="25"/>
  <c r="BS14" i="25"/>
  <c r="BR14" i="25"/>
  <c r="BQ14" i="25"/>
  <c r="BP14" i="25"/>
  <c r="BO14" i="25"/>
  <c r="BN14" i="25"/>
  <c r="BM14" i="25"/>
  <c r="BL14" i="25"/>
  <c r="BK14" i="25"/>
  <c r="BJ14" i="25"/>
  <c r="BI14" i="25"/>
  <c r="BH14" i="25"/>
  <c r="BG14" i="25"/>
  <c r="BF14" i="25"/>
  <c r="BE14" i="25"/>
  <c r="BD14" i="25"/>
  <c r="BC14" i="25"/>
  <c r="BB14" i="25"/>
  <c r="BA14" i="25"/>
  <c r="AZ14" i="25"/>
  <c r="AY14" i="25"/>
  <c r="AX14" i="25"/>
  <c r="AW14" i="25"/>
  <c r="AV14" i="25"/>
  <c r="AU14" i="25"/>
  <c r="AT14" i="25"/>
  <c r="AS14" i="25"/>
  <c r="AR14" i="25"/>
  <c r="AQ14" i="25"/>
  <c r="CD11" i="25"/>
  <c r="CC11" i="25"/>
  <c r="CB11" i="25"/>
  <c r="CA11" i="25"/>
  <c r="BZ11" i="25"/>
  <c r="BY11" i="25"/>
  <c r="BX11" i="25"/>
  <c r="BW11" i="25"/>
  <c r="BV11" i="25"/>
  <c r="BU11" i="25"/>
  <c r="BT11" i="25"/>
  <c r="BS11" i="25"/>
  <c r="BR11" i="25"/>
  <c r="BQ11" i="25"/>
  <c r="BP11" i="25"/>
  <c r="BO11" i="25"/>
  <c r="BN11" i="25"/>
  <c r="BM11" i="25"/>
  <c r="BL11" i="25"/>
  <c r="BK11" i="25"/>
  <c r="BJ11" i="25"/>
  <c r="BI11" i="25"/>
  <c r="BH11" i="25"/>
  <c r="BG11" i="25"/>
  <c r="BF11" i="25"/>
  <c r="BE11" i="25"/>
  <c r="BD11" i="25"/>
  <c r="BC11" i="25"/>
  <c r="BB11" i="25"/>
  <c r="BA11" i="25"/>
  <c r="AZ11" i="25"/>
  <c r="AY11" i="25"/>
  <c r="AX11" i="25"/>
  <c r="AW11" i="25"/>
  <c r="AV11" i="25"/>
  <c r="AU11" i="25"/>
  <c r="AT11" i="25"/>
  <c r="AS11" i="25"/>
  <c r="AR11" i="25"/>
  <c r="AQ11" i="25"/>
  <c r="CD10" i="25"/>
  <c r="CC10" i="25"/>
  <c r="CB10" i="25"/>
  <c r="CA10" i="25"/>
  <c r="BZ10" i="25"/>
  <c r="BY10" i="25"/>
  <c r="BX10" i="25"/>
  <c r="BW10" i="25"/>
  <c r="BV10" i="25"/>
  <c r="BU10" i="25"/>
  <c r="BT10" i="25"/>
  <c r="BS10" i="25"/>
  <c r="BR10" i="25"/>
  <c r="BQ10" i="25"/>
  <c r="BP10" i="25"/>
  <c r="BO10" i="25"/>
  <c r="BN10" i="25"/>
  <c r="BM10" i="25"/>
  <c r="BL10" i="25"/>
  <c r="BK10" i="25"/>
  <c r="BJ10" i="25"/>
  <c r="BI10" i="25"/>
  <c r="BH10" i="25"/>
  <c r="BG10" i="25"/>
  <c r="BF10" i="25"/>
  <c r="BE10" i="25"/>
  <c r="BD10" i="25"/>
  <c r="BC10" i="25"/>
  <c r="BB10" i="25"/>
  <c r="BA10" i="25"/>
  <c r="AZ10" i="25"/>
  <c r="AY10" i="25"/>
  <c r="AX10" i="25"/>
  <c r="AW10" i="25"/>
  <c r="AV10" i="25"/>
  <c r="AU10" i="25"/>
  <c r="AT10" i="25"/>
  <c r="AS10" i="25"/>
  <c r="AR10" i="25"/>
  <c r="AQ10" i="25"/>
  <c r="CD9" i="25"/>
  <c r="CC9" i="25"/>
  <c r="CB9" i="25"/>
  <c r="CA9" i="25"/>
  <c r="BZ9" i="25"/>
  <c r="BY9" i="25"/>
  <c r="BX9" i="25"/>
  <c r="BW9" i="25"/>
  <c r="BV9" i="25"/>
  <c r="BU9" i="25"/>
  <c r="BT9" i="25"/>
  <c r="BS9" i="25"/>
  <c r="BR9" i="25"/>
  <c r="BQ9" i="25"/>
  <c r="BP9" i="25"/>
  <c r="BO9" i="25"/>
  <c r="BN9" i="25"/>
  <c r="BM9" i="25"/>
  <c r="BL9" i="25"/>
  <c r="BK9" i="25"/>
  <c r="BJ9" i="25"/>
  <c r="BI9" i="25"/>
  <c r="BH9" i="25"/>
  <c r="BG9" i="25"/>
  <c r="BF9" i="25"/>
  <c r="BE9" i="25"/>
  <c r="BD9" i="25"/>
  <c r="BC9" i="25"/>
  <c r="BB9" i="25"/>
  <c r="BA9" i="25"/>
  <c r="AZ9" i="25"/>
  <c r="AY9" i="25"/>
  <c r="AX9" i="25"/>
  <c r="AW9" i="25"/>
  <c r="AV9" i="25"/>
  <c r="AU9" i="25"/>
  <c r="AT9" i="25"/>
  <c r="AS9" i="25"/>
  <c r="AR9" i="25"/>
  <c r="AQ9" i="25"/>
  <c r="CD8" i="25"/>
  <c r="CC8" i="25"/>
  <c r="CB8" i="25"/>
  <c r="CA8" i="25"/>
  <c r="BZ8" i="25"/>
  <c r="BY8" i="25"/>
  <c r="BX8" i="25"/>
  <c r="BW8" i="25"/>
  <c r="BV8" i="25"/>
  <c r="BU8" i="25"/>
  <c r="BT8" i="25"/>
  <c r="BS8" i="25"/>
  <c r="BR8" i="25"/>
  <c r="BQ8" i="25"/>
  <c r="BP8" i="25"/>
  <c r="BO8" i="25"/>
  <c r="BN8" i="25"/>
  <c r="BM8" i="25"/>
  <c r="BL8" i="25"/>
  <c r="BK8" i="25"/>
  <c r="BJ8" i="25"/>
  <c r="BI8" i="25"/>
  <c r="BH8" i="25"/>
  <c r="BG8" i="25"/>
  <c r="BF8" i="25"/>
  <c r="BE8" i="25"/>
  <c r="BD8" i="25"/>
  <c r="BC8" i="25"/>
  <c r="BB8" i="25"/>
  <c r="BA8" i="25"/>
  <c r="AZ8" i="25"/>
  <c r="AY8" i="25"/>
  <c r="AX8" i="25"/>
  <c r="AW8" i="25"/>
  <c r="AV8" i="25"/>
  <c r="AU8" i="25"/>
  <c r="AT8" i="25"/>
  <c r="AS8" i="25"/>
  <c r="AR8" i="25"/>
  <c r="AQ8" i="25"/>
  <c r="AO56" i="25"/>
  <c r="AN56" i="25"/>
  <c r="AM56" i="25"/>
  <c r="AL56" i="25"/>
  <c r="AK56" i="25"/>
  <c r="AJ56" i="25"/>
  <c r="AI56" i="25"/>
  <c r="AH56" i="25"/>
  <c r="AG56" i="25"/>
  <c r="AF56" i="25"/>
  <c r="AE56" i="25"/>
  <c r="AD56" i="25"/>
  <c r="AC56" i="25"/>
  <c r="AB56" i="25"/>
  <c r="AA56" i="25"/>
  <c r="Z56" i="25"/>
  <c r="Y56" i="25"/>
  <c r="X56" i="25"/>
  <c r="W56" i="25"/>
  <c r="V56" i="25"/>
  <c r="U56" i="25"/>
  <c r="T56" i="25"/>
  <c r="S56" i="25"/>
  <c r="R56" i="25"/>
  <c r="Q56" i="25"/>
  <c r="P56" i="25"/>
  <c r="O56" i="25"/>
  <c r="N56" i="25"/>
  <c r="M56" i="25"/>
  <c r="L56" i="25"/>
  <c r="K56" i="25"/>
  <c r="J56" i="25"/>
  <c r="I56" i="25"/>
  <c r="H56" i="25"/>
  <c r="G56" i="25"/>
  <c r="F56" i="25"/>
  <c r="E56" i="25"/>
  <c r="D56" i="25"/>
  <c r="C56" i="25"/>
  <c r="B56" i="25"/>
  <c r="AO55" i="25"/>
  <c r="AN55" i="25"/>
  <c r="AM55" i="25"/>
  <c r="AL55" i="25"/>
  <c r="AK55" i="25"/>
  <c r="AJ55" i="25"/>
  <c r="AI55" i="25"/>
  <c r="AH55" i="25"/>
  <c r="AG55" i="25"/>
  <c r="AF55" i="25"/>
  <c r="AE55" i="25"/>
  <c r="AD55" i="25"/>
  <c r="AC55" i="25"/>
  <c r="AB55" i="25"/>
  <c r="AA55" i="25"/>
  <c r="Z55" i="25"/>
  <c r="Y55" i="25"/>
  <c r="X55" i="25"/>
  <c r="W55" i="25"/>
  <c r="V55" i="25"/>
  <c r="U55" i="25"/>
  <c r="T55" i="25"/>
  <c r="S55" i="25"/>
  <c r="R55" i="25"/>
  <c r="Q55" i="25"/>
  <c r="P55" i="25"/>
  <c r="O55" i="25"/>
  <c r="N55" i="25"/>
  <c r="M55" i="25"/>
  <c r="L55" i="25"/>
  <c r="K55" i="25"/>
  <c r="J55" i="25"/>
  <c r="I55" i="25"/>
  <c r="H55" i="25"/>
  <c r="G55" i="25"/>
  <c r="F55" i="25"/>
  <c r="E55" i="25"/>
  <c r="D55" i="25"/>
  <c r="C55" i="25"/>
  <c r="B55" i="25"/>
  <c r="AO54" i="25"/>
  <c r="AN54" i="25"/>
  <c r="AM54" i="25"/>
  <c r="AL54" i="25"/>
  <c r="AK54" i="25"/>
  <c r="AJ54" i="25"/>
  <c r="AI54" i="25"/>
  <c r="AH54" i="25"/>
  <c r="AG54" i="25"/>
  <c r="AF54" i="25"/>
  <c r="AE54" i="25"/>
  <c r="AD54" i="25"/>
  <c r="AC54" i="25"/>
  <c r="AB54" i="25"/>
  <c r="AA54" i="25"/>
  <c r="Z54" i="25"/>
  <c r="Y54" i="25"/>
  <c r="X54" i="25"/>
  <c r="W54" i="25"/>
  <c r="V54" i="25"/>
  <c r="U54" i="25"/>
  <c r="T54" i="25"/>
  <c r="S54" i="25"/>
  <c r="R54" i="25"/>
  <c r="Q54" i="25"/>
  <c r="P54" i="25"/>
  <c r="O54" i="25"/>
  <c r="N54" i="25"/>
  <c r="M54" i="25"/>
  <c r="L54" i="25"/>
  <c r="K54" i="25"/>
  <c r="J54" i="25"/>
  <c r="I54" i="25"/>
  <c r="H54" i="25"/>
  <c r="G54" i="25"/>
  <c r="F54" i="25"/>
  <c r="E54" i="25"/>
  <c r="D54" i="25"/>
  <c r="C54" i="25"/>
  <c r="B54" i="25"/>
  <c r="CF54" i="25" s="1"/>
  <c r="E59" i="32" s="1"/>
  <c r="AO53" i="25"/>
  <c r="AN53" i="25"/>
  <c r="AM53" i="25"/>
  <c r="AL53" i="25"/>
  <c r="AK53" i="25"/>
  <c r="AJ53" i="25"/>
  <c r="AI53" i="25"/>
  <c r="AH53" i="25"/>
  <c r="AG53" i="25"/>
  <c r="AF53" i="25"/>
  <c r="AE53" i="25"/>
  <c r="AD53" i="25"/>
  <c r="AC53" i="25"/>
  <c r="AB53" i="25"/>
  <c r="AA53" i="25"/>
  <c r="Z53" i="25"/>
  <c r="Y53" i="25"/>
  <c r="X53" i="25"/>
  <c r="W53" i="25"/>
  <c r="V53" i="25"/>
  <c r="U53" i="25"/>
  <c r="T53" i="25"/>
  <c r="S53" i="25"/>
  <c r="R53" i="25"/>
  <c r="Q53" i="25"/>
  <c r="P53" i="25"/>
  <c r="O53" i="25"/>
  <c r="N53" i="25"/>
  <c r="M53" i="25"/>
  <c r="L53" i="25"/>
  <c r="K53" i="25"/>
  <c r="J53" i="25"/>
  <c r="I53" i="25"/>
  <c r="H53" i="25"/>
  <c r="G53" i="25"/>
  <c r="F53" i="25"/>
  <c r="E53" i="25"/>
  <c r="D53" i="25"/>
  <c r="C53" i="25"/>
  <c r="B53" i="25"/>
  <c r="AO51" i="25"/>
  <c r="AN51" i="25"/>
  <c r="AM51" i="25"/>
  <c r="AL51" i="25"/>
  <c r="AK51" i="25"/>
  <c r="AJ51" i="25"/>
  <c r="AI51" i="25"/>
  <c r="AH51" i="25"/>
  <c r="AG51" i="25"/>
  <c r="AF51" i="25"/>
  <c r="AE51" i="25"/>
  <c r="AD51" i="25"/>
  <c r="AC51" i="25"/>
  <c r="AB51" i="25"/>
  <c r="AA51" i="25"/>
  <c r="Z51" i="25"/>
  <c r="Y51" i="25"/>
  <c r="X51" i="25"/>
  <c r="W51" i="25"/>
  <c r="V51" i="25"/>
  <c r="U51" i="25"/>
  <c r="T51" i="25"/>
  <c r="S51" i="25"/>
  <c r="R51" i="25"/>
  <c r="Q51" i="25"/>
  <c r="P51" i="25"/>
  <c r="O51" i="25"/>
  <c r="N51" i="25"/>
  <c r="M51" i="25"/>
  <c r="L51" i="25"/>
  <c r="K51" i="25"/>
  <c r="J51" i="25"/>
  <c r="I51" i="25"/>
  <c r="H51" i="25"/>
  <c r="G51" i="25"/>
  <c r="F51" i="25"/>
  <c r="E51" i="25"/>
  <c r="D51" i="25"/>
  <c r="C51" i="25"/>
  <c r="B51" i="25"/>
  <c r="AO50" i="25"/>
  <c r="AN50" i="25"/>
  <c r="AM50" i="25"/>
  <c r="AL50" i="25"/>
  <c r="AK50" i="25"/>
  <c r="AJ50" i="25"/>
  <c r="AI50" i="25"/>
  <c r="AH50" i="25"/>
  <c r="AG50" i="25"/>
  <c r="AF50" i="25"/>
  <c r="AE50" i="25"/>
  <c r="AD50" i="25"/>
  <c r="AC50" i="25"/>
  <c r="AB50" i="25"/>
  <c r="AA50" i="25"/>
  <c r="Z50" i="25"/>
  <c r="Y50" i="25"/>
  <c r="X50" i="25"/>
  <c r="W50" i="25"/>
  <c r="V50" i="25"/>
  <c r="U50" i="25"/>
  <c r="T50" i="25"/>
  <c r="S50" i="25"/>
  <c r="R50" i="25"/>
  <c r="Q50" i="25"/>
  <c r="P50" i="25"/>
  <c r="O50" i="25"/>
  <c r="N50" i="25"/>
  <c r="M50" i="25"/>
  <c r="L50" i="25"/>
  <c r="K50" i="25"/>
  <c r="J50" i="25"/>
  <c r="I50" i="25"/>
  <c r="H50" i="25"/>
  <c r="G50" i="25"/>
  <c r="F50" i="25"/>
  <c r="E50" i="25"/>
  <c r="D50" i="25"/>
  <c r="C50" i="25"/>
  <c r="B50" i="25"/>
  <c r="AO48" i="25"/>
  <c r="AN48" i="25"/>
  <c r="AM48" i="25"/>
  <c r="AL48" i="25"/>
  <c r="AK48" i="25"/>
  <c r="AJ48" i="25"/>
  <c r="AI48" i="25"/>
  <c r="AH48" i="25"/>
  <c r="AG48" i="25"/>
  <c r="AF48" i="25"/>
  <c r="AE48" i="25"/>
  <c r="AD48" i="25"/>
  <c r="AC48" i="25"/>
  <c r="AB48" i="25"/>
  <c r="AA48" i="25"/>
  <c r="Z48" i="25"/>
  <c r="Y48" i="25"/>
  <c r="X48" i="25"/>
  <c r="W48" i="25"/>
  <c r="V48" i="25"/>
  <c r="U48" i="25"/>
  <c r="T48" i="25"/>
  <c r="S48" i="25"/>
  <c r="R48" i="25"/>
  <c r="Q48" i="25"/>
  <c r="P48" i="25"/>
  <c r="O48" i="25"/>
  <c r="N48" i="25"/>
  <c r="M48" i="25"/>
  <c r="L48" i="25"/>
  <c r="K48" i="25"/>
  <c r="J48" i="25"/>
  <c r="I48" i="25"/>
  <c r="H48" i="25"/>
  <c r="G48" i="25"/>
  <c r="F48" i="25"/>
  <c r="E48" i="25"/>
  <c r="D48" i="25"/>
  <c r="C48" i="25"/>
  <c r="B48" i="25"/>
  <c r="CF48" i="25" s="1"/>
  <c r="E53" i="32" s="1"/>
  <c r="AO47" i="25"/>
  <c r="AN47" i="25"/>
  <c r="AM47" i="25"/>
  <c r="AL47" i="25"/>
  <c r="AK47" i="25"/>
  <c r="AJ47" i="25"/>
  <c r="AI47" i="25"/>
  <c r="AH47" i="25"/>
  <c r="AG47" i="25"/>
  <c r="AF47" i="25"/>
  <c r="AE47" i="25"/>
  <c r="AD47" i="25"/>
  <c r="AC47" i="25"/>
  <c r="AB47" i="25"/>
  <c r="AA47" i="25"/>
  <c r="Z47" i="25"/>
  <c r="Y47" i="25"/>
  <c r="X47" i="25"/>
  <c r="W47" i="25"/>
  <c r="V47" i="25"/>
  <c r="U47" i="25"/>
  <c r="T47" i="25"/>
  <c r="S47" i="25"/>
  <c r="R47" i="25"/>
  <c r="Q47" i="25"/>
  <c r="P47" i="25"/>
  <c r="O47" i="25"/>
  <c r="N47" i="25"/>
  <c r="M47" i="25"/>
  <c r="L47" i="25"/>
  <c r="K47" i="25"/>
  <c r="J47" i="25"/>
  <c r="I47" i="25"/>
  <c r="H47" i="25"/>
  <c r="G47" i="25"/>
  <c r="F47" i="25"/>
  <c r="E47" i="25"/>
  <c r="D47" i="25"/>
  <c r="C47" i="25"/>
  <c r="B47" i="25"/>
  <c r="CF47" i="25" s="1"/>
  <c r="E52" i="32" s="1"/>
  <c r="AO46" i="25"/>
  <c r="AN46" i="25"/>
  <c r="AM46" i="25"/>
  <c r="AL46" i="25"/>
  <c r="AK46" i="25"/>
  <c r="AJ46" i="25"/>
  <c r="AI46" i="25"/>
  <c r="AH46" i="25"/>
  <c r="AG46" i="25"/>
  <c r="AF46" i="25"/>
  <c r="AE46" i="25"/>
  <c r="AD46" i="25"/>
  <c r="AC46" i="25"/>
  <c r="AB46" i="25"/>
  <c r="AA46" i="25"/>
  <c r="Z46" i="25"/>
  <c r="Y46" i="25"/>
  <c r="X46" i="25"/>
  <c r="W46" i="25"/>
  <c r="V46" i="25"/>
  <c r="U46" i="25"/>
  <c r="T46" i="25"/>
  <c r="S46" i="25"/>
  <c r="R46" i="25"/>
  <c r="Q46" i="25"/>
  <c r="P46" i="25"/>
  <c r="O46" i="25"/>
  <c r="N46" i="25"/>
  <c r="M46" i="25"/>
  <c r="L46" i="25"/>
  <c r="K46" i="25"/>
  <c r="J46" i="25"/>
  <c r="I46" i="25"/>
  <c r="H46" i="25"/>
  <c r="G46" i="25"/>
  <c r="F46" i="25"/>
  <c r="E46" i="25"/>
  <c r="D46" i="25"/>
  <c r="C46" i="25"/>
  <c r="B46" i="25"/>
  <c r="AO44" i="25"/>
  <c r="AN44" i="25"/>
  <c r="AM44" i="25"/>
  <c r="AL44" i="25"/>
  <c r="AK44" i="25"/>
  <c r="AJ44" i="25"/>
  <c r="AI44" i="25"/>
  <c r="AH44" i="25"/>
  <c r="AG44" i="25"/>
  <c r="AF44" i="25"/>
  <c r="AE44" i="25"/>
  <c r="AD44" i="25"/>
  <c r="AC44" i="25"/>
  <c r="AB44" i="25"/>
  <c r="AA44" i="25"/>
  <c r="Z44" i="25"/>
  <c r="Y44" i="25"/>
  <c r="X44" i="25"/>
  <c r="W44" i="25"/>
  <c r="V44" i="25"/>
  <c r="U44" i="25"/>
  <c r="T44" i="25"/>
  <c r="S44" i="25"/>
  <c r="R44" i="25"/>
  <c r="Q44" i="25"/>
  <c r="P44" i="25"/>
  <c r="O44" i="25"/>
  <c r="N44" i="25"/>
  <c r="M44" i="25"/>
  <c r="L44" i="25"/>
  <c r="K44" i="25"/>
  <c r="J44" i="25"/>
  <c r="I44" i="25"/>
  <c r="H44" i="25"/>
  <c r="G44" i="25"/>
  <c r="F44" i="25"/>
  <c r="E44" i="25"/>
  <c r="D44" i="25"/>
  <c r="C44" i="25"/>
  <c r="B44" i="25"/>
  <c r="AO43" i="25"/>
  <c r="AN43" i="25"/>
  <c r="AM43" i="25"/>
  <c r="AL43" i="25"/>
  <c r="AK43" i="25"/>
  <c r="AJ43" i="25"/>
  <c r="AI43" i="25"/>
  <c r="AH43" i="25"/>
  <c r="AG43" i="25"/>
  <c r="AF43" i="25"/>
  <c r="AE43" i="25"/>
  <c r="AD43" i="25"/>
  <c r="AC43" i="25"/>
  <c r="AB43" i="25"/>
  <c r="AA43" i="25"/>
  <c r="Z43" i="25"/>
  <c r="Y43" i="25"/>
  <c r="X43" i="25"/>
  <c r="W43" i="25"/>
  <c r="V43" i="25"/>
  <c r="U43" i="25"/>
  <c r="T43" i="25"/>
  <c r="S43" i="25"/>
  <c r="R43" i="25"/>
  <c r="Q43" i="25"/>
  <c r="P43" i="25"/>
  <c r="O43" i="25"/>
  <c r="N43" i="25"/>
  <c r="M43" i="25"/>
  <c r="L43" i="25"/>
  <c r="K43" i="25"/>
  <c r="J43" i="25"/>
  <c r="I43" i="25"/>
  <c r="H43" i="25"/>
  <c r="G43" i="25"/>
  <c r="F43" i="25"/>
  <c r="E43" i="25"/>
  <c r="D43" i="25"/>
  <c r="C43" i="25"/>
  <c r="B43" i="25"/>
  <c r="CF43" i="25" s="1"/>
  <c r="E48" i="32" s="1"/>
  <c r="AO42" i="25"/>
  <c r="AN42" i="25"/>
  <c r="AM42" i="25"/>
  <c r="AL42" i="25"/>
  <c r="AK42" i="25"/>
  <c r="AJ42" i="25"/>
  <c r="AI42" i="25"/>
  <c r="AH42" i="25"/>
  <c r="AG42" i="25"/>
  <c r="AF42" i="25"/>
  <c r="AE42" i="25"/>
  <c r="AD42" i="25"/>
  <c r="AC42" i="25"/>
  <c r="AB42" i="25"/>
  <c r="AA42" i="25"/>
  <c r="Z42" i="25"/>
  <c r="Y42" i="25"/>
  <c r="X42" i="25"/>
  <c r="W42" i="25"/>
  <c r="V42" i="25"/>
  <c r="U42" i="25"/>
  <c r="T42" i="25"/>
  <c r="S42" i="25"/>
  <c r="R42" i="25"/>
  <c r="Q42" i="25"/>
  <c r="P42" i="25"/>
  <c r="O42" i="25"/>
  <c r="N42" i="25"/>
  <c r="M42" i="25"/>
  <c r="L42" i="25"/>
  <c r="K42" i="25"/>
  <c r="J42" i="25"/>
  <c r="I42" i="25"/>
  <c r="H42" i="25"/>
  <c r="G42" i="25"/>
  <c r="F42" i="25"/>
  <c r="E42" i="25"/>
  <c r="D42" i="25"/>
  <c r="C42" i="25"/>
  <c r="B42" i="25"/>
  <c r="AO41" i="25"/>
  <c r="AN41" i="25"/>
  <c r="AM41" i="25"/>
  <c r="AL41" i="25"/>
  <c r="AK41" i="25"/>
  <c r="AJ41" i="25"/>
  <c r="AI41" i="25"/>
  <c r="AH41" i="25"/>
  <c r="AG41" i="25"/>
  <c r="AF41" i="25"/>
  <c r="AE41" i="25"/>
  <c r="AD41" i="25"/>
  <c r="AC41" i="25"/>
  <c r="AB41" i="25"/>
  <c r="AA41" i="25"/>
  <c r="Z41" i="25"/>
  <c r="Y41" i="25"/>
  <c r="X41" i="25"/>
  <c r="W41" i="25"/>
  <c r="V41" i="25"/>
  <c r="U41" i="25"/>
  <c r="T41" i="25"/>
  <c r="S41" i="25"/>
  <c r="R41" i="25"/>
  <c r="Q41" i="25"/>
  <c r="P41" i="25"/>
  <c r="O41" i="25"/>
  <c r="N41" i="25"/>
  <c r="M41" i="25"/>
  <c r="L41" i="25"/>
  <c r="K41" i="25"/>
  <c r="J41" i="25"/>
  <c r="I41" i="25"/>
  <c r="H41" i="25"/>
  <c r="G41" i="25"/>
  <c r="F41" i="25"/>
  <c r="E41" i="25"/>
  <c r="D41" i="25"/>
  <c r="C41" i="25"/>
  <c r="B41" i="25"/>
  <c r="AO40" i="25"/>
  <c r="AN40" i="25"/>
  <c r="AM40" i="25"/>
  <c r="AL40" i="25"/>
  <c r="AK40" i="25"/>
  <c r="AJ40" i="25"/>
  <c r="AI40" i="25"/>
  <c r="AH40" i="25"/>
  <c r="AG40" i="25"/>
  <c r="AF40" i="25"/>
  <c r="AE40" i="25"/>
  <c r="AD40" i="25"/>
  <c r="AC40" i="25"/>
  <c r="AB40" i="25"/>
  <c r="AA40" i="25"/>
  <c r="Z40" i="25"/>
  <c r="Y40" i="25"/>
  <c r="X40" i="25"/>
  <c r="W40" i="25"/>
  <c r="V40" i="25"/>
  <c r="U40" i="25"/>
  <c r="T40" i="25"/>
  <c r="S40" i="25"/>
  <c r="R40" i="25"/>
  <c r="Q40" i="25"/>
  <c r="P40" i="25"/>
  <c r="O40" i="25"/>
  <c r="N40" i="25"/>
  <c r="M40" i="25"/>
  <c r="L40" i="25"/>
  <c r="K40" i="25"/>
  <c r="J40" i="25"/>
  <c r="I40" i="25"/>
  <c r="H40" i="25"/>
  <c r="G40" i="25"/>
  <c r="F40" i="25"/>
  <c r="E40" i="25"/>
  <c r="D40" i="25"/>
  <c r="C40" i="25"/>
  <c r="B40" i="25"/>
  <c r="AO38" i="25"/>
  <c r="AN38" i="25"/>
  <c r="AM38" i="25"/>
  <c r="AL38" i="25"/>
  <c r="AK38" i="25"/>
  <c r="AJ38" i="25"/>
  <c r="AI38" i="25"/>
  <c r="AH38" i="25"/>
  <c r="AG38" i="25"/>
  <c r="AF38" i="25"/>
  <c r="AE38" i="25"/>
  <c r="AD38" i="25"/>
  <c r="AC38" i="25"/>
  <c r="AB38" i="25"/>
  <c r="AA38" i="25"/>
  <c r="Z38" i="25"/>
  <c r="Y38" i="25"/>
  <c r="X38" i="25"/>
  <c r="W38" i="25"/>
  <c r="V38" i="25"/>
  <c r="U38" i="25"/>
  <c r="T38" i="25"/>
  <c r="S38" i="25"/>
  <c r="R38" i="25"/>
  <c r="Q38" i="25"/>
  <c r="P38" i="25"/>
  <c r="O38" i="25"/>
  <c r="N38" i="25"/>
  <c r="M38" i="25"/>
  <c r="L38" i="25"/>
  <c r="K38" i="25"/>
  <c r="J38" i="25"/>
  <c r="I38" i="25"/>
  <c r="H38" i="25"/>
  <c r="G38" i="25"/>
  <c r="F38" i="25"/>
  <c r="E38" i="25"/>
  <c r="D38" i="25"/>
  <c r="C38" i="25"/>
  <c r="B38" i="25"/>
  <c r="CF38" i="25" s="1"/>
  <c r="E43" i="32" s="1"/>
  <c r="AO37" i="25"/>
  <c r="AN37" i="25"/>
  <c r="AM37" i="25"/>
  <c r="AL37" i="25"/>
  <c r="AK37" i="25"/>
  <c r="AJ37" i="25"/>
  <c r="AI37" i="25"/>
  <c r="AH37" i="25"/>
  <c r="AG37" i="25"/>
  <c r="AF37" i="25"/>
  <c r="AE37" i="25"/>
  <c r="AD37" i="25"/>
  <c r="AC37" i="25"/>
  <c r="AB37" i="25"/>
  <c r="AA37" i="25"/>
  <c r="Z37" i="25"/>
  <c r="Y37" i="25"/>
  <c r="X37" i="25"/>
  <c r="W37" i="25"/>
  <c r="V37" i="25"/>
  <c r="U37" i="25"/>
  <c r="T37" i="25"/>
  <c r="S37" i="25"/>
  <c r="R37" i="25"/>
  <c r="Q37" i="25"/>
  <c r="P37" i="25"/>
  <c r="O37" i="25"/>
  <c r="N37" i="25"/>
  <c r="M37" i="25"/>
  <c r="L37" i="25"/>
  <c r="K37" i="25"/>
  <c r="J37" i="25"/>
  <c r="I37" i="25"/>
  <c r="H37" i="25"/>
  <c r="G37" i="25"/>
  <c r="F37" i="25"/>
  <c r="E37" i="25"/>
  <c r="D37" i="25"/>
  <c r="C37" i="25"/>
  <c r="B37" i="25"/>
  <c r="CF37" i="25" s="1"/>
  <c r="E42" i="32" s="1"/>
  <c r="AO36" i="25"/>
  <c r="AN36" i="25"/>
  <c r="AM36" i="25"/>
  <c r="AL36" i="25"/>
  <c r="AK36" i="25"/>
  <c r="AJ36" i="25"/>
  <c r="AI36" i="25"/>
  <c r="AH36" i="25"/>
  <c r="AG36" i="25"/>
  <c r="AF36" i="25"/>
  <c r="AE36" i="25"/>
  <c r="AD36" i="25"/>
  <c r="AC36" i="25"/>
  <c r="AB36" i="25"/>
  <c r="AA36" i="25"/>
  <c r="Z36" i="25"/>
  <c r="Y36" i="25"/>
  <c r="X36" i="25"/>
  <c r="W36" i="25"/>
  <c r="V36" i="25"/>
  <c r="U36" i="25"/>
  <c r="T36" i="25"/>
  <c r="S36" i="25"/>
  <c r="R36" i="25"/>
  <c r="Q36" i="25"/>
  <c r="P36" i="25"/>
  <c r="O36" i="25"/>
  <c r="N36" i="25"/>
  <c r="M36" i="25"/>
  <c r="L36" i="25"/>
  <c r="K36" i="25"/>
  <c r="J36" i="25"/>
  <c r="I36" i="25"/>
  <c r="H36" i="25"/>
  <c r="G36" i="25"/>
  <c r="F36" i="25"/>
  <c r="E36" i="25"/>
  <c r="D36" i="25"/>
  <c r="C36" i="25"/>
  <c r="B36" i="25"/>
  <c r="AO35" i="25"/>
  <c r="AN35" i="25"/>
  <c r="AM35" i="25"/>
  <c r="AL35" i="25"/>
  <c r="AK35" i="25"/>
  <c r="AJ35" i="25"/>
  <c r="AI35" i="25"/>
  <c r="AH35" i="25"/>
  <c r="AG35" i="25"/>
  <c r="AF35" i="25"/>
  <c r="AE35" i="25"/>
  <c r="AD35" i="25"/>
  <c r="AC35" i="25"/>
  <c r="AB35" i="25"/>
  <c r="AA35" i="25"/>
  <c r="Z35" i="25"/>
  <c r="Y35" i="25"/>
  <c r="X35" i="25"/>
  <c r="W35" i="25"/>
  <c r="V35" i="25"/>
  <c r="U35" i="25"/>
  <c r="T35" i="25"/>
  <c r="S35" i="25"/>
  <c r="R35" i="25"/>
  <c r="Q35" i="25"/>
  <c r="P35" i="25"/>
  <c r="O35" i="25"/>
  <c r="N35" i="25"/>
  <c r="M35" i="25"/>
  <c r="L35" i="25"/>
  <c r="K35" i="25"/>
  <c r="J35" i="25"/>
  <c r="I35" i="25"/>
  <c r="H35" i="25"/>
  <c r="G35" i="25"/>
  <c r="F35" i="25"/>
  <c r="E35" i="25"/>
  <c r="D35" i="25"/>
  <c r="C35" i="25"/>
  <c r="B35" i="25"/>
  <c r="AO34" i="25"/>
  <c r="AN34" i="25"/>
  <c r="AM34" i="25"/>
  <c r="AL34" i="25"/>
  <c r="AK34" i="25"/>
  <c r="AJ34" i="25"/>
  <c r="AI34" i="25"/>
  <c r="AH34" i="25"/>
  <c r="AG34" i="25"/>
  <c r="AF34" i="25"/>
  <c r="AE34" i="25"/>
  <c r="AD34" i="25"/>
  <c r="AC34" i="25"/>
  <c r="AB34" i="25"/>
  <c r="AA34" i="25"/>
  <c r="Z34" i="25"/>
  <c r="Y34" i="25"/>
  <c r="X34" i="25"/>
  <c r="W34" i="25"/>
  <c r="V34" i="25"/>
  <c r="U34" i="25"/>
  <c r="T34" i="25"/>
  <c r="S34" i="25"/>
  <c r="R34" i="25"/>
  <c r="Q34" i="25"/>
  <c r="P34" i="25"/>
  <c r="O34" i="25"/>
  <c r="N34" i="25"/>
  <c r="M34" i="25"/>
  <c r="L34" i="25"/>
  <c r="K34" i="25"/>
  <c r="J34" i="25"/>
  <c r="I34" i="25"/>
  <c r="H34" i="25"/>
  <c r="G34" i="25"/>
  <c r="F34" i="25"/>
  <c r="E34" i="25"/>
  <c r="D34" i="25"/>
  <c r="C34" i="25"/>
  <c r="B34" i="25"/>
  <c r="CF34" i="25" s="1"/>
  <c r="E39" i="32" s="1"/>
  <c r="AO33" i="25"/>
  <c r="AN33" i="25"/>
  <c r="AM33" i="25"/>
  <c r="AL33" i="25"/>
  <c r="AK33" i="25"/>
  <c r="AJ33" i="25"/>
  <c r="AI33" i="25"/>
  <c r="AH33" i="25"/>
  <c r="AG33" i="25"/>
  <c r="AF33" i="25"/>
  <c r="AE33" i="25"/>
  <c r="AD33" i="25"/>
  <c r="AC33" i="25"/>
  <c r="AB33" i="25"/>
  <c r="AA33" i="25"/>
  <c r="Z33" i="25"/>
  <c r="Y33" i="25"/>
  <c r="X33" i="25"/>
  <c r="W33" i="25"/>
  <c r="V33" i="25"/>
  <c r="U33" i="25"/>
  <c r="T33" i="25"/>
  <c r="S33" i="25"/>
  <c r="R33" i="25"/>
  <c r="Q33" i="25"/>
  <c r="P33" i="25"/>
  <c r="O33" i="25"/>
  <c r="N33" i="25"/>
  <c r="M33" i="25"/>
  <c r="L33" i="25"/>
  <c r="K33" i="25"/>
  <c r="J33" i="25"/>
  <c r="I33" i="25"/>
  <c r="H33" i="25"/>
  <c r="G33" i="25"/>
  <c r="F33" i="25"/>
  <c r="E33" i="25"/>
  <c r="D33" i="25"/>
  <c r="C33" i="25"/>
  <c r="B33" i="25"/>
  <c r="AO29" i="25"/>
  <c r="AN29" i="25"/>
  <c r="AM29" i="25"/>
  <c r="AL29" i="25"/>
  <c r="AK29" i="25"/>
  <c r="AJ29" i="25"/>
  <c r="AI29" i="25"/>
  <c r="AH29" i="25"/>
  <c r="AG29" i="25"/>
  <c r="AF29" i="25"/>
  <c r="AE29" i="25"/>
  <c r="AD29" i="25"/>
  <c r="AC29" i="25"/>
  <c r="AB29" i="25"/>
  <c r="AA29" i="25"/>
  <c r="Z29" i="25"/>
  <c r="Y29" i="25"/>
  <c r="X29" i="25"/>
  <c r="W29" i="25"/>
  <c r="V29" i="25"/>
  <c r="U29" i="25"/>
  <c r="T29" i="25"/>
  <c r="S29" i="25"/>
  <c r="R29" i="25"/>
  <c r="Q29" i="25"/>
  <c r="P29" i="25"/>
  <c r="O29" i="25"/>
  <c r="N29" i="25"/>
  <c r="M29" i="25"/>
  <c r="L29" i="25"/>
  <c r="K29" i="25"/>
  <c r="J29" i="25"/>
  <c r="I29" i="25"/>
  <c r="H29" i="25"/>
  <c r="G29" i="25"/>
  <c r="F29" i="25"/>
  <c r="E29" i="25"/>
  <c r="D29" i="25"/>
  <c r="C29" i="25"/>
  <c r="B29" i="25"/>
  <c r="AO28" i="25"/>
  <c r="AN28" i="25"/>
  <c r="AM28" i="25"/>
  <c r="AL28" i="25"/>
  <c r="AK28" i="25"/>
  <c r="AJ28" i="25"/>
  <c r="AI28" i="25"/>
  <c r="AH28" i="25"/>
  <c r="AG28" i="25"/>
  <c r="AF28" i="25"/>
  <c r="AE28" i="25"/>
  <c r="AD28" i="25"/>
  <c r="AC28" i="25"/>
  <c r="AB28" i="25"/>
  <c r="AA28" i="25"/>
  <c r="Z28" i="25"/>
  <c r="Y28" i="25"/>
  <c r="X28" i="25"/>
  <c r="W28" i="25"/>
  <c r="V28" i="25"/>
  <c r="U28" i="25"/>
  <c r="T28" i="25"/>
  <c r="S28" i="25"/>
  <c r="R28" i="25"/>
  <c r="Q28" i="25"/>
  <c r="P28" i="25"/>
  <c r="O28" i="25"/>
  <c r="N28" i="25"/>
  <c r="M28" i="25"/>
  <c r="L28" i="25"/>
  <c r="K28" i="25"/>
  <c r="J28" i="25"/>
  <c r="I28" i="25"/>
  <c r="H28" i="25"/>
  <c r="G28" i="25"/>
  <c r="F28" i="25"/>
  <c r="E28" i="25"/>
  <c r="D28" i="25"/>
  <c r="C28" i="25"/>
  <c r="B28" i="25"/>
  <c r="AO27" i="25"/>
  <c r="AN27" i="25"/>
  <c r="AM27" i="25"/>
  <c r="AL27" i="25"/>
  <c r="AK27" i="25"/>
  <c r="AJ27" i="25"/>
  <c r="AI27" i="25"/>
  <c r="AH27" i="25"/>
  <c r="AG27" i="25"/>
  <c r="AF27" i="25"/>
  <c r="AE27" i="25"/>
  <c r="AD27" i="25"/>
  <c r="AC27" i="25"/>
  <c r="AB27" i="25"/>
  <c r="AA27" i="25"/>
  <c r="Z27" i="25"/>
  <c r="Y27" i="25"/>
  <c r="X27" i="25"/>
  <c r="W27" i="25"/>
  <c r="V27" i="25"/>
  <c r="U27" i="25"/>
  <c r="T27" i="25"/>
  <c r="S27" i="25"/>
  <c r="R27" i="25"/>
  <c r="Q27" i="25"/>
  <c r="P27" i="25"/>
  <c r="O27" i="25"/>
  <c r="N27" i="25"/>
  <c r="M27" i="25"/>
  <c r="L27" i="25"/>
  <c r="K27" i="25"/>
  <c r="J27" i="25"/>
  <c r="I27" i="25"/>
  <c r="H27" i="25"/>
  <c r="G27" i="25"/>
  <c r="F27" i="25"/>
  <c r="E27" i="25"/>
  <c r="D27" i="25"/>
  <c r="C27" i="25"/>
  <c r="B27" i="25"/>
  <c r="CF27" i="25" s="1"/>
  <c r="E32" i="32" s="1"/>
  <c r="AO26" i="25"/>
  <c r="AN26" i="25"/>
  <c r="AM26" i="25"/>
  <c r="AL26" i="25"/>
  <c r="AK26" i="25"/>
  <c r="AJ26" i="25"/>
  <c r="AI26" i="25"/>
  <c r="AH26" i="25"/>
  <c r="AG26" i="25"/>
  <c r="AF26" i="25"/>
  <c r="AE26" i="25"/>
  <c r="AD26" i="25"/>
  <c r="AC26" i="25"/>
  <c r="AB26" i="25"/>
  <c r="AA26" i="25"/>
  <c r="Z26" i="25"/>
  <c r="Y26" i="25"/>
  <c r="X26" i="25"/>
  <c r="W26" i="25"/>
  <c r="V26" i="25"/>
  <c r="U26" i="25"/>
  <c r="T26" i="25"/>
  <c r="S26" i="25"/>
  <c r="R26" i="25"/>
  <c r="Q26" i="25"/>
  <c r="P26" i="25"/>
  <c r="O26" i="25"/>
  <c r="N26" i="25"/>
  <c r="M26" i="25"/>
  <c r="L26" i="25"/>
  <c r="K26" i="25"/>
  <c r="J26" i="25"/>
  <c r="I26" i="25"/>
  <c r="H26" i="25"/>
  <c r="G26" i="25"/>
  <c r="F26" i="25"/>
  <c r="E26" i="25"/>
  <c r="D26" i="25"/>
  <c r="C26" i="25"/>
  <c r="B26" i="25"/>
  <c r="CF26" i="25" s="1"/>
  <c r="E31" i="32" s="1"/>
  <c r="AO24" i="25"/>
  <c r="AN24" i="25"/>
  <c r="AM24" i="25"/>
  <c r="AL24" i="25"/>
  <c r="AK24" i="25"/>
  <c r="AJ24" i="25"/>
  <c r="AI24" i="25"/>
  <c r="AH24" i="25"/>
  <c r="AG24" i="25"/>
  <c r="AF24" i="25"/>
  <c r="AE24" i="25"/>
  <c r="AD24" i="25"/>
  <c r="AC24" i="25"/>
  <c r="AB24" i="25"/>
  <c r="AA24" i="25"/>
  <c r="Z24" i="25"/>
  <c r="Y24" i="25"/>
  <c r="X24" i="25"/>
  <c r="W24" i="25"/>
  <c r="V24" i="25"/>
  <c r="U24" i="25"/>
  <c r="T24" i="25"/>
  <c r="S24" i="25"/>
  <c r="R24" i="25"/>
  <c r="Q24" i="25"/>
  <c r="P24" i="25"/>
  <c r="O24" i="25"/>
  <c r="N24" i="25"/>
  <c r="M24" i="25"/>
  <c r="L24" i="25"/>
  <c r="K24" i="25"/>
  <c r="J24" i="25"/>
  <c r="I24" i="25"/>
  <c r="H24" i="25"/>
  <c r="G24" i="25"/>
  <c r="F24" i="25"/>
  <c r="E24" i="25"/>
  <c r="D24" i="25"/>
  <c r="C24" i="25"/>
  <c r="B24" i="25"/>
  <c r="AO23" i="25"/>
  <c r="AN23" i="25"/>
  <c r="AM23" i="25"/>
  <c r="AL23" i="25"/>
  <c r="AK23" i="25"/>
  <c r="AJ23" i="25"/>
  <c r="AI23" i="25"/>
  <c r="AH23" i="25"/>
  <c r="AG23" i="25"/>
  <c r="AF23" i="25"/>
  <c r="AE23" i="25"/>
  <c r="AD23" i="25"/>
  <c r="AC23" i="25"/>
  <c r="AB23" i="25"/>
  <c r="AA23" i="25"/>
  <c r="Z23" i="25"/>
  <c r="Y23" i="25"/>
  <c r="X23" i="25"/>
  <c r="W23" i="25"/>
  <c r="V23" i="25"/>
  <c r="U23" i="25"/>
  <c r="T23" i="25"/>
  <c r="S23" i="25"/>
  <c r="R23" i="25"/>
  <c r="Q23" i="25"/>
  <c r="P23" i="25"/>
  <c r="O23" i="25"/>
  <c r="N23" i="25"/>
  <c r="M23" i="25"/>
  <c r="L23" i="25"/>
  <c r="K23" i="25"/>
  <c r="J23" i="25"/>
  <c r="I23" i="25"/>
  <c r="H23" i="25"/>
  <c r="G23" i="25"/>
  <c r="F23" i="25"/>
  <c r="E23" i="25"/>
  <c r="D23" i="25"/>
  <c r="C23" i="25"/>
  <c r="B23" i="25"/>
  <c r="AO22" i="25"/>
  <c r="AN22" i="25"/>
  <c r="AM22" i="25"/>
  <c r="AL22" i="25"/>
  <c r="AK22" i="25"/>
  <c r="AJ22" i="25"/>
  <c r="AI22" i="25"/>
  <c r="AH22" i="25"/>
  <c r="AG22" i="25"/>
  <c r="AF22" i="25"/>
  <c r="AE22" i="25"/>
  <c r="AD22" i="25"/>
  <c r="AC22" i="25"/>
  <c r="AB22" i="25"/>
  <c r="AA22" i="25"/>
  <c r="Z22" i="25"/>
  <c r="Y22" i="25"/>
  <c r="X22" i="25"/>
  <c r="W22" i="25"/>
  <c r="V22" i="25"/>
  <c r="U22" i="25"/>
  <c r="T22" i="25"/>
  <c r="S22" i="25"/>
  <c r="R22" i="25"/>
  <c r="Q22" i="25"/>
  <c r="P22" i="25"/>
  <c r="O22" i="25"/>
  <c r="N22" i="25"/>
  <c r="M22" i="25"/>
  <c r="L22" i="25"/>
  <c r="K22" i="25"/>
  <c r="J22" i="25"/>
  <c r="I22" i="25"/>
  <c r="H22" i="25"/>
  <c r="G22" i="25"/>
  <c r="F22" i="25"/>
  <c r="E22" i="25"/>
  <c r="D22" i="25"/>
  <c r="C22" i="25"/>
  <c r="B22" i="25"/>
  <c r="CF22" i="25" s="1"/>
  <c r="E27" i="32" s="1"/>
  <c r="AO20" i="25"/>
  <c r="AN20" i="25"/>
  <c r="AM20" i="25"/>
  <c r="AL20" i="25"/>
  <c r="AK20" i="25"/>
  <c r="AJ20" i="25"/>
  <c r="AI20" i="25"/>
  <c r="AH20" i="25"/>
  <c r="AG20" i="25"/>
  <c r="AF20" i="25"/>
  <c r="AE20" i="25"/>
  <c r="AD20" i="25"/>
  <c r="AC20" i="25"/>
  <c r="AB20" i="25"/>
  <c r="AA20" i="25"/>
  <c r="Z20" i="25"/>
  <c r="Y20" i="25"/>
  <c r="X20" i="25"/>
  <c r="W20" i="25"/>
  <c r="V20" i="25"/>
  <c r="U20" i="25"/>
  <c r="T20" i="25"/>
  <c r="S20" i="25"/>
  <c r="R20" i="25"/>
  <c r="Q20" i="25"/>
  <c r="P20" i="25"/>
  <c r="O20" i="25"/>
  <c r="N20" i="25"/>
  <c r="M20" i="25"/>
  <c r="L20" i="25"/>
  <c r="K20" i="25"/>
  <c r="J20" i="25"/>
  <c r="I20" i="25"/>
  <c r="H20" i="25"/>
  <c r="G20" i="25"/>
  <c r="F20" i="25"/>
  <c r="E20" i="25"/>
  <c r="D20" i="25"/>
  <c r="C20" i="25"/>
  <c r="B20" i="25"/>
  <c r="AO19" i="25"/>
  <c r="AN19" i="25"/>
  <c r="AM19" i="25"/>
  <c r="AL19" i="25"/>
  <c r="AK19" i="25"/>
  <c r="AJ19" i="25"/>
  <c r="AI19" i="25"/>
  <c r="AH19" i="25"/>
  <c r="AG19" i="25"/>
  <c r="AF19" i="25"/>
  <c r="AE19" i="25"/>
  <c r="AD19" i="25"/>
  <c r="AC19" i="25"/>
  <c r="AB19" i="25"/>
  <c r="AA19" i="25"/>
  <c r="Z19" i="25"/>
  <c r="Y19" i="25"/>
  <c r="X19" i="25"/>
  <c r="W19" i="25"/>
  <c r="V19" i="25"/>
  <c r="U19" i="25"/>
  <c r="T19" i="25"/>
  <c r="S19" i="25"/>
  <c r="R19" i="25"/>
  <c r="Q19" i="25"/>
  <c r="P19" i="25"/>
  <c r="O19" i="25"/>
  <c r="N19" i="25"/>
  <c r="M19" i="25"/>
  <c r="L19" i="25"/>
  <c r="K19" i="25"/>
  <c r="J19" i="25"/>
  <c r="I19" i="25"/>
  <c r="H19" i="25"/>
  <c r="G19" i="25"/>
  <c r="F19" i="25"/>
  <c r="E19" i="25"/>
  <c r="D19" i="25"/>
  <c r="C19" i="25"/>
  <c r="B19" i="25"/>
  <c r="AO18" i="25"/>
  <c r="AN18" i="25"/>
  <c r="AM18" i="25"/>
  <c r="AL18" i="25"/>
  <c r="AK18" i="25"/>
  <c r="AJ18" i="25"/>
  <c r="AI18" i="25"/>
  <c r="AH18" i="25"/>
  <c r="AG18" i="25"/>
  <c r="AF18" i="25"/>
  <c r="AE18" i="25"/>
  <c r="AD18" i="25"/>
  <c r="AC18" i="25"/>
  <c r="AB18" i="25"/>
  <c r="AA18" i="25"/>
  <c r="Z18" i="25"/>
  <c r="Y18" i="25"/>
  <c r="X18" i="25"/>
  <c r="W18" i="25"/>
  <c r="V18" i="25"/>
  <c r="U18" i="25"/>
  <c r="T18" i="25"/>
  <c r="S18" i="25"/>
  <c r="R18" i="25"/>
  <c r="Q18" i="25"/>
  <c r="P18" i="25"/>
  <c r="O18" i="25"/>
  <c r="N18" i="25"/>
  <c r="M18" i="25"/>
  <c r="L18" i="25"/>
  <c r="K18" i="25"/>
  <c r="J18" i="25"/>
  <c r="I18" i="25"/>
  <c r="H18" i="25"/>
  <c r="G18" i="25"/>
  <c r="F18" i="25"/>
  <c r="E18" i="25"/>
  <c r="D18" i="25"/>
  <c r="C18" i="25"/>
  <c r="B18" i="25"/>
  <c r="AO16" i="25"/>
  <c r="AN16" i="25"/>
  <c r="AM16" i="25"/>
  <c r="AL16" i="25"/>
  <c r="AK16" i="25"/>
  <c r="AJ16" i="25"/>
  <c r="AI16" i="25"/>
  <c r="AH16" i="25"/>
  <c r="AG16" i="25"/>
  <c r="AF16" i="25"/>
  <c r="AE16" i="25"/>
  <c r="AD16" i="25"/>
  <c r="AC16" i="25"/>
  <c r="AB16" i="25"/>
  <c r="AA16" i="25"/>
  <c r="Z16" i="25"/>
  <c r="Y16" i="25"/>
  <c r="X16" i="25"/>
  <c r="W16" i="25"/>
  <c r="V16" i="25"/>
  <c r="U16" i="25"/>
  <c r="T16" i="25"/>
  <c r="S16" i="25"/>
  <c r="R16" i="25"/>
  <c r="Q16" i="25"/>
  <c r="P16" i="25"/>
  <c r="O16" i="25"/>
  <c r="N16" i="25"/>
  <c r="M16" i="25"/>
  <c r="L16" i="25"/>
  <c r="K16" i="25"/>
  <c r="J16" i="25"/>
  <c r="I16" i="25"/>
  <c r="H16" i="25"/>
  <c r="G16" i="25"/>
  <c r="F16" i="25"/>
  <c r="E16" i="25"/>
  <c r="D16" i="25"/>
  <c r="C16" i="25"/>
  <c r="B16" i="25"/>
  <c r="CF16" i="25" s="1"/>
  <c r="E21" i="32" s="1"/>
  <c r="AO15" i="25"/>
  <c r="AN15" i="25"/>
  <c r="AM15" i="25"/>
  <c r="AL15" i="25"/>
  <c r="AK15" i="25"/>
  <c r="AJ15" i="25"/>
  <c r="AI15" i="25"/>
  <c r="AH15" i="25"/>
  <c r="AG15" i="25"/>
  <c r="AF15" i="25"/>
  <c r="AE15" i="25"/>
  <c r="AD15" i="25"/>
  <c r="AC15" i="25"/>
  <c r="AB15" i="25"/>
  <c r="AA15" i="25"/>
  <c r="Z15" i="25"/>
  <c r="Y15" i="25"/>
  <c r="X15" i="25"/>
  <c r="W15" i="25"/>
  <c r="V15" i="25"/>
  <c r="U15" i="25"/>
  <c r="T15" i="25"/>
  <c r="S15" i="25"/>
  <c r="R15" i="25"/>
  <c r="Q15" i="25"/>
  <c r="P15" i="25"/>
  <c r="O15" i="25"/>
  <c r="N15" i="25"/>
  <c r="M15" i="25"/>
  <c r="L15" i="25"/>
  <c r="K15" i="25"/>
  <c r="J15" i="25"/>
  <c r="I15" i="25"/>
  <c r="H15" i="25"/>
  <c r="G15" i="25"/>
  <c r="F15" i="25"/>
  <c r="E15" i="25"/>
  <c r="D15" i="25"/>
  <c r="C15" i="25"/>
  <c r="B15" i="25"/>
  <c r="CF15" i="25" s="1"/>
  <c r="E20" i="32" s="1"/>
  <c r="AO14" i="25"/>
  <c r="AN14" i="25"/>
  <c r="AM14" i="25"/>
  <c r="AL14" i="25"/>
  <c r="AK14" i="25"/>
  <c r="AJ14" i="25"/>
  <c r="AI14" i="25"/>
  <c r="AH14" i="25"/>
  <c r="AG14" i="25"/>
  <c r="AF14" i="25"/>
  <c r="AE14" i="25"/>
  <c r="AD14" i="25"/>
  <c r="AC14" i="25"/>
  <c r="AB14" i="25"/>
  <c r="AA14" i="25"/>
  <c r="Z14" i="25"/>
  <c r="Y14" i="25"/>
  <c r="X14" i="25"/>
  <c r="W14" i="25"/>
  <c r="V14" i="25"/>
  <c r="U14" i="25"/>
  <c r="T14" i="25"/>
  <c r="S14" i="25"/>
  <c r="R14" i="25"/>
  <c r="Q14" i="25"/>
  <c r="P14" i="25"/>
  <c r="O14" i="25"/>
  <c r="N14" i="25"/>
  <c r="M14" i="25"/>
  <c r="L14" i="25"/>
  <c r="K14" i="25"/>
  <c r="J14" i="25"/>
  <c r="I14" i="25"/>
  <c r="H14" i="25"/>
  <c r="G14" i="25"/>
  <c r="F14" i="25"/>
  <c r="E14" i="25"/>
  <c r="D14" i="25"/>
  <c r="C14" i="25"/>
  <c r="B14" i="25"/>
  <c r="CF14" i="25" s="1"/>
  <c r="E19" i="32" s="1"/>
  <c r="AO11" i="25"/>
  <c r="AN11" i="25"/>
  <c r="AM11" i="25"/>
  <c r="AL11" i="25"/>
  <c r="AK11" i="25"/>
  <c r="AJ11" i="25"/>
  <c r="AI11" i="25"/>
  <c r="AH11" i="25"/>
  <c r="AG11" i="25"/>
  <c r="AF11" i="25"/>
  <c r="AE11" i="25"/>
  <c r="AD11" i="25"/>
  <c r="AC11" i="25"/>
  <c r="AB11" i="25"/>
  <c r="AA11" i="25"/>
  <c r="Z11" i="25"/>
  <c r="Y11" i="25"/>
  <c r="X11" i="25"/>
  <c r="W11" i="25"/>
  <c r="V11" i="25"/>
  <c r="U11" i="25"/>
  <c r="T11" i="25"/>
  <c r="S11" i="25"/>
  <c r="R11" i="25"/>
  <c r="Q11" i="25"/>
  <c r="P11" i="25"/>
  <c r="O11" i="25"/>
  <c r="N11" i="25"/>
  <c r="M11" i="25"/>
  <c r="L11" i="25"/>
  <c r="K11" i="25"/>
  <c r="J11" i="25"/>
  <c r="I11" i="25"/>
  <c r="H11" i="25"/>
  <c r="G11" i="25"/>
  <c r="F11" i="25"/>
  <c r="E11" i="25"/>
  <c r="D11" i="25"/>
  <c r="C11" i="25"/>
  <c r="B11" i="25"/>
  <c r="CF11" i="25" s="1"/>
  <c r="E16" i="32" s="1"/>
  <c r="AO10" i="25"/>
  <c r="AN10" i="25"/>
  <c r="AM10" i="25"/>
  <c r="AL10" i="25"/>
  <c r="AK10" i="25"/>
  <c r="AJ10" i="25"/>
  <c r="AI10" i="25"/>
  <c r="AH10" i="25"/>
  <c r="AG10" i="25"/>
  <c r="AF10" i="25"/>
  <c r="AE10" i="25"/>
  <c r="AD10" i="25"/>
  <c r="AC10" i="25"/>
  <c r="AB10" i="25"/>
  <c r="AA10" i="25"/>
  <c r="Z10" i="25"/>
  <c r="Y10" i="25"/>
  <c r="X10" i="25"/>
  <c r="W10" i="25"/>
  <c r="V10" i="25"/>
  <c r="U10" i="25"/>
  <c r="T10" i="25"/>
  <c r="S10" i="25"/>
  <c r="R10" i="25"/>
  <c r="Q10" i="25"/>
  <c r="P10" i="25"/>
  <c r="O10" i="25"/>
  <c r="N10" i="25"/>
  <c r="M10" i="25"/>
  <c r="L10" i="25"/>
  <c r="K10" i="25"/>
  <c r="J10" i="25"/>
  <c r="I10" i="25"/>
  <c r="H10" i="25"/>
  <c r="G10" i="25"/>
  <c r="F10" i="25"/>
  <c r="E10" i="25"/>
  <c r="D10" i="25"/>
  <c r="C10" i="25"/>
  <c r="B10" i="25"/>
  <c r="AO9" i="25"/>
  <c r="AN9" i="25"/>
  <c r="AM9" i="25"/>
  <c r="AL9" i="25"/>
  <c r="AK9" i="25"/>
  <c r="AJ9" i="25"/>
  <c r="AI9" i="25"/>
  <c r="AH9" i="25"/>
  <c r="AG9" i="25"/>
  <c r="AF9" i="25"/>
  <c r="AE9" i="25"/>
  <c r="AD9" i="25"/>
  <c r="AC9" i="25"/>
  <c r="AB9" i="25"/>
  <c r="AA9" i="25"/>
  <c r="Z9" i="25"/>
  <c r="Y9" i="25"/>
  <c r="X9" i="25"/>
  <c r="W9" i="25"/>
  <c r="V9" i="25"/>
  <c r="U9" i="25"/>
  <c r="T9" i="25"/>
  <c r="S9" i="25"/>
  <c r="R9" i="25"/>
  <c r="Q9" i="25"/>
  <c r="P9" i="25"/>
  <c r="O9" i="25"/>
  <c r="N9" i="25"/>
  <c r="M9" i="25"/>
  <c r="L9" i="25"/>
  <c r="K9" i="25"/>
  <c r="J9" i="25"/>
  <c r="I9" i="25"/>
  <c r="H9" i="25"/>
  <c r="G9" i="25"/>
  <c r="F9" i="25"/>
  <c r="E9" i="25"/>
  <c r="D9" i="25"/>
  <c r="C9" i="25"/>
  <c r="B9" i="25"/>
  <c r="AO8" i="25"/>
  <c r="AN8" i="25"/>
  <c r="AM8" i="25"/>
  <c r="AL8" i="25"/>
  <c r="AK8" i="25"/>
  <c r="AJ8" i="25"/>
  <c r="AI8" i="25"/>
  <c r="AH8" i="25"/>
  <c r="AG8" i="25"/>
  <c r="AF8" i="25"/>
  <c r="AE8" i="25"/>
  <c r="AD8" i="25"/>
  <c r="AC8" i="25"/>
  <c r="AB8" i="25"/>
  <c r="AA8" i="25"/>
  <c r="Z8" i="25"/>
  <c r="Y8" i="25"/>
  <c r="X8" i="25"/>
  <c r="W8" i="25"/>
  <c r="V8" i="25"/>
  <c r="U8" i="25"/>
  <c r="T8" i="25"/>
  <c r="S8" i="25"/>
  <c r="R8" i="25"/>
  <c r="Q8" i="25"/>
  <c r="P8" i="25"/>
  <c r="O8" i="25"/>
  <c r="N8" i="25"/>
  <c r="M8" i="25"/>
  <c r="L8" i="25"/>
  <c r="K8" i="25"/>
  <c r="J8" i="25"/>
  <c r="I8" i="25"/>
  <c r="H8" i="25"/>
  <c r="G8" i="25"/>
  <c r="F8" i="25"/>
  <c r="E8" i="25"/>
  <c r="D8" i="25"/>
  <c r="C8" i="25"/>
  <c r="B8" i="25"/>
  <c r="CF8" i="25" s="1"/>
  <c r="E13" i="32" s="1"/>
  <c r="AO7" i="25"/>
  <c r="AN7" i="25"/>
  <c r="AM7" i="25"/>
  <c r="AL7" i="25"/>
  <c r="AK7" i="25"/>
  <c r="AJ7" i="25"/>
  <c r="AI7" i="25"/>
  <c r="AH7" i="25"/>
  <c r="AG7" i="25"/>
  <c r="AF7" i="25"/>
  <c r="AE7" i="25"/>
  <c r="AD7" i="25"/>
  <c r="AC7" i="25"/>
  <c r="AB7" i="25"/>
  <c r="AA7" i="25"/>
  <c r="Z7" i="25"/>
  <c r="Y7" i="25"/>
  <c r="X7" i="25"/>
  <c r="W7" i="25"/>
  <c r="V7" i="25"/>
  <c r="U7" i="25"/>
  <c r="T7" i="25"/>
  <c r="S7" i="25"/>
  <c r="R7" i="25"/>
  <c r="Q7" i="25"/>
  <c r="P7" i="25"/>
  <c r="O7" i="25"/>
  <c r="N7" i="25"/>
  <c r="M7" i="25"/>
  <c r="L7" i="25"/>
  <c r="K7" i="25"/>
  <c r="J7" i="25"/>
  <c r="I7" i="25"/>
  <c r="H7" i="25"/>
  <c r="G7" i="25"/>
  <c r="F7" i="25"/>
  <c r="E7" i="25"/>
  <c r="D7" i="25"/>
  <c r="C7" i="25"/>
  <c r="B7" i="25"/>
  <c r="CF7" i="25" s="1"/>
  <c r="E12" i="32" s="1"/>
  <c r="CF10" i="25" l="1"/>
  <c r="E15" i="32" s="1"/>
  <c r="F24" i="8"/>
  <c r="CK29" i="25"/>
  <c r="CY8" i="25"/>
  <c r="DC9" i="25"/>
  <c r="DK11" i="25"/>
  <c r="DR14" i="25"/>
  <c r="CU15" i="25"/>
  <c r="DL16" i="25"/>
  <c r="CT18" i="25"/>
  <c r="DS19" i="25"/>
  <c r="DB22" i="25"/>
  <c r="DE24" i="25"/>
  <c r="DI26" i="25"/>
  <c r="CY27" i="25"/>
  <c r="DJ33" i="25"/>
  <c r="CV35" i="25"/>
  <c r="CP40" i="25"/>
  <c r="CW42" i="25"/>
  <c r="DQ9" i="25"/>
  <c r="DR15" i="25"/>
  <c r="CX54" i="25"/>
  <c r="CI8" i="25"/>
  <c r="DE8" i="25"/>
  <c r="CM9" i="25"/>
  <c r="DH9" i="25"/>
  <c r="CQ11" i="25"/>
  <c r="CL14" i="25"/>
  <c r="DK15" i="25"/>
  <c r="DP18" i="25"/>
  <c r="CJ24" i="25"/>
  <c r="DS8" i="25"/>
  <c r="DR9" i="25"/>
  <c r="DI11" i="25"/>
  <c r="DN14" i="25"/>
  <c r="DG15" i="25"/>
  <c r="DG16" i="25"/>
  <c r="DJ18" i="25"/>
  <c r="DN19" i="25"/>
  <c r="DR22" i="25"/>
  <c r="CZ24" i="25"/>
  <c r="DD26" i="25"/>
  <c r="CM27" i="25"/>
  <c r="DH28" i="25"/>
  <c r="DQ29" i="25"/>
  <c r="CT33" i="25"/>
  <c r="DS34" i="25"/>
  <c r="DL35" i="25"/>
  <c r="DH36" i="25"/>
  <c r="DA37" i="25"/>
  <c r="DK40" i="25"/>
  <c r="DO41" i="25"/>
  <c r="DS42" i="25"/>
  <c r="CM50" i="25"/>
  <c r="DL51" i="25"/>
  <c r="CJ56" i="25"/>
  <c r="CO8" i="25"/>
  <c r="DJ8" i="25"/>
  <c r="CR9" i="25"/>
  <c r="DN9" i="25"/>
  <c r="CV11" i="25"/>
  <c r="DB14" i="25"/>
  <c r="CQ16" i="25"/>
  <c r="CX19" i="25"/>
  <c r="CT8" i="25"/>
  <c r="DO8" i="25"/>
  <c r="CX9" i="25"/>
  <c r="DS9" i="25"/>
  <c r="DC11" i="25"/>
  <c r="CN26" i="25"/>
  <c r="CH9" i="25"/>
  <c r="CK11" i="25"/>
  <c r="CK8" i="25"/>
  <c r="CP8" i="25"/>
  <c r="CU8" i="25"/>
  <c r="DA8" i="25"/>
  <c r="DF8" i="25"/>
  <c r="DK8" i="25"/>
  <c r="DQ8" i="25"/>
  <c r="CI9" i="25"/>
  <c r="CN9" i="25"/>
  <c r="CT9" i="25"/>
  <c r="CY9" i="25"/>
  <c r="DD9" i="25"/>
  <c r="DJ9" i="25"/>
  <c r="DO9" i="25"/>
  <c r="CG11" i="25"/>
  <c r="CM11" i="25"/>
  <c r="CR11" i="25"/>
  <c r="CW11" i="25"/>
  <c r="DE11" i="25"/>
  <c r="DM11" i="25"/>
  <c r="CP14" i="25"/>
  <c r="DF14" i="25"/>
  <c r="CI15" i="25"/>
  <c r="CY15" i="25"/>
  <c r="DO15" i="25"/>
  <c r="CV16" i="25"/>
  <c r="DQ16" i="25"/>
  <c r="CZ18" i="25"/>
  <c r="CH19" i="25"/>
  <c r="DC19" i="25"/>
  <c r="CL22" i="25"/>
  <c r="DG22" i="25"/>
  <c r="CO24" i="25"/>
  <c r="DK24" i="25"/>
  <c r="CS26" i="25"/>
  <c r="DN26" i="25"/>
  <c r="DO27" i="25"/>
  <c r="DA29" i="25"/>
  <c r="CM34" i="25"/>
  <c r="CG8" i="25"/>
  <c r="CL8" i="25"/>
  <c r="CQ8" i="25"/>
  <c r="CW8" i="25"/>
  <c r="DB8" i="25"/>
  <c r="DG8" i="25"/>
  <c r="DM8" i="25"/>
  <c r="DR8" i="25"/>
  <c r="CJ9" i="25"/>
  <c r="CP9" i="25"/>
  <c r="CU9" i="25"/>
  <c r="CZ9" i="25"/>
  <c r="DF9" i="25"/>
  <c r="DK9" i="25"/>
  <c r="DP9" i="25"/>
  <c r="CI11" i="25"/>
  <c r="CN11" i="25"/>
  <c r="CS11" i="25"/>
  <c r="CY11" i="25"/>
  <c r="DG11" i="25"/>
  <c r="DQ11" i="25"/>
  <c r="CT14" i="25"/>
  <c r="DJ14" i="25"/>
  <c r="CM15" i="25"/>
  <c r="DC15" i="25"/>
  <c r="DS15" i="25"/>
  <c r="DA16" i="25"/>
  <c r="CJ18" i="25"/>
  <c r="DE18" i="25"/>
  <c r="CM19" i="25"/>
  <c r="DI19" i="25"/>
  <c r="CQ22" i="25"/>
  <c r="DL22" i="25"/>
  <c r="CU24" i="25"/>
  <c r="DP24" i="25"/>
  <c r="CX26" i="25"/>
  <c r="CG27" i="25"/>
  <c r="CR28" i="25"/>
  <c r="DC34" i="25"/>
  <c r="CO36" i="25"/>
  <c r="CT41" i="25"/>
  <c r="CH8" i="25"/>
  <c r="CM8" i="25"/>
  <c r="CS8" i="25"/>
  <c r="CX8" i="25"/>
  <c r="DC8" i="25"/>
  <c r="DI8" i="25"/>
  <c r="DN8" i="25"/>
  <c r="CL9" i="25"/>
  <c r="CQ9" i="25"/>
  <c r="CV9" i="25"/>
  <c r="DB9" i="25"/>
  <c r="DG9" i="25"/>
  <c r="DL9" i="25"/>
  <c r="CJ11" i="25"/>
  <c r="CO11" i="25"/>
  <c r="CU11" i="25"/>
  <c r="DA11" i="25"/>
  <c r="CH14" i="25"/>
  <c r="CX14" i="25"/>
  <c r="CQ15" i="25"/>
  <c r="CK16" i="25"/>
  <c r="CO18" i="25"/>
  <c r="CS19" i="25"/>
  <c r="CV22" i="25"/>
  <c r="CH26" i="25"/>
  <c r="DQ10" i="25"/>
  <c r="DM10" i="25"/>
  <c r="DI10" i="25"/>
  <c r="DE10" i="25"/>
  <c r="DA10" i="25"/>
  <c r="CW10" i="25"/>
  <c r="CS10" i="25"/>
  <c r="CO10" i="25"/>
  <c r="CK10" i="25"/>
  <c r="CG10" i="25"/>
  <c r="DP10" i="25"/>
  <c r="DL10" i="25"/>
  <c r="DH10" i="25"/>
  <c r="DD10" i="25"/>
  <c r="CZ10" i="25"/>
  <c r="CV10" i="25"/>
  <c r="CR10" i="25"/>
  <c r="CN10" i="25"/>
  <c r="CJ10" i="25"/>
  <c r="DS10" i="25"/>
  <c r="DO10" i="25"/>
  <c r="DK10" i="25"/>
  <c r="DG10" i="25"/>
  <c r="DC10" i="25"/>
  <c r="CY10" i="25"/>
  <c r="CU10" i="25"/>
  <c r="CQ10" i="25"/>
  <c r="CM10" i="25"/>
  <c r="CI10" i="25"/>
  <c r="DR10" i="25"/>
  <c r="DB10" i="25"/>
  <c r="CL10" i="25"/>
  <c r="DN10" i="25"/>
  <c r="CX10" i="25"/>
  <c r="CH10" i="25"/>
  <c r="DJ10" i="25"/>
  <c r="CT10" i="25"/>
  <c r="DF10" i="25"/>
  <c r="CF13" i="25"/>
  <c r="E18" i="32" s="1"/>
  <c r="DR16" i="25"/>
  <c r="DN16" i="25"/>
  <c r="DJ16" i="25"/>
  <c r="DF16" i="25"/>
  <c r="DB16" i="25"/>
  <c r="CX16" i="25"/>
  <c r="CT16" i="25"/>
  <c r="CP16" i="25"/>
  <c r="CL16" i="25"/>
  <c r="CH16" i="25"/>
  <c r="CF18" i="25"/>
  <c r="E23" i="32" s="1"/>
  <c r="DS18" i="25"/>
  <c r="DO18" i="25"/>
  <c r="DK18" i="25"/>
  <c r="DG18" i="25"/>
  <c r="DC18" i="25"/>
  <c r="CY18" i="25"/>
  <c r="CU18" i="25"/>
  <c r="CQ18" i="25"/>
  <c r="CM18" i="25"/>
  <c r="CI18" i="25"/>
  <c r="CF19" i="25"/>
  <c r="E24" i="32" s="1"/>
  <c r="DP19" i="25"/>
  <c r="DL19" i="25"/>
  <c r="DH19" i="25"/>
  <c r="DD19" i="25"/>
  <c r="CZ19" i="25"/>
  <c r="CV19" i="25"/>
  <c r="CR19" i="25"/>
  <c r="CN19" i="25"/>
  <c r="CJ19" i="25"/>
  <c r="DR20" i="25"/>
  <c r="DN20" i="25"/>
  <c r="DJ20" i="25"/>
  <c r="DF20" i="25"/>
  <c r="DB20" i="25"/>
  <c r="CX20" i="25"/>
  <c r="CT20" i="25"/>
  <c r="CP20" i="25"/>
  <c r="CL20" i="25"/>
  <c r="CH20" i="25"/>
  <c r="DQ20" i="25"/>
  <c r="DM20" i="25"/>
  <c r="DI20" i="25"/>
  <c r="DE20" i="25"/>
  <c r="DA20" i="25"/>
  <c r="CW20" i="25"/>
  <c r="CS20" i="25"/>
  <c r="CO20" i="25"/>
  <c r="CK20" i="25"/>
  <c r="CG20" i="25"/>
  <c r="DP20" i="25"/>
  <c r="DL20" i="25"/>
  <c r="DH20" i="25"/>
  <c r="DD20" i="25"/>
  <c r="CZ20" i="25"/>
  <c r="CV20" i="25"/>
  <c r="CR20" i="25"/>
  <c r="CN20" i="25"/>
  <c r="CJ20" i="25"/>
  <c r="DK20" i="25"/>
  <c r="CU20" i="25"/>
  <c r="DG20" i="25"/>
  <c r="CQ20" i="25"/>
  <c r="DS20" i="25"/>
  <c r="DC20" i="25"/>
  <c r="CM20" i="25"/>
  <c r="CY20" i="25"/>
  <c r="CI20" i="25"/>
  <c r="DQ22" i="25"/>
  <c r="DM22" i="25"/>
  <c r="DI22" i="25"/>
  <c r="DE22" i="25"/>
  <c r="DA22" i="25"/>
  <c r="CW22" i="25"/>
  <c r="CS22" i="25"/>
  <c r="CO22" i="25"/>
  <c r="CK22" i="25"/>
  <c r="CG22" i="25"/>
  <c r="CF23" i="25"/>
  <c r="E28" i="32" s="1"/>
  <c r="DS23" i="25"/>
  <c r="DO23" i="25"/>
  <c r="DK23" i="25"/>
  <c r="DG23" i="25"/>
  <c r="DC23" i="25"/>
  <c r="CY23" i="25"/>
  <c r="CU23" i="25"/>
  <c r="CQ23" i="25"/>
  <c r="CM23" i="25"/>
  <c r="CI23" i="25"/>
  <c r="DR23" i="25"/>
  <c r="DN23" i="25"/>
  <c r="DJ23" i="25"/>
  <c r="DF23" i="25"/>
  <c r="DB23" i="25"/>
  <c r="CX23" i="25"/>
  <c r="CT23" i="25"/>
  <c r="CP23" i="25"/>
  <c r="CL23" i="25"/>
  <c r="CH23" i="25"/>
  <c r="DQ23" i="25"/>
  <c r="DM23" i="25"/>
  <c r="DI23" i="25"/>
  <c r="DE23" i="25"/>
  <c r="DA23" i="25"/>
  <c r="CW23" i="25"/>
  <c r="CS23" i="25"/>
  <c r="CO23" i="25"/>
  <c r="CK23" i="25"/>
  <c r="CG23" i="25"/>
  <c r="DD23" i="25"/>
  <c r="CN23" i="25"/>
  <c r="DP23" i="25"/>
  <c r="CZ23" i="25"/>
  <c r="CJ23" i="25"/>
  <c r="DL23" i="25"/>
  <c r="CV23" i="25"/>
  <c r="DH23" i="25"/>
  <c r="CR23" i="25"/>
  <c r="CF24" i="25"/>
  <c r="E29" i="32" s="1"/>
  <c r="DR24" i="25"/>
  <c r="DN24" i="25"/>
  <c r="DJ24" i="25"/>
  <c r="DF24" i="25"/>
  <c r="DB24" i="25"/>
  <c r="CX24" i="25"/>
  <c r="CT24" i="25"/>
  <c r="CP24" i="25"/>
  <c r="CL24" i="25"/>
  <c r="CH24" i="25"/>
  <c r="DS26" i="25"/>
  <c r="DO26" i="25"/>
  <c r="DK26" i="25"/>
  <c r="DG26" i="25"/>
  <c r="DC26" i="25"/>
  <c r="CY26" i="25"/>
  <c r="CU26" i="25"/>
  <c r="CQ26" i="25"/>
  <c r="CM26" i="25"/>
  <c r="CI26" i="25"/>
  <c r="DR27" i="25"/>
  <c r="DN27" i="25"/>
  <c r="DJ27" i="25"/>
  <c r="DF27" i="25"/>
  <c r="DB27" i="25"/>
  <c r="CX27" i="25"/>
  <c r="CT27" i="25"/>
  <c r="CP27" i="25"/>
  <c r="CL27" i="25"/>
  <c r="DQ27" i="25"/>
  <c r="DM27" i="25"/>
  <c r="DI27" i="25"/>
  <c r="DE27" i="25"/>
  <c r="DA27" i="25"/>
  <c r="CW27" i="25"/>
  <c r="CS27" i="25"/>
  <c r="DP27" i="25"/>
  <c r="DL27" i="25"/>
  <c r="DH27" i="25"/>
  <c r="DD27" i="25"/>
  <c r="CZ27" i="25"/>
  <c r="CV27" i="25"/>
  <c r="CR27" i="25"/>
  <c r="CN27" i="25"/>
  <c r="CJ27" i="25"/>
  <c r="CF28" i="25"/>
  <c r="E33" i="32" s="1"/>
  <c r="DS28" i="25"/>
  <c r="DO28" i="25"/>
  <c r="DK28" i="25"/>
  <c r="DG28" i="25"/>
  <c r="DC28" i="25"/>
  <c r="CY28" i="25"/>
  <c r="CU28" i="25"/>
  <c r="CQ28" i="25"/>
  <c r="CM28" i="25"/>
  <c r="CI28" i="25"/>
  <c r="DR28" i="25"/>
  <c r="DN28" i="25"/>
  <c r="DJ28" i="25"/>
  <c r="DF28" i="25"/>
  <c r="DB28" i="25"/>
  <c r="CX28" i="25"/>
  <c r="CT28" i="25"/>
  <c r="CP28" i="25"/>
  <c r="CL28" i="25"/>
  <c r="CH28" i="25"/>
  <c r="DQ28" i="25"/>
  <c r="DM28" i="25"/>
  <c r="DI28" i="25"/>
  <c r="DE28" i="25"/>
  <c r="DA28" i="25"/>
  <c r="CW28" i="25"/>
  <c r="CS28" i="25"/>
  <c r="CO28" i="25"/>
  <c r="CK28" i="25"/>
  <c r="CG28" i="25"/>
  <c r="CF29" i="25"/>
  <c r="E34" i="32" s="1"/>
  <c r="DP29" i="25"/>
  <c r="DL29" i="25"/>
  <c r="DH29" i="25"/>
  <c r="DD29" i="25"/>
  <c r="CZ29" i="25"/>
  <c r="CV29" i="25"/>
  <c r="CR29" i="25"/>
  <c r="CN29" i="25"/>
  <c r="CJ29" i="25"/>
  <c r="DS29" i="25"/>
  <c r="DO29" i="25"/>
  <c r="DK29" i="25"/>
  <c r="DG29" i="25"/>
  <c r="DC29" i="25"/>
  <c r="CY29" i="25"/>
  <c r="CU29" i="25"/>
  <c r="CQ29" i="25"/>
  <c r="CM29" i="25"/>
  <c r="CI29" i="25"/>
  <c r="DR29" i="25"/>
  <c r="DN29" i="25"/>
  <c r="DJ29" i="25"/>
  <c r="DF29" i="25"/>
  <c r="DB29" i="25"/>
  <c r="CX29" i="25"/>
  <c r="CT29" i="25"/>
  <c r="CP29" i="25"/>
  <c r="CL29" i="25"/>
  <c r="CH29" i="25"/>
  <c r="DQ33" i="25"/>
  <c r="DM33" i="25"/>
  <c r="DI33" i="25"/>
  <c r="DE33" i="25"/>
  <c r="DA33" i="25"/>
  <c r="CW33" i="25"/>
  <c r="CS33" i="25"/>
  <c r="CO33" i="25"/>
  <c r="CK33" i="25"/>
  <c r="CG33" i="25"/>
  <c r="DP33" i="25"/>
  <c r="DL33" i="25"/>
  <c r="DH33" i="25"/>
  <c r="DD33" i="25"/>
  <c r="CZ33" i="25"/>
  <c r="CV33" i="25"/>
  <c r="CR33" i="25"/>
  <c r="CN33" i="25"/>
  <c r="CJ33" i="25"/>
  <c r="DS33" i="25"/>
  <c r="DO33" i="25"/>
  <c r="DK33" i="25"/>
  <c r="DG33" i="25"/>
  <c r="DC33" i="25"/>
  <c r="CY33" i="25"/>
  <c r="CU33" i="25"/>
  <c r="CQ33" i="25"/>
  <c r="CM33" i="25"/>
  <c r="CI33" i="25"/>
  <c r="DR34" i="25"/>
  <c r="DN34" i="25"/>
  <c r="DJ34" i="25"/>
  <c r="DF34" i="25"/>
  <c r="DB34" i="25"/>
  <c r="CX34" i="25"/>
  <c r="CT34" i="25"/>
  <c r="CP34" i="25"/>
  <c r="CL34" i="25"/>
  <c r="CH34" i="25"/>
  <c r="DQ34" i="25"/>
  <c r="DM34" i="25"/>
  <c r="DI34" i="25"/>
  <c r="DE34" i="25"/>
  <c r="DA34" i="25"/>
  <c r="CW34" i="25"/>
  <c r="CS34" i="25"/>
  <c r="CO34" i="25"/>
  <c r="CK34" i="25"/>
  <c r="CG34" i="25"/>
  <c r="DP34" i="25"/>
  <c r="DL34" i="25"/>
  <c r="DH34" i="25"/>
  <c r="DD34" i="25"/>
  <c r="CZ34" i="25"/>
  <c r="CV34" i="25"/>
  <c r="CR34" i="25"/>
  <c r="CN34" i="25"/>
  <c r="CJ34" i="25"/>
  <c r="CF35" i="25"/>
  <c r="E40" i="32" s="1"/>
  <c r="DS35" i="25"/>
  <c r="DO35" i="25"/>
  <c r="DK35" i="25"/>
  <c r="DG35" i="25"/>
  <c r="DC35" i="25"/>
  <c r="CY35" i="25"/>
  <c r="CU35" i="25"/>
  <c r="CQ35" i="25"/>
  <c r="CM35" i="25"/>
  <c r="CI35" i="25"/>
  <c r="DR35" i="25"/>
  <c r="DN35" i="25"/>
  <c r="DJ35" i="25"/>
  <c r="DF35" i="25"/>
  <c r="DB35" i="25"/>
  <c r="CX35" i="25"/>
  <c r="CT35" i="25"/>
  <c r="CP35" i="25"/>
  <c r="CL35" i="25"/>
  <c r="CH35" i="25"/>
  <c r="DQ35" i="25"/>
  <c r="DM35" i="25"/>
  <c r="DI35" i="25"/>
  <c r="DE35" i="25"/>
  <c r="DA35" i="25"/>
  <c r="CW35" i="25"/>
  <c r="CS35" i="25"/>
  <c r="CO35" i="25"/>
  <c r="CK35" i="25"/>
  <c r="CG35" i="25"/>
  <c r="CF36" i="25"/>
  <c r="E41" i="32" s="1"/>
  <c r="DS36" i="25"/>
  <c r="DO36" i="25"/>
  <c r="DK36" i="25"/>
  <c r="DG36" i="25"/>
  <c r="DC36" i="25"/>
  <c r="CY36" i="25"/>
  <c r="DQ36" i="25"/>
  <c r="DL36" i="25"/>
  <c r="DF36" i="25"/>
  <c r="DA36" i="25"/>
  <c r="CV36" i="25"/>
  <c r="CR36" i="25"/>
  <c r="CN36" i="25"/>
  <c r="CJ36" i="25"/>
  <c r="DP36" i="25"/>
  <c r="DJ36" i="25"/>
  <c r="DE36" i="25"/>
  <c r="CZ36" i="25"/>
  <c r="CU36" i="25"/>
  <c r="CQ36" i="25"/>
  <c r="CM36" i="25"/>
  <c r="CI36" i="25"/>
  <c r="DN36" i="25"/>
  <c r="DI36" i="25"/>
  <c r="DD36" i="25"/>
  <c r="CX36" i="25"/>
  <c r="CT36" i="25"/>
  <c r="CP36" i="25"/>
  <c r="CL36" i="25"/>
  <c r="CH36" i="25"/>
  <c r="DP37" i="25"/>
  <c r="DL37" i="25"/>
  <c r="DH37" i="25"/>
  <c r="DD37" i="25"/>
  <c r="CZ37" i="25"/>
  <c r="CV37" i="25"/>
  <c r="CR37" i="25"/>
  <c r="CN37" i="25"/>
  <c r="CJ37" i="25"/>
  <c r="DS37" i="25"/>
  <c r="DO37" i="25"/>
  <c r="DK37" i="25"/>
  <c r="DG37" i="25"/>
  <c r="DC37" i="25"/>
  <c r="CY37" i="25"/>
  <c r="CU37" i="25"/>
  <c r="CQ37" i="25"/>
  <c r="CM37" i="25"/>
  <c r="CI37" i="25"/>
  <c r="DR37" i="25"/>
  <c r="DN37" i="25"/>
  <c r="DJ37" i="25"/>
  <c r="DF37" i="25"/>
  <c r="DB37" i="25"/>
  <c r="CX37" i="25"/>
  <c r="CT37" i="25"/>
  <c r="CP37" i="25"/>
  <c r="CL37" i="25"/>
  <c r="CH37" i="25"/>
  <c r="DM37" i="25"/>
  <c r="CW37" i="25"/>
  <c r="CG37" i="25"/>
  <c r="DI37" i="25"/>
  <c r="CS37" i="25"/>
  <c r="DE37" i="25"/>
  <c r="CO37" i="25"/>
  <c r="CK37" i="25"/>
  <c r="DQ37" i="25"/>
  <c r="DQ38" i="25"/>
  <c r="DM38" i="25"/>
  <c r="DI38" i="25"/>
  <c r="DE38" i="25"/>
  <c r="DA38" i="25"/>
  <c r="CW38" i="25"/>
  <c r="CS38" i="25"/>
  <c r="CO38" i="25"/>
  <c r="CK38" i="25"/>
  <c r="CG38" i="25"/>
  <c r="DP38" i="25"/>
  <c r="DL38" i="25"/>
  <c r="DH38" i="25"/>
  <c r="DD38" i="25"/>
  <c r="CZ38" i="25"/>
  <c r="CV38" i="25"/>
  <c r="CR38" i="25"/>
  <c r="CN38" i="25"/>
  <c r="CJ38" i="25"/>
  <c r="DS38" i="25"/>
  <c r="DO38" i="25"/>
  <c r="DK38" i="25"/>
  <c r="DG38" i="25"/>
  <c r="DC38" i="25"/>
  <c r="CY38" i="25"/>
  <c r="CU38" i="25"/>
  <c r="CQ38" i="25"/>
  <c r="CM38" i="25"/>
  <c r="CI38" i="25"/>
  <c r="DF38" i="25"/>
  <c r="CP38" i="25"/>
  <c r="DR38" i="25"/>
  <c r="DB38" i="25"/>
  <c r="CL38" i="25"/>
  <c r="DN38" i="25"/>
  <c r="CX38" i="25"/>
  <c r="CH38" i="25"/>
  <c r="DJ38" i="25"/>
  <c r="CT38" i="25"/>
  <c r="CF40" i="25"/>
  <c r="E45" i="32" s="1"/>
  <c r="DP40" i="25"/>
  <c r="DL40" i="25"/>
  <c r="DH40" i="25"/>
  <c r="DD40" i="25"/>
  <c r="CZ40" i="25"/>
  <c r="CV40" i="25"/>
  <c r="CR40" i="25"/>
  <c r="CN40" i="25"/>
  <c r="CJ40" i="25"/>
  <c r="DO40" i="25"/>
  <c r="DJ40" i="25"/>
  <c r="DE40" i="25"/>
  <c r="CY40" i="25"/>
  <c r="CT40" i="25"/>
  <c r="CO40" i="25"/>
  <c r="CI40" i="25"/>
  <c r="DS40" i="25"/>
  <c r="DN40" i="25"/>
  <c r="DI40" i="25"/>
  <c r="DC40" i="25"/>
  <c r="CX40" i="25"/>
  <c r="CS40" i="25"/>
  <c r="CM40" i="25"/>
  <c r="CH40" i="25"/>
  <c r="DR40" i="25"/>
  <c r="DM40" i="25"/>
  <c r="DG40" i="25"/>
  <c r="DB40" i="25"/>
  <c r="CW40" i="25"/>
  <c r="CQ40" i="25"/>
  <c r="CL40" i="25"/>
  <c r="CG40" i="25"/>
  <c r="CF41" i="25"/>
  <c r="E46" i="32" s="1"/>
  <c r="DQ41" i="25"/>
  <c r="DM41" i="25"/>
  <c r="DI41" i="25"/>
  <c r="DE41" i="25"/>
  <c r="DA41" i="25"/>
  <c r="CW41" i="25"/>
  <c r="CS41" i="25"/>
  <c r="CO41" i="25"/>
  <c r="CK41" i="25"/>
  <c r="CG41" i="25"/>
  <c r="DS41" i="25"/>
  <c r="DN41" i="25"/>
  <c r="DH41" i="25"/>
  <c r="DC41" i="25"/>
  <c r="CX41" i="25"/>
  <c r="CR41" i="25"/>
  <c r="CM41" i="25"/>
  <c r="CH41" i="25"/>
  <c r="DR41" i="25"/>
  <c r="DL41" i="25"/>
  <c r="DG41" i="25"/>
  <c r="DB41" i="25"/>
  <c r="CV41" i="25"/>
  <c r="CQ41" i="25"/>
  <c r="CL41" i="25"/>
  <c r="DP41" i="25"/>
  <c r="DK41" i="25"/>
  <c r="DF41" i="25"/>
  <c r="CZ41" i="25"/>
  <c r="CU41" i="25"/>
  <c r="CP41" i="25"/>
  <c r="CJ41" i="25"/>
  <c r="DR42" i="25"/>
  <c r="DN42" i="25"/>
  <c r="DJ42" i="25"/>
  <c r="DF42" i="25"/>
  <c r="DB42" i="25"/>
  <c r="CX42" i="25"/>
  <c r="CT42" i="25"/>
  <c r="CP42" i="25"/>
  <c r="CL42" i="25"/>
  <c r="CH42" i="25"/>
  <c r="DQ42" i="25"/>
  <c r="DL42" i="25"/>
  <c r="DG42" i="25"/>
  <c r="DA42" i="25"/>
  <c r="CV42" i="25"/>
  <c r="CQ42" i="25"/>
  <c r="CK42" i="25"/>
  <c r="DP42" i="25"/>
  <c r="DK42" i="25"/>
  <c r="DE42" i="25"/>
  <c r="CZ42" i="25"/>
  <c r="CU42" i="25"/>
  <c r="CO42" i="25"/>
  <c r="CJ42" i="25"/>
  <c r="DO42" i="25"/>
  <c r="DI42" i="25"/>
  <c r="DD42" i="25"/>
  <c r="CY42" i="25"/>
  <c r="CS42" i="25"/>
  <c r="CN42" i="25"/>
  <c r="CI42" i="25"/>
  <c r="DR43" i="25"/>
  <c r="DN43" i="25"/>
  <c r="DJ43" i="25"/>
  <c r="DF43" i="25"/>
  <c r="DB43" i="25"/>
  <c r="CX43" i="25"/>
  <c r="CT43" i="25"/>
  <c r="CP43" i="25"/>
  <c r="CL43" i="25"/>
  <c r="CH43" i="25"/>
  <c r="DQ43" i="25"/>
  <c r="DM43" i="25"/>
  <c r="DI43" i="25"/>
  <c r="DE43" i="25"/>
  <c r="DA43" i="25"/>
  <c r="CW43" i="25"/>
  <c r="CS43" i="25"/>
  <c r="CO43" i="25"/>
  <c r="CK43" i="25"/>
  <c r="CG43" i="25"/>
  <c r="DP43" i="25"/>
  <c r="DL43" i="25"/>
  <c r="DH43" i="25"/>
  <c r="DD43" i="25"/>
  <c r="CZ43" i="25"/>
  <c r="CV43" i="25"/>
  <c r="CR43" i="25"/>
  <c r="CN43" i="25"/>
  <c r="CJ43" i="25"/>
  <c r="DO43" i="25"/>
  <c r="CY43" i="25"/>
  <c r="CI43" i="25"/>
  <c r="DK43" i="25"/>
  <c r="CU43" i="25"/>
  <c r="DG43" i="25"/>
  <c r="CQ43" i="25"/>
  <c r="DS43" i="25"/>
  <c r="DC43" i="25"/>
  <c r="CF44" i="25"/>
  <c r="E49" i="32" s="1"/>
  <c r="DS44" i="25"/>
  <c r="DO44" i="25"/>
  <c r="DK44" i="25"/>
  <c r="DG44" i="25"/>
  <c r="DC44" i="25"/>
  <c r="CY44" i="25"/>
  <c r="CU44" i="25"/>
  <c r="CQ44" i="25"/>
  <c r="CM44" i="25"/>
  <c r="CI44" i="25"/>
  <c r="DR44" i="25"/>
  <c r="DN44" i="25"/>
  <c r="DJ44" i="25"/>
  <c r="DF44" i="25"/>
  <c r="DB44" i="25"/>
  <c r="CX44" i="25"/>
  <c r="CT44" i="25"/>
  <c r="CP44" i="25"/>
  <c r="CL44" i="25"/>
  <c r="CH44" i="25"/>
  <c r="DQ44" i="25"/>
  <c r="DM44" i="25"/>
  <c r="DI44" i="25"/>
  <c r="DE44" i="25"/>
  <c r="DA44" i="25"/>
  <c r="CW44" i="25"/>
  <c r="CS44" i="25"/>
  <c r="CO44" i="25"/>
  <c r="CK44" i="25"/>
  <c r="CG44" i="25"/>
  <c r="DH44" i="25"/>
  <c r="CR44" i="25"/>
  <c r="DD44" i="25"/>
  <c r="CN44" i="25"/>
  <c r="DP44" i="25"/>
  <c r="CZ44" i="25"/>
  <c r="CJ44" i="25"/>
  <c r="CV44" i="25"/>
  <c r="CF46" i="25"/>
  <c r="E51" i="32" s="1"/>
  <c r="DP46" i="25"/>
  <c r="DL46" i="25"/>
  <c r="DH46" i="25"/>
  <c r="DD46" i="25"/>
  <c r="CZ46" i="25"/>
  <c r="CV46" i="25"/>
  <c r="CR46" i="25"/>
  <c r="CN46" i="25"/>
  <c r="CJ46" i="25"/>
  <c r="DS46" i="25"/>
  <c r="DO46" i="25"/>
  <c r="DK46" i="25"/>
  <c r="DG46" i="25"/>
  <c r="DC46" i="25"/>
  <c r="CY46" i="25"/>
  <c r="CU46" i="25"/>
  <c r="CQ46" i="25"/>
  <c r="CM46" i="25"/>
  <c r="CI46" i="25"/>
  <c r="DR46" i="25"/>
  <c r="DN46" i="25"/>
  <c r="DJ46" i="25"/>
  <c r="DF46" i="25"/>
  <c r="DB46" i="25"/>
  <c r="CX46" i="25"/>
  <c r="CT46" i="25"/>
  <c r="CP46" i="25"/>
  <c r="CL46" i="25"/>
  <c r="CH46" i="25"/>
  <c r="DQ46" i="25"/>
  <c r="DA46" i="25"/>
  <c r="CK46" i="25"/>
  <c r="DM46" i="25"/>
  <c r="CW46" i="25"/>
  <c r="CG46" i="25"/>
  <c r="DI46" i="25"/>
  <c r="CS46" i="25"/>
  <c r="DE46" i="25"/>
  <c r="CO46" i="25"/>
  <c r="DQ47" i="25"/>
  <c r="DM47" i="25"/>
  <c r="DI47" i="25"/>
  <c r="DE47" i="25"/>
  <c r="DA47" i="25"/>
  <c r="CW47" i="25"/>
  <c r="CS47" i="25"/>
  <c r="CO47" i="25"/>
  <c r="DP47" i="25"/>
  <c r="DL47" i="25"/>
  <c r="DH47" i="25"/>
  <c r="DD47" i="25"/>
  <c r="CZ47" i="25"/>
  <c r="CV47" i="25"/>
  <c r="CR47" i="25"/>
  <c r="DS47" i="25"/>
  <c r="DO47" i="25"/>
  <c r="DK47" i="25"/>
  <c r="DG47" i="25"/>
  <c r="DC47" i="25"/>
  <c r="CY47" i="25"/>
  <c r="CU47" i="25"/>
  <c r="CQ47" i="25"/>
  <c r="CM47" i="25"/>
  <c r="CI47" i="25"/>
  <c r="DF47" i="25"/>
  <c r="CP47" i="25"/>
  <c r="CJ47" i="25"/>
  <c r="DR47" i="25"/>
  <c r="DB47" i="25"/>
  <c r="CN47" i="25"/>
  <c r="CH47" i="25"/>
  <c r="DN47" i="25"/>
  <c r="CX47" i="25"/>
  <c r="CL47" i="25"/>
  <c r="CG47" i="25"/>
  <c r="DQ48" i="25"/>
  <c r="DM48" i="25"/>
  <c r="DI48" i="25"/>
  <c r="DE48" i="25"/>
  <c r="DA48" i="25"/>
  <c r="CW48" i="25"/>
  <c r="CS48" i="25"/>
  <c r="CO48" i="25"/>
  <c r="CK48" i="25"/>
  <c r="CG48" i="25"/>
  <c r="DP48" i="25"/>
  <c r="DS48" i="25"/>
  <c r="DO48" i="25"/>
  <c r="DK48" i="25"/>
  <c r="DG48" i="25"/>
  <c r="DC48" i="25"/>
  <c r="CY48" i="25"/>
  <c r="DR48" i="25"/>
  <c r="DN48" i="25"/>
  <c r="DJ48" i="25"/>
  <c r="DF48" i="25"/>
  <c r="DL48" i="25"/>
  <c r="CZ48" i="25"/>
  <c r="CT48" i="25"/>
  <c r="CN48" i="25"/>
  <c r="CI48" i="25"/>
  <c r="DH48" i="25"/>
  <c r="CX48" i="25"/>
  <c r="CR48" i="25"/>
  <c r="CM48" i="25"/>
  <c r="CH48" i="25"/>
  <c r="DD48" i="25"/>
  <c r="CV48" i="25"/>
  <c r="CQ48" i="25"/>
  <c r="CL48" i="25"/>
  <c r="DB48" i="25"/>
  <c r="CU48" i="25"/>
  <c r="CP48" i="25"/>
  <c r="CJ48" i="25"/>
  <c r="CF50" i="25"/>
  <c r="E55" i="32" s="1"/>
  <c r="DR50" i="25"/>
  <c r="DN50" i="25"/>
  <c r="DJ50" i="25"/>
  <c r="DF50" i="25"/>
  <c r="DB50" i="25"/>
  <c r="CX50" i="25"/>
  <c r="CT50" i="25"/>
  <c r="CP50" i="25"/>
  <c r="CL50" i="25"/>
  <c r="CH50" i="25"/>
  <c r="DQ50" i="25"/>
  <c r="DM50" i="25"/>
  <c r="DI50" i="25"/>
  <c r="DE50" i="25"/>
  <c r="DA50" i="25"/>
  <c r="CW50" i="25"/>
  <c r="CS50" i="25"/>
  <c r="CO50" i="25"/>
  <c r="CK50" i="25"/>
  <c r="CG50" i="25"/>
  <c r="DP50" i="25"/>
  <c r="DL50" i="25"/>
  <c r="DH50" i="25"/>
  <c r="DD50" i="25"/>
  <c r="CZ50" i="25"/>
  <c r="CV50" i="25"/>
  <c r="CR50" i="25"/>
  <c r="CN50" i="25"/>
  <c r="CJ50" i="25"/>
  <c r="DO50" i="25"/>
  <c r="CY50" i="25"/>
  <c r="CI50" i="25"/>
  <c r="DK50" i="25"/>
  <c r="CU50" i="25"/>
  <c r="DG50" i="25"/>
  <c r="CQ50" i="25"/>
  <c r="CF51" i="25"/>
  <c r="E56" i="32" s="1"/>
  <c r="DS51" i="25"/>
  <c r="DO51" i="25"/>
  <c r="DK51" i="25"/>
  <c r="DG51" i="25"/>
  <c r="DC51" i="25"/>
  <c r="CY51" i="25"/>
  <c r="CU51" i="25"/>
  <c r="CQ51" i="25"/>
  <c r="CM51" i="25"/>
  <c r="CI51" i="25"/>
  <c r="DR51" i="25"/>
  <c r="DN51" i="25"/>
  <c r="DJ51" i="25"/>
  <c r="DF51" i="25"/>
  <c r="DB51" i="25"/>
  <c r="CX51" i="25"/>
  <c r="CT51" i="25"/>
  <c r="CP51" i="25"/>
  <c r="CL51" i="25"/>
  <c r="CH51" i="25"/>
  <c r="DQ51" i="25"/>
  <c r="DM51" i="25"/>
  <c r="DI51" i="25"/>
  <c r="DE51" i="25"/>
  <c r="DA51" i="25"/>
  <c r="CW51" i="25"/>
  <c r="CS51" i="25"/>
  <c r="CO51" i="25"/>
  <c r="CK51" i="25"/>
  <c r="CG51" i="25"/>
  <c r="DH51" i="25"/>
  <c r="CR51" i="25"/>
  <c r="DD51" i="25"/>
  <c r="CN51" i="25"/>
  <c r="DP51" i="25"/>
  <c r="CZ51" i="25"/>
  <c r="CJ51" i="25"/>
  <c r="DP53" i="25"/>
  <c r="DL53" i="25"/>
  <c r="DH53" i="25"/>
  <c r="DD53" i="25"/>
  <c r="CZ53" i="25"/>
  <c r="CV53" i="25"/>
  <c r="CR53" i="25"/>
  <c r="CN53" i="25"/>
  <c r="CJ53" i="25"/>
  <c r="DS53" i="25"/>
  <c r="DO53" i="25"/>
  <c r="DK53" i="25"/>
  <c r="DG53" i="25"/>
  <c r="DC53" i="25"/>
  <c r="CY53" i="25"/>
  <c r="CU53" i="25"/>
  <c r="CQ53" i="25"/>
  <c r="CM53" i="25"/>
  <c r="CI53" i="25"/>
  <c r="DR53" i="25"/>
  <c r="DN53" i="25"/>
  <c r="DJ53" i="25"/>
  <c r="DF53" i="25"/>
  <c r="DB53" i="25"/>
  <c r="CX53" i="25"/>
  <c r="CT53" i="25"/>
  <c r="CP53" i="25"/>
  <c r="CL53" i="25"/>
  <c r="CH53" i="25"/>
  <c r="DQ53" i="25"/>
  <c r="DA53" i="25"/>
  <c r="CK53" i="25"/>
  <c r="DM53" i="25"/>
  <c r="CW53" i="25"/>
  <c r="CG53" i="25"/>
  <c r="DI53" i="25"/>
  <c r="CS53" i="25"/>
  <c r="DQ54" i="25"/>
  <c r="DM54" i="25"/>
  <c r="DI54" i="25"/>
  <c r="DE54" i="25"/>
  <c r="DA54" i="25"/>
  <c r="CW54" i="25"/>
  <c r="CS54" i="25"/>
  <c r="CO54" i="25"/>
  <c r="CK54" i="25"/>
  <c r="CG54" i="25"/>
  <c r="DP54" i="25"/>
  <c r="DL54" i="25"/>
  <c r="DH54" i="25"/>
  <c r="DD54" i="25"/>
  <c r="CZ54" i="25"/>
  <c r="CV54" i="25"/>
  <c r="CR54" i="25"/>
  <c r="CN54" i="25"/>
  <c r="CJ54" i="25"/>
  <c r="DS54" i="25"/>
  <c r="DO54" i="25"/>
  <c r="DK54" i="25"/>
  <c r="DG54" i="25"/>
  <c r="DC54" i="25"/>
  <c r="CY54" i="25"/>
  <c r="CU54" i="25"/>
  <c r="CQ54" i="25"/>
  <c r="CM54" i="25"/>
  <c r="CI54" i="25"/>
  <c r="DJ54" i="25"/>
  <c r="CT54" i="25"/>
  <c r="DF54" i="25"/>
  <c r="CP54" i="25"/>
  <c r="DR54" i="25"/>
  <c r="DB54" i="25"/>
  <c r="CL54" i="25"/>
  <c r="CF55" i="25"/>
  <c r="E60" i="32" s="1"/>
  <c r="DR55" i="25"/>
  <c r="DN55" i="25"/>
  <c r="DJ55" i="25"/>
  <c r="DF55" i="25"/>
  <c r="DB55" i="25"/>
  <c r="CX55" i="25"/>
  <c r="CT55" i="25"/>
  <c r="CP55" i="25"/>
  <c r="CL55" i="25"/>
  <c r="CH55" i="25"/>
  <c r="DQ55" i="25"/>
  <c r="DM55" i="25"/>
  <c r="DI55" i="25"/>
  <c r="DE55" i="25"/>
  <c r="DA55" i="25"/>
  <c r="CW55" i="25"/>
  <c r="CS55" i="25"/>
  <c r="CO55" i="25"/>
  <c r="CK55" i="25"/>
  <c r="CG55" i="25"/>
  <c r="DP55" i="25"/>
  <c r="DL55" i="25"/>
  <c r="DH55" i="25"/>
  <c r="DD55" i="25"/>
  <c r="CZ55" i="25"/>
  <c r="CV55" i="25"/>
  <c r="CR55" i="25"/>
  <c r="CN55" i="25"/>
  <c r="CJ55" i="25"/>
  <c r="DS55" i="25"/>
  <c r="DC55" i="25"/>
  <c r="CM55" i="25"/>
  <c r="DO55" i="25"/>
  <c r="CY55" i="25"/>
  <c r="CI55" i="25"/>
  <c r="DK55" i="25"/>
  <c r="CU55" i="25"/>
  <c r="CF56" i="25"/>
  <c r="E61" i="32" s="1"/>
  <c r="DP56" i="25"/>
  <c r="DS56" i="25"/>
  <c r="DR56" i="25"/>
  <c r="DN56" i="25"/>
  <c r="DJ56" i="25"/>
  <c r="DF56" i="25"/>
  <c r="DM56" i="25"/>
  <c r="DH56" i="25"/>
  <c r="DC56" i="25"/>
  <c r="CY56" i="25"/>
  <c r="CU56" i="25"/>
  <c r="CQ56" i="25"/>
  <c r="CM56" i="25"/>
  <c r="CI56" i="25"/>
  <c r="DL56" i="25"/>
  <c r="DG56" i="25"/>
  <c r="DB56" i="25"/>
  <c r="CX56" i="25"/>
  <c r="CT56" i="25"/>
  <c r="CP56" i="25"/>
  <c r="CL56" i="25"/>
  <c r="CH56" i="25"/>
  <c r="DQ56" i="25"/>
  <c r="DK56" i="25"/>
  <c r="DE56" i="25"/>
  <c r="DA56" i="25"/>
  <c r="CW56" i="25"/>
  <c r="CS56" i="25"/>
  <c r="CO56" i="25"/>
  <c r="CK56" i="25"/>
  <c r="CG56" i="25"/>
  <c r="DO56" i="25"/>
  <c r="CV56" i="25"/>
  <c r="DI56" i="25"/>
  <c r="CR56" i="25"/>
  <c r="DD56" i="25"/>
  <c r="CN56" i="25"/>
  <c r="CF9" i="25"/>
  <c r="E14" i="32" s="1"/>
  <c r="CF20" i="25"/>
  <c r="E25" i="32" s="1"/>
  <c r="CF33" i="25"/>
  <c r="E38" i="32" s="1"/>
  <c r="CF42" i="25"/>
  <c r="E47" i="32" s="1"/>
  <c r="CF53" i="25"/>
  <c r="E58" i="32" s="1"/>
  <c r="CJ8" i="25"/>
  <c r="CN8" i="25"/>
  <c r="CR8" i="25"/>
  <c r="CV8" i="25"/>
  <c r="CZ8" i="25"/>
  <c r="DD8" i="25"/>
  <c r="DH8" i="25"/>
  <c r="DL8" i="25"/>
  <c r="DP8" i="25"/>
  <c r="CG9" i="25"/>
  <c r="CK9" i="25"/>
  <c r="CO9" i="25"/>
  <c r="CS9" i="25"/>
  <c r="CW9" i="25"/>
  <c r="DA9" i="25"/>
  <c r="DE9" i="25"/>
  <c r="DI9" i="25"/>
  <c r="DM9" i="25"/>
  <c r="CH11" i="25"/>
  <c r="CL11" i="25"/>
  <c r="CP11" i="25"/>
  <c r="CT11" i="25"/>
  <c r="CX11" i="25"/>
  <c r="DB11" i="25"/>
  <c r="DF11" i="25"/>
  <c r="DJ11" i="25"/>
  <c r="DN11" i="25"/>
  <c r="DR11" i="25"/>
  <c r="CI14" i="25"/>
  <c r="CM14" i="25"/>
  <c r="CQ14" i="25"/>
  <c r="CU14" i="25"/>
  <c r="CY14" i="25"/>
  <c r="DC14" i="25"/>
  <c r="DG14" i="25"/>
  <c r="DK14" i="25"/>
  <c r="DO14" i="25"/>
  <c r="DS14" i="25"/>
  <c r="CJ15" i="25"/>
  <c r="CN15" i="25"/>
  <c r="CR15" i="25"/>
  <c r="CV15" i="25"/>
  <c r="CZ15" i="25"/>
  <c r="DD15" i="25"/>
  <c r="DH15" i="25"/>
  <c r="DL15" i="25"/>
  <c r="DP15" i="25"/>
  <c r="CG16" i="25"/>
  <c r="CM16" i="25"/>
  <c r="CR16" i="25"/>
  <c r="CW16" i="25"/>
  <c r="DC16" i="25"/>
  <c r="DH16" i="25"/>
  <c r="DM16" i="25"/>
  <c r="DS16" i="25"/>
  <c r="CK18" i="25"/>
  <c r="CP18" i="25"/>
  <c r="CV18" i="25"/>
  <c r="DA18" i="25"/>
  <c r="DF18" i="25"/>
  <c r="DL18" i="25"/>
  <c r="DQ18" i="25"/>
  <c r="CI19" i="25"/>
  <c r="CO19" i="25"/>
  <c r="CT19" i="25"/>
  <c r="CY19" i="25"/>
  <c r="DE19" i="25"/>
  <c r="DJ19" i="25"/>
  <c r="DO19" i="25"/>
  <c r="CH22" i="25"/>
  <c r="CM22" i="25"/>
  <c r="CR22" i="25"/>
  <c r="CX22" i="25"/>
  <c r="DC22" i="25"/>
  <c r="DH22" i="25"/>
  <c r="DN22" i="25"/>
  <c r="DS22" i="25"/>
  <c r="CK24" i="25"/>
  <c r="CQ24" i="25"/>
  <c r="CV24" i="25"/>
  <c r="DA24" i="25"/>
  <c r="DG24" i="25"/>
  <c r="DL24" i="25"/>
  <c r="DQ24" i="25"/>
  <c r="CJ26" i="25"/>
  <c r="CO26" i="25"/>
  <c r="CT26" i="25"/>
  <c r="CZ26" i="25"/>
  <c r="DE26" i="25"/>
  <c r="DJ26" i="25"/>
  <c r="DP26" i="25"/>
  <c r="CH27" i="25"/>
  <c r="CO27" i="25"/>
  <c r="DC27" i="25"/>
  <c r="DS27" i="25"/>
  <c r="CV28" i="25"/>
  <c r="DL28" i="25"/>
  <c r="CO29" i="25"/>
  <c r="DE29" i="25"/>
  <c r="CH33" i="25"/>
  <c r="CX33" i="25"/>
  <c r="DN33" i="25"/>
  <c r="CQ34" i="25"/>
  <c r="DG34" i="25"/>
  <c r="CJ35" i="25"/>
  <c r="CZ35" i="25"/>
  <c r="DP35" i="25"/>
  <c r="CS36" i="25"/>
  <c r="DM36" i="25"/>
  <c r="CU40" i="25"/>
  <c r="DQ40" i="25"/>
  <c r="CY41" i="25"/>
  <c r="CG42" i="25"/>
  <c r="DC42" i="25"/>
  <c r="CK47" i="25"/>
  <c r="DC50" i="25"/>
  <c r="CO53" i="25"/>
  <c r="DN54" i="25"/>
  <c r="CZ56" i="25"/>
  <c r="CM43" i="25"/>
  <c r="DO11" i="25"/>
  <c r="DS11" i="25"/>
  <c r="CJ14" i="25"/>
  <c r="CN14" i="25"/>
  <c r="CR14" i="25"/>
  <c r="CV14" i="25"/>
  <c r="CZ14" i="25"/>
  <c r="DD14" i="25"/>
  <c r="DH14" i="25"/>
  <c r="DL14" i="25"/>
  <c r="DP14" i="25"/>
  <c r="CG15" i="25"/>
  <c r="CK15" i="25"/>
  <c r="CO15" i="25"/>
  <c r="CS15" i="25"/>
  <c r="CW15" i="25"/>
  <c r="DA15" i="25"/>
  <c r="DE15" i="25"/>
  <c r="DI15" i="25"/>
  <c r="DM15" i="25"/>
  <c r="DQ15" i="25"/>
  <c r="CI16" i="25"/>
  <c r="CN16" i="25"/>
  <c r="CS16" i="25"/>
  <c r="CY16" i="25"/>
  <c r="DD16" i="25"/>
  <c r="DI16" i="25"/>
  <c r="DO16" i="25"/>
  <c r="CG18" i="25"/>
  <c r="CL18" i="25"/>
  <c r="CR18" i="25"/>
  <c r="CW18" i="25"/>
  <c r="DB18" i="25"/>
  <c r="DH18" i="25"/>
  <c r="DM18" i="25"/>
  <c r="DR18" i="25"/>
  <c r="CK19" i="25"/>
  <c r="CP19" i="25"/>
  <c r="CU19" i="25"/>
  <c r="DA19" i="25"/>
  <c r="DF19" i="25"/>
  <c r="DK19" i="25"/>
  <c r="DQ19" i="25"/>
  <c r="CI22" i="25"/>
  <c r="CN22" i="25"/>
  <c r="CT22" i="25"/>
  <c r="CY22" i="25"/>
  <c r="DD22" i="25"/>
  <c r="DJ22" i="25"/>
  <c r="DO22" i="25"/>
  <c r="CG24" i="25"/>
  <c r="CM24" i="25"/>
  <c r="CR24" i="25"/>
  <c r="CW24" i="25"/>
  <c r="DC24" i="25"/>
  <c r="DH24" i="25"/>
  <c r="DM24" i="25"/>
  <c r="DS24" i="25"/>
  <c r="CK26" i="25"/>
  <c r="CP26" i="25"/>
  <c r="CV26" i="25"/>
  <c r="DA26" i="25"/>
  <c r="DF26" i="25"/>
  <c r="DL26" i="25"/>
  <c r="DQ26" i="25"/>
  <c r="CI27" i="25"/>
  <c r="CQ27" i="25"/>
  <c r="DG27" i="25"/>
  <c r="CJ28" i="25"/>
  <c r="CZ28" i="25"/>
  <c r="DP28" i="25"/>
  <c r="CS29" i="25"/>
  <c r="DI29" i="25"/>
  <c r="CL33" i="25"/>
  <c r="DB33" i="25"/>
  <c r="DR33" i="25"/>
  <c r="CU34" i="25"/>
  <c r="DK34" i="25"/>
  <c r="CN35" i="25"/>
  <c r="DD35" i="25"/>
  <c r="CG36" i="25"/>
  <c r="CW36" i="25"/>
  <c r="DR36" i="25"/>
  <c r="DA40" i="25"/>
  <c r="CI41" i="25"/>
  <c r="DD41" i="25"/>
  <c r="CM42" i="25"/>
  <c r="DH42" i="25"/>
  <c r="CT47" i="25"/>
  <c r="DS50" i="25"/>
  <c r="DE53" i="25"/>
  <c r="CQ55" i="25"/>
  <c r="CP10" i="25"/>
  <c r="DL44" i="25"/>
  <c r="CZ11" i="25"/>
  <c r="DD11" i="25"/>
  <c r="DH11" i="25"/>
  <c r="DL11" i="25"/>
  <c r="DP11" i="25"/>
  <c r="CG14" i="25"/>
  <c r="CK14" i="25"/>
  <c r="CO14" i="25"/>
  <c r="CS14" i="25"/>
  <c r="CW14" i="25"/>
  <c r="DA14" i="25"/>
  <c r="DE14" i="25"/>
  <c r="DI14" i="25"/>
  <c r="DM14" i="25"/>
  <c r="DQ14" i="25"/>
  <c r="CH15" i="25"/>
  <c r="CL15" i="25"/>
  <c r="CP15" i="25"/>
  <c r="CT15" i="25"/>
  <c r="CX15" i="25"/>
  <c r="DB15" i="25"/>
  <c r="DF15" i="25"/>
  <c r="DJ15" i="25"/>
  <c r="DN15" i="25"/>
  <c r="CJ16" i="25"/>
  <c r="CO16" i="25"/>
  <c r="CU16" i="25"/>
  <c r="CZ16" i="25"/>
  <c r="DE16" i="25"/>
  <c r="DK16" i="25"/>
  <c r="DP16" i="25"/>
  <c r="CH18" i="25"/>
  <c r="CN18" i="25"/>
  <c r="CS18" i="25"/>
  <c r="CX18" i="25"/>
  <c r="DD18" i="25"/>
  <c r="DI18" i="25"/>
  <c r="DN18" i="25"/>
  <c r="CG19" i="25"/>
  <c r="CL19" i="25"/>
  <c r="CQ19" i="25"/>
  <c r="CW19" i="25"/>
  <c r="DB19" i="25"/>
  <c r="DG19" i="25"/>
  <c r="DM19" i="25"/>
  <c r="DR19" i="25"/>
  <c r="CJ22" i="25"/>
  <c r="CP22" i="25"/>
  <c r="CU22" i="25"/>
  <c r="CZ22" i="25"/>
  <c r="DF22" i="25"/>
  <c r="DK22" i="25"/>
  <c r="DP22" i="25"/>
  <c r="CI24" i="25"/>
  <c r="CN24" i="25"/>
  <c r="CS24" i="25"/>
  <c r="CY24" i="25"/>
  <c r="DD24" i="25"/>
  <c r="DI24" i="25"/>
  <c r="DO24" i="25"/>
  <c r="CG26" i="25"/>
  <c r="CL26" i="25"/>
  <c r="CR26" i="25"/>
  <c r="CW26" i="25"/>
  <c r="DB26" i="25"/>
  <c r="DH26" i="25"/>
  <c r="DM26" i="25"/>
  <c r="DR26" i="25"/>
  <c r="CK27" i="25"/>
  <c r="CU27" i="25"/>
  <c r="DK27" i="25"/>
  <c r="CN28" i="25"/>
  <c r="DD28" i="25"/>
  <c r="CG29" i="25"/>
  <c r="CW29" i="25"/>
  <c r="DM29" i="25"/>
  <c r="CP33" i="25"/>
  <c r="DF33" i="25"/>
  <c r="CI34" i="25"/>
  <c r="CY34" i="25"/>
  <c r="DO34" i="25"/>
  <c r="CR35" i="25"/>
  <c r="DH35" i="25"/>
  <c r="CK36" i="25"/>
  <c r="DB36" i="25"/>
  <c r="CK40" i="25"/>
  <c r="DF40" i="25"/>
  <c r="CN41" i="25"/>
  <c r="DJ41" i="25"/>
  <c r="CR42" i="25"/>
  <c r="DM42" i="25"/>
  <c r="DJ47" i="25"/>
  <c r="CV51" i="25"/>
  <c r="CH54" i="25"/>
  <c r="DG55" i="25"/>
  <c r="DO20" i="25"/>
  <c r="AP158" i="31"/>
  <c r="AO158" i="31"/>
  <c r="AN158" i="31"/>
  <c r="AM158" i="31"/>
  <c r="AL158" i="31"/>
  <c r="AK158" i="31"/>
  <c r="AJ158" i="31"/>
  <c r="AI158" i="31"/>
  <c r="AH158" i="31"/>
  <c r="AG158" i="31"/>
  <c r="AF158" i="31"/>
  <c r="AE158" i="31"/>
  <c r="AD158" i="31"/>
  <c r="AC158" i="31"/>
  <c r="AB158" i="31"/>
  <c r="AA158" i="31"/>
  <c r="Z158" i="31"/>
  <c r="Y158" i="31"/>
  <c r="X158" i="31"/>
  <c r="W158" i="31"/>
  <c r="V158" i="31"/>
  <c r="U158" i="31"/>
  <c r="T158" i="31"/>
  <c r="S158" i="31"/>
  <c r="R158" i="31"/>
  <c r="Q158" i="31"/>
  <c r="P158" i="31"/>
  <c r="O158" i="31"/>
  <c r="N158" i="31"/>
  <c r="M158" i="31"/>
  <c r="L158" i="31"/>
  <c r="K158" i="31"/>
  <c r="J158" i="31"/>
  <c r="I158" i="31"/>
  <c r="H158" i="31"/>
  <c r="G158" i="31"/>
  <c r="F158" i="31"/>
  <c r="E158" i="31"/>
  <c r="D158" i="31"/>
  <c r="AP154" i="31"/>
  <c r="AO154" i="31"/>
  <c r="AN154" i="31"/>
  <c r="AM154" i="31"/>
  <c r="AL154" i="31"/>
  <c r="AK154" i="31"/>
  <c r="AJ154" i="31"/>
  <c r="AI154" i="31"/>
  <c r="AH154" i="31"/>
  <c r="AG154" i="31"/>
  <c r="AF154" i="31"/>
  <c r="AE154" i="31"/>
  <c r="AD154" i="31"/>
  <c r="AC154" i="31"/>
  <c r="AB154" i="31"/>
  <c r="AA154" i="31"/>
  <c r="Z154" i="31"/>
  <c r="Y154" i="31"/>
  <c r="X154" i="31"/>
  <c r="W154" i="31"/>
  <c r="V154" i="31"/>
  <c r="U154" i="31"/>
  <c r="T154" i="31"/>
  <c r="S154" i="31"/>
  <c r="R154" i="31"/>
  <c r="Q154" i="31"/>
  <c r="P154" i="31"/>
  <c r="O154" i="31"/>
  <c r="N154" i="31"/>
  <c r="M154" i="31"/>
  <c r="L154" i="31"/>
  <c r="K154" i="31"/>
  <c r="J154" i="31"/>
  <c r="I154" i="31"/>
  <c r="H154" i="31"/>
  <c r="G154" i="31"/>
  <c r="F154" i="31"/>
  <c r="E154" i="31"/>
  <c r="D154" i="31"/>
  <c r="AP153" i="31"/>
  <c r="AO153" i="31"/>
  <c r="AN153" i="31"/>
  <c r="AM153" i="31"/>
  <c r="AL153" i="31"/>
  <c r="AK153" i="31"/>
  <c r="AJ153" i="31"/>
  <c r="AI153" i="31"/>
  <c r="AH153" i="31"/>
  <c r="AG153" i="31"/>
  <c r="AF153" i="31"/>
  <c r="AE153" i="31"/>
  <c r="AD153" i="31"/>
  <c r="AC153" i="31"/>
  <c r="AB153" i="31"/>
  <c r="AA153" i="31"/>
  <c r="Z153" i="31"/>
  <c r="Y153" i="31"/>
  <c r="X153" i="31"/>
  <c r="W153" i="31"/>
  <c r="V153" i="31"/>
  <c r="U153" i="31"/>
  <c r="T153" i="31"/>
  <c r="S153" i="31"/>
  <c r="R153" i="31"/>
  <c r="Q153" i="31"/>
  <c r="P153" i="31"/>
  <c r="O153" i="31"/>
  <c r="N153" i="31"/>
  <c r="M153" i="31"/>
  <c r="L153" i="31"/>
  <c r="K153" i="31"/>
  <c r="J153" i="31"/>
  <c r="I153" i="31"/>
  <c r="H153" i="31"/>
  <c r="G153" i="31"/>
  <c r="F153" i="31"/>
  <c r="E153" i="31"/>
  <c r="D153" i="31"/>
  <c r="AP152" i="31"/>
  <c r="AO152" i="31"/>
  <c r="AN152" i="31"/>
  <c r="AM152" i="31"/>
  <c r="AL152" i="31"/>
  <c r="AK152" i="31"/>
  <c r="AJ152" i="31"/>
  <c r="AI152" i="31"/>
  <c r="AH152" i="31"/>
  <c r="AG152" i="31"/>
  <c r="AF152" i="31"/>
  <c r="AE152" i="31"/>
  <c r="AD152" i="31"/>
  <c r="AC152" i="31"/>
  <c r="AB152" i="31"/>
  <c r="AA152" i="31"/>
  <c r="Z152" i="31"/>
  <c r="Y152" i="31"/>
  <c r="X152" i="31"/>
  <c r="W152" i="31"/>
  <c r="V152" i="31"/>
  <c r="U152" i="31"/>
  <c r="T152" i="31"/>
  <c r="S152" i="31"/>
  <c r="R152" i="31"/>
  <c r="Q152" i="31"/>
  <c r="P152" i="31"/>
  <c r="O152" i="31"/>
  <c r="N152" i="31"/>
  <c r="M152" i="31"/>
  <c r="L152" i="31"/>
  <c r="K152" i="31"/>
  <c r="J152" i="31"/>
  <c r="I152" i="31"/>
  <c r="H152" i="31"/>
  <c r="G152" i="31"/>
  <c r="F152" i="31"/>
  <c r="E152" i="31"/>
  <c r="D152" i="31"/>
  <c r="C158" i="31"/>
  <c r="C154" i="31"/>
  <c r="C153" i="31"/>
  <c r="C152" i="31"/>
  <c r="E14" i="34" l="1"/>
  <c r="E28" i="34"/>
  <c r="E24" i="34"/>
  <c r="E34" i="34"/>
  <c r="E31" i="34"/>
  <c r="E29" i="34"/>
  <c r="E56" i="34"/>
  <c r="E48" i="34"/>
  <c r="E45" i="34"/>
  <c r="E38" i="34"/>
  <c r="E33" i="34"/>
  <c r="E32" i="34"/>
  <c r="E13" i="34"/>
  <c r="E53" i="34"/>
  <c r="E46" i="34"/>
  <c r="E40" i="34"/>
  <c r="E39" i="34"/>
  <c r="E27" i="34"/>
  <c r="E25" i="34"/>
  <c r="E15" i="34"/>
  <c r="E16" i="34"/>
  <c r="E41" i="34"/>
  <c r="E23" i="34"/>
  <c r="E47" i="34"/>
  <c r="E61" i="34"/>
  <c r="E59" i="34"/>
  <c r="E58" i="34"/>
  <c r="E43" i="34"/>
  <c r="E42" i="34"/>
  <c r="E19" i="34"/>
  <c r="E20" i="34"/>
  <c r="E21" i="34"/>
  <c r="E60" i="34"/>
  <c r="E55" i="34"/>
  <c r="E52" i="34"/>
  <c r="E51" i="34"/>
  <c r="E49" i="34"/>
  <c r="CF21" i="25"/>
  <c r="E26" i="32" s="1"/>
  <c r="DL13" i="25"/>
  <c r="CH21" i="25"/>
  <c r="CV17" i="25"/>
  <c r="CR17" i="25"/>
  <c r="CM21" i="25"/>
  <c r="CI21" i="25"/>
  <c r="DH13" i="25"/>
  <c r="DN17" i="25"/>
  <c r="CF25" i="25"/>
  <c r="E30" i="32" s="1"/>
  <c r="CV13" i="25"/>
  <c r="DI17" i="25"/>
  <c r="CQ21" i="25"/>
  <c r="DC17" i="25"/>
  <c r="CJ17" i="25"/>
  <c r="DK21" i="25"/>
  <c r="CH25" i="25"/>
  <c r="DJ17" i="25"/>
  <c r="CX17" i="25"/>
  <c r="DS17" i="25"/>
  <c r="DB21" i="25"/>
  <c r="DF21" i="25"/>
  <c r="DJ13" i="25"/>
  <c r="CT13" i="25"/>
  <c r="CT17" i="25"/>
  <c r="DL49" i="25"/>
  <c r="DF39" i="25"/>
  <c r="DR13" i="25"/>
  <c r="CL25" i="25"/>
  <c r="DJ21" i="25"/>
  <c r="DS21" i="25"/>
  <c r="DR25" i="25"/>
  <c r="CN13" i="25"/>
  <c r="CO17" i="25"/>
  <c r="DK49" i="25"/>
  <c r="DB25" i="25"/>
  <c r="DP21" i="25"/>
  <c r="CN17" i="25"/>
  <c r="DB13" i="25"/>
  <c r="CL13" i="25"/>
  <c r="CL32" i="25"/>
  <c r="DO21" i="25"/>
  <c r="CT21" i="25"/>
  <c r="DH17" i="25"/>
  <c r="DC21" i="25"/>
  <c r="CN25" i="25"/>
  <c r="DL21" i="25"/>
  <c r="DG21" i="25"/>
  <c r="CM17" i="25"/>
  <c r="DP17" i="25"/>
  <c r="DD25" i="25"/>
  <c r="CS25" i="25"/>
  <c r="CZ21" i="25"/>
  <c r="CP13" i="25"/>
  <c r="DQ25" i="25"/>
  <c r="CM49" i="25"/>
  <c r="CL21" i="25"/>
  <c r="DR21" i="25"/>
  <c r="CP21" i="25"/>
  <c r="DD17" i="25"/>
  <c r="CH17" i="25"/>
  <c r="DN13" i="25"/>
  <c r="CY21" i="25"/>
  <c r="DH21" i="25"/>
  <c r="DE17" i="25"/>
  <c r="DG13" i="25"/>
  <c r="CQ13" i="25"/>
  <c r="CV21" i="25"/>
  <c r="DN25" i="25"/>
  <c r="CP39" i="25"/>
  <c r="DK39" i="25"/>
  <c r="CS17" i="25"/>
  <c r="DF13" i="25"/>
  <c r="DM13" i="25"/>
  <c r="CW13" i="25"/>
  <c r="CG13" i="25"/>
  <c r="DI25" i="25"/>
  <c r="CV25" i="25"/>
  <c r="CN21" i="25"/>
  <c r="DB17" i="25"/>
  <c r="CG17" i="25"/>
  <c r="CR13" i="25"/>
  <c r="CO52" i="25"/>
  <c r="CX32" i="25"/>
  <c r="DE25" i="25"/>
  <c r="CX21" i="25"/>
  <c r="DL17" i="25"/>
  <c r="CP17" i="25"/>
  <c r="DO13" i="25"/>
  <c r="CI13" i="25"/>
  <c r="CK52" i="25"/>
  <c r="CL52" i="25"/>
  <c r="DR52" i="25"/>
  <c r="CU52" i="25"/>
  <c r="DK52" i="25"/>
  <c r="CN52" i="25"/>
  <c r="DD52" i="25"/>
  <c r="CU49" i="25"/>
  <c r="DO49" i="25"/>
  <c r="CV49" i="25"/>
  <c r="CO49" i="25"/>
  <c r="DE49" i="25"/>
  <c r="CH49" i="25"/>
  <c r="CX49" i="25"/>
  <c r="DN49" i="25"/>
  <c r="CS45" i="25"/>
  <c r="CH45" i="25"/>
  <c r="DN45" i="25"/>
  <c r="CQ45" i="25"/>
  <c r="DG45" i="25"/>
  <c r="CJ45" i="25"/>
  <c r="CZ45" i="25"/>
  <c r="DP45" i="25"/>
  <c r="CL39" i="25"/>
  <c r="CM39" i="25"/>
  <c r="CR32" i="25"/>
  <c r="DH32" i="25"/>
  <c r="DA32" i="25"/>
  <c r="CG21" i="25"/>
  <c r="CW21" i="25"/>
  <c r="DM21" i="25"/>
  <c r="CZ17" i="25"/>
  <c r="CQ17" i="25"/>
  <c r="DR32" i="25"/>
  <c r="CP25" i="25"/>
  <c r="DD13" i="25"/>
  <c r="CZ25" i="25"/>
  <c r="DN21" i="25"/>
  <c r="DI45" i="25"/>
  <c r="CL45" i="25"/>
  <c r="CN45" i="25"/>
  <c r="CT32" i="25"/>
  <c r="DJ32" i="25"/>
  <c r="CX25" i="25"/>
  <c r="CW25" i="25"/>
  <c r="CX13" i="25"/>
  <c r="DE13" i="25"/>
  <c r="CO13" i="25"/>
  <c r="DB32" i="25"/>
  <c r="DF25" i="25"/>
  <c r="DM17" i="25"/>
  <c r="CJ13" i="25"/>
  <c r="DC52" i="25"/>
  <c r="CI49" i="25"/>
  <c r="CN49" i="25"/>
  <c r="CG49" i="25"/>
  <c r="CW49" i="25"/>
  <c r="DM49" i="25"/>
  <c r="CP49" i="25"/>
  <c r="DF49" i="25"/>
  <c r="CP45" i="25"/>
  <c r="CR45" i="25"/>
  <c r="DH45" i="25"/>
  <c r="CO21" i="25"/>
  <c r="DE21" i="25"/>
  <c r="CJ25" i="25"/>
  <c r="DG39" i="25"/>
  <c r="DJ39" i="25"/>
  <c r="DO32" i="25"/>
  <c r="DQ32" i="25"/>
  <c r="DC25" i="25"/>
  <c r="DG17" i="25"/>
  <c r="CF17" i="25"/>
  <c r="E22" i="32" s="1"/>
  <c r="CH13" i="25"/>
  <c r="DM25" i="25"/>
  <c r="CR25" i="25"/>
  <c r="CJ21" i="25"/>
  <c r="DQ13" i="25"/>
  <c r="DA13" i="25"/>
  <c r="CK13" i="25"/>
  <c r="DA39" i="25"/>
  <c r="DL25" i="25"/>
  <c r="DD21" i="25"/>
  <c r="DR17" i="25"/>
  <c r="CW17" i="25"/>
  <c r="DC49" i="25"/>
  <c r="CH32" i="25"/>
  <c r="CR21" i="25"/>
  <c r="DF17" i="25"/>
  <c r="CK17" i="25"/>
  <c r="DK13" i="25"/>
  <c r="CU13" i="25"/>
  <c r="CG52" i="25"/>
  <c r="DA52" i="25"/>
  <c r="CP52" i="25"/>
  <c r="DF52" i="25"/>
  <c r="CI52" i="25"/>
  <c r="CY52" i="25"/>
  <c r="DO52" i="25"/>
  <c r="CR52" i="25"/>
  <c r="DH52" i="25"/>
  <c r="CJ49" i="25"/>
  <c r="CZ49" i="25"/>
  <c r="DP49" i="25"/>
  <c r="CS49" i="25"/>
  <c r="DI49" i="25"/>
  <c r="CL49" i="25"/>
  <c r="DB49" i="25"/>
  <c r="DR49" i="25"/>
  <c r="CK45" i="25"/>
  <c r="DB45" i="25"/>
  <c r="DR45" i="25"/>
  <c r="CU45" i="25"/>
  <c r="DK45" i="25"/>
  <c r="DD45" i="25"/>
  <c r="CF45" i="25"/>
  <c r="E50" i="32" s="1"/>
  <c r="CQ39" i="25"/>
  <c r="DM39" i="25"/>
  <c r="CS39" i="25"/>
  <c r="DN39" i="25"/>
  <c r="CT39" i="25"/>
  <c r="DO39" i="25"/>
  <c r="CV39" i="25"/>
  <c r="DL39" i="25"/>
  <c r="CM32" i="25"/>
  <c r="DC32" i="25"/>
  <c r="DS32" i="25"/>
  <c r="CV32" i="25"/>
  <c r="DL32" i="25"/>
  <c r="CO32" i="25"/>
  <c r="DE32" i="25"/>
  <c r="CQ25" i="25"/>
  <c r="DG25" i="25"/>
  <c r="CK21" i="25"/>
  <c r="DA21" i="25"/>
  <c r="DQ21" i="25"/>
  <c r="CU17" i="25"/>
  <c r="DK17" i="25"/>
  <c r="CY13" i="25"/>
  <c r="CF32" i="25"/>
  <c r="E37" i="32" s="1"/>
  <c r="DH39" i="25"/>
  <c r="CI32" i="25"/>
  <c r="CK32" i="25"/>
  <c r="DE52" i="25"/>
  <c r="CK25" i="25"/>
  <c r="DP13" i="25"/>
  <c r="DP25" i="25"/>
  <c r="CT25" i="25"/>
  <c r="DA17" i="25"/>
  <c r="CF52" i="25"/>
  <c r="E57" i="32" s="1"/>
  <c r="CW52" i="25"/>
  <c r="DQ52" i="25"/>
  <c r="CT52" i="25"/>
  <c r="DJ52" i="25"/>
  <c r="CM52" i="25"/>
  <c r="DS52" i="25"/>
  <c r="CV52" i="25"/>
  <c r="DL52" i="25"/>
  <c r="CQ49" i="25"/>
  <c r="DD49" i="25"/>
  <c r="CF49" i="25"/>
  <c r="E54" i="32" s="1"/>
  <c r="CO45" i="25"/>
  <c r="CG45" i="25"/>
  <c r="DA45" i="25"/>
  <c r="DF45" i="25"/>
  <c r="CI45" i="25"/>
  <c r="CY45" i="25"/>
  <c r="DO45" i="25"/>
  <c r="CW39" i="25"/>
  <c r="DR39" i="25"/>
  <c r="CX39" i="25"/>
  <c r="DS39" i="25"/>
  <c r="CY39" i="25"/>
  <c r="CJ39" i="25"/>
  <c r="CZ39" i="25"/>
  <c r="DP39" i="25"/>
  <c r="CQ32" i="25"/>
  <c r="DG32" i="25"/>
  <c r="CJ32" i="25"/>
  <c r="CZ32" i="25"/>
  <c r="DP32" i="25"/>
  <c r="CS32" i="25"/>
  <c r="DI32" i="25"/>
  <c r="CU25" i="25"/>
  <c r="DK25" i="25"/>
  <c r="CI17" i="25"/>
  <c r="CY17" i="25"/>
  <c r="DO17" i="25"/>
  <c r="DI52" i="25"/>
  <c r="DB52" i="25"/>
  <c r="DM45" i="25"/>
  <c r="CX45" i="25"/>
  <c r="DI39" i="25"/>
  <c r="CO39" i="25"/>
  <c r="CR39" i="25"/>
  <c r="CY32" i="25"/>
  <c r="CM25" i="25"/>
  <c r="DS25" i="25"/>
  <c r="CK39" i="25"/>
  <c r="DF32" i="25"/>
  <c r="DH25" i="25"/>
  <c r="CZ13" i="25"/>
  <c r="DQ39" i="25"/>
  <c r="CP32" i="25"/>
  <c r="CG25" i="25"/>
  <c r="CU21" i="25"/>
  <c r="DI13" i="25"/>
  <c r="CS13" i="25"/>
  <c r="DS49" i="25"/>
  <c r="DA25" i="25"/>
  <c r="CL17" i="25"/>
  <c r="CU39" i="25"/>
  <c r="DN32" i="25"/>
  <c r="DJ25" i="25"/>
  <c r="CO25" i="25"/>
  <c r="DQ17" i="25"/>
  <c r="DS13" i="25"/>
  <c r="DC13" i="25"/>
  <c r="CM13" i="25"/>
  <c r="CS52" i="25"/>
  <c r="DM52" i="25"/>
  <c r="CH52" i="25"/>
  <c r="CX52" i="25"/>
  <c r="DN52" i="25"/>
  <c r="CQ52" i="25"/>
  <c r="DG52" i="25"/>
  <c r="CJ52" i="25"/>
  <c r="CZ52" i="25"/>
  <c r="DP52" i="25"/>
  <c r="DG49" i="25"/>
  <c r="CY49" i="25"/>
  <c r="CR49" i="25"/>
  <c r="DH49" i="25"/>
  <c r="CK49" i="25"/>
  <c r="DA49" i="25"/>
  <c r="DQ49" i="25"/>
  <c r="CT49" i="25"/>
  <c r="DJ49" i="25"/>
  <c r="DE45" i="25"/>
  <c r="CW45" i="25"/>
  <c r="DQ45" i="25"/>
  <c r="CT45" i="25"/>
  <c r="DJ45" i="25"/>
  <c r="CM45" i="25"/>
  <c r="DC45" i="25"/>
  <c r="DS45" i="25"/>
  <c r="CV45" i="25"/>
  <c r="DL45" i="25"/>
  <c r="CG39" i="25"/>
  <c r="DB39" i="25"/>
  <c r="CH39" i="25"/>
  <c r="DC39" i="25"/>
  <c r="CI39" i="25"/>
  <c r="DE39" i="25"/>
  <c r="CN39" i="25"/>
  <c r="DD39" i="25"/>
  <c r="CF39" i="25"/>
  <c r="E44" i="32" s="1"/>
  <c r="CU32" i="25"/>
  <c r="DK32" i="25"/>
  <c r="CN32" i="25"/>
  <c r="DD32" i="25"/>
  <c r="CG32" i="25"/>
  <c r="CW32" i="25"/>
  <c r="DM32" i="25"/>
  <c r="CI25" i="25"/>
  <c r="CY25" i="25"/>
  <c r="DO25" i="25"/>
  <c r="CS21" i="25"/>
  <c r="DI21" i="25"/>
  <c r="CE46" i="23"/>
  <c r="CD46" i="23"/>
  <c r="CC46" i="23"/>
  <c r="CB46" i="23"/>
  <c r="CA46" i="23"/>
  <c r="BZ46" i="23"/>
  <c r="BY46" i="23"/>
  <c r="BX46" i="23"/>
  <c r="BW46" i="23"/>
  <c r="BV46" i="23"/>
  <c r="BU46" i="23"/>
  <c r="BT46" i="23"/>
  <c r="BS46" i="23"/>
  <c r="BR46" i="23"/>
  <c r="BQ46" i="23"/>
  <c r="BP46" i="23"/>
  <c r="BO46" i="23"/>
  <c r="BN46" i="23"/>
  <c r="BM46" i="23"/>
  <c r="BL46" i="23"/>
  <c r="BK46" i="23"/>
  <c r="BJ46" i="23"/>
  <c r="BI46" i="23"/>
  <c r="BH46" i="23"/>
  <c r="BG46" i="23"/>
  <c r="BF46" i="23"/>
  <c r="BE46" i="23"/>
  <c r="BD46" i="23"/>
  <c r="BC46" i="23"/>
  <c r="BB46" i="23"/>
  <c r="BA46" i="23"/>
  <c r="AZ46" i="23"/>
  <c r="AY46" i="23"/>
  <c r="AX46" i="23"/>
  <c r="AW46" i="23"/>
  <c r="AV46" i="23"/>
  <c r="AU46" i="23"/>
  <c r="AT46" i="23"/>
  <c r="AS46" i="23"/>
  <c r="AR46" i="23"/>
  <c r="CE44" i="23"/>
  <c r="CD44" i="23"/>
  <c r="CC44" i="23"/>
  <c r="CB44" i="23"/>
  <c r="CA44" i="23"/>
  <c r="BZ44" i="23"/>
  <c r="BY44" i="23"/>
  <c r="BX44" i="23"/>
  <c r="BW44" i="23"/>
  <c r="BV44" i="23"/>
  <c r="BU44" i="23"/>
  <c r="BT44" i="23"/>
  <c r="BS44" i="23"/>
  <c r="BR44" i="23"/>
  <c r="BQ44" i="23"/>
  <c r="BP44" i="23"/>
  <c r="BO44" i="23"/>
  <c r="BN44" i="23"/>
  <c r="BM44" i="23"/>
  <c r="BL44" i="23"/>
  <c r="BK44" i="23"/>
  <c r="BJ44" i="23"/>
  <c r="BI44" i="23"/>
  <c r="BH44" i="23"/>
  <c r="BG44" i="23"/>
  <c r="BF44" i="23"/>
  <c r="BE44" i="23"/>
  <c r="BD44" i="23"/>
  <c r="BC44" i="23"/>
  <c r="BB44" i="23"/>
  <c r="BA44" i="23"/>
  <c r="AZ44" i="23"/>
  <c r="AY44" i="23"/>
  <c r="AX44" i="23"/>
  <c r="AW44" i="23"/>
  <c r="AV44" i="23"/>
  <c r="AU44" i="23"/>
  <c r="AT44" i="23"/>
  <c r="AS44" i="23"/>
  <c r="AR44" i="23"/>
  <c r="CE43" i="23"/>
  <c r="CD43" i="23"/>
  <c r="CC43" i="23"/>
  <c r="CB43" i="23"/>
  <c r="CA43" i="23"/>
  <c r="BZ43" i="23"/>
  <c r="BY43" i="23"/>
  <c r="BX43" i="23"/>
  <c r="BW43" i="23"/>
  <c r="BV43" i="23"/>
  <c r="BU43" i="23"/>
  <c r="BT43" i="23"/>
  <c r="BS43" i="23"/>
  <c r="BR43" i="23"/>
  <c r="BQ43" i="23"/>
  <c r="BP43" i="23"/>
  <c r="BO43" i="23"/>
  <c r="BN43" i="23"/>
  <c r="BM43" i="23"/>
  <c r="BL43" i="23"/>
  <c r="BK43" i="23"/>
  <c r="BJ43" i="23"/>
  <c r="BI43" i="23"/>
  <c r="BH43" i="23"/>
  <c r="BG43" i="23"/>
  <c r="BF43" i="23"/>
  <c r="BE43" i="23"/>
  <c r="BD43" i="23"/>
  <c r="BC43" i="23"/>
  <c r="BB43" i="23"/>
  <c r="BA43" i="23"/>
  <c r="AZ43" i="23"/>
  <c r="AY43" i="23"/>
  <c r="AX43" i="23"/>
  <c r="AW43" i="23"/>
  <c r="AV43" i="23"/>
  <c r="AU43" i="23"/>
  <c r="AT43" i="23"/>
  <c r="AS43" i="23"/>
  <c r="AR43" i="23"/>
  <c r="CE38" i="23"/>
  <c r="CD38" i="23"/>
  <c r="CC38" i="23"/>
  <c r="CB38" i="23"/>
  <c r="CA38" i="23"/>
  <c r="BZ38" i="23"/>
  <c r="BY38" i="23"/>
  <c r="BX38" i="23"/>
  <c r="BW38" i="23"/>
  <c r="BV38" i="23"/>
  <c r="BU38" i="23"/>
  <c r="BT38" i="23"/>
  <c r="BS38" i="23"/>
  <c r="BR38" i="23"/>
  <c r="BQ38" i="23"/>
  <c r="BP38" i="23"/>
  <c r="BO38" i="23"/>
  <c r="BN38" i="23"/>
  <c r="BM38" i="23"/>
  <c r="BL38" i="23"/>
  <c r="BK38" i="23"/>
  <c r="BJ38" i="23"/>
  <c r="BI38" i="23"/>
  <c r="BH38" i="23"/>
  <c r="BG38" i="23"/>
  <c r="BF38" i="23"/>
  <c r="BE38" i="23"/>
  <c r="BD38" i="23"/>
  <c r="BC38" i="23"/>
  <c r="BB38" i="23"/>
  <c r="BA38" i="23"/>
  <c r="AZ38" i="23"/>
  <c r="AY38" i="23"/>
  <c r="AX38" i="23"/>
  <c r="AW38" i="23"/>
  <c r="AV38" i="23"/>
  <c r="AU38" i="23"/>
  <c r="AT38" i="23"/>
  <c r="AS38" i="23"/>
  <c r="AR38" i="23"/>
  <c r="CE37" i="23"/>
  <c r="CD37" i="23"/>
  <c r="CC37" i="23"/>
  <c r="CB37" i="23"/>
  <c r="CA37" i="23"/>
  <c r="BZ37" i="23"/>
  <c r="BY37" i="23"/>
  <c r="BX37" i="23"/>
  <c r="BW37" i="23"/>
  <c r="BV37" i="23"/>
  <c r="BU37" i="23"/>
  <c r="BT37" i="23"/>
  <c r="BS37" i="23"/>
  <c r="BR37" i="23"/>
  <c r="BQ37" i="23"/>
  <c r="BP37" i="23"/>
  <c r="BO37" i="23"/>
  <c r="BN37" i="23"/>
  <c r="BM37" i="23"/>
  <c r="BL37" i="23"/>
  <c r="BK37" i="23"/>
  <c r="BJ37" i="23"/>
  <c r="BI37" i="23"/>
  <c r="BH37" i="23"/>
  <c r="BG37" i="23"/>
  <c r="BF37" i="23"/>
  <c r="BE37" i="23"/>
  <c r="BD37" i="23"/>
  <c r="BC37" i="23"/>
  <c r="BB37" i="23"/>
  <c r="BA37" i="23"/>
  <c r="AZ37" i="23"/>
  <c r="AY37" i="23"/>
  <c r="AX37" i="23"/>
  <c r="AW37" i="23"/>
  <c r="AV37" i="23"/>
  <c r="AU37" i="23"/>
  <c r="AT37" i="23"/>
  <c r="AS37" i="23"/>
  <c r="AR37" i="23"/>
  <c r="CE23" i="23"/>
  <c r="CD23" i="23"/>
  <c r="CC23" i="23"/>
  <c r="CB23" i="23"/>
  <c r="CA23" i="23"/>
  <c r="BZ23" i="23"/>
  <c r="BY23" i="23"/>
  <c r="BX23" i="23"/>
  <c r="BW23" i="23"/>
  <c r="BV23" i="23"/>
  <c r="BU23" i="23"/>
  <c r="BT23" i="23"/>
  <c r="BS23" i="23"/>
  <c r="BR23" i="23"/>
  <c r="BQ23" i="23"/>
  <c r="BP23" i="23"/>
  <c r="BO23" i="23"/>
  <c r="BN23" i="23"/>
  <c r="BM23" i="23"/>
  <c r="BL23" i="23"/>
  <c r="BK23" i="23"/>
  <c r="BJ23" i="23"/>
  <c r="BI23" i="23"/>
  <c r="BH23" i="23"/>
  <c r="BG23" i="23"/>
  <c r="BF23" i="23"/>
  <c r="BE23" i="23"/>
  <c r="BD23" i="23"/>
  <c r="BC23" i="23"/>
  <c r="BB23" i="23"/>
  <c r="BA23" i="23"/>
  <c r="AZ23" i="23"/>
  <c r="AY23" i="23"/>
  <c r="AX23" i="23"/>
  <c r="AW23" i="23"/>
  <c r="AV23" i="23"/>
  <c r="AU23" i="23"/>
  <c r="AT23" i="23"/>
  <c r="AS23" i="23"/>
  <c r="AR23" i="23"/>
  <c r="CE20" i="23"/>
  <c r="CD20" i="23"/>
  <c r="CC20" i="23"/>
  <c r="CB20" i="23"/>
  <c r="CA20" i="23"/>
  <c r="BZ20" i="23"/>
  <c r="BY20" i="23"/>
  <c r="BX20" i="23"/>
  <c r="BW20" i="23"/>
  <c r="BV20" i="23"/>
  <c r="BU20" i="23"/>
  <c r="BT20" i="23"/>
  <c r="BS20" i="23"/>
  <c r="BR20" i="23"/>
  <c r="BQ20" i="23"/>
  <c r="BP20" i="23"/>
  <c r="BO20" i="23"/>
  <c r="BN20" i="23"/>
  <c r="BM20" i="23"/>
  <c r="BL20" i="23"/>
  <c r="BK20" i="23"/>
  <c r="BJ20" i="23"/>
  <c r="BI20" i="23"/>
  <c r="BH20" i="23"/>
  <c r="BG20" i="23"/>
  <c r="BF20" i="23"/>
  <c r="BE20" i="23"/>
  <c r="BD20" i="23"/>
  <c r="BC20" i="23"/>
  <c r="BB20" i="23"/>
  <c r="BA20" i="23"/>
  <c r="AZ20" i="23"/>
  <c r="AY20" i="23"/>
  <c r="AX20" i="23"/>
  <c r="AW20" i="23"/>
  <c r="AV20" i="23"/>
  <c r="AU20" i="23"/>
  <c r="AT20" i="23"/>
  <c r="AS20" i="23"/>
  <c r="AR20" i="23"/>
  <c r="CE10" i="23"/>
  <c r="CD10" i="23"/>
  <c r="CC10" i="23"/>
  <c r="CB10" i="23"/>
  <c r="CA10" i="23"/>
  <c r="BZ10" i="23"/>
  <c r="BY10" i="23"/>
  <c r="BX10" i="23"/>
  <c r="BW10" i="23"/>
  <c r="BV10" i="23"/>
  <c r="BU10" i="23"/>
  <c r="BT10" i="23"/>
  <c r="BS10" i="23"/>
  <c r="BR10" i="23"/>
  <c r="BQ10" i="23"/>
  <c r="BP10" i="23"/>
  <c r="BO10" i="23"/>
  <c r="BN10" i="23"/>
  <c r="BM10" i="23"/>
  <c r="BL10" i="23"/>
  <c r="BK10" i="23"/>
  <c r="BJ10" i="23"/>
  <c r="BI10" i="23"/>
  <c r="BH10" i="23"/>
  <c r="BG10" i="23"/>
  <c r="BF10" i="23"/>
  <c r="BE10" i="23"/>
  <c r="BD10" i="23"/>
  <c r="BC10" i="23"/>
  <c r="BB10" i="23"/>
  <c r="BA10" i="23"/>
  <c r="AZ10" i="23"/>
  <c r="AY10" i="23"/>
  <c r="AW10" i="23"/>
  <c r="AV10" i="23"/>
  <c r="AU10" i="23"/>
  <c r="AS10" i="23"/>
  <c r="AR10" i="23"/>
  <c r="CF56" i="23"/>
  <c r="CE56" i="23"/>
  <c r="CD56" i="23"/>
  <c r="CC56" i="23"/>
  <c r="CB56" i="23"/>
  <c r="CA56" i="23"/>
  <c r="BZ56" i="23"/>
  <c r="BY56" i="23"/>
  <c r="BX56" i="23"/>
  <c r="BW56" i="23"/>
  <c r="BV56" i="23"/>
  <c r="BU56" i="23"/>
  <c r="BT56" i="23"/>
  <c r="BS56" i="23"/>
  <c r="BR56" i="23"/>
  <c r="BQ56" i="23"/>
  <c r="BP56" i="23"/>
  <c r="BO56" i="23"/>
  <c r="BN56" i="23"/>
  <c r="BM56" i="23"/>
  <c r="BL56" i="23"/>
  <c r="BK56" i="23"/>
  <c r="BJ56" i="23"/>
  <c r="BI56" i="23"/>
  <c r="BH56" i="23"/>
  <c r="BG56" i="23"/>
  <c r="BF56" i="23"/>
  <c r="BE56" i="23"/>
  <c r="BD56" i="23"/>
  <c r="BC56" i="23"/>
  <c r="BB56" i="23"/>
  <c r="BA56" i="23"/>
  <c r="AZ56" i="23"/>
  <c r="AY56" i="23"/>
  <c r="AX56" i="23"/>
  <c r="AW56" i="23"/>
  <c r="AV56" i="23"/>
  <c r="AU56" i="23"/>
  <c r="AT56" i="23"/>
  <c r="AS56" i="23"/>
  <c r="AR56" i="23"/>
  <c r="CF55" i="23"/>
  <c r="CE55" i="23"/>
  <c r="CD55" i="23"/>
  <c r="CC55" i="23"/>
  <c r="CB55" i="23"/>
  <c r="CA55" i="23"/>
  <c r="BZ55" i="23"/>
  <c r="BY55" i="23"/>
  <c r="BX55" i="23"/>
  <c r="BW55" i="23"/>
  <c r="BV55" i="23"/>
  <c r="BU55" i="23"/>
  <c r="BT55" i="23"/>
  <c r="BS55" i="23"/>
  <c r="BR55" i="23"/>
  <c r="BQ55" i="23"/>
  <c r="BP55" i="23"/>
  <c r="BO55" i="23"/>
  <c r="BN55" i="23"/>
  <c r="BM55" i="23"/>
  <c r="BL55" i="23"/>
  <c r="BK55" i="23"/>
  <c r="BJ55" i="23"/>
  <c r="BI55" i="23"/>
  <c r="BH55" i="23"/>
  <c r="BG55" i="23"/>
  <c r="BF55" i="23"/>
  <c r="BE55" i="23"/>
  <c r="BD55" i="23"/>
  <c r="BC55" i="23"/>
  <c r="BB55" i="23"/>
  <c r="BA55" i="23"/>
  <c r="AZ55" i="23"/>
  <c r="AY55" i="23"/>
  <c r="AX55" i="23"/>
  <c r="AW55" i="23"/>
  <c r="AV55" i="23"/>
  <c r="AU55" i="23"/>
  <c r="AT55" i="23"/>
  <c r="AS55" i="23"/>
  <c r="AR55" i="23"/>
  <c r="CF54" i="23"/>
  <c r="CE54" i="23"/>
  <c r="CD54" i="23"/>
  <c r="CC54" i="23"/>
  <c r="CB54" i="23"/>
  <c r="CA54" i="23"/>
  <c r="BZ54" i="23"/>
  <c r="BY54" i="23"/>
  <c r="BX54" i="23"/>
  <c r="BW54" i="23"/>
  <c r="BV54" i="23"/>
  <c r="BU54" i="23"/>
  <c r="BT54" i="23"/>
  <c r="BS54" i="23"/>
  <c r="BR54" i="23"/>
  <c r="BQ54" i="23"/>
  <c r="BP54" i="23"/>
  <c r="BO54" i="23"/>
  <c r="BN54" i="23"/>
  <c r="BM54" i="23"/>
  <c r="BL54" i="23"/>
  <c r="BK54" i="23"/>
  <c r="BJ54" i="23"/>
  <c r="BI54" i="23"/>
  <c r="BH54" i="23"/>
  <c r="BG54" i="23"/>
  <c r="BF54" i="23"/>
  <c r="BE54" i="23"/>
  <c r="BD54" i="23"/>
  <c r="BC54" i="23"/>
  <c r="BB54" i="23"/>
  <c r="BA54" i="23"/>
  <c r="AZ54" i="23"/>
  <c r="AY54" i="23"/>
  <c r="AX54" i="23"/>
  <c r="AW54" i="23"/>
  <c r="AV54" i="23"/>
  <c r="AU54" i="23"/>
  <c r="AT54" i="23"/>
  <c r="AS54" i="23"/>
  <c r="AR54" i="23"/>
  <c r="CF53" i="23"/>
  <c r="CE53" i="23"/>
  <c r="CD53" i="23"/>
  <c r="CC53" i="23"/>
  <c r="CB53" i="23"/>
  <c r="CA53" i="23"/>
  <c r="BZ53" i="23"/>
  <c r="BY53" i="23"/>
  <c r="BX53" i="23"/>
  <c r="BW53" i="23"/>
  <c r="BV53" i="23"/>
  <c r="BU53" i="23"/>
  <c r="BT53" i="23"/>
  <c r="BS53" i="23"/>
  <c r="BR53" i="23"/>
  <c r="BQ53" i="23"/>
  <c r="BP53" i="23"/>
  <c r="BO53" i="23"/>
  <c r="BN53" i="23"/>
  <c r="BM53" i="23"/>
  <c r="BL53" i="23"/>
  <c r="BK53" i="23"/>
  <c r="BJ53" i="23"/>
  <c r="BI53" i="23"/>
  <c r="BH53" i="23"/>
  <c r="BG53" i="23"/>
  <c r="BF53" i="23"/>
  <c r="BE53" i="23"/>
  <c r="BD53" i="23"/>
  <c r="BC53" i="23"/>
  <c r="BB53" i="23"/>
  <c r="BA53" i="23"/>
  <c r="AZ53" i="23"/>
  <c r="AY53" i="23"/>
  <c r="AX53" i="23"/>
  <c r="AW53" i="23"/>
  <c r="AV53" i="23"/>
  <c r="AU53" i="23"/>
  <c r="AT53" i="23"/>
  <c r="AS53" i="23"/>
  <c r="AR53" i="23"/>
  <c r="CF51" i="23"/>
  <c r="CE51" i="23"/>
  <c r="CD51" i="23"/>
  <c r="CC51" i="23"/>
  <c r="CB51" i="23"/>
  <c r="CA51" i="23"/>
  <c r="BZ51" i="23"/>
  <c r="BY51" i="23"/>
  <c r="BX51" i="23"/>
  <c r="BW51" i="23"/>
  <c r="BV51" i="23"/>
  <c r="BU51" i="23"/>
  <c r="BT51" i="23"/>
  <c r="BS51" i="23"/>
  <c r="BR51" i="23"/>
  <c r="BQ51" i="23"/>
  <c r="BP51" i="23"/>
  <c r="BO51" i="23"/>
  <c r="BN51" i="23"/>
  <c r="BM51" i="23"/>
  <c r="BL51" i="23"/>
  <c r="BK51" i="23"/>
  <c r="BJ51" i="23"/>
  <c r="BI51" i="23"/>
  <c r="BH51" i="23"/>
  <c r="BG51" i="23"/>
  <c r="BF51" i="23"/>
  <c r="BE51" i="23"/>
  <c r="BD51" i="23"/>
  <c r="BC51" i="23"/>
  <c r="BB51" i="23"/>
  <c r="BA51" i="23"/>
  <c r="AZ51" i="23"/>
  <c r="AY51" i="23"/>
  <c r="AX51" i="23"/>
  <c r="AW51" i="23"/>
  <c r="AV51" i="23"/>
  <c r="AU51" i="23"/>
  <c r="AT51" i="23"/>
  <c r="AS51" i="23"/>
  <c r="AR51" i="23"/>
  <c r="CF50" i="23"/>
  <c r="CE50" i="23"/>
  <c r="CD50" i="23"/>
  <c r="CC50" i="23"/>
  <c r="CB50" i="23"/>
  <c r="CA50" i="23"/>
  <c r="BZ50" i="23"/>
  <c r="BY50" i="23"/>
  <c r="BX50" i="23"/>
  <c r="BW50" i="23"/>
  <c r="BV50" i="23"/>
  <c r="BU50" i="23"/>
  <c r="BT50" i="23"/>
  <c r="BS50" i="23"/>
  <c r="BR50" i="23"/>
  <c r="BQ50" i="23"/>
  <c r="BP50" i="23"/>
  <c r="BO50" i="23"/>
  <c r="BN50" i="23"/>
  <c r="BM50" i="23"/>
  <c r="BL50" i="23"/>
  <c r="BK50" i="23"/>
  <c r="BJ50" i="23"/>
  <c r="BI50" i="23"/>
  <c r="BH50" i="23"/>
  <c r="BG50" i="23"/>
  <c r="BF50" i="23"/>
  <c r="BE50" i="23"/>
  <c r="BD50" i="23"/>
  <c r="BC50" i="23"/>
  <c r="BB50" i="23"/>
  <c r="BA50" i="23"/>
  <c r="AZ50" i="23"/>
  <c r="AY50" i="23"/>
  <c r="AX50" i="23"/>
  <c r="AW50" i="23"/>
  <c r="AV50" i="23"/>
  <c r="AU50" i="23"/>
  <c r="AT50" i="23"/>
  <c r="AS50" i="23"/>
  <c r="AR50" i="23"/>
  <c r="CF48" i="23"/>
  <c r="CE48" i="23"/>
  <c r="CD48" i="23"/>
  <c r="CC48" i="23"/>
  <c r="CB48" i="23"/>
  <c r="CA48" i="23"/>
  <c r="BZ48" i="23"/>
  <c r="BY48" i="23"/>
  <c r="BX48" i="23"/>
  <c r="BW48" i="23"/>
  <c r="BV48" i="23"/>
  <c r="BU48" i="23"/>
  <c r="BT48" i="23"/>
  <c r="BS48" i="23"/>
  <c r="BR48" i="23"/>
  <c r="BQ48" i="23"/>
  <c r="BP48" i="23"/>
  <c r="BO48" i="23"/>
  <c r="BN48" i="23"/>
  <c r="BM48" i="23"/>
  <c r="BL48" i="23"/>
  <c r="BK48" i="23"/>
  <c r="BJ48" i="23"/>
  <c r="BI48" i="23"/>
  <c r="BH48" i="23"/>
  <c r="BG48" i="23"/>
  <c r="BF48" i="23"/>
  <c r="BE48" i="23"/>
  <c r="BD48" i="23"/>
  <c r="BC48" i="23"/>
  <c r="BB48" i="23"/>
  <c r="BA48" i="23"/>
  <c r="AZ48" i="23"/>
  <c r="AY48" i="23"/>
  <c r="AX48" i="23"/>
  <c r="AW48" i="23"/>
  <c r="AV48" i="23"/>
  <c r="AU48" i="23"/>
  <c r="AT48" i="23"/>
  <c r="AS48" i="23"/>
  <c r="AR48" i="23"/>
  <c r="CF47" i="23"/>
  <c r="CE47" i="23"/>
  <c r="CD47" i="23"/>
  <c r="CC47" i="23"/>
  <c r="CB47" i="23"/>
  <c r="CA47" i="23"/>
  <c r="BZ47" i="23"/>
  <c r="BY47" i="23"/>
  <c r="BX47" i="23"/>
  <c r="BW47" i="23"/>
  <c r="BV47" i="23"/>
  <c r="BU47" i="23"/>
  <c r="BT47" i="23"/>
  <c r="BS47" i="23"/>
  <c r="BR47" i="23"/>
  <c r="BQ47" i="23"/>
  <c r="BP47" i="23"/>
  <c r="BO47" i="23"/>
  <c r="BN47" i="23"/>
  <c r="BM47" i="23"/>
  <c r="BL47" i="23"/>
  <c r="BK47" i="23"/>
  <c r="BJ47" i="23"/>
  <c r="BI47" i="23"/>
  <c r="BH47" i="23"/>
  <c r="BG47" i="23"/>
  <c r="BF47" i="23"/>
  <c r="BE47" i="23"/>
  <c r="BD47" i="23"/>
  <c r="BC47" i="23"/>
  <c r="BB47" i="23"/>
  <c r="BA47" i="23"/>
  <c r="AZ47" i="23"/>
  <c r="AY47" i="23"/>
  <c r="AX47" i="23"/>
  <c r="AW47" i="23"/>
  <c r="AV47" i="23"/>
  <c r="AU47" i="23"/>
  <c r="AT47" i="23"/>
  <c r="AS47" i="23"/>
  <c r="AR47" i="23"/>
  <c r="CF42" i="23"/>
  <c r="CE42" i="23"/>
  <c r="CD42" i="23"/>
  <c r="CC42" i="23"/>
  <c r="CB42" i="23"/>
  <c r="CA42" i="23"/>
  <c r="BZ42" i="23"/>
  <c r="BY42" i="23"/>
  <c r="BX42" i="23"/>
  <c r="BW42" i="23"/>
  <c r="BV42" i="23"/>
  <c r="BU42" i="23"/>
  <c r="BT42" i="23"/>
  <c r="BS42" i="23"/>
  <c r="BR42" i="23"/>
  <c r="BQ42" i="23"/>
  <c r="BP42" i="23"/>
  <c r="BO42" i="23"/>
  <c r="BN42" i="23"/>
  <c r="BM42" i="23"/>
  <c r="CF41" i="23"/>
  <c r="CE41" i="23"/>
  <c r="CD41" i="23"/>
  <c r="CC41" i="23"/>
  <c r="CB41" i="23"/>
  <c r="CA41" i="23"/>
  <c r="BZ41" i="23"/>
  <c r="BY41" i="23"/>
  <c r="BX41" i="23"/>
  <c r="BW41" i="23"/>
  <c r="BV41" i="23"/>
  <c r="BU41" i="23"/>
  <c r="BT41" i="23"/>
  <c r="BS41" i="23"/>
  <c r="BR41" i="23"/>
  <c r="BQ41" i="23"/>
  <c r="BP41" i="23"/>
  <c r="BO41" i="23"/>
  <c r="BN41" i="23"/>
  <c r="BM41" i="23"/>
  <c r="CF40" i="23"/>
  <c r="CE40" i="23"/>
  <c r="CD40" i="23"/>
  <c r="CC40" i="23"/>
  <c r="CB40" i="23"/>
  <c r="CA40" i="23"/>
  <c r="BZ40" i="23"/>
  <c r="BY40" i="23"/>
  <c r="BX40" i="23"/>
  <c r="BW40" i="23"/>
  <c r="BV40" i="23"/>
  <c r="BU40" i="23"/>
  <c r="BT40" i="23"/>
  <c r="BS40" i="23"/>
  <c r="BR40" i="23"/>
  <c r="BQ40" i="23"/>
  <c r="BP40" i="23"/>
  <c r="BO40" i="23"/>
  <c r="BN40" i="23"/>
  <c r="BM40" i="23"/>
  <c r="CF36" i="23"/>
  <c r="CE36" i="23"/>
  <c r="CD36" i="23"/>
  <c r="CC36" i="23"/>
  <c r="CB36" i="23"/>
  <c r="CA36" i="23"/>
  <c r="BZ36" i="23"/>
  <c r="BY36" i="23"/>
  <c r="BX36" i="23"/>
  <c r="BW36" i="23"/>
  <c r="BV36" i="23"/>
  <c r="BU36" i="23"/>
  <c r="BT36" i="23"/>
  <c r="BS36" i="23"/>
  <c r="BR36" i="23"/>
  <c r="BQ36" i="23"/>
  <c r="BP36" i="23"/>
  <c r="BO36" i="23"/>
  <c r="BN36" i="23"/>
  <c r="BM36" i="23"/>
  <c r="CF35" i="23"/>
  <c r="CE35" i="23"/>
  <c r="CD35" i="23"/>
  <c r="CC35" i="23"/>
  <c r="CB35" i="23"/>
  <c r="CA35" i="23"/>
  <c r="BZ35" i="23"/>
  <c r="BY35" i="23"/>
  <c r="BX35" i="23"/>
  <c r="BW35" i="23"/>
  <c r="BV35" i="23"/>
  <c r="BU35" i="23"/>
  <c r="BT35" i="23"/>
  <c r="BS35" i="23"/>
  <c r="BR35" i="23"/>
  <c r="BQ35" i="23"/>
  <c r="BP35" i="23"/>
  <c r="BO35" i="23"/>
  <c r="BN35" i="23"/>
  <c r="BM35" i="23"/>
  <c r="CF34" i="23"/>
  <c r="CE34" i="23"/>
  <c r="CD34" i="23"/>
  <c r="CC34" i="23"/>
  <c r="CB34" i="23"/>
  <c r="CA34" i="23"/>
  <c r="BZ34" i="23"/>
  <c r="BY34" i="23"/>
  <c r="BX34" i="23"/>
  <c r="BW34" i="23"/>
  <c r="BV34" i="23"/>
  <c r="BU34" i="23"/>
  <c r="BT34" i="23"/>
  <c r="BS34" i="23"/>
  <c r="BR34" i="23"/>
  <c r="BQ34" i="23"/>
  <c r="BP34" i="23"/>
  <c r="BO34" i="23"/>
  <c r="BN34" i="23"/>
  <c r="BM34" i="23"/>
  <c r="CF33" i="23"/>
  <c r="CE33" i="23"/>
  <c r="CD33" i="23"/>
  <c r="CC33" i="23"/>
  <c r="CB33" i="23"/>
  <c r="CA33" i="23"/>
  <c r="BZ33" i="23"/>
  <c r="BY33" i="23"/>
  <c r="BX33" i="23"/>
  <c r="BW33" i="23"/>
  <c r="BV33" i="23"/>
  <c r="BU33" i="23"/>
  <c r="BT33" i="23"/>
  <c r="BS33" i="23"/>
  <c r="BR33" i="23"/>
  <c r="BQ33" i="23"/>
  <c r="BP33" i="23"/>
  <c r="BO33" i="23"/>
  <c r="BN33" i="23"/>
  <c r="BM33" i="23"/>
  <c r="CF29" i="23"/>
  <c r="CE29" i="23"/>
  <c r="CD29" i="23"/>
  <c r="CC29" i="23"/>
  <c r="CB29" i="23"/>
  <c r="CA29" i="23"/>
  <c r="BZ29" i="23"/>
  <c r="BY29" i="23"/>
  <c r="BX29" i="23"/>
  <c r="BW29" i="23"/>
  <c r="BV29" i="23"/>
  <c r="BU29" i="23"/>
  <c r="BT29" i="23"/>
  <c r="BS29" i="23"/>
  <c r="BR29" i="23"/>
  <c r="BQ29" i="23"/>
  <c r="BP29" i="23"/>
  <c r="BO29" i="23"/>
  <c r="BN29" i="23"/>
  <c r="BM29" i="23"/>
  <c r="CF28" i="23"/>
  <c r="CE28" i="23"/>
  <c r="CD28" i="23"/>
  <c r="CC28" i="23"/>
  <c r="CB28" i="23"/>
  <c r="CA28" i="23"/>
  <c r="BZ28" i="23"/>
  <c r="BY28" i="23"/>
  <c r="BX28" i="23"/>
  <c r="BW28" i="23"/>
  <c r="BV28" i="23"/>
  <c r="BU28" i="23"/>
  <c r="BT28" i="23"/>
  <c r="BS28" i="23"/>
  <c r="BR28" i="23"/>
  <c r="BQ28" i="23"/>
  <c r="BP28" i="23"/>
  <c r="BO28" i="23"/>
  <c r="BN28" i="23"/>
  <c r="BM28" i="23"/>
  <c r="CF27" i="23"/>
  <c r="CE27" i="23"/>
  <c r="CD27" i="23"/>
  <c r="CC27" i="23"/>
  <c r="CB27" i="23"/>
  <c r="CA27" i="23"/>
  <c r="BZ27" i="23"/>
  <c r="BY27" i="23"/>
  <c r="BX27" i="23"/>
  <c r="BW27" i="23"/>
  <c r="BV27" i="23"/>
  <c r="BU27" i="23"/>
  <c r="BT27" i="23"/>
  <c r="BS27" i="23"/>
  <c r="BR27" i="23"/>
  <c r="BQ27" i="23"/>
  <c r="BP27" i="23"/>
  <c r="BO27" i="23"/>
  <c r="BN27" i="23"/>
  <c r="BM27" i="23"/>
  <c r="BL27" i="23"/>
  <c r="BK27" i="23"/>
  <c r="BJ27" i="23"/>
  <c r="BI27" i="23"/>
  <c r="BH27" i="23"/>
  <c r="BG27" i="23"/>
  <c r="BF27" i="23"/>
  <c r="BE27" i="23"/>
  <c r="BD27" i="23"/>
  <c r="BC27" i="23"/>
  <c r="BB27" i="23"/>
  <c r="BA27" i="23"/>
  <c r="AZ27" i="23"/>
  <c r="AY27" i="23"/>
  <c r="AX27" i="23"/>
  <c r="AW27" i="23"/>
  <c r="AV27" i="23"/>
  <c r="AU27" i="23"/>
  <c r="AT27" i="23"/>
  <c r="AS27" i="23"/>
  <c r="AR27" i="23"/>
  <c r="CF26" i="23"/>
  <c r="CE26" i="23"/>
  <c r="CD26" i="23"/>
  <c r="CC26" i="23"/>
  <c r="CB26" i="23"/>
  <c r="CA26" i="23"/>
  <c r="BZ26" i="23"/>
  <c r="BY26" i="23"/>
  <c r="BX26" i="23"/>
  <c r="BW26" i="23"/>
  <c r="BV26" i="23"/>
  <c r="BU26" i="23"/>
  <c r="BT26" i="23"/>
  <c r="BS26" i="23"/>
  <c r="BR26" i="23"/>
  <c r="BQ26" i="23"/>
  <c r="BP26" i="23"/>
  <c r="BO26" i="23"/>
  <c r="BN26" i="23"/>
  <c r="BM26" i="23"/>
  <c r="CF24" i="23"/>
  <c r="CE24" i="23"/>
  <c r="CD24" i="23"/>
  <c r="CC24" i="23"/>
  <c r="CB24" i="23"/>
  <c r="CA24" i="23"/>
  <c r="BZ24" i="23"/>
  <c r="BY24" i="23"/>
  <c r="BX24" i="23"/>
  <c r="BW24" i="23"/>
  <c r="BV24" i="23"/>
  <c r="BU24" i="23"/>
  <c r="BT24" i="23"/>
  <c r="BS24" i="23"/>
  <c r="BR24" i="23"/>
  <c r="BQ24" i="23"/>
  <c r="BP24" i="23"/>
  <c r="BO24" i="23"/>
  <c r="BN24" i="23"/>
  <c r="BM24" i="23"/>
  <c r="CF22" i="23"/>
  <c r="CE22" i="23"/>
  <c r="CD22" i="23"/>
  <c r="CC22" i="23"/>
  <c r="CB22" i="23"/>
  <c r="CA22" i="23"/>
  <c r="BZ22" i="23"/>
  <c r="BY22" i="23"/>
  <c r="BX22" i="23"/>
  <c r="BW22" i="23"/>
  <c r="BV22" i="23"/>
  <c r="BU22" i="23"/>
  <c r="BT22" i="23"/>
  <c r="BS22" i="23"/>
  <c r="BR22" i="23"/>
  <c r="BQ22" i="23"/>
  <c r="BP22" i="23"/>
  <c r="BO22" i="23"/>
  <c r="BN22" i="23"/>
  <c r="BM22" i="23"/>
  <c r="CF19" i="23"/>
  <c r="CE19" i="23"/>
  <c r="CD19" i="23"/>
  <c r="CC19" i="23"/>
  <c r="CB19" i="23"/>
  <c r="CA19" i="23"/>
  <c r="BZ19" i="23"/>
  <c r="BY19" i="23"/>
  <c r="BX19" i="23"/>
  <c r="BW19" i="23"/>
  <c r="BV19" i="23"/>
  <c r="BU19" i="23"/>
  <c r="BT19" i="23"/>
  <c r="BS19" i="23"/>
  <c r="BR19" i="23"/>
  <c r="BQ19" i="23"/>
  <c r="BP19" i="23"/>
  <c r="BO19" i="23"/>
  <c r="BN19" i="23"/>
  <c r="BM19" i="23"/>
  <c r="CF18" i="23"/>
  <c r="CE18" i="23"/>
  <c r="CD18" i="23"/>
  <c r="CC18" i="23"/>
  <c r="CB18" i="23"/>
  <c r="CA18" i="23"/>
  <c r="BZ18" i="23"/>
  <c r="BY18" i="23"/>
  <c r="BX18" i="23"/>
  <c r="BW18" i="23"/>
  <c r="BV18" i="23"/>
  <c r="BU18" i="23"/>
  <c r="BT18" i="23"/>
  <c r="BS18" i="23"/>
  <c r="BR18" i="23"/>
  <c r="BQ18" i="23"/>
  <c r="BP18" i="23"/>
  <c r="BO18" i="23"/>
  <c r="BN18" i="23"/>
  <c r="BM18" i="23"/>
  <c r="CF16" i="23"/>
  <c r="CE16" i="23"/>
  <c r="CD16" i="23"/>
  <c r="CC16" i="23"/>
  <c r="CB16" i="23"/>
  <c r="CA16" i="23"/>
  <c r="BZ16" i="23"/>
  <c r="BY16" i="23"/>
  <c r="BX16" i="23"/>
  <c r="BW16" i="23"/>
  <c r="BV16" i="23"/>
  <c r="BU16" i="23"/>
  <c r="BT16" i="23"/>
  <c r="BS16" i="23"/>
  <c r="BR16" i="23"/>
  <c r="BQ16" i="23"/>
  <c r="BP16" i="23"/>
  <c r="BO16" i="23"/>
  <c r="BN16" i="23"/>
  <c r="BM16" i="23"/>
  <c r="BL16" i="23"/>
  <c r="BK16" i="23"/>
  <c r="BJ16" i="23"/>
  <c r="BI16" i="23"/>
  <c r="BH16" i="23"/>
  <c r="BG16" i="23"/>
  <c r="BF16" i="23"/>
  <c r="BE16" i="23"/>
  <c r="BD16" i="23"/>
  <c r="BC16" i="23"/>
  <c r="BB16" i="23"/>
  <c r="BA16" i="23"/>
  <c r="AZ16" i="23"/>
  <c r="AY16" i="23"/>
  <c r="AX16" i="23"/>
  <c r="AW16" i="23"/>
  <c r="AV16" i="23"/>
  <c r="AU16" i="23"/>
  <c r="AT16" i="23"/>
  <c r="AS16" i="23"/>
  <c r="AR16" i="23"/>
  <c r="CF15" i="23"/>
  <c r="CE15" i="23"/>
  <c r="CD15" i="23"/>
  <c r="CC15" i="23"/>
  <c r="CB15" i="23"/>
  <c r="CA15" i="23"/>
  <c r="BZ15" i="23"/>
  <c r="BY15" i="23"/>
  <c r="BX15" i="23"/>
  <c r="BW15" i="23"/>
  <c r="BV15" i="23"/>
  <c r="BU15" i="23"/>
  <c r="BT15" i="23"/>
  <c r="BS15" i="23"/>
  <c r="BR15" i="23"/>
  <c r="BQ15" i="23"/>
  <c r="BP15" i="23"/>
  <c r="BO15" i="23"/>
  <c r="BN15" i="23"/>
  <c r="BM15" i="23"/>
  <c r="BL15" i="23"/>
  <c r="BK15" i="23"/>
  <c r="BJ15" i="23"/>
  <c r="BI15" i="23"/>
  <c r="BH15" i="23"/>
  <c r="BG15" i="23"/>
  <c r="BF15" i="23"/>
  <c r="BE15" i="23"/>
  <c r="BD15" i="23"/>
  <c r="BC15" i="23"/>
  <c r="BB15" i="23"/>
  <c r="BA15" i="23"/>
  <c r="AZ15" i="23"/>
  <c r="AY15" i="23"/>
  <c r="AX15" i="23"/>
  <c r="AW15" i="23"/>
  <c r="AV15" i="23"/>
  <c r="AU15" i="23"/>
  <c r="AT15" i="23"/>
  <c r="AS15" i="23"/>
  <c r="AR15" i="23"/>
  <c r="CF14" i="23"/>
  <c r="CE14" i="23"/>
  <c r="CD14" i="23"/>
  <c r="CC14" i="23"/>
  <c r="CB14" i="23"/>
  <c r="CA14" i="23"/>
  <c r="BZ14" i="23"/>
  <c r="BY14" i="23"/>
  <c r="BX14" i="23"/>
  <c r="BW14" i="23"/>
  <c r="BV14" i="23"/>
  <c r="BU14" i="23"/>
  <c r="BT14" i="23"/>
  <c r="BS14" i="23"/>
  <c r="BR14" i="23"/>
  <c r="BQ14" i="23"/>
  <c r="BP14" i="23"/>
  <c r="BO14" i="23"/>
  <c r="BN14" i="23"/>
  <c r="BM14" i="23"/>
  <c r="BL14" i="23"/>
  <c r="BK14" i="23"/>
  <c r="BJ14" i="23"/>
  <c r="BI14" i="23"/>
  <c r="BH14" i="23"/>
  <c r="BG14" i="23"/>
  <c r="BF14" i="23"/>
  <c r="BE14" i="23"/>
  <c r="BD14" i="23"/>
  <c r="BC14" i="23"/>
  <c r="BB14" i="23"/>
  <c r="BA14" i="23"/>
  <c r="AZ14" i="23"/>
  <c r="AY14" i="23"/>
  <c r="AX14" i="23"/>
  <c r="AW14" i="23"/>
  <c r="AV14" i="23"/>
  <c r="AU14" i="23"/>
  <c r="AT14" i="23"/>
  <c r="AS14" i="23"/>
  <c r="AR14" i="23"/>
  <c r="CF11" i="23"/>
  <c r="CE11" i="23"/>
  <c r="CD11" i="23"/>
  <c r="CC11" i="23"/>
  <c r="CB11" i="23"/>
  <c r="CA11" i="23"/>
  <c r="BZ11" i="23"/>
  <c r="BY11" i="23"/>
  <c r="BX11" i="23"/>
  <c r="BW11" i="23"/>
  <c r="BV11" i="23"/>
  <c r="BU11" i="23"/>
  <c r="BT11" i="23"/>
  <c r="BS11" i="23"/>
  <c r="BR11" i="23"/>
  <c r="BQ11" i="23"/>
  <c r="BP11" i="23"/>
  <c r="BO11" i="23"/>
  <c r="BN11" i="23"/>
  <c r="BM11" i="23"/>
  <c r="CF9" i="23"/>
  <c r="CE9" i="23"/>
  <c r="CD9" i="23"/>
  <c r="CC9" i="23"/>
  <c r="CB9" i="23"/>
  <c r="CA9" i="23"/>
  <c r="BZ9" i="23"/>
  <c r="BY9" i="23"/>
  <c r="BX9" i="23"/>
  <c r="BW9" i="23"/>
  <c r="BV9" i="23"/>
  <c r="BU9" i="23"/>
  <c r="BT9" i="23"/>
  <c r="BS9" i="23"/>
  <c r="BR9" i="23"/>
  <c r="BQ9" i="23"/>
  <c r="BP9" i="23"/>
  <c r="BO9" i="23"/>
  <c r="BN9" i="23"/>
  <c r="BM9" i="23"/>
  <c r="CF8" i="23"/>
  <c r="CE8" i="23"/>
  <c r="CD8" i="23"/>
  <c r="CC8" i="23"/>
  <c r="CB8" i="23"/>
  <c r="CA8" i="23"/>
  <c r="BZ8" i="23"/>
  <c r="BY8" i="23"/>
  <c r="BX8" i="23"/>
  <c r="BW8" i="23"/>
  <c r="BV8" i="23"/>
  <c r="BU8" i="23"/>
  <c r="BT8" i="23"/>
  <c r="BS8" i="23"/>
  <c r="BR8" i="23"/>
  <c r="BQ8" i="23"/>
  <c r="BP8" i="23"/>
  <c r="BO8" i="23"/>
  <c r="BN8" i="23"/>
  <c r="BM8" i="23"/>
  <c r="CF7" i="23"/>
  <c r="CE7" i="23"/>
  <c r="CD7" i="23"/>
  <c r="CC7" i="23"/>
  <c r="CB7" i="23"/>
  <c r="CA7" i="23"/>
  <c r="BZ7" i="23"/>
  <c r="BY7" i="23"/>
  <c r="BX7" i="23"/>
  <c r="BW7" i="23"/>
  <c r="BV7" i="23"/>
  <c r="BU7" i="23"/>
  <c r="BT7" i="23"/>
  <c r="BS7" i="23"/>
  <c r="BR7" i="23"/>
  <c r="BQ7" i="23"/>
  <c r="BP7" i="23"/>
  <c r="BO7" i="23"/>
  <c r="BN7" i="23"/>
  <c r="BM7" i="23"/>
  <c r="AP54" i="23"/>
  <c r="AP53" i="23"/>
  <c r="AP42" i="23"/>
  <c r="AP41" i="23"/>
  <c r="AP40" i="23"/>
  <c r="AP36" i="23"/>
  <c r="AP35" i="23"/>
  <c r="AP34" i="23"/>
  <c r="AP33" i="23"/>
  <c r="AP22" i="23"/>
  <c r="AP19" i="23"/>
  <c r="AP18" i="23"/>
  <c r="AP16" i="23"/>
  <c r="AP15" i="23"/>
  <c r="AP14" i="23"/>
  <c r="AP11" i="23"/>
  <c r="AP9" i="23"/>
  <c r="AP8" i="23"/>
  <c r="AP7" i="23"/>
  <c r="M56" i="23"/>
  <c r="L56" i="23"/>
  <c r="K56" i="23"/>
  <c r="J56" i="23"/>
  <c r="I56" i="23"/>
  <c r="H56" i="23"/>
  <c r="G56" i="23"/>
  <c r="F56" i="23"/>
  <c r="E56" i="23"/>
  <c r="D56" i="23"/>
  <c r="C56" i="23"/>
  <c r="B56" i="23"/>
  <c r="M55" i="23"/>
  <c r="L55" i="23"/>
  <c r="K55" i="23"/>
  <c r="J55" i="23"/>
  <c r="I55" i="23"/>
  <c r="H55" i="23"/>
  <c r="G55" i="23"/>
  <c r="F55" i="23"/>
  <c r="E55" i="23"/>
  <c r="D55" i="23"/>
  <c r="C55" i="23"/>
  <c r="B55" i="23"/>
  <c r="AO54" i="23"/>
  <c r="AN54" i="23"/>
  <c r="AM54" i="23"/>
  <c r="AL54" i="23"/>
  <c r="AK54" i="23"/>
  <c r="AJ54" i="23"/>
  <c r="AI54" i="23"/>
  <c r="AH54" i="23"/>
  <c r="AG54" i="23"/>
  <c r="AF54" i="23"/>
  <c r="AE54" i="23"/>
  <c r="AD54" i="23"/>
  <c r="AC54" i="23"/>
  <c r="AB54" i="23"/>
  <c r="AA54" i="23"/>
  <c r="Z54" i="23"/>
  <c r="Y54" i="23"/>
  <c r="X54" i="23"/>
  <c r="W54" i="23"/>
  <c r="V54" i="23"/>
  <c r="U54" i="23"/>
  <c r="T54" i="23"/>
  <c r="S54" i="23"/>
  <c r="R54" i="23"/>
  <c r="Q54" i="23"/>
  <c r="P54" i="23"/>
  <c r="O54" i="23"/>
  <c r="N54" i="23"/>
  <c r="M54" i="23"/>
  <c r="L54" i="23"/>
  <c r="K54" i="23"/>
  <c r="J54" i="23"/>
  <c r="I54" i="23"/>
  <c r="H54" i="23"/>
  <c r="G54" i="23"/>
  <c r="F54" i="23"/>
  <c r="E54" i="23"/>
  <c r="D54" i="23"/>
  <c r="C54" i="23"/>
  <c r="B54" i="23"/>
  <c r="AO53" i="23"/>
  <c r="AN53" i="23"/>
  <c r="AM53" i="23"/>
  <c r="AL53" i="23"/>
  <c r="AK53" i="23"/>
  <c r="AJ53" i="23"/>
  <c r="AI53" i="23"/>
  <c r="AH53" i="23"/>
  <c r="AG53" i="23"/>
  <c r="AF53" i="23"/>
  <c r="AE53" i="23"/>
  <c r="AD53" i="23"/>
  <c r="AC53" i="23"/>
  <c r="AB53" i="23"/>
  <c r="AA53" i="23"/>
  <c r="Z53" i="23"/>
  <c r="Y53" i="23"/>
  <c r="X53" i="23"/>
  <c r="W53" i="23"/>
  <c r="V53" i="23"/>
  <c r="U53" i="23"/>
  <c r="T53" i="23"/>
  <c r="S53" i="23"/>
  <c r="R53" i="23"/>
  <c r="Q53" i="23"/>
  <c r="P53" i="23"/>
  <c r="O53" i="23"/>
  <c r="N53" i="23"/>
  <c r="M53" i="23"/>
  <c r="L53" i="23"/>
  <c r="K53" i="23"/>
  <c r="J53" i="23"/>
  <c r="I53" i="23"/>
  <c r="H53" i="23"/>
  <c r="G53" i="23"/>
  <c r="F53" i="23"/>
  <c r="E53" i="23"/>
  <c r="D53" i="23"/>
  <c r="C53" i="23"/>
  <c r="B53" i="23"/>
  <c r="M51" i="23"/>
  <c r="L51" i="23"/>
  <c r="K51" i="23"/>
  <c r="J51" i="23"/>
  <c r="I51" i="23"/>
  <c r="H51" i="23"/>
  <c r="G51" i="23"/>
  <c r="F51" i="23"/>
  <c r="E51" i="23"/>
  <c r="D51" i="23"/>
  <c r="C51" i="23"/>
  <c r="B51" i="23"/>
  <c r="M50" i="23"/>
  <c r="L50" i="23"/>
  <c r="K50" i="23"/>
  <c r="J50" i="23"/>
  <c r="I50" i="23"/>
  <c r="H50" i="23"/>
  <c r="G50" i="23"/>
  <c r="F50" i="23"/>
  <c r="E50" i="23"/>
  <c r="D50" i="23"/>
  <c r="C50" i="23"/>
  <c r="B50" i="23"/>
  <c r="M48" i="23"/>
  <c r="L48" i="23"/>
  <c r="K48" i="23"/>
  <c r="J48" i="23"/>
  <c r="I48" i="23"/>
  <c r="H48" i="23"/>
  <c r="G48" i="23"/>
  <c r="F48" i="23"/>
  <c r="E48" i="23"/>
  <c r="D48" i="23"/>
  <c r="C48" i="23"/>
  <c r="B48" i="23"/>
  <c r="M47" i="23"/>
  <c r="L47" i="23"/>
  <c r="K47" i="23"/>
  <c r="J47" i="23"/>
  <c r="I47" i="23"/>
  <c r="H47" i="23"/>
  <c r="G47" i="23"/>
  <c r="F47" i="23"/>
  <c r="E47" i="23"/>
  <c r="D47" i="23"/>
  <c r="C47" i="23"/>
  <c r="B47" i="23"/>
  <c r="AO42" i="23"/>
  <c r="AN42" i="23"/>
  <c r="AM42" i="23"/>
  <c r="AL42" i="23"/>
  <c r="AK42" i="23"/>
  <c r="AJ42" i="23"/>
  <c r="AI42" i="23"/>
  <c r="AH42" i="23"/>
  <c r="AG42" i="23"/>
  <c r="AF42" i="23"/>
  <c r="AE42" i="23"/>
  <c r="AD42" i="23"/>
  <c r="AC42" i="23"/>
  <c r="AB42" i="23"/>
  <c r="AA42" i="23"/>
  <c r="Z42" i="23"/>
  <c r="Y42" i="23"/>
  <c r="X42" i="23"/>
  <c r="W42" i="23"/>
  <c r="V42" i="23"/>
  <c r="U42" i="23"/>
  <c r="T42" i="23"/>
  <c r="S42" i="23"/>
  <c r="R42" i="23"/>
  <c r="Q42" i="23"/>
  <c r="P42" i="23"/>
  <c r="O42" i="23"/>
  <c r="N42" i="23"/>
  <c r="M42" i="23"/>
  <c r="L42" i="23"/>
  <c r="K42" i="23"/>
  <c r="J42" i="23"/>
  <c r="I42" i="23"/>
  <c r="H42" i="23"/>
  <c r="G42" i="23"/>
  <c r="F42" i="23"/>
  <c r="E42" i="23"/>
  <c r="D42" i="23"/>
  <c r="C42" i="23"/>
  <c r="B42" i="23"/>
  <c r="AO41" i="23"/>
  <c r="AN41" i="23"/>
  <c r="AM41" i="23"/>
  <c r="AL41" i="23"/>
  <c r="AK41" i="23"/>
  <c r="AJ41" i="23"/>
  <c r="AI41" i="23"/>
  <c r="AH41" i="23"/>
  <c r="AG41" i="23"/>
  <c r="AF41" i="23"/>
  <c r="AE41" i="23"/>
  <c r="AD41" i="23"/>
  <c r="AC41" i="23"/>
  <c r="AB41" i="23"/>
  <c r="AA41" i="23"/>
  <c r="Z41" i="23"/>
  <c r="Y41" i="23"/>
  <c r="X41" i="23"/>
  <c r="W41" i="23"/>
  <c r="V41" i="23"/>
  <c r="U41" i="23"/>
  <c r="T41" i="23"/>
  <c r="S41" i="23"/>
  <c r="R41" i="23"/>
  <c r="Q41" i="23"/>
  <c r="P41" i="23"/>
  <c r="O41" i="23"/>
  <c r="N41" i="23"/>
  <c r="M41" i="23"/>
  <c r="L41" i="23"/>
  <c r="K41" i="23"/>
  <c r="J41" i="23"/>
  <c r="I41" i="23"/>
  <c r="H41" i="23"/>
  <c r="G41" i="23"/>
  <c r="F41" i="23"/>
  <c r="E41" i="23"/>
  <c r="D41" i="23"/>
  <c r="C41" i="23"/>
  <c r="B41" i="23"/>
  <c r="AO40" i="23"/>
  <c r="AN40" i="23"/>
  <c r="AM40" i="23"/>
  <c r="AL40" i="23"/>
  <c r="AK40" i="23"/>
  <c r="AJ40" i="23"/>
  <c r="AI40" i="23"/>
  <c r="AH40" i="23"/>
  <c r="AG40" i="23"/>
  <c r="AF40" i="23"/>
  <c r="AE40" i="23"/>
  <c r="AD40" i="23"/>
  <c r="AC40" i="23"/>
  <c r="AB40" i="23"/>
  <c r="AA40" i="23"/>
  <c r="Z40" i="23"/>
  <c r="Y40" i="23"/>
  <c r="X40" i="23"/>
  <c r="W40" i="23"/>
  <c r="V40" i="23"/>
  <c r="U40" i="23"/>
  <c r="T40" i="23"/>
  <c r="S40" i="23"/>
  <c r="R40" i="23"/>
  <c r="Q40" i="23"/>
  <c r="P40" i="23"/>
  <c r="O40" i="23"/>
  <c r="N40" i="23"/>
  <c r="M40" i="23"/>
  <c r="L40" i="23"/>
  <c r="K40" i="23"/>
  <c r="J40" i="23"/>
  <c r="I40" i="23"/>
  <c r="H40" i="23"/>
  <c r="G40" i="23"/>
  <c r="F40" i="23"/>
  <c r="E40" i="23"/>
  <c r="D40" i="23"/>
  <c r="C40" i="23"/>
  <c r="B40" i="23"/>
  <c r="AO36" i="23"/>
  <c r="AN36" i="23"/>
  <c r="AM36" i="23"/>
  <c r="AL36" i="23"/>
  <c r="AK36" i="23"/>
  <c r="AJ36" i="23"/>
  <c r="AI36" i="23"/>
  <c r="AH36" i="23"/>
  <c r="AG36" i="23"/>
  <c r="AF36" i="23"/>
  <c r="AE36" i="23"/>
  <c r="AD36" i="23"/>
  <c r="AC36" i="23"/>
  <c r="AB36" i="23"/>
  <c r="AA36" i="23"/>
  <c r="Z36" i="23"/>
  <c r="Y36" i="23"/>
  <c r="X36" i="23"/>
  <c r="W36" i="23"/>
  <c r="AO35" i="23"/>
  <c r="AN35" i="23"/>
  <c r="AM35" i="23"/>
  <c r="AL35" i="23"/>
  <c r="AK35" i="23"/>
  <c r="AJ35" i="23"/>
  <c r="AI35" i="23"/>
  <c r="AH35" i="23"/>
  <c r="AG35" i="23"/>
  <c r="AF35" i="23"/>
  <c r="AE35" i="23"/>
  <c r="AD35" i="23"/>
  <c r="AC35" i="23"/>
  <c r="AB35" i="23"/>
  <c r="AA35" i="23"/>
  <c r="Z35" i="23"/>
  <c r="Y35" i="23"/>
  <c r="X35" i="23"/>
  <c r="W35" i="23"/>
  <c r="AO34" i="23"/>
  <c r="AN34" i="23"/>
  <c r="AM34" i="23"/>
  <c r="AL34" i="23"/>
  <c r="AK34" i="23"/>
  <c r="AJ34" i="23"/>
  <c r="AI34" i="23"/>
  <c r="AH34" i="23"/>
  <c r="AG34" i="23"/>
  <c r="AF34" i="23"/>
  <c r="AE34" i="23"/>
  <c r="AD34" i="23"/>
  <c r="AC34" i="23"/>
  <c r="AB34" i="23"/>
  <c r="AA34" i="23"/>
  <c r="Z34" i="23"/>
  <c r="Y34" i="23"/>
  <c r="X34" i="23"/>
  <c r="W34" i="23"/>
  <c r="AO33" i="23"/>
  <c r="AN33" i="23"/>
  <c r="AM33" i="23"/>
  <c r="AL33" i="23"/>
  <c r="AK33" i="23"/>
  <c r="AJ33" i="23"/>
  <c r="AI33" i="23"/>
  <c r="AH33" i="23"/>
  <c r="AG33" i="23"/>
  <c r="AF33" i="23"/>
  <c r="AE33" i="23"/>
  <c r="AD33" i="23"/>
  <c r="AC33" i="23"/>
  <c r="AB33" i="23"/>
  <c r="AA33" i="23"/>
  <c r="Z33" i="23"/>
  <c r="Y33" i="23"/>
  <c r="X33" i="23"/>
  <c r="W33" i="23"/>
  <c r="M27" i="23"/>
  <c r="L27" i="23"/>
  <c r="K27" i="23"/>
  <c r="J27" i="23"/>
  <c r="I27" i="23"/>
  <c r="H27" i="23"/>
  <c r="G27" i="23"/>
  <c r="F27" i="23"/>
  <c r="E27" i="23"/>
  <c r="D27" i="23"/>
  <c r="C27" i="23"/>
  <c r="B27" i="23"/>
  <c r="AO22" i="23"/>
  <c r="AN22" i="23"/>
  <c r="AM22" i="23"/>
  <c r="AL22" i="23"/>
  <c r="AK22" i="23"/>
  <c r="AJ22" i="23"/>
  <c r="AI22" i="23"/>
  <c r="AH22" i="23"/>
  <c r="AG22" i="23"/>
  <c r="AF22" i="23"/>
  <c r="AE22" i="23"/>
  <c r="AD22" i="23"/>
  <c r="AC22" i="23"/>
  <c r="AB22" i="23"/>
  <c r="AA22" i="23"/>
  <c r="Z22" i="23"/>
  <c r="Y22" i="23"/>
  <c r="X22" i="23"/>
  <c r="W22" i="23"/>
  <c r="AO19" i="23"/>
  <c r="AN19" i="23"/>
  <c r="AM19" i="23"/>
  <c r="AL19" i="23"/>
  <c r="AK19" i="23"/>
  <c r="AJ19" i="23"/>
  <c r="AI19" i="23"/>
  <c r="AH19" i="23"/>
  <c r="AG19" i="23"/>
  <c r="AF19" i="23"/>
  <c r="AE19" i="23"/>
  <c r="AD19" i="23"/>
  <c r="AC19" i="23"/>
  <c r="AB19" i="23"/>
  <c r="AA19" i="23"/>
  <c r="Z19" i="23"/>
  <c r="Y19" i="23"/>
  <c r="X19" i="23"/>
  <c r="W19" i="23"/>
  <c r="AO18" i="23"/>
  <c r="AN18" i="23"/>
  <c r="AM18" i="23"/>
  <c r="AL18" i="23"/>
  <c r="AK18" i="23"/>
  <c r="AJ18" i="23"/>
  <c r="AI18" i="23"/>
  <c r="AH18" i="23"/>
  <c r="AG18" i="23"/>
  <c r="AF18" i="23"/>
  <c r="AE18" i="23"/>
  <c r="AD18" i="23"/>
  <c r="AC18" i="23"/>
  <c r="AB18" i="23"/>
  <c r="AA18" i="23"/>
  <c r="Z18" i="23"/>
  <c r="Y18" i="23"/>
  <c r="X18" i="23"/>
  <c r="W18" i="23"/>
  <c r="AO16" i="23"/>
  <c r="AN16" i="23"/>
  <c r="AM16" i="23"/>
  <c r="AL16" i="23"/>
  <c r="AK16" i="23"/>
  <c r="AJ16" i="23"/>
  <c r="AI16" i="23"/>
  <c r="AH16" i="23"/>
  <c r="AG16" i="23"/>
  <c r="AF16" i="23"/>
  <c r="AE16" i="23"/>
  <c r="AD16" i="23"/>
  <c r="AC16" i="23"/>
  <c r="AB16" i="23"/>
  <c r="AA16" i="23"/>
  <c r="Z16" i="23"/>
  <c r="Y16" i="23"/>
  <c r="X16" i="23"/>
  <c r="W16" i="23"/>
  <c r="V16" i="23"/>
  <c r="U16" i="23"/>
  <c r="T16" i="23"/>
  <c r="S16" i="23"/>
  <c r="R16" i="23"/>
  <c r="Q16" i="23"/>
  <c r="P16" i="23"/>
  <c r="O16" i="23"/>
  <c r="N16" i="23"/>
  <c r="M16" i="23"/>
  <c r="L16" i="23"/>
  <c r="K16" i="23"/>
  <c r="J16" i="23"/>
  <c r="I16" i="23"/>
  <c r="H16" i="23"/>
  <c r="G16" i="23"/>
  <c r="F16" i="23"/>
  <c r="E16" i="23"/>
  <c r="D16" i="23"/>
  <c r="C16" i="23"/>
  <c r="B16" i="23"/>
  <c r="AO15" i="23"/>
  <c r="AN15" i="23"/>
  <c r="AM15" i="23"/>
  <c r="AL15" i="23"/>
  <c r="AK15" i="23"/>
  <c r="AJ15" i="23"/>
  <c r="AI15" i="23"/>
  <c r="AH15" i="23"/>
  <c r="AG15" i="23"/>
  <c r="AF15" i="23"/>
  <c r="AE15" i="23"/>
  <c r="AD15" i="23"/>
  <c r="AC15" i="23"/>
  <c r="AB15" i="23"/>
  <c r="AA15" i="23"/>
  <c r="Z15" i="23"/>
  <c r="Y15" i="23"/>
  <c r="X15" i="23"/>
  <c r="W15" i="23"/>
  <c r="V15" i="23"/>
  <c r="U15" i="23"/>
  <c r="T15" i="23"/>
  <c r="S15" i="23"/>
  <c r="R15" i="23"/>
  <c r="Q15" i="23"/>
  <c r="P15" i="23"/>
  <c r="O15" i="23"/>
  <c r="N15" i="23"/>
  <c r="M15" i="23"/>
  <c r="L15" i="23"/>
  <c r="K15" i="23"/>
  <c r="J15" i="23"/>
  <c r="I15" i="23"/>
  <c r="H15" i="23"/>
  <c r="G15" i="23"/>
  <c r="F15" i="23"/>
  <c r="E15" i="23"/>
  <c r="D15" i="23"/>
  <c r="C15" i="23"/>
  <c r="B15" i="23"/>
  <c r="AO14" i="23"/>
  <c r="AN14" i="23"/>
  <c r="AM14" i="23"/>
  <c r="AL14" i="23"/>
  <c r="AK14" i="23"/>
  <c r="AJ14" i="23"/>
  <c r="AI14" i="23"/>
  <c r="AH14" i="23"/>
  <c r="AG14" i="23"/>
  <c r="AF14" i="23"/>
  <c r="AE14" i="23"/>
  <c r="AD14" i="23"/>
  <c r="AC14" i="23"/>
  <c r="AB14" i="23"/>
  <c r="AA14" i="23"/>
  <c r="Z14" i="23"/>
  <c r="Y14" i="23"/>
  <c r="X14" i="23"/>
  <c r="W14" i="23"/>
  <c r="V14" i="23"/>
  <c r="U14" i="23"/>
  <c r="T14" i="23"/>
  <c r="S14" i="23"/>
  <c r="R14" i="23"/>
  <c r="Q14" i="23"/>
  <c r="P14" i="23"/>
  <c r="O14" i="23"/>
  <c r="N14" i="23"/>
  <c r="M14" i="23"/>
  <c r="L14" i="23"/>
  <c r="K14" i="23"/>
  <c r="J14" i="23"/>
  <c r="I14" i="23"/>
  <c r="H14" i="23"/>
  <c r="G14" i="23"/>
  <c r="F14" i="23"/>
  <c r="E14" i="23"/>
  <c r="D14" i="23"/>
  <c r="C14" i="23"/>
  <c r="B14" i="23"/>
  <c r="AO11" i="23"/>
  <c r="AN11" i="23"/>
  <c r="AM11" i="23"/>
  <c r="AL11" i="23"/>
  <c r="AK11" i="23"/>
  <c r="AJ11" i="23"/>
  <c r="AI11" i="23"/>
  <c r="AH11" i="23"/>
  <c r="AG11" i="23"/>
  <c r="AF11" i="23"/>
  <c r="AE11" i="23"/>
  <c r="AD11" i="23"/>
  <c r="AC11" i="23"/>
  <c r="AB11" i="23"/>
  <c r="AA11" i="23"/>
  <c r="Z11" i="23"/>
  <c r="Y11" i="23"/>
  <c r="X11" i="23"/>
  <c r="W11" i="23"/>
  <c r="AO9" i="23"/>
  <c r="AN9" i="23"/>
  <c r="AM9" i="23"/>
  <c r="AL9" i="23"/>
  <c r="AK9" i="23"/>
  <c r="AJ9" i="23"/>
  <c r="AI9" i="23"/>
  <c r="AH9" i="23"/>
  <c r="AG9" i="23"/>
  <c r="AF9" i="23"/>
  <c r="AE9" i="23"/>
  <c r="AD9" i="23"/>
  <c r="AC9" i="23"/>
  <c r="AB9" i="23"/>
  <c r="AA9" i="23"/>
  <c r="Z9" i="23"/>
  <c r="Y9" i="23"/>
  <c r="X9" i="23"/>
  <c r="W9" i="23"/>
  <c r="AO8" i="23"/>
  <c r="AN8" i="23"/>
  <c r="AM8" i="23"/>
  <c r="AL8" i="23"/>
  <c r="AK8" i="23"/>
  <c r="AJ8" i="23"/>
  <c r="AI8" i="23"/>
  <c r="AH8" i="23"/>
  <c r="AG8" i="23"/>
  <c r="AF8" i="23"/>
  <c r="AE8" i="23"/>
  <c r="AD8" i="23"/>
  <c r="AC8" i="23"/>
  <c r="AB8" i="23"/>
  <c r="AA8" i="23"/>
  <c r="Z8" i="23"/>
  <c r="Y8" i="23"/>
  <c r="X8" i="23"/>
  <c r="W8" i="23"/>
  <c r="AO7" i="23"/>
  <c r="AN7" i="23"/>
  <c r="AM7" i="23"/>
  <c r="AL7" i="23"/>
  <c r="AK7" i="23"/>
  <c r="AJ7" i="23"/>
  <c r="AI7" i="23"/>
  <c r="AH7" i="23"/>
  <c r="AG7" i="23"/>
  <c r="AF7" i="23"/>
  <c r="AE7" i="23"/>
  <c r="AD7" i="23"/>
  <c r="AC7" i="23"/>
  <c r="AB7" i="23"/>
  <c r="AA7" i="23"/>
  <c r="Z7" i="23"/>
  <c r="Y7" i="23"/>
  <c r="X7" i="23"/>
  <c r="W7" i="23"/>
  <c r="B44" i="30"/>
  <c r="B43" i="30"/>
  <c r="B42" i="30"/>
  <c r="B41" i="30"/>
  <c r="B40" i="30"/>
  <c r="B39" i="30"/>
  <c r="B38" i="30"/>
  <c r="B37" i="30"/>
  <c r="B36" i="30"/>
  <c r="B35" i="30"/>
  <c r="B34" i="30"/>
  <c r="B33" i="30"/>
  <c r="B32" i="30"/>
  <c r="B31" i="30"/>
  <c r="B30" i="30"/>
  <c r="B29" i="30"/>
  <c r="B28" i="30"/>
  <c r="B27" i="30"/>
  <c r="B26" i="30"/>
  <c r="B25" i="30"/>
  <c r="B24" i="30"/>
  <c r="B23" i="30"/>
  <c r="B22" i="30"/>
  <c r="B21" i="30"/>
  <c r="B20" i="30"/>
  <c r="B19" i="30"/>
  <c r="B18" i="30"/>
  <c r="B17" i="30"/>
  <c r="B16" i="30"/>
  <c r="B15" i="30"/>
  <c r="B14" i="30"/>
  <c r="E44" i="34" l="1"/>
  <c r="E30" i="34"/>
  <c r="E57" i="34"/>
  <c r="E26" i="34"/>
  <c r="E54" i="34"/>
  <c r="E50" i="34"/>
  <c r="E22" i="34"/>
  <c r="E37" i="34"/>
  <c r="E18" i="34"/>
  <c r="L3" i="8"/>
  <c r="DU34" i="23"/>
  <c r="DU14" i="23"/>
  <c r="DU8" i="23"/>
  <c r="DU11" i="23"/>
  <c r="DU18" i="23"/>
  <c r="DD8" i="23"/>
  <c r="DH8" i="23"/>
  <c r="DP8" i="23"/>
  <c r="DT8" i="23"/>
  <c r="DH9" i="23"/>
  <c r="DL9" i="23"/>
  <c r="DP9" i="23"/>
  <c r="DD11" i="23"/>
  <c r="DT11" i="23"/>
  <c r="DT15" i="23"/>
  <c r="DH11" i="23"/>
  <c r="DP11" i="23"/>
  <c r="CV14" i="23"/>
  <c r="DH14" i="23"/>
  <c r="DP14" i="23"/>
  <c r="DK15" i="23"/>
  <c r="DU19" i="23"/>
  <c r="CZ14" i="23"/>
  <c r="DL14" i="23"/>
  <c r="CV16" i="23"/>
  <c r="CR16" i="23"/>
  <c r="CZ16" i="23"/>
  <c r="DD16" i="23"/>
  <c r="DH16" i="23"/>
  <c r="DL16" i="23"/>
  <c r="DP16" i="23"/>
  <c r="DT16" i="23"/>
  <c r="DD18" i="23"/>
  <c r="DH18" i="23"/>
  <c r="DL18" i="23"/>
  <c r="DP18" i="23"/>
  <c r="DT18" i="23"/>
  <c r="DD19" i="23"/>
  <c r="DH19" i="23"/>
  <c r="DL19" i="23"/>
  <c r="DP19" i="23"/>
  <c r="DT19" i="23"/>
  <c r="DD33" i="23"/>
  <c r="DH33" i="23"/>
  <c r="DL33" i="23"/>
  <c r="DP33" i="23"/>
  <c r="DT33" i="23"/>
  <c r="DD34" i="23"/>
  <c r="DH34" i="23"/>
  <c r="DL34" i="23"/>
  <c r="DP34" i="23"/>
  <c r="DT34" i="23"/>
  <c r="DD35" i="23"/>
  <c r="DH35" i="23"/>
  <c r="DL35" i="23"/>
  <c r="DP35" i="23"/>
  <c r="DT35" i="23"/>
  <c r="DH36" i="23"/>
  <c r="DP36" i="23"/>
  <c r="DT36" i="23"/>
  <c r="DP40" i="23"/>
  <c r="DT40" i="23"/>
  <c r="DH41" i="23"/>
  <c r="DL41" i="23"/>
  <c r="DT41" i="23"/>
  <c r="DD36" i="23"/>
  <c r="DD42" i="23"/>
  <c r="DH42" i="23"/>
  <c r="DL42" i="23"/>
  <c r="DL36" i="23"/>
  <c r="CR14" i="23"/>
  <c r="CN16" i="23"/>
  <c r="CJ16" i="23"/>
  <c r="CJ14" i="23"/>
  <c r="DP42" i="23"/>
  <c r="DD40" i="23"/>
  <c r="DT42" i="23"/>
  <c r="DT54" i="23"/>
  <c r="DH40" i="23"/>
  <c r="DU9" i="23"/>
  <c r="DU15" i="23"/>
  <c r="DU33" i="23"/>
  <c r="DU35" i="23"/>
  <c r="DU40" i="23"/>
  <c r="DD41" i="23"/>
  <c r="CJ12" i="25"/>
  <c r="DL40" i="23"/>
  <c r="CF12" i="25"/>
  <c r="E17" i="32" s="1"/>
  <c r="DL12" i="25"/>
  <c r="CR12" i="25"/>
  <c r="CV12" i="25"/>
  <c r="DU54" i="23"/>
  <c r="CF10" i="23"/>
  <c r="CF20" i="23"/>
  <c r="CF23" i="23"/>
  <c r="CF37" i="23"/>
  <c r="CF38" i="23"/>
  <c r="CF43" i="23"/>
  <c r="CF44" i="23"/>
  <c r="DP41" i="23"/>
  <c r="DE8" i="23"/>
  <c r="DI8" i="23"/>
  <c r="DM8" i="23"/>
  <c r="DQ8" i="23"/>
  <c r="DE9" i="23"/>
  <c r="DI9" i="23"/>
  <c r="DM9" i="23"/>
  <c r="DQ9" i="23"/>
  <c r="DE11" i="23"/>
  <c r="DI11" i="23"/>
  <c r="DM11" i="23"/>
  <c r="DF33" i="23"/>
  <c r="DC16" i="23"/>
  <c r="CK14" i="23"/>
  <c r="CS14" i="23"/>
  <c r="DA14" i="23"/>
  <c r="DI14" i="23"/>
  <c r="DQ14" i="23"/>
  <c r="CO15" i="23"/>
  <c r="CW15" i="23"/>
  <c r="DE15" i="23"/>
  <c r="DM15" i="23"/>
  <c r="CK16" i="23"/>
  <c r="CW16" i="23"/>
  <c r="DE16" i="23"/>
  <c r="DQ16" i="23"/>
  <c r="DU16" i="23"/>
  <c r="DI18" i="23"/>
  <c r="DE19" i="23"/>
  <c r="DM19" i="23"/>
  <c r="DI22" i="23"/>
  <c r="DQ22" i="23"/>
  <c r="CP15" i="23"/>
  <c r="CH16" i="23"/>
  <c r="C21" i="32" s="1"/>
  <c r="CS16" i="23"/>
  <c r="CN53" i="23"/>
  <c r="CV53" i="23"/>
  <c r="DD53" i="23"/>
  <c r="DH53" i="23"/>
  <c r="DL53" i="23"/>
  <c r="DP53" i="23"/>
  <c r="CJ54" i="23"/>
  <c r="CN54" i="23"/>
  <c r="CR54" i="23"/>
  <c r="CV54" i="23"/>
  <c r="CZ54" i="23"/>
  <c r="DD54" i="23"/>
  <c r="DH54" i="23"/>
  <c r="DL54" i="23"/>
  <c r="DP54" i="23"/>
  <c r="DQ11" i="23"/>
  <c r="CO14" i="23"/>
  <c r="CW14" i="23"/>
  <c r="DE14" i="23"/>
  <c r="DM14" i="23"/>
  <c r="CK15" i="23"/>
  <c r="CS15" i="23"/>
  <c r="DA15" i="23"/>
  <c r="DI15" i="23"/>
  <c r="DQ15" i="23"/>
  <c r="CO16" i="23"/>
  <c r="DA16" i="23"/>
  <c r="DM16" i="23"/>
  <c r="DE18" i="23"/>
  <c r="DM18" i="23"/>
  <c r="DI19" i="23"/>
  <c r="DQ19" i="23"/>
  <c r="DE22" i="23"/>
  <c r="DM22" i="23"/>
  <c r="DU22" i="23"/>
  <c r="DF15" i="23"/>
  <c r="CX16" i="23"/>
  <c r="DN16" i="23"/>
  <c r="DF18" i="23"/>
  <c r="DQ18" i="23"/>
  <c r="CJ53" i="23"/>
  <c r="CR53" i="23"/>
  <c r="CZ53" i="23"/>
  <c r="DT53" i="23"/>
  <c r="DD22" i="23"/>
  <c r="DH22" i="23"/>
  <c r="DL22" i="23"/>
  <c r="DP22" i="23"/>
  <c r="DT22" i="23"/>
  <c r="DE33" i="23"/>
  <c r="DI33" i="23"/>
  <c r="DM33" i="23"/>
  <c r="DQ33" i="23"/>
  <c r="DI34" i="23"/>
  <c r="DM34" i="23"/>
  <c r="DQ34" i="23"/>
  <c r="DU36" i="23"/>
  <c r="DU41" i="23"/>
  <c r="DL8" i="23"/>
  <c r="DD9" i="23"/>
  <c r="DT9" i="23"/>
  <c r="CN14" i="23"/>
  <c r="DT14" i="23"/>
  <c r="DF8" i="23"/>
  <c r="DN8" i="23"/>
  <c r="DR8" i="23"/>
  <c r="DJ9" i="23"/>
  <c r="DR9" i="23"/>
  <c r="DC8" i="23"/>
  <c r="DG8" i="23"/>
  <c r="DK8" i="23"/>
  <c r="DO8" i="23"/>
  <c r="DS8" i="23"/>
  <c r="DC9" i="23"/>
  <c r="DG9" i="23"/>
  <c r="DK9" i="23"/>
  <c r="DO9" i="23"/>
  <c r="DS9" i="23"/>
  <c r="DC11" i="23"/>
  <c r="DG11" i="23"/>
  <c r="DK11" i="23"/>
  <c r="DO11" i="23"/>
  <c r="DS11" i="23"/>
  <c r="CI14" i="23"/>
  <c r="CM14" i="23"/>
  <c r="CQ14" i="23"/>
  <c r="CU14" i="23"/>
  <c r="CY14" i="23"/>
  <c r="DC14" i="23"/>
  <c r="DG14" i="23"/>
  <c r="DK14" i="23"/>
  <c r="DO14" i="23"/>
  <c r="DS14" i="23"/>
  <c r="CI15" i="23"/>
  <c r="CM15" i="23"/>
  <c r="CQ15" i="23"/>
  <c r="CY15" i="23"/>
  <c r="DC15" i="23"/>
  <c r="DG15" i="23"/>
  <c r="DO15" i="23"/>
  <c r="DS15" i="23"/>
  <c r="CI16" i="23"/>
  <c r="CQ16" i="23"/>
  <c r="CU16" i="23"/>
  <c r="CY16" i="23"/>
  <c r="DG16" i="23"/>
  <c r="DK16" i="23"/>
  <c r="DO16" i="23"/>
  <c r="DC18" i="23"/>
  <c r="DG18" i="23"/>
  <c r="DO18" i="23"/>
  <c r="DS18" i="23"/>
  <c r="DG19" i="23"/>
  <c r="DK19" i="23"/>
  <c r="DO19" i="23"/>
  <c r="DC35" i="23"/>
  <c r="DK36" i="23"/>
  <c r="DS40" i="23"/>
  <c r="DK41" i="23"/>
  <c r="DS19" i="23"/>
  <c r="DF22" i="23"/>
  <c r="DS35" i="23"/>
  <c r="DL11" i="23"/>
  <c r="DD14" i="23"/>
  <c r="CJ15" i="23"/>
  <c r="CN15" i="23"/>
  <c r="CR15" i="23"/>
  <c r="CV15" i="23"/>
  <c r="CZ15" i="23"/>
  <c r="DD15" i="23"/>
  <c r="DH15" i="23"/>
  <c r="DL15" i="23"/>
  <c r="DP15" i="23"/>
  <c r="CU15" i="23"/>
  <c r="DS16" i="23"/>
  <c r="DC19" i="23"/>
  <c r="DN22" i="23"/>
  <c r="DE34" i="23"/>
  <c r="DF41" i="23"/>
  <c r="DJ8" i="23"/>
  <c r="DF9" i="23"/>
  <c r="DN9" i="23"/>
  <c r="DF11" i="23"/>
  <c r="DJ11" i="23"/>
  <c r="DN11" i="23"/>
  <c r="DR11" i="23"/>
  <c r="CH14" i="23"/>
  <c r="C19" i="32" s="1"/>
  <c r="CL14" i="23"/>
  <c r="CP14" i="23"/>
  <c r="CT14" i="23"/>
  <c r="CX14" i="23"/>
  <c r="DB14" i="23"/>
  <c r="DF14" i="23"/>
  <c r="DJ14" i="23"/>
  <c r="DN14" i="23"/>
  <c r="DR14" i="23"/>
  <c r="CH15" i="23"/>
  <c r="C20" i="32" s="1"/>
  <c r="CL15" i="23"/>
  <c r="CT15" i="23"/>
  <c r="CX15" i="23"/>
  <c r="DB15" i="23"/>
  <c r="DJ15" i="23"/>
  <c r="DN15" i="23"/>
  <c r="DR15" i="23"/>
  <c r="CL16" i="23"/>
  <c r="CP16" i="23"/>
  <c r="CT16" i="23"/>
  <c r="DB16" i="23"/>
  <c r="DF16" i="23"/>
  <c r="DJ16" i="23"/>
  <c r="DR16" i="23"/>
  <c r="DJ18" i="23"/>
  <c r="DN18" i="23"/>
  <c r="DR18" i="23"/>
  <c r="DF19" i="23"/>
  <c r="DJ19" i="23"/>
  <c r="DR19" i="23"/>
  <c r="DJ22" i="23"/>
  <c r="DR22" i="23"/>
  <c r="DJ33" i="23"/>
  <c r="DN35" i="23"/>
  <c r="DF36" i="23"/>
  <c r="DN40" i="23"/>
  <c r="CM16" i="23"/>
  <c r="DI16" i="23"/>
  <c r="DK18" i="23"/>
  <c r="DN19" i="23"/>
  <c r="DN33" i="23"/>
  <c r="DC40" i="23"/>
  <c r="DR33" i="23"/>
  <c r="DF34" i="23"/>
  <c r="DJ34" i="23"/>
  <c r="DN34" i="23"/>
  <c r="DR34" i="23"/>
  <c r="DF35" i="23"/>
  <c r="DJ35" i="23"/>
  <c r="DR35" i="23"/>
  <c r="DJ36" i="23"/>
  <c r="DN36" i="23"/>
  <c r="DR36" i="23"/>
  <c r="DF40" i="23"/>
  <c r="DJ40" i="23"/>
  <c r="DR40" i="23"/>
  <c r="DJ41" i="23"/>
  <c r="DN41" i="23"/>
  <c r="DR41" i="23"/>
  <c r="DF42" i="23"/>
  <c r="DJ42" i="23"/>
  <c r="DN42" i="23"/>
  <c r="DR42" i="23"/>
  <c r="CH53" i="23"/>
  <c r="C58" i="32" s="1"/>
  <c r="CL53" i="23"/>
  <c r="CP53" i="23"/>
  <c r="CT53" i="23"/>
  <c r="CX53" i="23"/>
  <c r="DB53" i="23"/>
  <c r="DF53" i="23"/>
  <c r="DJ53" i="23"/>
  <c r="DN53" i="23"/>
  <c r="DR53" i="23"/>
  <c r="CH54" i="23"/>
  <c r="C59" i="32" s="1"/>
  <c r="CL54" i="23"/>
  <c r="CP54" i="23"/>
  <c r="CT54" i="23"/>
  <c r="CX54" i="23"/>
  <c r="DB54" i="23"/>
  <c r="DF54" i="23"/>
  <c r="DJ54" i="23"/>
  <c r="DN54" i="23"/>
  <c r="DR54" i="23"/>
  <c r="DC22" i="23"/>
  <c r="DG22" i="23"/>
  <c r="DK22" i="23"/>
  <c r="DO22" i="23"/>
  <c r="DS22" i="23"/>
  <c r="DC33" i="23"/>
  <c r="DG33" i="23"/>
  <c r="DK33" i="23"/>
  <c r="DO33" i="23"/>
  <c r="DS33" i="23"/>
  <c r="DC34" i="23"/>
  <c r="DG34" i="23"/>
  <c r="DK34" i="23"/>
  <c r="DO34" i="23"/>
  <c r="DS34" i="23"/>
  <c r="DG35" i="23"/>
  <c r="DK35" i="23"/>
  <c r="DO35" i="23"/>
  <c r="DC36" i="23"/>
  <c r="DG36" i="23"/>
  <c r="DO36" i="23"/>
  <c r="DS36" i="23"/>
  <c r="DG40" i="23"/>
  <c r="DK40" i="23"/>
  <c r="DO40" i="23"/>
  <c r="DC41" i="23"/>
  <c r="DG41" i="23"/>
  <c r="DO41" i="23"/>
  <c r="DS41" i="23"/>
  <c r="DC42" i="23"/>
  <c r="DG42" i="23"/>
  <c r="DK42" i="23"/>
  <c r="DO42" i="23"/>
  <c r="DS42" i="23"/>
  <c r="CI53" i="23"/>
  <c r="CM53" i="23"/>
  <c r="CQ53" i="23"/>
  <c r="CU53" i="23"/>
  <c r="CY53" i="23"/>
  <c r="DC53" i="23"/>
  <c r="DG53" i="23"/>
  <c r="DK53" i="23"/>
  <c r="DO53" i="23"/>
  <c r="DS53" i="23"/>
  <c r="CI54" i="23"/>
  <c r="CM54" i="23"/>
  <c r="CQ54" i="23"/>
  <c r="CU54" i="23"/>
  <c r="CY54" i="23"/>
  <c r="DC54" i="23"/>
  <c r="DG54" i="23"/>
  <c r="DK54" i="23"/>
  <c r="DO54" i="23"/>
  <c r="DS54" i="23"/>
  <c r="DE35" i="23"/>
  <c r="DI35" i="23"/>
  <c r="DM35" i="23"/>
  <c r="DQ35" i="23"/>
  <c r="DE36" i="23"/>
  <c r="DI36" i="23"/>
  <c r="DM36" i="23"/>
  <c r="DQ36" i="23"/>
  <c r="DE40" i="23"/>
  <c r="DI40" i="23"/>
  <c r="DM40" i="23"/>
  <c r="DQ40" i="23"/>
  <c r="DE41" i="23"/>
  <c r="DI41" i="23"/>
  <c r="DM41" i="23"/>
  <c r="DQ41" i="23"/>
  <c r="DE42" i="23"/>
  <c r="DI42" i="23"/>
  <c r="DM42" i="23"/>
  <c r="DQ42" i="23"/>
  <c r="DU42" i="23"/>
  <c r="CK53" i="23"/>
  <c r="CO53" i="23"/>
  <c r="CS53" i="23"/>
  <c r="CW53" i="23"/>
  <c r="DA53" i="23"/>
  <c r="DE53" i="23"/>
  <c r="DI53" i="23"/>
  <c r="DM53" i="23"/>
  <c r="DQ53" i="23"/>
  <c r="DU53" i="23"/>
  <c r="CK54" i="23"/>
  <c r="CO54" i="23"/>
  <c r="CS54" i="23"/>
  <c r="CW54" i="23"/>
  <c r="DA54" i="23"/>
  <c r="DE54" i="23"/>
  <c r="DI54" i="23"/>
  <c r="DM54" i="23"/>
  <c r="DQ54" i="23"/>
  <c r="DI12" i="25"/>
  <c r="DH12" i="25"/>
  <c r="CM31" i="25"/>
  <c r="CM30" i="25" s="1"/>
  <c r="DN12" i="25"/>
  <c r="DR31" i="25"/>
  <c r="DR30" i="25" s="1"/>
  <c r="CQ12" i="25"/>
  <c r="DF12" i="25"/>
  <c r="CG12" i="25"/>
  <c r="CX12" i="25"/>
  <c r="DJ12" i="25"/>
  <c r="DD12" i="25"/>
  <c r="DC12" i="25"/>
  <c r="CO12" i="25"/>
  <c r="CI12" i="25"/>
  <c r="CN12" i="25"/>
  <c r="CT12" i="25"/>
  <c r="CL31" i="25"/>
  <c r="CL30" i="25" s="1"/>
  <c r="DS12" i="25"/>
  <c r="DF31" i="25"/>
  <c r="DF30" i="25" s="1"/>
  <c r="DG12" i="25"/>
  <c r="DR12" i="25"/>
  <c r="DB12" i="25"/>
  <c r="DN31" i="25"/>
  <c r="DN30" i="25" s="1"/>
  <c r="DL31" i="25"/>
  <c r="DL30" i="25" s="1"/>
  <c r="CW12" i="25"/>
  <c r="DE12" i="25"/>
  <c r="DH31" i="25"/>
  <c r="DH30" i="25" s="1"/>
  <c r="CZ31" i="25"/>
  <c r="CZ30" i="25" s="1"/>
  <c r="CM12" i="25"/>
  <c r="CL12" i="25"/>
  <c r="DO12" i="25"/>
  <c r="DD31" i="25"/>
  <c r="DD30" i="25" s="1"/>
  <c r="CJ31" i="25"/>
  <c r="DK31" i="25"/>
  <c r="DK30" i="25" s="1"/>
  <c r="DP12" i="25"/>
  <c r="CP12" i="25"/>
  <c r="CX31" i="25"/>
  <c r="CX30" i="25" s="1"/>
  <c r="DM31" i="25"/>
  <c r="DM30" i="25" s="1"/>
  <c r="DB31" i="25"/>
  <c r="DB30" i="25" s="1"/>
  <c r="CR31" i="25"/>
  <c r="CR30" i="25" s="1"/>
  <c r="CW31" i="25"/>
  <c r="CW30" i="25" s="1"/>
  <c r="DJ31" i="25"/>
  <c r="DJ30" i="25" s="1"/>
  <c r="DA31" i="25"/>
  <c r="DA30" i="25" s="1"/>
  <c r="CP31" i="25"/>
  <c r="CP30" i="25" s="1"/>
  <c r="DK12" i="25"/>
  <c r="CH12" i="25"/>
  <c r="CH31" i="25"/>
  <c r="CZ12" i="25"/>
  <c r="CS31" i="25"/>
  <c r="CS30" i="25" s="1"/>
  <c r="DG31" i="25"/>
  <c r="DG30" i="25" s="1"/>
  <c r="CT31" i="25"/>
  <c r="CT30" i="25" s="1"/>
  <c r="DO31" i="25"/>
  <c r="DO30" i="25" s="1"/>
  <c r="DM12" i="25"/>
  <c r="CS12" i="25"/>
  <c r="CV31" i="25"/>
  <c r="CV30" i="25" s="1"/>
  <c r="DA12" i="25"/>
  <c r="CG31" i="25"/>
  <c r="CU31" i="25"/>
  <c r="CU30" i="25" s="1"/>
  <c r="DI31" i="25"/>
  <c r="DI30" i="25" s="1"/>
  <c r="CY12" i="25"/>
  <c r="DQ12" i="25"/>
  <c r="CY31" i="25"/>
  <c r="CY30" i="25" s="1"/>
  <c r="CI31" i="25"/>
  <c r="CI30" i="25" s="1"/>
  <c r="CF31" i="25"/>
  <c r="E36" i="32" s="1"/>
  <c r="DE31" i="25"/>
  <c r="DE30" i="25" s="1"/>
  <c r="DS31" i="25"/>
  <c r="DS30" i="25" s="1"/>
  <c r="CK31" i="25"/>
  <c r="CN31" i="25"/>
  <c r="CN30" i="25" s="1"/>
  <c r="DP31" i="25"/>
  <c r="DP30" i="25" s="1"/>
  <c r="CQ31" i="25"/>
  <c r="CQ30" i="25" s="1"/>
  <c r="CO31" i="25"/>
  <c r="CO30" i="25" s="1"/>
  <c r="DC31" i="25"/>
  <c r="DC30" i="25" s="1"/>
  <c r="CU12" i="25"/>
  <c r="CK12" i="25"/>
  <c r="DQ31" i="25"/>
  <c r="DQ30" i="25" s="1"/>
  <c r="CF46" i="23"/>
  <c r="E36" i="34" l="1"/>
  <c r="E17" i="34"/>
  <c r="C19" i="34"/>
  <c r="C59" i="34"/>
  <c r="U59" i="34" s="1"/>
  <c r="C21" i="34"/>
  <c r="C20" i="34"/>
  <c r="C58" i="34"/>
  <c r="G59" i="34"/>
  <c r="CG30" i="25"/>
  <c r="CH30" i="25"/>
  <c r="CJ30" i="25"/>
  <c r="CK30" i="25"/>
  <c r="CF30" i="25"/>
  <c r="E35" i="32" s="1"/>
  <c r="G20" i="34" l="1"/>
  <c r="U20" i="34"/>
  <c r="G58" i="34"/>
  <c r="U58" i="34"/>
  <c r="G19" i="34"/>
  <c r="U19" i="34"/>
  <c r="G21" i="34"/>
  <c r="U21" i="34"/>
  <c r="E35" i="34"/>
  <c r="G58" i="32"/>
  <c r="G21" i="32"/>
  <c r="G59" i="32"/>
  <c r="G20" i="32"/>
  <c r="G19" i="32"/>
  <c r="AP152" i="22"/>
  <c r="AO152" i="22"/>
  <c r="AN152" i="22"/>
  <c r="AM152" i="22"/>
  <c r="AL152" i="22"/>
  <c r="AK152" i="22"/>
  <c r="AJ152" i="22"/>
  <c r="AI152" i="22"/>
  <c r="AH152" i="22"/>
  <c r="AG152" i="22"/>
  <c r="AF152" i="22"/>
  <c r="AE152" i="22"/>
  <c r="AD152" i="22"/>
  <c r="AC152" i="22"/>
  <c r="AB152" i="22"/>
  <c r="AA152" i="22"/>
  <c r="Z152" i="22"/>
  <c r="Y152" i="22"/>
  <c r="X152" i="22"/>
  <c r="W152" i="22"/>
  <c r="V152" i="22"/>
  <c r="U152" i="22"/>
  <c r="T152" i="22"/>
  <c r="S152" i="22"/>
  <c r="R152" i="22"/>
  <c r="Q152" i="22"/>
  <c r="P152" i="22"/>
  <c r="O152" i="22"/>
  <c r="N152" i="22"/>
  <c r="M152" i="22"/>
  <c r="L152" i="22"/>
  <c r="K152" i="22"/>
  <c r="J152" i="22"/>
  <c r="I152" i="22"/>
  <c r="H152" i="22"/>
  <c r="G152" i="22"/>
  <c r="F152" i="22"/>
  <c r="E152" i="22"/>
  <c r="D152" i="22"/>
  <c r="AP148" i="22"/>
  <c r="AO148" i="22"/>
  <c r="AN148" i="22"/>
  <c r="AM148" i="22"/>
  <c r="AL148" i="22"/>
  <c r="AK148" i="22"/>
  <c r="AJ148" i="22"/>
  <c r="AI148" i="22"/>
  <c r="AH148" i="22"/>
  <c r="AG148" i="22"/>
  <c r="AF148" i="22"/>
  <c r="AE148" i="22"/>
  <c r="AD148" i="22"/>
  <c r="AC148" i="22"/>
  <c r="AB148" i="22"/>
  <c r="AA148" i="22"/>
  <c r="Z148" i="22"/>
  <c r="Y148" i="22"/>
  <c r="X148" i="22"/>
  <c r="W148" i="22"/>
  <c r="V148" i="22"/>
  <c r="U148" i="22"/>
  <c r="T148" i="22"/>
  <c r="S148" i="22"/>
  <c r="R148" i="22"/>
  <c r="Q148" i="22"/>
  <c r="P148" i="22"/>
  <c r="O148" i="22"/>
  <c r="N148" i="22"/>
  <c r="M148" i="22"/>
  <c r="L148" i="22"/>
  <c r="K148" i="22"/>
  <c r="J148" i="22"/>
  <c r="I148" i="22"/>
  <c r="H148" i="22"/>
  <c r="G148" i="22"/>
  <c r="F148" i="22"/>
  <c r="E148" i="22"/>
  <c r="D148" i="22"/>
  <c r="AP147" i="22"/>
  <c r="AO147" i="22"/>
  <c r="AN147" i="22"/>
  <c r="AM147" i="22"/>
  <c r="AL147" i="22"/>
  <c r="AK147" i="22"/>
  <c r="AJ147" i="22"/>
  <c r="AI147" i="22"/>
  <c r="AH147" i="22"/>
  <c r="AG147" i="22"/>
  <c r="AF147" i="22"/>
  <c r="AE147" i="22"/>
  <c r="AD147" i="22"/>
  <c r="AC147" i="22"/>
  <c r="AB147" i="22"/>
  <c r="AA147" i="22"/>
  <c r="Z147" i="22"/>
  <c r="Y147" i="22"/>
  <c r="X147" i="22"/>
  <c r="W147" i="22"/>
  <c r="V147" i="22"/>
  <c r="U147" i="22"/>
  <c r="T147" i="22"/>
  <c r="S147" i="22"/>
  <c r="R147" i="22"/>
  <c r="Q147" i="22"/>
  <c r="P147" i="22"/>
  <c r="O147" i="22"/>
  <c r="N147" i="22"/>
  <c r="M147" i="22"/>
  <c r="L147" i="22"/>
  <c r="K147" i="22"/>
  <c r="J147" i="22"/>
  <c r="I147" i="22"/>
  <c r="H147" i="22"/>
  <c r="G147" i="22"/>
  <c r="F147" i="22"/>
  <c r="E147" i="22"/>
  <c r="D147" i="22"/>
  <c r="AP146" i="22"/>
  <c r="AO146" i="22"/>
  <c r="AN146" i="22"/>
  <c r="AM146" i="22"/>
  <c r="AL146" i="22"/>
  <c r="AK146" i="22"/>
  <c r="AJ146" i="22"/>
  <c r="AI146" i="22"/>
  <c r="AH146" i="22"/>
  <c r="AG146" i="22"/>
  <c r="AF146" i="22"/>
  <c r="AE146" i="22"/>
  <c r="AD146" i="22"/>
  <c r="AC146" i="22"/>
  <c r="AB146" i="22"/>
  <c r="AA146" i="22"/>
  <c r="Z146" i="22"/>
  <c r="Y146" i="22"/>
  <c r="X146" i="22"/>
  <c r="W146" i="22"/>
  <c r="V146" i="22"/>
  <c r="U146" i="22"/>
  <c r="T146" i="22"/>
  <c r="S146" i="22"/>
  <c r="R146" i="22"/>
  <c r="Q146" i="22"/>
  <c r="P146" i="22"/>
  <c r="O146" i="22"/>
  <c r="N146" i="22"/>
  <c r="M146" i="22"/>
  <c r="L146" i="22"/>
  <c r="K146" i="22"/>
  <c r="J146" i="22"/>
  <c r="I146" i="22"/>
  <c r="H146" i="22"/>
  <c r="G146" i="22"/>
  <c r="F146" i="22"/>
  <c r="E146" i="22"/>
  <c r="D146" i="22"/>
  <c r="C152" i="22"/>
  <c r="C148" i="22"/>
  <c r="C147" i="22"/>
  <c r="C146" i="22"/>
  <c r="CD56" i="24"/>
  <c r="CC56" i="24"/>
  <c r="CB56" i="24"/>
  <c r="CA56" i="24"/>
  <c r="BZ56" i="24"/>
  <c r="BY56" i="24"/>
  <c r="BX56" i="24"/>
  <c r="BW56" i="24"/>
  <c r="BV56" i="24"/>
  <c r="BU56" i="24"/>
  <c r="BT56" i="24"/>
  <c r="BS56" i="24"/>
  <c r="BR56" i="24"/>
  <c r="BQ56" i="24"/>
  <c r="BP56" i="24"/>
  <c r="BO56" i="24"/>
  <c r="BN56" i="24"/>
  <c r="BM56" i="24"/>
  <c r="BL56" i="24"/>
  <c r="BK56" i="24"/>
  <c r="BJ56" i="24"/>
  <c r="BI56" i="24"/>
  <c r="BH56" i="24"/>
  <c r="BG56" i="24"/>
  <c r="BF56" i="24"/>
  <c r="BE56" i="24"/>
  <c r="BD56" i="24"/>
  <c r="BC56" i="24"/>
  <c r="BB56" i="24"/>
  <c r="BA56" i="24"/>
  <c r="AZ56" i="24"/>
  <c r="AY56" i="24"/>
  <c r="AX56" i="24"/>
  <c r="AW56" i="24"/>
  <c r="AV56" i="24"/>
  <c r="AU56" i="24"/>
  <c r="AT56" i="24"/>
  <c r="AS56" i="24"/>
  <c r="AR56" i="24"/>
  <c r="AQ56" i="24"/>
  <c r="CD55" i="24"/>
  <c r="CC55" i="24"/>
  <c r="CB55" i="24"/>
  <c r="CA55" i="24"/>
  <c r="BZ55" i="24"/>
  <c r="BY55" i="24"/>
  <c r="BX55" i="24"/>
  <c r="BW55" i="24"/>
  <c r="BV55" i="24"/>
  <c r="BU55" i="24"/>
  <c r="BT55" i="24"/>
  <c r="BS55" i="24"/>
  <c r="BR55" i="24"/>
  <c r="BQ55" i="24"/>
  <c r="BP55" i="24"/>
  <c r="BO55" i="24"/>
  <c r="BN55" i="24"/>
  <c r="BM55" i="24"/>
  <c r="BL55" i="24"/>
  <c r="BK55" i="24"/>
  <c r="BJ55" i="24"/>
  <c r="BI55" i="24"/>
  <c r="BH55" i="24"/>
  <c r="BG55" i="24"/>
  <c r="BF55" i="24"/>
  <c r="BE55" i="24"/>
  <c r="BD55" i="24"/>
  <c r="BC55" i="24"/>
  <c r="BB55" i="24"/>
  <c r="BA55" i="24"/>
  <c r="AZ55" i="24"/>
  <c r="AY55" i="24"/>
  <c r="AX55" i="24"/>
  <c r="AW55" i="24"/>
  <c r="AV55" i="24"/>
  <c r="AU55" i="24"/>
  <c r="AT55" i="24"/>
  <c r="AS55" i="24"/>
  <c r="AR55" i="24"/>
  <c r="AQ55" i="24"/>
  <c r="CD54" i="24"/>
  <c r="CC54" i="24"/>
  <c r="CB54" i="24"/>
  <c r="CA54" i="24"/>
  <c r="BZ54" i="24"/>
  <c r="BY54" i="24"/>
  <c r="BX54" i="24"/>
  <c r="BW54" i="24"/>
  <c r="BV54" i="24"/>
  <c r="BU54" i="24"/>
  <c r="BT54" i="24"/>
  <c r="BS54" i="24"/>
  <c r="BR54" i="24"/>
  <c r="BQ54" i="24"/>
  <c r="BP54" i="24"/>
  <c r="BO54" i="24"/>
  <c r="BN54" i="24"/>
  <c r="BM54" i="24"/>
  <c r="BL54" i="24"/>
  <c r="BK54" i="24"/>
  <c r="BJ54" i="24"/>
  <c r="BI54" i="24"/>
  <c r="BH54" i="24"/>
  <c r="BG54" i="24"/>
  <c r="BF54" i="24"/>
  <c r="BE54" i="24"/>
  <c r="BD54" i="24"/>
  <c r="BC54" i="24"/>
  <c r="BB54" i="24"/>
  <c r="BA54" i="24"/>
  <c r="AZ54" i="24"/>
  <c r="AY54" i="24"/>
  <c r="AX54" i="24"/>
  <c r="AW54" i="24"/>
  <c r="AV54" i="24"/>
  <c r="AU54" i="24"/>
  <c r="AT54" i="24"/>
  <c r="AS54" i="24"/>
  <c r="AR54" i="24"/>
  <c r="AQ54" i="24"/>
  <c r="CD53" i="24"/>
  <c r="CC53" i="24"/>
  <c r="CB53" i="24"/>
  <c r="CA53" i="24"/>
  <c r="BZ53" i="24"/>
  <c r="BY53" i="24"/>
  <c r="BX53" i="24"/>
  <c r="BW53" i="24"/>
  <c r="BV53" i="24"/>
  <c r="BU53" i="24"/>
  <c r="BT53" i="24"/>
  <c r="BS53" i="24"/>
  <c r="BR53" i="24"/>
  <c r="BQ53" i="24"/>
  <c r="BP53" i="24"/>
  <c r="BO53" i="24"/>
  <c r="BN53" i="24"/>
  <c r="BM53" i="24"/>
  <c r="BL53" i="24"/>
  <c r="BK53" i="24"/>
  <c r="BJ53" i="24"/>
  <c r="BI53" i="24"/>
  <c r="BH53" i="24"/>
  <c r="BG53" i="24"/>
  <c r="BF53" i="24"/>
  <c r="BE53" i="24"/>
  <c r="BD53" i="24"/>
  <c r="BC53" i="24"/>
  <c r="BB53" i="24"/>
  <c r="BA53" i="24"/>
  <c r="AZ53" i="24"/>
  <c r="AY53" i="24"/>
  <c r="AX53" i="24"/>
  <c r="AW53" i="24"/>
  <c r="AV53" i="24"/>
  <c r="AU53" i="24"/>
  <c r="AT53" i="24"/>
  <c r="AS53" i="24"/>
  <c r="AR53" i="24"/>
  <c r="AQ53" i="24"/>
  <c r="CD51" i="24"/>
  <c r="CC51" i="24"/>
  <c r="CB51" i="24"/>
  <c r="CA51" i="24"/>
  <c r="BZ51" i="24"/>
  <c r="BY51" i="24"/>
  <c r="BX51" i="24"/>
  <c r="BW51" i="24"/>
  <c r="BV51" i="24"/>
  <c r="BU51" i="24"/>
  <c r="BT51" i="24"/>
  <c r="BS51" i="24"/>
  <c r="BR51" i="24"/>
  <c r="BQ51" i="24"/>
  <c r="BP51" i="24"/>
  <c r="BO51" i="24"/>
  <c r="BN51" i="24"/>
  <c r="BM51" i="24"/>
  <c r="BL51" i="24"/>
  <c r="BK51" i="24"/>
  <c r="BJ51" i="24"/>
  <c r="BI51" i="24"/>
  <c r="BH51" i="24"/>
  <c r="BG51" i="24"/>
  <c r="BF51" i="24"/>
  <c r="BE51" i="24"/>
  <c r="BD51" i="24"/>
  <c r="BC51" i="24"/>
  <c r="BB51" i="24"/>
  <c r="BA51" i="24"/>
  <c r="AZ51" i="24"/>
  <c r="AY51" i="24"/>
  <c r="AX51" i="24"/>
  <c r="AW51" i="24"/>
  <c r="AV51" i="24"/>
  <c r="AU51" i="24"/>
  <c r="AT51" i="24"/>
  <c r="AS51" i="24"/>
  <c r="AR51" i="24"/>
  <c r="AQ51" i="24"/>
  <c r="CD50" i="24"/>
  <c r="CC50" i="24"/>
  <c r="CB50" i="24"/>
  <c r="CA50" i="24"/>
  <c r="BZ50" i="24"/>
  <c r="BY50" i="24"/>
  <c r="BX50" i="24"/>
  <c r="BW50" i="24"/>
  <c r="BV50" i="24"/>
  <c r="BU50" i="24"/>
  <c r="BT50" i="24"/>
  <c r="BS50" i="24"/>
  <c r="BR50" i="24"/>
  <c r="BQ50" i="24"/>
  <c r="BP50" i="24"/>
  <c r="BO50" i="24"/>
  <c r="BN50" i="24"/>
  <c r="BM50" i="24"/>
  <c r="BL50" i="24"/>
  <c r="BK50" i="24"/>
  <c r="BJ50" i="24"/>
  <c r="BI50" i="24"/>
  <c r="BH50" i="24"/>
  <c r="BG50" i="24"/>
  <c r="BF50" i="24"/>
  <c r="BE50" i="24"/>
  <c r="BD50" i="24"/>
  <c r="BC50" i="24"/>
  <c r="BB50" i="24"/>
  <c r="BA50" i="24"/>
  <c r="AZ50" i="24"/>
  <c r="AY50" i="24"/>
  <c r="AX50" i="24"/>
  <c r="AW50" i="24"/>
  <c r="AV50" i="24"/>
  <c r="AU50" i="24"/>
  <c r="AT50" i="24"/>
  <c r="AS50" i="24"/>
  <c r="AR50" i="24"/>
  <c r="AQ50" i="24"/>
  <c r="CD48" i="24"/>
  <c r="CC48" i="24"/>
  <c r="CB48" i="24"/>
  <c r="CA48" i="24"/>
  <c r="BZ48" i="24"/>
  <c r="BY48" i="24"/>
  <c r="BX48" i="24"/>
  <c r="BW48" i="24"/>
  <c r="BV48" i="24"/>
  <c r="BU48" i="24"/>
  <c r="BT48" i="24"/>
  <c r="BS48" i="24"/>
  <c r="BR48" i="24"/>
  <c r="BQ48" i="24"/>
  <c r="BP48" i="24"/>
  <c r="BO48" i="24"/>
  <c r="BN48" i="24"/>
  <c r="BM48" i="24"/>
  <c r="BL48" i="24"/>
  <c r="BK48" i="24"/>
  <c r="BJ48" i="24"/>
  <c r="BI48" i="24"/>
  <c r="BH48" i="24"/>
  <c r="BG48" i="24"/>
  <c r="BF48" i="24"/>
  <c r="BE48" i="24"/>
  <c r="BD48" i="24"/>
  <c r="BC48" i="24"/>
  <c r="BB48" i="24"/>
  <c r="BA48" i="24"/>
  <c r="AZ48" i="24"/>
  <c r="AY48" i="24"/>
  <c r="AX48" i="24"/>
  <c r="AW48" i="24"/>
  <c r="AV48" i="24"/>
  <c r="AU48" i="24"/>
  <c r="AT48" i="24"/>
  <c r="AS48" i="24"/>
  <c r="AR48" i="24"/>
  <c r="AQ48" i="24"/>
  <c r="CD47" i="24"/>
  <c r="CC47" i="24"/>
  <c r="CB47" i="24"/>
  <c r="CA47" i="24"/>
  <c r="BZ47" i="24"/>
  <c r="BY47" i="24"/>
  <c r="BX47" i="24"/>
  <c r="BW47" i="24"/>
  <c r="BV47" i="24"/>
  <c r="BU47" i="24"/>
  <c r="BT47" i="24"/>
  <c r="BS47" i="24"/>
  <c r="BR47" i="24"/>
  <c r="BQ47" i="24"/>
  <c r="BP47" i="24"/>
  <c r="BO47" i="24"/>
  <c r="BN47" i="24"/>
  <c r="BM47" i="24"/>
  <c r="BL47" i="24"/>
  <c r="BK47" i="24"/>
  <c r="BJ47" i="24"/>
  <c r="BI47" i="24"/>
  <c r="BH47" i="24"/>
  <c r="BG47" i="24"/>
  <c r="BF47" i="24"/>
  <c r="BE47" i="24"/>
  <c r="BD47" i="24"/>
  <c r="BC47" i="24"/>
  <c r="BB47" i="24"/>
  <c r="BA47" i="24"/>
  <c r="AZ47" i="24"/>
  <c r="AY47" i="24"/>
  <c r="AX47" i="24"/>
  <c r="AW47" i="24"/>
  <c r="AV47" i="24"/>
  <c r="AU47" i="24"/>
  <c r="AT47" i="24"/>
  <c r="AS47" i="24"/>
  <c r="AR47" i="24"/>
  <c r="AQ47" i="24"/>
  <c r="CD46" i="24"/>
  <c r="CC46" i="24"/>
  <c r="CB46" i="24"/>
  <c r="CA46" i="24"/>
  <c r="BZ46" i="24"/>
  <c r="BY46" i="24"/>
  <c r="BX46" i="24"/>
  <c r="BW46" i="24"/>
  <c r="BV46" i="24"/>
  <c r="BU46" i="24"/>
  <c r="BT46" i="24"/>
  <c r="BS46" i="24"/>
  <c r="BR46" i="24"/>
  <c r="BQ46" i="24"/>
  <c r="BP46" i="24"/>
  <c r="BO46" i="24"/>
  <c r="BN46" i="24"/>
  <c r="BM46" i="24"/>
  <c r="BL46" i="24"/>
  <c r="BK46" i="24"/>
  <c r="BJ46" i="24"/>
  <c r="BI46" i="24"/>
  <c r="BH46" i="24"/>
  <c r="BG46" i="24"/>
  <c r="BF46" i="24"/>
  <c r="BE46" i="24"/>
  <c r="BD46" i="24"/>
  <c r="BC46" i="24"/>
  <c r="BB46" i="24"/>
  <c r="BA46" i="24"/>
  <c r="AZ46" i="24"/>
  <c r="AY46" i="24"/>
  <c r="AX46" i="24"/>
  <c r="AW46" i="24"/>
  <c r="AV46" i="24"/>
  <c r="AU46" i="24"/>
  <c r="AT46" i="24"/>
  <c r="AS46" i="24"/>
  <c r="AR46" i="24"/>
  <c r="AQ46" i="24"/>
  <c r="CD44" i="24"/>
  <c r="CC44" i="24"/>
  <c r="CB44" i="24"/>
  <c r="CA44" i="24"/>
  <c r="BZ44" i="24"/>
  <c r="BY44" i="24"/>
  <c r="BX44" i="24"/>
  <c r="BW44" i="24"/>
  <c r="BV44" i="24"/>
  <c r="BU44" i="24"/>
  <c r="BT44" i="24"/>
  <c r="BS44" i="24"/>
  <c r="BR44" i="24"/>
  <c r="BQ44" i="24"/>
  <c r="BP44" i="24"/>
  <c r="BO44" i="24"/>
  <c r="BN44" i="24"/>
  <c r="BM44" i="24"/>
  <c r="BL44" i="24"/>
  <c r="BK44" i="24"/>
  <c r="BJ44" i="24"/>
  <c r="BI44" i="24"/>
  <c r="BH44" i="24"/>
  <c r="BG44" i="24"/>
  <c r="BF44" i="24"/>
  <c r="BE44" i="24"/>
  <c r="BD44" i="24"/>
  <c r="BC44" i="24"/>
  <c r="BB44" i="24"/>
  <c r="BA44" i="24"/>
  <c r="AZ44" i="24"/>
  <c r="AY44" i="24"/>
  <c r="AX44" i="24"/>
  <c r="AW44" i="24"/>
  <c r="AV44" i="24"/>
  <c r="AU44" i="24"/>
  <c r="AT44" i="24"/>
  <c r="AS44" i="24"/>
  <c r="AR44" i="24"/>
  <c r="AQ44" i="24"/>
  <c r="CD43" i="24"/>
  <c r="CC43" i="24"/>
  <c r="CB43" i="24"/>
  <c r="CA43" i="24"/>
  <c r="BZ43" i="24"/>
  <c r="BY43" i="24"/>
  <c r="BX43" i="24"/>
  <c r="BW43" i="24"/>
  <c r="BV43" i="24"/>
  <c r="BU43" i="24"/>
  <c r="BT43" i="24"/>
  <c r="BS43" i="24"/>
  <c r="BR43" i="24"/>
  <c r="BQ43" i="24"/>
  <c r="BP43" i="24"/>
  <c r="BO43" i="24"/>
  <c r="BN43" i="24"/>
  <c r="BM43" i="24"/>
  <c r="BL43" i="24"/>
  <c r="BK43" i="24"/>
  <c r="BJ43" i="24"/>
  <c r="BI43" i="24"/>
  <c r="BH43" i="24"/>
  <c r="BG43" i="24"/>
  <c r="BF43" i="24"/>
  <c r="BE43" i="24"/>
  <c r="BD43" i="24"/>
  <c r="BC43" i="24"/>
  <c r="BB43" i="24"/>
  <c r="BA43" i="24"/>
  <c r="AZ43" i="24"/>
  <c r="AY43" i="24"/>
  <c r="AX43" i="24"/>
  <c r="AW43" i="24"/>
  <c r="AV43" i="24"/>
  <c r="AU43" i="24"/>
  <c r="AT43" i="24"/>
  <c r="AS43" i="24"/>
  <c r="AR43" i="24"/>
  <c r="AQ43" i="24"/>
  <c r="CD42" i="24"/>
  <c r="CC42" i="24"/>
  <c r="CB42" i="24"/>
  <c r="CA42" i="24"/>
  <c r="BZ42" i="24"/>
  <c r="BY42" i="24"/>
  <c r="BX42" i="24"/>
  <c r="BW42" i="24"/>
  <c r="BV42" i="24"/>
  <c r="BU42" i="24"/>
  <c r="BT42" i="24"/>
  <c r="BS42" i="24"/>
  <c r="BR42" i="24"/>
  <c r="BQ42" i="24"/>
  <c r="BP42" i="24"/>
  <c r="BO42" i="24"/>
  <c r="BN42" i="24"/>
  <c r="BM42" i="24"/>
  <c r="BL42" i="24"/>
  <c r="BK42" i="24"/>
  <c r="BJ42" i="24"/>
  <c r="BI42" i="24"/>
  <c r="BH42" i="24"/>
  <c r="BG42" i="24"/>
  <c r="BF42" i="24"/>
  <c r="BE42" i="24"/>
  <c r="BD42" i="24"/>
  <c r="BC42" i="24"/>
  <c r="BB42" i="24"/>
  <c r="BA42" i="24"/>
  <c r="AZ42" i="24"/>
  <c r="AY42" i="24"/>
  <c r="AX42" i="24"/>
  <c r="AW42" i="24"/>
  <c r="AV42" i="24"/>
  <c r="AU42" i="24"/>
  <c r="AT42" i="24"/>
  <c r="AS42" i="24"/>
  <c r="AR42" i="24"/>
  <c r="AQ42" i="24"/>
  <c r="CD41" i="24"/>
  <c r="CC41" i="24"/>
  <c r="CB41" i="24"/>
  <c r="CA41" i="24"/>
  <c r="BZ41" i="24"/>
  <c r="BY41" i="24"/>
  <c r="BX41" i="24"/>
  <c r="BW41" i="24"/>
  <c r="BV41" i="24"/>
  <c r="BU41" i="24"/>
  <c r="BT41" i="24"/>
  <c r="BS41" i="24"/>
  <c r="BR41" i="24"/>
  <c r="BQ41" i="24"/>
  <c r="BP41" i="24"/>
  <c r="BO41" i="24"/>
  <c r="BN41" i="24"/>
  <c r="BM41" i="24"/>
  <c r="BL41" i="24"/>
  <c r="BK41" i="24"/>
  <c r="BJ41" i="24"/>
  <c r="BI41" i="24"/>
  <c r="BH41" i="24"/>
  <c r="BG41" i="24"/>
  <c r="BF41" i="24"/>
  <c r="BE41" i="24"/>
  <c r="BD41" i="24"/>
  <c r="BC41" i="24"/>
  <c r="BB41" i="24"/>
  <c r="BA41" i="24"/>
  <c r="AZ41" i="24"/>
  <c r="AY41" i="24"/>
  <c r="AX41" i="24"/>
  <c r="AW41" i="24"/>
  <c r="AV41" i="24"/>
  <c r="AU41" i="24"/>
  <c r="AT41" i="24"/>
  <c r="AS41" i="24"/>
  <c r="AR41" i="24"/>
  <c r="AQ41" i="24"/>
  <c r="CD40" i="24"/>
  <c r="CC40" i="24"/>
  <c r="CB40" i="24"/>
  <c r="CA40" i="24"/>
  <c r="BZ40" i="24"/>
  <c r="BY40" i="24"/>
  <c r="BX40" i="24"/>
  <c r="BW40" i="24"/>
  <c r="BV40" i="24"/>
  <c r="BU40" i="24"/>
  <c r="BT40" i="24"/>
  <c r="BS40" i="24"/>
  <c r="BR40" i="24"/>
  <c r="BQ40" i="24"/>
  <c r="BP40" i="24"/>
  <c r="BO40" i="24"/>
  <c r="BN40" i="24"/>
  <c r="BM40" i="24"/>
  <c r="BL40" i="24"/>
  <c r="BK40" i="24"/>
  <c r="BJ40" i="24"/>
  <c r="BI40" i="24"/>
  <c r="BH40" i="24"/>
  <c r="BG40" i="24"/>
  <c r="BF40" i="24"/>
  <c r="BE40" i="24"/>
  <c r="BD40" i="24"/>
  <c r="BC40" i="24"/>
  <c r="BB40" i="24"/>
  <c r="BA40" i="24"/>
  <c r="AZ40" i="24"/>
  <c r="AY40" i="24"/>
  <c r="AX40" i="24"/>
  <c r="AW40" i="24"/>
  <c r="AV40" i="24"/>
  <c r="AU40" i="24"/>
  <c r="AT40" i="24"/>
  <c r="AS40" i="24"/>
  <c r="AR40" i="24"/>
  <c r="AQ40" i="24"/>
  <c r="CD38" i="24"/>
  <c r="CC38" i="24"/>
  <c r="CB38" i="24"/>
  <c r="CA38" i="24"/>
  <c r="BZ38" i="24"/>
  <c r="BY38" i="24"/>
  <c r="BX38" i="24"/>
  <c r="BW38" i="24"/>
  <c r="BV38" i="24"/>
  <c r="BU38" i="24"/>
  <c r="BT38" i="24"/>
  <c r="BS38" i="24"/>
  <c r="BR38" i="24"/>
  <c r="BQ38" i="24"/>
  <c r="BP38" i="24"/>
  <c r="BO38" i="24"/>
  <c r="BN38" i="24"/>
  <c r="BM38" i="24"/>
  <c r="BL38" i="24"/>
  <c r="BK38" i="24"/>
  <c r="BJ38" i="24"/>
  <c r="BI38" i="24"/>
  <c r="BH38" i="24"/>
  <c r="BG38" i="24"/>
  <c r="BF38" i="24"/>
  <c r="BE38" i="24"/>
  <c r="BD38" i="24"/>
  <c r="BC38" i="24"/>
  <c r="BB38" i="24"/>
  <c r="BA38" i="24"/>
  <c r="AZ38" i="24"/>
  <c r="AY38" i="24"/>
  <c r="AX38" i="24"/>
  <c r="AW38" i="24"/>
  <c r="AV38" i="24"/>
  <c r="AU38" i="24"/>
  <c r="AT38" i="24"/>
  <c r="AS38" i="24"/>
  <c r="AR38" i="24"/>
  <c r="AQ38" i="24"/>
  <c r="CD37" i="24"/>
  <c r="CC37" i="24"/>
  <c r="CB37" i="24"/>
  <c r="CA37" i="24"/>
  <c r="BZ37" i="24"/>
  <c r="BY37" i="24"/>
  <c r="BX37" i="24"/>
  <c r="BW37" i="24"/>
  <c r="BV37" i="24"/>
  <c r="BU37" i="24"/>
  <c r="BT37" i="24"/>
  <c r="BS37" i="24"/>
  <c r="BR37" i="24"/>
  <c r="BQ37" i="24"/>
  <c r="BP37" i="24"/>
  <c r="BO37" i="24"/>
  <c r="BN37" i="24"/>
  <c r="BM37" i="24"/>
  <c r="BL37" i="24"/>
  <c r="BK37" i="24"/>
  <c r="BJ37" i="24"/>
  <c r="BI37" i="24"/>
  <c r="BH37" i="24"/>
  <c r="BG37" i="24"/>
  <c r="BF37" i="24"/>
  <c r="BE37" i="24"/>
  <c r="BD37" i="24"/>
  <c r="BC37" i="24"/>
  <c r="BB37" i="24"/>
  <c r="BA37" i="24"/>
  <c r="AZ37" i="24"/>
  <c r="AY37" i="24"/>
  <c r="AX37" i="24"/>
  <c r="AW37" i="24"/>
  <c r="AV37" i="24"/>
  <c r="AU37" i="24"/>
  <c r="AT37" i="24"/>
  <c r="AS37" i="24"/>
  <c r="AR37" i="24"/>
  <c r="AQ37" i="24"/>
  <c r="CD36" i="24"/>
  <c r="CC36" i="24"/>
  <c r="CB36" i="24"/>
  <c r="CA36" i="24"/>
  <c r="BZ36" i="24"/>
  <c r="BY36" i="24"/>
  <c r="BX36" i="24"/>
  <c r="BW36" i="24"/>
  <c r="BV36" i="24"/>
  <c r="BU36" i="24"/>
  <c r="BT36" i="24"/>
  <c r="BS36" i="24"/>
  <c r="BR36" i="24"/>
  <c r="BQ36" i="24"/>
  <c r="BP36" i="24"/>
  <c r="BO36" i="24"/>
  <c r="BN36" i="24"/>
  <c r="BM36" i="24"/>
  <c r="BL36" i="24"/>
  <c r="BK36" i="24"/>
  <c r="BJ36" i="24"/>
  <c r="BI36" i="24"/>
  <c r="BH36" i="24"/>
  <c r="BG36" i="24"/>
  <c r="BF36" i="24"/>
  <c r="BE36" i="24"/>
  <c r="BD36" i="24"/>
  <c r="BC36" i="24"/>
  <c r="BB36" i="24"/>
  <c r="BA36" i="24"/>
  <c r="AZ36" i="24"/>
  <c r="AY36" i="24"/>
  <c r="AX36" i="24"/>
  <c r="AW36" i="24"/>
  <c r="AV36" i="24"/>
  <c r="AU36" i="24"/>
  <c r="AT36" i="24"/>
  <c r="AS36" i="24"/>
  <c r="AR36" i="24"/>
  <c r="AQ36" i="24"/>
  <c r="CD35" i="24"/>
  <c r="CC35" i="24"/>
  <c r="CB35" i="24"/>
  <c r="CA35" i="24"/>
  <c r="BZ35" i="24"/>
  <c r="BY35" i="24"/>
  <c r="BX35" i="24"/>
  <c r="BW35" i="24"/>
  <c r="BV35" i="24"/>
  <c r="BU35" i="24"/>
  <c r="BT35" i="24"/>
  <c r="BS35" i="24"/>
  <c r="BR35" i="24"/>
  <c r="BQ35" i="24"/>
  <c r="BP35" i="24"/>
  <c r="BO35" i="24"/>
  <c r="BN35" i="24"/>
  <c r="BM35" i="24"/>
  <c r="BL35" i="24"/>
  <c r="BK35" i="24"/>
  <c r="BJ35" i="24"/>
  <c r="BI35" i="24"/>
  <c r="BH35" i="24"/>
  <c r="BG35" i="24"/>
  <c r="BF35" i="24"/>
  <c r="BE35" i="24"/>
  <c r="BD35" i="24"/>
  <c r="BC35" i="24"/>
  <c r="BB35" i="24"/>
  <c r="BA35" i="24"/>
  <c r="AZ35" i="24"/>
  <c r="AY35" i="24"/>
  <c r="AX35" i="24"/>
  <c r="AW35" i="24"/>
  <c r="AV35" i="24"/>
  <c r="AU35" i="24"/>
  <c r="AT35" i="24"/>
  <c r="AS35" i="24"/>
  <c r="AR35" i="24"/>
  <c r="AQ35" i="24"/>
  <c r="CD34" i="24"/>
  <c r="CC34" i="24"/>
  <c r="CB34" i="24"/>
  <c r="CA34" i="24"/>
  <c r="BZ34" i="24"/>
  <c r="BY34" i="24"/>
  <c r="BX34" i="24"/>
  <c r="BW34" i="24"/>
  <c r="BV34" i="24"/>
  <c r="BU34" i="24"/>
  <c r="BT34" i="24"/>
  <c r="BS34" i="24"/>
  <c r="BR34" i="24"/>
  <c r="BQ34" i="24"/>
  <c r="BP34" i="24"/>
  <c r="BO34" i="24"/>
  <c r="BN34" i="24"/>
  <c r="BM34" i="24"/>
  <c r="BL34" i="24"/>
  <c r="BK34" i="24"/>
  <c r="BJ34" i="24"/>
  <c r="BI34" i="24"/>
  <c r="BH34" i="24"/>
  <c r="BG34" i="24"/>
  <c r="BF34" i="24"/>
  <c r="BE34" i="24"/>
  <c r="BD34" i="24"/>
  <c r="BC34" i="24"/>
  <c r="BB34" i="24"/>
  <c r="BA34" i="24"/>
  <c r="AZ34" i="24"/>
  <c r="AY34" i="24"/>
  <c r="AX34" i="24"/>
  <c r="AW34" i="24"/>
  <c r="AV34" i="24"/>
  <c r="AU34" i="24"/>
  <c r="AT34" i="24"/>
  <c r="AS34" i="24"/>
  <c r="AR34" i="24"/>
  <c r="AQ34" i="24"/>
  <c r="CD33" i="24"/>
  <c r="CC33" i="24"/>
  <c r="CB33" i="24"/>
  <c r="CA33" i="24"/>
  <c r="BZ33" i="24"/>
  <c r="BY33" i="24"/>
  <c r="BX33" i="24"/>
  <c r="BW33" i="24"/>
  <c r="BV33" i="24"/>
  <c r="BU33" i="24"/>
  <c r="BT33" i="24"/>
  <c r="BS33" i="24"/>
  <c r="BR33" i="24"/>
  <c r="BQ33" i="24"/>
  <c r="BP33" i="24"/>
  <c r="BO33" i="24"/>
  <c r="BN33" i="24"/>
  <c r="BM33" i="24"/>
  <c r="BL33" i="24"/>
  <c r="BK33" i="24"/>
  <c r="BJ33" i="24"/>
  <c r="BI33" i="24"/>
  <c r="BH33" i="24"/>
  <c r="BG33" i="24"/>
  <c r="BF33" i="24"/>
  <c r="BE33" i="24"/>
  <c r="BD33" i="24"/>
  <c r="BC33" i="24"/>
  <c r="BB33" i="24"/>
  <c r="BA33" i="24"/>
  <c r="AZ33" i="24"/>
  <c r="AY33" i="24"/>
  <c r="AX33" i="24"/>
  <c r="AW33" i="24"/>
  <c r="AV33" i="24"/>
  <c r="AU33" i="24"/>
  <c r="AT33" i="24"/>
  <c r="AS33" i="24"/>
  <c r="AR33" i="24"/>
  <c r="AQ33" i="24"/>
  <c r="CD29" i="24"/>
  <c r="CC29" i="24"/>
  <c r="CB29" i="24"/>
  <c r="CA29" i="24"/>
  <c r="BZ29" i="24"/>
  <c r="BY29" i="24"/>
  <c r="BX29" i="24"/>
  <c r="BW29" i="24"/>
  <c r="BV29" i="24"/>
  <c r="BU29" i="24"/>
  <c r="BT29" i="24"/>
  <c r="BS29" i="24"/>
  <c r="BR29" i="24"/>
  <c r="BQ29" i="24"/>
  <c r="BP29" i="24"/>
  <c r="BO29" i="24"/>
  <c r="BN29" i="24"/>
  <c r="BM29" i="24"/>
  <c r="BL29" i="24"/>
  <c r="BK29" i="24"/>
  <c r="BJ29" i="24"/>
  <c r="BI29" i="24"/>
  <c r="BH29" i="24"/>
  <c r="BG29" i="24"/>
  <c r="BF29" i="24"/>
  <c r="BE29" i="24"/>
  <c r="BD29" i="24"/>
  <c r="BC29" i="24"/>
  <c r="BB29" i="24"/>
  <c r="BA29" i="24"/>
  <c r="AZ29" i="24"/>
  <c r="AY29" i="24"/>
  <c r="AX29" i="24"/>
  <c r="AW29" i="24"/>
  <c r="AV29" i="24"/>
  <c r="AU29" i="24"/>
  <c r="AT29" i="24"/>
  <c r="AS29" i="24"/>
  <c r="AR29" i="24"/>
  <c r="AQ29" i="24"/>
  <c r="CD28" i="24"/>
  <c r="CC28" i="24"/>
  <c r="CB28" i="24"/>
  <c r="CA28" i="24"/>
  <c r="BZ28" i="24"/>
  <c r="BY28" i="24"/>
  <c r="BX28" i="24"/>
  <c r="BW28" i="24"/>
  <c r="BV28" i="24"/>
  <c r="BU28" i="24"/>
  <c r="BT28" i="24"/>
  <c r="BS28" i="24"/>
  <c r="BR28" i="24"/>
  <c r="BQ28" i="24"/>
  <c r="BP28" i="24"/>
  <c r="BO28" i="24"/>
  <c r="BN28" i="24"/>
  <c r="BM28" i="24"/>
  <c r="BL28" i="24"/>
  <c r="BK28" i="24"/>
  <c r="BJ28" i="24"/>
  <c r="BI28" i="24"/>
  <c r="BH28" i="24"/>
  <c r="BG28" i="24"/>
  <c r="BF28" i="24"/>
  <c r="BE28" i="24"/>
  <c r="BD28" i="24"/>
  <c r="BC28" i="24"/>
  <c r="BB28" i="24"/>
  <c r="BA28" i="24"/>
  <c r="AZ28" i="24"/>
  <c r="AY28" i="24"/>
  <c r="AX28" i="24"/>
  <c r="AW28" i="24"/>
  <c r="AV28" i="24"/>
  <c r="AU28" i="24"/>
  <c r="AT28" i="24"/>
  <c r="AS28" i="24"/>
  <c r="AR28" i="24"/>
  <c r="AQ28" i="24"/>
  <c r="CD27" i="24"/>
  <c r="CC27" i="24"/>
  <c r="CB27" i="24"/>
  <c r="CA27" i="24"/>
  <c r="BZ27" i="24"/>
  <c r="BY27" i="24"/>
  <c r="BX27" i="24"/>
  <c r="BW27" i="24"/>
  <c r="BV27" i="24"/>
  <c r="BU27" i="24"/>
  <c r="BT27" i="24"/>
  <c r="BS27" i="24"/>
  <c r="BR27" i="24"/>
  <c r="BQ27" i="24"/>
  <c r="BP27" i="24"/>
  <c r="BO27" i="24"/>
  <c r="BN27" i="24"/>
  <c r="BM27" i="24"/>
  <c r="BL27" i="24"/>
  <c r="BK27" i="24"/>
  <c r="BJ27" i="24"/>
  <c r="BI27" i="24"/>
  <c r="BH27" i="24"/>
  <c r="BG27" i="24"/>
  <c r="BF27" i="24"/>
  <c r="BE27" i="24"/>
  <c r="BD27" i="24"/>
  <c r="BC27" i="24"/>
  <c r="BB27" i="24"/>
  <c r="BA27" i="24"/>
  <c r="AZ27" i="24"/>
  <c r="AY27" i="24"/>
  <c r="AX27" i="24"/>
  <c r="AW27" i="24"/>
  <c r="AV27" i="24"/>
  <c r="AU27" i="24"/>
  <c r="AT27" i="24"/>
  <c r="AS27" i="24"/>
  <c r="AR27" i="24"/>
  <c r="AQ27" i="24"/>
  <c r="CD26" i="24"/>
  <c r="CC26" i="24"/>
  <c r="CB26" i="24"/>
  <c r="CA26" i="24"/>
  <c r="BZ26" i="24"/>
  <c r="BY26" i="24"/>
  <c r="BX26" i="24"/>
  <c r="BW26" i="24"/>
  <c r="BV26" i="24"/>
  <c r="BU26" i="24"/>
  <c r="BT26" i="24"/>
  <c r="BS26" i="24"/>
  <c r="BR26" i="24"/>
  <c r="BQ26" i="24"/>
  <c r="BP26" i="24"/>
  <c r="BO26" i="24"/>
  <c r="BN26" i="24"/>
  <c r="BM26" i="24"/>
  <c r="BL26" i="24"/>
  <c r="BK26" i="24"/>
  <c r="BJ26" i="24"/>
  <c r="BI26" i="24"/>
  <c r="BH26" i="24"/>
  <c r="BG26" i="24"/>
  <c r="BF26" i="24"/>
  <c r="BE26" i="24"/>
  <c r="BD26" i="24"/>
  <c r="BC26" i="24"/>
  <c r="BB26" i="24"/>
  <c r="BA26" i="24"/>
  <c r="AZ26" i="24"/>
  <c r="AY26" i="24"/>
  <c r="AX26" i="24"/>
  <c r="AW26" i="24"/>
  <c r="AV26" i="24"/>
  <c r="AU26" i="24"/>
  <c r="AT26" i="24"/>
  <c r="AS26" i="24"/>
  <c r="AR26" i="24"/>
  <c r="AQ26" i="24"/>
  <c r="CD24" i="24"/>
  <c r="CC24" i="24"/>
  <c r="CB24" i="24"/>
  <c r="CA24" i="24"/>
  <c r="BZ24" i="24"/>
  <c r="BY24" i="24"/>
  <c r="BX24" i="24"/>
  <c r="BW24" i="24"/>
  <c r="BV24" i="24"/>
  <c r="BU24" i="24"/>
  <c r="BT24" i="24"/>
  <c r="BS24" i="24"/>
  <c r="BR24" i="24"/>
  <c r="BQ24" i="24"/>
  <c r="BP24" i="24"/>
  <c r="BO24" i="24"/>
  <c r="BN24" i="24"/>
  <c r="BM24" i="24"/>
  <c r="BL24" i="24"/>
  <c r="BK24" i="24"/>
  <c r="BJ24" i="24"/>
  <c r="BI24" i="24"/>
  <c r="BH24" i="24"/>
  <c r="BG24" i="24"/>
  <c r="BF24" i="24"/>
  <c r="BE24" i="24"/>
  <c r="BD24" i="24"/>
  <c r="BC24" i="24"/>
  <c r="BB24" i="24"/>
  <c r="BA24" i="24"/>
  <c r="AZ24" i="24"/>
  <c r="AY24" i="24"/>
  <c r="AX24" i="24"/>
  <c r="AW24" i="24"/>
  <c r="AV24" i="24"/>
  <c r="AU24" i="24"/>
  <c r="AT24" i="24"/>
  <c r="AS24" i="24"/>
  <c r="AR24" i="24"/>
  <c r="AQ24" i="24"/>
  <c r="CD23" i="24"/>
  <c r="CC23" i="24"/>
  <c r="CB23" i="24"/>
  <c r="CA23" i="24"/>
  <c r="BZ23" i="24"/>
  <c r="BY23" i="24"/>
  <c r="BX23" i="24"/>
  <c r="BW23" i="24"/>
  <c r="BV23" i="24"/>
  <c r="BU23" i="24"/>
  <c r="BT23" i="24"/>
  <c r="BS23" i="24"/>
  <c r="BR23" i="24"/>
  <c r="BQ23" i="24"/>
  <c r="BP23" i="24"/>
  <c r="BO23" i="24"/>
  <c r="BN23" i="24"/>
  <c r="BM23" i="24"/>
  <c r="BL23" i="24"/>
  <c r="BK23" i="24"/>
  <c r="BJ23" i="24"/>
  <c r="BI23" i="24"/>
  <c r="BH23" i="24"/>
  <c r="BG23" i="24"/>
  <c r="BF23" i="24"/>
  <c r="BE23" i="24"/>
  <c r="BD23" i="24"/>
  <c r="BC23" i="24"/>
  <c r="BB23" i="24"/>
  <c r="BA23" i="24"/>
  <c r="AZ23" i="24"/>
  <c r="AY23" i="24"/>
  <c r="AX23" i="24"/>
  <c r="AW23" i="24"/>
  <c r="AV23" i="24"/>
  <c r="AU23" i="24"/>
  <c r="AT23" i="24"/>
  <c r="AS23" i="24"/>
  <c r="AR23" i="24"/>
  <c r="AQ23" i="24"/>
  <c r="CD22" i="24"/>
  <c r="CC22" i="24"/>
  <c r="CB22" i="24"/>
  <c r="CA22" i="24"/>
  <c r="BZ22" i="24"/>
  <c r="BY22" i="24"/>
  <c r="BX22" i="24"/>
  <c r="BW22" i="24"/>
  <c r="BV22" i="24"/>
  <c r="BU22" i="24"/>
  <c r="BT22" i="24"/>
  <c r="BS22" i="24"/>
  <c r="BR22" i="24"/>
  <c r="BQ22" i="24"/>
  <c r="BP22" i="24"/>
  <c r="BO22" i="24"/>
  <c r="BN22" i="24"/>
  <c r="BM22" i="24"/>
  <c r="BL22" i="24"/>
  <c r="BK22" i="24"/>
  <c r="BJ22" i="24"/>
  <c r="BI22" i="24"/>
  <c r="BH22" i="24"/>
  <c r="BG22" i="24"/>
  <c r="BF22" i="24"/>
  <c r="BE22" i="24"/>
  <c r="BD22" i="24"/>
  <c r="BC22" i="24"/>
  <c r="BB22" i="24"/>
  <c r="BA22" i="24"/>
  <c r="AZ22" i="24"/>
  <c r="AY22" i="24"/>
  <c r="AX22" i="24"/>
  <c r="AW22" i="24"/>
  <c r="AV22" i="24"/>
  <c r="AU22" i="24"/>
  <c r="AT22" i="24"/>
  <c r="AS22" i="24"/>
  <c r="AR22" i="24"/>
  <c r="AQ22" i="24"/>
  <c r="CD20" i="24"/>
  <c r="CC20" i="24"/>
  <c r="CB20" i="24"/>
  <c r="CA20" i="24"/>
  <c r="BZ20" i="24"/>
  <c r="BY20" i="24"/>
  <c r="BX20" i="24"/>
  <c r="BW20" i="24"/>
  <c r="BV20" i="24"/>
  <c r="BU20" i="24"/>
  <c r="BT20" i="24"/>
  <c r="BS20" i="24"/>
  <c r="BR20" i="24"/>
  <c r="BQ20" i="24"/>
  <c r="BP20" i="24"/>
  <c r="BO20" i="24"/>
  <c r="BN20" i="24"/>
  <c r="BM20" i="24"/>
  <c r="BL20" i="24"/>
  <c r="BK20" i="24"/>
  <c r="BJ20" i="24"/>
  <c r="BI20" i="24"/>
  <c r="BH20" i="24"/>
  <c r="BG20" i="24"/>
  <c r="BF20" i="24"/>
  <c r="BE20" i="24"/>
  <c r="BD20" i="24"/>
  <c r="BC20" i="24"/>
  <c r="BB20" i="24"/>
  <c r="BA20" i="24"/>
  <c r="AZ20" i="24"/>
  <c r="AY20" i="24"/>
  <c r="AX20" i="24"/>
  <c r="AW20" i="24"/>
  <c r="AV20" i="24"/>
  <c r="AU20" i="24"/>
  <c r="AT20" i="24"/>
  <c r="AS20" i="24"/>
  <c r="AR20" i="24"/>
  <c r="AQ20" i="24"/>
  <c r="CD19" i="24"/>
  <c r="CC19" i="24"/>
  <c r="CB19" i="24"/>
  <c r="CA19" i="24"/>
  <c r="BZ19" i="24"/>
  <c r="BY19" i="24"/>
  <c r="BX19" i="24"/>
  <c r="BW19" i="24"/>
  <c r="BV19" i="24"/>
  <c r="BU19" i="24"/>
  <c r="BT19" i="24"/>
  <c r="BS19" i="24"/>
  <c r="BR19" i="24"/>
  <c r="BQ19" i="24"/>
  <c r="BP19" i="24"/>
  <c r="BO19" i="24"/>
  <c r="BN19" i="24"/>
  <c r="BM19" i="24"/>
  <c r="BL19" i="24"/>
  <c r="BK19" i="24"/>
  <c r="BJ19" i="24"/>
  <c r="BI19" i="24"/>
  <c r="BH19" i="24"/>
  <c r="BG19" i="24"/>
  <c r="BF19" i="24"/>
  <c r="BE19" i="24"/>
  <c r="BD19" i="24"/>
  <c r="BC19" i="24"/>
  <c r="BB19" i="24"/>
  <c r="BA19" i="24"/>
  <c r="AZ19" i="24"/>
  <c r="AY19" i="24"/>
  <c r="AX19" i="24"/>
  <c r="AW19" i="24"/>
  <c r="AV19" i="24"/>
  <c r="AU19" i="24"/>
  <c r="AT19" i="24"/>
  <c r="AS19" i="24"/>
  <c r="AR19" i="24"/>
  <c r="AQ19" i="24"/>
  <c r="CD18" i="24"/>
  <c r="CC18" i="24"/>
  <c r="CB18" i="24"/>
  <c r="CA18" i="24"/>
  <c r="BZ18" i="24"/>
  <c r="BY18" i="24"/>
  <c r="BX18" i="24"/>
  <c r="BW18" i="24"/>
  <c r="BV18" i="24"/>
  <c r="BU18" i="24"/>
  <c r="BT18" i="24"/>
  <c r="BS18" i="24"/>
  <c r="BR18" i="24"/>
  <c r="BQ18" i="24"/>
  <c r="BP18" i="24"/>
  <c r="BO18" i="24"/>
  <c r="BN18" i="24"/>
  <c r="BM18" i="24"/>
  <c r="BL18" i="24"/>
  <c r="BK18" i="24"/>
  <c r="BJ18" i="24"/>
  <c r="BI18" i="24"/>
  <c r="BH18" i="24"/>
  <c r="BG18" i="24"/>
  <c r="BF18" i="24"/>
  <c r="BE18" i="24"/>
  <c r="BD18" i="24"/>
  <c r="BC18" i="24"/>
  <c r="BB18" i="24"/>
  <c r="BA18" i="24"/>
  <c r="AZ18" i="24"/>
  <c r="AY18" i="24"/>
  <c r="AX18" i="24"/>
  <c r="AW18" i="24"/>
  <c r="AV18" i="24"/>
  <c r="AU18" i="24"/>
  <c r="AT18" i="24"/>
  <c r="AS18" i="24"/>
  <c r="AR18" i="24"/>
  <c r="AQ18" i="24"/>
  <c r="CD16" i="24"/>
  <c r="CC16" i="24"/>
  <c r="CB16" i="24"/>
  <c r="CA16" i="24"/>
  <c r="BZ16" i="24"/>
  <c r="BY16" i="24"/>
  <c r="BX16" i="24"/>
  <c r="BW16" i="24"/>
  <c r="BV16" i="24"/>
  <c r="BU16" i="24"/>
  <c r="BT16" i="24"/>
  <c r="BS16" i="24"/>
  <c r="BR16" i="24"/>
  <c r="BQ16" i="24"/>
  <c r="BP16" i="24"/>
  <c r="BO16" i="24"/>
  <c r="BN16" i="24"/>
  <c r="BM16" i="24"/>
  <c r="BL16" i="24"/>
  <c r="BK16" i="24"/>
  <c r="BJ16" i="24"/>
  <c r="BI16" i="24"/>
  <c r="BH16" i="24"/>
  <c r="BG16" i="24"/>
  <c r="BF16" i="24"/>
  <c r="BE16" i="24"/>
  <c r="BD16" i="24"/>
  <c r="BC16" i="24"/>
  <c r="BB16" i="24"/>
  <c r="BA16" i="24"/>
  <c r="AZ16" i="24"/>
  <c r="AY16" i="24"/>
  <c r="AX16" i="24"/>
  <c r="AW16" i="24"/>
  <c r="AV16" i="24"/>
  <c r="AU16" i="24"/>
  <c r="AT16" i="24"/>
  <c r="AS16" i="24"/>
  <c r="AR16" i="24"/>
  <c r="AQ16" i="24"/>
  <c r="CD15" i="24"/>
  <c r="CC15" i="24"/>
  <c r="CB15" i="24"/>
  <c r="CA15" i="24"/>
  <c r="BZ15" i="24"/>
  <c r="BY15" i="24"/>
  <c r="BX15" i="24"/>
  <c r="BW15" i="24"/>
  <c r="BV15" i="24"/>
  <c r="BU15" i="24"/>
  <c r="BT15" i="24"/>
  <c r="BS15" i="24"/>
  <c r="BR15" i="24"/>
  <c r="BQ15" i="24"/>
  <c r="BP15" i="24"/>
  <c r="BO15" i="24"/>
  <c r="BN15" i="24"/>
  <c r="BM15" i="24"/>
  <c r="BL15" i="24"/>
  <c r="BK15" i="24"/>
  <c r="BJ15" i="24"/>
  <c r="BI15" i="24"/>
  <c r="BH15" i="24"/>
  <c r="BG15" i="24"/>
  <c r="BF15" i="24"/>
  <c r="BE15" i="24"/>
  <c r="BD15" i="24"/>
  <c r="BC15" i="24"/>
  <c r="BB15" i="24"/>
  <c r="BA15" i="24"/>
  <c r="AZ15" i="24"/>
  <c r="AY15" i="24"/>
  <c r="AX15" i="24"/>
  <c r="AW15" i="24"/>
  <c r="AV15" i="24"/>
  <c r="AU15" i="24"/>
  <c r="AT15" i="24"/>
  <c r="AS15" i="24"/>
  <c r="AR15" i="24"/>
  <c r="AQ15" i="24"/>
  <c r="CD14" i="24"/>
  <c r="CC14" i="24"/>
  <c r="CB14" i="24"/>
  <c r="CA14" i="24"/>
  <c r="BZ14" i="24"/>
  <c r="BY14" i="24"/>
  <c r="BX14" i="24"/>
  <c r="BW14" i="24"/>
  <c r="BV14" i="24"/>
  <c r="BU14" i="24"/>
  <c r="BT14" i="24"/>
  <c r="BS14" i="24"/>
  <c r="BR14" i="24"/>
  <c r="BQ14" i="24"/>
  <c r="BP14" i="24"/>
  <c r="BO14" i="24"/>
  <c r="BN14" i="24"/>
  <c r="BM14" i="24"/>
  <c r="BL14" i="24"/>
  <c r="BK14" i="24"/>
  <c r="BJ14" i="24"/>
  <c r="BI14" i="24"/>
  <c r="BH14" i="24"/>
  <c r="BG14" i="24"/>
  <c r="BF14" i="24"/>
  <c r="BE14" i="24"/>
  <c r="BD14" i="24"/>
  <c r="BC14" i="24"/>
  <c r="BB14" i="24"/>
  <c r="BA14" i="24"/>
  <c r="AZ14" i="24"/>
  <c r="AY14" i="24"/>
  <c r="AX14" i="24"/>
  <c r="AW14" i="24"/>
  <c r="AV14" i="24"/>
  <c r="AU14" i="24"/>
  <c r="AT14" i="24"/>
  <c r="AS14" i="24"/>
  <c r="AR14" i="24"/>
  <c r="AQ14" i="24"/>
  <c r="CD11" i="24"/>
  <c r="CC11" i="24"/>
  <c r="CB11" i="24"/>
  <c r="CA11" i="24"/>
  <c r="BZ11" i="24"/>
  <c r="BY11" i="24"/>
  <c r="BX11" i="24"/>
  <c r="BW11" i="24"/>
  <c r="BV11" i="24"/>
  <c r="BU11" i="24"/>
  <c r="BT11" i="24"/>
  <c r="BS11" i="24"/>
  <c r="BR11" i="24"/>
  <c r="BQ11" i="24"/>
  <c r="BP11" i="24"/>
  <c r="BO11" i="24"/>
  <c r="BN11" i="24"/>
  <c r="BM11" i="24"/>
  <c r="BL11" i="24"/>
  <c r="BK11" i="24"/>
  <c r="BJ11" i="24"/>
  <c r="BI11" i="24"/>
  <c r="BH11" i="24"/>
  <c r="BG11" i="24"/>
  <c r="BF11" i="24"/>
  <c r="BE11" i="24"/>
  <c r="BD11" i="24"/>
  <c r="BC11" i="24"/>
  <c r="BB11" i="24"/>
  <c r="BA11" i="24"/>
  <c r="AZ11" i="24"/>
  <c r="AY11" i="24"/>
  <c r="AX11" i="24"/>
  <c r="AW11" i="24"/>
  <c r="AV11" i="24"/>
  <c r="AU11" i="24"/>
  <c r="AT11" i="24"/>
  <c r="AS11" i="24"/>
  <c r="AR11" i="24"/>
  <c r="AQ11" i="24"/>
  <c r="CD10" i="24"/>
  <c r="CC10" i="24"/>
  <c r="CB10" i="24"/>
  <c r="CA10" i="24"/>
  <c r="BZ10" i="24"/>
  <c r="BY10" i="24"/>
  <c r="BX10" i="24"/>
  <c r="BW10" i="24"/>
  <c r="BV10" i="24"/>
  <c r="BU10" i="24"/>
  <c r="BT10" i="24"/>
  <c r="BS10" i="24"/>
  <c r="BR10" i="24"/>
  <c r="BQ10" i="24"/>
  <c r="BP10" i="24"/>
  <c r="BO10" i="24"/>
  <c r="BN10" i="24"/>
  <c r="BM10" i="24"/>
  <c r="BL10" i="24"/>
  <c r="BK10" i="24"/>
  <c r="BJ10" i="24"/>
  <c r="BI10" i="24"/>
  <c r="BH10" i="24"/>
  <c r="BG10" i="24"/>
  <c r="BF10" i="24"/>
  <c r="BE10" i="24"/>
  <c r="BD10" i="24"/>
  <c r="BC10" i="24"/>
  <c r="BB10" i="24"/>
  <c r="BA10" i="24"/>
  <c r="AZ10" i="24"/>
  <c r="AY10" i="24"/>
  <c r="AX10" i="24"/>
  <c r="AW10" i="24"/>
  <c r="AV10" i="24"/>
  <c r="AU10" i="24"/>
  <c r="AT10" i="24"/>
  <c r="AS10" i="24"/>
  <c r="AR10" i="24"/>
  <c r="AQ10" i="24"/>
  <c r="CD9" i="24"/>
  <c r="CC9" i="24"/>
  <c r="CB9" i="24"/>
  <c r="CA9" i="24"/>
  <c r="BZ9" i="24"/>
  <c r="BY9" i="24"/>
  <c r="BX9" i="24"/>
  <c r="BW9" i="24"/>
  <c r="BV9" i="24"/>
  <c r="BU9" i="24"/>
  <c r="BT9" i="24"/>
  <c r="BS9" i="24"/>
  <c r="BR9" i="24"/>
  <c r="BQ9" i="24"/>
  <c r="BP9" i="24"/>
  <c r="BO9" i="24"/>
  <c r="BN9" i="24"/>
  <c r="BM9" i="24"/>
  <c r="BL9" i="24"/>
  <c r="BK9" i="24"/>
  <c r="BJ9" i="24"/>
  <c r="BI9" i="24"/>
  <c r="BH9" i="24"/>
  <c r="BG9" i="24"/>
  <c r="BF9" i="24"/>
  <c r="BE9" i="24"/>
  <c r="BD9" i="24"/>
  <c r="BC9" i="24"/>
  <c r="BB9" i="24"/>
  <c r="BA9" i="24"/>
  <c r="AZ9" i="24"/>
  <c r="AY9" i="24"/>
  <c r="AX9" i="24"/>
  <c r="AW9" i="24"/>
  <c r="AV9" i="24"/>
  <c r="AU9" i="24"/>
  <c r="AT9" i="24"/>
  <c r="AS9" i="24"/>
  <c r="AR9" i="24"/>
  <c r="AQ9" i="24"/>
  <c r="CD8" i="24"/>
  <c r="CC8" i="24"/>
  <c r="CB8" i="24"/>
  <c r="CA8" i="24"/>
  <c r="BZ8" i="24"/>
  <c r="BY8" i="24"/>
  <c r="BX8" i="24"/>
  <c r="BW8" i="24"/>
  <c r="BV8" i="24"/>
  <c r="BU8" i="24"/>
  <c r="BT8" i="24"/>
  <c r="BS8" i="24"/>
  <c r="BR8" i="24"/>
  <c r="BQ8" i="24"/>
  <c r="BP8" i="24"/>
  <c r="BO8" i="24"/>
  <c r="BN8" i="24"/>
  <c r="BM8" i="24"/>
  <c r="BL8" i="24"/>
  <c r="BK8" i="24"/>
  <c r="BJ8" i="24"/>
  <c r="BI8" i="24"/>
  <c r="BH8" i="24"/>
  <c r="BG8" i="24"/>
  <c r="BF8" i="24"/>
  <c r="BE8" i="24"/>
  <c r="BD8" i="24"/>
  <c r="BC8" i="24"/>
  <c r="BB8" i="24"/>
  <c r="BA8" i="24"/>
  <c r="AZ8" i="24"/>
  <c r="AY8" i="24"/>
  <c r="AX8" i="24"/>
  <c r="AW8" i="24"/>
  <c r="AV8" i="24"/>
  <c r="AU8" i="24"/>
  <c r="AT8" i="24"/>
  <c r="AS8" i="24"/>
  <c r="AR8" i="24"/>
  <c r="AQ8" i="24"/>
  <c r="CD7" i="24"/>
  <c r="CC7" i="24"/>
  <c r="CB7" i="24"/>
  <c r="CA7" i="24"/>
  <c r="BZ7" i="24"/>
  <c r="BY7" i="24"/>
  <c r="BX7" i="24"/>
  <c r="BW7" i="24"/>
  <c r="BV7" i="24"/>
  <c r="BU7" i="24"/>
  <c r="BT7" i="24"/>
  <c r="BS7" i="24"/>
  <c r="BR7" i="24"/>
  <c r="BQ7" i="24"/>
  <c r="BP7" i="24"/>
  <c r="BO7" i="24"/>
  <c r="BN7" i="24"/>
  <c r="BM7" i="24"/>
  <c r="BL7" i="24"/>
  <c r="BK7" i="24"/>
  <c r="BJ7" i="24"/>
  <c r="BI7" i="24"/>
  <c r="BH7" i="24"/>
  <c r="BG7" i="24"/>
  <c r="BF7" i="24"/>
  <c r="BE7" i="24"/>
  <c r="BD7" i="24"/>
  <c r="BC7" i="24"/>
  <c r="BB7" i="24"/>
  <c r="BA7" i="24"/>
  <c r="AZ7" i="24"/>
  <c r="AY7" i="24"/>
  <c r="AX7" i="24"/>
  <c r="AW7" i="24"/>
  <c r="AV7" i="24"/>
  <c r="AU7" i="24"/>
  <c r="AT7" i="24"/>
  <c r="AS7" i="24"/>
  <c r="AR7" i="24"/>
  <c r="AQ7" i="24"/>
  <c r="A6" i="24"/>
  <c r="A7" i="24"/>
  <c r="A8" i="24"/>
  <c r="A9" i="24"/>
  <c r="A10" i="24"/>
  <c r="A11" i="24"/>
  <c r="A12" i="24"/>
  <c r="A13" i="24"/>
  <c r="A14" i="24"/>
  <c r="A15" i="24"/>
  <c r="A16" i="24"/>
  <c r="A17" i="24"/>
  <c r="A18" i="24"/>
  <c r="A19" i="24"/>
  <c r="A20" i="24"/>
  <c r="A21" i="24"/>
  <c r="A22" i="24"/>
  <c r="A23" i="24"/>
  <c r="A24" i="24"/>
  <c r="A25" i="24"/>
  <c r="A26" i="24"/>
  <c r="A27" i="24"/>
  <c r="A28" i="24"/>
  <c r="A29" i="24"/>
  <c r="A30" i="24"/>
  <c r="A31" i="24"/>
  <c r="A32" i="24"/>
  <c r="A33" i="24"/>
  <c r="A34" i="24"/>
  <c r="A35" i="24"/>
  <c r="A36" i="24"/>
  <c r="A37" i="24"/>
  <c r="A38" i="24"/>
  <c r="A39" i="24"/>
  <c r="A40" i="24"/>
  <c r="A41" i="24"/>
  <c r="A42" i="24"/>
  <c r="A43" i="24"/>
  <c r="A44" i="24"/>
  <c r="A45" i="24"/>
  <c r="A46" i="24"/>
  <c r="A47" i="24"/>
  <c r="A48" i="24"/>
  <c r="A49" i="24"/>
  <c r="A50" i="24"/>
  <c r="A51" i="24"/>
  <c r="A52" i="24"/>
  <c r="A53" i="24"/>
  <c r="A54" i="24"/>
  <c r="A55" i="24"/>
  <c r="A56" i="24"/>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B52" i="21"/>
  <c r="B53" i="21"/>
  <c r="B54" i="21"/>
  <c r="B55" i="21"/>
  <c r="B5" i="20"/>
  <c r="B6" i="20"/>
  <c r="B7" i="20"/>
  <c r="B8" i="20"/>
  <c r="B9" i="20"/>
  <c r="B10" i="20"/>
  <c r="B11" i="20"/>
  <c r="B12" i="20"/>
  <c r="B13" i="20"/>
  <c r="B14" i="20"/>
  <c r="B15" i="20"/>
  <c r="B16" i="20"/>
  <c r="B17" i="20"/>
  <c r="B18" i="20"/>
  <c r="B19" i="20"/>
  <c r="B20" i="20"/>
  <c r="B21" i="20"/>
  <c r="B22" i="20"/>
  <c r="B23" i="20"/>
  <c r="B24" i="20"/>
  <c r="B25" i="20"/>
  <c r="B26" i="20"/>
  <c r="B27" i="20"/>
  <c r="B28" i="20"/>
  <c r="B29" i="20"/>
  <c r="B30" i="20"/>
  <c r="B31" i="20"/>
  <c r="B32" i="20"/>
  <c r="B33" i="20"/>
  <c r="B34" i="20"/>
  <c r="B35" i="20"/>
  <c r="B36" i="20"/>
  <c r="B37" i="20"/>
  <c r="B38" i="20"/>
  <c r="B39" i="20"/>
  <c r="B40" i="20"/>
  <c r="B41" i="20"/>
  <c r="B42" i="20"/>
  <c r="B43" i="20"/>
  <c r="B44" i="20"/>
  <c r="B45" i="20"/>
  <c r="B46" i="20"/>
  <c r="B47" i="20"/>
  <c r="B48" i="20"/>
  <c r="B49" i="20"/>
  <c r="B50" i="20"/>
  <c r="B51" i="20"/>
  <c r="B52" i="20"/>
  <c r="B53" i="20"/>
  <c r="B54" i="20"/>
  <c r="B55" i="20"/>
  <c r="B5" i="19"/>
  <c r="B6" i="19"/>
  <c r="B7" i="19"/>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AP55" i="29"/>
  <c r="AO55" i="29"/>
  <c r="AN55" i="29"/>
  <c r="AM55" i="29"/>
  <c r="AL55" i="29"/>
  <c r="AK55" i="29"/>
  <c r="AJ55" i="29"/>
  <c r="AI55" i="29"/>
  <c r="AH55" i="29"/>
  <c r="AG55" i="29"/>
  <c r="AF55" i="29"/>
  <c r="AE55" i="29"/>
  <c r="AD55" i="29"/>
  <c r="AC55" i="29"/>
  <c r="AB55" i="29"/>
  <c r="AA55" i="29"/>
  <c r="Z55" i="29"/>
  <c r="Y55" i="29"/>
  <c r="X55" i="29"/>
  <c r="W55" i="29"/>
  <c r="W55" i="21" s="1"/>
  <c r="V55" i="29"/>
  <c r="V55" i="21" s="1"/>
  <c r="U55" i="29"/>
  <c r="U55" i="21" s="1"/>
  <c r="T55" i="29"/>
  <c r="T55" i="21" s="1"/>
  <c r="S55" i="29"/>
  <c r="S55" i="21" s="1"/>
  <c r="R55" i="29"/>
  <c r="R55" i="21" s="1"/>
  <c r="Q55" i="29"/>
  <c r="Q55" i="21" s="1"/>
  <c r="P55" i="29"/>
  <c r="P55" i="21" s="1"/>
  <c r="O55" i="29"/>
  <c r="O55" i="21" s="1"/>
  <c r="N55" i="29"/>
  <c r="M55" i="29"/>
  <c r="L55" i="29"/>
  <c r="K55" i="29"/>
  <c r="J55" i="29"/>
  <c r="I55" i="29"/>
  <c r="H55" i="29"/>
  <c r="G55" i="29"/>
  <c r="F55" i="29"/>
  <c r="E55" i="29"/>
  <c r="D55" i="29"/>
  <c r="C55" i="29"/>
  <c r="AP54" i="29"/>
  <c r="AO54" i="29"/>
  <c r="AN54" i="29"/>
  <c r="AM54" i="29"/>
  <c r="AL54" i="29"/>
  <c r="AK54" i="29"/>
  <c r="AJ54" i="29"/>
  <c r="AI54" i="29"/>
  <c r="AH54" i="29"/>
  <c r="AG54" i="29"/>
  <c r="AF54" i="29"/>
  <c r="AE54" i="29"/>
  <c r="AD54" i="29"/>
  <c r="AC54" i="29"/>
  <c r="AB54" i="29"/>
  <c r="AA54" i="29"/>
  <c r="Z54" i="29"/>
  <c r="Y54" i="29"/>
  <c r="X54" i="29"/>
  <c r="W54" i="29"/>
  <c r="W54" i="21" s="1"/>
  <c r="V54" i="29"/>
  <c r="V54" i="21" s="1"/>
  <c r="U54" i="29"/>
  <c r="U54" i="21" s="1"/>
  <c r="T54" i="29"/>
  <c r="T54" i="21" s="1"/>
  <c r="S54" i="29"/>
  <c r="S54" i="21" s="1"/>
  <c r="R54" i="29"/>
  <c r="R54" i="21" s="1"/>
  <c r="Q54" i="29"/>
  <c r="Q54" i="21" s="1"/>
  <c r="P54" i="29"/>
  <c r="P54" i="21" s="1"/>
  <c r="O54" i="29"/>
  <c r="O54" i="21" s="1"/>
  <c r="N54" i="29"/>
  <c r="N54" i="21" s="1"/>
  <c r="M54" i="29"/>
  <c r="M54" i="21" s="1"/>
  <c r="L54" i="29"/>
  <c r="L54" i="21" s="1"/>
  <c r="K54" i="29"/>
  <c r="K54" i="21" s="1"/>
  <c r="J54" i="29"/>
  <c r="J54" i="21" s="1"/>
  <c r="I54" i="29"/>
  <c r="I54" i="21" s="1"/>
  <c r="H54" i="29"/>
  <c r="H54" i="21" s="1"/>
  <c r="G54" i="29"/>
  <c r="G54" i="21" s="1"/>
  <c r="F54" i="29"/>
  <c r="F54" i="21" s="1"/>
  <c r="E54" i="29"/>
  <c r="E54" i="21" s="1"/>
  <c r="D54" i="29"/>
  <c r="D54" i="21" s="1"/>
  <c r="C54" i="29"/>
  <c r="C54" i="21" s="1"/>
  <c r="J60" i="32" s="1"/>
  <c r="AP53" i="29"/>
  <c r="AO53" i="29"/>
  <c r="AN53" i="29"/>
  <c r="AM53" i="29"/>
  <c r="AL53" i="29"/>
  <c r="AK53" i="29"/>
  <c r="AJ53" i="29"/>
  <c r="AI53" i="29"/>
  <c r="AH53" i="29"/>
  <c r="AG53" i="29"/>
  <c r="AF53" i="29"/>
  <c r="AE53" i="29"/>
  <c r="AD53" i="29"/>
  <c r="AC53" i="29"/>
  <c r="AB53" i="29"/>
  <c r="AA53" i="29"/>
  <c r="Z53" i="29"/>
  <c r="Y53" i="29"/>
  <c r="X53" i="29"/>
  <c r="W53" i="29"/>
  <c r="W53" i="21" s="1"/>
  <c r="V53" i="29"/>
  <c r="V53" i="21" s="1"/>
  <c r="U53" i="29"/>
  <c r="U53" i="21" s="1"/>
  <c r="T53" i="29"/>
  <c r="T53" i="21" s="1"/>
  <c r="S53" i="29"/>
  <c r="S53" i="21" s="1"/>
  <c r="R53" i="29"/>
  <c r="R53" i="21" s="1"/>
  <c r="Q53" i="29"/>
  <c r="Q53" i="21" s="1"/>
  <c r="P53" i="29"/>
  <c r="P53" i="21" s="1"/>
  <c r="O53" i="29"/>
  <c r="O53" i="21" s="1"/>
  <c r="N53" i="29"/>
  <c r="N53" i="21" s="1"/>
  <c r="M53" i="29"/>
  <c r="M53" i="21" s="1"/>
  <c r="L53" i="29"/>
  <c r="L53" i="21" s="1"/>
  <c r="K53" i="29"/>
  <c r="K53" i="21" s="1"/>
  <c r="J53" i="29"/>
  <c r="J53" i="21" s="1"/>
  <c r="I53" i="29"/>
  <c r="I53" i="21" s="1"/>
  <c r="H53" i="29"/>
  <c r="H53" i="21" s="1"/>
  <c r="G53" i="29"/>
  <c r="G53" i="21" s="1"/>
  <c r="F53" i="29"/>
  <c r="F53" i="21" s="1"/>
  <c r="E53" i="29"/>
  <c r="E53" i="21" s="1"/>
  <c r="D53" i="29"/>
  <c r="D53" i="21" s="1"/>
  <c r="C53" i="29"/>
  <c r="C53" i="21" s="1"/>
  <c r="J59" i="32" s="1"/>
  <c r="AP52" i="29"/>
  <c r="AO52" i="29"/>
  <c r="AN52" i="29"/>
  <c r="AM52" i="29"/>
  <c r="AL52" i="29"/>
  <c r="AL51" i="29" s="1"/>
  <c r="AK52" i="29"/>
  <c r="AJ52" i="29"/>
  <c r="AI52" i="29"/>
  <c r="AH52" i="29"/>
  <c r="AG52" i="29"/>
  <c r="AF52" i="29"/>
  <c r="AE52" i="29"/>
  <c r="AD52" i="29"/>
  <c r="AC52" i="29"/>
  <c r="AB52" i="29"/>
  <c r="AA52" i="29"/>
  <c r="Z52" i="29"/>
  <c r="Y52" i="29"/>
  <c r="X52" i="29"/>
  <c r="W52" i="29"/>
  <c r="W52" i="21" s="1"/>
  <c r="V52" i="29"/>
  <c r="V52" i="21" s="1"/>
  <c r="U52" i="29"/>
  <c r="U52" i="21" s="1"/>
  <c r="T52" i="29"/>
  <c r="T52" i="21" s="1"/>
  <c r="S52" i="29"/>
  <c r="S52" i="21" s="1"/>
  <c r="R52" i="29"/>
  <c r="R52" i="21" s="1"/>
  <c r="Q52" i="29"/>
  <c r="Q52" i="21" s="1"/>
  <c r="P52" i="29"/>
  <c r="P52" i="21" s="1"/>
  <c r="O52" i="29"/>
  <c r="O52" i="21" s="1"/>
  <c r="N52" i="29"/>
  <c r="N52" i="21" s="1"/>
  <c r="M52" i="29"/>
  <c r="M52" i="21" s="1"/>
  <c r="L52" i="29"/>
  <c r="L52" i="21" s="1"/>
  <c r="K52" i="29"/>
  <c r="K52" i="21" s="1"/>
  <c r="J52" i="29"/>
  <c r="J52" i="21" s="1"/>
  <c r="I52" i="29"/>
  <c r="I52" i="21" s="1"/>
  <c r="H52" i="29"/>
  <c r="H52" i="21" s="1"/>
  <c r="G52" i="29"/>
  <c r="G52" i="21" s="1"/>
  <c r="F52" i="29"/>
  <c r="F52" i="21" s="1"/>
  <c r="E52" i="29"/>
  <c r="E52" i="21" s="1"/>
  <c r="D52" i="29"/>
  <c r="D52" i="21" s="1"/>
  <c r="C52" i="29"/>
  <c r="C52" i="21" s="1"/>
  <c r="J58" i="32" s="1"/>
  <c r="AP50" i="29"/>
  <c r="AO50" i="29"/>
  <c r="AN50" i="29"/>
  <c r="AM50" i="29"/>
  <c r="AL50" i="29"/>
  <c r="AK50" i="29"/>
  <c r="AJ50" i="29"/>
  <c r="AI50" i="29"/>
  <c r="AH50" i="29"/>
  <c r="AG50" i="29"/>
  <c r="AF50" i="29"/>
  <c r="AE50" i="29"/>
  <c r="AD50" i="29"/>
  <c r="AC50" i="29"/>
  <c r="AB50" i="29"/>
  <c r="AA50" i="29"/>
  <c r="Z50" i="29"/>
  <c r="Y50" i="29"/>
  <c r="X50" i="29"/>
  <c r="W50" i="29"/>
  <c r="W50" i="21" s="1"/>
  <c r="V50" i="29"/>
  <c r="V50" i="21" s="1"/>
  <c r="U50" i="29"/>
  <c r="U50" i="21" s="1"/>
  <c r="T50" i="29"/>
  <c r="T50" i="21" s="1"/>
  <c r="S50" i="29"/>
  <c r="S50" i="21" s="1"/>
  <c r="R50" i="29"/>
  <c r="R50" i="21" s="1"/>
  <c r="Q50" i="29"/>
  <c r="Q50" i="21" s="1"/>
  <c r="P50" i="29"/>
  <c r="P50" i="21" s="1"/>
  <c r="O50" i="29"/>
  <c r="O50" i="21" s="1"/>
  <c r="N50" i="29"/>
  <c r="N50" i="21" s="1"/>
  <c r="M50" i="29"/>
  <c r="M50" i="21" s="1"/>
  <c r="L50" i="29"/>
  <c r="L50" i="21" s="1"/>
  <c r="K50" i="29"/>
  <c r="K50" i="21" s="1"/>
  <c r="J50" i="29"/>
  <c r="J50" i="21" s="1"/>
  <c r="I50" i="29"/>
  <c r="I50" i="21" s="1"/>
  <c r="H50" i="29"/>
  <c r="H50" i="21" s="1"/>
  <c r="G50" i="29"/>
  <c r="G50" i="21" s="1"/>
  <c r="F50" i="29"/>
  <c r="F50" i="21" s="1"/>
  <c r="E50" i="29"/>
  <c r="E50" i="21" s="1"/>
  <c r="D50" i="29"/>
  <c r="D50" i="21" s="1"/>
  <c r="C50" i="29"/>
  <c r="C50" i="21" s="1"/>
  <c r="J56" i="32" s="1"/>
  <c r="AP49" i="29"/>
  <c r="AO49" i="29"/>
  <c r="AN49" i="29"/>
  <c r="AM49" i="29"/>
  <c r="AL49" i="29"/>
  <c r="AK49" i="29"/>
  <c r="AJ49" i="29"/>
  <c r="AI49" i="29"/>
  <c r="AH49" i="29"/>
  <c r="AG49" i="29"/>
  <c r="AF49" i="29"/>
  <c r="AE49" i="29"/>
  <c r="AD49" i="29"/>
  <c r="AC49" i="29"/>
  <c r="AC48" i="29" s="1"/>
  <c r="AB49" i="29"/>
  <c r="AA49" i="29"/>
  <c r="Z49" i="29"/>
  <c r="Y49" i="29"/>
  <c r="X49" i="29"/>
  <c r="W49" i="29"/>
  <c r="W49" i="21" s="1"/>
  <c r="V49" i="29"/>
  <c r="V49" i="21" s="1"/>
  <c r="U49" i="29"/>
  <c r="U49" i="21" s="1"/>
  <c r="T49" i="29"/>
  <c r="T49" i="21" s="1"/>
  <c r="S49" i="29"/>
  <c r="S49" i="21" s="1"/>
  <c r="R49" i="29"/>
  <c r="R49" i="21" s="1"/>
  <c r="Q49" i="29"/>
  <c r="Q49" i="21" s="1"/>
  <c r="P49" i="29"/>
  <c r="P49" i="21" s="1"/>
  <c r="O49" i="29"/>
  <c r="O49" i="21" s="1"/>
  <c r="N49" i="29"/>
  <c r="M49" i="29"/>
  <c r="L49" i="29"/>
  <c r="K49" i="29"/>
  <c r="J49" i="29"/>
  <c r="I49" i="29"/>
  <c r="H49" i="29"/>
  <c r="G49" i="29"/>
  <c r="G49" i="21" s="1"/>
  <c r="F49" i="29"/>
  <c r="E49" i="29"/>
  <c r="D49" i="29"/>
  <c r="D49" i="21" s="1"/>
  <c r="C49" i="29"/>
  <c r="AP47" i="29"/>
  <c r="AO47" i="29"/>
  <c r="AN47" i="29"/>
  <c r="AM47" i="29"/>
  <c r="AL47" i="29"/>
  <c r="AK47" i="29"/>
  <c r="AJ47" i="29"/>
  <c r="AI47" i="29"/>
  <c r="AH47" i="29"/>
  <c r="AG47" i="29"/>
  <c r="AF47" i="29"/>
  <c r="AE47" i="29"/>
  <c r="AD47" i="29"/>
  <c r="AC47" i="29"/>
  <c r="AB47" i="29"/>
  <c r="AA47" i="29"/>
  <c r="Z47" i="29"/>
  <c r="Y47" i="29"/>
  <c r="X47" i="29"/>
  <c r="W47" i="29"/>
  <c r="W47" i="21" s="1"/>
  <c r="V47" i="29"/>
  <c r="V47" i="21" s="1"/>
  <c r="U47" i="29"/>
  <c r="U47" i="21" s="1"/>
  <c r="T47" i="29"/>
  <c r="T47" i="21" s="1"/>
  <c r="S47" i="29"/>
  <c r="S47" i="21" s="1"/>
  <c r="R47" i="29"/>
  <c r="R47" i="21" s="1"/>
  <c r="Q47" i="29"/>
  <c r="Q47" i="21" s="1"/>
  <c r="P47" i="29"/>
  <c r="P47" i="21" s="1"/>
  <c r="O47" i="29"/>
  <c r="O47" i="21" s="1"/>
  <c r="N47" i="29"/>
  <c r="N47" i="21" s="1"/>
  <c r="M47" i="29"/>
  <c r="M47" i="21" s="1"/>
  <c r="L47" i="29"/>
  <c r="L47" i="21" s="1"/>
  <c r="K47" i="29"/>
  <c r="K47" i="21" s="1"/>
  <c r="J47" i="29"/>
  <c r="J47" i="21" s="1"/>
  <c r="I47" i="29"/>
  <c r="I47" i="21" s="1"/>
  <c r="H47" i="29"/>
  <c r="H47" i="21" s="1"/>
  <c r="G47" i="29"/>
  <c r="G47" i="21" s="1"/>
  <c r="F47" i="29"/>
  <c r="F47" i="21" s="1"/>
  <c r="E47" i="29"/>
  <c r="E47" i="21" s="1"/>
  <c r="D47" i="29"/>
  <c r="D47" i="21" s="1"/>
  <c r="C47" i="29"/>
  <c r="C47" i="21" s="1"/>
  <c r="J53" i="32" s="1"/>
  <c r="AP46" i="29"/>
  <c r="AO46" i="29"/>
  <c r="AN46" i="29"/>
  <c r="AM46" i="29"/>
  <c r="AL46" i="29"/>
  <c r="AK46" i="29"/>
  <c r="AJ46" i="29"/>
  <c r="AI46" i="29"/>
  <c r="AH46" i="29"/>
  <c r="AG46" i="29"/>
  <c r="AF46" i="29"/>
  <c r="AE46" i="29"/>
  <c r="AD46" i="29"/>
  <c r="AC46" i="29"/>
  <c r="AB46" i="29"/>
  <c r="AA46" i="29"/>
  <c r="Z46" i="29"/>
  <c r="Y46" i="29"/>
  <c r="X46" i="29"/>
  <c r="W46" i="29"/>
  <c r="W46" i="21" s="1"/>
  <c r="V46" i="29"/>
  <c r="V46" i="21" s="1"/>
  <c r="U46" i="29"/>
  <c r="U46" i="21" s="1"/>
  <c r="T46" i="29"/>
  <c r="T46" i="21" s="1"/>
  <c r="S46" i="29"/>
  <c r="S46" i="21" s="1"/>
  <c r="R46" i="29"/>
  <c r="R46" i="21" s="1"/>
  <c r="Q46" i="29"/>
  <c r="Q46" i="21" s="1"/>
  <c r="P46" i="29"/>
  <c r="P46" i="21" s="1"/>
  <c r="O46" i="29"/>
  <c r="O46" i="21" s="1"/>
  <c r="N46" i="29"/>
  <c r="N46" i="21" s="1"/>
  <c r="M46" i="29"/>
  <c r="M46" i="21" s="1"/>
  <c r="L46" i="29"/>
  <c r="L46" i="21" s="1"/>
  <c r="K46" i="29"/>
  <c r="K46" i="21" s="1"/>
  <c r="J46" i="29"/>
  <c r="J46" i="21" s="1"/>
  <c r="I46" i="29"/>
  <c r="I46" i="21" s="1"/>
  <c r="H46" i="29"/>
  <c r="H46" i="21" s="1"/>
  <c r="G46" i="29"/>
  <c r="G46" i="21" s="1"/>
  <c r="F46" i="29"/>
  <c r="F46" i="21" s="1"/>
  <c r="E46" i="29"/>
  <c r="E46" i="21" s="1"/>
  <c r="D46" i="29"/>
  <c r="D46" i="21" s="1"/>
  <c r="C46" i="29"/>
  <c r="C46" i="21" s="1"/>
  <c r="J52" i="32" s="1"/>
  <c r="AP45" i="29"/>
  <c r="AO45" i="29"/>
  <c r="AN45" i="29"/>
  <c r="AM45" i="29"/>
  <c r="AL45" i="29"/>
  <c r="AK45" i="29"/>
  <c r="AJ45" i="29"/>
  <c r="AI45" i="29"/>
  <c r="AH45" i="29"/>
  <c r="AG45" i="29"/>
  <c r="AF45" i="29"/>
  <c r="AE45" i="29"/>
  <c r="AD45" i="29"/>
  <c r="AC45" i="29"/>
  <c r="AB45" i="29"/>
  <c r="AA45" i="29"/>
  <c r="Z45" i="29"/>
  <c r="Y45" i="29"/>
  <c r="X45" i="29"/>
  <c r="W45" i="29"/>
  <c r="W45" i="21" s="1"/>
  <c r="V45" i="29"/>
  <c r="V45" i="21" s="1"/>
  <c r="U45" i="29"/>
  <c r="U45" i="21" s="1"/>
  <c r="T45" i="29"/>
  <c r="T45" i="21" s="1"/>
  <c r="S45" i="29"/>
  <c r="S45" i="21" s="1"/>
  <c r="R45" i="29"/>
  <c r="R45" i="21" s="1"/>
  <c r="Q45" i="29"/>
  <c r="Q45" i="21" s="1"/>
  <c r="P45" i="29"/>
  <c r="P45" i="21" s="1"/>
  <c r="O45" i="29"/>
  <c r="O45" i="21" s="1"/>
  <c r="N45" i="29"/>
  <c r="N45" i="21" s="1"/>
  <c r="M45" i="29"/>
  <c r="M45" i="21" s="1"/>
  <c r="L45" i="29"/>
  <c r="L45" i="21" s="1"/>
  <c r="K45" i="29"/>
  <c r="K45" i="21" s="1"/>
  <c r="J45" i="29"/>
  <c r="J45" i="21" s="1"/>
  <c r="I45" i="29"/>
  <c r="I45" i="21" s="1"/>
  <c r="H45" i="29"/>
  <c r="H45" i="21" s="1"/>
  <c r="G45" i="29"/>
  <c r="G45" i="21" s="1"/>
  <c r="F45" i="29"/>
  <c r="F45" i="21" s="1"/>
  <c r="E45" i="29"/>
  <c r="E45" i="21" s="1"/>
  <c r="D45" i="29"/>
  <c r="D45" i="21" s="1"/>
  <c r="C45" i="29"/>
  <c r="C45" i="21" s="1"/>
  <c r="J51" i="32" s="1"/>
  <c r="AP43" i="29"/>
  <c r="AO43" i="29"/>
  <c r="AN43" i="29"/>
  <c r="AM43" i="29"/>
  <c r="AL43" i="29"/>
  <c r="AK43" i="29"/>
  <c r="AJ43" i="29"/>
  <c r="AI43" i="29"/>
  <c r="AH43" i="29"/>
  <c r="AG43" i="29"/>
  <c r="AF43" i="29"/>
  <c r="AE43" i="29"/>
  <c r="AD43" i="29"/>
  <c r="AC43" i="29"/>
  <c r="AB43" i="29"/>
  <c r="AA43" i="29"/>
  <c r="Z43" i="29"/>
  <c r="Y43" i="29"/>
  <c r="X43" i="29"/>
  <c r="W43" i="29"/>
  <c r="W43" i="21" s="1"/>
  <c r="V43" i="29"/>
  <c r="V43" i="21" s="1"/>
  <c r="U43" i="29"/>
  <c r="U43" i="21" s="1"/>
  <c r="T43" i="29"/>
  <c r="T43" i="21" s="1"/>
  <c r="S43" i="29"/>
  <c r="S43" i="21" s="1"/>
  <c r="R43" i="29"/>
  <c r="R43" i="21" s="1"/>
  <c r="Q43" i="29"/>
  <c r="Q43" i="21" s="1"/>
  <c r="P43" i="29"/>
  <c r="P43" i="21" s="1"/>
  <c r="O43" i="29"/>
  <c r="O43" i="21" s="1"/>
  <c r="N43" i="29"/>
  <c r="N43" i="21" s="1"/>
  <c r="M43" i="29"/>
  <c r="M43" i="21" s="1"/>
  <c r="L43" i="29"/>
  <c r="L43" i="21" s="1"/>
  <c r="K43" i="29"/>
  <c r="K43" i="21" s="1"/>
  <c r="J43" i="29"/>
  <c r="J43" i="21" s="1"/>
  <c r="I43" i="29"/>
  <c r="I43" i="21" s="1"/>
  <c r="H43" i="29"/>
  <c r="H43" i="21" s="1"/>
  <c r="G43" i="29"/>
  <c r="G43" i="21" s="1"/>
  <c r="F43" i="29"/>
  <c r="F43" i="21" s="1"/>
  <c r="E43" i="29"/>
  <c r="E43" i="21" s="1"/>
  <c r="D43" i="29"/>
  <c r="D43" i="21" s="1"/>
  <c r="C43" i="29"/>
  <c r="C43" i="21" s="1"/>
  <c r="J49" i="32" s="1"/>
  <c r="AP42" i="29"/>
  <c r="AO42" i="29"/>
  <c r="AN42" i="29"/>
  <c r="AM42" i="29"/>
  <c r="AL42" i="29"/>
  <c r="AK42" i="29"/>
  <c r="AJ42" i="29"/>
  <c r="AI42" i="29"/>
  <c r="AH42" i="29"/>
  <c r="AG42" i="29"/>
  <c r="AF42" i="29"/>
  <c r="AE42" i="29"/>
  <c r="AD42" i="29"/>
  <c r="AC42" i="29"/>
  <c r="AB42" i="29"/>
  <c r="AA42" i="29"/>
  <c r="Z42" i="29"/>
  <c r="Y42" i="29"/>
  <c r="X42" i="29"/>
  <c r="W42" i="29"/>
  <c r="W42" i="21" s="1"/>
  <c r="V42" i="29"/>
  <c r="V42" i="21" s="1"/>
  <c r="U42" i="29"/>
  <c r="U42" i="21" s="1"/>
  <c r="T42" i="29"/>
  <c r="T42" i="21" s="1"/>
  <c r="S42" i="29"/>
  <c r="S42" i="21" s="1"/>
  <c r="R42" i="29"/>
  <c r="R42" i="21" s="1"/>
  <c r="Q42" i="29"/>
  <c r="Q42" i="21" s="1"/>
  <c r="P42" i="29"/>
  <c r="P42" i="21" s="1"/>
  <c r="O42" i="29"/>
  <c r="O42" i="21" s="1"/>
  <c r="N42" i="29"/>
  <c r="N42" i="21" s="1"/>
  <c r="M42" i="29"/>
  <c r="M42" i="21" s="1"/>
  <c r="L42" i="29"/>
  <c r="L42" i="21" s="1"/>
  <c r="K42" i="29"/>
  <c r="K42" i="21" s="1"/>
  <c r="J42" i="29"/>
  <c r="J42" i="21" s="1"/>
  <c r="I42" i="29"/>
  <c r="I42" i="21" s="1"/>
  <c r="H42" i="29"/>
  <c r="H42" i="21" s="1"/>
  <c r="G42" i="29"/>
  <c r="G42" i="21" s="1"/>
  <c r="F42" i="29"/>
  <c r="F42" i="21" s="1"/>
  <c r="E42" i="29"/>
  <c r="E42" i="21" s="1"/>
  <c r="D42" i="29"/>
  <c r="D42" i="21" s="1"/>
  <c r="C42" i="29"/>
  <c r="C42" i="21" s="1"/>
  <c r="J48" i="32" s="1"/>
  <c r="AP41" i="29"/>
  <c r="AO41" i="29"/>
  <c r="AN41" i="29"/>
  <c r="AM41" i="29"/>
  <c r="AL41" i="29"/>
  <c r="AK41" i="29"/>
  <c r="AJ41" i="29"/>
  <c r="AI41" i="29"/>
  <c r="AH41" i="29"/>
  <c r="AG41" i="29"/>
  <c r="AF41" i="29"/>
  <c r="AE41" i="29"/>
  <c r="AD41" i="29"/>
  <c r="AC41" i="29"/>
  <c r="AB41" i="29"/>
  <c r="AA41" i="29"/>
  <c r="Z41" i="29"/>
  <c r="Y41" i="29"/>
  <c r="X41" i="29"/>
  <c r="W41" i="29"/>
  <c r="W41" i="21" s="1"/>
  <c r="V41" i="29"/>
  <c r="V41" i="21" s="1"/>
  <c r="U41" i="29"/>
  <c r="U41" i="21" s="1"/>
  <c r="T41" i="29"/>
  <c r="T41" i="21" s="1"/>
  <c r="S41" i="29"/>
  <c r="S41" i="21" s="1"/>
  <c r="R41" i="29"/>
  <c r="R41" i="21" s="1"/>
  <c r="Q41" i="29"/>
  <c r="Q41" i="21" s="1"/>
  <c r="P41" i="29"/>
  <c r="P41" i="21" s="1"/>
  <c r="O41" i="29"/>
  <c r="O41" i="21" s="1"/>
  <c r="N41" i="29"/>
  <c r="N41" i="21" s="1"/>
  <c r="M41" i="29"/>
  <c r="M41" i="21" s="1"/>
  <c r="L41" i="29"/>
  <c r="L41" i="21" s="1"/>
  <c r="K41" i="29"/>
  <c r="K41" i="21" s="1"/>
  <c r="J41" i="29"/>
  <c r="J41" i="21" s="1"/>
  <c r="I41" i="29"/>
  <c r="I41" i="21" s="1"/>
  <c r="H41" i="29"/>
  <c r="H41" i="21" s="1"/>
  <c r="G41" i="29"/>
  <c r="G41" i="21" s="1"/>
  <c r="F41" i="29"/>
  <c r="F41" i="21" s="1"/>
  <c r="E41" i="29"/>
  <c r="E41" i="21" s="1"/>
  <c r="D41" i="29"/>
  <c r="D41" i="21" s="1"/>
  <c r="C41" i="29"/>
  <c r="C41" i="21" s="1"/>
  <c r="J47" i="32" s="1"/>
  <c r="AP40" i="29"/>
  <c r="AO40" i="29"/>
  <c r="AN40" i="29"/>
  <c r="AM40" i="29"/>
  <c r="AL40" i="29"/>
  <c r="AK40" i="29"/>
  <c r="AJ40" i="29"/>
  <c r="AI40" i="29"/>
  <c r="AH40" i="29"/>
  <c r="AG40" i="29"/>
  <c r="AF40" i="29"/>
  <c r="AE40" i="29"/>
  <c r="AD40" i="29"/>
  <c r="AC40" i="29"/>
  <c r="AB40" i="29"/>
  <c r="AA40" i="29"/>
  <c r="Z40" i="29"/>
  <c r="Y40" i="29"/>
  <c r="X40" i="29"/>
  <c r="W40" i="29"/>
  <c r="W40" i="21" s="1"/>
  <c r="V40" i="29"/>
  <c r="V40" i="21" s="1"/>
  <c r="U40" i="29"/>
  <c r="U40" i="21" s="1"/>
  <c r="T40" i="29"/>
  <c r="T40" i="21" s="1"/>
  <c r="S40" i="29"/>
  <c r="S40" i="21" s="1"/>
  <c r="R40" i="29"/>
  <c r="R40" i="21" s="1"/>
  <c r="Q40" i="29"/>
  <c r="Q40" i="21" s="1"/>
  <c r="P40" i="29"/>
  <c r="P40" i="21" s="1"/>
  <c r="O40" i="29"/>
  <c r="O40" i="21" s="1"/>
  <c r="N40" i="29"/>
  <c r="N40" i="21" s="1"/>
  <c r="M40" i="29"/>
  <c r="M40" i="21" s="1"/>
  <c r="L40" i="29"/>
  <c r="L40" i="21" s="1"/>
  <c r="K40" i="29"/>
  <c r="K40" i="21" s="1"/>
  <c r="J40" i="29"/>
  <c r="J40" i="21" s="1"/>
  <c r="I40" i="29"/>
  <c r="I40" i="21" s="1"/>
  <c r="H40" i="29"/>
  <c r="H40" i="21" s="1"/>
  <c r="G40" i="29"/>
  <c r="G40" i="21" s="1"/>
  <c r="F40" i="29"/>
  <c r="F40" i="21" s="1"/>
  <c r="E40" i="29"/>
  <c r="E40" i="21" s="1"/>
  <c r="D40" i="29"/>
  <c r="D40" i="21" s="1"/>
  <c r="C40" i="29"/>
  <c r="C40" i="21" s="1"/>
  <c r="J46" i="32" s="1"/>
  <c r="AP39" i="29"/>
  <c r="AO39" i="29"/>
  <c r="AN39" i="29"/>
  <c r="AM39" i="29"/>
  <c r="AL39" i="29"/>
  <c r="AK39" i="29"/>
  <c r="AJ39" i="29"/>
  <c r="AI39" i="29"/>
  <c r="AH39" i="29"/>
  <c r="AG39" i="29"/>
  <c r="AF39" i="29"/>
  <c r="AE39" i="29"/>
  <c r="AD39" i="29"/>
  <c r="AC39" i="29"/>
  <c r="AB39" i="29"/>
  <c r="AA39" i="29"/>
  <c r="Z39" i="29"/>
  <c r="Y39" i="29"/>
  <c r="X39" i="29"/>
  <c r="W39" i="29"/>
  <c r="W39" i="21" s="1"/>
  <c r="V39" i="29"/>
  <c r="V39" i="21" s="1"/>
  <c r="U39" i="29"/>
  <c r="U39" i="21" s="1"/>
  <c r="T39" i="29"/>
  <c r="T39" i="21" s="1"/>
  <c r="S39" i="29"/>
  <c r="S39" i="21" s="1"/>
  <c r="R39" i="29"/>
  <c r="R39" i="21" s="1"/>
  <c r="Q39" i="29"/>
  <c r="Q39" i="21" s="1"/>
  <c r="P39" i="29"/>
  <c r="P39" i="21" s="1"/>
  <c r="O39" i="29"/>
  <c r="O39" i="21" s="1"/>
  <c r="N39" i="29"/>
  <c r="N39" i="21" s="1"/>
  <c r="M39" i="29"/>
  <c r="M39" i="21" s="1"/>
  <c r="L39" i="29"/>
  <c r="L39" i="21" s="1"/>
  <c r="K39" i="29"/>
  <c r="K39" i="21" s="1"/>
  <c r="J39" i="29"/>
  <c r="J39" i="21" s="1"/>
  <c r="I39" i="29"/>
  <c r="I39" i="21" s="1"/>
  <c r="H39" i="29"/>
  <c r="H39" i="21" s="1"/>
  <c r="G39" i="29"/>
  <c r="G39" i="21" s="1"/>
  <c r="F39" i="29"/>
  <c r="F39" i="21" s="1"/>
  <c r="E39" i="29"/>
  <c r="E39" i="21" s="1"/>
  <c r="D39" i="29"/>
  <c r="D39" i="21" s="1"/>
  <c r="C39" i="29"/>
  <c r="AP37" i="29"/>
  <c r="AO37" i="29"/>
  <c r="AN37" i="29"/>
  <c r="AM37" i="29"/>
  <c r="AL37" i="29"/>
  <c r="AK37" i="29"/>
  <c r="AJ37" i="29"/>
  <c r="AI37" i="29"/>
  <c r="AH37" i="29"/>
  <c r="AG37" i="29"/>
  <c r="AF37" i="29"/>
  <c r="AE37" i="29"/>
  <c r="AD37" i="29"/>
  <c r="AC37" i="29"/>
  <c r="AB37" i="29"/>
  <c r="AA37" i="29"/>
  <c r="Z37" i="29"/>
  <c r="Y37" i="29"/>
  <c r="X37" i="29"/>
  <c r="W37" i="29"/>
  <c r="V37" i="29"/>
  <c r="U37" i="29"/>
  <c r="T37" i="29"/>
  <c r="S37" i="29"/>
  <c r="R37" i="29"/>
  <c r="Q37" i="29"/>
  <c r="P37" i="29"/>
  <c r="O37" i="29"/>
  <c r="N37" i="29"/>
  <c r="M37" i="29"/>
  <c r="L37" i="29"/>
  <c r="K37" i="29"/>
  <c r="J37" i="29"/>
  <c r="I37" i="29"/>
  <c r="H37" i="29"/>
  <c r="G37" i="29"/>
  <c r="F37" i="29"/>
  <c r="E37" i="29"/>
  <c r="D37" i="29"/>
  <c r="C37" i="29"/>
  <c r="AP36" i="29"/>
  <c r="AO36" i="29"/>
  <c r="AN36" i="29"/>
  <c r="AM36" i="29"/>
  <c r="AL36" i="29"/>
  <c r="AK36" i="29"/>
  <c r="AJ36" i="29"/>
  <c r="AI36" i="29"/>
  <c r="AH36" i="29"/>
  <c r="AG36" i="29"/>
  <c r="AF36" i="29"/>
  <c r="AE36" i="29"/>
  <c r="AD36" i="29"/>
  <c r="AC36" i="29"/>
  <c r="AB36" i="29"/>
  <c r="AA36" i="29"/>
  <c r="Z36" i="29"/>
  <c r="Y36" i="29"/>
  <c r="X36" i="29"/>
  <c r="W36" i="29"/>
  <c r="V36" i="29"/>
  <c r="U36" i="29"/>
  <c r="T36" i="29"/>
  <c r="S36" i="29"/>
  <c r="R36" i="29"/>
  <c r="Q36" i="29"/>
  <c r="P36" i="29"/>
  <c r="O36" i="29"/>
  <c r="N36" i="29"/>
  <c r="M36" i="29"/>
  <c r="L36" i="29"/>
  <c r="K36" i="29"/>
  <c r="J36" i="29"/>
  <c r="I36" i="29"/>
  <c r="H36" i="29"/>
  <c r="G36" i="29"/>
  <c r="F36" i="29"/>
  <c r="E36" i="29"/>
  <c r="D36" i="29"/>
  <c r="C36" i="29"/>
  <c r="AP35" i="29"/>
  <c r="AO35" i="29"/>
  <c r="AN35" i="29"/>
  <c r="AM35" i="29"/>
  <c r="AL35" i="29"/>
  <c r="AK35" i="29"/>
  <c r="AJ35" i="29"/>
  <c r="AI35" i="29"/>
  <c r="AH35" i="29"/>
  <c r="AG35" i="29"/>
  <c r="AF35" i="29"/>
  <c r="AE35" i="29"/>
  <c r="AD35" i="29"/>
  <c r="AC35" i="29"/>
  <c r="AB35" i="29"/>
  <c r="AA35" i="29"/>
  <c r="Z35" i="29"/>
  <c r="Y35" i="29"/>
  <c r="X35" i="29"/>
  <c r="W35" i="29"/>
  <c r="V35" i="29"/>
  <c r="U35" i="29"/>
  <c r="T35" i="29"/>
  <c r="S35" i="29"/>
  <c r="R35" i="29"/>
  <c r="Q35" i="29"/>
  <c r="P35" i="29"/>
  <c r="O35" i="29"/>
  <c r="N35" i="29"/>
  <c r="M35" i="29"/>
  <c r="L35" i="29"/>
  <c r="K35" i="29"/>
  <c r="J35" i="29"/>
  <c r="I35" i="29"/>
  <c r="H35" i="29"/>
  <c r="G35" i="29"/>
  <c r="F35" i="29"/>
  <c r="E35" i="29"/>
  <c r="D35" i="29"/>
  <c r="C35" i="29"/>
  <c r="AP34" i="29"/>
  <c r="AO34" i="29"/>
  <c r="AN34" i="29"/>
  <c r="AM34" i="29"/>
  <c r="AL34" i="29"/>
  <c r="AK34" i="29"/>
  <c r="AJ34" i="29"/>
  <c r="AI34" i="29"/>
  <c r="AH34" i="29"/>
  <c r="AG34" i="29"/>
  <c r="AF34" i="29"/>
  <c r="AE34" i="29"/>
  <c r="AD34" i="29"/>
  <c r="AC34" i="29"/>
  <c r="AB34" i="29"/>
  <c r="AA34" i="29"/>
  <c r="Z34" i="29"/>
  <c r="Y34" i="29"/>
  <c r="X34" i="29"/>
  <c r="W34" i="29"/>
  <c r="V34" i="29"/>
  <c r="U34" i="29"/>
  <c r="T34" i="29"/>
  <c r="S34" i="29"/>
  <c r="R34" i="29"/>
  <c r="Q34" i="29"/>
  <c r="P34" i="29"/>
  <c r="O34" i="29"/>
  <c r="N34" i="29"/>
  <c r="M34" i="29"/>
  <c r="L34" i="29"/>
  <c r="K34" i="29"/>
  <c r="J34" i="29"/>
  <c r="I34" i="29"/>
  <c r="H34" i="29"/>
  <c r="G34" i="29"/>
  <c r="F34" i="29"/>
  <c r="E34" i="29"/>
  <c r="D34" i="29"/>
  <c r="C34" i="29"/>
  <c r="AP33" i="29"/>
  <c r="AO33" i="29"/>
  <c r="AN33" i="29"/>
  <c r="AM33" i="29"/>
  <c r="AL33" i="29"/>
  <c r="AK33" i="29"/>
  <c r="AJ33" i="29"/>
  <c r="AI33" i="29"/>
  <c r="AH33" i="29"/>
  <c r="AG33" i="29"/>
  <c r="AF33" i="29"/>
  <c r="AE33" i="29"/>
  <c r="AD33" i="29"/>
  <c r="AC33" i="29"/>
  <c r="AB33" i="29"/>
  <c r="AA33" i="29"/>
  <c r="Z33" i="29"/>
  <c r="Y33" i="29"/>
  <c r="X33" i="29"/>
  <c r="W33" i="29"/>
  <c r="V33" i="29"/>
  <c r="U33" i="29"/>
  <c r="T33" i="29"/>
  <c r="S33" i="29"/>
  <c r="R33" i="29"/>
  <c r="Q33" i="29"/>
  <c r="P33" i="29"/>
  <c r="O33" i="29"/>
  <c r="N33" i="29"/>
  <c r="M33" i="29"/>
  <c r="L33" i="29"/>
  <c r="K33" i="29"/>
  <c r="J33" i="29"/>
  <c r="I33" i="29"/>
  <c r="H33" i="29"/>
  <c r="G33" i="29"/>
  <c r="F33" i="29"/>
  <c r="E33" i="29"/>
  <c r="D33" i="29"/>
  <c r="C33" i="29"/>
  <c r="AP32" i="29"/>
  <c r="AO32" i="29"/>
  <c r="AN32" i="29"/>
  <c r="AM32" i="29"/>
  <c r="AL32" i="29"/>
  <c r="AK32" i="29"/>
  <c r="AJ32" i="29"/>
  <c r="AI32" i="29"/>
  <c r="AH32" i="29"/>
  <c r="AG32" i="29"/>
  <c r="AF32" i="29"/>
  <c r="AE32" i="29"/>
  <c r="AD32" i="29"/>
  <c r="AC32" i="29"/>
  <c r="AB32" i="29"/>
  <c r="AA32" i="29"/>
  <c r="Z32" i="29"/>
  <c r="Y32" i="29"/>
  <c r="X32" i="29"/>
  <c r="W32" i="29"/>
  <c r="V32" i="29"/>
  <c r="U32" i="29"/>
  <c r="T32" i="29"/>
  <c r="S32" i="29"/>
  <c r="R32" i="29"/>
  <c r="Q32" i="29"/>
  <c r="P32" i="29"/>
  <c r="O32" i="29"/>
  <c r="N32" i="29"/>
  <c r="M32" i="29"/>
  <c r="L32" i="29"/>
  <c r="K32" i="29"/>
  <c r="J32" i="29"/>
  <c r="I32" i="29"/>
  <c r="H32" i="29"/>
  <c r="G32" i="29"/>
  <c r="F32" i="29"/>
  <c r="E32" i="29"/>
  <c r="D32" i="29"/>
  <c r="C32" i="29"/>
  <c r="AP28" i="29"/>
  <c r="AO28" i="29"/>
  <c r="AN28" i="29"/>
  <c r="AM28" i="29"/>
  <c r="AL28" i="29"/>
  <c r="AK28" i="29"/>
  <c r="AJ28" i="29"/>
  <c r="AI28" i="29"/>
  <c r="AH28" i="29"/>
  <c r="AG28" i="29"/>
  <c r="AF28" i="29"/>
  <c r="AE28" i="29"/>
  <c r="AD28" i="29"/>
  <c r="AC28" i="29"/>
  <c r="AB28" i="29"/>
  <c r="AA28" i="29"/>
  <c r="Z28" i="29"/>
  <c r="Y28" i="29"/>
  <c r="X28" i="29"/>
  <c r="W28" i="29"/>
  <c r="V28" i="29"/>
  <c r="U28" i="29"/>
  <c r="T28" i="29"/>
  <c r="S28" i="29"/>
  <c r="R28" i="29"/>
  <c r="Q28" i="29"/>
  <c r="P28" i="29"/>
  <c r="O28" i="29"/>
  <c r="N28" i="29"/>
  <c r="M28" i="29"/>
  <c r="L28" i="29"/>
  <c r="K28" i="29"/>
  <c r="J28" i="29"/>
  <c r="I28" i="29"/>
  <c r="H28" i="29"/>
  <c r="G28" i="29"/>
  <c r="F28" i="29"/>
  <c r="E28" i="29"/>
  <c r="D28" i="29"/>
  <c r="C28" i="29"/>
  <c r="AP27" i="29"/>
  <c r="AO27" i="29"/>
  <c r="AN27" i="29"/>
  <c r="AM27" i="29"/>
  <c r="AL27" i="29"/>
  <c r="AK27" i="29"/>
  <c r="AJ27" i="29"/>
  <c r="AI27" i="29"/>
  <c r="AH27" i="29"/>
  <c r="AG27" i="29"/>
  <c r="AF27" i="29"/>
  <c r="AE27" i="29"/>
  <c r="AD27" i="29"/>
  <c r="AC27" i="29"/>
  <c r="AB27" i="29"/>
  <c r="AA27" i="29"/>
  <c r="Z27" i="29"/>
  <c r="Y27" i="29"/>
  <c r="X27" i="29"/>
  <c r="W27" i="29"/>
  <c r="V27" i="29"/>
  <c r="U27" i="29"/>
  <c r="T27" i="29"/>
  <c r="S27" i="29"/>
  <c r="R27" i="29"/>
  <c r="Q27" i="29"/>
  <c r="P27" i="29"/>
  <c r="O27" i="29"/>
  <c r="N27" i="29"/>
  <c r="M27" i="29"/>
  <c r="L27" i="29"/>
  <c r="K27" i="29"/>
  <c r="J27" i="29"/>
  <c r="I27" i="29"/>
  <c r="H27" i="29"/>
  <c r="G27" i="29"/>
  <c r="F27" i="29"/>
  <c r="E27" i="29"/>
  <c r="D27" i="29"/>
  <c r="C27" i="29"/>
  <c r="AP26" i="29"/>
  <c r="AO26" i="29"/>
  <c r="AN26" i="29"/>
  <c r="AM26" i="29"/>
  <c r="AL26" i="29"/>
  <c r="AK26" i="29"/>
  <c r="AJ26" i="29"/>
  <c r="AI26" i="29"/>
  <c r="AH26" i="29"/>
  <c r="AG26" i="29"/>
  <c r="AF26" i="29"/>
  <c r="AE26" i="29"/>
  <c r="AD26" i="29"/>
  <c r="AC26" i="29"/>
  <c r="AB26" i="29"/>
  <c r="AA26" i="29"/>
  <c r="Z26" i="29"/>
  <c r="Y26" i="29"/>
  <c r="X26" i="29"/>
  <c r="W26" i="29"/>
  <c r="W26" i="21" s="1"/>
  <c r="V26" i="29"/>
  <c r="V26" i="21" s="1"/>
  <c r="U26" i="29"/>
  <c r="U26" i="21" s="1"/>
  <c r="T26" i="29"/>
  <c r="T26" i="21" s="1"/>
  <c r="S26" i="29"/>
  <c r="R26" i="29"/>
  <c r="Q26" i="29"/>
  <c r="P26" i="29"/>
  <c r="O26" i="29"/>
  <c r="N26" i="29"/>
  <c r="N26" i="21" s="1"/>
  <c r="M26" i="29"/>
  <c r="M26" i="21" s="1"/>
  <c r="L26" i="29"/>
  <c r="L26" i="21" s="1"/>
  <c r="K26" i="29"/>
  <c r="K26" i="21" s="1"/>
  <c r="J26" i="29"/>
  <c r="J26" i="21" s="1"/>
  <c r="I26" i="29"/>
  <c r="I26" i="21" s="1"/>
  <c r="H26" i="29"/>
  <c r="H26" i="21" s="1"/>
  <c r="G26" i="29"/>
  <c r="G26" i="21" s="1"/>
  <c r="F26" i="29"/>
  <c r="F26" i="21" s="1"/>
  <c r="E26" i="29"/>
  <c r="E26" i="21" s="1"/>
  <c r="D26" i="29"/>
  <c r="D26" i="21" s="1"/>
  <c r="C26" i="29"/>
  <c r="C26" i="21" s="1"/>
  <c r="J32" i="32" s="1"/>
  <c r="AP25" i="29"/>
  <c r="AP24" i="29" s="1"/>
  <c r="AO25" i="29"/>
  <c r="AO24" i="29" s="1"/>
  <c r="AN25" i="29"/>
  <c r="AN24" i="29" s="1"/>
  <c r="AM25" i="29"/>
  <c r="AM24" i="29" s="1"/>
  <c r="AL25" i="29"/>
  <c r="AL24" i="29" s="1"/>
  <c r="AK25" i="29"/>
  <c r="AK24" i="29" s="1"/>
  <c r="AJ25" i="29"/>
  <c r="AJ24" i="29" s="1"/>
  <c r="AI25" i="29"/>
  <c r="AH25" i="29"/>
  <c r="AH24" i="29" s="1"/>
  <c r="AG25" i="29"/>
  <c r="AG24" i="29" s="1"/>
  <c r="AF25" i="29"/>
  <c r="AF24" i="29" s="1"/>
  <c r="AE25" i="29"/>
  <c r="AE24" i="29" s="1"/>
  <c r="AD25" i="29"/>
  <c r="AD24" i="29" s="1"/>
  <c r="AC25" i="29"/>
  <c r="AC24" i="29" s="1"/>
  <c r="AB25" i="29"/>
  <c r="AB24" i="29" s="1"/>
  <c r="AA25" i="29"/>
  <c r="AA24" i="29" s="1"/>
  <c r="Z25" i="29"/>
  <c r="Z24" i="29" s="1"/>
  <c r="Y25" i="29"/>
  <c r="Y24" i="29" s="1"/>
  <c r="X25" i="29"/>
  <c r="X24" i="29" s="1"/>
  <c r="W25" i="29"/>
  <c r="V25" i="29"/>
  <c r="U25" i="29"/>
  <c r="T25" i="29"/>
  <c r="S25" i="29"/>
  <c r="R25" i="29"/>
  <c r="Q25" i="29"/>
  <c r="P25" i="29"/>
  <c r="O25" i="29"/>
  <c r="N25" i="29"/>
  <c r="M25" i="29"/>
  <c r="L25" i="29"/>
  <c r="K25" i="29"/>
  <c r="J25" i="29"/>
  <c r="I25" i="29"/>
  <c r="H25" i="29"/>
  <c r="G25" i="29"/>
  <c r="F25" i="29"/>
  <c r="E25" i="29"/>
  <c r="D25" i="29"/>
  <c r="C25" i="29"/>
  <c r="AP23" i="29"/>
  <c r="AO23" i="29"/>
  <c r="AN23" i="29"/>
  <c r="AM23" i="29"/>
  <c r="AL23" i="29"/>
  <c r="AK23" i="29"/>
  <c r="AJ23" i="29"/>
  <c r="AI23" i="29"/>
  <c r="AH23" i="29"/>
  <c r="AG23" i="29"/>
  <c r="AF23" i="29"/>
  <c r="AE23" i="29"/>
  <c r="AD23" i="29"/>
  <c r="AC23" i="29"/>
  <c r="AB23" i="29"/>
  <c r="AA23" i="29"/>
  <c r="Z23" i="29"/>
  <c r="Y23" i="29"/>
  <c r="X23" i="29"/>
  <c r="W23" i="29"/>
  <c r="V23" i="29"/>
  <c r="U23" i="29"/>
  <c r="T23" i="29"/>
  <c r="S23" i="29"/>
  <c r="R23" i="29"/>
  <c r="Q23" i="29"/>
  <c r="P23" i="29"/>
  <c r="O23" i="29"/>
  <c r="N23" i="29"/>
  <c r="M23" i="29"/>
  <c r="L23" i="29"/>
  <c r="K23" i="29"/>
  <c r="J23" i="29"/>
  <c r="I23" i="29"/>
  <c r="H23" i="29"/>
  <c r="G23" i="29"/>
  <c r="F23" i="29"/>
  <c r="E23" i="29"/>
  <c r="D23" i="29"/>
  <c r="C23" i="29"/>
  <c r="AP22" i="29"/>
  <c r="AO22" i="29"/>
  <c r="AN22" i="29"/>
  <c r="AM22" i="29"/>
  <c r="AL22" i="29"/>
  <c r="AK22" i="29"/>
  <c r="AJ22" i="29"/>
  <c r="AI22" i="29"/>
  <c r="AH22" i="29"/>
  <c r="AG22" i="29"/>
  <c r="AF22" i="29"/>
  <c r="AE22" i="29"/>
  <c r="AD22" i="29"/>
  <c r="AC22" i="29"/>
  <c r="AB22" i="29"/>
  <c r="AA22" i="29"/>
  <c r="Z22" i="29"/>
  <c r="Y22" i="29"/>
  <c r="X22" i="29"/>
  <c r="W22" i="29"/>
  <c r="V22" i="29"/>
  <c r="V22" i="21" s="1"/>
  <c r="U22" i="29"/>
  <c r="U22" i="21" s="1"/>
  <c r="T22" i="29"/>
  <c r="T22" i="21" s="1"/>
  <c r="S22" i="29"/>
  <c r="S22" i="21" s="1"/>
  <c r="R22" i="29"/>
  <c r="R22" i="21" s="1"/>
  <c r="Q22" i="29"/>
  <c r="Q22" i="21" s="1"/>
  <c r="P22" i="29"/>
  <c r="P22" i="21" s="1"/>
  <c r="O22" i="29"/>
  <c r="O22" i="21" s="1"/>
  <c r="N22" i="29"/>
  <c r="N22" i="21" s="1"/>
  <c r="M22" i="29"/>
  <c r="M22" i="21" s="1"/>
  <c r="L22" i="29"/>
  <c r="L22" i="21" s="1"/>
  <c r="K22" i="29"/>
  <c r="K22" i="21" s="1"/>
  <c r="J22" i="29"/>
  <c r="J22" i="21" s="1"/>
  <c r="I22" i="29"/>
  <c r="I22" i="21" s="1"/>
  <c r="H22" i="29"/>
  <c r="H22" i="21" s="1"/>
  <c r="G22" i="29"/>
  <c r="G22" i="21" s="1"/>
  <c r="F22" i="29"/>
  <c r="F22" i="21" s="1"/>
  <c r="E22" i="29"/>
  <c r="E22" i="21" s="1"/>
  <c r="D22" i="29"/>
  <c r="D22" i="21" s="1"/>
  <c r="C22" i="29"/>
  <c r="C22" i="21" s="1"/>
  <c r="J28" i="32" s="1"/>
  <c r="AP21" i="29"/>
  <c r="AO21" i="29"/>
  <c r="AN21" i="29"/>
  <c r="AM21" i="29"/>
  <c r="AL21" i="29"/>
  <c r="AK21" i="29"/>
  <c r="AJ21" i="29"/>
  <c r="AI21" i="29"/>
  <c r="AH21" i="29"/>
  <c r="AG21" i="29"/>
  <c r="AF21" i="29"/>
  <c r="AE21" i="29"/>
  <c r="AE20" i="29" s="1"/>
  <c r="AD21" i="29"/>
  <c r="AC21" i="29"/>
  <c r="AB21" i="29"/>
  <c r="AA21" i="29"/>
  <c r="Z21" i="29"/>
  <c r="Y21" i="29"/>
  <c r="X21" i="29"/>
  <c r="W21" i="29"/>
  <c r="V21" i="29"/>
  <c r="U21" i="29"/>
  <c r="T21" i="29"/>
  <c r="S21" i="29"/>
  <c r="R21" i="29"/>
  <c r="Q21" i="29"/>
  <c r="P21" i="29"/>
  <c r="O21" i="29"/>
  <c r="N21" i="29"/>
  <c r="M21" i="29"/>
  <c r="L21" i="29"/>
  <c r="K21" i="29"/>
  <c r="J21" i="29"/>
  <c r="I21" i="29"/>
  <c r="H21" i="29"/>
  <c r="G21" i="29"/>
  <c r="F21" i="29"/>
  <c r="E21" i="29"/>
  <c r="D21" i="29"/>
  <c r="C21" i="29"/>
  <c r="AP19" i="29"/>
  <c r="AO19" i="29"/>
  <c r="AN19" i="29"/>
  <c r="AM19" i="29"/>
  <c r="AL19" i="29"/>
  <c r="AK19" i="29"/>
  <c r="AJ19" i="29"/>
  <c r="AI19" i="29"/>
  <c r="AH19" i="29"/>
  <c r="AG19" i="29"/>
  <c r="AF19" i="29"/>
  <c r="AE19" i="29"/>
  <c r="AD19" i="29"/>
  <c r="AC19" i="29"/>
  <c r="AB19" i="29"/>
  <c r="AA19" i="29"/>
  <c r="Z19" i="29"/>
  <c r="Y19" i="29"/>
  <c r="X19" i="29"/>
  <c r="W19" i="29"/>
  <c r="V19" i="29"/>
  <c r="V19" i="21" s="1"/>
  <c r="U19" i="29"/>
  <c r="U19" i="21" s="1"/>
  <c r="T19" i="29"/>
  <c r="T19" i="21" s="1"/>
  <c r="S19" i="29"/>
  <c r="S19" i="21" s="1"/>
  <c r="R19" i="29"/>
  <c r="R19" i="21" s="1"/>
  <c r="Q19" i="29"/>
  <c r="Q19" i="21" s="1"/>
  <c r="P19" i="29"/>
  <c r="P19" i="21" s="1"/>
  <c r="O19" i="29"/>
  <c r="O19" i="21" s="1"/>
  <c r="N19" i="29"/>
  <c r="N19" i="21" s="1"/>
  <c r="M19" i="29"/>
  <c r="M19" i="21" s="1"/>
  <c r="L19" i="29"/>
  <c r="L19" i="21" s="1"/>
  <c r="K19" i="29"/>
  <c r="K19" i="21" s="1"/>
  <c r="J19" i="29"/>
  <c r="J19" i="21" s="1"/>
  <c r="I19" i="29"/>
  <c r="I19" i="21" s="1"/>
  <c r="H19" i="29"/>
  <c r="H19" i="21" s="1"/>
  <c r="G19" i="29"/>
  <c r="G19" i="21" s="1"/>
  <c r="F19" i="29"/>
  <c r="F19" i="21" s="1"/>
  <c r="E19" i="29"/>
  <c r="E19" i="21" s="1"/>
  <c r="D19" i="29"/>
  <c r="D19" i="21" s="1"/>
  <c r="C19" i="29"/>
  <c r="C19" i="21" s="1"/>
  <c r="J25" i="32" s="1"/>
  <c r="AP18" i="29"/>
  <c r="AO18" i="29"/>
  <c r="AN18" i="29"/>
  <c r="AM18" i="29"/>
  <c r="AL18" i="29"/>
  <c r="AK18" i="29"/>
  <c r="AJ18" i="29"/>
  <c r="AI18" i="29"/>
  <c r="AH18" i="29"/>
  <c r="AG18" i="29"/>
  <c r="AF18" i="29"/>
  <c r="AE18" i="29"/>
  <c r="AD18" i="29"/>
  <c r="AC18" i="29"/>
  <c r="AB18" i="29"/>
  <c r="AA18" i="29"/>
  <c r="Z18" i="29"/>
  <c r="Y18" i="29"/>
  <c r="X18" i="29"/>
  <c r="W18" i="29"/>
  <c r="V18" i="29"/>
  <c r="U18" i="29"/>
  <c r="T18" i="29"/>
  <c r="S18" i="29"/>
  <c r="R18" i="29"/>
  <c r="Q18" i="29"/>
  <c r="P18" i="29"/>
  <c r="O18" i="29"/>
  <c r="N18" i="29"/>
  <c r="M18" i="29"/>
  <c r="L18" i="29"/>
  <c r="K18" i="29"/>
  <c r="J18" i="29"/>
  <c r="I18" i="29"/>
  <c r="H18" i="29"/>
  <c r="G18" i="29"/>
  <c r="F18" i="29"/>
  <c r="E18" i="29"/>
  <c r="D18" i="29"/>
  <c r="C18" i="29"/>
  <c r="AP17" i="29"/>
  <c r="AO17" i="29"/>
  <c r="AN17" i="29"/>
  <c r="AM17" i="29"/>
  <c r="AL17" i="29"/>
  <c r="AK17" i="29"/>
  <c r="AJ17" i="29"/>
  <c r="AI17" i="29"/>
  <c r="AH17" i="29"/>
  <c r="AG17" i="29"/>
  <c r="AF17" i="29"/>
  <c r="AE17" i="29"/>
  <c r="AD17" i="29"/>
  <c r="AC17" i="29"/>
  <c r="AB17" i="29"/>
  <c r="AA17" i="29"/>
  <c r="Z17" i="29"/>
  <c r="Y17" i="29"/>
  <c r="X17" i="29"/>
  <c r="W17" i="29"/>
  <c r="V17" i="29"/>
  <c r="U17" i="29"/>
  <c r="T17" i="29"/>
  <c r="S17" i="29"/>
  <c r="R17" i="29"/>
  <c r="Q17" i="29"/>
  <c r="P17" i="29"/>
  <c r="O17" i="29"/>
  <c r="N17" i="29"/>
  <c r="M17" i="29"/>
  <c r="L17" i="29"/>
  <c r="K17" i="29"/>
  <c r="J17" i="29"/>
  <c r="I17" i="29"/>
  <c r="H17" i="29"/>
  <c r="G17" i="29"/>
  <c r="F17" i="29"/>
  <c r="E17" i="29"/>
  <c r="D17" i="29"/>
  <c r="C17" i="29"/>
  <c r="AP15" i="29"/>
  <c r="AO15" i="29"/>
  <c r="AN15" i="29"/>
  <c r="AM15" i="29"/>
  <c r="AL15" i="29"/>
  <c r="AK15" i="29"/>
  <c r="AJ15" i="29"/>
  <c r="AI15" i="29"/>
  <c r="AH15" i="29"/>
  <c r="AG15" i="29"/>
  <c r="AF15" i="29"/>
  <c r="AE15" i="29"/>
  <c r="AD15" i="29"/>
  <c r="AC15" i="29"/>
  <c r="AB15" i="29"/>
  <c r="AA15" i="29"/>
  <c r="Z15" i="29"/>
  <c r="Y15" i="29"/>
  <c r="X15" i="29"/>
  <c r="W15" i="29"/>
  <c r="W15" i="21" s="1"/>
  <c r="V15" i="29"/>
  <c r="V15" i="21" s="1"/>
  <c r="U15" i="29"/>
  <c r="U15" i="21" s="1"/>
  <c r="T15" i="29"/>
  <c r="T15" i="21" s="1"/>
  <c r="S15" i="29"/>
  <c r="S15" i="21" s="1"/>
  <c r="R15" i="29"/>
  <c r="R15" i="21" s="1"/>
  <c r="Q15" i="29"/>
  <c r="Q15" i="21" s="1"/>
  <c r="P15" i="29"/>
  <c r="P15" i="21" s="1"/>
  <c r="O15" i="29"/>
  <c r="O15" i="21" s="1"/>
  <c r="N15" i="29"/>
  <c r="N15" i="21" s="1"/>
  <c r="M15" i="29"/>
  <c r="M15" i="21" s="1"/>
  <c r="L15" i="29"/>
  <c r="L15" i="21" s="1"/>
  <c r="K15" i="29"/>
  <c r="K15" i="21" s="1"/>
  <c r="J15" i="29"/>
  <c r="J15" i="21" s="1"/>
  <c r="I15" i="29"/>
  <c r="I15" i="21" s="1"/>
  <c r="H15" i="29"/>
  <c r="H15" i="21" s="1"/>
  <c r="G15" i="29"/>
  <c r="G15" i="21" s="1"/>
  <c r="F15" i="29"/>
  <c r="F15" i="21" s="1"/>
  <c r="E15" i="29"/>
  <c r="E15" i="21" s="1"/>
  <c r="D15" i="29"/>
  <c r="D15" i="21" s="1"/>
  <c r="C15" i="29"/>
  <c r="C15" i="21" s="1"/>
  <c r="J21" i="32" s="1"/>
  <c r="AP14" i="29"/>
  <c r="AO14" i="29"/>
  <c r="AN14" i="29"/>
  <c r="AM14" i="29"/>
  <c r="AL14" i="29"/>
  <c r="AK14" i="29"/>
  <c r="AJ14" i="29"/>
  <c r="AI14" i="29"/>
  <c r="AH14" i="29"/>
  <c r="AG14" i="29"/>
  <c r="AF14" i="29"/>
  <c r="AE14" i="29"/>
  <c r="AD14" i="29"/>
  <c r="AC14" i="29"/>
  <c r="AB14" i="29"/>
  <c r="AA14" i="29"/>
  <c r="Z14" i="29"/>
  <c r="Y14" i="29"/>
  <c r="X14" i="29"/>
  <c r="W14" i="29"/>
  <c r="W14" i="21" s="1"/>
  <c r="V14" i="29"/>
  <c r="V14" i="21" s="1"/>
  <c r="U14" i="29"/>
  <c r="U14" i="21" s="1"/>
  <c r="T14" i="29"/>
  <c r="T14" i="21" s="1"/>
  <c r="S14" i="29"/>
  <c r="S14" i="21" s="1"/>
  <c r="R14" i="29"/>
  <c r="R14" i="21" s="1"/>
  <c r="Q14" i="29"/>
  <c r="Q14" i="21" s="1"/>
  <c r="P14" i="29"/>
  <c r="P14" i="21" s="1"/>
  <c r="O14" i="29"/>
  <c r="O14" i="21" s="1"/>
  <c r="N14" i="29"/>
  <c r="N14" i="21" s="1"/>
  <c r="M14" i="29"/>
  <c r="M14" i="21" s="1"/>
  <c r="L14" i="29"/>
  <c r="L14" i="21" s="1"/>
  <c r="K14" i="29"/>
  <c r="K14" i="21" s="1"/>
  <c r="J14" i="29"/>
  <c r="J14" i="21" s="1"/>
  <c r="I14" i="29"/>
  <c r="I14" i="21" s="1"/>
  <c r="H14" i="29"/>
  <c r="H14" i="21" s="1"/>
  <c r="G14" i="29"/>
  <c r="G14" i="21" s="1"/>
  <c r="F14" i="29"/>
  <c r="F14" i="21" s="1"/>
  <c r="E14" i="29"/>
  <c r="E14" i="21" s="1"/>
  <c r="D14" i="29"/>
  <c r="D14" i="21" s="1"/>
  <c r="C14" i="29"/>
  <c r="C14" i="21" s="1"/>
  <c r="J20" i="32" s="1"/>
  <c r="AP13" i="29"/>
  <c r="AO13" i="29"/>
  <c r="AN13" i="29"/>
  <c r="AM13" i="29"/>
  <c r="AL13" i="29"/>
  <c r="AK13" i="29"/>
  <c r="AJ13" i="29"/>
  <c r="AI13" i="29"/>
  <c r="AH13" i="29"/>
  <c r="AG13" i="29"/>
  <c r="AF13" i="29"/>
  <c r="AE13" i="29"/>
  <c r="AD13" i="29"/>
  <c r="AC13" i="29"/>
  <c r="AB13" i="29"/>
  <c r="AA13" i="29"/>
  <c r="Z13" i="29"/>
  <c r="Y13" i="29"/>
  <c r="X13" i="29"/>
  <c r="W13" i="29"/>
  <c r="W13" i="21" s="1"/>
  <c r="V13" i="29"/>
  <c r="V13" i="21" s="1"/>
  <c r="U13" i="29"/>
  <c r="U13" i="21" s="1"/>
  <c r="T13" i="29"/>
  <c r="T13" i="21" s="1"/>
  <c r="S13" i="29"/>
  <c r="S13" i="21" s="1"/>
  <c r="R13" i="29"/>
  <c r="R13" i="21" s="1"/>
  <c r="Q13" i="29"/>
  <c r="Q13" i="21" s="1"/>
  <c r="P13" i="29"/>
  <c r="P13" i="21" s="1"/>
  <c r="O13" i="29"/>
  <c r="N13" i="29"/>
  <c r="N13" i="21" s="1"/>
  <c r="M13" i="29"/>
  <c r="M13" i="21" s="1"/>
  <c r="L13" i="29"/>
  <c r="L13" i="21" s="1"/>
  <c r="K13" i="29"/>
  <c r="K13" i="21" s="1"/>
  <c r="J13" i="29"/>
  <c r="J13" i="21" s="1"/>
  <c r="I13" i="29"/>
  <c r="I13" i="21" s="1"/>
  <c r="H13" i="29"/>
  <c r="H13" i="21" s="1"/>
  <c r="G13" i="29"/>
  <c r="G13" i="21" s="1"/>
  <c r="F13" i="29"/>
  <c r="F13" i="21" s="1"/>
  <c r="E13" i="29"/>
  <c r="E13" i="21" s="1"/>
  <c r="D13" i="29"/>
  <c r="D13" i="21" s="1"/>
  <c r="C13" i="29"/>
  <c r="AP10" i="29"/>
  <c r="AO10" i="29"/>
  <c r="AN10" i="29"/>
  <c r="AM10" i="29"/>
  <c r="AL10" i="29"/>
  <c r="AK10" i="29"/>
  <c r="AJ10" i="29"/>
  <c r="AI10" i="29"/>
  <c r="AH10" i="29"/>
  <c r="AG10" i="29"/>
  <c r="AF10" i="29"/>
  <c r="AE10" i="29"/>
  <c r="AD10" i="29"/>
  <c r="AC10" i="29"/>
  <c r="AB10" i="29"/>
  <c r="AA10" i="29"/>
  <c r="Z10" i="29"/>
  <c r="Y10" i="29"/>
  <c r="X10" i="29"/>
  <c r="W10" i="29"/>
  <c r="V10" i="29"/>
  <c r="U10" i="29"/>
  <c r="T10" i="29"/>
  <c r="S10" i="29"/>
  <c r="R10" i="29"/>
  <c r="Q10" i="29"/>
  <c r="P10" i="29"/>
  <c r="O10" i="29"/>
  <c r="N10" i="29"/>
  <c r="M10" i="29"/>
  <c r="L10" i="29"/>
  <c r="K10" i="29"/>
  <c r="J10" i="29"/>
  <c r="I10" i="29"/>
  <c r="H10" i="29"/>
  <c r="G10" i="29"/>
  <c r="F10" i="29"/>
  <c r="E10" i="29"/>
  <c r="D10" i="29"/>
  <c r="C10" i="29"/>
  <c r="AP9" i="29"/>
  <c r="AO9" i="29"/>
  <c r="AN9" i="29"/>
  <c r="AM9" i="29"/>
  <c r="AL9" i="29"/>
  <c r="AK9" i="29"/>
  <c r="AJ9" i="29"/>
  <c r="AI9" i="29"/>
  <c r="AH9" i="29"/>
  <c r="AG9" i="29"/>
  <c r="AF9" i="29"/>
  <c r="AE9" i="29"/>
  <c r="AD9" i="29"/>
  <c r="AC9" i="29"/>
  <c r="AB9" i="29"/>
  <c r="AA9" i="29"/>
  <c r="Z9" i="29"/>
  <c r="Y9" i="29"/>
  <c r="X9" i="29"/>
  <c r="W9" i="29"/>
  <c r="W9" i="21" s="1"/>
  <c r="V9" i="29"/>
  <c r="V9" i="21" s="1"/>
  <c r="U9" i="29"/>
  <c r="U9" i="21" s="1"/>
  <c r="T9" i="29"/>
  <c r="T9" i="21" s="1"/>
  <c r="S9" i="29"/>
  <c r="S9" i="21" s="1"/>
  <c r="R9" i="29"/>
  <c r="R9" i="21" s="1"/>
  <c r="Q9" i="29"/>
  <c r="Q9" i="21" s="1"/>
  <c r="P9" i="29"/>
  <c r="P9" i="21" s="1"/>
  <c r="O9" i="29"/>
  <c r="O9" i="21" s="1"/>
  <c r="N9" i="29"/>
  <c r="N9" i="21" s="1"/>
  <c r="M9" i="29"/>
  <c r="M9" i="21" s="1"/>
  <c r="L9" i="29"/>
  <c r="L9" i="21" s="1"/>
  <c r="K9" i="29"/>
  <c r="K9" i="21" s="1"/>
  <c r="J9" i="29"/>
  <c r="J9" i="21" s="1"/>
  <c r="I9" i="29"/>
  <c r="I9" i="21" s="1"/>
  <c r="H9" i="29"/>
  <c r="H9" i="21" s="1"/>
  <c r="G9" i="29"/>
  <c r="G9" i="21" s="1"/>
  <c r="F9" i="29"/>
  <c r="F9" i="21" s="1"/>
  <c r="E9" i="29"/>
  <c r="E9" i="21" s="1"/>
  <c r="D9" i="29"/>
  <c r="D9" i="21" s="1"/>
  <c r="C9" i="29"/>
  <c r="C9" i="21" s="1"/>
  <c r="J15" i="32" s="1"/>
  <c r="AP8" i="29"/>
  <c r="AO8" i="29"/>
  <c r="AN8" i="29"/>
  <c r="AM8" i="29"/>
  <c r="AL8" i="29"/>
  <c r="AK8" i="29"/>
  <c r="AJ8" i="29"/>
  <c r="AI8" i="29"/>
  <c r="AH8" i="29"/>
  <c r="AG8" i="29"/>
  <c r="AF8" i="29"/>
  <c r="AE8" i="29"/>
  <c r="AD8" i="29"/>
  <c r="AC8" i="29"/>
  <c r="AB8" i="29"/>
  <c r="AA8" i="29"/>
  <c r="Z8" i="29"/>
  <c r="Y8" i="29"/>
  <c r="X8" i="29"/>
  <c r="W8" i="29"/>
  <c r="V8" i="29"/>
  <c r="U8" i="29"/>
  <c r="T8" i="29"/>
  <c r="S8" i="29"/>
  <c r="R8" i="29"/>
  <c r="Q8" i="29"/>
  <c r="P8" i="29"/>
  <c r="O8" i="29"/>
  <c r="N8" i="29"/>
  <c r="M8" i="29"/>
  <c r="L8" i="29"/>
  <c r="K8" i="29"/>
  <c r="J8" i="29"/>
  <c r="I8" i="29"/>
  <c r="H8" i="29"/>
  <c r="G8" i="29"/>
  <c r="F8" i="29"/>
  <c r="E8" i="29"/>
  <c r="D8" i="29"/>
  <c r="C8" i="29"/>
  <c r="AP7" i="29"/>
  <c r="AO7" i="29"/>
  <c r="AN7" i="29"/>
  <c r="AM7" i="29"/>
  <c r="AL7" i="29"/>
  <c r="AK7" i="29"/>
  <c r="AJ7" i="29"/>
  <c r="AI7" i="29"/>
  <c r="AH7" i="29"/>
  <c r="AG7" i="29"/>
  <c r="AF7" i="29"/>
  <c r="AE7" i="29"/>
  <c r="AD7" i="29"/>
  <c r="AC7" i="29"/>
  <c r="AB7" i="29"/>
  <c r="AA7" i="29"/>
  <c r="Z7" i="29"/>
  <c r="Y7" i="29"/>
  <c r="X7" i="29"/>
  <c r="W7" i="29"/>
  <c r="V7" i="29"/>
  <c r="U7" i="29"/>
  <c r="T7" i="29"/>
  <c r="S7" i="29"/>
  <c r="R7" i="29"/>
  <c r="Q7" i="29"/>
  <c r="P7" i="29"/>
  <c r="O7" i="29"/>
  <c r="N7" i="29"/>
  <c r="M7" i="29"/>
  <c r="L7" i="29"/>
  <c r="K7" i="29"/>
  <c r="J7" i="29"/>
  <c r="I7" i="29"/>
  <c r="H7" i="29"/>
  <c r="G7" i="29"/>
  <c r="F7" i="29"/>
  <c r="E7" i="29"/>
  <c r="D7" i="29"/>
  <c r="C7" i="29"/>
  <c r="AP6" i="29"/>
  <c r="AO6" i="29"/>
  <c r="AN6" i="29"/>
  <c r="AM6" i="29"/>
  <c r="AL6" i="29"/>
  <c r="AK6" i="29"/>
  <c r="AJ6" i="29"/>
  <c r="AI6" i="29"/>
  <c r="AH6" i="29"/>
  <c r="AG6" i="29"/>
  <c r="AF6" i="29"/>
  <c r="AE6" i="29"/>
  <c r="AD6" i="29"/>
  <c r="AC6" i="29"/>
  <c r="AB6" i="29"/>
  <c r="AA6" i="29"/>
  <c r="Z6" i="29"/>
  <c r="Y6" i="29"/>
  <c r="X6" i="29"/>
  <c r="W6" i="29"/>
  <c r="V6" i="29"/>
  <c r="U6" i="29"/>
  <c r="T6" i="29"/>
  <c r="S6" i="29"/>
  <c r="R6" i="29"/>
  <c r="Q6" i="29"/>
  <c r="P6" i="29"/>
  <c r="O6" i="29"/>
  <c r="N6" i="29"/>
  <c r="M6" i="29"/>
  <c r="L6" i="29"/>
  <c r="K6" i="29"/>
  <c r="J6" i="29"/>
  <c r="I6" i="29"/>
  <c r="H6" i="29"/>
  <c r="G6" i="29"/>
  <c r="F6" i="29"/>
  <c r="E6" i="29"/>
  <c r="D6" i="29"/>
  <c r="C6" i="29"/>
  <c r="B55" i="29"/>
  <c r="B54" i="29"/>
  <c r="B53" i="29"/>
  <c r="B52" i="29"/>
  <c r="B51" i="29"/>
  <c r="B50" i="29"/>
  <c r="B49" i="29"/>
  <c r="B48" i="29"/>
  <c r="B47" i="29"/>
  <c r="B46" i="29"/>
  <c r="B45" i="29"/>
  <c r="B44" i="29"/>
  <c r="B43" i="29"/>
  <c r="B42" i="29"/>
  <c r="B41" i="29"/>
  <c r="B40" i="29"/>
  <c r="B39" i="29"/>
  <c r="B38" i="29"/>
  <c r="B37" i="29"/>
  <c r="B36" i="29"/>
  <c r="B35" i="29"/>
  <c r="B34" i="29"/>
  <c r="B33" i="29"/>
  <c r="B32" i="29"/>
  <c r="B31" i="29"/>
  <c r="B30" i="29"/>
  <c r="B29" i="29"/>
  <c r="B28" i="29"/>
  <c r="B27" i="29"/>
  <c r="B26" i="29"/>
  <c r="B25" i="29"/>
  <c r="B24" i="29"/>
  <c r="B23" i="29"/>
  <c r="B22" i="29"/>
  <c r="B21" i="29"/>
  <c r="B20" i="29"/>
  <c r="B19" i="29"/>
  <c r="B18" i="29"/>
  <c r="B17" i="29"/>
  <c r="B16" i="29"/>
  <c r="B15" i="29"/>
  <c r="B14" i="29"/>
  <c r="B13" i="29"/>
  <c r="B12" i="29"/>
  <c r="B11" i="29"/>
  <c r="B10" i="29"/>
  <c r="B9" i="29"/>
  <c r="B8" i="29"/>
  <c r="B7" i="29"/>
  <c r="B6" i="29"/>
  <c r="B5" i="29"/>
  <c r="B4" i="29"/>
  <c r="CI53" i="2"/>
  <c r="CH53" i="2"/>
  <c r="CG53" i="2"/>
  <c r="CF53" i="2"/>
  <c r="CE53" i="2"/>
  <c r="CD53" i="2"/>
  <c r="CC53" i="2"/>
  <c r="CB53" i="2"/>
  <c r="CA53" i="2"/>
  <c r="BZ53" i="2"/>
  <c r="BY53" i="2"/>
  <c r="BX53" i="2"/>
  <c r="BW53" i="2"/>
  <c r="BV53" i="2"/>
  <c r="BU53" i="2"/>
  <c r="BT53" i="2"/>
  <c r="BS53" i="2"/>
  <c r="BR53" i="2"/>
  <c r="BQ53" i="2"/>
  <c r="BP53" i="2"/>
  <c r="BO53" i="2"/>
  <c r="BN53" i="2"/>
  <c r="BM53" i="2"/>
  <c r="BL53" i="2"/>
  <c r="BK53" i="2"/>
  <c r="BJ53" i="2"/>
  <c r="BI53" i="2"/>
  <c r="BH53" i="2"/>
  <c r="BG53" i="2"/>
  <c r="BF53" i="2"/>
  <c r="BE53" i="2"/>
  <c r="BD53" i="2"/>
  <c r="BC53" i="2"/>
  <c r="BB53" i="2"/>
  <c r="BA53" i="2"/>
  <c r="AZ53" i="2"/>
  <c r="AY53" i="2"/>
  <c r="AX53" i="2"/>
  <c r="AW53" i="2"/>
  <c r="AV53" i="2"/>
  <c r="CI52" i="2"/>
  <c r="CH52" i="2"/>
  <c r="CG52" i="2"/>
  <c r="CF52" i="2"/>
  <c r="CE52" i="2"/>
  <c r="CD52" i="2"/>
  <c r="CC52" i="2"/>
  <c r="CB52" i="2"/>
  <c r="CA52" i="2"/>
  <c r="BZ52" i="2"/>
  <c r="BY52" i="2"/>
  <c r="BX52" i="2"/>
  <c r="BW52" i="2"/>
  <c r="BV52" i="2"/>
  <c r="BU52" i="2"/>
  <c r="BT52" i="2"/>
  <c r="BS52" i="2"/>
  <c r="BR52" i="2"/>
  <c r="BQ52" i="2"/>
  <c r="BP52" i="2"/>
  <c r="BO52" i="2"/>
  <c r="BN52" i="2"/>
  <c r="BM52" i="2"/>
  <c r="BL52" i="2"/>
  <c r="BK52" i="2"/>
  <c r="BJ52" i="2"/>
  <c r="BI52" i="2"/>
  <c r="BH52" i="2"/>
  <c r="BG52" i="2"/>
  <c r="BF52" i="2"/>
  <c r="BE52" i="2"/>
  <c r="BD52" i="2"/>
  <c r="BC52" i="2"/>
  <c r="BB52" i="2"/>
  <c r="BA52" i="2"/>
  <c r="AZ52" i="2"/>
  <c r="AY52" i="2"/>
  <c r="AX52" i="2"/>
  <c r="AW52" i="2"/>
  <c r="AV52" i="2"/>
  <c r="CI45" i="2"/>
  <c r="CH45" i="2"/>
  <c r="CG45" i="2"/>
  <c r="CF45" i="2"/>
  <c r="CE45" i="2"/>
  <c r="CD45" i="2"/>
  <c r="CC45" i="2"/>
  <c r="CB45" i="2"/>
  <c r="CA45" i="2"/>
  <c r="BZ45" i="2"/>
  <c r="BY45" i="2"/>
  <c r="BX45" i="2"/>
  <c r="BW45" i="2"/>
  <c r="BV45" i="2"/>
  <c r="BU45" i="2"/>
  <c r="BT45" i="2"/>
  <c r="BS45" i="2"/>
  <c r="BR45" i="2"/>
  <c r="BQ45" i="2"/>
  <c r="BP45" i="2"/>
  <c r="BO45" i="2"/>
  <c r="BN45" i="2"/>
  <c r="BM45" i="2"/>
  <c r="BL45" i="2"/>
  <c r="BK45" i="2"/>
  <c r="BJ45" i="2"/>
  <c r="BI45" i="2"/>
  <c r="BH45" i="2"/>
  <c r="BG45" i="2"/>
  <c r="BF45" i="2"/>
  <c r="BE45" i="2"/>
  <c r="BD45" i="2"/>
  <c r="BC45" i="2"/>
  <c r="BB45" i="2"/>
  <c r="BA45" i="2"/>
  <c r="AZ45" i="2"/>
  <c r="AY45" i="2"/>
  <c r="AX45" i="2"/>
  <c r="AW45" i="2"/>
  <c r="AV45" i="2"/>
  <c r="CI43" i="2"/>
  <c r="CH43" i="2"/>
  <c r="CG43" i="2"/>
  <c r="CF43" i="2"/>
  <c r="CE43" i="2"/>
  <c r="CD43" i="2"/>
  <c r="CC43" i="2"/>
  <c r="CB43" i="2"/>
  <c r="CA43" i="2"/>
  <c r="BZ43" i="2"/>
  <c r="BY43" i="2"/>
  <c r="BX43" i="2"/>
  <c r="BW43" i="2"/>
  <c r="BV43" i="2"/>
  <c r="BU43" i="2"/>
  <c r="BT43" i="2"/>
  <c r="BS43" i="2"/>
  <c r="BR43" i="2"/>
  <c r="BQ43" i="2"/>
  <c r="BP43" i="2"/>
  <c r="BO43" i="2"/>
  <c r="BN43" i="2"/>
  <c r="BM43" i="2"/>
  <c r="BL43" i="2"/>
  <c r="BK43" i="2"/>
  <c r="BJ43" i="2"/>
  <c r="BI43" i="2"/>
  <c r="BH43" i="2"/>
  <c r="BG43" i="2"/>
  <c r="BF43" i="2"/>
  <c r="BE43" i="2"/>
  <c r="BD43" i="2"/>
  <c r="BC43" i="2"/>
  <c r="BB43" i="2"/>
  <c r="BA43" i="2"/>
  <c r="AZ43" i="2"/>
  <c r="AY43" i="2"/>
  <c r="AX43" i="2"/>
  <c r="AW43" i="2"/>
  <c r="AV43" i="2"/>
  <c r="CI42" i="2"/>
  <c r="CH42" i="2"/>
  <c r="CG42" i="2"/>
  <c r="CF42" i="2"/>
  <c r="CE42" i="2"/>
  <c r="CD42" i="2"/>
  <c r="CC42" i="2"/>
  <c r="CB42" i="2"/>
  <c r="CA42" i="2"/>
  <c r="BZ42" i="2"/>
  <c r="BY42" i="2"/>
  <c r="BX42" i="2"/>
  <c r="BW42" i="2"/>
  <c r="BV42" i="2"/>
  <c r="BU42" i="2"/>
  <c r="BT42" i="2"/>
  <c r="BS42" i="2"/>
  <c r="BR42" i="2"/>
  <c r="BQ42" i="2"/>
  <c r="BP42" i="2"/>
  <c r="BO42" i="2"/>
  <c r="BN42" i="2"/>
  <c r="BM42" i="2"/>
  <c r="BL42" i="2"/>
  <c r="BK42" i="2"/>
  <c r="BJ42" i="2"/>
  <c r="BI42" i="2"/>
  <c r="BH42" i="2"/>
  <c r="BG42" i="2"/>
  <c r="BF42" i="2"/>
  <c r="BE42" i="2"/>
  <c r="BD42" i="2"/>
  <c r="BC42" i="2"/>
  <c r="BB42" i="2"/>
  <c r="BA42" i="2"/>
  <c r="AZ42" i="2"/>
  <c r="AY42" i="2"/>
  <c r="AX42" i="2"/>
  <c r="AW42" i="2"/>
  <c r="AV42" i="2"/>
  <c r="CI41" i="2"/>
  <c r="CH41" i="2"/>
  <c r="CG41" i="2"/>
  <c r="CF41" i="2"/>
  <c r="CE41" i="2"/>
  <c r="CD41" i="2"/>
  <c r="CC41" i="2"/>
  <c r="CB41" i="2"/>
  <c r="CA41" i="2"/>
  <c r="BZ41" i="2"/>
  <c r="BY41" i="2"/>
  <c r="BX41" i="2"/>
  <c r="BW41" i="2"/>
  <c r="BV41" i="2"/>
  <c r="BU41" i="2"/>
  <c r="BT41" i="2"/>
  <c r="BS41" i="2"/>
  <c r="BR41" i="2"/>
  <c r="BQ41" i="2"/>
  <c r="BP41" i="2"/>
  <c r="BO41" i="2"/>
  <c r="BN41" i="2"/>
  <c r="BM41" i="2"/>
  <c r="BL41" i="2"/>
  <c r="BK41" i="2"/>
  <c r="BJ41" i="2"/>
  <c r="BI41" i="2"/>
  <c r="BH41" i="2"/>
  <c r="BG41" i="2"/>
  <c r="BF41" i="2"/>
  <c r="BE41" i="2"/>
  <c r="BD41" i="2"/>
  <c r="BC41" i="2"/>
  <c r="BB41" i="2"/>
  <c r="BA41" i="2"/>
  <c r="AZ41" i="2"/>
  <c r="AY41" i="2"/>
  <c r="AX41" i="2"/>
  <c r="AW41" i="2"/>
  <c r="AV41" i="2"/>
  <c r="CI40" i="2"/>
  <c r="CH40" i="2"/>
  <c r="CG40" i="2"/>
  <c r="CF40" i="2"/>
  <c r="CE40" i="2"/>
  <c r="CD40" i="2"/>
  <c r="CC40" i="2"/>
  <c r="CB40" i="2"/>
  <c r="CA40" i="2"/>
  <c r="BZ40" i="2"/>
  <c r="BY40" i="2"/>
  <c r="BX40" i="2"/>
  <c r="BW40" i="2"/>
  <c r="BV40" i="2"/>
  <c r="BU40" i="2"/>
  <c r="BT40" i="2"/>
  <c r="BS40" i="2"/>
  <c r="BR40" i="2"/>
  <c r="BQ40" i="2"/>
  <c r="BP40" i="2"/>
  <c r="BO40" i="2"/>
  <c r="BN40" i="2"/>
  <c r="BM40" i="2"/>
  <c r="BL40" i="2"/>
  <c r="BK40" i="2"/>
  <c r="BJ40" i="2"/>
  <c r="BI40" i="2"/>
  <c r="BH40" i="2"/>
  <c r="BG40" i="2"/>
  <c r="BF40" i="2"/>
  <c r="BE40" i="2"/>
  <c r="BD40" i="2"/>
  <c r="BC40" i="2"/>
  <c r="BB40" i="2"/>
  <c r="BA40" i="2"/>
  <c r="AZ40" i="2"/>
  <c r="AY40" i="2"/>
  <c r="AX40" i="2"/>
  <c r="AW40" i="2"/>
  <c r="AV40" i="2"/>
  <c r="CI39" i="2"/>
  <c r="CH39" i="2"/>
  <c r="CG39" i="2"/>
  <c r="CF39" i="2"/>
  <c r="CE39" i="2"/>
  <c r="CD39" i="2"/>
  <c r="CC39" i="2"/>
  <c r="CB39" i="2"/>
  <c r="CA39" i="2"/>
  <c r="BZ39" i="2"/>
  <c r="BY39" i="2"/>
  <c r="BX39" i="2"/>
  <c r="BW39" i="2"/>
  <c r="BV39" i="2"/>
  <c r="BU39" i="2"/>
  <c r="BT39" i="2"/>
  <c r="BS39" i="2"/>
  <c r="BR39" i="2"/>
  <c r="BQ39" i="2"/>
  <c r="BP39" i="2"/>
  <c r="BO39" i="2"/>
  <c r="BN39" i="2"/>
  <c r="BM39" i="2"/>
  <c r="BL39" i="2"/>
  <c r="BK39" i="2"/>
  <c r="BJ39" i="2"/>
  <c r="BI39" i="2"/>
  <c r="BH39" i="2"/>
  <c r="BG39" i="2"/>
  <c r="BF39" i="2"/>
  <c r="BE39" i="2"/>
  <c r="BD39" i="2"/>
  <c r="BC39" i="2"/>
  <c r="BB39" i="2"/>
  <c r="BA39" i="2"/>
  <c r="AZ39" i="2"/>
  <c r="AY39" i="2"/>
  <c r="AX39" i="2"/>
  <c r="AW39" i="2"/>
  <c r="AV39" i="2"/>
  <c r="BO22" i="2"/>
  <c r="BN22" i="2"/>
  <c r="BM22" i="2"/>
  <c r="BL22" i="2"/>
  <c r="BK22" i="2"/>
  <c r="BJ22" i="2"/>
  <c r="BI22" i="2"/>
  <c r="BH22" i="2"/>
  <c r="BG22" i="2"/>
  <c r="BF22" i="2"/>
  <c r="BE22" i="2"/>
  <c r="BD22" i="2"/>
  <c r="BC22" i="2"/>
  <c r="BB22" i="2"/>
  <c r="BA22" i="2"/>
  <c r="AZ22" i="2"/>
  <c r="AY22" i="2"/>
  <c r="AX22" i="2"/>
  <c r="AW22" i="2"/>
  <c r="AV22" i="2"/>
  <c r="BO19" i="2"/>
  <c r="BN19" i="2"/>
  <c r="BM19" i="2"/>
  <c r="BL19" i="2"/>
  <c r="BK19" i="2"/>
  <c r="BJ19" i="2"/>
  <c r="BI19" i="2"/>
  <c r="BH19" i="2"/>
  <c r="BG19" i="2"/>
  <c r="BF19" i="2"/>
  <c r="BE19" i="2"/>
  <c r="BD19" i="2"/>
  <c r="BC19" i="2"/>
  <c r="BB19" i="2"/>
  <c r="BA19" i="2"/>
  <c r="AZ19" i="2"/>
  <c r="AY19" i="2"/>
  <c r="AX19" i="2"/>
  <c r="AW19" i="2"/>
  <c r="AV19" i="2"/>
  <c r="CI15" i="2"/>
  <c r="CH15" i="2"/>
  <c r="CG15" i="2"/>
  <c r="CF15" i="2"/>
  <c r="CE15" i="2"/>
  <c r="CD15" i="2"/>
  <c r="CC15" i="2"/>
  <c r="CB15" i="2"/>
  <c r="CA15" i="2"/>
  <c r="BZ15" i="2"/>
  <c r="BY15" i="2"/>
  <c r="BX15" i="2"/>
  <c r="BW15" i="2"/>
  <c r="BV15" i="2"/>
  <c r="BU15" i="2"/>
  <c r="BT15" i="2"/>
  <c r="BS15" i="2"/>
  <c r="BR15" i="2"/>
  <c r="BQ15" i="2"/>
  <c r="BP15" i="2"/>
  <c r="BO15" i="2"/>
  <c r="BN15" i="2"/>
  <c r="BM15" i="2"/>
  <c r="BL15" i="2"/>
  <c r="BK15" i="2"/>
  <c r="BJ15" i="2"/>
  <c r="BI15" i="2"/>
  <c r="BH15" i="2"/>
  <c r="BG15" i="2"/>
  <c r="BF15" i="2"/>
  <c r="BE15" i="2"/>
  <c r="BD15" i="2"/>
  <c r="BC15" i="2"/>
  <c r="BB15" i="2"/>
  <c r="BA15" i="2"/>
  <c r="AZ15" i="2"/>
  <c r="AY15" i="2"/>
  <c r="AX15" i="2"/>
  <c r="AW15" i="2"/>
  <c r="AV15" i="2"/>
  <c r="CI14" i="2"/>
  <c r="CH14" i="2"/>
  <c r="CG14" i="2"/>
  <c r="CF14" i="2"/>
  <c r="CE14" i="2"/>
  <c r="CD14" i="2"/>
  <c r="CC14" i="2"/>
  <c r="CB14" i="2"/>
  <c r="CA14" i="2"/>
  <c r="BZ14" i="2"/>
  <c r="BY14" i="2"/>
  <c r="BX14" i="2"/>
  <c r="BW14" i="2"/>
  <c r="BV14" i="2"/>
  <c r="BU14" i="2"/>
  <c r="BT14" i="2"/>
  <c r="BS14" i="2"/>
  <c r="BR14" i="2"/>
  <c r="BQ14" i="2"/>
  <c r="BP14" i="2"/>
  <c r="BO14" i="2"/>
  <c r="BN14" i="2"/>
  <c r="BM14" i="2"/>
  <c r="BL14" i="2"/>
  <c r="BK14" i="2"/>
  <c r="BJ14" i="2"/>
  <c r="BI14" i="2"/>
  <c r="BH14" i="2"/>
  <c r="BG14" i="2"/>
  <c r="BF14" i="2"/>
  <c r="BE14" i="2"/>
  <c r="BD14" i="2"/>
  <c r="BC14" i="2"/>
  <c r="BB14" i="2"/>
  <c r="BA14" i="2"/>
  <c r="AZ14" i="2"/>
  <c r="AY14" i="2"/>
  <c r="AX14" i="2"/>
  <c r="AW14" i="2"/>
  <c r="AV14" i="2"/>
  <c r="CI13" i="2"/>
  <c r="CH13" i="2"/>
  <c r="CG13" i="2"/>
  <c r="CF13" i="2"/>
  <c r="CE13" i="2"/>
  <c r="CD13" i="2"/>
  <c r="CC13" i="2"/>
  <c r="CB13" i="2"/>
  <c r="CA13" i="2"/>
  <c r="BZ13" i="2"/>
  <c r="BY13" i="2"/>
  <c r="BX13" i="2"/>
  <c r="BW13" i="2"/>
  <c r="BV13" i="2"/>
  <c r="BU13" i="2"/>
  <c r="BT13" i="2"/>
  <c r="BS13" i="2"/>
  <c r="BR13" i="2"/>
  <c r="BQ13" i="2"/>
  <c r="BP13" i="2"/>
  <c r="BO13" i="2"/>
  <c r="BN13" i="2"/>
  <c r="BM13" i="2"/>
  <c r="BL13" i="2"/>
  <c r="BK13" i="2"/>
  <c r="BJ13" i="2"/>
  <c r="BI13" i="2"/>
  <c r="BH13" i="2"/>
  <c r="BG13" i="2"/>
  <c r="BF13" i="2"/>
  <c r="BE13" i="2"/>
  <c r="BD13" i="2"/>
  <c r="BC13" i="2"/>
  <c r="BB13" i="2"/>
  <c r="BA13" i="2"/>
  <c r="AZ13" i="2"/>
  <c r="AY13" i="2"/>
  <c r="AX13" i="2"/>
  <c r="AW13" i="2"/>
  <c r="AV13" i="2"/>
  <c r="CI9" i="2"/>
  <c r="CH9" i="2"/>
  <c r="CG9" i="2"/>
  <c r="CF9" i="2"/>
  <c r="CE9" i="2"/>
  <c r="CD9" i="2"/>
  <c r="CC9" i="2"/>
  <c r="CB9" i="2"/>
  <c r="CA9" i="2"/>
  <c r="BZ9" i="2"/>
  <c r="BY9" i="2"/>
  <c r="BX9" i="2"/>
  <c r="BW9" i="2"/>
  <c r="BV9" i="2"/>
  <c r="BU9" i="2"/>
  <c r="BT9" i="2"/>
  <c r="BS9" i="2"/>
  <c r="BR9" i="2"/>
  <c r="BQ9" i="2"/>
  <c r="BP9" i="2"/>
  <c r="BO9" i="2"/>
  <c r="BN9" i="2"/>
  <c r="BM9" i="2"/>
  <c r="BL9" i="2"/>
  <c r="BK9" i="2"/>
  <c r="BJ9" i="2"/>
  <c r="BI9" i="2"/>
  <c r="BH9" i="2"/>
  <c r="BG9" i="2"/>
  <c r="BF9" i="2"/>
  <c r="BE9" i="2"/>
  <c r="BD9" i="2"/>
  <c r="BC9" i="2"/>
  <c r="BB9" i="2"/>
  <c r="BA9" i="2"/>
  <c r="AZ9" i="2"/>
  <c r="AY9" i="2"/>
  <c r="AX9" i="2"/>
  <c r="AW9" i="2"/>
  <c r="AV9" i="2"/>
  <c r="J60" i="34" l="1"/>
  <c r="J15" i="34"/>
  <c r="J20" i="34"/>
  <c r="J21" i="34"/>
  <c r="J25" i="34"/>
  <c r="J28" i="34"/>
  <c r="J45" i="34"/>
  <c r="J46" i="34"/>
  <c r="J47" i="34"/>
  <c r="J48" i="34"/>
  <c r="J49" i="34"/>
  <c r="J51" i="34"/>
  <c r="J52" i="34"/>
  <c r="J53" i="34"/>
  <c r="J56" i="34"/>
  <c r="J58" i="34"/>
  <c r="J59" i="34"/>
  <c r="W24" i="29"/>
  <c r="V24" i="29"/>
  <c r="U24" i="29"/>
  <c r="T24" i="29"/>
  <c r="AI24" i="29"/>
  <c r="S24" i="29"/>
  <c r="S31" i="29"/>
  <c r="R24" i="29"/>
  <c r="Q24" i="29"/>
  <c r="P24" i="29"/>
  <c r="O12" i="29"/>
  <c r="O13" i="21"/>
  <c r="J19" i="34" s="1"/>
  <c r="O24" i="29"/>
  <c r="N24" i="29"/>
  <c r="N48" i="29"/>
  <c r="N49" i="21"/>
  <c r="N139" i="31"/>
  <c r="N55" i="21"/>
  <c r="M24" i="29"/>
  <c r="M48" i="29"/>
  <c r="M49" i="21"/>
  <c r="M139" i="31"/>
  <c r="M55" i="21"/>
  <c r="L24" i="29"/>
  <c r="L48" i="29"/>
  <c r="L49" i="21"/>
  <c r="L139" i="31"/>
  <c r="L55" i="21"/>
  <c r="E24" i="29"/>
  <c r="I24" i="29"/>
  <c r="E48" i="29"/>
  <c r="E49" i="21"/>
  <c r="I48" i="29"/>
  <c r="I49" i="21"/>
  <c r="E139" i="31"/>
  <c r="E55" i="21"/>
  <c r="I139" i="31"/>
  <c r="I55" i="21"/>
  <c r="F24" i="29"/>
  <c r="F48" i="29"/>
  <c r="F49" i="21"/>
  <c r="J48" i="29"/>
  <c r="J49" i="21"/>
  <c r="F139" i="31"/>
  <c r="F55" i="21"/>
  <c r="J139" i="31"/>
  <c r="J55" i="21"/>
  <c r="C12" i="29"/>
  <c r="AR12" i="29" s="1"/>
  <c r="C13" i="21"/>
  <c r="J19" i="32" s="1"/>
  <c r="C20" i="29"/>
  <c r="G24" i="29"/>
  <c r="K24" i="29"/>
  <c r="C38" i="29"/>
  <c r="AR38" i="29" s="1"/>
  <c r="C39" i="21"/>
  <c r="J45" i="32" s="1"/>
  <c r="C48" i="29"/>
  <c r="C49" i="21"/>
  <c r="J55" i="32" s="1"/>
  <c r="G48" i="29"/>
  <c r="K48" i="29"/>
  <c r="K49" i="21"/>
  <c r="C139" i="31"/>
  <c r="C55" i="21"/>
  <c r="J61" i="32" s="1"/>
  <c r="G139" i="31"/>
  <c r="G55" i="21"/>
  <c r="K139" i="31"/>
  <c r="K55" i="21"/>
  <c r="H5" i="29"/>
  <c r="D24" i="29"/>
  <c r="H24" i="29"/>
  <c r="H48" i="29"/>
  <c r="H49" i="21"/>
  <c r="D139" i="31"/>
  <c r="D55" i="21"/>
  <c r="H139" i="31"/>
  <c r="H55" i="21"/>
  <c r="D48" i="29"/>
  <c r="AC38" i="29"/>
  <c r="Y38" i="29"/>
  <c r="AK5" i="29"/>
  <c r="AC51" i="29"/>
  <c r="Y51" i="29"/>
  <c r="J24" i="29"/>
  <c r="AC16" i="29"/>
  <c r="E38" i="29"/>
  <c r="Y16" i="29"/>
  <c r="AO38" i="29"/>
  <c r="U5" i="29"/>
  <c r="AO16" i="29"/>
  <c r="W139" i="31"/>
  <c r="AE139" i="31"/>
  <c r="AM139" i="31"/>
  <c r="S5" i="29"/>
  <c r="AC137" i="31"/>
  <c r="T139" i="31"/>
  <c r="AB139" i="31"/>
  <c r="AJ139" i="31"/>
  <c r="S48" i="29"/>
  <c r="AI48" i="29"/>
  <c r="Q139" i="31"/>
  <c r="U139" i="31"/>
  <c r="Y139" i="31"/>
  <c r="AC139" i="31"/>
  <c r="AG139" i="31"/>
  <c r="AK139" i="31"/>
  <c r="AO139" i="31"/>
  <c r="AA5" i="29"/>
  <c r="Q16" i="29"/>
  <c r="AG16" i="29"/>
  <c r="Q38" i="29"/>
  <c r="AG38" i="29"/>
  <c r="U48" i="29"/>
  <c r="U48" i="21" s="1"/>
  <c r="AK48" i="29"/>
  <c r="AK51" i="29"/>
  <c r="O139" i="31"/>
  <c r="S139" i="31"/>
  <c r="AA139" i="31"/>
  <c r="AI139" i="31"/>
  <c r="AI5" i="29"/>
  <c r="P139" i="31"/>
  <c r="X139" i="31"/>
  <c r="AF139" i="31"/>
  <c r="AN139" i="31"/>
  <c r="R139" i="31"/>
  <c r="V139" i="31"/>
  <c r="Z139" i="31"/>
  <c r="AD139" i="31"/>
  <c r="AH139" i="31"/>
  <c r="AL139" i="31"/>
  <c r="AP139" i="31"/>
  <c r="AC5" i="29"/>
  <c r="U16" i="29"/>
  <c r="AK16" i="29"/>
  <c r="U38" i="29"/>
  <c r="AK38" i="29"/>
  <c r="AA48" i="29"/>
  <c r="U51" i="29"/>
  <c r="AO51" i="29"/>
  <c r="M16" i="29"/>
  <c r="M5" i="29"/>
  <c r="E51" i="29"/>
  <c r="E5" i="29"/>
  <c r="E16" i="29"/>
  <c r="M38" i="29"/>
  <c r="I51" i="29"/>
  <c r="M51" i="29"/>
  <c r="K5" i="29"/>
  <c r="I16" i="29"/>
  <c r="I38" i="29"/>
  <c r="G16" i="29"/>
  <c r="O16" i="29"/>
  <c r="W16" i="29"/>
  <c r="AE16" i="29"/>
  <c r="AM16" i="29"/>
  <c r="K38" i="29"/>
  <c r="S38" i="29"/>
  <c r="AA38" i="29"/>
  <c r="AI38" i="29"/>
  <c r="CB23" i="29"/>
  <c r="BO26" i="29"/>
  <c r="BQ27" i="29"/>
  <c r="BT28" i="29"/>
  <c r="BQ39" i="29"/>
  <c r="BS46" i="29"/>
  <c r="BU47" i="29"/>
  <c r="CC50" i="29"/>
  <c r="AW54" i="29"/>
  <c r="AV55" i="29"/>
  <c r="G5" i="29"/>
  <c r="O5" i="29"/>
  <c r="W5" i="29"/>
  <c r="AE5" i="29"/>
  <c r="AM5" i="29"/>
  <c r="O48" i="29"/>
  <c r="W48" i="29"/>
  <c r="W48" i="21" s="1"/>
  <c r="AE48" i="29"/>
  <c r="AM48" i="29"/>
  <c r="I5" i="29"/>
  <c r="Q5" i="29"/>
  <c r="Y5" i="29"/>
  <c r="AG5" i="29"/>
  <c r="AO5" i="29"/>
  <c r="K16" i="29"/>
  <c r="S16" i="29"/>
  <c r="AA16" i="29"/>
  <c r="AI16" i="29"/>
  <c r="G38" i="29"/>
  <c r="O38" i="29"/>
  <c r="W38" i="29"/>
  <c r="AE38" i="29"/>
  <c r="AM38" i="29"/>
  <c r="Q48" i="29"/>
  <c r="Y48" i="29"/>
  <c r="AG48" i="29"/>
  <c r="AO48" i="29"/>
  <c r="Q51" i="29"/>
  <c r="AG51" i="29"/>
  <c r="D5" i="29"/>
  <c r="L5" i="29"/>
  <c r="P5" i="29"/>
  <c r="T5" i="29"/>
  <c r="X5" i="29"/>
  <c r="AB5" i="29"/>
  <c r="AF5" i="29"/>
  <c r="AJ5" i="29"/>
  <c r="AN5" i="29"/>
  <c r="D16" i="29"/>
  <c r="H16" i="29"/>
  <c r="L16" i="29"/>
  <c r="F5" i="29"/>
  <c r="J5" i="29"/>
  <c r="N5" i="29"/>
  <c r="R5" i="29"/>
  <c r="V5" i="29"/>
  <c r="Z5" i="29"/>
  <c r="AD5" i="29"/>
  <c r="AH5" i="29"/>
  <c r="AL5" i="29"/>
  <c r="AP5" i="29"/>
  <c r="F16" i="29"/>
  <c r="J16" i="29"/>
  <c r="N16" i="29"/>
  <c r="R16" i="29"/>
  <c r="V16" i="29"/>
  <c r="Z16" i="29"/>
  <c r="AD16" i="29"/>
  <c r="AH16" i="29"/>
  <c r="AL16" i="29"/>
  <c r="AP16" i="29"/>
  <c r="F38" i="29"/>
  <c r="J38" i="29"/>
  <c r="N38" i="29"/>
  <c r="R38" i="29"/>
  <c r="V38" i="29"/>
  <c r="Z38" i="29"/>
  <c r="AD38" i="29"/>
  <c r="AH38" i="29"/>
  <c r="AL38" i="29"/>
  <c r="AP38" i="29"/>
  <c r="R48" i="29"/>
  <c r="V48" i="29"/>
  <c r="V48" i="21" s="1"/>
  <c r="Z48" i="29"/>
  <c r="AD48" i="29"/>
  <c r="AH48" i="29"/>
  <c r="AL48" i="29"/>
  <c r="AP48" i="29"/>
  <c r="F12" i="29"/>
  <c r="N12" i="29"/>
  <c r="V12" i="29"/>
  <c r="AD12" i="29"/>
  <c r="AL12" i="29"/>
  <c r="H20" i="29"/>
  <c r="P20" i="29"/>
  <c r="X20" i="29"/>
  <c r="AF20" i="29"/>
  <c r="AN20" i="29"/>
  <c r="H31" i="29"/>
  <c r="P31" i="29"/>
  <c r="X31" i="29"/>
  <c r="AF31" i="29"/>
  <c r="AN31" i="29"/>
  <c r="J44" i="29"/>
  <c r="R44" i="29"/>
  <c r="Z44" i="29"/>
  <c r="AH44" i="29"/>
  <c r="AP44" i="29"/>
  <c r="D51" i="29"/>
  <c r="N51" i="29"/>
  <c r="T51" i="29"/>
  <c r="AD51" i="29"/>
  <c r="AJ51" i="29"/>
  <c r="AW6" i="29"/>
  <c r="BE6" i="29"/>
  <c r="BM6" i="29"/>
  <c r="BU6" i="29"/>
  <c r="CC6" i="29"/>
  <c r="AW7" i="29"/>
  <c r="BE7" i="29"/>
  <c r="BM7" i="29"/>
  <c r="BU7" i="29"/>
  <c r="CC7" i="29"/>
  <c r="AW8" i="29"/>
  <c r="BE8" i="29"/>
  <c r="BM8" i="29"/>
  <c r="BU8" i="29"/>
  <c r="CE8" i="29"/>
  <c r="BB9" i="29"/>
  <c r="BL9" i="29"/>
  <c r="BW9" i="29"/>
  <c r="AT10" i="29"/>
  <c r="BG10" i="29"/>
  <c r="BW10" i="29"/>
  <c r="AY13" i="29"/>
  <c r="BO13" i="29"/>
  <c r="CE13" i="29"/>
  <c r="BG14" i="29"/>
  <c r="BW14" i="29"/>
  <c r="AY15" i="29"/>
  <c r="BO15" i="29"/>
  <c r="CE15" i="29"/>
  <c r="AY17" i="29"/>
  <c r="BO17" i="29"/>
  <c r="CE17" i="29"/>
  <c r="BG18" i="29"/>
  <c r="BW18" i="29"/>
  <c r="AY19" i="29"/>
  <c r="BO19" i="29"/>
  <c r="CE19" i="29"/>
  <c r="AY21" i="29"/>
  <c r="BO21" i="29"/>
  <c r="CE21" i="29"/>
  <c r="BI22" i="29"/>
  <c r="CE22" i="29"/>
  <c r="BL23" i="29"/>
  <c r="AV25" i="29"/>
  <c r="BQ25" i="29"/>
  <c r="AY26" i="29"/>
  <c r="BT26" i="29"/>
  <c r="BA27" i="29"/>
  <c r="BW27" i="29"/>
  <c r="BD28" i="29"/>
  <c r="BY28" i="29"/>
  <c r="AS32" i="29"/>
  <c r="BO32" i="29"/>
  <c r="AV33" i="29"/>
  <c r="BQ33" i="29"/>
  <c r="AY34" i="29"/>
  <c r="BT34" i="29"/>
  <c r="BA35" i="29"/>
  <c r="BW35" i="29"/>
  <c r="BD36" i="29"/>
  <c r="BY36" i="29"/>
  <c r="BG37" i="29"/>
  <c r="CB37" i="29"/>
  <c r="BL39" i="29"/>
  <c r="AV40" i="29"/>
  <c r="BX40" i="29"/>
  <c r="BP41" i="29"/>
  <c r="BS42" i="29"/>
  <c r="BU43" i="29"/>
  <c r="CA45" i="29"/>
  <c r="CC46" i="29"/>
  <c r="AU49" i="29"/>
  <c r="AW50" i="29"/>
  <c r="BT52" i="29"/>
  <c r="BQ54" i="29"/>
  <c r="CD8" i="29"/>
  <c r="CA9" i="29"/>
  <c r="CD10" i="29"/>
  <c r="CD13" i="29"/>
  <c r="CD14" i="29"/>
  <c r="CD15" i="29"/>
  <c r="CD17" i="29"/>
  <c r="CD18" i="29"/>
  <c r="CD19" i="29"/>
  <c r="CD21" i="29"/>
  <c r="CC22" i="29"/>
  <c r="BU23" i="29"/>
  <c r="CA25" i="29"/>
  <c r="CC26" i="29"/>
  <c r="BU27" i="29"/>
  <c r="BX28" i="29"/>
  <c r="BX32" i="29"/>
  <c r="CA33" i="29"/>
  <c r="CC34" i="29"/>
  <c r="BU35" i="29"/>
  <c r="BX36" i="29"/>
  <c r="CA37" i="29"/>
  <c r="BU39" i="29"/>
  <c r="BW40" i="29"/>
  <c r="BL41" i="29"/>
  <c r="BO42" i="29"/>
  <c r="BQ43" i="29"/>
  <c r="BW45" i="29"/>
  <c r="BY46" i="29"/>
  <c r="CB47" i="29"/>
  <c r="BL49" i="29"/>
  <c r="BO50" i="29"/>
  <c r="BM52" i="29"/>
  <c r="BL53" i="29"/>
  <c r="BI54" i="29"/>
  <c r="BF55" i="29"/>
  <c r="H12" i="29"/>
  <c r="P12" i="29"/>
  <c r="X12" i="29"/>
  <c r="AF12" i="29"/>
  <c r="AN12" i="29"/>
  <c r="J20" i="29"/>
  <c r="R20" i="29"/>
  <c r="Z20" i="29"/>
  <c r="AH20" i="29"/>
  <c r="AP20" i="29"/>
  <c r="J31" i="29"/>
  <c r="R31" i="29"/>
  <c r="Z31" i="29"/>
  <c r="AH31" i="29"/>
  <c r="AP31" i="29"/>
  <c r="D44" i="29"/>
  <c r="L44" i="29"/>
  <c r="T44" i="29"/>
  <c r="AB44" i="29"/>
  <c r="AJ44" i="29"/>
  <c r="J51" i="29"/>
  <c r="P51" i="29"/>
  <c r="Z51" i="29"/>
  <c r="AF51" i="29"/>
  <c r="AP51" i="29"/>
  <c r="AY6" i="29"/>
  <c r="BG6" i="29"/>
  <c r="BO6" i="29"/>
  <c r="BW6" i="29"/>
  <c r="CE6" i="29"/>
  <c r="AY7" i="29"/>
  <c r="BG7" i="29"/>
  <c r="BO7" i="29"/>
  <c r="BW7" i="29"/>
  <c r="CE7" i="29"/>
  <c r="AY8" i="29"/>
  <c r="BG8" i="29"/>
  <c r="BO8" i="29"/>
  <c r="BW8" i="29"/>
  <c r="AT9" i="29"/>
  <c r="BD9" i="29"/>
  <c r="BO9" i="29"/>
  <c r="BZ9" i="29"/>
  <c r="AV10" i="29"/>
  <c r="BK10" i="29"/>
  <c r="CA10" i="29"/>
  <c r="BC13" i="29"/>
  <c r="BS13" i="29"/>
  <c r="AU14" i="29"/>
  <c r="BK14" i="29"/>
  <c r="CA14" i="29"/>
  <c r="BC15" i="29"/>
  <c r="BS15" i="29"/>
  <c r="BC17" i="29"/>
  <c r="BS17" i="29"/>
  <c r="AU18" i="29"/>
  <c r="BK18" i="29"/>
  <c r="CA18" i="29"/>
  <c r="BC19" i="29"/>
  <c r="BS19" i="29"/>
  <c r="BC21" i="29"/>
  <c r="BS21" i="29"/>
  <c r="AU22" i="29"/>
  <c r="BO22" i="29"/>
  <c r="AV23" i="29"/>
  <c r="BQ23" i="29"/>
  <c r="BA25" i="29"/>
  <c r="BW25" i="29"/>
  <c r="BD26" i="29"/>
  <c r="BY26" i="29"/>
  <c r="BG27" i="29"/>
  <c r="CB27" i="29"/>
  <c r="BI28" i="29"/>
  <c r="CE28" i="29"/>
  <c r="AY32" i="29"/>
  <c r="BT32" i="29"/>
  <c r="BA33" i="29"/>
  <c r="BW33" i="29"/>
  <c r="BD34" i="29"/>
  <c r="BY34" i="29"/>
  <c r="BG35" i="29"/>
  <c r="CB35" i="29"/>
  <c r="BI36" i="29"/>
  <c r="CE36" i="29"/>
  <c r="BL37" i="29"/>
  <c r="AV39" i="29"/>
  <c r="BC40" i="29"/>
  <c r="CE40" i="29"/>
  <c r="CA41" i="29"/>
  <c r="CC42" i="29"/>
  <c r="AU45" i="29"/>
  <c r="AW46" i="29"/>
  <c r="AZ47" i="29"/>
  <c r="BE49" i="29"/>
  <c r="BH50" i="29"/>
  <c r="AZ53" i="29"/>
  <c r="BN55" i="29"/>
  <c r="P16" i="29"/>
  <c r="T16" i="29"/>
  <c r="X16" i="29"/>
  <c r="AB16" i="29"/>
  <c r="AF16" i="29"/>
  <c r="AJ16" i="29"/>
  <c r="AN16" i="29"/>
  <c r="D38" i="29"/>
  <c r="H38" i="29"/>
  <c r="L38" i="29"/>
  <c r="P38" i="29"/>
  <c r="T38" i="29"/>
  <c r="X38" i="29"/>
  <c r="AB38" i="29"/>
  <c r="AF38" i="29"/>
  <c r="AJ38" i="29"/>
  <c r="AN38" i="29"/>
  <c r="P48" i="29"/>
  <c r="T48" i="29"/>
  <c r="T48" i="21" s="1"/>
  <c r="X48" i="29"/>
  <c r="AB48" i="29"/>
  <c r="AF48" i="29"/>
  <c r="AJ48" i="29"/>
  <c r="AN48" i="29"/>
  <c r="J12" i="29"/>
  <c r="R12" i="29"/>
  <c r="Z12" i="29"/>
  <c r="AH12" i="29"/>
  <c r="AP12" i="29"/>
  <c r="D20" i="29"/>
  <c r="L20" i="29"/>
  <c r="T20" i="29"/>
  <c r="AB20" i="29"/>
  <c r="AJ20" i="29"/>
  <c r="D31" i="29"/>
  <c r="L31" i="29"/>
  <c r="T31" i="29"/>
  <c r="AB31" i="29"/>
  <c r="AJ31" i="29"/>
  <c r="F44" i="29"/>
  <c r="N44" i="29"/>
  <c r="V44" i="29"/>
  <c r="AD44" i="29"/>
  <c r="AL44" i="29"/>
  <c r="F51" i="29"/>
  <c r="L51" i="29"/>
  <c r="V51" i="29"/>
  <c r="AB51" i="29"/>
  <c r="AS6" i="29"/>
  <c r="BA6" i="29"/>
  <c r="BI6" i="29"/>
  <c r="BQ6" i="29"/>
  <c r="BY6" i="29"/>
  <c r="AS7" i="29"/>
  <c r="BA7" i="29"/>
  <c r="BI7" i="29"/>
  <c r="BQ7" i="29"/>
  <c r="BY7" i="29"/>
  <c r="AS8" i="29"/>
  <c r="BA8" i="29"/>
  <c r="BI8" i="29"/>
  <c r="BQ8" i="29"/>
  <c r="BZ8" i="29"/>
  <c r="AV9" i="29"/>
  <c r="BG9" i="29"/>
  <c r="BR9" i="29"/>
  <c r="CB9" i="29"/>
  <c r="AY10" i="29"/>
  <c r="BO10" i="29"/>
  <c r="CE10" i="29"/>
  <c r="BG13" i="29"/>
  <c r="BW13" i="29"/>
  <c r="AY14" i="29"/>
  <c r="BO14" i="29"/>
  <c r="CE14" i="29"/>
  <c r="BG15" i="29"/>
  <c r="BW15" i="29"/>
  <c r="BG17" i="29"/>
  <c r="BW17" i="29"/>
  <c r="AY18" i="29"/>
  <c r="BO18" i="29"/>
  <c r="CE18" i="29"/>
  <c r="BG19" i="29"/>
  <c r="BW19" i="29"/>
  <c r="BG21" i="29"/>
  <c r="BW21" i="29"/>
  <c r="AY22" i="29"/>
  <c r="BT22" i="29"/>
  <c r="BA23" i="29"/>
  <c r="BW23" i="29"/>
  <c r="BG25" i="29"/>
  <c r="CB25" i="29"/>
  <c r="BI26" i="29"/>
  <c r="CE26" i="29"/>
  <c r="BL27" i="29"/>
  <c r="AS28" i="29"/>
  <c r="BO28" i="29"/>
  <c r="BD32" i="29"/>
  <c r="BY32" i="29"/>
  <c r="BG33" i="29"/>
  <c r="CB33" i="29"/>
  <c r="BI34" i="29"/>
  <c r="CE34" i="29"/>
  <c r="BL35" i="29"/>
  <c r="AS36" i="29"/>
  <c r="BO36" i="29"/>
  <c r="AV37" i="29"/>
  <c r="BQ37" i="29"/>
  <c r="BA39" i="29"/>
  <c r="BW39" i="29"/>
  <c r="BI40" i="29"/>
  <c r="AY41" i="29"/>
  <c r="AW42" i="29"/>
  <c r="AZ43" i="29"/>
  <c r="BE45" i="29"/>
  <c r="BH46" i="29"/>
  <c r="BK47" i="29"/>
  <c r="BP49" i="29"/>
  <c r="BS50" i="29"/>
  <c r="BT53" i="29"/>
  <c r="D12" i="29"/>
  <c r="L12" i="29"/>
  <c r="T12" i="29"/>
  <c r="AB12" i="29"/>
  <c r="AJ12" i="29"/>
  <c r="F20" i="29"/>
  <c r="N20" i="29"/>
  <c r="V20" i="29"/>
  <c r="AD20" i="29"/>
  <c r="AL20" i="29"/>
  <c r="F31" i="29"/>
  <c r="N31" i="29"/>
  <c r="V31" i="29"/>
  <c r="AD31" i="29"/>
  <c r="AL31" i="29"/>
  <c r="H44" i="29"/>
  <c r="P44" i="29"/>
  <c r="X44" i="29"/>
  <c r="AF44" i="29"/>
  <c r="AN44" i="29"/>
  <c r="H51" i="29"/>
  <c r="R51" i="29"/>
  <c r="X51" i="29"/>
  <c r="AH51" i="29"/>
  <c r="AN51" i="29"/>
  <c r="AU6" i="29"/>
  <c r="BC6" i="29"/>
  <c r="BK6" i="29"/>
  <c r="BS6" i="29"/>
  <c r="CA6" i="29"/>
  <c r="AU7" i="29"/>
  <c r="BC7" i="29"/>
  <c r="BK7" i="29"/>
  <c r="BS7" i="29"/>
  <c r="CA7" i="29"/>
  <c r="AU8" i="29"/>
  <c r="BC8" i="29"/>
  <c r="BK8" i="29"/>
  <c r="BS8" i="29"/>
  <c r="CB8" i="29"/>
  <c r="AY9" i="29"/>
  <c r="BJ9" i="29"/>
  <c r="BT9" i="29"/>
  <c r="CE9" i="29"/>
  <c r="BC10" i="29"/>
  <c r="BS10" i="29"/>
  <c r="AU13" i="29"/>
  <c r="BK13" i="29"/>
  <c r="CA13" i="29"/>
  <c r="BC14" i="29"/>
  <c r="BS14" i="29"/>
  <c r="AU15" i="29"/>
  <c r="BK15" i="29"/>
  <c r="CA15" i="29"/>
  <c r="AU17" i="29"/>
  <c r="BK17" i="29"/>
  <c r="CA17" i="29"/>
  <c r="BC18" i="29"/>
  <c r="BS18" i="29"/>
  <c r="AU19" i="29"/>
  <c r="BK19" i="29"/>
  <c r="CA19" i="29"/>
  <c r="AU21" i="29"/>
  <c r="BK21" i="29"/>
  <c r="CA21" i="29"/>
  <c r="BD22" i="29"/>
  <c r="BY22" i="29"/>
  <c r="BG23" i="29"/>
  <c r="BL25" i="29"/>
  <c r="AS26" i="29"/>
  <c r="AV27" i="29"/>
  <c r="AY28" i="29"/>
  <c r="BI32" i="29"/>
  <c r="CE32" i="29"/>
  <c r="BL33" i="29"/>
  <c r="AS34" i="29"/>
  <c r="BO34" i="29"/>
  <c r="AV35" i="29"/>
  <c r="BQ35" i="29"/>
  <c r="AY36" i="29"/>
  <c r="BT36" i="29"/>
  <c r="BA37" i="29"/>
  <c r="BW37" i="29"/>
  <c r="BG39" i="29"/>
  <c r="CB39" i="29"/>
  <c r="BQ40" i="29"/>
  <c r="BE41" i="29"/>
  <c r="BH42" i="29"/>
  <c r="BK43" i="29"/>
  <c r="BP45" i="29"/>
  <c r="CA49" i="29"/>
  <c r="BB52" i="29"/>
  <c r="C16" i="29"/>
  <c r="C31" i="29"/>
  <c r="C51" i="29"/>
  <c r="E12" i="29"/>
  <c r="I12" i="29"/>
  <c r="M12" i="29"/>
  <c r="Q12" i="29"/>
  <c r="U12" i="29"/>
  <c r="Y12" i="29"/>
  <c r="AC12" i="29"/>
  <c r="AG12" i="29"/>
  <c r="AK12" i="29"/>
  <c r="AO12" i="29"/>
  <c r="G20" i="29"/>
  <c r="K20" i="29"/>
  <c r="O20" i="29"/>
  <c r="S20" i="29"/>
  <c r="W20" i="29"/>
  <c r="AA20" i="29"/>
  <c r="AI20" i="29"/>
  <c r="AM20" i="29"/>
  <c r="G31" i="29"/>
  <c r="K31" i="29"/>
  <c r="O31" i="29"/>
  <c r="W31" i="29"/>
  <c r="AA31" i="29"/>
  <c r="AE31" i="29"/>
  <c r="AI31" i="29"/>
  <c r="AM31" i="29"/>
  <c r="E44" i="29"/>
  <c r="I44" i="29"/>
  <c r="M44" i="29"/>
  <c r="Q44" i="29"/>
  <c r="U44" i="29"/>
  <c r="Y44" i="29"/>
  <c r="AC44" i="29"/>
  <c r="AG44" i="29"/>
  <c r="AK44" i="29"/>
  <c r="AO44" i="29"/>
  <c r="G51" i="29"/>
  <c r="K51" i="29"/>
  <c r="O51" i="29"/>
  <c r="S51" i="29"/>
  <c r="W51" i="29"/>
  <c r="AA51" i="29"/>
  <c r="AE51" i="29"/>
  <c r="AI51" i="29"/>
  <c r="AM51" i="29"/>
  <c r="AR6" i="29"/>
  <c r="AV6" i="29"/>
  <c r="AZ6" i="29"/>
  <c r="BD6" i="29"/>
  <c r="BH6" i="29"/>
  <c r="BL6" i="29"/>
  <c r="BP6" i="29"/>
  <c r="BT6" i="29"/>
  <c r="BX6" i="29"/>
  <c r="CB6" i="29"/>
  <c r="AR7" i="29"/>
  <c r="AV7" i="29"/>
  <c r="AZ7" i="29"/>
  <c r="BD7" i="29"/>
  <c r="BH7" i="29"/>
  <c r="BL7" i="29"/>
  <c r="BP7" i="29"/>
  <c r="BT7" i="29"/>
  <c r="BX7" i="29"/>
  <c r="CB7" i="29"/>
  <c r="AR8" i="29"/>
  <c r="AV8" i="29"/>
  <c r="AZ8" i="29"/>
  <c r="BD8" i="29"/>
  <c r="BH8" i="29"/>
  <c r="BL8" i="29"/>
  <c r="BP8" i="29"/>
  <c r="BT8" i="29"/>
  <c r="BX8" i="29"/>
  <c r="AU9" i="29"/>
  <c r="AZ9" i="29"/>
  <c r="BF9" i="29"/>
  <c r="BK9" i="29"/>
  <c r="BP9" i="29"/>
  <c r="BV9" i="29"/>
  <c r="AR10" i="29"/>
  <c r="AX10" i="29"/>
  <c r="BF10" i="29"/>
  <c r="BN10" i="29"/>
  <c r="BV10" i="29"/>
  <c r="AX13" i="29"/>
  <c r="BF13" i="29"/>
  <c r="BN13" i="29"/>
  <c r="BV13" i="29"/>
  <c r="AX14" i="29"/>
  <c r="BF14" i="29"/>
  <c r="BN14" i="29"/>
  <c r="BV14" i="29"/>
  <c r="AX15" i="29"/>
  <c r="BF15" i="29"/>
  <c r="BN15" i="29"/>
  <c r="BV15" i="29"/>
  <c r="AX17" i="29"/>
  <c r="BF17" i="29"/>
  <c r="BN17" i="29"/>
  <c r="BV17" i="29"/>
  <c r="AX18" i="29"/>
  <c r="BF18" i="29"/>
  <c r="BN18" i="29"/>
  <c r="BV18" i="29"/>
  <c r="AX19" i="29"/>
  <c r="BF19" i="29"/>
  <c r="BN19" i="29"/>
  <c r="BV19" i="29"/>
  <c r="AX21" i="29"/>
  <c r="BF21" i="29"/>
  <c r="BN21" i="29"/>
  <c r="BV21" i="29"/>
  <c r="AX22" i="29"/>
  <c r="BH22" i="29"/>
  <c r="BS22" i="29"/>
  <c r="AZ23" i="29"/>
  <c r="BK23" i="29"/>
  <c r="AU25" i="29"/>
  <c r="BE25" i="29"/>
  <c r="BP25" i="29"/>
  <c r="AW26" i="29"/>
  <c r="BH26" i="29"/>
  <c r="BS26" i="29"/>
  <c r="AZ27" i="29"/>
  <c r="BK27" i="29"/>
  <c r="AR28" i="29"/>
  <c r="BC28" i="29"/>
  <c r="BM28" i="29"/>
  <c r="AR32" i="29"/>
  <c r="BC32" i="29"/>
  <c r="BM32" i="29"/>
  <c r="AU33" i="29"/>
  <c r="BE33" i="29"/>
  <c r="BP33" i="29"/>
  <c r="AW34" i="29"/>
  <c r="BH34" i="29"/>
  <c r="BS34" i="29"/>
  <c r="AZ35" i="29"/>
  <c r="BK35" i="29"/>
  <c r="AR36" i="29"/>
  <c r="BC36" i="29"/>
  <c r="BM36" i="29"/>
  <c r="AU37" i="29"/>
  <c r="BE37" i="29"/>
  <c r="BP37" i="29"/>
  <c r="AZ39" i="29"/>
  <c r="BK39" i="29"/>
  <c r="AS40" i="29"/>
  <c r="BH40" i="29"/>
  <c r="AV41" i="29"/>
  <c r="AS42" i="29"/>
  <c r="AV43" i="29"/>
  <c r="BA45" i="29"/>
  <c r="BD46" i="29"/>
  <c r="BG47" i="29"/>
  <c r="AS50" i="29"/>
  <c r="CC8" i="29"/>
  <c r="BY8" i="29"/>
  <c r="CC9" i="29"/>
  <c r="BY9" i="29"/>
  <c r="BU9" i="29"/>
  <c r="BQ9" i="29"/>
  <c r="BM9" i="29"/>
  <c r="BI9" i="29"/>
  <c r="BE9" i="29"/>
  <c r="BA9" i="29"/>
  <c r="AW9" i="29"/>
  <c r="AS9" i="29"/>
  <c r="CC10" i="29"/>
  <c r="BY10" i="29"/>
  <c r="BU10" i="29"/>
  <c r="BQ10" i="29"/>
  <c r="BM10" i="29"/>
  <c r="BI10" i="29"/>
  <c r="BE10" i="29"/>
  <c r="BA10" i="29"/>
  <c r="AW10" i="29"/>
  <c r="AS10" i="29"/>
  <c r="CB10" i="29"/>
  <c r="BX10" i="29"/>
  <c r="BT10" i="29"/>
  <c r="BP10" i="29"/>
  <c r="BL10" i="29"/>
  <c r="BH10" i="29"/>
  <c r="BD10" i="29"/>
  <c r="AZ10" i="29"/>
  <c r="CC13" i="29"/>
  <c r="BY13" i="29"/>
  <c r="BU13" i="29"/>
  <c r="BQ13" i="29"/>
  <c r="BM13" i="29"/>
  <c r="BI13" i="29"/>
  <c r="BE13" i="29"/>
  <c r="BA13" i="29"/>
  <c r="AW13" i="29"/>
  <c r="AS13" i="29"/>
  <c r="CB13" i="29"/>
  <c r="BX13" i="29"/>
  <c r="BT13" i="29"/>
  <c r="BP13" i="29"/>
  <c r="BL13" i="29"/>
  <c r="BH13" i="29"/>
  <c r="BD13" i="29"/>
  <c r="AZ13" i="29"/>
  <c r="AV13" i="29"/>
  <c r="AR13" i="29"/>
  <c r="CC14" i="29"/>
  <c r="BY14" i="29"/>
  <c r="BU14" i="29"/>
  <c r="BQ14" i="29"/>
  <c r="BM14" i="29"/>
  <c r="BI14" i="29"/>
  <c r="BE14" i="29"/>
  <c r="BA14" i="29"/>
  <c r="AW14" i="29"/>
  <c r="AS14" i="29"/>
  <c r="CB14" i="29"/>
  <c r="BX14" i="29"/>
  <c r="BT14" i="29"/>
  <c r="BP14" i="29"/>
  <c r="BL14" i="29"/>
  <c r="BH14" i="29"/>
  <c r="BD14" i="29"/>
  <c r="AZ14" i="29"/>
  <c r="AV14" i="29"/>
  <c r="AR14" i="29"/>
  <c r="CC15" i="29"/>
  <c r="BY15" i="29"/>
  <c r="BU15" i="29"/>
  <c r="BQ15" i="29"/>
  <c r="BM15" i="29"/>
  <c r="BI15" i="29"/>
  <c r="BE15" i="29"/>
  <c r="BA15" i="29"/>
  <c r="AW15" i="29"/>
  <c r="AS15" i="29"/>
  <c r="CB15" i="29"/>
  <c r="BX15" i="29"/>
  <c r="BT15" i="29"/>
  <c r="BP15" i="29"/>
  <c r="BL15" i="29"/>
  <c r="BH15" i="29"/>
  <c r="BD15" i="29"/>
  <c r="AZ15" i="29"/>
  <c r="AV15" i="29"/>
  <c r="AR15" i="29"/>
  <c r="CC17" i="29"/>
  <c r="BY17" i="29"/>
  <c r="BU17" i="29"/>
  <c r="BQ17" i="29"/>
  <c r="BM17" i="29"/>
  <c r="BI17" i="29"/>
  <c r="BE17" i="29"/>
  <c r="BA17" i="29"/>
  <c r="AW17" i="29"/>
  <c r="AS17" i="29"/>
  <c r="CB17" i="29"/>
  <c r="BX17" i="29"/>
  <c r="BT17" i="29"/>
  <c r="BP17" i="29"/>
  <c r="BL17" i="29"/>
  <c r="BH17" i="29"/>
  <c r="BD17" i="29"/>
  <c r="AZ17" i="29"/>
  <c r="AV17" i="29"/>
  <c r="AR17" i="29"/>
  <c r="CC18" i="29"/>
  <c r="BY18" i="29"/>
  <c r="BU18" i="29"/>
  <c r="BQ18" i="29"/>
  <c r="BM18" i="29"/>
  <c r="BI18" i="29"/>
  <c r="BE18" i="29"/>
  <c r="BA18" i="29"/>
  <c r="AW18" i="29"/>
  <c r="AS18" i="29"/>
  <c r="CB18" i="29"/>
  <c r="BX18" i="29"/>
  <c r="BT18" i="29"/>
  <c r="BP18" i="29"/>
  <c r="BL18" i="29"/>
  <c r="BH18" i="29"/>
  <c r="BD18" i="29"/>
  <c r="AZ18" i="29"/>
  <c r="AV18" i="29"/>
  <c r="AR18" i="29"/>
  <c r="CC19" i="29"/>
  <c r="BY19" i="29"/>
  <c r="BU19" i="29"/>
  <c r="BQ19" i="29"/>
  <c r="BM19" i="29"/>
  <c r="BI19" i="29"/>
  <c r="BE19" i="29"/>
  <c r="BA19" i="29"/>
  <c r="AW19" i="29"/>
  <c r="AS19" i="29"/>
  <c r="CB19" i="29"/>
  <c r="BX19" i="29"/>
  <c r="BT19" i="29"/>
  <c r="BP19" i="29"/>
  <c r="BL19" i="29"/>
  <c r="BH19" i="29"/>
  <c r="BD19" i="29"/>
  <c r="AZ19" i="29"/>
  <c r="AV19" i="29"/>
  <c r="AR19" i="29"/>
  <c r="CC21" i="29"/>
  <c r="BY21" i="29"/>
  <c r="BU21" i="29"/>
  <c r="BQ21" i="29"/>
  <c r="BM21" i="29"/>
  <c r="BI21" i="29"/>
  <c r="BE21" i="29"/>
  <c r="BA21" i="29"/>
  <c r="AW21" i="29"/>
  <c r="AS21" i="29"/>
  <c r="CB21" i="29"/>
  <c r="BX21" i="29"/>
  <c r="BT21" i="29"/>
  <c r="BP21" i="29"/>
  <c r="BL21" i="29"/>
  <c r="BH21" i="29"/>
  <c r="BD21" i="29"/>
  <c r="AZ21" i="29"/>
  <c r="AV21" i="29"/>
  <c r="AR21" i="29"/>
  <c r="CD22" i="29"/>
  <c r="BZ22" i="29"/>
  <c r="BV22" i="29"/>
  <c r="BR22" i="29"/>
  <c r="BN22" i="29"/>
  <c r="BJ22" i="29"/>
  <c r="BF22" i="29"/>
  <c r="BB22" i="29"/>
  <c r="CB22" i="29"/>
  <c r="BW22" i="29"/>
  <c r="BQ22" i="29"/>
  <c r="BL22" i="29"/>
  <c r="BG22" i="29"/>
  <c r="BA22" i="29"/>
  <c r="AW22" i="29"/>
  <c r="AS22" i="29"/>
  <c r="CA22" i="29"/>
  <c r="BU22" i="29"/>
  <c r="BP22" i="29"/>
  <c r="BK22" i="29"/>
  <c r="BE22" i="29"/>
  <c r="AZ22" i="29"/>
  <c r="AV22" i="29"/>
  <c r="AR22" i="29"/>
  <c r="CD23" i="29"/>
  <c r="BZ23" i="29"/>
  <c r="BV23" i="29"/>
  <c r="BR23" i="29"/>
  <c r="BN23" i="29"/>
  <c r="BJ23" i="29"/>
  <c r="BF23" i="29"/>
  <c r="BB23" i="29"/>
  <c r="AX23" i="29"/>
  <c r="AT23" i="29"/>
  <c r="CE23" i="29"/>
  <c r="BY23" i="29"/>
  <c r="BT23" i="29"/>
  <c r="BO23" i="29"/>
  <c r="BI23" i="29"/>
  <c r="BD23" i="29"/>
  <c r="AY23" i="29"/>
  <c r="AS23" i="29"/>
  <c r="CC23" i="29"/>
  <c r="BX23" i="29"/>
  <c r="BS23" i="29"/>
  <c r="BM23" i="29"/>
  <c r="BH23" i="29"/>
  <c r="BC23" i="29"/>
  <c r="AW23" i="29"/>
  <c r="AR23" i="29"/>
  <c r="CD25" i="29"/>
  <c r="BZ25" i="29"/>
  <c r="BV25" i="29"/>
  <c r="BR25" i="29"/>
  <c r="BN25" i="29"/>
  <c r="BJ25" i="29"/>
  <c r="BF25" i="29"/>
  <c r="BB25" i="29"/>
  <c r="AX25" i="29"/>
  <c r="AT25" i="29"/>
  <c r="CE25" i="29"/>
  <c r="BY25" i="29"/>
  <c r="BT25" i="29"/>
  <c r="BO25" i="29"/>
  <c r="BI25" i="29"/>
  <c r="BD25" i="29"/>
  <c r="AY25" i="29"/>
  <c r="AS25" i="29"/>
  <c r="CC25" i="29"/>
  <c r="BX25" i="29"/>
  <c r="BS25" i="29"/>
  <c r="BM25" i="29"/>
  <c r="BH25" i="29"/>
  <c r="BC25" i="29"/>
  <c r="AW25" i="29"/>
  <c r="AR25" i="29"/>
  <c r="CD26" i="29"/>
  <c r="BZ26" i="29"/>
  <c r="BV26" i="29"/>
  <c r="BR26" i="29"/>
  <c r="BN26" i="29"/>
  <c r="BJ26" i="29"/>
  <c r="BF26" i="29"/>
  <c r="BB26" i="29"/>
  <c r="AX26" i="29"/>
  <c r="AT26" i="29"/>
  <c r="CB26" i="29"/>
  <c r="BW26" i="29"/>
  <c r="BQ26" i="29"/>
  <c r="BL26" i="29"/>
  <c r="BG26" i="29"/>
  <c r="BA26" i="29"/>
  <c r="AV26" i="29"/>
  <c r="CA26" i="29"/>
  <c r="BU26" i="29"/>
  <c r="BP26" i="29"/>
  <c r="BK26" i="29"/>
  <c r="BE26" i="29"/>
  <c r="AZ26" i="29"/>
  <c r="AU26" i="29"/>
  <c r="CD27" i="29"/>
  <c r="BZ27" i="29"/>
  <c r="BV27" i="29"/>
  <c r="BR27" i="29"/>
  <c r="BN27" i="29"/>
  <c r="BJ27" i="29"/>
  <c r="BF27" i="29"/>
  <c r="BB27" i="29"/>
  <c r="AX27" i="29"/>
  <c r="AT27" i="29"/>
  <c r="CE27" i="29"/>
  <c r="BY27" i="29"/>
  <c r="BT27" i="29"/>
  <c r="BO27" i="29"/>
  <c r="BI27" i="29"/>
  <c r="BD27" i="29"/>
  <c r="AY27" i="29"/>
  <c r="AS27" i="29"/>
  <c r="CC27" i="29"/>
  <c r="BX27" i="29"/>
  <c r="BS27" i="29"/>
  <c r="BM27" i="29"/>
  <c r="BH27" i="29"/>
  <c r="BC27" i="29"/>
  <c r="AW27" i="29"/>
  <c r="AR27" i="29"/>
  <c r="CD28" i="29"/>
  <c r="BZ28" i="29"/>
  <c r="BV28" i="29"/>
  <c r="BR28" i="29"/>
  <c r="BN28" i="29"/>
  <c r="BJ28" i="29"/>
  <c r="BF28" i="29"/>
  <c r="BB28" i="29"/>
  <c r="AX28" i="29"/>
  <c r="AT28" i="29"/>
  <c r="CB28" i="29"/>
  <c r="BW28" i="29"/>
  <c r="BQ28" i="29"/>
  <c r="BL28" i="29"/>
  <c r="BG28" i="29"/>
  <c r="BA28" i="29"/>
  <c r="AV28" i="29"/>
  <c r="CA28" i="29"/>
  <c r="BU28" i="29"/>
  <c r="BP28" i="29"/>
  <c r="BK28" i="29"/>
  <c r="BE28" i="29"/>
  <c r="AZ28" i="29"/>
  <c r="AU28" i="29"/>
  <c r="CD32" i="29"/>
  <c r="BZ32" i="29"/>
  <c r="BV32" i="29"/>
  <c r="BR32" i="29"/>
  <c r="BN32" i="29"/>
  <c r="BJ32" i="29"/>
  <c r="BF32" i="29"/>
  <c r="BB32" i="29"/>
  <c r="AX32" i="29"/>
  <c r="AT32" i="29"/>
  <c r="CB32" i="29"/>
  <c r="BW32" i="29"/>
  <c r="BQ32" i="29"/>
  <c r="BL32" i="29"/>
  <c r="BG32" i="29"/>
  <c r="BA32" i="29"/>
  <c r="AV32" i="29"/>
  <c r="CA32" i="29"/>
  <c r="BU32" i="29"/>
  <c r="BP32" i="29"/>
  <c r="BK32" i="29"/>
  <c r="BE32" i="29"/>
  <c r="AZ32" i="29"/>
  <c r="AU32" i="29"/>
  <c r="CD33" i="29"/>
  <c r="BZ33" i="29"/>
  <c r="BV33" i="29"/>
  <c r="BR33" i="29"/>
  <c r="BN33" i="29"/>
  <c r="BJ33" i="29"/>
  <c r="BF33" i="29"/>
  <c r="BB33" i="29"/>
  <c r="AX33" i="29"/>
  <c r="AT33" i="29"/>
  <c r="CE33" i="29"/>
  <c r="BY33" i="29"/>
  <c r="BT33" i="29"/>
  <c r="BO33" i="29"/>
  <c r="BI33" i="29"/>
  <c r="BD33" i="29"/>
  <c r="AY33" i="29"/>
  <c r="AS33" i="29"/>
  <c r="CC33" i="29"/>
  <c r="BX33" i="29"/>
  <c r="BS33" i="29"/>
  <c r="BM33" i="29"/>
  <c r="BH33" i="29"/>
  <c r="BC33" i="29"/>
  <c r="AW33" i="29"/>
  <c r="AR33" i="29"/>
  <c r="CD34" i="29"/>
  <c r="BZ34" i="29"/>
  <c r="BV34" i="29"/>
  <c r="BR34" i="29"/>
  <c r="BN34" i="29"/>
  <c r="BJ34" i="29"/>
  <c r="BF34" i="29"/>
  <c r="BB34" i="29"/>
  <c r="AX34" i="29"/>
  <c r="AT34" i="29"/>
  <c r="CB34" i="29"/>
  <c r="BW34" i="29"/>
  <c r="BQ34" i="29"/>
  <c r="BL34" i="29"/>
  <c r="BG34" i="29"/>
  <c r="BA34" i="29"/>
  <c r="AV34" i="29"/>
  <c r="CA34" i="29"/>
  <c r="BU34" i="29"/>
  <c r="BP34" i="29"/>
  <c r="BK34" i="29"/>
  <c r="BE34" i="29"/>
  <c r="AZ34" i="29"/>
  <c r="AU34" i="29"/>
  <c r="CD35" i="29"/>
  <c r="BZ35" i="29"/>
  <c r="BV35" i="29"/>
  <c r="BR35" i="29"/>
  <c r="BN35" i="29"/>
  <c r="BJ35" i="29"/>
  <c r="BF35" i="29"/>
  <c r="BB35" i="29"/>
  <c r="AX35" i="29"/>
  <c r="AT35" i="29"/>
  <c r="CE35" i="29"/>
  <c r="BY35" i="29"/>
  <c r="BT35" i="29"/>
  <c r="BO35" i="29"/>
  <c r="BI35" i="29"/>
  <c r="BD35" i="29"/>
  <c r="AY35" i="29"/>
  <c r="AS35" i="29"/>
  <c r="CC35" i="29"/>
  <c r="BX35" i="29"/>
  <c r="BS35" i="29"/>
  <c r="BM35" i="29"/>
  <c r="BH35" i="29"/>
  <c r="BC35" i="29"/>
  <c r="AW35" i="29"/>
  <c r="AR35" i="29"/>
  <c r="CD36" i="29"/>
  <c r="BZ36" i="29"/>
  <c r="BV36" i="29"/>
  <c r="BR36" i="29"/>
  <c r="BN36" i="29"/>
  <c r="BJ36" i="29"/>
  <c r="BF36" i="29"/>
  <c r="BB36" i="29"/>
  <c r="AX36" i="29"/>
  <c r="AT36" i="29"/>
  <c r="CB36" i="29"/>
  <c r="BW36" i="29"/>
  <c r="BQ36" i="29"/>
  <c r="BL36" i="29"/>
  <c r="BG36" i="29"/>
  <c r="BA36" i="29"/>
  <c r="AV36" i="29"/>
  <c r="CA36" i="29"/>
  <c r="BU36" i="29"/>
  <c r="BP36" i="29"/>
  <c r="BK36" i="29"/>
  <c r="BE36" i="29"/>
  <c r="AZ36" i="29"/>
  <c r="AU36" i="29"/>
  <c r="CD37" i="29"/>
  <c r="BZ37" i="29"/>
  <c r="BV37" i="29"/>
  <c r="BR37" i="29"/>
  <c r="BN37" i="29"/>
  <c r="BJ37" i="29"/>
  <c r="BF37" i="29"/>
  <c r="BB37" i="29"/>
  <c r="AX37" i="29"/>
  <c r="AT37" i="29"/>
  <c r="CE37" i="29"/>
  <c r="BY37" i="29"/>
  <c r="BT37" i="29"/>
  <c r="BO37" i="29"/>
  <c r="BI37" i="29"/>
  <c r="BD37" i="29"/>
  <c r="AY37" i="29"/>
  <c r="AS37" i="29"/>
  <c r="CC37" i="29"/>
  <c r="BX37" i="29"/>
  <c r="BS37" i="29"/>
  <c r="BM37" i="29"/>
  <c r="BH37" i="29"/>
  <c r="BC37" i="29"/>
  <c r="AW37" i="29"/>
  <c r="AR37" i="29"/>
  <c r="CD39" i="29"/>
  <c r="BZ39" i="29"/>
  <c r="BV39" i="29"/>
  <c r="BR39" i="29"/>
  <c r="BN39" i="29"/>
  <c r="BJ39" i="29"/>
  <c r="BF39" i="29"/>
  <c r="BB39" i="29"/>
  <c r="AX39" i="29"/>
  <c r="AT39" i="29"/>
  <c r="CC39" i="29"/>
  <c r="BY39" i="29"/>
  <c r="BT39" i="29"/>
  <c r="BO39" i="29"/>
  <c r="BI39" i="29"/>
  <c r="BD39" i="29"/>
  <c r="AY39" i="29"/>
  <c r="AS39" i="29"/>
  <c r="CE39" i="29"/>
  <c r="BX39" i="29"/>
  <c r="BS39" i="29"/>
  <c r="BM39" i="29"/>
  <c r="BH39" i="29"/>
  <c r="BC39" i="29"/>
  <c r="AW39" i="29"/>
  <c r="AR39" i="29"/>
  <c r="CD40" i="29"/>
  <c r="BZ40" i="29"/>
  <c r="BV40" i="29"/>
  <c r="BR40" i="29"/>
  <c r="BN40" i="29"/>
  <c r="BJ40" i="29"/>
  <c r="BF40" i="29"/>
  <c r="BB40" i="29"/>
  <c r="AX40" i="29"/>
  <c r="AT40" i="29"/>
  <c r="CA40" i="29"/>
  <c r="BU40" i="29"/>
  <c r="BP40" i="29"/>
  <c r="BK40" i="29"/>
  <c r="BE40" i="29"/>
  <c r="AZ40" i="29"/>
  <c r="AU40" i="29"/>
  <c r="CB40" i="29"/>
  <c r="BT40" i="29"/>
  <c r="BM40" i="29"/>
  <c r="BG40" i="29"/>
  <c r="AY40" i="29"/>
  <c r="AR40" i="29"/>
  <c r="BY40" i="29"/>
  <c r="BS40" i="29"/>
  <c r="BL40" i="29"/>
  <c r="BD40" i="29"/>
  <c r="AW40" i="29"/>
  <c r="CD41" i="29"/>
  <c r="BZ41" i="29"/>
  <c r="BV41" i="29"/>
  <c r="BR41" i="29"/>
  <c r="BN41" i="29"/>
  <c r="BJ41" i="29"/>
  <c r="BF41" i="29"/>
  <c r="BB41" i="29"/>
  <c r="AX41" i="29"/>
  <c r="AT41" i="29"/>
  <c r="CE41" i="29"/>
  <c r="BY41" i="29"/>
  <c r="BT41" i="29"/>
  <c r="BO41" i="29"/>
  <c r="BI41" i="29"/>
  <c r="CC41" i="29"/>
  <c r="BX41" i="29"/>
  <c r="BS41" i="29"/>
  <c r="BM41" i="29"/>
  <c r="BH41" i="29"/>
  <c r="BC41" i="29"/>
  <c r="AW41" i="29"/>
  <c r="AR41" i="29"/>
  <c r="BU41" i="29"/>
  <c r="BK41" i="29"/>
  <c r="BA41" i="29"/>
  <c r="AU41" i="29"/>
  <c r="CB41" i="29"/>
  <c r="BQ41" i="29"/>
  <c r="BG41" i="29"/>
  <c r="AZ41" i="29"/>
  <c r="AS41" i="29"/>
  <c r="CD42" i="29"/>
  <c r="BZ42" i="29"/>
  <c r="BV42" i="29"/>
  <c r="BR42" i="29"/>
  <c r="BN42" i="29"/>
  <c r="BJ42" i="29"/>
  <c r="BF42" i="29"/>
  <c r="BB42" i="29"/>
  <c r="AX42" i="29"/>
  <c r="AT42" i="29"/>
  <c r="CB42" i="29"/>
  <c r="BW42" i="29"/>
  <c r="BQ42" i="29"/>
  <c r="BL42" i="29"/>
  <c r="BG42" i="29"/>
  <c r="BA42" i="29"/>
  <c r="AV42" i="29"/>
  <c r="CA42" i="29"/>
  <c r="BU42" i="29"/>
  <c r="BP42" i="29"/>
  <c r="BK42" i="29"/>
  <c r="BE42" i="29"/>
  <c r="AZ42" i="29"/>
  <c r="AU42" i="29"/>
  <c r="BX42" i="29"/>
  <c r="BM42" i="29"/>
  <c r="BC42" i="29"/>
  <c r="AR42" i="29"/>
  <c r="CE42" i="29"/>
  <c r="BT42" i="29"/>
  <c r="BI42" i="29"/>
  <c r="AY42" i="29"/>
  <c r="CD43" i="29"/>
  <c r="BZ43" i="29"/>
  <c r="BV43" i="29"/>
  <c r="BR43" i="29"/>
  <c r="BN43" i="29"/>
  <c r="BJ43" i="29"/>
  <c r="BF43" i="29"/>
  <c r="BB43" i="29"/>
  <c r="AX43" i="29"/>
  <c r="AT43" i="29"/>
  <c r="CE43" i="29"/>
  <c r="BY43" i="29"/>
  <c r="BT43" i="29"/>
  <c r="BO43" i="29"/>
  <c r="BI43" i="29"/>
  <c r="BD43" i="29"/>
  <c r="AY43" i="29"/>
  <c r="AS43" i="29"/>
  <c r="CC43" i="29"/>
  <c r="BX43" i="29"/>
  <c r="BS43" i="29"/>
  <c r="BM43" i="29"/>
  <c r="BH43" i="29"/>
  <c r="BC43" i="29"/>
  <c r="AW43" i="29"/>
  <c r="AR43" i="29"/>
  <c r="CA43" i="29"/>
  <c r="BP43" i="29"/>
  <c r="BE43" i="29"/>
  <c r="AU43" i="29"/>
  <c r="BW43" i="29"/>
  <c r="BL43" i="29"/>
  <c r="BA43" i="29"/>
  <c r="CD45" i="29"/>
  <c r="BZ45" i="29"/>
  <c r="BV45" i="29"/>
  <c r="BR45" i="29"/>
  <c r="BN45" i="29"/>
  <c r="BJ45" i="29"/>
  <c r="BF45" i="29"/>
  <c r="BB45" i="29"/>
  <c r="AX45" i="29"/>
  <c r="AT45" i="29"/>
  <c r="CE45" i="29"/>
  <c r="BY45" i="29"/>
  <c r="BT45" i="29"/>
  <c r="BO45" i="29"/>
  <c r="BI45" i="29"/>
  <c r="BD45" i="29"/>
  <c r="AY45" i="29"/>
  <c r="AS45" i="29"/>
  <c r="CC45" i="29"/>
  <c r="BX45" i="29"/>
  <c r="BS45" i="29"/>
  <c r="BM45" i="29"/>
  <c r="BH45" i="29"/>
  <c r="BC45" i="29"/>
  <c r="AW45" i="29"/>
  <c r="AR45" i="29"/>
  <c r="BU45" i="29"/>
  <c r="BK45" i="29"/>
  <c r="AZ45" i="29"/>
  <c r="CB45" i="29"/>
  <c r="BQ45" i="29"/>
  <c r="BG45" i="29"/>
  <c r="AV45" i="29"/>
  <c r="CD46" i="29"/>
  <c r="BZ46" i="29"/>
  <c r="BV46" i="29"/>
  <c r="BR46" i="29"/>
  <c r="BN46" i="29"/>
  <c r="BJ46" i="29"/>
  <c r="BF46" i="29"/>
  <c r="BB46" i="29"/>
  <c r="AX46" i="29"/>
  <c r="AT46" i="29"/>
  <c r="CB46" i="29"/>
  <c r="BW46" i="29"/>
  <c r="BQ46" i="29"/>
  <c r="BL46" i="29"/>
  <c r="BG46" i="29"/>
  <c r="BA46" i="29"/>
  <c r="AV46" i="29"/>
  <c r="CA46" i="29"/>
  <c r="BU46" i="29"/>
  <c r="BP46" i="29"/>
  <c r="BK46" i="29"/>
  <c r="BE46" i="29"/>
  <c r="AZ46" i="29"/>
  <c r="AU46" i="29"/>
  <c r="BX46" i="29"/>
  <c r="BM46" i="29"/>
  <c r="BC46" i="29"/>
  <c r="AR46" i="29"/>
  <c r="CE46" i="29"/>
  <c r="BT46" i="29"/>
  <c r="BI46" i="29"/>
  <c r="AY46" i="29"/>
  <c r="CD47" i="29"/>
  <c r="BZ47" i="29"/>
  <c r="BV47" i="29"/>
  <c r="BR47" i="29"/>
  <c r="BN47" i="29"/>
  <c r="BJ47" i="29"/>
  <c r="BF47" i="29"/>
  <c r="BB47" i="29"/>
  <c r="AX47" i="29"/>
  <c r="AT47" i="29"/>
  <c r="CE47" i="29"/>
  <c r="BY47" i="29"/>
  <c r="BT47" i="29"/>
  <c r="BO47" i="29"/>
  <c r="BI47" i="29"/>
  <c r="BD47" i="29"/>
  <c r="AY47" i="29"/>
  <c r="AS47" i="29"/>
  <c r="CC47" i="29"/>
  <c r="BX47" i="29"/>
  <c r="BS47" i="29"/>
  <c r="BM47" i="29"/>
  <c r="BH47" i="29"/>
  <c r="BC47" i="29"/>
  <c r="AW47" i="29"/>
  <c r="AR47" i="29"/>
  <c r="CA47" i="29"/>
  <c r="BP47" i="29"/>
  <c r="BE47" i="29"/>
  <c r="AU47" i="29"/>
  <c r="BW47" i="29"/>
  <c r="BL47" i="29"/>
  <c r="BA47" i="29"/>
  <c r="CD49" i="29"/>
  <c r="BZ49" i="29"/>
  <c r="BV49" i="29"/>
  <c r="BR49" i="29"/>
  <c r="BN49" i="29"/>
  <c r="BJ49" i="29"/>
  <c r="BF49" i="29"/>
  <c r="BB49" i="29"/>
  <c r="AX49" i="29"/>
  <c r="AT49" i="29"/>
  <c r="CE49" i="29"/>
  <c r="BY49" i="29"/>
  <c r="BT49" i="29"/>
  <c r="BO49" i="29"/>
  <c r="BI49" i="29"/>
  <c r="BD49" i="29"/>
  <c r="AY49" i="29"/>
  <c r="AS49" i="29"/>
  <c r="CC49" i="29"/>
  <c r="BX49" i="29"/>
  <c r="BS49" i="29"/>
  <c r="BM49" i="29"/>
  <c r="BH49" i="29"/>
  <c r="BC49" i="29"/>
  <c r="AW49" i="29"/>
  <c r="AR49" i="29"/>
  <c r="BU49" i="29"/>
  <c r="BK49" i="29"/>
  <c r="AZ49" i="29"/>
  <c r="CB49" i="29"/>
  <c r="BQ49" i="29"/>
  <c r="BG49" i="29"/>
  <c r="AV49" i="29"/>
  <c r="CD50" i="29"/>
  <c r="BZ50" i="29"/>
  <c r="BV50" i="29"/>
  <c r="BR50" i="29"/>
  <c r="BN50" i="29"/>
  <c r="BJ50" i="29"/>
  <c r="BF50" i="29"/>
  <c r="BB50" i="29"/>
  <c r="AX50" i="29"/>
  <c r="AT50" i="29"/>
  <c r="CB50" i="29"/>
  <c r="BW50" i="29"/>
  <c r="BQ50" i="29"/>
  <c r="BL50" i="29"/>
  <c r="BG50" i="29"/>
  <c r="BA50" i="29"/>
  <c r="AV50" i="29"/>
  <c r="CA50" i="29"/>
  <c r="BU50" i="29"/>
  <c r="BP50" i="29"/>
  <c r="BK50" i="29"/>
  <c r="BE50" i="29"/>
  <c r="AZ50" i="29"/>
  <c r="AU50" i="29"/>
  <c r="BX50" i="29"/>
  <c r="BM50" i="29"/>
  <c r="BC50" i="29"/>
  <c r="AR50" i="29"/>
  <c r="CE50" i="29"/>
  <c r="BT50" i="29"/>
  <c r="BI50" i="29"/>
  <c r="AY50" i="29"/>
  <c r="CE52" i="29"/>
  <c r="CA52" i="29"/>
  <c r="BW52" i="29"/>
  <c r="BS52" i="29"/>
  <c r="BO52" i="29"/>
  <c r="BK52" i="29"/>
  <c r="BG52" i="29"/>
  <c r="BC52" i="29"/>
  <c r="AY52" i="29"/>
  <c r="AU52" i="29"/>
  <c r="BZ52" i="29"/>
  <c r="BU52" i="29"/>
  <c r="BP52" i="29"/>
  <c r="BJ52" i="29"/>
  <c r="BE52" i="29"/>
  <c r="AZ52" i="29"/>
  <c r="AT52" i="29"/>
  <c r="CC52" i="29"/>
  <c r="BV52" i="29"/>
  <c r="BN52" i="29"/>
  <c r="BH52" i="29"/>
  <c r="BA52" i="29"/>
  <c r="AS52" i="29"/>
  <c r="CB52" i="29"/>
  <c r="BR52" i="29"/>
  <c r="BI52" i="29"/>
  <c r="AX52" i="29"/>
  <c r="BY52" i="29"/>
  <c r="BQ52" i="29"/>
  <c r="BF52" i="29"/>
  <c r="AW52" i="29"/>
  <c r="CD52" i="29"/>
  <c r="BL52" i="29"/>
  <c r="AR52" i="29"/>
  <c r="BX52" i="29"/>
  <c r="BD52" i="29"/>
  <c r="CE53" i="29"/>
  <c r="CA53" i="29"/>
  <c r="BW53" i="29"/>
  <c r="BS53" i="29"/>
  <c r="BO53" i="29"/>
  <c r="BK53" i="29"/>
  <c r="BG53" i="29"/>
  <c r="BC53" i="29"/>
  <c r="AY53" i="29"/>
  <c r="AU53" i="29"/>
  <c r="CC53" i="29"/>
  <c r="BX53" i="29"/>
  <c r="BR53" i="29"/>
  <c r="BM53" i="29"/>
  <c r="BH53" i="29"/>
  <c r="BB53" i="29"/>
  <c r="AW53" i="29"/>
  <c r="AR53" i="29"/>
  <c r="BY53" i="29"/>
  <c r="BQ53" i="29"/>
  <c r="BJ53" i="29"/>
  <c r="BD53" i="29"/>
  <c r="AV53" i="29"/>
  <c r="BZ53" i="29"/>
  <c r="BP53" i="29"/>
  <c r="BF53" i="29"/>
  <c r="AX53" i="29"/>
  <c r="BV53" i="29"/>
  <c r="BN53" i="29"/>
  <c r="BE53" i="29"/>
  <c r="AT53" i="29"/>
  <c r="CB53" i="29"/>
  <c r="BI53" i="29"/>
  <c r="BU53" i="29"/>
  <c r="BA53" i="29"/>
  <c r="CE54" i="29"/>
  <c r="CA54" i="29"/>
  <c r="BW54" i="29"/>
  <c r="BS54" i="29"/>
  <c r="BO54" i="29"/>
  <c r="BK54" i="29"/>
  <c r="BG54" i="29"/>
  <c r="BC54" i="29"/>
  <c r="AY54" i="29"/>
  <c r="AU54" i="29"/>
  <c r="BZ54" i="29"/>
  <c r="BU54" i="29"/>
  <c r="BP54" i="29"/>
  <c r="BJ54" i="29"/>
  <c r="BE54" i="29"/>
  <c r="AZ54" i="29"/>
  <c r="AT54" i="29"/>
  <c r="CB54" i="29"/>
  <c r="BT54" i="29"/>
  <c r="BM54" i="29"/>
  <c r="BF54" i="29"/>
  <c r="AX54" i="29"/>
  <c r="AR54" i="29"/>
  <c r="BX54" i="29"/>
  <c r="BN54" i="29"/>
  <c r="BD54" i="29"/>
  <c r="AV54" i="29"/>
  <c r="CD54" i="29"/>
  <c r="BV54" i="29"/>
  <c r="BL54" i="29"/>
  <c r="BB54" i="29"/>
  <c r="AS54" i="29"/>
  <c r="BY54" i="29"/>
  <c r="BH54" i="29"/>
  <c r="BR54" i="29"/>
  <c r="BA54" i="29"/>
  <c r="CE55" i="29"/>
  <c r="CA55" i="29"/>
  <c r="BW55" i="29"/>
  <c r="BS55" i="29"/>
  <c r="BO55" i="29"/>
  <c r="BK55" i="29"/>
  <c r="BG55" i="29"/>
  <c r="BC55" i="29"/>
  <c r="AY55" i="29"/>
  <c r="AU55" i="29"/>
  <c r="CC55" i="29"/>
  <c r="BX55" i="29"/>
  <c r="BR55" i="29"/>
  <c r="BM55" i="29"/>
  <c r="BH55" i="29"/>
  <c r="BB55" i="29"/>
  <c r="AW55" i="29"/>
  <c r="AR55" i="29"/>
  <c r="CD55" i="29"/>
  <c r="BV55" i="29"/>
  <c r="BP55" i="29"/>
  <c r="BI55" i="29"/>
  <c r="BA55" i="29"/>
  <c r="AT55" i="29"/>
  <c r="BU55" i="29"/>
  <c r="BL55" i="29"/>
  <c r="BD55" i="29"/>
  <c r="AS55" i="29"/>
  <c r="CB55" i="29"/>
  <c r="BT55" i="29"/>
  <c r="BJ55" i="29"/>
  <c r="AZ55" i="29"/>
  <c r="BY55" i="29"/>
  <c r="BE55" i="29"/>
  <c r="BQ55" i="29"/>
  <c r="AX55" i="29"/>
  <c r="C5" i="29"/>
  <c r="C24" i="29"/>
  <c r="C44" i="29"/>
  <c r="G12" i="29"/>
  <c r="K12" i="29"/>
  <c r="S12" i="29"/>
  <c r="W12" i="29"/>
  <c r="AA12" i="29"/>
  <c r="AE12" i="29"/>
  <c r="AI12" i="29"/>
  <c r="AM12" i="29"/>
  <c r="E20" i="29"/>
  <c r="I20" i="29"/>
  <c r="M20" i="29"/>
  <c r="Q20" i="29"/>
  <c r="U20" i="29"/>
  <c r="Y20" i="29"/>
  <c r="AC20" i="29"/>
  <c r="AG20" i="29"/>
  <c r="AK20" i="29"/>
  <c r="AO20" i="29"/>
  <c r="E31" i="29"/>
  <c r="I31" i="29"/>
  <c r="M31" i="29"/>
  <c r="Q31" i="29"/>
  <c r="U31" i="29"/>
  <c r="Y31" i="29"/>
  <c r="AC31" i="29"/>
  <c r="AG31" i="29"/>
  <c r="AK31" i="29"/>
  <c r="AO31" i="29"/>
  <c r="G44" i="29"/>
  <c r="K44" i="29"/>
  <c r="O44" i="29"/>
  <c r="S44" i="29"/>
  <c r="W44" i="29"/>
  <c r="AA44" i="29"/>
  <c r="AE44" i="29"/>
  <c r="AI44" i="29"/>
  <c r="AM44" i="29"/>
  <c r="AT6" i="29"/>
  <c r="AX6" i="29"/>
  <c r="BB6" i="29"/>
  <c r="BF6" i="29"/>
  <c r="BJ6" i="29"/>
  <c r="BN6" i="29"/>
  <c r="BR6" i="29"/>
  <c r="BV6" i="29"/>
  <c r="BZ6" i="29"/>
  <c r="CD6" i="29"/>
  <c r="AT7" i="29"/>
  <c r="AX7" i="29"/>
  <c r="BB7" i="29"/>
  <c r="BF7" i="29"/>
  <c r="BJ7" i="29"/>
  <c r="BN7" i="29"/>
  <c r="BR7" i="29"/>
  <c r="BV7" i="29"/>
  <c r="BZ7" i="29"/>
  <c r="CD7" i="29"/>
  <c r="AT8" i="29"/>
  <c r="AX8" i="29"/>
  <c r="BB8" i="29"/>
  <c r="BF8" i="29"/>
  <c r="BJ8" i="29"/>
  <c r="BN8" i="29"/>
  <c r="BR8" i="29"/>
  <c r="BV8" i="29"/>
  <c r="CA8" i="29"/>
  <c r="AR9" i="29"/>
  <c r="AX9" i="29"/>
  <c r="BC9" i="29"/>
  <c r="BH9" i="29"/>
  <c r="BN9" i="29"/>
  <c r="BS9" i="29"/>
  <c r="BX9" i="29"/>
  <c r="CD9" i="29"/>
  <c r="AU10" i="29"/>
  <c r="BB10" i="29"/>
  <c r="BJ10" i="29"/>
  <c r="BR10" i="29"/>
  <c r="BZ10" i="29"/>
  <c r="AT13" i="29"/>
  <c r="BB13" i="29"/>
  <c r="BJ13" i="29"/>
  <c r="BR13" i="29"/>
  <c r="BZ13" i="29"/>
  <c r="AT14" i="29"/>
  <c r="BB14" i="29"/>
  <c r="BJ14" i="29"/>
  <c r="BR14" i="29"/>
  <c r="BZ14" i="29"/>
  <c r="AT15" i="29"/>
  <c r="BB15" i="29"/>
  <c r="BJ15" i="29"/>
  <c r="BR15" i="29"/>
  <c r="BZ15" i="29"/>
  <c r="AT17" i="29"/>
  <c r="BB17" i="29"/>
  <c r="BJ17" i="29"/>
  <c r="BR17" i="29"/>
  <c r="BZ17" i="29"/>
  <c r="AT18" i="29"/>
  <c r="BB18" i="29"/>
  <c r="BJ18" i="29"/>
  <c r="BR18" i="29"/>
  <c r="BZ18" i="29"/>
  <c r="AT19" i="29"/>
  <c r="BB19" i="29"/>
  <c r="BJ19" i="29"/>
  <c r="BR19" i="29"/>
  <c r="BZ19" i="29"/>
  <c r="AT21" i="29"/>
  <c r="BB21" i="29"/>
  <c r="BJ21" i="29"/>
  <c r="BR21" i="29"/>
  <c r="BZ21" i="29"/>
  <c r="AT22" i="29"/>
  <c r="BC22" i="29"/>
  <c r="BM22" i="29"/>
  <c r="BX22" i="29"/>
  <c r="AU23" i="29"/>
  <c r="BE23" i="29"/>
  <c r="BP23" i="29"/>
  <c r="CA23" i="29"/>
  <c r="AZ25" i="29"/>
  <c r="BK25" i="29"/>
  <c r="BU25" i="29"/>
  <c r="AR26" i="29"/>
  <c r="BC26" i="29"/>
  <c r="BM26" i="29"/>
  <c r="BX26" i="29"/>
  <c r="AU27" i="29"/>
  <c r="BE27" i="29"/>
  <c r="BP27" i="29"/>
  <c r="CA27" i="29"/>
  <c r="AW28" i="29"/>
  <c r="BH28" i="29"/>
  <c r="BS28" i="29"/>
  <c r="CC28" i="29"/>
  <c r="AW32" i="29"/>
  <c r="BH32" i="29"/>
  <c r="BS32" i="29"/>
  <c r="CC32" i="29"/>
  <c r="AZ33" i="29"/>
  <c r="BK33" i="29"/>
  <c r="BU33" i="29"/>
  <c r="AR34" i="29"/>
  <c r="BC34" i="29"/>
  <c r="BM34" i="29"/>
  <c r="BX34" i="29"/>
  <c r="AU35" i="29"/>
  <c r="BE35" i="29"/>
  <c r="BP35" i="29"/>
  <c r="CA35" i="29"/>
  <c r="AW36" i="29"/>
  <c r="BH36" i="29"/>
  <c r="BS36" i="29"/>
  <c r="CC36" i="29"/>
  <c r="AZ37" i="29"/>
  <c r="BK37" i="29"/>
  <c r="BU37" i="29"/>
  <c r="AU39" i="29"/>
  <c r="BE39" i="29"/>
  <c r="BP39" i="29"/>
  <c r="CA39" i="29"/>
  <c r="BA40" i="29"/>
  <c r="BO40" i="29"/>
  <c r="CC40" i="29"/>
  <c r="BD41" i="29"/>
  <c r="BW41" i="29"/>
  <c r="BD42" i="29"/>
  <c r="BY42" i="29"/>
  <c r="BG43" i="29"/>
  <c r="CB43" i="29"/>
  <c r="BL45" i="29"/>
  <c r="AS46" i="29"/>
  <c r="BO46" i="29"/>
  <c r="AV47" i="29"/>
  <c r="BQ47" i="29"/>
  <c r="BA49" i="29"/>
  <c r="BW49" i="29"/>
  <c r="BD50" i="29"/>
  <c r="BY50" i="29"/>
  <c r="AV52" i="29"/>
  <c r="AS53" i="29"/>
  <c r="CD53" i="29"/>
  <c r="CC54" i="29"/>
  <c r="BZ55" i="29"/>
  <c r="J55" i="34" l="1"/>
  <c r="J61" i="34"/>
  <c r="Y11" i="29"/>
  <c r="Y4" i="29" s="1"/>
  <c r="AI11" i="29"/>
  <c r="AI4" i="29" s="1"/>
  <c r="AK11" i="29"/>
  <c r="AK4" i="29" s="1"/>
  <c r="Q11" i="29"/>
  <c r="O11" i="29"/>
  <c r="N137" i="31"/>
  <c r="M137" i="31"/>
  <c r="L137" i="31"/>
  <c r="AC11" i="29"/>
  <c r="AC4" i="29" s="1"/>
  <c r="W11" i="29"/>
  <c r="U11" i="29"/>
  <c r="AR20" i="29"/>
  <c r="AR48" i="29"/>
  <c r="AK30" i="29"/>
  <c r="AK29" i="29" s="1"/>
  <c r="AP11" i="29"/>
  <c r="AP4" i="29" s="1"/>
  <c r="C137" i="31"/>
  <c r="AI30" i="29"/>
  <c r="AI29" i="29" s="1"/>
  <c r="T11" i="29"/>
  <c r="H137" i="31"/>
  <c r="K137" i="31"/>
  <c r="F137" i="31"/>
  <c r="I137" i="31"/>
  <c r="D137" i="31"/>
  <c r="G137" i="31"/>
  <c r="J137" i="31"/>
  <c r="E137" i="31"/>
  <c r="M11" i="29"/>
  <c r="I11" i="29"/>
  <c r="BD48" i="29"/>
  <c r="AV48" i="29"/>
  <c r="BC48" i="29"/>
  <c r="BB48" i="29"/>
  <c r="V11" i="29"/>
  <c r="E30" i="29"/>
  <c r="AW48" i="29"/>
  <c r="AY48" i="29"/>
  <c r="AU48" i="29"/>
  <c r="AT48" i="29"/>
  <c r="BA48" i="29"/>
  <c r="D30" i="29"/>
  <c r="AS48" i="29"/>
  <c r="AZ48" i="29"/>
  <c r="AX48" i="29"/>
  <c r="Q30" i="29"/>
  <c r="AM11" i="29"/>
  <c r="AM4" i="29" s="1"/>
  <c r="AO11" i="29"/>
  <c r="AO4" i="29" s="1"/>
  <c r="AJ11" i="29"/>
  <c r="AJ4" i="29" s="1"/>
  <c r="P11" i="29"/>
  <c r="Y30" i="29"/>
  <c r="Y29" i="29" s="1"/>
  <c r="AG11" i="29"/>
  <c r="AG4" i="29" s="1"/>
  <c r="U30" i="29"/>
  <c r="L11" i="29"/>
  <c r="AN137" i="31"/>
  <c r="AF137" i="31"/>
  <c r="X137" i="31"/>
  <c r="P137" i="31"/>
  <c r="Y137" i="31"/>
  <c r="O137" i="31"/>
  <c r="S137" i="31"/>
  <c r="AG30" i="29"/>
  <c r="AG29" i="29" s="1"/>
  <c r="AA11" i="29"/>
  <c r="AA4" i="29" s="1"/>
  <c r="AP137" i="31"/>
  <c r="Z137" i="31"/>
  <c r="R137" i="31"/>
  <c r="Q137" i="31"/>
  <c r="S11" i="29"/>
  <c r="AM137" i="31"/>
  <c r="AE11" i="29"/>
  <c r="AE4" i="29" s="1"/>
  <c r="AJ137" i="31"/>
  <c r="AB137" i="31"/>
  <c r="T137" i="31"/>
  <c r="AH137" i="31"/>
  <c r="AO137" i="31"/>
  <c r="AE137" i="31"/>
  <c r="AK137" i="31"/>
  <c r="AO30" i="29"/>
  <c r="AO29" i="29" s="1"/>
  <c r="S30" i="29"/>
  <c r="AL137" i="31"/>
  <c r="AD137" i="31"/>
  <c r="V137" i="31"/>
  <c r="AG137" i="31"/>
  <c r="W137" i="31"/>
  <c r="AA137" i="31"/>
  <c r="U137" i="31"/>
  <c r="AI137" i="31"/>
  <c r="I30" i="29"/>
  <c r="K30" i="29"/>
  <c r="AA30" i="29"/>
  <c r="AN11" i="29"/>
  <c r="AN4" i="29" s="1"/>
  <c r="X11" i="29"/>
  <c r="X4" i="29" s="1"/>
  <c r="AC30" i="29"/>
  <c r="AC29" i="29" s="1"/>
  <c r="AB11" i="29"/>
  <c r="AB4" i="29" s="1"/>
  <c r="M30" i="29"/>
  <c r="G11" i="29"/>
  <c r="AT12" i="29"/>
  <c r="E11" i="29"/>
  <c r="G30" i="29"/>
  <c r="K11" i="29"/>
  <c r="J11" i="29"/>
  <c r="BC20" i="29"/>
  <c r="H30" i="29"/>
  <c r="H11" i="29"/>
  <c r="BN38" i="29"/>
  <c r="BK48" i="29"/>
  <c r="BF48" i="29"/>
  <c r="BQ38" i="29"/>
  <c r="BO38" i="29"/>
  <c r="CC48" i="29"/>
  <c r="BN48" i="29"/>
  <c r="BX38" i="29"/>
  <c r="O30" i="29"/>
  <c r="N30" i="29"/>
  <c r="BT38" i="29"/>
  <c r="CD48" i="29"/>
  <c r="AL11" i="29"/>
  <c r="AL4" i="29" s="1"/>
  <c r="F11" i="29"/>
  <c r="BK38" i="29"/>
  <c r="BV38" i="29"/>
  <c r="BR38" i="29"/>
  <c r="BH48" i="29"/>
  <c r="BQ48" i="29"/>
  <c r="AY38" i="29"/>
  <c r="BW20" i="29"/>
  <c r="AX38" i="29"/>
  <c r="D11" i="29"/>
  <c r="L30" i="29"/>
  <c r="AF11" i="29"/>
  <c r="AF4" i="29" s="1"/>
  <c r="BI48" i="29"/>
  <c r="BG48" i="29"/>
  <c r="CC38" i="29"/>
  <c r="AV38" i="29"/>
  <c r="CD38" i="29"/>
  <c r="CD24" i="29"/>
  <c r="BZ24" i="29"/>
  <c r="BV24" i="29"/>
  <c r="BR24" i="29"/>
  <c r="BN24" i="29"/>
  <c r="BJ24" i="29"/>
  <c r="BF24" i="29"/>
  <c r="BB24" i="29"/>
  <c r="AX24" i="29"/>
  <c r="AT24" i="29"/>
  <c r="CB24" i="29"/>
  <c r="BW24" i="29"/>
  <c r="BQ24" i="29"/>
  <c r="BL24" i="29"/>
  <c r="BG24" i="29"/>
  <c r="BA24" i="29"/>
  <c r="AV24" i="29"/>
  <c r="CA24" i="29"/>
  <c r="BU24" i="29"/>
  <c r="BP24" i="29"/>
  <c r="BK24" i="29"/>
  <c r="BE24" i="29"/>
  <c r="AZ24" i="29"/>
  <c r="AU24" i="29"/>
  <c r="CC24" i="29"/>
  <c r="BS24" i="29"/>
  <c r="BH24" i="29"/>
  <c r="AW24" i="29"/>
  <c r="BX24" i="29"/>
  <c r="BM24" i="29"/>
  <c r="BC24" i="29"/>
  <c r="AR24" i="29"/>
  <c r="CE24" i="29"/>
  <c r="BI24" i="29"/>
  <c r="BY24" i="29"/>
  <c r="BD24" i="29"/>
  <c r="BT24" i="29"/>
  <c r="AY24" i="29"/>
  <c r="BO24" i="29"/>
  <c r="AS24" i="29"/>
  <c r="C11" i="29"/>
  <c r="CC16" i="29"/>
  <c r="BY16" i="29"/>
  <c r="BU16" i="29"/>
  <c r="BQ16" i="29"/>
  <c r="BM16" i="29"/>
  <c r="BI16" i="29"/>
  <c r="BE16" i="29"/>
  <c r="BA16" i="29"/>
  <c r="AW16" i="29"/>
  <c r="AS16" i="29"/>
  <c r="CB16" i="29"/>
  <c r="BX16" i="29"/>
  <c r="BT16" i="29"/>
  <c r="BP16" i="29"/>
  <c r="BL16" i="29"/>
  <c r="BH16" i="29"/>
  <c r="BD16" i="29"/>
  <c r="AZ16" i="29"/>
  <c r="AV16" i="29"/>
  <c r="AR16" i="29"/>
  <c r="BZ16" i="29"/>
  <c r="BR16" i="29"/>
  <c r="BJ16" i="29"/>
  <c r="BB16" i="29"/>
  <c r="AT16" i="29"/>
  <c r="CD16" i="29"/>
  <c r="BV16" i="29"/>
  <c r="BN16" i="29"/>
  <c r="BF16" i="29"/>
  <c r="AX16" i="29"/>
  <c r="BS16" i="29"/>
  <c r="BC16" i="29"/>
  <c r="CE16" i="29"/>
  <c r="BO16" i="29"/>
  <c r="AY16" i="29"/>
  <c r="CA16" i="29"/>
  <c r="BK16" i="29"/>
  <c r="AU16" i="29"/>
  <c r="BW16" i="29"/>
  <c r="BG16" i="29"/>
  <c r="BD38" i="29"/>
  <c r="AD30" i="29"/>
  <c r="CE20" i="29"/>
  <c r="AJ30" i="29"/>
  <c r="Z11" i="29"/>
  <c r="Z4" i="29" s="1"/>
  <c r="BF20" i="29"/>
  <c r="AT20" i="29"/>
  <c r="BZ20" i="29"/>
  <c r="BD20" i="29"/>
  <c r="BT20" i="29"/>
  <c r="AW20" i="29"/>
  <c r="BM20" i="29"/>
  <c r="CC20" i="29"/>
  <c r="AH30" i="29"/>
  <c r="BO48" i="29"/>
  <c r="BU48" i="29"/>
  <c r="CB48" i="29"/>
  <c r="BV48" i="29"/>
  <c r="BF12" i="29"/>
  <c r="BZ12" i="29"/>
  <c r="BD12" i="29"/>
  <c r="BT12" i="29"/>
  <c r="AW12" i="29"/>
  <c r="BM12" i="29"/>
  <c r="CC12" i="29"/>
  <c r="BI38" i="29"/>
  <c r="BG20" i="29"/>
  <c r="AN30" i="29"/>
  <c r="BH38" i="29"/>
  <c r="BC38" i="29"/>
  <c r="AZ38" i="29"/>
  <c r="BU38" i="29"/>
  <c r="BG38" i="29"/>
  <c r="CB38" i="29"/>
  <c r="BF38" i="29"/>
  <c r="AM30" i="29"/>
  <c r="W30" i="29"/>
  <c r="CD5" i="29"/>
  <c r="BZ5" i="29"/>
  <c r="BV5" i="29"/>
  <c r="BR5" i="29"/>
  <c r="BN5" i="29"/>
  <c r="BJ5" i="29"/>
  <c r="BF5" i="29"/>
  <c r="BB5" i="29"/>
  <c r="AX5" i="29"/>
  <c r="AT5" i="29"/>
  <c r="CB5" i="29"/>
  <c r="BX5" i="29"/>
  <c r="BT5" i="29"/>
  <c r="BP5" i="29"/>
  <c r="BL5" i="29"/>
  <c r="BH5" i="29"/>
  <c r="BD5" i="29"/>
  <c r="AZ5" i="29"/>
  <c r="AV5" i="29"/>
  <c r="AR5" i="29"/>
  <c r="CA5" i="29"/>
  <c r="BS5" i="29"/>
  <c r="BK5" i="29"/>
  <c r="BC5" i="29"/>
  <c r="AU5" i="29"/>
  <c r="BY5" i="29"/>
  <c r="BQ5" i="29"/>
  <c r="BI5" i="29"/>
  <c r="BA5" i="29"/>
  <c r="AS5" i="29"/>
  <c r="CE5" i="29"/>
  <c r="BW5" i="29"/>
  <c r="BO5" i="29"/>
  <c r="BG5" i="29"/>
  <c r="AY5" i="29"/>
  <c r="CC5" i="29"/>
  <c r="BU5" i="29"/>
  <c r="BM5" i="29"/>
  <c r="BE5" i="29"/>
  <c r="AW5" i="29"/>
  <c r="V30" i="29"/>
  <c r="BS12" i="29"/>
  <c r="BC12" i="29"/>
  <c r="CE12" i="29"/>
  <c r="BO12" i="29"/>
  <c r="AY12" i="29"/>
  <c r="BW12" i="29"/>
  <c r="BG12" i="29"/>
  <c r="BO20" i="29"/>
  <c r="AB30" i="29"/>
  <c r="R11" i="29"/>
  <c r="BN20" i="29"/>
  <c r="BB20" i="29"/>
  <c r="BH20" i="29"/>
  <c r="BX20" i="29"/>
  <c r="BA20" i="29"/>
  <c r="BQ20" i="29"/>
  <c r="BK20" i="29"/>
  <c r="CA12" i="29"/>
  <c r="Z30" i="29"/>
  <c r="BT48" i="29"/>
  <c r="BY48" i="29"/>
  <c r="BS48" i="29"/>
  <c r="BE48" i="29"/>
  <c r="CA48" i="29"/>
  <c r="BL48" i="29"/>
  <c r="BJ48" i="29"/>
  <c r="BZ48" i="29"/>
  <c r="BN12" i="29"/>
  <c r="BB12" i="29"/>
  <c r="BH12" i="29"/>
  <c r="BX12" i="29"/>
  <c r="BA12" i="29"/>
  <c r="BQ12" i="29"/>
  <c r="AF30" i="29"/>
  <c r="N11" i="29"/>
  <c r="BS38" i="29"/>
  <c r="BM38" i="29"/>
  <c r="BE38" i="29"/>
  <c r="CA38" i="29"/>
  <c r="BL38" i="29"/>
  <c r="AT38" i="29"/>
  <c r="BJ38" i="29"/>
  <c r="BZ38" i="29"/>
  <c r="CE51" i="29"/>
  <c r="CA51" i="29"/>
  <c r="BW51" i="29"/>
  <c r="BS51" i="29"/>
  <c r="CC51" i="29"/>
  <c r="BX51" i="29"/>
  <c r="BR51" i="29"/>
  <c r="BN51" i="29"/>
  <c r="BJ51" i="29"/>
  <c r="BF51" i="29"/>
  <c r="BB51" i="29"/>
  <c r="AX51" i="29"/>
  <c r="AT51" i="29"/>
  <c r="BZ51" i="29"/>
  <c r="CD51" i="29"/>
  <c r="BU51" i="29"/>
  <c r="BO51" i="29"/>
  <c r="BI51" i="29"/>
  <c r="BD51" i="29"/>
  <c r="AY51" i="29"/>
  <c r="AS51" i="29"/>
  <c r="CB51" i="29"/>
  <c r="BT51" i="29"/>
  <c r="BM51" i="29"/>
  <c r="BH51" i="29"/>
  <c r="BC51" i="29"/>
  <c r="AW51" i="29"/>
  <c r="AR51" i="29"/>
  <c r="BP51" i="29"/>
  <c r="BE51" i="29"/>
  <c r="AU51" i="29"/>
  <c r="BY51" i="29"/>
  <c r="BL51" i="29"/>
  <c r="BA51" i="29"/>
  <c r="BG51" i="29"/>
  <c r="BQ51" i="29"/>
  <c r="AV51" i="29"/>
  <c r="BV51" i="29"/>
  <c r="BK51" i="29"/>
  <c r="AZ51" i="29"/>
  <c r="BS20" i="29"/>
  <c r="AY20" i="29"/>
  <c r="T30" i="29"/>
  <c r="BV20" i="29"/>
  <c r="BJ20" i="29"/>
  <c r="AV20" i="29"/>
  <c r="BL20" i="29"/>
  <c r="CB20" i="29"/>
  <c r="BE20" i="29"/>
  <c r="BU20" i="29"/>
  <c r="AU20" i="29"/>
  <c r="BK12" i="29"/>
  <c r="R30" i="29"/>
  <c r="BV12" i="29"/>
  <c r="BJ12" i="29"/>
  <c r="AV12" i="29"/>
  <c r="BL12" i="29"/>
  <c r="CB12" i="29"/>
  <c r="BE12" i="29"/>
  <c r="BU12" i="29"/>
  <c r="X30" i="29"/>
  <c r="CA20" i="29"/>
  <c r="AE30" i="29"/>
  <c r="CD44" i="29"/>
  <c r="BZ44" i="29"/>
  <c r="BV44" i="29"/>
  <c r="BR44" i="29"/>
  <c r="BN44" i="29"/>
  <c r="BJ44" i="29"/>
  <c r="BF44" i="29"/>
  <c r="BB44" i="29"/>
  <c r="AX44" i="29"/>
  <c r="AT44" i="29"/>
  <c r="CB44" i="29"/>
  <c r="BW44" i="29"/>
  <c r="BQ44" i="29"/>
  <c r="BL44" i="29"/>
  <c r="BG44" i="29"/>
  <c r="BA44" i="29"/>
  <c r="AV44" i="29"/>
  <c r="CA44" i="29"/>
  <c r="BU44" i="29"/>
  <c r="BP44" i="29"/>
  <c r="BK44" i="29"/>
  <c r="BE44" i="29"/>
  <c r="AZ44" i="29"/>
  <c r="AU44" i="29"/>
  <c r="CC44" i="29"/>
  <c r="BS44" i="29"/>
  <c r="BH44" i="29"/>
  <c r="AW44" i="29"/>
  <c r="BY44" i="29"/>
  <c r="BO44" i="29"/>
  <c r="BD44" i="29"/>
  <c r="AS44" i="29"/>
  <c r="CE44" i="29"/>
  <c r="BI44" i="29"/>
  <c r="BT44" i="29"/>
  <c r="AY44" i="29"/>
  <c r="BM44" i="29"/>
  <c r="BC44" i="29"/>
  <c r="AR44" i="29"/>
  <c r="BX44" i="29"/>
  <c r="CD31" i="29"/>
  <c r="BZ31" i="29"/>
  <c r="BV31" i="29"/>
  <c r="BR31" i="29"/>
  <c r="BN31" i="29"/>
  <c r="BJ31" i="29"/>
  <c r="BF31" i="29"/>
  <c r="BB31" i="29"/>
  <c r="AX31" i="29"/>
  <c r="AT31" i="29"/>
  <c r="CE31" i="29"/>
  <c r="BY31" i="29"/>
  <c r="BT31" i="29"/>
  <c r="BO31" i="29"/>
  <c r="BI31" i="29"/>
  <c r="BD31" i="29"/>
  <c r="AY31" i="29"/>
  <c r="AS31" i="29"/>
  <c r="CC31" i="29"/>
  <c r="BX31" i="29"/>
  <c r="BS31" i="29"/>
  <c r="BM31" i="29"/>
  <c r="BH31" i="29"/>
  <c r="BC31" i="29"/>
  <c r="AW31" i="29"/>
  <c r="AR31" i="29"/>
  <c r="CA31" i="29"/>
  <c r="BP31" i="29"/>
  <c r="BE31" i="29"/>
  <c r="AU31" i="29"/>
  <c r="BU31" i="29"/>
  <c r="BK31" i="29"/>
  <c r="AZ31" i="29"/>
  <c r="CB31" i="29"/>
  <c r="BG31" i="29"/>
  <c r="BW31" i="29"/>
  <c r="BA31" i="29"/>
  <c r="BQ31" i="29"/>
  <c r="AV31" i="29"/>
  <c r="BL31" i="29"/>
  <c r="BX48" i="29"/>
  <c r="BY38" i="29"/>
  <c r="AL30" i="29"/>
  <c r="F30" i="29"/>
  <c r="AH11" i="29"/>
  <c r="AH4" i="29" s="1"/>
  <c r="AX20" i="29"/>
  <c r="CD20" i="29"/>
  <c r="BR20" i="29"/>
  <c r="AZ20" i="29"/>
  <c r="BP20" i="29"/>
  <c r="AS20" i="29"/>
  <c r="BI20" i="29"/>
  <c r="BY20" i="29"/>
  <c r="AS38" i="29"/>
  <c r="AU12" i="29"/>
  <c r="AP30" i="29"/>
  <c r="J30" i="29"/>
  <c r="CE48" i="29"/>
  <c r="BP48" i="29"/>
  <c r="BW48" i="29"/>
  <c r="BR48" i="29"/>
  <c r="AX12" i="29"/>
  <c r="CD12" i="29"/>
  <c r="BR12" i="29"/>
  <c r="AZ12" i="29"/>
  <c r="BP12" i="29"/>
  <c r="AS12" i="29"/>
  <c r="BI12" i="29"/>
  <c r="BY12" i="29"/>
  <c r="CE38" i="29"/>
  <c r="P30" i="29"/>
  <c r="AD11" i="29"/>
  <c r="AD4" i="29" s="1"/>
  <c r="AW38" i="29"/>
  <c r="AU38" i="29"/>
  <c r="BP38" i="29"/>
  <c r="BA38" i="29"/>
  <c r="BW38" i="29"/>
  <c r="BB38" i="29"/>
  <c r="C30" i="29"/>
  <c r="BM48" i="29"/>
  <c r="C56" i="13"/>
  <c r="C55" i="13"/>
  <c r="C54" i="13"/>
  <c r="C53" i="13"/>
  <c r="C51" i="13"/>
  <c r="C50" i="13"/>
  <c r="C48" i="13"/>
  <c r="C47" i="13"/>
  <c r="C44" i="13"/>
  <c r="C43" i="13"/>
  <c r="C42" i="13"/>
  <c r="C41" i="13"/>
  <c r="C40" i="13"/>
  <c r="C38" i="13"/>
  <c r="C37" i="13"/>
  <c r="C36" i="13"/>
  <c r="C35" i="13"/>
  <c r="C34" i="13"/>
  <c r="C33" i="13"/>
  <c r="C29" i="13"/>
  <c r="C28" i="13"/>
  <c r="C27" i="13"/>
  <c r="C26" i="13"/>
  <c r="C24" i="13"/>
  <c r="C23" i="13"/>
  <c r="C22" i="13"/>
  <c r="C20" i="13"/>
  <c r="C19" i="13"/>
  <c r="C18" i="13"/>
  <c r="C16" i="13"/>
  <c r="C15" i="13"/>
  <c r="C14" i="13"/>
  <c r="C11" i="13"/>
  <c r="C10" i="13"/>
  <c r="C9" i="13"/>
  <c r="C8" i="13"/>
  <c r="C7"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AP26" i="26"/>
  <c r="AO137" i="18" s="1"/>
  <c r="AO26" i="26"/>
  <c r="AN137" i="18" s="1"/>
  <c r="AN26" i="26"/>
  <c r="AM137" i="18" s="1"/>
  <c r="AM26" i="26"/>
  <c r="AL137" i="18" s="1"/>
  <c r="AL26" i="26"/>
  <c r="AK137" i="18" s="1"/>
  <c r="AK26" i="26"/>
  <c r="AJ137" i="18" s="1"/>
  <c r="AJ26" i="26"/>
  <c r="AI137" i="18" s="1"/>
  <c r="AI26" i="26"/>
  <c r="AH137" i="18" s="1"/>
  <c r="AH26" i="26"/>
  <c r="AG137" i="18" s="1"/>
  <c r="AG26" i="26"/>
  <c r="AF137" i="18" s="1"/>
  <c r="AF26" i="26"/>
  <c r="AE137" i="18" s="1"/>
  <c r="AE26" i="26"/>
  <c r="AD137" i="18" s="1"/>
  <c r="AD26" i="26"/>
  <c r="AC137" i="18" s="1"/>
  <c r="AC26" i="26"/>
  <c r="AB137" i="18" s="1"/>
  <c r="AB26" i="26"/>
  <c r="AA137" i="18" s="1"/>
  <c r="AA26" i="26"/>
  <c r="Z137" i="18" s="1"/>
  <c r="Z26" i="26"/>
  <c r="Y137" i="18" s="1"/>
  <c r="Y26" i="26"/>
  <c r="X137" i="18" s="1"/>
  <c r="X26" i="26"/>
  <c r="W137" i="18" s="1"/>
  <c r="W26" i="26"/>
  <c r="V26" i="26"/>
  <c r="U26" i="26"/>
  <c r="T26" i="26"/>
  <c r="S26" i="26"/>
  <c r="R137" i="18" s="1"/>
  <c r="R26" i="26"/>
  <c r="Q137" i="18" s="1"/>
  <c r="Q26" i="26"/>
  <c r="P137" i="18" s="1"/>
  <c r="P26" i="26"/>
  <c r="O137" i="18" s="1"/>
  <c r="O26" i="26"/>
  <c r="N137" i="18" s="1"/>
  <c r="N26" i="26"/>
  <c r="M26" i="26"/>
  <c r="L26" i="26"/>
  <c r="K26" i="26"/>
  <c r="J26" i="26"/>
  <c r="I26" i="26"/>
  <c r="H26" i="26"/>
  <c r="G26" i="26"/>
  <c r="F26" i="26"/>
  <c r="E26" i="26"/>
  <c r="D26" i="26"/>
  <c r="C26" i="26"/>
  <c r="I32" i="32" s="1"/>
  <c r="B5" i="26"/>
  <c r="B6" i="26"/>
  <c r="B7" i="26"/>
  <c r="B8" i="26"/>
  <c r="B9" i="26"/>
  <c r="B10" i="26"/>
  <c r="B11" i="26"/>
  <c r="B12" i="26"/>
  <c r="B13" i="26"/>
  <c r="B14" i="26"/>
  <c r="B15" i="26"/>
  <c r="B16" i="26"/>
  <c r="B17" i="26"/>
  <c r="B18" i="26"/>
  <c r="B19" i="26"/>
  <c r="B20" i="26"/>
  <c r="B21" i="26"/>
  <c r="B22" i="26"/>
  <c r="B23" i="26"/>
  <c r="B24" i="26"/>
  <c r="B25" i="26"/>
  <c r="B26" i="26"/>
  <c r="B27" i="26"/>
  <c r="B28" i="26"/>
  <c r="B29" i="26"/>
  <c r="B30" i="26"/>
  <c r="B31" i="26"/>
  <c r="B32" i="26"/>
  <c r="B33" i="26"/>
  <c r="B34" i="26"/>
  <c r="B35" i="26"/>
  <c r="B36" i="26"/>
  <c r="B37" i="26"/>
  <c r="B38" i="26"/>
  <c r="B39" i="26"/>
  <c r="B40" i="26"/>
  <c r="B41" i="26"/>
  <c r="B42" i="26"/>
  <c r="B43" i="26"/>
  <c r="B44" i="26"/>
  <c r="B45" i="26"/>
  <c r="B46" i="26"/>
  <c r="B47" i="26"/>
  <c r="B48" i="26"/>
  <c r="B49" i="26"/>
  <c r="B50" i="26"/>
  <c r="B51" i="26"/>
  <c r="B52" i="26"/>
  <c r="B53" i="26"/>
  <c r="B54" i="26"/>
  <c r="B55" i="26"/>
  <c r="B55" i="27"/>
  <c r="B54" i="27"/>
  <c r="B53" i="27"/>
  <c r="B52" i="27"/>
  <c r="B51" i="27"/>
  <c r="B50" i="27"/>
  <c r="B49" i="27"/>
  <c r="B48" i="27"/>
  <c r="B47" i="27"/>
  <c r="B46" i="27"/>
  <c r="B45" i="27"/>
  <c r="B44" i="27"/>
  <c r="B43" i="27"/>
  <c r="B42" i="27"/>
  <c r="B41" i="27"/>
  <c r="B40" i="27"/>
  <c r="B39" i="27"/>
  <c r="B38" i="27"/>
  <c r="B37" i="27"/>
  <c r="B36" i="27"/>
  <c r="B35" i="27"/>
  <c r="B34" i="27"/>
  <c r="B33" i="27"/>
  <c r="B32" i="27"/>
  <c r="B31" i="27"/>
  <c r="B30" i="27"/>
  <c r="B29" i="27"/>
  <c r="B28" i="27"/>
  <c r="B27" i="27"/>
  <c r="B26" i="27"/>
  <c r="B25" i="27"/>
  <c r="B24" i="27"/>
  <c r="B23" i="27"/>
  <c r="B22" i="27"/>
  <c r="B21" i="27"/>
  <c r="B20" i="27"/>
  <c r="B19" i="27"/>
  <c r="B18" i="27"/>
  <c r="B17" i="27"/>
  <c r="B16" i="27"/>
  <c r="B15" i="27"/>
  <c r="B14" i="27"/>
  <c r="B13" i="27"/>
  <c r="B12" i="27"/>
  <c r="B11" i="27"/>
  <c r="B10" i="27"/>
  <c r="B9" i="27"/>
  <c r="B8" i="27"/>
  <c r="B7" i="27"/>
  <c r="B6" i="27"/>
  <c r="B5" i="27"/>
  <c r="B4" i="27"/>
  <c r="C30" i="8"/>
  <c r="E56" i="8"/>
  <c r="E55" i="8"/>
  <c r="E54" i="8"/>
  <c r="E53" i="8"/>
  <c r="E52" i="8"/>
  <c r="E51" i="8"/>
  <c r="E50" i="8"/>
  <c r="E49" i="8"/>
  <c r="E48" i="8"/>
  <c r="E47" i="8"/>
  <c r="E46" i="8"/>
  <c r="E45" i="8"/>
  <c r="E44" i="8"/>
  <c r="E43" i="8"/>
  <c r="E42" i="8"/>
  <c r="E41" i="8"/>
  <c r="E40" i="8"/>
  <c r="E39" i="8"/>
  <c r="E38" i="8"/>
  <c r="E37" i="8"/>
  <c r="E36" i="8"/>
  <c r="E35" i="8"/>
  <c r="E34" i="8"/>
  <c r="E33" i="8"/>
  <c r="E32" i="8"/>
  <c r="E31" i="8"/>
  <c r="E30" i="8"/>
  <c r="E29" i="8"/>
  <c r="E28" i="8"/>
  <c r="E26" i="8"/>
  <c r="E25" i="8"/>
  <c r="E23" i="8"/>
  <c r="E22" i="8"/>
  <c r="E21" i="8"/>
  <c r="E20" i="8"/>
  <c r="E19" i="8"/>
  <c r="E18" i="8"/>
  <c r="E17" i="8"/>
  <c r="E16" i="8"/>
  <c r="E15" i="8"/>
  <c r="E14" i="8"/>
  <c r="E13" i="8"/>
  <c r="E12" i="8"/>
  <c r="E11" i="8"/>
  <c r="E10" i="8"/>
  <c r="E9" i="8"/>
  <c r="E8" i="8"/>
  <c r="E7" i="8"/>
  <c r="H7" i="8" s="1"/>
  <c r="N7" i="8" s="1"/>
  <c r="E6" i="8"/>
  <c r="T5" i="8" s="1"/>
  <c r="W7" i="8" s="1"/>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I32" i="34" l="1"/>
  <c r="AG32" i="34" s="1"/>
  <c r="S137" i="18"/>
  <c r="T26" i="27"/>
  <c r="T137" i="18"/>
  <c r="U26" i="27"/>
  <c r="U137" i="18"/>
  <c r="V26" i="27"/>
  <c r="V137" i="18"/>
  <c r="W26" i="27"/>
  <c r="W4" i="29"/>
  <c r="V4" i="29"/>
  <c r="U29" i="29"/>
  <c r="U4" i="29"/>
  <c r="T4" i="29"/>
  <c r="C26" i="27"/>
  <c r="I137" i="18"/>
  <c r="J26" i="27"/>
  <c r="L137" i="18"/>
  <c r="M26" i="27"/>
  <c r="M137" i="18"/>
  <c r="N26" i="27"/>
  <c r="J137" i="18"/>
  <c r="K26" i="27"/>
  <c r="K137" i="18"/>
  <c r="L26" i="27"/>
  <c r="O4" i="29"/>
  <c r="Q4" i="29"/>
  <c r="O29" i="29"/>
  <c r="S4" i="29"/>
  <c r="R4" i="29"/>
  <c r="Q29" i="29"/>
  <c r="P4" i="29"/>
  <c r="N4" i="29"/>
  <c r="N29" i="29"/>
  <c r="M29" i="29"/>
  <c r="M4" i="29"/>
  <c r="L29" i="29"/>
  <c r="L4" i="29"/>
  <c r="C137" i="18"/>
  <c r="D26" i="27"/>
  <c r="D137" i="18"/>
  <c r="E26" i="27"/>
  <c r="H137" i="18"/>
  <c r="I26" i="27"/>
  <c r="E137" i="18"/>
  <c r="F26" i="27"/>
  <c r="G137" i="18"/>
  <c r="H26" i="27"/>
  <c r="F137" i="18"/>
  <c r="G26" i="27"/>
  <c r="C4" i="29"/>
  <c r="AR4" i="29" s="1"/>
  <c r="J4" i="29"/>
  <c r="D4" i="29"/>
  <c r="H4" i="29"/>
  <c r="K4" i="29"/>
  <c r="G4" i="29"/>
  <c r="E29" i="29"/>
  <c r="J29" i="29"/>
  <c r="F4" i="29"/>
  <c r="H29" i="29"/>
  <c r="G29" i="29"/>
  <c r="K29" i="29"/>
  <c r="F29" i="29"/>
  <c r="E4" i="29"/>
  <c r="I29" i="29"/>
  <c r="D29" i="29"/>
  <c r="I4" i="29"/>
  <c r="B137" i="18"/>
  <c r="W5" i="8"/>
  <c r="S29" i="29"/>
  <c r="AA29" i="29"/>
  <c r="P29" i="29"/>
  <c r="AL29" i="29"/>
  <c r="AM29" i="29"/>
  <c r="AD29" i="29"/>
  <c r="CD30" i="29"/>
  <c r="BZ30" i="29"/>
  <c r="BV30" i="29"/>
  <c r="BR30" i="29"/>
  <c r="BN30" i="29"/>
  <c r="BJ30" i="29"/>
  <c r="BF30" i="29"/>
  <c r="BB30" i="29"/>
  <c r="AX30" i="29"/>
  <c r="AT30" i="29"/>
  <c r="CB30" i="29"/>
  <c r="BW30" i="29"/>
  <c r="BQ30" i="29"/>
  <c r="BL30" i="29"/>
  <c r="BG30" i="29"/>
  <c r="BA30" i="29"/>
  <c r="AV30" i="29"/>
  <c r="CA30" i="29"/>
  <c r="BU30" i="29"/>
  <c r="BP30" i="29"/>
  <c r="BK30" i="29"/>
  <c r="BE30" i="29"/>
  <c r="AZ30" i="29"/>
  <c r="AU30" i="29"/>
  <c r="BX30" i="29"/>
  <c r="BM30" i="29"/>
  <c r="BC30" i="29"/>
  <c r="AR30" i="29"/>
  <c r="CC30" i="29"/>
  <c r="BS30" i="29"/>
  <c r="BH30" i="29"/>
  <c r="AW30" i="29"/>
  <c r="BY30" i="29"/>
  <c r="BD30" i="29"/>
  <c r="BT30" i="29"/>
  <c r="AY30" i="29"/>
  <c r="BO30" i="29"/>
  <c r="AS30" i="29"/>
  <c r="CE30" i="29"/>
  <c r="BI30" i="29"/>
  <c r="C29" i="29"/>
  <c r="AP29" i="29"/>
  <c r="AH29" i="29"/>
  <c r="AJ29" i="29"/>
  <c r="AE29" i="29"/>
  <c r="X29" i="29"/>
  <c r="R29" i="29"/>
  <c r="T29" i="29"/>
  <c r="Z29" i="29"/>
  <c r="AB29" i="29"/>
  <c r="AF29" i="29"/>
  <c r="V29" i="29"/>
  <c r="W29" i="29"/>
  <c r="AN29" i="29"/>
  <c r="CC11" i="29"/>
  <c r="BY11" i="29"/>
  <c r="BU11" i="29"/>
  <c r="BQ11" i="29"/>
  <c r="BM11" i="29"/>
  <c r="BI11" i="29"/>
  <c r="BE11" i="29"/>
  <c r="BA11" i="29"/>
  <c r="AW11" i="29"/>
  <c r="AS11" i="29"/>
  <c r="CB11" i="29"/>
  <c r="BX11" i="29"/>
  <c r="BT11" i="29"/>
  <c r="BP11" i="29"/>
  <c r="BL11" i="29"/>
  <c r="BH11" i="29"/>
  <c r="BD11" i="29"/>
  <c r="AZ11" i="29"/>
  <c r="AV11" i="29"/>
  <c r="AR11" i="29"/>
  <c r="BZ11" i="29"/>
  <c r="BR11" i="29"/>
  <c r="BJ11" i="29"/>
  <c r="BB11" i="29"/>
  <c r="AT11" i="29"/>
  <c r="CD11" i="29"/>
  <c r="BV11" i="29"/>
  <c r="BN11" i="29"/>
  <c r="BF11" i="29"/>
  <c r="AX11" i="29"/>
  <c r="CA11" i="29"/>
  <c r="BK11" i="29"/>
  <c r="AU11" i="29"/>
  <c r="BW11" i="29"/>
  <c r="BG11" i="29"/>
  <c r="BS11" i="29"/>
  <c r="BC11" i="29"/>
  <c r="CE11" i="29"/>
  <c r="BO11" i="29"/>
  <c r="AY11" i="29"/>
  <c r="B4" i="26"/>
  <c r="AS4" i="29" l="1"/>
  <c r="AV4" i="29"/>
  <c r="BZ4" i="29"/>
  <c r="AY4" i="29"/>
  <c r="BP4" i="29"/>
  <c r="BC4" i="29"/>
  <c r="BB4" i="29"/>
  <c r="AW4" i="29"/>
  <c r="BG4" i="29"/>
  <c r="BK4" i="29"/>
  <c r="BX4" i="29"/>
  <c r="CC4" i="29"/>
  <c r="CE4" i="29"/>
  <c r="BY4" i="29"/>
  <c r="BL4" i="29"/>
  <c r="AT4" i="29"/>
  <c r="BV4" i="29"/>
  <c r="AZ4" i="29"/>
  <c r="BE4" i="29"/>
  <c r="BI4" i="29"/>
  <c r="BF4" i="29"/>
  <c r="BM4" i="29"/>
  <c r="BW4" i="29"/>
  <c r="BQ4" i="29"/>
  <c r="BS4" i="29"/>
  <c r="BH4" i="29"/>
  <c r="CB4" i="29"/>
  <c r="BJ4" i="29"/>
  <c r="BU4" i="29"/>
  <c r="BO4" i="29"/>
  <c r="BA4" i="29"/>
  <c r="AU4" i="29"/>
  <c r="CA4" i="29"/>
  <c r="BD4" i="29"/>
  <c r="BT4" i="29"/>
  <c r="AX4" i="29"/>
  <c r="BN4" i="29"/>
  <c r="CD4" i="29"/>
  <c r="BR4" i="29"/>
  <c r="CD29" i="29"/>
  <c r="BZ29" i="29"/>
  <c r="BV29" i="29"/>
  <c r="BR29" i="29"/>
  <c r="BN29" i="29"/>
  <c r="BJ29" i="29"/>
  <c r="BF29" i="29"/>
  <c r="BB29" i="29"/>
  <c r="AX29" i="29"/>
  <c r="AT29" i="29"/>
  <c r="CE29" i="29"/>
  <c r="BY29" i="29"/>
  <c r="BT29" i="29"/>
  <c r="BO29" i="29"/>
  <c r="BI29" i="29"/>
  <c r="BD29" i="29"/>
  <c r="AY29" i="29"/>
  <c r="AS29" i="29"/>
  <c r="CC29" i="29"/>
  <c r="BX29" i="29"/>
  <c r="BS29" i="29"/>
  <c r="BM29" i="29"/>
  <c r="BH29" i="29"/>
  <c r="BC29" i="29"/>
  <c r="AW29" i="29"/>
  <c r="AR29" i="29"/>
  <c r="BU29" i="29"/>
  <c r="BK29" i="29"/>
  <c r="AZ29" i="29"/>
  <c r="CA29" i="29"/>
  <c r="BP29" i="29"/>
  <c r="BE29" i="29"/>
  <c r="AU29" i="29"/>
  <c r="BW29" i="29"/>
  <c r="BA29" i="29"/>
  <c r="BQ29" i="29"/>
  <c r="AV29" i="29"/>
  <c r="BL29" i="29"/>
  <c r="CB29" i="29"/>
  <c r="BG29" i="29"/>
  <c r="CD7" i="25"/>
  <c r="CC7" i="25"/>
  <c r="CB7" i="25"/>
  <c r="CA7" i="25"/>
  <c r="BZ7" i="25"/>
  <c r="BY7" i="25"/>
  <c r="BX7" i="25"/>
  <c r="BW7" i="25"/>
  <c r="BV7" i="25"/>
  <c r="BU7" i="25"/>
  <c r="BT7" i="25"/>
  <c r="BS7" i="25"/>
  <c r="BR7" i="25"/>
  <c r="BQ7" i="25"/>
  <c r="BP7" i="25"/>
  <c r="BO7" i="25"/>
  <c r="BN7" i="25"/>
  <c r="BM7" i="25"/>
  <c r="BL7" i="25"/>
  <c r="BK7" i="25"/>
  <c r="BJ7" i="25"/>
  <c r="BI7" i="25"/>
  <c r="BH7" i="25"/>
  <c r="BG7" i="25"/>
  <c r="BF7" i="25"/>
  <c r="BE7" i="25"/>
  <c r="BD7" i="25"/>
  <c r="BC7" i="25"/>
  <c r="BB7" i="25"/>
  <c r="BA7" i="25"/>
  <c r="AZ7" i="25"/>
  <c r="AY7" i="25"/>
  <c r="AX7" i="25"/>
  <c r="AW7" i="25"/>
  <c r="AV7" i="25"/>
  <c r="AU7" i="25"/>
  <c r="AT7" i="25"/>
  <c r="AS7" i="25"/>
  <c r="AR7" i="25"/>
  <c r="CG7" i="25" s="1"/>
  <c r="A56" i="25"/>
  <c r="A55" i="25"/>
  <c r="A54" i="25"/>
  <c r="A53" i="25"/>
  <c r="A52" i="25"/>
  <c r="A51" i="25"/>
  <c r="A50" i="25"/>
  <c r="A49" i="25"/>
  <c r="A48" i="25"/>
  <c r="A47" i="25"/>
  <c r="A46" i="25"/>
  <c r="A45" i="25"/>
  <c r="A44" i="25"/>
  <c r="A43" i="25"/>
  <c r="A42" i="25"/>
  <c r="A41" i="25"/>
  <c r="A40" i="25"/>
  <c r="A39" i="25"/>
  <c r="A38" i="25"/>
  <c r="A37" i="25"/>
  <c r="A36" i="25"/>
  <c r="A35" i="25"/>
  <c r="A34" i="25"/>
  <c r="A33" i="25"/>
  <c r="A32" i="25"/>
  <c r="A31" i="25"/>
  <c r="A30" i="25"/>
  <c r="A29" i="25"/>
  <c r="A28" i="25"/>
  <c r="A27" i="25"/>
  <c r="A26" i="25"/>
  <c r="A25" i="25"/>
  <c r="A24" i="25"/>
  <c r="A23" i="25"/>
  <c r="A22" i="25"/>
  <c r="A21" i="25"/>
  <c r="A20" i="25"/>
  <c r="A19" i="25"/>
  <c r="A18" i="25"/>
  <c r="A17" i="25"/>
  <c r="A16" i="25"/>
  <c r="A15" i="25"/>
  <c r="A14" i="25"/>
  <c r="A13" i="25"/>
  <c r="A12" i="25"/>
  <c r="A11" i="25"/>
  <c r="A10" i="25"/>
  <c r="A9" i="25"/>
  <c r="A8" i="25"/>
  <c r="A7" i="25"/>
  <c r="A6" i="25"/>
  <c r="A5" i="25"/>
  <c r="CO7" i="25" l="1"/>
  <c r="CO6" i="25" s="1"/>
  <c r="CO5" i="25" s="1"/>
  <c r="CO58" i="25" s="1"/>
  <c r="CH7" i="25"/>
  <c r="CG6" i="25"/>
  <c r="CL7" i="25"/>
  <c r="CL6" i="25" s="1"/>
  <c r="CL5" i="25" s="1"/>
  <c r="CL58" i="25" s="1"/>
  <c r="CP7" i="25"/>
  <c r="CP6" i="25" s="1"/>
  <c r="CP5" i="25" s="1"/>
  <c r="CP58" i="25" s="1"/>
  <c r="CX7" i="25"/>
  <c r="CX6" i="25" s="1"/>
  <c r="CX5" i="25" s="1"/>
  <c r="CX58" i="25" s="1"/>
  <c r="DB7" i="25"/>
  <c r="DB6" i="25" s="1"/>
  <c r="DB5" i="25" s="1"/>
  <c r="DB58" i="25" s="1"/>
  <c r="DJ7" i="25"/>
  <c r="DJ6" i="25" s="1"/>
  <c r="DJ5" i="25" s="1"/>
  <c r="DJ58" i="25" s="1"/>
  <c r="DN7" i="25"/>
  <c r="DN6" i="25" s="1"/>
  <c r="DN5" i="25" s="1"/>
  <c r="DN58" i="25" s="1"/>
  <c r="CM7" i="25"/>
  <c r="CM6" i="25" s="1"/>
  <c r="CM5" i="25" s="1"/>
  <c r="CM58" i="25" s="1"/>
  <c r="CU7" i="25"/>
  <c r="CU6" i="25" s="1"/>
  <c r="CU5" i="25" s="1"/>
  <c r="CU58" i="25" s="1"/>
  <c r="CY7" i="25"/>
  <c r="CY6" i="25" s="1"/>
  <c r="CY5" i="25" s="1"/>
  <c r="CY58" i="25" s="1"/>
  <c r="DC7" i="25"/>
  <c r="DC6" i="25" s="1"/>
  <c r="DC5" i="25" s="1"/>
  <c r="DC58" i="25" s="1"/>
  <c r="DG7" i="25"/>
  <c r="DG6" i="25" s="1"/>
  <c r="DG5" i="25" s="1"/>
  <c r="DG58" i="25" s="1"/>
  <c r="DK7" i="25"/>
  <c r="DK6" i="25" s="1"/>
  <c r="DK5" i="25" s="1"/>
  <c r="DK58" i="25" s="1"/>
  <c r="DO7" i="25"/>
  <c r="DO6" i="25" s="1"/>
  <c r="DO5" i="25" s="1"/>
  <c r="DO58" i="25" s="1"/>
  <c r="DS7" i="25"/>
  <c r="DS6" i="25" s="1"/>
  <c r="DS5" i="25" s="1"/>
  <c r="DS58" i="25" s="1"/>
  <c r="CT7" i="25"/>
  <c r="CT6" i="25" s="1"/>
  <c r="CT5" i="25" s="1"/>
  <c r="CT58" i="25" s="1"/>
  <c r="DF7" i="25"/>
  <c r="DF6" i="25" s="1"/>
  <c r="DF5" i="25" s="1"/>
  <c r="DF58" i="25" s="1"/>
  <c r="DR7" i="25"/>
  <c r="DR6" i="25" s="1"/>
  <c r="DR5" i="25" s="1"/>
  <c r="DR58" i="25" s="1"/>
  <c r="CI7" i="25"/>
  <c r="CI6" i="25" s="1"/>
  <c r="CI5" i="25" s="1"/>
  <c r="CI58" i="25" s="1"/>
  <c r="CQ7" i="25"/>
  <c r="CQ6" i="25" s="1"/>
  <c r="CQ5" i="25" s="1"/>
  <c r="CQ58" i="25" s="1"/>
  <c r="CJ7" i="25"/>
  <c r="CN7" i="25"/>
  <c r="CN6" i="25" s="1"/>
  <c r="CN5" i="25" s="1"/>
  <c r="CN58" i="25" s="1"/>
  <c r="CR7" i="25"/>
  <c r="CR6" i="25" s="1"/>
  <c r="CR5" i="25" s="1"/>
  <c r="CR58" i="25" s="1"/>
  <c r="CV7" i="25"/>
  <c r="CV6" i="25" s="1"/>
  <c r="CV5" i="25" s="1"/>
  <c r="CV58" i="25" s="1"/>
  <c r="CZ7" i="25"/>
  <c r="CZ6" i="25" s="1"/>
  <c r="CZ5" i="25" s="1"/>
  <c r="CZ58" i="25" s="1"/>
  <c r="DD7" i="25"/>
  <c r="DD6" i="25" s="1"/>
  <c r="DD5" i="25" s="1"/>
  <c r="DD58" i="25" s="1"/>
  <c r="DH7" i="25"/>
  <c r="DH6" i="25" s="1"/>
  <c r="DH5" i="25" s="1"/>
  <c r="DH58" i="25" s="1"/>
  <c r="DL7" i="25"/>
  <c r="DL6" i="25" s="1"/>
  <c r="DL5" i="25" s="1"/>
  <c r="DL58" i="25" s="1"/>
  <c r="DP7" i="25"/>
  <c r="DP6" i="25" s="1"/>
  <c r="DP5" i="25" s="1"/>
  <c r="DP58" i="25" s="1"/>
  <c r="CK7" i="25"/>
  <c r="CS7" i="25"/>
  <c r="CS6" i="25" s="1"/>
  <c r="CS5" i="25" s="1"/>
  <c r="CS58" i="25" s="1"/>
  <c r="CW7" i="25"/>
  <c r="CW6" i="25" s="1"/>
  <c r="CW5" i="25" s="1"/>
  <c r="CW58" i="25" s="1"/>
  <c r="DA7" i="25"/>
  <c r="DA6" i="25" s="1"/>
  <c r="DA5" i="25" s="1"/>
  <c r="DA58" i="25" s="1"/>
  <c r="DE7" i="25"/>
  <c r="DE6" i="25" s="1"/>
  <c r="DE5" i="25" s="1"/>
  <c r="DE58" i="25" s="1"/>
  <c r="DI7" i="25"/>
  <c r="DI6" i="25" s="1"/>
  <c r="DI5" i="25" s="1"/>
  <c r="DI58" i="25" s="1"/>
  <c r="DM7" i="25"/>
  <c r="DM6" i="25" s="1"/>
  <c r="DM5" i="25" s="1"/>
  <c r="DM58" i="25" s="1"/>
  <c r="DQ7" i="25"/>
  <c r="DQ6" i="25" s="1"/>
  <c r="DQ5" i="25" s="1"/>
  <c r="DQ58" i="25" s="1"/>
  <c r="CF6" i="25"/>
  <c r="E11" i="32" s="1"/>
  <c r="A5" i="24"/>
  <c r="A56" i="23"/>
  <c r="A55" i="23"/>
  <c r="A54" i="23"/>
  <c r="A53" i="23"/>
  <c r="A52" i="23"/>
  <c r="A51" i="23"/>
  <c r="A50" i="23"/>
  <c r="A49" i="23"/>
  <c r="A48" i="23"/>
  <c r="A47" i="23"/>
  <c r="A46" i="23"/>
  <c r="A45" i="23"/>
  <c r="A44" i="23"/>
  <c r="A43" i="23"/>
  <c r="A42" i="23"/>
  <c r="A41" i="23"/>
  <c r="A40" i="23"/>
  <c r="A39" i="23"/>
  <c r="A38" i="23"/>
  <c r="A37" i="23"/>
  <c r="A36" i="23"/>
  <c r="A35" i="23"/>
  <c r="A34" i="23"/>
  <c r="A33" i="23"/>
  <c r="A32" i="23"/>
  <c r="A31" i="23"/>
  <c r="A30" i="23"/>
  <c r="A29" i="23"/>
  <c r="A28" i="23"/>
  <c r="A27" i="23"/>
  <c r="A26" i="23"/>
  <c r="A25" i="23"/>
  <c r="A24" i="23"/>
  <c r="A23" i="23"/>
  <c r="A22" i="23"/>
  <c r="A21" i="23"/>
  <c r="A20" i="23"/>
  <c r="A19" i="23"/>
  <c r="A18" i="23"/>
  <c r="A17" i="23"/>
  <c r="A16" i="23"/>
  <c r="A15" i="23"/>
  <c r="A14" i="23"/>
  <c r="A13" i="23"/>
  <c r="A12" i="23"/>
  <c r="A11" i="23"/>
  <c r="A10" i="23"/>
  <c r="A9" i="23"/>
  <c r="A8" i="23"/>
  <c r="A7" i="23"/>
  <c r="A6" i="23"/>
  <c r="A5" i="23"/>
  <c r="E12" i="34" l="1"/>
  <c r="CG5" i="25"/>
  <c r="CH6" i="25"/>
  <c r="CJ6" i="25"/>
  <c r="CK6" i="25"/>
  <c r="CF5" i="25"/>
  <c r="E10" i="32" s="1"/>
  <c r="E63" i="32" s="1"/>
  <c r="DC7" i="23"/>
  <c r="DG7" i="23"/>
  <c r="DK7" i="23"/>
  <c r="DO7" i="23"/>
  <c r="DS7" i="23"/>
  <c r="DU7" i="23"/>
  <c r="DT7" i="23"/>
  <c r="DF7" i="23"/>
  <c r="DJ7" i="23"/>
  <c r="DN7" i="23"/>
  <c r="DR7" i="23"/>
  <c r="DD7" i="23"/>
  <c r="DH7" i="23"/>
  <c r="DL7" i="23"/>
  <c r="DP7" i="23"/>
  <c r="DE7" i="23"/>
  <c r="DI7" i="23"/>
  <c r="DM7" i="23"/>
  <c r="DQ7" i="23"/>
  <c r="DE17" i="23"/>
  <c r="DI17" i="23"/>
  <c r="DQ17" i="23"/>
  <c r="E11" i="34" l="1"/>
  <c r="CF58" i="25"/>
  <c r="D5" i="32" s="1"/>
  <c r="CG58" i="25"/>
  <c r="CH5" i="25"/>
  <c r="CJ5" i="25"/>
  <c r="CK5" i="25"/>
  <c r="CR13" i="23"/>
  <c r="CJ13" i="23"/>
  <c r="DS17" i="23"/>
  <c r="DC17" i="23"/>
  <c r="DJ17" i="23"/>
  <c r="DR17" i="23"/>
  <c r="DO17" i="23"/>
  <c r="DG17" i="23"/>
  <c r="DK17" i="23"/>
  <c r="DU13" i="23"/>
  <c r="DH13" i="23"/>
  <c r="DF17" i="23"/>
  <c r="DT17" i="23"/>
  <c r="DP13" i="23"/>
  <c r="CZ13" i="23"/>
  <c r="DN17" i="23"/>
  <c r="DU17" i="23"/>
  <c r="DR13" i="23"/>
  <c r="DB13" i="23"/>
  <c r="CL13" i="23"/>
  <c r="DN13" i="23"/>
  <c r="CX13" i="23"/>
  <c r="CH13" i="23"/>
  <c r="C18" i="32" s="1"/>
  <c r="DJ13" i="23"/>
  <c r="CT13" i="23"/>
  <c r="DF13" i="23"/>
  <c r="CP13" i="23"/>
  <c r="DD17" i="23"/>
  <c r="DG13" i="23"/>
  <c r="CQ13" i="23"/>
  <c r="DQ13" i="23"/>
  <c r="DQ12" i="23" s="1"/>
  <c r="DA13" i="23"/>
  <c r="CK13" i="23"/>
  <c r="DP17" i="23"/>
  <c r="DS13" i="23"/>
  <c r="DC13" i="23"/>
  <c r="CM13" i="23"/>
  <c r="DM17" i="23"/>
  <c r="DT13" i="23"/>
  <c r="DD13" i="23"/>
  <c r="CN13" i="23"/>
  <c r="DM13" i="23"/>
  <c r="CW13" i="23"/>
  <c r="DL17" i="23"/>
  <c r="DO13" i="23"/>
  <c r="CY13" i="23"/>
  <c r="CI13" i="23"/>
  <c r="C18" i="34" s="1"/>
  <c r="U18" i="34" s="1"/>
  <c r="DI13" i="23"/>
  <c r="DI12" i="23" s="1"/>
  <c r="CS13" i="23"/>
  <c r="DH17" i="23"/>
  <c r="DK13" i="23"/>
  <c r="CU13" i="23"/>
  <c r="DL13" i="23"/>
  <c r="CV13" i="23"/>
  <c r="DE13" i="23"/>
  <c r="DE12" i="23" s="1"/>
  <c r="CO13" i="23"/>
  <c r="E10" i="34" l="1"/>
  <c r="E63" i="34" s="1"/>
  <c r="G18" i="34"/>
  <c r="CH58" i="25"/>
  <c r="CJ58" i="25"/>
  <c r="CK58" i="25"/>
  <c r="DR12" i="23"/>
  <c r="DG12" i="23"/>
  <c r="DJ12" i="23"/>
  <c r="DC12" i="23"/>
  <c r="DS12" i="23"/>
  <c r="DN12" i="23"/>
  <c r="DP12" i="23"/>
  <c r="DH12" i="23"/>
  <c r="DO12" i="23"/>
  <c r="DD12" i="23"/>
  <c r="DK12" i="23"/>
  <c r="DT12" i="23"/>
  <c r="DU12" i="23"/>
  <c r="DF12" i="23"/>
  <c r="DL12" i="23"/>
  <c r="DM12" i="23"/>
  <c r="B4" i="20"/>
  <c r="B4" i="19"/>
  <c r="A56" i="18"/>
  <c r="A111" i="18" s="1"/>
  <c r="A166" i="18" s="1"/>
  <c r="A221" i="18" s="1"/>
  <c r="A276" i="18" s="1"/>
  <c r="A55" i="18"/>
  <c r="A110" i="18" s="1"/>
  <c r="A165" i="18" s="1"/>
  <c r="A220" i="18" s="1"/>
  <c r="A275" i="18" s="1"/>
  <c r="A54" i="18"/>
  <c r="A109" i="18" s="1"/>
  <c r="A164" i="18" s="1"/>
  <c r="A219" i="18" s="1"/>
  <c r="A274" i="18" s="1"/>
  <c r="A53" i="18"/>
  <c r="A108" i="18" s="1"/>
  <c r="A163" i="18" s="1"/>
  <c r="A218" i="18" s="1"/>
  <c r="A273" i="18" s="1"/>
  <c r="A52" i="18"/>
  <c r="A107" i="18" s="1"/>
  <c r="A162" i="18" s="1"/>
  <c r="A217" i="18" s="1"/>
  <c r="A272" i="18" s="1"/>
  <c r="A51" i="18"/>
  <c r="A106" i="18" s="1"/>
  <c r="A161" i="18" s="1"/>
  <c r="A216" i="18" s="1"/>
  <c r="A271" i="18" s="1"/>
  <c r="A50" i="18"/>
  <c r="A105" i="18" s="1"/>
  <c r="A160" i="18" s="1"/>
  <c r="A215" i="18" s="1"/>
  <c r="A270" i="18" s="1"/>
  <c r="A49" i="18"/>
  <c r="A104" i="18" s="1"/>
  <c r="A159" i="18" s="1"/>
  <c r="A214" i="18" s="1"/>
  <c r="A269" i="18" s="1"/>
  <c r="A48" i="18"/>
  <c r="A103" i="18" s="1"/>
  <c r="A158" i="18" s="1"/>
  <c r="A213" i="18" s="1"/>
  <c r="A268" i="18" s="1"/>
  <c r="A47" i="18"/>
  <c r="A102" i="18" s="1"/>
  <c r="A157" i="18" s="1"/>
  <c r="A212" i="18" s="1"/>
  <c r="A267" i="18" s="1"/>
  <c r="A46" i="18"/>
  <c r="A101" i="18" s="1"/>
  <c r="A156" i="18" s="1"/>
  <c r="A211" i="18" s="1"/>
  <c r="A266" i="18" s="1"/>
  <c r="A45" i="18"/>
  <c r="A100" i="18" s="1"/>
  <c r="A155" i="18" s="1"/>
  <c r="A210" i="18" s="1"/>
  <c r="A265" i="18" s="1"/>
  <c r="A44" i="18"/>
  <c r="A99" i="18" s="1"/>
  <c r="A154" i="18" s="1"/>
  <c r="A209" i="18" s="1"/>
  <c r="A264" i="18" s="1"/>
  <c r="A43" i="18"/>
  <c r="A98" i="18" s="1"/>
  <c r="A153" i="18" s="1"/>
  <c r="A208" i="18" s="1"/>
  <c r="A263" i="18" s="1"/>
  <c r="A42" i="18"/>
  <c r="A97" i="18" s="1"/>
  <c r="A152" i="18" s="1"/>
  <c r="A207" i="18" s="1"/>
  <c r="A262" i="18" s="1"/>
  <c r="A41" i="18"/>
  <c r="A96" i="18" s="1"/>
  <c r="A151" i="18" s="1"/>
  <c r="A206" i="18" s="1"/>
  <c r="A261" i="18" s="1"/>
  <c r="A40" i="18"/>
  <c r="A95" i="18" s="1"/>
  <c r="A150" i="18" s="1"/>
  <c r="A205" i="18" s="1"/>
  <c r="A260" i="18" s="1"/>
  <c r="A39" i="18"/>
  <c r="A94" i="18" s="1"/>
  <c r="A149" i="18" s="1"/>
  <c r="A204" i="18" s="1"/>
  <c r="A259" i="18" s="1"/>
  <c r="A38" i="18"/>
  <c r="A93" i="18" s="1"/>
  <c r="A148" i="18" s="1"/>
  <c r="A203" i="18" s="1"/>
  <c r="A258" i="18" s="1"/>
  <c r="A37" i="18"/>
  <c r="A92" i="18" s="1"/>
  <c r="A147" i="18" s="1"/>
  <c r="A202" i="18" s="1"/>
  <c r="A257" i="18" s="1"/>
  <c r="A36" i="18"/>
  <c r="A91" i="18" s="1"/>
  <c r="A146" i="18" s="1"/>
  <c r="A201" i="18" s="1"/>
  <c r="A256" i="18" s="1"/>
  <c r="A35" i="18"/>
  <c r="A90" i="18" s="1"/>
  <c r="A145" i="18" s="1"/>
  <c r="A200" i="18" s="1"/>
  <c r="A255" i="18" s="1"/>
  <c r="A34" i="18"/>
  <c r="A89" i="18" s="1"/>
  <c r="A144" i="18" s="1"/>
  <c r="A199" i="18" s="1"/>
  <c r="A254" i="18" s="1"/>
  <c r="A33" i="18"/>
  <c r="A88" i="18" s="1"/>
  <c r="A143" i="18" s="1"/>
  <c r="A198" i="18" s="1"/>
  <c r="A253" i="18" s="1"/>
  <c r="A32" i="18"/>
  <c r="A87" i="18" s="1"/>
  <c r="A142" i="18" s="1"/>
  <c r="A197" i="18" s="1"/>
  <c r="A252" i="18" s="1"/>
  <c r="A31" i="18"/>
  <c r="A86" i="18" s="1"/>
  <c r="A141" i="18" s="1"/>
  <c r="A196" i="18" s="1"/>
  <c r="A251" i="18" s="1"/>
  <c r="A30" i="18"/>
  <c r="A85" i="18" s="1"/>
  <c r="A140" i="18" s="1"/>
  <c r="A195" i="18" s="1"/>
  <c r="A250" i="18" s="1"/>
  <c r="A29" i="18"/>
  <c r="A84" i="18" s="1"/>
  <c r="A139" i="18" s="1"/>
  <c r="A194" i="18" s="1"/>
  <c r="A249" i="18" s="1"/>
  <c r="A28" i="18"/>
  <c r="A83" i="18" s="1"/>
  <c r="A138" i="18" s="1"/>
  <c r="A193" i="18" s="1"/>
  <c r="A248" i="18" s="1"/>
  <c r="A27" i="18"/>
  <c r="A82" i="18" s="1"/>
  <c r="A137" i="18" s="1"/>
  <c r="A192" i="18" s="1"/>
  <c r="A247" i="18" s="1"/>
  <c r="A26" i="18"/>
  <c r="A81" i="18" s="1"/>
  <c r="A136" i="18" s="1"/>
  <c r="A191" i="18" s="1"/>
  <c r="A246" i="18" s="1"/>
  <c r="A25" i="18"/>
  <c r="A80" i="18" s="1"/>
  <c r="A135" i="18" s="1"/>
  <c r="A190" i="18" s="1"/>
  <c r="A245" i="18" s="1"/>
  <c r="A24" i="18"/>
  <c r="A79" i="18" s="1"/>
  <c r="A134" i="18" s="1"/>
  <c r="A189" i="18" s="1"/>
  <c r="A244" i="18" s="1"/>
  <c r="A23" i="18"/>
  <c r="A78" i="18" s="1"/>
  <c r="A133" i="18" s="1"/>
  <c r="A188" i="18" s="1"/>
  <c r="A243" i="18" s="1"/>
  <c r="A22" i="18"/>
  <c r="A77" i="18" s="1"/>
  <c r="A132" i="18" s="1"/>
  <c r="A187" i="18" s="1"/>
  <c r="A242" i="18" s="1"/>
  <c r="A21" i="18"/>
  <c r="A76" i="18" s="1"/>
  <c r="A131" i="18" s="1"/>
  <c r="A186" i="18" s="1"/>
  <c r="A241" i="18" s="1"/>
  <c r="A20" i="18"/>
  <c r="A75" i="18" s="1"/>
  <c r="A130" i="18" s="1"/>
  <c r="A185" i="18" s="1"/>
  <c r="A240" i="18" s="1"/>
  <c r="A19" i="18"/>
  <c r="A74" i="18" s="1"/>
  <c r="A129" i="18" s="1"/>
  <c r="A184" i="18" s="1"/>
  <c r="A239" i="18" s="1"/>
  <c r="A18" i="18"/>
  <c r="A73" i="18" s="1"/>
  <c r="A128" i="18" s="1"/>
  <c r="A183" i="18" s="1"/>
  <c r="A238" i="18" s="1"/>
  <c r="A17" i="18"/>
  <c r="A72" i="18" s="1"/>
  <c r="A127" i="18" s="1"/>
  <c r="A182" i="18" s="1"/>
  <c r="A237" i="18" s="1"/>
  <c r="A16" i="18"/>
  <c r="A71" i="18" s="1"/>
  <c r="A126" i="18" s="1"/>
  <c r="A181" i="18" s="1"/>
  <c r="A236" i="18" s="1"/>
  <c r="A15" i="18"/>
  <c r="A70" i="18" s="1"/>
  <c r="A125" i="18" s="1"/>
  <c r="A180" i="18" s="1"/>
  <c r="A235" i="18" s="1"/>
  <c r="A14" i="18"/>
  <c r="A69" i="18" s="1"/>
  <c r="A124" i="18" s="1"/>
  <c r="A179" i="18" s="1"/>
  <c r="A234" i="18" s="1"/>
  <c r="A13" i="18"/>
  <c r="A68" i="18" s="1"/>
  <c r="A123" i="18" s="1"/>
  <c r="A178" i="18" s="1"/>
  <c r="A233" i="18" s="1"/>
  <c r="A12" i="18"/>
  <c r="A67" i="18" s="1"/>
  <c r="A122" i="18" s="1"/>
  <c r="A177" i="18" s="1"/>
  <c r="A232" i="18" s="1"/>
  <c r="A11" i="18"/>
  <c r="A66" i="18" s="1"/>
  <c r="A121" i="18" s="1"/>
  <c r="A176" i="18" s="1"/>
  <c r="A231" i="18" s="1"/>
  <c r="A10" i="18"/>
  <c r="A65" i="18" s="1"/>
  <c r="A120" i="18" s="1"/>
  <c r="A175" i="18" s="1"/>
  <c r="A230" i="18" s="1"/>
  <c r="A9" i="18"/>
  <c r="A64" i="18" s="1"/>
  <c r="A119" i="18" s="1"/>
  <c r="A174" i="18" s="1"/>
  <c r="A229" i="18" s="1"/>
  <c r="A8" i="18"/>
  <c r="A63" i="18" s="1"/>
  <c r="A118" i="18" s="1"/>
  <c r="A173" i="18" s="1"/>
  <c r="A228" i="18" s="1"/>
  <c r="A7" i="18"/>
  <c r="A62" i="18" s="1"/>
  <c r="A117" i="18" s="1"/>
  <c r="A172" i="18" s="1"/>
  <c r="A227" i="18" s="1"/>
  <c r="A6" i="18"/>
  <c r="A61" i="18" s="1"/>
  <c r="A116" i="18" s="1"/>
  <c r="A171" i="18" s="1"/>
  <c r="A226" i="18" s="1"/>
  <c r="A5" i="18"/>
  <c r="A60" i="18" s="1"/>
  <c r="A115" i="18" s="1"/>
  <c r="A170" i="18" s="1"/>
  <c r="A225" i="18" s="1"/>
  <c r="H5" i="34" l="1"/>
  <c r="D5" i="34"/>
  <c r="H5" i="32"/>
  <c r="G18" i="32"/>
  <c r="D97" i="15" l="1"/>
  <c r="D93" i="15"/>
  <c r="D92" i="15"/>
  <c r="D91" i="15"/>
  <c r="C76" i="15"/>
  <c r="E40" i="15"/>
  <c r="E39" i="15"/>
  <c r="E38" i="15"/>
  <c r="E37" i="15"/>
  <c r="E36" i="15"/>
  <c r="E35" i="15"/>
  <c r="E34" i="15"/>
  <c r="E33" i="15"/>
  <c r="E32" i="15"/>
  <c r="E31" i="15"/>
  <c r="E30" i="15"/>
  <c r="E29" i="15"/>
  <c r="E28" i="15"/>
  <c r="E27" i="15"/>
  <c r="E26" i="15"/>
  <c r="E25" i="15"/>
  <c r="E24" i="15"/>
  <c r="E23" i="15"/>
  <c r="E22" i="15"/>
  <c r="E21" i="15"/>
  <c r="E20" i="15"/>
  <c r="E19" i="15"/>
  <c r="E18" i="15"/>
  <c r="E17" i="15"/>
  <c r="E16" i="15"/>
  <c r="E15" i="15"/>
  <c r="E14" i="15"/>
  <c r="E13" i="15"/>
  <c r="E12" i="15"/>
  <c r="E11" i="15"/>
  <c r="E10" i="15"/>
  <c r="E9" i="15"/>
  <c r="E8" i="15"/>
  <c r="E7" i="15"/>
  <c r="E6" i="15"/>
  <c r="E5" i="15"/>
  <c r="E4" i="15"/>
  <c r="B5" i="13" l="1"/>
  <c r="B55" i="10" l="1"/>
  <c r="B54" i="10"/>
  <c r="B53" i="10"/>
  <c r="B52" i="10"/>
  <c r="B51" i="10"/>
  <c r="B50" i="10"/>
  <c r="B49" i="10"/>
  <c r="B48" i="10"/>
  <c r="B47" i="10"/>
  <c r="B46" i="10"/>
  <c r="B45" i="10"/>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B8" i="10"/>
  <c r="B7" i="10"/>
  <c r="B6" i="10"/>
  <c r="B5" i="10"/>
  <c r="B53" i="8" l="1"/>
  <c r="B49" i="8"/>
  <c r="B45" i="8"/>
  <c r="B41" i="8"/>
  <c r="B37" i="8"/>
  <c r="B33" i="8"/>
  <c r="B29" i="8"/>
  <c r="B25" i="8"/>
  <c r="B21" i="8"/>
  <c r="B17" i="8"/>
  <c r="B13" i="8"/>
  <c r="B9" i="8"/>
  <c r="B4" i="3"/>
  <c r="AI8" i="8"/>
  <c r="AI7" i="8"/>
  <c r="AI6" i="8"/>
  <c r="AL8" i="8"/>
  <c r="AL7" i="8"/>
  <c r="AL6" i="8"/>
  <c r="F56" i="8"/>
  <c r="F55" i="8"/>
  <c r="F54" i="8"/>
  <c r="F53" i="8"/>
  <c r="F52" i="8"/>
  <c r="F51" i="8"/>
  <c r="F49" i="8"/>
  <c r="F48" i="8"/>
  <c r="F47" i="8"/>
  <c r="F46" i="8"/>
  <c r="F45" i="8"/>
  <c r="F44" i="8"/>
  <c r="F43" i="8"/>
  <c r="F42" i="8"/>
  <c r="F41" i="8"/>
  <c r="F40" i="8"/>
  <c r="F39" i="8"/>
  <c r="F38" i="8"/>
  <c r="F37" i="8"/>
  <c r="F36" i="8"/>
  <c r="F35" i="8"/>
  <c r="F34" i="8"/>
  <c r="F33" i="8"/>
  <c r="F32" i="8"/>
  <c r="F31" i="8"/>
  <c r="F30" i="8"/>
  <c r="F29" i="8"/>
  <c r="F28" i="8"/>
  <c r="F27" i="8"/>
  <c r="F26" i="8"/>
  <c r="F25" i="8"/>
  <c r="F23" i="8"/>
  <c r="F22" i="8"/>
  <c r="F21" i="8"/>
  <c r="F20" i="8"/>
  <c r="F19" i="8"/>
  <c r="F18" i="8"/>
  <c r="F17" i="8"/>
  <c r="F16" i="8"/>
  <c r="F15" i="8"/>
  <c r="F14" i="8"/>
  <c r="F13" i="8"/>
  <c r="F12" i="8"/>
  <c r="F11" i="8"/>
  <c r="F10" i="8"/>
  <c r="F9" i="8"/>
  <c r="F8" i="8"/>
  <c r="F7" i="8"/>
  <c r="F6" i="8"/>
  <c r="E5" i="8"/>
  <c r="B56" i="8"/>
  <c r="B55" i="8"/>
  <c r="B54" i="8"/>
  <c r="B52" i="8"/>
  <c r="B51" i="8"/>
  <c r="B50" i="8"/>
  <c r="B48" i="8"/>
  <c r="B47" i="8"/>
  <c r="B46" i="8"/>
  <c r="B44" i="8"/>
  <c r="B43" i="8"/>
  <c r="B42" i="8"/>
  <c r="B40" i="8"/>
  <c r="B39" i="8"/>
  <c r="B38" i="8"/>
  <c r="B36" i="8"/>
  <c r="B35" i="8"/>
  <c r="B34" i="8"/>
  <c r="B32" i="8"/>
  <c r="B31" i="8"/>
  <c r="B30" i="8"/>
  <c r="B28" i="8"/>
  <c r="B27" i="8"/>
  <c r="B26" i="8"/>
  <c r="B24" i="8"/>
  <c r="B23" i="8"/>
  <c r="B22" i="8"/>
  <c r="B20" i="8"/>
  <c r="B19" i="8"/>
  <c r="B18" i="8"/>
  <c r="B16" i="8"/>
  <c r="B15" i="8"/>
  <c r="B14" i="8"/>
  <c r="B12" i="8"/>
  <c r="B11" i="8"/>
  <c r="B10" i="8"/>
  <c r="B8" i="8"/>
  <c r="B7" i="8"/>
  <c r="B6" i="8"/>
  <c r="AR98" i="4"/>
  <c r="AP39" i="26" s="1"/>
  <c r="AQ98" i="4"/>
  <c r="AO39" i="26" s="1"/>
  <c r="AP98" i="4"/>
  <c r="AN39" i="26" s="1"/>
  <c r="AO98" i="4"/>
  <c r="AM39" i="26" s="1"/>
  <c r="AN98" i="4"/>
  <c r="AL39" i="26" s="1"/>
  <c r="AM98" i="4"/>
  <c r="AK39" i="26" s="1"/>
  <c r="AL98" i="4"/>
  <c r="AJ39" i="26" s="1"/>
  <c r="AK98" i="4"/>
  <c r="AI39" i="26" s="1"/>
  <c r="AJ98" i="4"/>
  <c r="AH39" i="26" s="1"/>
  <c r="AI98" i="4"/>
  <c r="AG39" i="26" s="1"/>
  <c r="AH98" i="4"/>
  <c r="AF39" i="26" s="1"/>
  <c r="AG98" i="4"/>
  <c r="AE39" i="26" s="1"/>
  <c r="AF98" i="4"/>
  <c r="AD39" i="26" s="1"/>
  <c r="AE98" i="4"/>
  <c r="AC39" i="26" s="1"/>
  <c r="AD98" i="4"/>
  <c r="AB39" i="26" s="1"/>
  <c r="AC98" i="4"/>
  <c r="AA39" i="26" s="1"/>
  <c r="AB98" i="4"/>
  <c r="Z39" i="26" s="1"/>
  <c r="AA98" i="4"/>
  <c r="Y39" i="26" s="1"/>
  <c r="Z98" i="4"/>
  <c r="X39" i="26" s="1"/>
  <c r="Y98" i="4"/>
  <c r="W39" i="26" s="1"/>
  <c r="W39" i="27" s="1"/>
  <c r="X98" i="4"/>
  <c r="V39" i="26" s="1"/>
  <c r="V39" i="27" s="1"/>
  <c r="W98" i="4"/>
  <c r="U39" i="26" s="1"/>
  <c r="U39" i="27" s="1"/>
  <c r="V98" i="4"/>
  <c r="T39" i="26" s="1"/>
  <c r="T39" i="27" s="1"/>
  <c r="U98" i="4"/>
  <c r="S39" i="26" s="1"/>
  <c r="S39" i="27" s="1"/>
  <c r="T98" i="4"/>
  <c r="R39" i="26" s="1"/>
  <c r="R39" i="27" s="1"/>
  <c r="S98" i="4"/>
  <c r="Q39" i="26" s="1"/>
  <c r="Q39" i="27" s="1"/>
  <c r="R98" i="4"/>
  <c r="P39" i="26" s="1"/>
  <c r="P39" i="27" s="1"/>
  <c r="Q98" i="4"/>
  <c r="O39" i="26" s="1"/>
  <c r="O39" i="27" s="1"/>
  <c r="AR114" i="4"/>
  <c r="AP55" i="26" s="1"/>
  <c r="AO166" i="18" s="1"/>
  <c r="AQ114" i="4"/>
  <c r="AO55" i="26" s="1"/>
  <c r="AN166" i="18" s="1"/>
  <c r="AP114" i="4"/>
  <c r="AN55" i="26" s="1"/>
  <c r="AM166" i="18" s="1"/>
  <c r="AO114" i="4"/>
  <c r="AM55" i="26" s="1"/>
  <c r="AL166" i="18" s="1"/>
  <c r="AN114" i="4"/>
  <c r="AL55" i="26" s="1"/>
  <c r="AK166" i="18" s="1"/>
  <c r="AM114" i="4"/>
  <c r="AK55" i="26" s="1"/>
  <c r="AJ166" i="18" s="1"/>
  <c r="AL114" i="4"/>
  <c r="AJ55" i="26" s="1"/>
  <c r="AI166" i="18" s="1"/>
  <c r="AK114" i="4"/>
  <c r="AI55" i="26" s="1"/>
  <c r="AH166" i="18" s="1"/>
  <c r="AJ114" i="4"/>
  <c r="AH55" i="26" s="1"/>
  <c r="AG166" i="18" s="1"/>
  <c r="AI114" i="4"/>
  <c r="AG55" i="26" s="1"/>
  <c r="AF166" i="18" s="1"/>
  <c r="AH114" i="4"/>
  <c r="AF55" i="26" s="1"/>
  <c r="AE166" i="18" s="1"/>
  <c r="AG114" i="4"/>
  <c r="AE55" i="26" s="1"/>
  <c r="AD166" i="18" s="1"/>
  <c r="AF114" i="4"/>
  <c r="AD55" i="26" s="1"/>
  <c r="AC166" i="18" s="1"/>
  <c r="AE114" i="4"/>
  <c r="AC55" i="26" s="1"/>
  <c r="AB166" i="18" s="1"/>
  <c r="AD114" i="4"/>
  <c r="AB55" i="26" s="1"/>
  <c r="AA166" i="18" s="1"/>
  <c r="AC114" i="4"/>
  <c r="AA55" i="26" s="1"/>
  <c r="Z166" i="18" s="1"/>
  <c r="AB114" i="4"/>
  <c r="Z55" i="26" s="1"/>
  <c r="Y166" i="18" s="1"/>
  <c r="AA114" i="4"/>
  <c r="Y55" i="26" s="1"/>
  <c r="X166" i="18" s="1"/>
  <c r="Z114" i="4"/>
  <c r="X55" i="26" s="1"/>
  <c r="W166" i="18" s="1"/>
  <c r="Y114" i="4"/>
  <c r="W55" i="26" s="1"/>
  <c r="X114" i="4"/>
  <c r="V55" i="26" s="1"/>
  <c r="W114" i="4"/>
  <c r="U55" i="26" s="1"/>
  <c r="V114" i="4"/>
  <c r="T55" i="26" s="1"/>
  <c r="U114" i="4"/>
  <c r="S55" i="26" s="1"/>
  <c r="T114" i="4"/>
  <c r="R55" i="26" s="1"/>
  <c r="S114" i="4"/>
  <c r="Q55" i="26" s="1"/>
  <c r="R114" i="4"/>
  <c r="P55" i="26" s="1"/>
  <c r="Q114" i="4"/>
  <c r="O55" i="26" s="1"/>
  <c r="AR113" i="4"/>
  <c r="AP54" i="26" s="1"/>
  <c r="AO165" i="18" s="1"/>
  <c r="AQ113" i="4"/>
  <c r="AO54" i="26" s="1"/>
  <c r="AN165" i="18" s="1"/>
  <c r="AP113" i="4"/>
  <c r="AN54" i="26" s="1"/>
  <c r="AM165" i="18" s="1"/>
  <c r="AO113" i="4"/>
  <c r="AM54" i="26" s="1"/>
  <c r="AL165" i="18" s="1"/>
  <c r="AN113" i="4"/>
  <c r="AL54" i="26" s="1"/>
  <c r="AK165" i="18" s="1"/>
  <c r="AM113" i="4"/>
  <c r="AK54" i="26" s="1"/>
  <c r="AJ165" i="18" s="1"/>
  <c r="AL113" i="4"/>
  <c r="AJ54" i="26" s="1"/>
  <c r="AI165" i="18" s="1"/>
  <c r="AK113" i="4"/>
  <c r="AI54" i="26" s="1"/>
  <c r="AH165" i="18" s="1"/>
  <c r="AJ113" i="4"/>
  <c r="AH54" i="26" s="1"/>
  <c r="AG165" i="18" s="1"/>
  <c r="AI113" i="4"/>
  <c r="AG54" i="26" s="1"/>
  <c r="AF165" i="18" s="1"/>
  <c r="AH113" i="4"/>
  <c r="AF54" i="26" s="1"/>
  <c r="AE165" i="18" s="1"/>
  <c r="AG113" i="4"/>
  <c r="AE54" i="26" s="1"/>
  <c r="AD165" i="18" s="1"/>
  <c r="AF113" i="4"/>
  <c r="AD54" i="26" s="1"/>
  <c r="AC165" i="18" s="1"/>
  <c r="AE113" i="4"/>
  <c r="AC54" i="26" s="1"/>
  <c r="AB165" i="18" s="1"/>
  <c r="AD113" i="4"/>
  <c r="AB54" i="26" s="1"/>
  <c r="AA165" i="18" s="1"/>
  <c r="AC113" i="4"/>
  <c r="AA54" i="26" s="1"/>
  <c r="Z165" i="18" s="1"/>
  <c r="AB113" i="4"/>
  <c r="Z54" i="26" s="1"/>
  <c r="Y165" i="18" s="1"/>
  <c r="AA113" i="4"/>
  <c r="Y54" i="26" s="1"/>
  <c r="X165" i="18" s="1"/>
  <c r="Z113" i="4"/>
  <c r="X54" i="26" s="1"/>
  <c r="W165" i="18" s="1"/>
  <c r="Y113" i="4"/>
  <c r="W54" i="26" s="1"/>
  <c r="X113" i="4"/>
  <c r="V54" i="26" s="1"/>
  <c r="W113" i="4"/>
  <c r="U54" i="26" s="1"/>
  <c r="V113" i="4"/>
  <c r="T54" i="26" s="1"/>
  <c r="U113" i="4"/>
  <c r="S54" i="26" s="1"/>
  <c r="T113" i="4"/>
  <c r="R54" i="26" s="1"/>
  <c r="S113" i="4"/>
  <c r="Q54" i="26" s="1"/>
  <c r="R113" i="4"/>
  <c r="P54" i="26" s="1"/>
  <c r="Q113" i="4"/>
  <c r="O54" i="26" s="1"/>
  <c r="AR109" i="4"/>
  <c r="AP50" i="26" s="1"/>
  <c r="AO161" i="18" s="1"/>
  <c r="AQ109" i="4"/>
  <c r="AO50" i="26" s="1"/>
  <c r="AN161" i="18" s="1"/>
  <c r="AP109" i="4"/>
  <c r="AN50" i="26" s="1"/>
  <c r="AM161" i="18" s="1"/>
  <c r="AO109" i="4"/>
  <c r="AM50" i="26" s="1"/>
  <c r="AL161" i="18" s="1"/>
  <c r="AN109" i="4"/>
  <c r="AL50" i="26" s="1"/>
  <c r="AK161" i="18" s="1"/>
  <c r="AM109" i="4"/>
  <c r="AK50" i="26" s="1"/>
  <c r="AJ161" i="18" s="1"/>
  <c r="AL109" i="4"/>
  <c r="AJ50" i="26" s="1"/>
  <c r="AI161" i="18" s="1"/>
  <c r="AK109" i="4"/>
  <c r="AI50" i="26" s="1"/>
  <c r="AH161" i="18" s="1"/>
  <c r="AJ109" i="4"/>
  <c r="AH50" i="26" s="1"/>
  <c r="AG161" i="18" s="1"/>
  <c r="AI109" i="4"/>
  <c r="AG50" i="26" s="1"/>
  <c r="AF161" i="18" s="1"/>
  <c r="AH109" i="4"/>
  <c r="AF50" i="26" s="1"/>
  <c r="AE161" i="18" s="1"/>
  <c r="AG109" i="4"/>
  <c r="AE50" i="26" s="1"/>
  <c r="AD161" i="18" s="1"/>
  <c r="AF109" i="4"/>
  <c r="AD50" i="26" s="1"/>
  <c r="AC161" i="18" s="1"/>
  <c r="AE109" i="4"/>
  <c r="AC50" i="26" s="1"/>
  <c r="AB161" i="18" s="1"/>
  <c r="AD109" i="4"/>
  <c r="AB50" i="26" s="1"/>
  <c r="AA161" i="18" s="1"/>
  <c r="AC109" i="4"/>
  <c r="AA50" i="26" s="1"/>
  <c r="Z161" i="18" s="1"/>
  <c r="AB109" i="4"/>
  <c r="Z50" i="26" s="1"/>
  <c r="Y161" i="18" s="1"/>
  <c r="AA109" i="4"/>
  <c r="Y50" i="26" s="1"/>
  <c r="X161" i="18" s="1"/>
  <c r="Z109" i="4"/>
  <c r="X50" i="26" s="1"/>
  <c r="W161" i="18" s="1"/>
  <c r="Y109" i="4"/>
  <c r="W50" i="26" s="1"/>
  <c r="X109" i="4"/>
  <c r="V50" i="26" s="1"/>
  <c r="W109" i="4"/>
  <c r="U50" i="26" s="1"/>
  <c r="V109" i="4"/>
  <c r="T50" i="26" s="1"/>
  <c r="U109" i="4"/>
  <c r="S50" i="26" s="1"/>
  <c r="T109" i="4"/>
  <c r="R50" i="26" s="1"/>
  <c r="S109" i="4"/>
  <c r="Q50" i="26" s="1"/>
  <c r="R109" i="4"/>
  <c r="P50" i="26" s="1"/>
  <c r="Q109" i="4"/>
  <c r="O50" i="26" s="1"/>
  <c r="AR108" i="4"/>
  <c r="AQ108" i="4"/>
  <c r="AP108" i="4"/>
  <c r="AO108" i="4"/>
  <c r="AN108" i="4"/>
  <c r="AM108" i="4"/>
  <c r="AL108" i="4"/>
  <c r="AK108" i="4"/>
  <c r="AJ108" i="4"/>
  <c r="AI108" i="4"/>
  <c r="AH108" i="4"/>
  <c r="AG108" i="4"/>
  <c r="AF108" i="4"/>
  <c r="AE108" i="4"/>
  <c r="AD108" i="4"/>
  <c r="AC108" i="4"/>
  <c r="AB108" i="4"/>
  <c r="AA108" i="4"/>
  <c r="Z108" i="4"/>
  <c r="Y108" i="4"/>
  <c r="X108" i="4"/>
  <c r="W108" i="4"/>
  <c r="V108" i="4"/>
  <c r="U108" i="4"/>
  <c r="T108" i="4"/>
  <c r="S108" i="4"/>
  <c r="Q49" i="26" s="1"/>
  <c r="R108" i="4"/>
  <c r="Q108" i="4"/>
  <c r="O49" i="26" s="1"/>
  <c r="AR106" i="4"/>
  <c r="AP47" i="26" s="1"/>
  <c r="AO158" i="18" s="1"/>
  <c r="AQ106" i="4"/>
  <c r="AO47" i="26" s="1"/>
  <c r="AN158" i="18" s="1"/>
  <c r="AP106" i="4"/>
  <c r="AN47" i="26" s="1"/>
  <c r="AM158" i="18" s="1"/>
  <c r="AO106" i="4"/>
  <c r="AM47" i="26" s="1"/>
  <c r="AL158" i="18" s="1"/>
  <c r="AN106" i="4"/>
  <c r="AL47" i="26" s="1"/>
  <c r="AK158" i="18" s="1"/>
  <c r="AM106" i="4"/>
  <c r="AK47" i="26" s="1"/>
  <c r="AJ158" i="18" s="1"/>
  <c r="AL106" i="4"/>
  <c r="AJ47" i="26" s="1"/>
  <c r="AI158" i="18" s="1"/>
  <c r="AK106" i="4"/>
  <c r="AI47" i="26" s="1"/>
  <c r="AH158" i="18" s="1"/>
  <c r="AJ106" i="4"/>
  <c r="AH47" i="26" s="1"/>
  <c r="AG158" i="18" s="1"/>
  <c r="AI106" i="4"/>
  <c r="AG47" i="26" s="1"/>
  <c r="AF158" i="18" s="1"/>
  <c r="AH106" i="4"/>
  <c r="AF47" i="26" s="1"/>
  <c r="AE158" i="18" s="1"/>
  <c r="AG106" i="4"/>
  <c r="AE47" i="26" s="1"/>
  <c r="AD158" i="18" s="1"/>
  <c r="AF106" i="4"/>
  <c r="AD47" i="26" s="1"/>
  <c r="AC158" i="18" s="1"/>
  <c r="AE106" i="4"/>
  <c r="AC47" i="26" s="1"/>
  <c r="AB158" i="18" s="1"/>
  <c r="AD106" i="4"/>
  <c r="AB47" i="26" s="1"/>
  <c r="AA158" i="18" s="1"/>
  <c r="AC106" i="4"/>
  <c r="AA47" i="26" s="1"/>
  <c r="Z158" i="18" s="1"/>
  <c r="AB106" i="4"/>
  <c r="Z47" i="26" s="1"/>
  <c r="Y158" i="18" s="1"/>
  <c r="AA106" i="4"/>
  <c r="Y47" i="26" s="1"/>
  <c r="X158" i="18" s="1"/>
  <c r="Z106" i="4"/>
  <c r="X47" i="26" s="1"/>
  <c r="W158" i="18" s="1"/>
  <c r="Y106" i="4"/>
  <c r="W47" i="26" s="1"/>
  <c r="X106" i="4"/>
  <c r="V47" i="26" s="1"/>
  <c r="W106" i="4"/>
  <c r="U47" i="26" s="1"/>
  <c r="V106" i="4"/>
  <c r="T47" i="26" s="1"/>
  <c r="U106" i="4"/>
  <c r="S47" i="26" s="1"/>
  <c r="T106" i="4"/>
  <c r="R47" i="26" s="1"/>
  <c r="S106" i="4"/>
  <c r="Q47" i="26" s="1"/>
  <c r="R106" i="4"/>
  <c r="P47" i="26" s="1"/>
  <c r="Q106" i="4"/>
  <c r="O47" i="26" s="1"/>
  <c r="AR105" i="4"/>
  <c r="AP46" i="26" s="1"/>
  <c r="AO157" i="18" s="1"/>
  <c r="AQ105" i="4"/>
  <c r="AO46" i="26" s="1"/>
  <c r="AN157" i="18" s="1"/>
  <c r="AP105" i="4"/>
  <c r="AN46" i="26" s="1"/>
  <c r="AM157" i="18" s="1"/>
  <c r="AO105" i="4"/>
  <c r="AM46" i="26" s="1"/>
  <c r="AL157" i="18" s="1"/>
  <c r="AN105" i="4"/>
  <c r="AL46" i="26" s="1"/>
  <c r="AK157" i="18" s="1"/>
  <c r="AM105" i="4"/>
  <c r="AK46" i="26" s="1"/>
  <c r="AJ157" i="18" s="1"/>
  <c r="AL105" i="4"/>
  <c r="AJ46" i="26" s="1"/>
  <c r="AI157" i="18" s="1"/>
  <c r="AK105" i="4"/>
  <c r="AI46" i="26" s="1"/>
  <c r="AH157" i="18" s="1"/>
  <c r="AJ105" i="4"/>
  <c r="AH46" i="26" s="1"/>
  <c r="AG157" i="18" s="1"/>
  <c r="AI105" i="4"/>
  <c r="AG46" i="26" s="1"/>
  <c r="AF157" i="18" s="1"/>
  <c r="AH105" i="4"/>
  <c r="AF46" i="26" s="1"/>
  <c r="AE157" i="18" s="1"/>
  <c r="AG105" i="4"/>
  <c r="AE46" i="26" s="1"/>
  <c r="AD157" i="18" s="1"/>
  <c r="AF105" i="4"/>
  <c r="AD46" i="26" s="1"/>
  <c r="AC157" i="18" s="1"/>
  <c r="AE105" i="4"/>
  <c r="AC46" i="26" s="1"/>
  <c r="AB157" i="18" s="1"/>
  <c r="AD105" i="4"/>
  <c r="AB46" i="26" s="1"/>
  <c r="AA157" i="18" s="1"/>
  <c r="AC105" i="4"/>
  <c r="AA46" i="26" s="1"/>
  <c r="Z157" i="18" s="1"/>
  <c r="AB105" i="4"/>
  <c r="Z46" i="26" s="1"/>
  <c r="Y157" i="18" s="1"/>
  <c r="AA105" i="4"/>
  <c r="Y46" i="26" s="1"/>
  <c r="X157" i="18" s="1"/>
  <c r="Z105" i="4"/>
  <c r="X46" i="26" s="1"/>
  <c r="W157" i="18" s="1"/>
  <c r="Y105" i="4"/>
  <c r="W46" i="26" s="1"/>
  <c r="X105" i="4"/>
  <c r="V46" i="26" s="1"/>
  <c r="W105" i="4"/>
  <c r="U46" i="26" s="1"/>
  <c r="V105" i="4"/>
  <c r="T46" i="26" s="1"/>
  <c r="U105" i="4"/>
  <c r="S46" i="26" s="1"/>
  <c r="T105" i="4"/>
  <c r="R46" i="26" s="1"/>
  <c r="S105" i="4"/>
  <c r="Q46" i="26" s="1"/>
  <c r="R105" i="4"/>
  <c r="P46" i="26" s="1"/>
  <c r="Q105" i="4"/>
  <c r="O46" i="26" s="1"/>
  <c r="AR104" i="4"/>
  <c r="AP45" i="26" s="1"/>
  <c r="AQ104" i="4"/>
  <c r="AO45" i="26" s="1"/>
  <c r="AP104" i="4"/>
  <c r="AN45" i="26" s="1"/>
  <c r="AO104" i="4"/>
  <c r="AM45" i="26" s="1"/>
  <c r="AN104" i="4"/>
  <c r="AL45" i="26" s="1"/>
  <c r="AM104" i="4"/>
  <c r="AK45" i="26" s="1"/>
  <c r="AL104" i="4"/>
  <c r="AJ45" i="26" s="1"/>
  <c r="AK104" i="4"/>
  <c r="AI45" i="26" s="1"/>
  <c r="AJ104" i="4"/>
  <c r="AH45" i="26" s="1"/>
  <c r="AI104" i="4"/>
  <c r="AH104" i="4"/>
  <c r="AF45" i="26" s="1"/>
  <c r="AG104" i="4"/>
  <c r="AE45" i="26" s="1"/>
  <c r="AF104" i="4"/>
  <c r="AD45" i="26" s="1"/>
  <c r="AE104" i="4"/>
  <c r="AC45" i="26" s="1"/>
  <c r="AD104" i="4"/>
  <c r="AB45" i="26" s="1"/>
  <c r="AC104" i="4"/>
  <c r="AA45" i="26" s="1"/>
  <c r="AB104" i="4"/>
  <c r="Z45" i="26" s="1"/>
  <c r="AA104" i="4"/>
  <c r="Y45" i="26" s="1"/>
  <c r="Z104" i="4"/>
  <c r="X45" i="26" s="1"/>
  <c r="Y104" i="4"/>
  <c r="W45" i="26" s="1"/>
  <c r="W45" i="27" s="1"/>
  <c r="X104" i="4"/>
  <c r="V45" i="26" s="1"/>
  <c r="V45" i="27" s="1"/>
  <c r="W104" i="4"/>
  <c r="U45" i="26" s="1"/>
  <c r="U45" i="27" s="1"/>
  <c r="V104" i="4"/>
  <c r="T45" i="26" s="1"/>
  <c r="T45" i="27" s="1"/>
  <c r="U104" i="4"/>
  <c r="S45" i="26" s="1"/>
  <c r="S45" i="27" s="1"/>
  <c r="T104" i="4"/>
  <c r="R45" i="26" s="1"/>
  <c r="R45" i="27" s="1"/>
  <c r="S104" i="4"/>
  <c r="Q45" i="26" s="1"/>
  <c r="Q45" i="27" s="1"/>
  <c r="R104" i="4"/>
  <c r="P45" i="26" s="1"/>
  <c r="P45" i="27" s="1"/>
  <c r="Q104" i="4"/>
  <c r="O45" i="26" s="1"/>
  <c r="O45" i="27" s="1"/>
  <c r="AR102" i="4"/>
  <c r="AP43" i="26" s="1"/>
  <c r="AQ102" i="4"/>
  <c r="AO43" i="26" s="1"/>
  <c r="AP102" i="4"/>
  <c r="AN43" i="26" s="1"/>
  <c r="AO102" i="4"/>
  <c r="AM43" i="26" s="1"/>
  <c r="AN102" i="4"/>
  <c r="AL43" i="26" s="1"/>
  <c r="AM102" i="4"/>
  <c r="AK43" i="26" s="1"/>
  <c r="AL102" i="4"/>
  <c r="AJ43" i="26" s="1"/>
  <c r="AK102" i="4"/>
  <c r="AI43" i="26" s="1"/>
  <c r="AJ102" i="4"/>
  <c r="AH43" i="26" s="1"/>
  <c r="AI102" i="4"/>
  <c r="AG43" i="26" s="1"/>
  <c r="AH102" i="4"/>
  <c r="AF43" i="26" s="1"/>
  <c r="AG102" i="4"/>
  <c r="AE43" i="26" s="1"/>
  <c r="AF102" i="4"/>
  <c r="AD43" i="26" s="1"/>
  <c r="AE102" i="4"/>
  <c r="AC43" i="26" s="1"/>
  <c r="AD102" i="4"/>
  <c r="AB43" i="26" s="1"/>
  <c r="AC102" i="4"/>
  <c r="AA43" i="26" s="1"/>
  <c r="AB102" i="4"/>
  <c r="Z43" i="26" s="1"/>
  <c r="AA102" i="4"/>
  <c r="Y43" i="26" s="1"/>
  <c r="Z102" i="4"/>
  <c r="X43" i="26" s="1"/>
  <c r="Y102" i="4"/>
  <c r="W43" i="26" s="1"/>
  <c r="W43" i="27" s="1"/>
  <c r="X102" i="4"/>
  <c r="V43" i="26" s="1"/>
  <c r="V43" i="27" s="1"/>
  <c r="W102" i="4"/>
  <c r="U43" i="26" s="1"/>
  <c r="U43" i="27" s="1"/>
  <c r="V102" i="4"/>
  <c r="T43" i="26" s="1"/>
  <c r="T43" i="27" s="1"/>
  <c r="U102" i="4"/>
  <c r="S43" i="26" s="1"/>
  <c r="S43" i="27" s="1"/>
  <c r="T102" i="4"/>
  <c r="R43" i="26" s="1"/>
  <c r="R43" i="27" s="1"/>
  <c r="S102" i="4"/>
  <c r="Q43" i="26" s="1"/>
  <c r="Q43" i="27" s="1"/>
  <c r="R102" i="4"/>
  <c r="P43" i="26" s="1"/>
  <c r="P43" i="27" s="1"/>
  <c r="Q102" i="4"/>
  <c r="O43" i="26" s="1"/>
  <c r="O43" i="27" s="1"/>
  <c r="AR101" i="4"/>
  <c r="AP42" i="26" s="1"/>
  <c r="AQ101" i="4"/>
  <c r="AO42" i="26" s="1"/>
  <c r="AP101" i="4"/>
  <c r="AN42" i="26" s="1"/>
  <c r="AO101" i="4"/>
  <c r="AM42" i="26" s="1"/>
  <c r="AN101" i="4"/>
  <c r="AL42" i="26" s="1"/>
  <c r="AM101" i="4"/>
  <c r="AK42" i="26" s="1"/>
  <c r="AL101" i="4"/>
  <c r="AJ42" i="26" s="1"/>
  <c r="AK101" i="4"/>
  <c r="AI42" i="26" s="1"/>
  <c r="AJ101" i="4"/>
  <c r="AH42" i="26" s="1"/>
  <c r="AI101" i="4"/>
  <c r="AG42" i="26" s="1"/>
  <c r="AH101" i="4"/>
  <c r="AF42" i="26" s="1"/>
  <c r="AG101" i="4"/>
  <c r="AE42" i="26" s="1"/>
  <c r="AF101" i="4"/>
  <c r="AD42" i="26" s="1"/>
  <c r="AE101" i="4"/>
  <c r="AC42" i="26" s="1"/>
  <c r="AD101" i="4"/>
  <c r="AB42" i="26" s="1"/>
  <c r="AC101" i="4"/>
  <c r="AA42" i="26" s="1"/>
  <c r="AB101" i="4"/>
  <c r="Z42" i="26" s="1"/>
  <c r="AA101" i="4"/>
  <c r="Y42" i="26" s="1"/>
  <c r="Z101" i="4"/>
  <c r="X42" i="26" s="1"/>
  <c r="Y101" i="4"/>
  <c r="W42" i="26" s="1"/>
  <c r="W42" i="27" s="1"/>
  <c r="X101" i="4"/>
  <c r="V42" i="26" s="1"/>
  <c r="V42" i="27" s="1"/>
  <c r="W101" i="4"/>
  <c r="U42" i="26" s="1"/>
  <c r="U42" i="27" s="1"/>
  <c r="V101" i="4"/>
  <c r="T42" i="26" s="1"/>
  <c r="T42" i="27" s="1"/>
  <c r="U101" i="4"/>
  <c r="S42" i="26" s="1"/>
  <c r="S42" i="27" s="1"/>
  <c r="T101" i="4"/>
  <c r="R42" i="26" s="1"/>
  <c r="R42" i="27" s="1"/>
  <c r="S101" i="4"/>
  <c r="Q42" i="26" s="1"/>
  <c r="Q42" i="27" s="1"/>
  <c r="R101" i="4"/>
  <c r="P42" i="26" s="1"/>
  <c r="P42" i="27" s="1"/>
  <c r="Q101" i="4"/>
  <c r="O42" i="26" s="1"/>
  <c r="O42" i="27" s="1"/>
  <c r="AR100" i="4"/>
  <c r="AP41" i="26" s="1"/>
  <c r="AQ100" i="4"/>
  <c r="AO41" i="26" s="1"/>
  <c r="AP100" i="4"/>
  <c r="AN41" i="26" s="1"/>
  <c r="AO100" i="4"/>
  <c r="AM41" i="26" s="1"/>
  <c r="AN100" i="4"/>
  <c r="AL41" i="26" s="1"/>
  <c r="AM100" i="4"/>
  <c r="AK41" i="26" s="1"/>
  <c r="AL100" i="4"/>
  <c r="AJ41" i="26" s="1"/>
  <c r="AK100" i="4"/>
  <c r="AI41" i="26" s="1"/>
  <c r="AJ100" i="4"/>
  <c r="AH41" i="26" s="1"/>
  <c r="AI100" i="4"/>
  <c r="AG41" i="26" s="1"/>
  <c r="AH100" i="4"/>
  <c r="AF41" i="26" s="1"/>
  <c r="AG100" i="4"/>
  <c r="AE41" i="26" s="1"/>
  <c r="AF100" i="4"/>
  <c r="AD41" i="26" s="1"/>
  <c r="AE100" i="4"/>
  <c r="AC41" i="26" s="1"/>
  <c r="AD100" i="4"/>
  <c r="AB41" i="26" s="1"/>
  <c r="AC100" i="4"/>
  <c r="AA41" i="26" s="1"/>
  <c r="AB100" i="4"/>
  <c r="Z41" i="26" s="1"/>
  <c r="AA100" i="4"/>
  <c r="Y41" i="26" s="1"/>
  <c r="Z100" i="4"/>
  <c r="X41" i="26" s="1"/>
  <c r="Y100" i="4"/>
  <c r="W41" i="26" s="1"/>
  <c r="W41" i="27" s="1"/>
  <c r="X100" i="4"/>
  <c r="V41" i="26" s="1"/>
  <c r="V41" i="27" s="1"/>
  <c r="W100" i="4"/>
  <c r="U41" i="26" s="1"/>
  <c r="U41" i="27" s="1"/>
  <c r="V100" i="4"/>
  <c r="T41" i="26" s="1"/>
  <c r="T41" i="27" s="1"/>
  <c r="U100" i="4"/>
  <c r="S41" i="26" s="1"/>
  <c r="S41" i="27" s="1"/>
  <c r="T100" i="4"/>
  <c r="R41" i="26" s="1"/>
  <c r="R41" i="27" s="1"/>
  <c r="S100" i="4"/>
  <c r="Q41" i="26" s="1"/>
  <c r="Q41" i="27" s="1"/>
  <c r="R100" i="4"/>
  <c r="P41" i="26" s="1"/>
  <c r="P41" i="27" s="1"/>
  <c r="Q100" i="4"/>
  <c r="O41" i="26" s="1"/>
  <c r="O41" i="27" s="1"/>
  <c r="AR99" i="4"/>
  <c r="AP40" i="26" s="1"/>
  <c r="AQ99" i="4"/>
  <c r="AO40" i="26" s="1"/>
  <c r="AP99" i="4"/>
  <c r="AN40" i="26" s="1"/>
  <c r="AO99" i="4"/>
  <c r="AM40" i="26" s="1"/>
  <c r="AN99" i="4"/>
  <c r="AL40" i="26" s="1"/>
  <c r="AM99" i="4"/>
  <c r="AK40" i="26" s="1"/>
  <c r="AL99" i="4"/>
  <c r="AJ40" i="26" s="1"/>
  <c r="AK99" i="4"/>
  <c r="AI40" i="26" s="1"/>
  <c r="AJ99" i="4"/>
  <c r="AH40" i="26" s="1"/>
  <c r="AI99" i="4"/>
  <c r="AG40" i="26" s="1"/>
  <c r="AH99" i="4"/>
  <c r="AF40" i="26" s="1"/>
  <c r="AG99" i="4"/>
  <c r="AE40" i="26" s="1"/>
  <c r="AF99" i="4"/>
  <c r="AD40" i="26" s="1"/>
  <c r="AE99" i="4"/>
  <c r="AC40" i="26" s="1"/>
  <c r="AD99" i="4"/>
  <c r="AB40" i="26" s="1"/>
  <c r="AC99" i="4"/>
  <c r="AA40" i="26" s="1"/>
  <c r="AB99" i="4"/>
  <c r="Z40" i="26" s="1"/>
  <c r="AA99" i="4"/>
  <c r="Y40" i="26" s="1"/>
  <c r="Z99" i="4"/>
  <c r="X40" i="26" s="1"/>
  <c r="Y99" i="4"/>
  <c r="W40" i="26" s="1"/>
  <c r="W40" i="27" s="1"/>
  <c r="X99" i="4"/>
  <c r="V40" i="26" s="1"/>
  <c r="V40" i="27" s="1"/>
  <c r="W99" i="4"/>
  <c r="U40" i="26" s="1"/>
  <c r="U40" i="27" s="1"/>
  <c r="V99" i="4"/>
  <c r="T40" i="26" s="1"/>
  <c r="T40" i="27" s="1"/>
  <c r="U99" i="4"/>
  <c r="S40" i="26" s="1"/>
  <c r="S40" i="27" s="1"/>
  <c r="T99" i="4"/>
  <c r="R40" i="26" s="1"/>
  <c r="R40" i="27" s="1"/>
  <c r="S99" i="4"/>
  <c r="Q40" i="26" s="1"/>
  <c r="Q40" i="27" s="1"/>
  <c r="R99" i="4"/>
  <c r="P40" i="26" s="1"/>
  <c r="P40" i="27" s="1"/>
  <c r="Q99" i="4"/>
  <c r="O40" i="26" s="1"/>
  <c r="O40" i="27" s="1"/>
  <c r="AR96" i="4"/>
  <c r="AP37" i="26" s="1"/>
  <c r="AQ96" i="4"/>
  <c r="AO37" i="26" s="1"/>
  <c r="AP96" i="4"/>
  <c r="AN37" i="26" s="1"/>
  <c r="AO96" i="4"/>
  <c r="AM37" i="26" s="1"/>
  <c r="AN96" i="4"/>
  <c r="AL37" i="26" s="1"/>
  <c r="AM96" i="4"/>
  <c r="AK37" i="26" s="1"/>
  <c r="AL96" i="4"/>
  <c r="AJ37" i="26" s="1"/>
  <c r="AK96" i="4"/>
  <c r="AI37" i="26" s="1"/>
  <c r="AJ96" i="4"/>
  <c r="AH37" i="26" s="1"/>
  <c r="AI96" i="4"/>
  <c r="AG37" i="26" s="1"/>
  <c r="AH96" i="4"/>
  <c r="AF37" i="26" s="1"/>
  <c r="AG96" i="4"/>
  <c r="AE37" i="26" s="1"/>
  <c r="AF96" i="4"/>
  <c r="AD37" i="26" s="1"/>
  <c r="AE96" i="4"/>
  <c r="AC37" i="26" s="1"/>
  <c r="AD96" i="4"/>
  <c r="AB37" i="26" s="1"/>
  <c r="AC96" i="4"/>
  <c r="AA37" i="26" s="1"/>
  <c r="AB96" i="4"/>
  <c r="Z37" i="26" s="1"/>
  <c r="AA96" i="4"/>
  <c r="Y37" i="26" s="1"/>
  <c r="Z96" i="4"/>
  <c r="X37" i="26" s="1"/>
  <c r="Y96" i="4"/>
  <c r="W37" i="26" s="1"/>
  <c r="X96" i="4"/>
  <c r="V37" i="26" s="1"/>
  <c r="W96" i="4"/>
  <c r="U37" i="26" s="1"/>
  <c r="V96" i="4"/>
  <c r="T37" i="26" s="1"/>
  <c r="U96" i="4"/>
  <c r="S37" i="26" s="1"/>
  <c r="T96" i="4"/>
  <c r="R37" i="26" s="1"/>
  <c r="S96" i="4"/>
  <c r="Q37" i="26" s="1"/>
  <c r="R96" i="4"/>
  <c r="P37" i="26" s="1"/>
  <c r="Q96" i="4"/>
  <c r="O37" i="26" s="1"/>
  <c r="AR95" i="4"/>
  <c r="AP36" i="26" s="1"/>
  <c r="AQ95" i="4"/>
  <c r="AO36" i="26" s="1"/>
  <c r="AP95" i="4"/>
  <c r="AN36" i="26" s="1"/>
  <c r="AO95" i="4"/>
  <c r="AM36" i="26" s="1"/>
  <c r="AN95" i="4"/>
  <c r="AL36" i="26" s="1"/>
  <c r="AM95" i="4"/>
  <c r="AK36" i="26" s="1"/>
  <c r="AL95" i="4"/>
  <c r="AJ36" i="26" s="1"/>
  <c r="AK95" i="4"/>
  <c r="AI36" i="26" s="1"/>
  <c r="AJ95" i="4"/>
  <c r="AH36" i="26" s="1"/>
  <c r="AI95" i="4"/>
  <c r="AG36" i="26" s="1"/>
  <c r="AH95" i="4"/>
  <c r="AF36" i="26" s="1"/>
  <c r="AG95" i="4"/>
  <c r="AE36" i="26" s="1"/>
  <c r="AF95" i="4"/>
  <c r="AD36" i="26" s="1"/>
  <c r="AE95" i="4"/>
  <c r="AC36" i="26" s="1"/>
  <c r="AD95" i="4"/>
  <c r="AB36" i="26" s="1"/>
  <c r="AC95" i="4"/>
  <c r="AA36" i="26" s="1"/>
  <c r="AB95" i="4"/>
  <c r="Z36" i="26" s="1"/>
  <c r="AA95" i="4"/>
  <c r="Y36" i="26" s="1"/>
  <c r="Z95" i="4"/>
  <c r="X36" i="26" s="1"/>
  <c r="Y95" i="4"/>
  <c r="W36" i="26" s="1"/>
  <c r="X95" i="4"/>
  <c r="V36" i="26" s="1"/>
  <c r="W95" i="4"/>
  <c r="U36" i="26" s="1"/>
  <c r="V95" i="4"/>
  <c r="T36" i="26" s="1"/>
  <c r="U95" i="4"/>
  <c r="S36" i="26" s="1"/>
  <c r="T95" i="4"/>
  <c r="R36" i="26" s="1"/>
  <c r="S95" i="4"/>
  <c r="Q36" i="26" s="1"/>
  <c r="R95" i="4"/>
  <c r="P36" i="26" s="1"/>
  <c r="Q95" i="4"/>
  <c r="O36" i="26" s="1"/>
  <c r="AR94" i="4"/>
  <c r="AP35" i="26" s="1"/>
  <c r="AQ94" i="4"/>
  <c r="AO35" i="26" s="1"/>
  <c r="AP94" i="4"/>
  <c r="AN35" i="26" s="1"/>
  <c r="AO94" i="4"/>
  <c r="AM35" i="26" s="1"/>
  <c r="AN94" i="4"/>
  <c r="AL35" i="26" s="1"/>
  <c r="AM94" i="4"/>
  <c r="AK35" i="26" s="1"/>
  <c r="AL94" i="4"/>
  <c r="AJ35" i="26" s="1"/>
  <c r="AK94" i="4"/>
  <c r="AI35" i="26" s="1"/>
  <c r="AJ94" i="4"/>
  <c r="AH35" i="26" s="1"/>
  <c r="AI94" i="4"/>
  <c r="AG35" i="26" s="1"/>
  <c r="AH94" i="4"/>
  <c r="AF35" i="26" s="1"/>
  <c r="AG94" i="4"/>
  <c r="AE35" i="26" s="1"/>
  <c r="AF94" i="4"/>
  <c r="AD35" i="26" s="1"/>
  <c r="AE94" i="4"/>
  <c r="AC35" i="26" s="1"/>
  <c r="AD94" i="4"/>
  <c r="AB35" i="26" s="1"/>
  <c r="AC94" i="4"/>
  <c r="AA35" i="26" s="1"/>
  <c r="AB94" i="4"/>
  <c r="Z35" i="26" s="1"/>
  <c r="AA94" i="4"/>
  <c r="Y35" i="26" s="1"/>
  <c r="Z94" i="4"/>
  <c r="X35" i="26" s="1"/>
  <c r="Y94" i="4"/>
  <c r="W35" i="26" s="1"/>
  <c r="X94" i="4"/>
  <c r="V35" i="26" s="1"/>
  <c r="W94" i="4"/>
  <c r="U35" i="26" s="1"/>
  <c r="V94" i="4"/>
  <c r="T35" i="26" s="1"/>
  <c r="U94" i="4"/>
  <c r="S35" i="26" s="1"/>
  <c r="T94" i="4"/>
  <c r="R35" i="26" s="1"/>
  <c r="S94" i="4"/>
  <c r="Q35" i="26" s="1"/>
  <c r="R94" i="4"/>
  <c r="P35" i="26" s="1"/>
  <c r="Q94" i="4"/>
  <c r="O35" i="26" s="1"/>
  <c r="AR93" i="4"/>
  <c r="AP34" i="26" s="1"/>
  <c r="AQ93" i="4"/>
  <c r="AO34" i="26" s="1"/>
  <c r="AP93" i="4"/>
  <c r="AN34" i="26" s="1"/>
  <c r="AO93" i="4"/>
  <c r="AM34" i="26" s="1"/>
  <c r="AN93" i="4"/>
  <c r="AL34" i="26" s="1"/>
  <c r="AM93" i="4"/>
  <c r="AK34" i="26" s="1"/>
  <c r="AL93" i="4"/>
  <c r="AJ34" i="26" s="1"/>
  <c r="AK93" i="4"/>
  <c r="AI34" i="26" s="1"/>
  <c r="AJ93" i="4"/>
  <c r="AH34" i="26" s="1"/>
  <c r="AI93" i="4"/>
  <c r="AG34" i="26" s="1"/>
  <c r="AH93" i="4"/>
  <c r="AF34" i="26" s="1"/>
  <c r="AG93" i="4"/>
  <c r="AE34" i="26" s="1"/>
  <c r="AF93" i="4"/>
  <c r="AD34" i="26" s="1"/>
  <c r="AE93" i="4"/>
  <c r="AC34" i="26" s="1"/>
  <c r="AD93" i="4"/>
  <c r="AB34" i="26" s="1"/>
  <c r="AC93" i="4"/>
  <c r="AA34" i="26" s="1"/>
  <c r="AB93" i="4"/>
  <c r="Z34" i="26" s="1"/>
  <c r="AA93" i="4"/>
  <c r="Y34" i="26" s="1"/>
  <c r="Z93" i="4"/>
  <c r="X34" i="26" s="1"/>
  <c r="Y93" i="4"/>
  <c r="W34" i="26" s="1"/>
  <c r="X93" i="4"/>
  <c r="V34" i="26" s="1"/>
  <c r="W93" i="4"/>
  <c r="U34" i="26" s="1"/>
  <c r="V93" i="4"/>
  <c r="T34" i="26" s="1"/>
  <c r="U93" i="4"/>
  <c r="S34" i="26" s="1"/>
  <c r="T93" i="4"/>
  <c r="R34" i="26" s="1"/>
  <c r="S93" i="4"/>
  <c r="Q34" i="26" s="1"/>
  <c r="R93" i="4"/>
  <c r="P34" i="26" s="1"/>
  <c r="Q93" i="4"/>
  <c r="O34" i="26" s="1"/>
  <c r="AR92" i="4"/>
  <c r="AP33" i="26" s="1"/>
  <c r="AQ92" i="4"/>
  <c r="AO33" i="26" s="1"/>
  <c r="AP92" i="4"/>
  <c r="AN33" i="26" s="1"/>
  <c r="AO92" i="4"/>
  <c r="AM33" i="26" s="1"/>
  <c r="AN92" i="4"/>
  <c r="AL33" i="26" s="1"/>
  <c r="AM92" i="4"/>
  <c r="AK33" i="26" s="1"/>
  <c r="AL92" i="4"/>
  <c r="AJ33" i="26" s="1"/>
  <c r="AK92" i="4"/>
  <c r="AI33" i="26" s="1"/>
  <c r="AJ92" i="4"/>
  <c r="AH33" i="26" s="1"/>
  <c r="AI92" i="4"/>
  <c r="AG33" i="26" s="1"/>
  <c r="AH92" i="4"/>
  <c r="AF33" i="26" s="1"/>
  <c r="AG92" i="4"/>
  <c r="AE33" i="26" s="1"/>
  <c r="AF92" i="4"/>
  <c r="AD33" i="26" s="1"/>
  <c r="AE92" i="4"/>
  <c r="AC33" i="26" s="1"/>
  <c r="AD92" i="4"/>
  <c r="AB33" i="26" s="1"/>
  <c r="AC92" i="4"/>
  <c r="AA33" i="26" s="1"/>
  <c r="AB92" i="4"/>
  <c r="Z33" i="26" s="1"/>
  <c r="AA92" i="4"/>
  <c r="Y33" i="26" s="1"/>
  <c r="Z92" i="4"/>
  <c r="X33" i="26" s="1"/>
  <c r="Y92" i="4"/>
  <c r="W33" i="26" s="1"/>
  <c r="X92" i="4"/>
  <c r="V33" i="26" s="1"/>
  <c r="W92" i="4"/>
  <c r="U33" i="26" s="1"/>
  <c r="V92" i="4"/>
  <c r="T33" i="26" s="1"/>
  <c r="U92" i="4"/>
  <c r="S33" i="26" s="1"/>
  <c r="T92" i="4"/>
  <c r="R33" i="26" s="1"/>
  <c r="S92" i="4"/>
  <c r="Q33" i="26" s="1"/>
  <c r="R92" i="4"/>
  <c r="P33" i="26" s="1"/>
  <c r="Q92" i="4"/>
  <c r="O33" i="26" s="1"/>
  <c r="AR91" i="4"/>
  <c r="AP32" i="26" s="1"/>
  <c r="AQ91" i="4"/>
  <c r="AO32" i="26" s="1"/>
  <c r="AP91" i="4"/>
  <c r="AN32" i="26" s="1"/>
  <c r="AO91" i="4"/>
  <c r="AN91" i="4"/>
  <c r="AL32" i="26" s="1"/>
  <c r="AM91" i="4"/>
  <c r="AK32" i="26" s="1"/>
  <c r="AL91" i="4"/>
  <c r="AJ32" i="26" s="1"/>
  <c r="AK91" i="4"/>
  <c r="AJ91" i="4"/>
  <c r="AH32" i="26" s="1"/>
  <c r="AI91" i="4"/>
  <c r="AG32" i="26" s="1"/>
  <c r="AH91" i="4"/>
  <c r="AF32" i="26" s="1"/>
  <c r="AG91" i="4"/>
  <c r="AF91" i="4"/>
  <c r="AD32" i="26" s="1"/>
  <c r="AE91" i="4"/>
  <c r="AC32" i="26" s="1"/>
  <c r="AD91" i="4"/>
  <c r="AB32" i="26" s="1"/>
  <c r="AC91" i="4"/>
  <c r="AB91" i="4"/>
  <c r="Z32" i="26" s="1"/>
  <c r="AA91" i="4"/>
  <c r="Y32" i="26" s="1"/>
  <c r="Z91" i="4"/>
  <c r="X32" i="26" s="1"/>
  <c r="Y91" i="4"/>
  <c r="X91" i="4"/>
  <c r="V32" i="26" s="1"/>
  <c r="W91" i="4"/>
  <c r="U32" i="26" s="1"/>
  <c r="V91" i="4"/>
  <c r="T32" i="26" s="1"/>
  <c r="U91" i="4"/>
  <c r="T91" i="4"/>
  <c r="R32" i="26" s="1"/>
  <c r="S91" i="4"/>
  <c r="Q32" i="26" s="1"/>
  <c r="R91" i="4"/>
  <c r="P32" i="26" s="1"/>
  <c r="Q91" i="4"/>
  <c r="O32" i="26" s="1"/>
  <c r="AR87" i="4"/>
  <c r="AP28" i="26" s="1"/>
  <c r="AO139" i="18" s="1"/>
  <c r="AQ87" i="4"/>
  <c r="AO28" i="26" s="1"/>
  <c r="AN139" i="18" s="1"/>
  <c r="AP87" i="4"/>
  <c r="AN28" i="26" s="1"/>
  <c r="AM139" i="18" s="1"/>
  <c r="AO87" i="4"/>
  <c r="AM28" i="26" s="1"/>
  <c r="AL139" i="18" s="1"/>
  <c r="AN87" i="4"/>
  <c r="AL28" i="26" s="1"/>
  <c r="AK139" i="18" s="1"/>
  <c r="AM87" i="4"/>
  <c r="AK28" i="26" s="1"/>
  <c r="AJ139" i="18" s="1"/>
  <c r="AL87" i="4"/>
  <c r="AJ28" i="26" s="1"/>
  <c r="AI139" i="18" s="1"/>
  <c r="AK87" i="4"/>
  <c r="AI28" i="26" s="1"/>
  <c r="AH139" i="18" s="1"/>
  <c r="AJ87" i="4"/>
  <c r="AH28" i="26" s="1"/>
  <c r="AG139" i="18" s="1"/>
  <c r="AI87" i="4"/>
  <c r="AG28" i="26" s="1"/>
  <c r="AF139" i="18" s="1"/>
  <c r="AH87" i="4"/>
  <c r="AF28" i="26" s="1"/>
  <c r="AE139" i="18" s="1"/>
  <c r="AG87" i="4"/>
  <c r="AE28" i="26" s="1"/>
  <c r="AD139" i="18" s="1"/>
  <c r="AF87" i="4"/>
  <c r="AD28" i="26" s="1"/>
  <c r="AC139" i="18" s="1"/>
  <c r="AE87" i="4"/>
  <c r="AC28" i="26" s="1"/>
  <c r="AB139" i="18" s="1"/>
  <c r="AD87" i="4"/>
  <c r="AB28" i="26" s="1"/>
  <c r="AA139" i="18" s="1"/>
  <c r="AC87" i="4"/>
  <c r="AA28" i="26" s="1"/>
  <c r="Z139" i="18" s="1"/>
  <c r="AB87" i="4"/>
  <c r="Z28" i="26" s="1"/>
  <c r="Y139" i="18" s="1"/>
  <c r="AA87" i="4"/>
  <c r="Y28" i="26" s="1"/>
  <c r="X139" i="18" s="1"/>
  <c r="Z87" i="4"/>
  <c r="X28" i="26" s="1"/>
  <c r="W139" i="18" s="1"/>
  <c r="Y87" i="4"/>
  <c r="W28" i="26" s="1"/>
  <c r="X87" i="4"/>
  <c r="V28" i="26" s="1"/>
  <c r="W87" i="4"/>
  <c r="U28" i="26" s="1"/>
  <c r="V87" i="4"/>
  <c r="T28" i="26" s="1"/>
  <c r="U87" i="4"/>
  <c r="S28" i="26" s="1"/>
  <c r="T87" i="4"/>
  <c r="R28" i="26" s="1"/>
  <c r="S87" i="4"/>
  <c r="Q28" i="26" s="1"/>
  <c r="R87" i="4"/>
  <c r="P28" i="26" s="1"/>
  <c r="Q87" i="4"/>
  <c r="O28" i="26" s="1"/>
  <c r="AR86" i="4"/>
  <c r="AP27" i="26" s="1"/>
  <c r="AO138" i="18" s="1"/>
  <c r="AQ86" i="4"/>
  <c r="AO27" i="26" s="1"/>
  <c r="AN138" i="18" s="1"/>
  <c r="AP86" i="4"/>
  <c r="AN27" i="26" s="1"/>
  <c r="AM138" i="18" s="1"/>
  <c r="AO86" i="4"/>
  <c r="AM27" i="26" s="1"/>
  <c r="AL138" i="18" s="1"/>
  <c r="AN86" i="4"/>
  <c r="AL27" i="26" s="1"/>
  <c r="AK138" i="18" s="1"/>
  <c r="AM86" i="4"/>
  <c r="AK27" i="26" s="1"/>
  <c r="AJ138" i="18" s="1"/>
  <c r="AL86" i="4"/>
  <c r="AJ27" i="26" s="1"/>
  <c r="AI138" i="18" s="1"/>
  <c r="AK86" i="4"/>
  <c r="AI27" i="26" s="1"/>
  <c r="AH138" i="18" s="1"/>
  <c r="AJ86" i="4"/>
  <c r="AH27" i="26" s="1"/>
  <c r="AG138" i="18" s="1"/>
  <c r="AI86" i="4"/>
  <c r="AG27" i="26" s="1"/>
  <c r="AF138" i="18" s="1"/>
  <c r="AH86" i="4"/>
  <c r="AF27" i="26" s="1"/>
  <c r="AE138" i="18" s="1"/>
  <c r="AG86" i="4"/>
  <c r="AE27" i="26" s="1"/>
  <c r="AD138" i="18" s="1"/>
  <c r="AF86" i="4"/>
  <c r="AD27" i="26" s="1"/>
  <c r="AC138" i="18" s="1"/>
  <c r="AE86" i="4"/>
  <c r="AC27" i="26" s="1"/>
  <c r="AB138" i="18" s="1"/>
  <c r="AD86" i="4"/>
  <c r="AB27" i="26" s="1"/>
  <c r="AA138" i="18" s="1"/>
  <c r="AC86" i="4"/>
  <c r="AA27" i="26" s="1"/>
  <c r="Z138" i="18" s="1"/>
  <c r="AB86" i="4"/>
  <c r="Z27" i="26" s="1"/>
  <c r="Y138" i="18" s="1"/>
  <c r="AA86" i="4"/>
  <c r="Y27" i="26" s="1"/>
  <c r="X138" i="18" s="1"/>
  <c r="Z86" i="4"/>
  <c r="X27" i="26" s="1"/>
  <c r="W138" i="18" s="1"/>
  <c r="Y86" i="4"/>
  <c r="W27" i="26" s="1"/>
  <c r="X86" i="4"/>
  <c r="V27" i="26" s="1"/>
  <c r="W86" i="4"/>
  <c r="U27" i="26" s="1"/>
  <c r="V86" i="4"/>
  <c r="T27" i="26" s="1"/>
  <c r="U86" i="4"/>
  <c r="S27" i="26" s="1"/>
  <c r="T86" i="4"/>
  <c r="R27" i="26" s="1"/>
  <c r="S86" i="4"/>
  <c r="Q27" i="26" s="1"/>
  <c r="R86" i="4"/>
  <c r="P27" i="26" s="1"/>
  <c r="Q86" i="4"/>
  <c r="O27" i="26" s="1"/>
  <c r="AR84" i="4"/>
  <c r="AQ84" i="4"/>
  <c r="AP84" i="4"/>
  <c r="AO84" i="4"/>
  <c r="AN84" i="4"/>
  <c r="AM84" i="4"/>
  <c r="AL84" i="4"/>
  <c r="AK84" i="4"/>
  <c r="AJ84" i="4"/>
  <c r="AI84" i="4"/>
  <c r="AH84" i="4"/>
  <c r="AG84" i="4"/>
  <c r="AF84" i="4"/>
  <c r="AE84" i="4"/>
  <c r="AD84" i="4"/>
  <c r="AC84" i="4"/>
  <c r="AB84" i="4"/>
  <c r="AA84" i="4"/>
  <c r="Z84" i="4"/>
  <c r="Y84" i="4"/>
  <c r="X84" i="4"/>
  <c r="W84" i="4"/>
  <c r="U25" i="26" s="1"/>
  <c r="V84" i="4"/>
  <c r="U84" i="4"/>
  <c r="S25" i="26" s="1"/>
  <c r="T84" i="4"/>
  <c r="R25" i="26" s="1"/>
  <c r="S84" i="4"/>
  <c r="R84" i="4"/>
  <c r="P25" i="26" s="1"/>
  <c r="Q84" i="4"/>
  <c r="O25" i="26" s="1"/>
  <c r="AR82" i="4"/>
  <c r="AP23" i="26" s="1"/>
  <c r="AO134" i="18" s="1"/>
  <c r="AQ82" i="4"/>
  <c r="AO23" i="26" s="1"/>
  <c r="AN134" i="18" s="1"/>
  <c r="AP82" i="4"/>
  <c r="AN23" i="26" s="1"/>
  <c r="AM134" i="18" s="1"/>
  <c r="AO82" i="4"/>
  <c r="AM23" i="26" s="1"/>
  <c r="AL134" i="18" s="1"/>
  <c r="AN82" i="4"/>
  <c r="AL23" i="26" s="1"/>
  <c r="AK134" i="18" s="1"/>
  <c r="AM82" i="4"/>
  <c r="AK23" i="26" s="1"/>
  <c r="AJ134" i="18" s="1"/>
  <c r="AL82" i="4"/>
  <c r="AJ23" i="26" s="1"/>
  <c r="AI134" i="18" s="1"/>
  <c r="AK82" i="4"/>
  <c r="AI23" i="26" s="1"/>
  <c r="AH134" i="18" s="1"/>
  <c r="AJ82" i="4"/>
  <c r="AH23" i="26" s="1"/>
  <c r="AG134" i="18" s="1"/>
  <c r="AI82" i="4"/>
  <c r="AG23" i="26" s="1"/>
  <c r="AF134" i="18" s="1"/>
  <c r="AH82" i="4"/>
  <c r="AF23" i="26" s="1"/>
  <c r="AE134" i="18" s="1"/>
  <c r="AG82" i="4"/>
  <c r="AE23" i="26" s="1"/>
  <c r="AD134" i="18" s="1"/>
  <c r="AF82" i="4"/>
  <c r="AD23" i="26" s="1"/>
  <c r="AC134" i="18" s="1"/>
  <c r="AE82" i="4"/>
  <c r="AC23" i="26" s="1"/>
  <c r="AB134" i="18" s="1"/>
  <c r="AD82" i="4"/>
  <c r="AB23" i="26" s="1"/>
  <c r="AA134" i="18" s="1"/>
  <c r="AC82" i="4"/>
  <c r="AA23" i="26" s="1"/>
  <c r="Z134" i="18" s="1"/>
  <c r="AB82" i="4"/>
  <c r="Z23" i="26" s="1"/>
  <c r="Y134" i="18" s="1"/>
  <c r="AA82" i="4"/>
  <c r="Y23" i="26" s="1"/>
  <c r="X134" i="18" s="1"/>
  <c r="Z82" i="4"/>
  <c r="X23" i="26" s="1"/>
  <c r="W134" i="18" s="1"/>
  <c r="Y82" i="4"/>
  <c r="W23" i="26" s="1"/>
  <c r="X82" i="4"/>
  <c r="V23" i="26" s="1"/>
  <c r="W82" i="4"/>
  <c r="U23" i="26" s="1"/>
  <c r="V82" i="4"/>
  <c r="T23" i="26" s="1"/>
  <c r="U82" i="4"/>
  <c r="S23" i="26" s="1"/>
  <c r="T82" i="4"/>
  <c r="R23" i="26" s="1"/>
  <c r="S82" i="4"/>
  <c r="Q23" i="26" s="1"/>
  <c r="R82" i="4"/>
  <c r="P23" i="26" s="1"/>
  <c r="Q82" i="4"/>
  <c r="O23" i="26" s="1"/>
  <c r="AR79" i="4"/>
  <c r="AP20" i="26" s="1"/>
  <c r="AQ79" i="4"/>
  <c r="AO20" i="26" s="1"/>
  <c r="AP79" i="4"/>
  <c r="AN20" i="26" s="1"/>
  <c r="AO79" i="4"/>
  <c r="AM20" i="26" s="1"/>
  <c r="AN79" i="4"/>
  <c r="AL20" i="26" s="1"/>
  <c r="AM79" i="4"/>
  <c r="AK20" i="26" s="1"/>
  <c r="AL79" i="4"/>
  <c r="AJ20" i="26" s="1"/>
  <c r="AK79" i="4"/>
  <c r="AI20" i="26" s="1"/>
  <c r="AJ79" i="4"/>
  <c r="AH20" i="26" s="1"/>
  <c r="AI79" i="4"/>
  <c r="AG20" i="26" s="1"/>
  <c r="AH79" i="4"/>
  <c r="AF20" i="26" s="1"/>
  <c r="AG79" i="4"/>
  <c r="AE20" i="26" s="1"/>
  <c r="AF79" i="4"/>
  <c r="AD20" i="26" s="1"/>
  <c r="AE79" i="4"/>
  <c r="AC20" i="26" s="1"/>
  <c r="AD79" i="4"/>
  <c r="AB20" i="26" s="1"/>
  <c r="AC79" i="4"/>
  <c r="AA20" i="26" s="1"/>
  <c r="AB79" i="4"/>
  <c r="Z20" i="26" s="1"/>
  <c r="AA79" i="4"/>
  <c r="Y20" i="26" s="1"/>
  <c r="Z79" i="4"/>
  <c r="X20" i="26" s="1"/>
  <c r="Y79" i="4"/>
  <c r="W20" i="26" s="1"/>
  <c r="X79" i="4"/>
  <c r="V20" i="26" s="1"/>
  <c r="W79" i="4"/>
  <c r="U20" i="26" s="1"/>
  <c r="V79" i="4"/>
  <c r="T20" i="26" s="1"/>
  <c r="U79" i="4"/>
  <c r="S20" i="26" s="1"/>
  <c r="T79" i="4"/>
  <c r="R20" i="26" s="1"/>
  <c r="S79" i="4"/>
  <c r="Q20" i="26" s="1"/>
  <c r="R79" i="4"/>
  <c r="P20" i="26" s="1"/>
  <c r="Q79" i="4"/>
  <c r="O20" i="26" s="1"/>
  <c r="AR78" i="4"/>
  <c r="AP19" i="26" s="1"/>
  <c r="AQ78" i="4"/>
  <c r="AO19" i="26" s="1"/>
  <c r="AP78" i="4"/>
  <c r="AN19" i="26" s="1"/>
  <c r="AO78" i="4"/>
  <c r="AM19" i="26" s="1"/>
  <c r="AN78" i="4"/>
  <c r="AL19" i="26" s="1"/>
  <c r="AM78" i="4"/>
  <c r="AK19" i="26" s="1"/>
  <c r="AL78" i="4"/>
  <c r="AJ19" i="26" s="1"/>
  <c r="AK78" i="4"/>
  <c r="AI19" i="26" s="1"/>
  <c r="AJ78" i="4"/>
  <c r="AH19" i="26" s="1"/>
  <c r="AI78" i="4"/>
  <c r="AG19" i="26" s="1"/>
  <c r="AH78" i="4"/>
  <c r="AF19" i="26" s="1"/>
  <c r="AG78" i="4"/>
  <c r="AE19" i="26" s="1"/>
  <c r="AF78" i="4"/>
  <c r="AD19" i="26" s="1"/>
  <c r="AE78" i="4"/>
  <c r="AC19" i="26" s="1"/>
  <c r="AD78" i="4"/>
  <c r="AB19" i="26" s="1"/>
  <c r="AC78" i="4"/>
  <c r="AA19" i="26" s="1"/>
  <c r="AB78" i="4"/>
  <c r="Z19" i="26" s="1"/>
  <c r="AA78" i="4"/>
  <c r="Y19" i="26" s="1"/>
  <c r="Z78" i="4"/>
  <c r="X19" i="26" s="1"/>
  <c r="Y78" i="4"/>
  <c r="W19" i="26" s="1"/>
  <c r="AR77" i="4"/>
  <c r="AP18" i="26" s="1"/>
  <c r="AQ77" i="4"/>
  <c r="AO18" i="26" s="1"/>
  <c r="AP77" i="4"/>
  <c r="AN18" i="26" s="1"/>
  <c r="AO77" i="4"/>
  <c r="AM18" i="26" s="1"/>
  <c r="AN77" i="4"/>
  <c r="AL18" i="26" s="1"/>
  <c r="AM77" i="4"/>
  <c r="AK18" i="26" s="1"/>
  <c r="AL77" i="4"/>
  <c r="AJ18" i="26" s="1"/>
  <c r="AK77" i="4"/>
  <c r="AI18" i="26" s="1"/>
  <c r="AJ77" i="4"/>
  <c r="AH18" i="26" s="1"/>
  <c r="AI77" i="4"/>
  <c r="AG18" i="26" s="1"/>
  <c r="AH77" i="4"/>
  <c r="AF18" i="26" s="1"/>
  <c r="AG77" i="4"/>
  <c r="AE18" i="26" s="1"/>
  <c r="AF77" i="4"/>
  <c r="AD18" i="26" s="1"/>
  <c r="AE77" i="4"/>
  <c r="AC18" i="26" s="1"/>
  <c r="AD77" i="4"/>
  <c r="AB18" i="26" s="1"/>
  <c r="AC77" i="4"/>
  <c r="AA18" i="26" s="1"/>
  <c r="AB77" i="4"/>
  <c r="Z18" i="26" s="1"/>
  <c r="AA77" i="4"/>
  <c r="Y18" i="26" s="1"/>
  <c r="Z77" i="4"/>
  <c r="X18" i="26" s="1"/>
  <c r="Y77" i="4"/>
  <c r="W18" i="26" s="1"/>
  <c r="X77" i="4"/>
  <c r="V18" i="26" s="1"/>
  <c r="W77" i="4"/>
  <c r="U18" i="26" s="1"/>
  <c r="V77" i="4"/>
  <c r="T18" i="26" s="1"/>
  <c r="U77" i="4"/>
  <c r="S18" i="26" s="1"/>
  <c r="T77" i="4"/>
  <c r="R18" i="26" s="1"/>
  <c r="S77" i="4"/>
  <c r="Q18" i="26" s="1"/>
  <c r="R77" i="4"/>
  <c r="P18" i="26" s="1"/>
  <c r="Q77" i="4"/>
  <c r="O18" i="26" s="1"/>
  <c r="AR76" i="4"/>
  <c r="AQ76" i="4"/>
  <c r="AO17" i="26" s="1"/>
  <c r="AP76" i="4"/>
  <c r="AN17" i="26" s="1"/>
  <c r="AO76" i="4"/>
  <c r="AM17" i="26" s="1"/>
  <c r="AN76" i="4"/>
  <c r="AM76" i="4"/>
  <c r="AK17" i="26" s="1"/>
  <c r="AL76" i="4"/>
  <c r="AK76" i="4"/>
  <c r="AI17" i="26" s="1"/>
  <c r="AJ76" i="4"/>
  <c r="AI76" i="4"/>
  <c r="AG17" i="26" s="1"/>
  <c r="AH76" i="4"/>
  <c r="AG76" i="4"/>
  <c r="AE17" i="26" s="1"/>
  <c r="AF76" i="4"/>
  <c r="AE76" i="4"/>
  <c r="AC17" i="26" s="1"/>
  <c r="AD76" i="4"/>
  <c r="AB17" i="26" s="1"/>
  <c r="AC76" i="4"/>
  <c r="AA17" i="26" s="1"/>
  <c r="AB76" i="4"/>
  <c r="AA76" i="4"/>
  <c r="Y17" i="26" s="1"/>
  <c r="Z76" i="4"/>
  <c r="Y76" i="4"/>
  <c r="W17" i="26" s="1"/>
  <c r="X76" i="4"/>
  <c r="W76" i="4"/>
  <c r="U17" i="26" s="1"/>
  <c r="V76" i="4"/>
  <c r="U76" i="4"/>
  <c r="S17" i="26" s="1"/>
  <c r="T76" i="4"/>
  <c r="S76" i="4"/>
  <c r="Q17" i="26" s="1"/>
  <c r="R76" i="4"/>
  <c r="P17" i="26" s="1"/>
  <c r="Q76" i="4"/>
  <c r="O17" i="26" s="1"/>
  <c r="AR71" i="4"/>
  <c r="AP12" i="26" s="1"/>
  <c r="AQ71" i="4"/>
  <c r="AO12" i="26" s="1"/>
  <c r="AP71" i="4"/>
  <c r="AN12" i="26" s="1"/>
  <c r="AO71" i="4"/>
  <c r="AM12" i="26" s="1"/>
  <c r="AN71" i="4"/>
  <c r="AM71" i="4"/>
  <c r="AK12" i="26" s="1"/>
  <c r="AL71" i="4"/>
  <c r="AJ12" i="26" s="1"/>
  <c r="AK71" i="4"/>
  <c r="AI12" i="26" s="1"/>
  <c r="AJ71" i="4"/>
  <c r="AH12" i="26" s="1"/>
  <c r="AI71" i="4"/>
  <c r="AG12" i="26" s="1"/>
  <c r="AH71" i="4"/>
  <c r="AG71" i="4"/>
  <c r="AE12" i="26" s="1"/>
  <c r="AF71" i="4"/>
  <c r="AE71" i="4"/>
  <c r="AC12" i="26" s="1"/>
  <c r="AD71" i="4"/>
  <c r="AB12" i="26" s="1"/>
  <c r="AC71" i="4"/>
  <c r="AA12" i="26" s="1"/>
  <c r="AB71" i="4"/>
  <c r="Z12" i="26" s="1"/>
  <c r="AA71" i="4"/>
  <c r="Y12" i="26" s="1"/>
  <c r="Z71" i="4"/>
  <c r="X12" i="26" s="1"/>
  <c r="Y71" i="4"/>
  <c r="W12" i="26" s="1"/>
  <c r="X71" i="4"/>
  <c r="W71" i="4"/>
  <c r="U12" i="26" s="1"/>
  <c r="V71" i="4"/>
  <c r="U71" i="4"/>
  <c r="S12" i="26" s="1"/>
  <c r="T71" i="4"/>
  <c r="R12" i="26" s="1"/>
  <c r="S71" i="4"/>
  <c r="Q12" i="26" s="1"/>
  <c r="R71" i="4"/>
  <c r="P12" i="26" s="1"/>
  <c r="Q71" i="4"/>
  <c r="O12" i="26" s="1"/>
  <c r="AR69" i="4"/>
  <c r="AP10" i="26" s="1"/>
  <c r="AQ69" i="4"/>
  <c r="AO10" i="26" s="1"/>
  <c r="AP69" i="4"/>
  <c r="AN10" i="26" s="1"/>
  <c r="AO69" i="4"/>
  <c r="AM10" i="26" s="1"/>
  <c r="AN69" i="4"/>
  <c r="AL10" i="26" s="1"/>
  <c r="AM69" i="4"/>
  <c r="AK10" i="26" s="1"/>
  <c r="AL69" i="4"/>
  <c r="AJ10" i="26" s="1"/>
  <c r="AK69" i="4"/>
  <c r="AI10" i="26" s="1"/>
  <c r="AJ69" i="4"/>
  <c r="AH10" i="26" s="1"/>
  <c r="AI69" i="4"/>
  <c r="AG10" i="26" s="1"/>
  <c r="AH69" i="4"/>
  <c r="AF10" i="26" s="1"/>
  <c r="AG69" i="4"/>
  <c r="AE10" i="26" s="1"/>
  <c r="AF69" i="4"/>
  <c r="AD10" i="26" s="1"/>
  <c r="AE69" i="4"/>
  <c r="AC10" i="26" s="1"/>
  <c r="AD69" i="4"/>
  <c r="AB10" i="26" s="1"/>
  <c r="AC69" i="4"/>
  <c r="AA10" i="26" s="1"/>
  <c r="AB69" i="4"/>
  <c r="Z10" i="26" s="1"/>
  <c r="AA69" i="4"/>
  <c r="Y10" i="26" s="1"/>
  <c r="Z69" i="4"/>
  <c r="X10" i="26" s="1"/>
  <c r="Y69" i="4"/>
  <c r="W10" i="26" s="1"/>
  <c r="X69" i="4"/>
  <c r="V10" i="26" s="1"/>
  <c r="W69" i="4"/>
  <c r="U10" i="26" s="1"/>
  <c r="V69" i="4"/>
  <c r="T10" i="26" s="1"/>
  <c r="U69" i="4"/>
  <c r="S10" i="26" s="1"/>
  <c r="T69" i="4"/>
  <c r="R10" i="26" s="1"/>
  <c r="S69" i="4"/>
  <c r="Q10" i="26" s="1"/>
  <c r="R69" i="4"/>
  <c r="P10" i="26" s="1"/>
  <c r="Q69" i="4"/>
  <c r="O10" i="26" s="1"/>
  <c r="AR68" i="4"/>
  <c r="AP9" i="26" s="1"/>
  <c r="AQ68" i="4"/>
  <c r="AO9" i="26" s="1"/>
  <c r="AP68" i="4"/>
  <c r="AN9" i="26" s="1"/>
  <c r="AO68" i="4"/>
  <c r="AM9" i="26" s="1"/>
  <c r="AN68" i="4"/>
  <c r="AL9" i="26" s="1"/>
  <c r="AM68" i="4"/>
  <c r="AK9" i="26" s="1"/>
  <c r="AL68" i="4"/>
  <c r="AJ9" i="26" s="1"/>
  <c r="AK68" i="4"/>
  <c r="AI9" i="26" s="1"/>
  <c r="AJ68" i="4"/>
  <c r="AH9" i="26" s="1"/>
  <c r="AI68" i="4"/>
  <c r="AG9" i="26" s="1"/>
  <c r="AH68" i="4"/>
  <c r="AF9" i="26" s="1"/>
  <c r="AG68" i="4"/>
  <c r="AE9" i="26" s="1"/>
  <c r="AF68" i="4"/>
  <c r="AD9" i="26" s="1"/>
  <c r="AE68" i="4"/>
  <c r="AC9" i="26" s="1"/>
  <c r="AD68" i="4"/>
  <c r="AB9" i="26" s="1"/>
  <c r="AC68" i="4"/>
  <c r="AA9" i="26" s="1"/>
  <c r="AB68" i="4"/>
  <c r="Z9" i="26" s="1"/>
  <c r="AA68" i="4"/>
  <c r="Y9" i="26" s="1"/>
  <c r="Z68" i="4"/>
  <c r="X9" i="26" s="1"/>
  <c r="Y68" i="4"/>
  <c r="W9" i="26" s="1"/>
  <c r="W9" i="27" s="1"/>
  <c r="X68" i="4"/>
  <c r="W68" i="4"/>
  <c r="V68" i="4"/>
  <c r="U68" i="4"/>
  <c r="T68" i="4"/>
  <c r="S68" i="4"/>
  <c r="R68" i="4"/>
  <c r="Q68" i="4"/>
  <c r="AR67" i="4"/>
  <c r="AP8" i="26" s="1"/>
  <c r="AQ67" i="4"/>
  <c r="AO8" i="26" s="1"/>
  <c r="AP67" i="4"/>
  <c r="AN8" i="26" s="1"/>
  <c r="AO67" i="4"/>
  <c r="AM8" i="26" s="1"/>
  <c r="AN67" i="4"/>
  <c r="AL8" i="26" s="1"/>
  <c r="AM67" i="4"/>
  <c r="AK8" i="26" s="1"/>
  <c r="AL67" i="4"/>
  <c r="AJ8" i="26" s="1"/>
  <c r="AK67" i="4"/>
  <c r="AI8" i="26" s="1"/>
  <c r="AJ67" i="4"/>
  <c r="AH8" i="26" s="1"/>
  <c r="AI67" i="4"/>
  <c r="AG8" i="26" s="1"/>
  <c r="AH67" i="4"/>
  <c r="AF8" i="26" s="1"/>
  <c r="AG67" i="4"/>
  <c r="AE8" i="26" s="1"/>
  <c r="AF67" i="4"/>
  <c r="AD8" i="26" s="1"/>
  <c r="AE67" i="4"/>
  <c r="AC8" i="26" s="1"/>
  <c r="AD67" i="4"/>
  <c r="AB8" i="26" s="1"/>
  <c r="AC67" i="4"/>
  <c r="AA8" i="26" s="1"/>
  <c r="AB67" i="4"/>
  <c r="Z8" i="26" s="1"/>
  <c r="AA67" i="4"/>
  <c r="Y8" i="26" s="1"/>
  <c r="Z67" i="4"/>
  <c r="X8" i="26" s="1"/>
  <c r="Y67" i="4"/>
  <c r="W8" i="26" s="1"/>
  <c r="X67" i="4"/>
  <c r="V8" i="26" s="1"/>
  <c r="W67" i="4"/>
  <c r="U8" i="26" s="1"/>
  <c r="V67" i="4"/>
  <c r="T8" i="26" s="1"/>
  <c r="U67" i="4"/>
  <c r="S8" i="26" s="1"/>
  <c r="T67" i="4"/>
  <c r="R8" i="26" s="1"/>
  <c r="S67" i="4"/>
  <c r="Q8" i="26" s="1"/>
  <c r="R67" i="4"/>
  <c r="P8" i="26" s="1"/>
  <c r="Q67" i="4"/>
  <c r="O8" i="26" s="1"/>
  <c r="AR66" i="4"/>
  <c r="AP7" i="26" s="1"/>
  <c r="AQ66" i="4"/>
  <c r="AO7" i="26" s="1"/>
  <c r="AP66" i="4"/>
  <c r="AN7" i="26" s="1"/>
  <c r="AO66" i="4"/>
  <c r="AM7" i="26" s="1"/>
  <c r="AN66" i="4"/>
  <c r="AL7" i="26" s="1"/>
  <c r="AM66" i="4"/>
  <c r="AK7" i="26" s="1"/>
  <c r="AL66" i="4"/>
  <c r="AJ7" i="26" s="1"/>
  <c r="AK66" i="4"/>
  <c r="AI7" i="26" s="1"/>
  <c r="AJ66" i="4"/>
  <c r="AH7" i="26" s="1"/>
  <c r="AI66" i="4"/>
  <c r="AG7" i="26" s="1"/>
  <c r="AH66" i="4"/>
  <c r="AF7" i="26" s="1"/>
  <c r="AG66" i="4"/>
  <c r="AE7" i="26" s="1"/>
  <c r="AF66" i="4"/>
  <c r="AD7" i="26" s="1"/>
  <c r="AE66" i="4"/>
  <c r="AC7" i="26" s="1"/>
  <c r="AD66" i="4"/>
  <c r="AB7" i="26" s="1"/>
  <c r="AC66" i="4"/>
  <c r="AA7" i="26" s="1"/>
  <c r="AB66" i="4"/>
  <c r="Z7" i="26" s="1"/>
  <c r="AA66" i="4"/>
  <c r="Y7" i="26" s="1"/>
  <c r="Z66" i="4"/>
  <c r="X7" i="26" s="1"/>
  <c r="Y66" i="4"/>
  <c r="W7" i="26" s="1"/>
  <c r="X66" i="4"/>
  <c r="V7" i="26" s="1"/>
  <c r="W66" i="4"/>
  <c r="U7" i="26" s="1"/>
  <c r="V66" i="4"/>
  <c r="T7" i="26" s="1"/>
  <c r="U66" i="4"/>
  <c r="S7" i="26" s="1"/>
  <c r="T66" i="4"/>
  <c r="R7" i="26" s="1"/>
  <c r="S66" i="4"/>
  <c r="Q7" i="26" s="1"/>
  <c r="R66" i="4"/>
  <c r="P7" i="26" s="1"/>
  <c r="Q66" i="4"/>
  <c r="O7" i="26" s="1"/>
  <c r="AR65" i="4"/>
  <c r="AQ65" i="4"/>
  <c r="AO6" i="26" s="1"/>
  <c r="AP65" i="4"/>
  <c r="AN6" i="26" s="1"/>
  <c r="AO65" i="4"/>
  <c r="AN65" i="4"/>
  <c r="AM65" i="4"/>
  <c r="AK6" i="26" s="1"/>
  <c r="AL65" i="4"/>
  <c r="AK65" i="4"/>
  <c r="AJ65" i="4"/>
  <c r="AI65" i="4"/>
  <c r="AG6" i="26" s="1"/>
  <c r="AH65" i="4"/>
  <c r="AG65" i="4"/>
  <c r="AF65" i="4"/>
  <c r="AE65" i="4"/>
  <c r="AC6" i="26" s="1"/>
  <c r="AD65" i="4"/>
  <c r="AC65" i="4"/>
  <c r="AB65" i="4"/>
  <c r="AA65" i="4"/>
  <c r="Y6" i="26" s="1"/>
  <c r="Z65" i="4"/>
  <c r="X6" i="26" s="1"/>
  <c r="Y65" i="4"/>
  <c r="X65" i="4"/>
  <c r="W65" i="4"/>
  <c r="U6" i="26" s="1"/>
  <c r="V65" i="4"/>
  <c r="U65" i="4"/>
  <c r="T65" i="4"/>
  <c r="S65" i="4"/>
  <c r="Q6" i="26" s="1"/>
  <c r="R65" i="4"/>
  <c r="P6" i="26" s="1"/>
  <c r="Q65" i="4"/>
  <c r="O6" i="26" s="1"/>
  <c r="AP56" i="23"/>
  <c r="AP55" i="23"/>
  <c r="AR51" i="2"/>
  <c r="AL51" i="2"/>
  <c r="AD51" i="2"/>
  <c r="AB51" i="2"/>
  <c r="V51" i="2"/>
  <c r="S51" i="21" s="1"/>
  <c r="AP51" i="23"/>
  <c r="AP50" i="23"/>
  <c r="AP48" i="23"/>
  <c r="AT38" i="2"/>
  <c r="AS38" i="2"/>
  <c r="AR38" i="2"/>
  <c r="AQ38" i="2"/>
  <c r="AP38" i="2"/>
  <c r="AO38" i="2"/>
  <c r="AN38" i="2"/>
  <c r="AM38" i="2"/>
  <c r="AL38" i="2"/>
  <c r="AK38" i="2"/>
  <c r="AJ38" i="2"/>
  <c r="AI38" i="2"/>
  <c r="AH38" i="2"/>
  <c r="AG38" i="2"/>
  <c r="AF38" i="2"/>
  <c r="AE38" i="2"/>
  <c r="AD38" i="2"/>
  <c r="AC38" i="2"/>
  <c r="AB38" i="2"/>
  <c r="AA38" i="2"/>
  <c r="Z38" i="2"/>
  <c r="W38" i="21" s="1"/>
  <c r="Y38" i="2"/>
  <c r="V38" i="21" s="1"/>
  <c r="X38" i="2"/>
  <c r="U38" i="21" s="1"/>
  <c r="W38" i="2"/>
  <c r="T38" i="21" s="1"/>
  <c r="V38" i="2"/>
  <c r="S38" i="21" s="1"/>
  <c r="U38" i="2"/>
  <c r="R38" i="21" s="1"/>
  <c r="T38" i="2"/>
  <c r="Q38" i="21" s="1"/>
  <c r="S38" i="2"/>
  <c r="P38" i="21" s="1"/>
  <c r="R38" i="2"/>
  <c r="O38" i="21" s="1"/>
  <c r="Q38" i="2"/>
  <c r="N38" i="21" s="1"/>
  <c r="P38" i="2"/>
  <c r="M38" i="21" s="1"/>
  <c r="O38" i="2"/>
  <c r="L38" i="21" s="1"/>
  <c r="N38" i="2"/>
  <c r="K38" i="21" s="1"/>
  <c r="M38" i="2"/>
  <c r="J38" i="21" s="1"/>
  <c r="L38" i="2"/>
  <c r="I38" i="21" s="1"/>
  <c r="K38" i="2"/>
  <c r="H38" i="21" s="1"/>
  <c r="J38" i="2"/>
  <c r="G38" i="21" s="1"/>
  <c r="I38" i="2"/>
  <c r="F38" i="21" s="1"/>
  <c r="H38" i="2"/>
  <c r="E38" i="21" s="1"/>
  <c r="G38" i="2"/>
  <c r="D38" i="21" s="1"/>
  <c r="F38" i="2"/>
  <c r="C38" i="21" s="1"/>
  <c r="J44" i="32" s="1"/>
  <c r="AT31" i="2"/>
  <c r="AS31" i="2"/>
  <c r="AR31" i="2"/>
  <c r="AQ31" i="2"/>
  <c r="AP31" i="2"/>
  <c r="AO31" i="2"/>
  <c r="AN31" i="2"/>
  <c r="AM31" i="2"/>
  <c r="AL31" i="2"/>
  <c r="AK31" i="2"/>
  <c r="AJ31" i="2"/>
  <c r="AI31" i="2"/>
  <c r="AH31" i="2"/>
  <c r="AG31" i="2"/>
  <c r="AF31" i="2"/>
  <c r="AE31" i="2"/>
  <c r="AD31" i="2"/>
  <c r="AC31" i="2"/>
  <c r="AB31" i="2"/>
  <c r="AA31" i="2"/>
  <c r="AP29" i="23"/>
  <c r="AO29" i="23"/>
  <c r="AN29" i="23"/>
  <c r="AM29" i="23"/>
  <c r="AL29" i="23"/>
  <c r="AK29" i="23"/>
  <c r="AJ29" i="23"/>
  <c r="AI29" i="23"/>
  <c r="AH29" i="23"/>
  <c r="AG29" i="23"/>
  <c r="AF29" i="23"/>
  <c r="AE29" i="23"/>
  <c r="AD29" i="23"/>
  <c r="AC29" i="23"/>
  <c r="AB29" i="23"/>
  <c r="AA29" i="23"/>
  <c r="Z29" i="23"/>
  <c r="Y29" i="23"/>
  <c r="X29" i="23"/>
  <c r="W29" i="23"/>
  <c r="AP28" i="23"/>
  <c r="AO28" i="23"/>
  <c r="AN28" i="23"/>
  <c r="AM28" i="23"/>
  <c r="AL28" i="23"/>
  <c r="AK28" i="23"/>
  <c r="AJ28" i="23"/>
  <c r="AI28" i="23"/>
  <c r="AH28" i="23"/>
  <c r="AG28" i="23"/>
  <c r="AF28" i="23"/>
  <c r="AE28" i="23"/>
  <c r="AD28" i="23"/>
  <c r="AC28" i="23"/>
  <c r="AB28" i="23"/>
  <c r="AA28" i="23"/>
  <c r="Z28" i="23"/>
  <c r="Y28" i="23"/>
  <c r="X28" i="23"/>
  <c r="W28" i="23"/>
  <c r="AP27" i="23"/>
  <c r="AO27" i="23"/>
  <c r="AN27" i="23"/>
  <c r="AM27" i="23"/>
  <c r="AL27" i="23"/>
  <c r="AK27" i="23"/>
  <c r="AJ27" i="23"/>
  <c r="AI27" i="23"/>
  <c r="AH27" i="23"/>
  <c r="AG27" i="23"/>
  <c r="AF27" i="23"/>
  <c r="AE27" i="23"/>
  <c r="AD27" i="23"/>
  <c r="AC27" i="23"/>
  <c r="AB27" i="23"/>
  <c r="AA27" i="23"/>
  <c r="Z27" i="23"/>
  <c r="Y27" i="23"/>
  <c r="X27" i="23"/>
  <c r="W27" i="23"/>
  <c r="V27" i="23"/>
  <c r="U27" i="23"/>
  <c r="T27" i="23"/>
  <c r="S27" i="23"/>
  <c r="AO26" i="23"/>
  <c r="AN26" i="23"/>
  <c r="AM26" i="23"/>
  <c r="AL26" i="23"/>
  <c r="AK26" i="23"/>
  <c r="AJ26" i="23"/>
  <c r="AI26" i="23"/>
  <c r="AH26" i="23"/>
  <c r="AG26" i="23"/>
  <c r="AF26" i="23"/>
  <c r="AE26" i="23"/>
  <c r="AD26" i="23"/>
  <c r="AC26" i="23"/>
  <c r="AB26" i="23"/>
  <c r="AA26" i="23"/>
  <c r="Z26" i="23"/>
  <c r="Y26" i="23"/>
  <c r="X26" i="23"/>
  <c r="W26" i="23"/>
  <c r="AP24" i="23"/>
  <c r="AO24" i="23"/>
  <c r="AN24" i="23"/>
  <c r="AM24" i="23"/>
  <c r="AL24" i="23"/>
  <c r="AK24" i="23"/>
  <c r="AJ24" i="23"/>
  <c r="AI24" i="23"/>
  <c r="AH24" i="23"/>
  <c r="AG24" i="23"/>
  <c r="AF24" i="23"/>
  <c r="AE24" i="23"/>
  <c r="AD24" i="23"/>
  <c r="AC24" i="23"/>
  <c r="AB24" i="23"/>
  <c r="AA24" i="23"/>
  <c r="Z24" i="23"/>
  <c r="Y24" i="23"/>
  <c r="X24" i="23"/>
  <c r="W24" i="23"/>
  <c r="AT20" i="2"/>
  <c r="AS20" i="2"/>
  <c r="AR20" i="2"/>
  <c r="AQ20" i="2"/>
  <c r="AP20" i="2"/>
  <c r="AO20" i="2"/>
  <c r="AN20" i="2"/>
  <c r="AM20" i="2"/>
  <c r="AL20" i="2"/>
  <c r="AK20" i="2"/>
  <c r="AJ20" i="2"/>
  <c r="AI20" i="2"/>
  <c r="AH20" i="2"/>
  <c r="AG20" i="2"/>
  <c r="AF20" i="2"/>
  <c r="AE20" i="2"/>
  <c r="AD20" i="2"/>
  <c r="AC20" i="2"/>
  <c r="AB20" i="2"/>
  <c r="AA20" i="2"/>
  <c r="AT16" i="2"/>
  <c r="AS16" i="2"/>
  <c r="AR16" i="2"/>
  <c r="AQ16" i="2"/>
  <c r="AP16" i="2"/>
  <c r="AO16" i="2"/>
  <c r="AN16" i="2"/>
  <c r="AM16" i="2"/>
  <c r="AL16" i="2"/>
  <c r="AK16" i="2"/>
  <c r="AJ16" i="2"/>
  <c r="AI16" i="2"/>
  <c r="AH16" i="2"/>
  <c r="AG16" i="2"/>
  <c r="AF16" i="2"/>
  <c r="AE16" i="2"/>
  <c r="AD16" i="2"/>
  <c r="AC16" i="2"/>
  <c r="AB16" i="2"/>
  <c r="AA16" i="2"/>
  <c r="AT12" i="2"/>
  <c r="AS12" i="2"/>
  <c r="AR12" i="2"/>
  <c r="AQ12" i="2"/>
  <c r="AP12" i="2"/>
  <c r="AO12" i="2"/>
  <c r="AN12" i="2"/>
  <c r="AM12" i="2"/>
  <c r="AL12" i="2"/>
  <c r="AK12" i="2"/>
  <c r="AJ12" i="2"/>
  <c r="AI12" i="2"/>
  <c r="AH12" i="2"/>
  <c r="AG12" i="2"/>
  <c r="AF12" i="2"/>
  <c r="AE12" i="2"/>
  <c r="AD12" i="2"/>
  <c r="AC12" i="2"/>
  <c r="AB12" i="2"/>
  <c r="AA12" i="2"/>
  <c r="Z12" i="2"/>
  <c r="W12" i="21" s="1"/>
  <c r="Y12" i="2"/>
  <c r="V12" i="21" s="1"/>
  <c r="X12" i="2"/>
  <c r="U12" i="21" s="1"/>
  <c r="W12" i="2"/>
  <c r="T12" i="21" s="1"/>
  <c r="V12" i="2"/>
  <c r="S12" i="21" s="1"/>
  <c r="U12" i="2"/>
  <c r="R12" i="21" s="1"/>
  <c r="T12" i="2"/>
  <c r="Q12" i="21" s="1"/>
  <c r="S12" i="2"/>
  <c r="P12" i="21" s="1"/>
  <c r="R12" i="2"/>
  <c r="O12" i="21" s="1"/>
  <c r="Q12" i="2"/>
  <c r="N12" i="21" s="1"/>
  <c r="P12" i="2"/>
  <c r="M12" i="21" s="1"/>
  <c r="O12" i="2"/>
  <c r="L12" i="21" s="1"/>
  <c r="N12" i="2"/>
  <c r="K12" i="21" s="1"/>
  <c r="M12" i="2"/>
  <c r="J12" i="21" s="1"/>
  <c r="L12" i="2"/>
  <c r="I12" i="21" s="1"/>
  <c r="K12" i="2"/>
  <c r="H12" i="21" s="1"/>
  <c r="J12" i="2"/>
  <c r="G12" i="21" s="1"/>
  <c r="I12" i="2"/>
  <c r="F12" i="21" s="1"/>
  <c r="H12" i="2"/>
  <c r="E12" i="21" s="1"/>
  <c r="G12" i="2"/>
  <c r="D12" i="21" s="1"/>
  <c r="C12" i="21"/>
  <c r="J18" i="32" s="1"/>
  <c r="AT5" i="2"/>
  <c r="AS5" i="2"/>
  <c r="AR5" i="2"/>
  <c r="AQ5" i="2"/>
  <c r="AP5" i="2"/>
  <c r="AO5" i="2"/>
  <c r="AN5" i="2"/>
  <c r="AM5" i="2"/>
  <c r="AL5" i="2"/>
  <c r="AK5" i="2"/>
  <c r="AJ5" i="2"/>
  <c r="AI5" i="2"/>
  <c r="AH5" i="2"/>
  <c r="AG5" i="2"/>
  <c r="AF5" i="2"/>
  <c r="AE5" i="2"/>
  <c r="AD5" i="2"/>
  <c r="AC5" i="2"/>
  <c r="AB5" i="2"/>
  <c r="AA5" i="2"/>
  <c r="E53" i="2"/>
  <c r="E52" i="2"/>
  <c r="E45" i="2"/>
  <c r="CM45" i="2" s="1"/>
  <c r="E43" i="2"/>
  <c r="CM43" i="2" s="1"/>
  <c r="E42" i="2"/>
  <c r="CM42" i="2" s="1"/>
  <c r="E41" i="2"/>
  <c r="E40" i="2"/>
  <c r="E39" i="2"/>
  <c r="E15" i="2"/>
  <c r="E14" i="2"/>
  <c r="E13" i="2"/>
  <c r="E9" i="2"/>
  <c r="CM9" i="2" s="1"/>
  <c r="D16" i="13" l="1"/>
  <c r="G9" i="13" s="1"/>
  <c r="CM15" i="2"/>
  <c r="D54" i="13"/>
  <c r="CM53" i="2"/>
  <c r="D40" i="13"/>
  <c r="CM39" i="2"/>
  <c r="D14" i="13"/>
  <c r="G7" i="13" s="1"/>
  <c r="CM13" i="2"/>
  <c r="D41" i="13"/>
  <c r="CM40" i="2"/>
  <c r="D15" i="13"/>
  <c r="G8" i="13" s="1"/>
  <c r="CM14" i="2"/>
  <c r="D42" i="13"/>
  <c r="CM41" i="2"/>
  <c r="D53" i="13"/>
  <c r="CM52" i="2"/>
  <c r="J18" i="34"/>
  <c r="J44" i="34"/>
  <c r="Q9" i="26"/>
  <c r="Q9" i="27" s="1"/>
  <c r="P10" i="24" s="1"/>
  <c r="U9" i="26"/>
  <c r="U9" i="27" s="1"/>
  <c r="T10" i="24" s="1"/>
  <c r="O9" i="26"/>
  <c r="O9" i="27" s="1"/>
  <c r="N10" i="24" s="1"/>
  <c r="S9" i="26"/>
  <c r="S9" i="27" s="1"/>
  <c r="R10" i="24" s="1"/>
  <c r="P9" i="26"/>
  <c r="P9" i="27" s="1"/>
  <c r="O10" i="24" s="1"/>
  <c r="T9" i="26"/>
  <c r="T9" i="27" s="1"/>
  <c r="S10" i="24" s="1"/>
  <c r="R9" i="26"/>
  <c r="R9" i="27" s="1"/>
  <c r="Q10" i="24" s="1"/>
  <c r="V9" i="26"/>
  <c r="V9" i="27" s="1"/>
  <c r="U10" i="24" s="1"/>
  <c r="V157" i="18"/>
  <c r="W46" i="27"/>
  <c r="V47" i="24" s="1"/>
  <c r="V158" i="18"/>
  <c r="W47" i="27"/>
  <c r="V48" i="24" s="1"/>
  <c r="V161" i="18"/>
  <c r="W50" i="27"/>
  <c r="V51" i="24" s="1"/>
  <c r="V165" i="18"/>
  <c r="W54" i="27"/>
  <c r="V55" i="24" s="1"/>
  <c r="V166" i="18"/>
  <c r="W55" i="27"/>
  <c r="S134" i="18"/>
  <c r="S138" i="18"/>
  <c r="S139" i="18"/>
  <c r="S157" i="18"/>
  <c r="T46" i="27"/>
  <c r="S47" i="24" s="1"/>
  <c r="S158" i="18"/>
  <c r="T47" i="27"/>
  <c r="S48" i="24" s="1"/>
  <c r="S161" i="18"/>
  <c r="T50" i="27"/>
  <c r="S51" i="24" s="1"/>
  <c r="S165" i="18"/>
  <c r="T54" i="27"/>
  <c r="S55" i="24" s="1"/>
  <c r="S166" i="18"/>
  <c r="T55" i="27"/>
  <c r="V134" i="18"/>
  <c r="V138" i="18"/>
  <c r="V139" i="18"/>
  <c r="T134" i="18"/>
  <c r="T136" i="18"/>
  <c r="T138" i="18"/>
  <c r="T139" i="18"/>
  <c r="T157" i="18"/>
  <c r="U46" i="27"/>
  <c r="T47" i="24" s="1"/>
  <c r="T158" i="18"/>
  <c r="U47" i="27"/>
  <c r="T48" i="24" s="1"/>
  <c r="T161" i="18"/>
  <c r="U50" i="27"/>
  <c r="T51" i="24" s="1"/>
  <c r="T165" i="18"/>
  <c r="U54" i="27"/>
  <c r="T55" i="24" s="1"/>
  <c r="T166" i="18"/>
  <c r="U55" i="27"/>
  <c r="U134" i="18"/>
  <c r="U138" i="18"/>
  <c r="U139" i="18"/>
  <c r="U157" i="18"/>
  <c r="V46" i="27"/>
  <c r="U47" i="24" s="1"/>
  <c r="U158" i="18"/>
  <c r="V47" i="27"/>
  <c r="U48" i="24" s="1"/>
  <c r="U161" i="18"/>
  <c r="V50" i="27"/>
  <c r="U51" i="24" s="1"/>
  <c r="U165" i="18"/>
  <c r="V54" i="27"/>
  <c r="U55" i="24" s="1"/>
  <c r="U166" i="18"/>
  <c r="V55" i="27"/>
  <c r="N27" i="23"/>
  <c r="O26" i="27"/>
  <c r="N27" i="24" s="1"/>
  <c r="O26" i="21"/>
  <c r="J32" i="34" s="1"/>
  <c r="R27" i="23"/>
  <c r="CX27" i="23" s="1"/>
  <c r="S26" i="27"/>
  <c r="R27" i="24" s="1"/>
  <c r="S26" i="21"/>
  <c r="O27" i="23"/>
  <c r="P26" i="27"/>
  <c r="O27" i="24" s="1"/>
  <c r="P26" i="21"/>
  <c r="P27" i="23"/>
  <c r="Q26" i="27"/>
  <c r="P27" i="24" s="1"/>
  <c r="Q26" i="21"/>
  <c r="Q27" i="23"/>
  <c r="R26" i="27"/>
  <c r="Q27" i="24" s="1"/>
  <c r="R26" i="21"/>
  <c r="N157" i="18"/>
  <c r="O46" i="27"/>
  <c r="N47" i="24" s="1"/>
  <c r="R157" i="18"/>
  <c r="S46" i="27"/>
  <c r="R47" i="24" s="1"/>
  <c r="N158" i="18"/>
  <c r="O47" i="27"/>
  <c r="N48" i="24" s="1"/>
  <c r="R158" i="18"/>
  <c r="S47" i="27"/>
  <c r="R48" i="24" s="1"/>
  <c r="N160" i="18"/>
  <c r="O49" i="27"/>
  <c r="N161" i="18"/>
  <c r="O50" i="27"/>
  <c r="N51" i="24" s="1"/>
  <c r="R161" i="18"/>
  <c r="S50" i="27"/>
  <c r="R51" i="24" s="1"/>
  <c r="N165" i="18"/>
  <c r="O54" i="27"/>
  <c r="N55" i="24" s="1"/>
  <c r="R165" i="18"/>
  <c r="S54" i="27"/>
  <c r="R55" i="24" s="1"/>
  <c r="N166" i="18"/>
  <c r="O55" i="27"/>
  <c r="R166" i="18"/>
  <c r="S55" i="27"/>
  <c r="O157" i="18"/>
  <c r="P46" i="27"/>
  <c r="O47" i="24" s="1"/>
  <c r="O158" i="18"/>
  <c r="P47" i="27"/>
  <c r="O48" i="24" s="1"/>
  <c r="O161" i="18"/>
  <c r="P50" i="27"/>
  <c r="O51" i="24" s="1"/>
  <c r="O165" i="18"/>
  <c r="P54" i="27"/>
  <c r="O55" i="24" s="1"/>
  <c r="O166" i="18"/>
  <c r="P55" i="27"/>
  <c r="P157" i="18"/>
  <c r="Q46" i="27"/>
  <c r="P47" i="24" s="1"/>
  <c r="P158" i="18"/>
  <c r="Q47" i="27"/>
  <c r="P48" i="24" s="1"/>
  <c r="P160" i="18"/>
  <c r="Q49" i="27"/>
  <c r="P161" i="18"/>
  <c r="Q50" i="27"/>
  <c r="P51" i="24" s="1"/>
  <c r="P165" i="18"/>
  <c r="Q54" i="27"/>
  <c r="P55" i="24" s="1"/>
  <c r="P166" i="18"/>
  <c r="Q55" i="27"/>
  <c r="Q157" i="18"/>
  <c r="R46" i="27"/>
  <c r="Q47" i="24" s="1"/>
  <c r="Q158" i="18"/>
  <c r="R47" i="27"/>
  <c r="Q48" i="24" s="1"/>
  <c r="Q161" i="18"/>
  <c r="R50" i="27"/>
  <c r="Q51" i="24" s="1"/>
  <c r="Q165" i="18"/>
  <c r="R54" i="27"/>
  <c r="Q55" i="24" s="1"/>
  <c r="Q166" i="18"/>
  <c r="R55" i="27"/>
  <c r="Q136" i="18"/>
  <c r="Q138" i="18"/>
  <c r="Q139" i="18"/>
  <c r="N136" i="18"/>
  <c r="R136" i="18"/>
  <c r="N138" i="18"/>
  <c r="R138" i="18"/>
  <c r="N139" i="18"/>
  <c r="R139" i="18"/>
  <c r="O136" i="18"/>
  <c r="O138" i="18"/>
  <c r="O139" i="18"/>
  <c r="P138" i="18"/>
  <c r="P139" i="18"/>
  <c r="P134" i="18"/>
  <c r="N134" i="18"/>
  <c r="R134" i="18"/>
  <c r="O134" i="18"/>
  <c r="Q134" i="18"/>
  <c r="R75" i="4"/>
  <c r="P16" i="26" s="1"/>
  <c r="R97" i="4"/>
  <c r="P38" i="26" s="1"/>
  <c r="R83" i="4"/>
  <c r="P24" i="26" s="1"/>
  <c r="T83" i="4"/>
  <c r="R24" i="26" s="1"/>
  <c r="AS30" i="2"/>
  <c r="AC30" i="2"/>
  <c r="AR30" i="2"/>
  <c r="AN11" i="2"/>
  <c r="AJ11" i="2"/>
  <c r="S75" i="4"/>
  <c r="Q16" i="26" s="1"/>
  <c r="Q48" i="21"/>
  <c r="AT51" i="2"/>
  <c r="R48" i="21"/>
  <c r="U83" i="4"/>
  <c r="S24" i="26" s="1"/>
  <c r="AC11" i="2"/>
  <c r="AK30" i="2"/>
  <c r="AG30" i="2"/>
  <c r="AS11" i="2"/>
  <c r="S48" i="21"/>
  <c r="AO30" i="2"/>
  <c r="AI24" i="2"/>
  <c r="DU24" i="23"/>
  <c r="DU29" i="23"/>
  <c r="S90" i="4"/>
  <c r="Q31" i="26" s="1"/>
  <c r="S103" i="4"/>
  <c r="Q44" i="26" s="1"/>
  <c r="S107" i="4"/>
  <c r="Q48" i="26" s="1"/>
  <c r="S64" i="4"/>
  <c r="Q5" i="26" s="1"/>
  <c r="S97" i="4"/>
  <c r="Q38" i="26" s="1"/>
  <c r="AP30" i="2"/>
  <c r="AI11" i="2"/>
  <c r="AR11" i="2"/>
  <c r="AO24" i="2"/>
  <c r="AF11" i="2"/>
  <c r="AI30" i="2"/>
  <c r="AT11" i="2"/>
  <c r="AD11" i="2"/>
  <c r="AG11" i="2"/>
  <c r="AO11" i="2"/>
  <c r="AB24" i="2"/>
  <c r="DD24" i="23"/>
  <c r="DH24" i="23"/>
  <c r="DL24" i="23"/>
  <c r="DP24" i="23"/>
  <c r="DT24" i="23"/>
  <c r="DB27" i="23"/>
  <c r="DF27" i="23"/>
  <c r="DJ27" i="23"/>
  <c r="DN27" i="23"/>
  <c r="DR27" i="23"/>
  <c r="DE28" i="23"/>
  <c r="DI28" i="23"/>
  <c r="DM28" i="23"/>
  <c r="DQ28" i="23"/>
  <c r="DU28" i="23"/>
  <c r="DD29" i="23"/>
  <c r="DH29" i="23"/>
  <c r="DL29" i="23"/>
  <c r="DP29" i="23"/>
  <c r="DT29" i="23"/>
  <c r="AK11" i="2"/>
  <c r="P117" i="18"/>
  <c r="T117" i="18"/>
  <c r="X117" i="18"/>
  <c r="X7" i="24"/>
  <c r="AB7" i="24"/>
  <c r="AB117" i="18"/>
  <c r="AF117" i="18"/>
  <c r="AF7" i="24"/>
  <c r="AJ7" i="24"/>
  <c r="AJ117" i="18"/>
  <c r="AN117" i="18"/>
  <c r="AN7" i="24"/>
  <c r="P118" i="18"/>
  <c r="T118" i="18"/>
  <c r="X118" i="18"/>
  <c r="X8" i="24"/>
  <c r="AB118" i="18"/>
  <c r="AB8" i="24"/>
  <c r="AF118" i="18"/>
  <c r="AF8" i="24"/>
  <c r="AJ118" i="18"/>
  <c r="AJ8" i="24"/>
  <c r="AN118" i="18"/>
  <c r="AN8" i="24"/>
  <c r="P119" i="18"/>
  <c r="T119" i="18"/>
  <c r="X119" i="18"/>
  <c r="X9" i="24"/>
  <c r="AB119" i="18"/>
  <c r="AB9" i="24"/>
  <c r="AF119" i="18"/>
  <c r="AF9" i="24"/>
  <c r="AJ119" i="18"/>
  <c r="AJ9" i="24"/>
  <c r="AN119" i="18"/>
  <c r="AN9" i="24"/>
  <c r="X120" i="18"/>
  <c r="X10" i="24"/>
  <c r="AB120" i="18"/>
  <c r="AB10" i="24"/>
  <c r="AF10" i="24"/>
  <c r="AF120" i="18"/>
  <c r="AJ120" i="18"/>
  <c r="AJ10" i="24"/>
  <c r="AN120" i="18"/>
  <c r="AN10" i="24"/>
  <c r="P121" i="18"/>
  <c r="T121" i="18"/>
  <c r="X121" i="18"/>
  <c r="X11" i="24"/>
  <c r="AB11" i="24"/>
  <c r="AB121" i="18"/>
  <c r="AF121" i="18"/>
  <c r="AF11" i="24"/>
  <c r="AJ11" i="24"/>
  <c r="AJ121" i="18"/>
  <c r="AN121" i="18"/>
  <c r="AN11" i="24"/>
  <c r="P128" i="18"/>
  <c r="T128" i="18"/>
  <c r="X128" i="18"/>
  <c r="X18" i="24"/>
  <c r="AB128" i="18"/>
  <c r="AB18" i="24"/>
  <c r="AF128" i="18"/>
  <c r="AF18" i="24"/>
  <c r="AJ128" i="18"/>
  <c r="AJ18" i="24"/>
  <c r="AN128" i="18"/>
  <c r="AN18" i="24"/>
  <c r="P129" i="18"/>
  <c r="T129" i="18"/>
  <c r="X129" i="18"/>
  <c r="X19" i="24"/>
  <c r="AB129" i="18"/>
  <c r="AB19" i="24"/>
  <c r="AF129" i="18"/>
  <c r="AF19" i="24"/>
  <c r="AJ129" i="18"/>
  <c r="AJ19" i="24"/>
  <c r="AN129" i="18"/>
  <c r="AN19" i="24"/>
  <c r="X130" i="18"/>
  <c r="X20" i="24"/>
  <c r="AB130" i="18"/>
  <c r="AB20" i="24"/>
  <c r="AF130" i="18"/>
  <c r="AF20" i="24"/>
  <c r="AJ20" i="24"/>
  <c r="AJ130" i="18"/>
  <c r="AN130" i="18"/>
  <c r="AN20" i="24"/>
  <c r="S83" i="4"/>
  <c r="Q24" i="26" s="1"/>
  <c r="Q25" i="26"/>
  <c r="AA83" i="4"/>
  <c r="Y24" i="26" s="1"/>
  <c r="Y25" i="26"/>
  <c r="X136" i="18" s="1"/>
  <c r="AE83" i="4"/>
  <c r="AC24" i="26" s="1"/>
  <c r="AC25" i="26"/>
  <c r="AB136" i="18" s="1"/>
  <c r="AI83" i="4"/>
  <c r="AG24" i="26" s="1"/>
  <c r="AG25" i="26"/>
  <c r="AF136" i="18" s="1"/>
  <c r="AM83" i="4"/>
  <c r="AK24" i="26" s="1"/>
  <c r="AK25" i="26"/>
  <c r="AJ136" i="18" s="1"/>
  <c r="AQ83" i="4"/>
  <c r="AO24" i="26" s="1"/>
  <c r="AO25" i="26"/>
  <c r="AN136" i="18" s="1"/>
  <c r="P143" i="18"/>
  <c r="T143" i="18"/>
  <c r="X143" i="18"/>
  <c r="X33" i="24"/>
  <c r="AB143" i="18"/>
  <c r="AB33" i="24"/>
  <c r="AF143" i="18"/>
  <c r="AF33" i="24"/>
  <c r="AJ143" i="18"/>
  <c r="AJ33" i="24"/>
  <c r="AN143" i="18"/>
  <c r="AN33" i="24"/>
  <c r="P144" i="18"/>
  <c r="T144" i="18"/>
  <c r="X144" i="18"/>
  <c r="X34" i="24"/>
  <c r="AB144" i="18"/>
  <c r="AB34" i="24"/>
  <c r="AF144" i="18"/>
  <c r="AF34" i="24"/>
  <c r="AJ144" i="18"/>
  <c r="AJ34" i="24"/>
  <c r="AN144" i="18"/>
  <c r="AN34" i="24"/>
  <c r="P145" i="18"/>
  <c r="T145" i="18"/>
  <c r="X145" i="18"/>
  <c r="X35" i="24"/>
  <c r="AB145" i="18"/>
  <c r="AB35" i="24"/>
  <c r="AF145" i="18"/>
  <c r="AF35" i="24"/>
  <c r="AJ145" i="18"/>
  <c r="AJ35" i="24"/>
  <c r="AN145" i="18"/>
  <c r="AN35" i="24"/>
  <c r="P146" i="18"/>
  <c r="T146" i="18"/>
  <c r="X36" i="24"/>
  <c r="X146" i="18"/>
  <c r="AB146" i="18"/>
  <c r="AB36" i="24"/>
  <c r="AF146" i="18"/>
  <c r="AF36" i="24"/>
  <c r="AJ146" i="18"/>
  <c r="AJ36" i="24"/>
  <c r="AN146" i="18"/>
  <c r="AN36" i="24"/>
  <c r="P147" i="18"/>
  <c r="T147" i="18"/>
  <c r="X147" i="18"/>
  <c r="X37" i="24"/>
  <c r="AB147" i="18"/>
  <c r="AB37" i="24"/>
  <c r="AF147" i="18"/>
  <c r="AF37" i="24"/>
  <c r="AJ147" i="18"/>
  <c r="AJ37" i="24"/>
  <c r="AN147" i="18"/>
  <c r="AN37" i="24"/>
  <c r="P148" i="18"/>
  <c r="T148" i="18"/>
  <c r="X148" i="18"/>
  <c r="X38" i="24"/>
  <c r="AB148" i="18"/>
  <c r="AB38" i="24"/>
  <c r="AF148" i="18"/>
  <c r="AF38" i="24"/>
  <c r="AJ148" i="18"/>
  <c r="AJ38" i="24"/>
  <c r="AN148" i="18"/>
  <c r="AN38" i="24"/>
  <c r="P151" i="18"/>
  <c r="P41" i="24"/>
  <c r="T151" i="18"/>
  <c r="T41" i="24"/>
  <c r="X151" i="18"/>
  <c r="X41" i="24"/>
  <c r="AB151" i="18"/>
  <c r="AB41" i="24"/>
  <c r="AF151" i="18"/>
  <c r="AF41" i="24"/>
  <c r="AJ151" i="18"/>
  <c r="AJ41" i="24"/>
  <c r="AN151" i="18"/>
  <c r="AN41" i="24"/>
  <c r="P152" i="18"/>
  <c r="P42" i="24"/>
  <c r="T152" i="18"/>
  <c r="T42" i="24"/>
  <c r="X152" i="18"/>
  <c r="X42" i="24"/>
  <c r="AB152" i="18"/>
  <c r="AB42" i="24"/>
  <c r="AF152" i="18"/>
  <c r="AF42" i="24"/>
  <c r="AJ152" i="18"/>
  <c r="AJ42" i="24"/>
  <c r="AN152" i="18"/>
  <c r="AN42" i="24"/>
  <c r="P153" i="18"/>
  <c r="P43" i="24"/>
  <c r="T43" i="24"/>
  <c r="T153" i="18"/>
  <c r="X153" i="18"/>
  <c r="X43" i="24"/>
  <c r="AB43" i="24"/>
  <c r="AB153" i="18"/>
  <c r="AF43" i="24"/>
  <c r="AF153" i="18"/>
  <c r="AJ43" i="24"/>
  <c r="AJ153" i="18"/>
  <c r="AN43" i="24"/>
  <c r="AN153" i="18"/>
  <c r="P154" i="18"/>
  <c r="P44" i="24"/>
  <c r="T154" i="18"/>
  <c r="T44" i="24"/>
  <c r="X154" i="18"/>
  <c r="X44" i="24"/>
  <c r="AB44" i="24"/>
  <c r="AB154" i="18"/>
  <c r="AF154" i="18"/>
  <c r="AF44" i="24"/>
  <c r="AJ154" i="18"/>
  <c r="AJ44" i="24"/>
  <c r="AN154" i="18"/>
  <c r="AN44" i="24"/>
  <c r="P156" i="18"/>
  <c r="P46" i="24"/>
  <c r="T156" i="18"/>
  <c r="T46" i="24"/>
  <c r="X156" i="18"/>
  <c r="X46" i="24"/>
  <c r="AB156" i="18"/>
  <c r="AB46" i="24"/>
  <c r="AI103" i="4"/>
  <c r="AG44" i="26" s="1"/>
  <c r="AG45" i="26"/>
  <c r="AJ156" i="18"/>
  <c r="AJ46" i="24"/>
  <c r="AN156" i="18"/>
  <c r="AN46" i="24"/>
  <c r="W107" i="4"/>
  <c r="U48" i="26" s="1"/>
  <c r="U49" i="26"/>
  <c r="AA107" i="4"/>
  <c r="Y48" i="26" s="1"/>
  <c r="Y49" i="26"/>
  <c r="X160" i="18" s="1"/>
  <c r="AE107" i="4"/>
  <c r="AC48" i="26" s="1"/>
  <c r="AC49" i="26"/>
  <c r="AB160" i="18" s="1"/>
  <c r="AI107" i="4"/>
  <c r="AG48" i="26" s="1"/>
  <c r="AG49" i="26"/>
  <c r="AF160" i="18" s="1"/>
  <c r="AM107" i="4"/>
  <c r="AK48" i="26" s="1"/>
  <c r="AK49" i="26"/>
  <c r="AJ160" i="18" s="1"/>
  <c r="AQ107" i="4"/>
  <c r="AO48" i="26" s="1"/>
  <c r="AO49" i="26"/>
  <c r="AN160" i="18" s="1"/>
  <c r="P40" i="24"/>
  <c r="P150" i="18"/>
  <c r="T150" i="18"/>
  <c r="T40" i="24"/>
  <c r="X150" i="18"/>
  <c r="X40" i="24"/>
  <c r="AB150" i="18"/>
  <c r="AB40" i="24"/>
  <c r="AF40" i="24"/>
  <c r="AF150" i="18"/>
  <c r="AJ150" i="18"/>
  <c r="AJ40" i="24"/>
  <c r="AN150" i="18"/>
  <c r="AN40" i="24"/>
  <c r="T64" i="4"/>
  <c r="R5" i="26" s="1"/>
  <c r="R6" i="26"/>
  <c r="X64" i="4"/>
  <c r="V5" i="26" s="1"/>
  <c r="V6" i="26"/>
  <c r="AB64" i="4"/>
  <c r="Z5" i="26" s="1"/>
  <c r="Z6" i="26"/>
  <c r="AF64" i="4"/>
  <c r="AD6" i="26"/>
  <c r="AJ64" i="4"/>
  <c r="AH5" i="26" s="1"/>
  <c r="AH6" i="26"/>
  <c r="AN64" i="4"/>
  <c r="AL5" i="26" s="1"/>
  <c r="AL6" i="26"/>
  <c r="AR64" i="4"/>
  <c r="AP5" i="26" s="1"/>
  <c r="AP6" i="26"/>
  <c r="Q118" i="18"/>
  <c r="U118" i="18"/>
  <c r="Y8" i="24"/>
  <c r="Y118" i="18"/>
  <c r="AC118" i="18"/>
  <c r="AC8" i="24"/>
  <c r="AG8" i="24"/>
  <c r="AG118" i="18"/>
  <c r="AK118" i="18"/>
  <c r="AK8" i="24"/>
  <c r="AO8" i="24"/>
  <c r="AO118" i="18"/>
  <c r="Q119" i="18"/>
  <c r="U119" i="18"/>
  <c r="Y119" i="18"/>
  <c r="Y9" i="24"/>
  <c r="AC119" i="18"/>
  <c r="AC9" i="24"/>
  <c r="AG119" i="18"/>
  <c r="AG9" i="24"/>
  <c r="AK119" i="18"/>
  <c r="AK9" i="24"/>
  <c r="AO119" i="18"/>
  <c r="AO9" i="24"/>
  <c r="Y120" i="18"/>
  <c r="Y10" i="24"/>
  <c r="AC120" i="18"/>
  <c r="AC10" i="24"/>
  <c r="AG120" i="18"/>
  <c r="AG10" i="24"/>
  <c r="AK120" i="18"/>
  <c r="AK10" i="24"/>
  <c r="AO120" i="18"/>
  <c r="AO10" i="24"/>
  <c r="Q121" i="18"/>
  <c r="U121" i="18"/>
  <c r="Y121" i="18"/>
  <c r="Y11" i="24"/>
  <c r="AC121" i="18"/>
  <c r="AC11" i="24"/>
  <c r="AG121" i="18"/>
  <c r="AG11" i="24"/>
  <c r="AK11" i="24"/>
  <c r="AK121" i="18"/>
  <c r="AO121" i="18"/>
  <c r="AO11" i="24"/>
  <c r="V12" i="26"/>
  <c r="AD12" i="26"/>
  <c r="AL12" i="26"/>
  <c r="T75" i="4"/>
  <c r="R16" i="26" s="1"/>
  <c r="R17" i="26"/>
  <c r="X75" i="4"/>
  <c r="V16" i="26" s="1"/>
  <c r="V17" i="26"/>
  <c r="AB75" i="4"/>
  <c r="Z16" i="26" s="1"/>
  <c r="Z17" i="26"/>
  <c r="AF75" i="4"/>
  <c r="AD16" i="26" s="1"/>
  <c r="AD17" i="26"/>
  <c r="AJ75" i="4"/>
  <c r="AH16" i="26" s="1"/>
  <c r="AH17" i="26"/>
  <c r="AN75" i="4"/>
  <c r="AL16" i="26" s="1"/>
  <c r="AL17" i="26"/>
  <c r="AR75" i="4"/>
  <c r="AP16" i="26" s="1"/>
  <c r="AP17" i="26"/>
  <c r="Q129" i="18"/>
  <c r="U129" i="18"/>
  <c r="Y129" i="18"/>
  <c r="Y19" i="24"/>
  <c r="AC129" i="18"/>
  <c r="AC19" i="24"/>
  <c r="AG129" i="18"/>
  <c r="AG19" i="24"/>
  <c r="AK129" i="18"/>
  <c r="AK19" i="24"/>
  <c r="AO129" i="18"/>
  <c r="AO19" i="24"/>
  <c r="Y130" i="18"/>
  <c r="Y20" i="24"/>
  <c r="AC130" i="18"/>
  <c r="AC20" i="24"/>
  <c r="AG130" i="18"/>
  <c r="AG20" i="24"/>
  <c r="AK130" i="18"/>
  <c r="AK20" i="24"/>
  <c r="AO130" i="18"/>
  <c r="AO20" i="24"/>
  <c r="X83" i="4"/>
  <c r="V24" i="26" s="1"/>
  <c r="V25" i="26"/>
  <c r="AB83" i="4"/>
  <c r="Z24" i="26" s="1"/>
  <c r="Z25" i="26"/>
  <c r="Y136" i="18" s="1"/>
  <c r="AF83" i="4"/>
  <c r="AD24" i="26" s="1"/>
  <c r="AD25" i="26"/>
  <c r="AC136" i="18" s="1"/>
  <c r="AJ83" i="4"/>
  <c r="AH24" i="26" s="1"/>
  <c r="AH25" i="26"/>
  <c r="AG136" i="18" s="1"/>
  <c r="AN83" i="4"/>
  <c r="AL24" i="26" s="1"/>
  <c r="AL25" i="26"/>
  <c r="AK136" i="18" s="1"/>
  <c r="AR83" i="4"/>
  <c r="AP24" i="26" s="1"/>
  <c r="AP25" i="26"/>
  <c r="AO136" i="18" s="1"/>
  <c r="Q143" i="18"/>
  <c r="U143" i="18"/>
  <c r="Y33" i="24"/>
  <c r="Y143" i="18"/>
  <c r="AC143" i="18"/>
  <c r="AC33" i="24"/>
  <c r="AG143" i="18"/>
  <c r="AG33" i="24"/>
  <c r="AK33" i="24"/>
  <c r="AK143" i="18"/>
  <c r="AO143" i="18"/>
  <c r="AO33" i="24"/>
  <c r="Q144" i="18"/>
  <c r="U144" i="18"/>
  <c r="Y144" i="18"/>
  <c r="Y34" i="24"/>
  <c r="AC144" i="18"/>
  <c r="AC34" i="24"/>
  <c r="AG144" i="18"/>
  <c r="AG34" i="24"/>
  <c r="AK144" i="18"/>
  <c r="AK34" i="24"/>
  <c r="AO144" i="18"/>
  <c r="AO34" i="24"/>
  <c r="Q145" i="18"/>
  <c r="U145" i="18"/>
  <c r="Y145" i="18"/>
  <c r="Y35" i="24"/>
  <c r="AC145" i="18"/>
  <c r="AC35" i="24"/>
  <c r="AG145" i="18"/>
  <c r="AG35" i="24"/>
  <c r="AK145" i="18"/>
  <c r="AK35" i="24"/>
  <c r="AO145" i="18"/>
  <c r="AO35" i="24"/>
  <c r="Q146" i="18"/>
  <c r="U146" i="18"/>
  <c r="Y146" i="18"/>
  <c r="Y36" i="24"/>
  <c r="AC36" i="24"/>
  <c r="AC146" i="18"/>
  <c r="AG146" i="18"/>
  <c r="AG36" i="24"/>
  <c r="AK36" i="24"/>
  <c r="AK146" i="18"/>
  <c r="AO146" i="18"/>
  <c r="AO36" i="24"/>
  <c r="Q147" i="18"/>
  <c r="U147" i="18"/>
  <c r="Y147" i="18"/>
  <c r="Y37" i="24"/>
  <c r="AC147" i="18"/>
  <c r="AC37" i="24"/>
  <c r="AG147" i="18"/>
  <c r="AG37" i="24"/>
  <c r="AK147" i="18"/>
  <c r="AK37" i="24"/>
  <c r="AO37" i="24"/>
  <c r="AO147" i="18"/>
  <c r="Q148" i="18"/>
  <c r="U148" i="18"/>
  <c r="Y148" i="18"/>
  <c r="Y38" i="24"/>
  <c r="AC148" i="18"/>
  <c r="AC38" i="24"/>
  <c r="AG148" i="18"/>
  <c r="AG38" i="24"/>
  <c r="AK148" i="18"/>
  <c r="AK38" i="24"/>
  <c r="AO148" i="18"/>
  <c r="AO38" i="24"/>
  <c r="Q41" i="24"/>
  <c r="Q151" i="18"/>
  <c r="U151" i="18"/>
  <c r="U41" i="24"/>
  <c r="Y151" i="18"/>
  <c r="Y41" i="24"/>
  <c r="AC151" i="18"/>
  <c r="AC41" i="24"/>
  <c r="AG41" i="24"/>
  <c r="AG151" i="18"/>
  <c r="AK151" i="18"/>
  <c r="AK41" i="24"/>
  <c r="AO151" i="18"/>
  <c r="AO41" i="24"/>
  <c r="Q152" i="18"/>
  <c r="Q42" i="24"/>
  <c r="U152" i="18"/>
  <c r="U42" i="24"/>
  <c r="Y152" i="18"/>
  <c r="Y42" i="24"/>
  <c r="AC152" i="18"/>
  <c r="AC42" i="24"/>
  <c r="AG152" i="18"/>
  <c r="AG42" i="24"/>
  <c r="AK152" i="18"/>
  <c r="AK42" i="24"/>
  <c r="AO152" i="18"/>
  <c r="AO42" i="24"/>
  <c r="Q153" i="18"/>
  <c r="Q43" i="24"/>
  <c r="U153" i="18"/>
  <c r="U43" i="24"/>
  <c r="Y153" i="18"/>
  <c r="Y43" i="24"/>
  <c r="AC153" i="18"/>
  <c r="AC43" i="24"/>
  <c r="AG153" i="18"/>
  <c r="AG43" i="24"/>
  <c r="AK153" i="18"/>
  <c r="AK43" i="24"/>
  <c r="AO153" i="18"/>
  <c r="AO43" i="24"/>
  <c r="Q44" i="24"/>
  <c r="Q154" i="18"/>
  <c r="U44" i="24"/>
  <c r="U154" i="18"/>
  <c r="Y44" i="24"/>
  <c r="Y154" i="18"/>
  <c r="AC44" i="24"/>
  <c r="AC154" i="18"/>
  <c r="AG44" i="24"/>
  <c r="AG154" i="18"/>
  <c r="AK44" i="24"/>
  <c r="AK154" i="18"/>
  <c r="AO44" i="24"/>
  <c r="AO154" i="18"/>
  <c r="Q46" i="24"/>
  <c r="Q156" i="18"/>
  <c r="U46" i="24"/>
  <c r="U156" i="18"/>
  <c r="Y46" i="24"/>
  <c r="Y156" i="18"/>
  <c r="AC156" i="18"/>
  <c r="AC46" i="24"/>
  <c r="AG156" i="18"/>
  <c r="AG46" i="24"/>
  <c r="AK156" i="18"/>
  <c r="AK46" i="24"/>
  <c r="AO46" i="24"/>
  <c r="AO156" i="18"/>
  <c r="T107" i="4"/>
  <c r="R48" i="26" s="1"/>
  <c r="R49" i="26"/>
  <c r="X107" i="4"/>
  <c r="V48" i="26" s="1"/>
  <c r="V49" i="26"/>
  <c r="AB107" i="4"/>
  <c r="Z48" i="26" s="1"/>
  <c r="Z49" i="26"/>
  <c r="Y160" i="18" s="1"/>
  <c r="AF107" i="4"/>
  <c r="AD48" i="26" s="1"/>
  <c r="AD49" i="26"/>
  <c r="AC160" i="18" s="1"/>
  <c r="AJ107" i="4"/>
  <c r="AH48" i="26" s="1"/>
  <c r="AH49" i="26"/>
  <c r="AG160" i="18" s="1"/>
  <c r="AN107" i="4"/>
  <c r="AL48" i="26" s="1"/>
  <c r="AL49" i="26"/>
  <c r="AK160" i="18" s="1"/>
  <c r="AR107" i="4"/>
  <c r="AP48" i="26" s="1"/>
  <c r="AP49" i="26"/>
  <c r="AO160" i="18" s="1"/>
  <c r="Q40" i="24"/>
  <c r="Q150" i="18"/>
  <c r="U150" i="18"/>
  <c r="U40" i="24"/>
  <c r="Y40" i="24"/>
  <c r="Y150" i="18"/>
  <c r="AC150" i="18"/>
  <c r="AC40" i="24"/>
  <c r="AG40" i="24"/>
  <c r="AG150" i="18"/>
  <c r="AK150" i="18"/>
  <c r="AK40" i="24"/>
  <c r="AO40" i="24"/>
  <c r="AO150" i="18"/>
  <c r="AT30" i="2"/>
  <c r="O48" i="21"/>
  <c r="N117" i="18"/>
  <c r="U64" i="4"/>
  <c r="S5" i="26" s="1"/>
  <c r="S6" i="26"/>
  <c r="Y64" i="4"/>
  <c r="W5" i="26" s="1"/>
  <c r="W6" i="26"/>
  <c r="AC64" i="4"/>
  <c r="AA5" i="26" s="1"/>
  <c r="AA6" i="26"/>
  <c r="AG64" i="4"/>
  <c r="AE5" i="26" s="1"/>
  <c r="AE6" i="26"/>
  <c r="AK64" i="4"/>
  <c r="AI5" i="26" s="1"/>
  <c r="AI6" i="26"/>
  <c r="AO64" i="4"/>
  <c r="AM5" i="26" s="1"/>
  <c r="AM6" i="26"/>
  <c r="N118" i="18"/>
  <c r="R118" i="18"/>
  <c r="V118" i="18"/>
  <c r="Z118" i="18"/>
  <c r="Z8" i="24"/>
  <c r="AD8" i="24"/>
  <c r="AD118" i="18"/>
  <c r="AH118" i="18"/>
  <c r="AH8" i="24"/>
  <c r="AL118" i="18"/>
  <c r="AL8" i="24"/>
  <c r="N119" i="18"/>
  <c r="R119" i="18"/>
  <c r="V119" i="18"/>
  <c r="Z9" i="24"/>
  <c r="Z119" i="18"/>
  <c r="AD119" i="18"/>
  <c r="AD9" i="24"/>
  <c r="AH9" i="24"/>
  <c r="AH119" i="18"/>
  <c r="AL119" i="18"/>
  <c r="AL9" i="24"/>
  <c r="V120" i="18"/>
  <c r="V10" i="24"/>
  <c r="Z120" i="18"/>
  <c r="Z10" i="24"/>
  <c r="AD120" i="18"/>
  <c r="AD10" i="24"/>
  <c r="AH120" i="18"/>
  <c r="AH10" i="24"/>
  <c r="AL120" i="18"/>
  <c r="AL10" i="24"/>
  <c r="N121" i="18"/>
  <c r="R121" i="18"/>
  <c r="V121" i="18"/>
  <c r="Z121" i="18"/>
  <c r="Z11" i="24"/>
  <c r="AD121" i="18"/>
  <c r="AD11" i="24"/>
  <c r="AH121" i="18"/>
  <c r="AH11" i="24"/>
  <c r="AL121" i="18"/>
  <c r="AL11" i="24"/>
  <c r="N128" i="18"/>
  <c r="R128" i="18"/>
  <c r="V128" i="18"/>
  <c r="Z18" i="24"/>
  <c r="Z128" i="18"/>
  <c r="AD128" i="18"/>
  <c r="AD18" i="24"/>
  <c r="AH128" i="18"/>
  <c r="AH18" i="24"/>
  <c r="AL128" i="18"/>
  <c r="AL18" i="24"/>
  <c r="N129" i="18"/>
  <c r="R129" i="18"/>
  <c r="V129" i="18"/>
  <c r="Z129" i="18"/>
  <c r="Z19" i="24"/>
  <c r="AD129" i="18"/>
  <c r="AD19" i="24"/>
  <c r="AH129" i="18"/>
  <c r="AH19" i="24"/>
  <c r="AL129" i="18"/>
  <c r="AL19" i="24"/>
  <c r="V130" i="18"/>
  <c r="Z130" i="18"/>
  <c r="Z20" i="24"/>
  <c r="AD130" i="18"/>
  <c r="AD20" i="24"/>
  <c r="AH130" i="18"/>
  <c r="AH20" i="24"/>
  <c r="AL130" i="18"/>
  <c r="AL20" i="24"/>
  <c r="Y83" i="4"/>
  <c r="W24" i="26" s="1"/>
  <c r="W25" i="26"/>
  <c r="AC83" i="4"/>
  <c r="AA24" i="26" s="1"/>
  <c r="AA25" i="26"/>
  <c r="Z136" i="18" s="1"/>
  <c r="AG83" i="4"/>
  <c r="AE24" i="26" s="1"/>
  <c r="AE25" i="26"/>
  <c r="AD136" i="18" s="1"/>
  <c r="AK83" i="4"/>
  <c r="AI24" i="26" s="1"/>
  <c r="AI25" i="26"/>
  <c r="AH136" i="18" s="1"/>
  <c r="AO83" i="4"/>
  <c r="AM24" i="26" s="1"/>
  <c r="AM25" i="26"/>
  <c r="AL136" i="18" s="1"/>
  <c r="N143" i="18"/>
  <c r="U90" i="4"/>
  <c r="S31" i="26" s="1"/>
  <c r="S32" i="26"/>
  <c r="Y90" i="4"/>
  <c r="W31" i="26" s="1"/>
  <c r="W32" i="26"/>
  <c r="AC90" i="4"/>
  <c r="AA31" i="26" s="1"/>
  <c r="AA32" i="26"/>
  <c r="AG90" i="4"/>
  <c r="AE31" i="26" s="1"/>
  <c r="AE32" i="26"/>
  <c r="AK90" i="4"/>
  <c r="AI31" i="26" s="1"/>
  <c r="AI32" i="26"/>
  <c r="AO90" i="4"/>
  <c r="AM31" i="26" s="1"/>
  <c r="AM32" i="26"/>
  <c r="N144" i="18"/>
  <c r="R144" i="18"/>
  <c r="V144" i="18"/>
  <c r="Z144" i="18"/>
  <c r="Z34" i="24"/>
  <c r="AD144" i="18"/>
  <c r="AD34" i="24"/>
  <c r="AH144" i="18"/>
  <c r="AH34" i="24"/>
  <c r="AL34" i="24"/>
  <c r="AL144" i="18"/>
  <c r="N145" i="18"/>
  <c r="R145" i="18"/>
  <c r="V145" i="18"/>
  <c r="Z145" i="18"/>
  <c r="Z35" i="24"/>
  <c r="AD145" i="18"/>
  <c r="AD35" i="24"/>
  <c r="AH145" i="18"/>
  <c r="AH35" i="24"/>
  <c r="AL145" i="18"/>
  <c r="AL35" i="24"/>
  <c r="N146" i="18"/>
  <c r="R146" i="18"/>
  <c r="V146" i="18"/>
  <c r="Z146" i="18"/>
  <c r="Z36" i="24"/>
  <c r="AD146" i="18"/>
  <c r="AD36" i="24"/>
  <c r="AH146" i="18"/>
  <c r="AH36" i="24"/>
  <c r="AL146" i="18"/>
  <c r="AL36" i="24"/>
  <c r="N147" i="18"/>
  <c r="R147" i="18"/>
  <c r="V147" i="18"/>
  <c r="Z147" i="18"/>
  <c r="Z37" i="24"/>
  <c r="AD37" i="24"/>
  <c r="AD147" i="18"/>
  <c r="AH147" i="18"/>
  <c r="AH37" i="24"/>
  <c r="AL37" i="24"/>
  <c r="AL147" i="18"/>
  <c r="N148" i="18"/>
  <c r="R148" i="18"/>
  <c r="V148" i="18"/>
  <c r="Z148" i="18"/>
  <c r="Z38" i="24"/>
  <c r="AD148" i="18"/>
  <c r="AD38" i="24"/>
  <c r="AH148" i="18"/>
  <c r="AH38" i="24"/>
  <c r="AL148" i="18"/>
  <c r="AL38" i="24"/>
  <c r="N151" i="18"/>
  <c r="N41" i="24"/>
  <c r="R41" i="24"/>
  <c r="R151" i="18"/>
  <c r="V151" i="18"/>
  <c r="V41" i="24"/>
  <c r="Z41" i="24"/>
  <c r="Z151" i="18"/>
  <c r="AD151" i="18"/>
  <c r="AD41" i="24"/>
  <c r="AH41" i="24"/>
  <c r="AH151" i="18"/>
  <c r="AL151" i="18"/>
  <c r="AL41" i="24"/>
  <c r="N42" i="24"/>
  <c r="N152" i="18"/>
  <c r="R152" i="18"/>
  <c r="R42" i="24"/>
  <c r="V152" i="18"/>
  <c r="V42" i="24"/>
  <c r="Z152" i="18"/>
  <c r="Z42" i="24"/>
  <c r="AD42" i="24"/>
  <c r="AD152" i="18"/>
  <c r="AH152" i="18"/>
  <c r="AH42" i="24"/>
  <c r="AL152" i="18"/>
  <c r="AL42" i="24"/>
  <c r="N153" i="18"/>
  <c r="N43" i="24"/>
  <c r="R153" i="18"/>
  <c r="R43" i="24"/>
  <c r="V153" i="18"/>
  <c r="V43" i="24"/>
  <c r="Z153" i="18"/>
  <c r="Z43" i="24"/>
  <c r="AD153" i="18"/>
  <c r="AD43" i="24"/>
  <c r="AH153" i="18"/>
  <c r="AH43" i="24"/>
  <c r="AL153" i="18"/>
  <c r="AL43" i="24"/>
  <c r="N154" i="18"/>
  <c r="N44" i="24"/>
  <c r="R154" i="18"/>
  <c r="R44" i="24"/>
  <c r="V154" i="18"/>
  <c r="V44" i="24"/>
  <c r="Z154" i="18"/>
  <c r="Z44" i="24"/>
  <c r="AD154" i="18"/>
  <c r="AD44" i="24"/>
  <c r="AH154" i="18"/>
  <c r="AH44" i="24"/>
  <c r="AL154" i="18"/>
  <c r="AL44" i="24"/>
  <c r="N46" i="24"/>
  <c r="N156" i="18"/>
  <c r="R156" i="18"/>
  <c r="R46" i="24"/>
  <c r="V156" i="18"/>
  <c r="V46" i="24"/>
  <c r="Z156" i="18"/>
  <c r="Z46" i="24"/>
  <c r="AD46" i="24"/>
  <c r="AD156" i="18"/>
  <c r="AH156" i="18"/>
  <c r="AH46" i="24"/>
  <c r="AL156" i="18"/>
  <c r="AL46" i="24"/>
  <c r="U107" i="4"/>
  <c r="S48" i="26" s="1"/>
  <c r="S49" i="26"/>
  <c r="Y107" i="4"/>
  <c r="W48" i="26" s="1"/>
  <c r="W49" i="26"/>
  <c r="AC107" i="4"/>
  <c r="AA48" i="26" s="1"/>
  <c r="AA49" i="26"/>
  <c r="Z160" i="18" s="1"/>
  <c r="AG107" i="4"/>
  <c r="AE48" i="26" s="1"/>
  <c r="AE49" i="26"/>
  <c r="AD160" i="18" s="1"/>
  <c r="AK107" i="4"/>
  <c r="AI48" i="26" s="1"/>
  <c r="AI49" i="26"/>
  <c r="AH160" i="18" s="1"/>
  <c r="AO107" i="4"/>
  <c r="AM48" i="26" s="1"/>
  <c r="AM49" i="26"/>
  <c r="AL160" i="18" s="1"/>
  <c r="N150" i="18"/>
  <c r="N40" i="24"/>
  <c r="R150" i="18"/>
  <c r="R40" i="24"/>
  <c r="V150" i="18"/>
  <c r="V40" i="24"/>
  <c r="Z150" i="18"/>
  <c r="Z40" i="24"/>
  <c r="AD150" i="18"/>
  <c r="AD40" i="24"/>
  <c r="AH150" i="18"/>
  <c r="AH40" i="24"/>
  <c r="AL150" i="18"/>
  <c r="AL40" i="24"/>
  <c r="O117" i="18"/>
  <c r="V64" i="4"/>
  <c r="T5" i="26" s="1"/>
  <c r="T6" i="26"/>
  <c r="W117" i="18"/>
  <c r="W7" i="24"/>
  <c r="AD64" i="4"/>
  <c r="AB5" i="26" s="1"/>
  <c r="AB6" i="26"/>
  <c r="AH64" i="4"/>
  <c r="AF5" i="26" s="1"/>
  <c r="AF6" i="26"/>
  <c r="AL64" i="4"/>
  <c r="AJ5" i="26" s="1"/>
  <c r="AJ6" i="26"/>
  <c r="AM117" i="18"/>
  <c r="AM7" i="24"/>
  <c r="O118" i="18"/>
  <c r="S118" i="18"/>
  <c r="W118" i="18"/>
  <c r="W8" i="24"/>
  <c r="AA118" i="18"/>
  <c r="AA8" i="24"/>
  <c r="AE118" i="18"/>
  <c r="AE8" i="24"/>
  <c r="AI118" i="18"/>
  <c r="AI8" i="24"/>
  <c r="AM118" i="18"/>
  <c r="AM8" i="24"/>
  <c r="O119" i="18"/>
  <c r="S119" i="18"/>
  <c r="W119" i="18"/>
  <c r="W9" i="24"/>
  <c r="AA119" i="18"/>
  <c r="AA9" i="24"/>
  <c r="AE9" i="24"/>
  <c r="AE119" i="18"/>
  <c r="AI119" i="18"/>
  <c r="AI9" i="24"/>
  <c r="AM119" i="18"/>
  <c r="AM9" i="24"/>
  <c r="W10" i="24"/>
  <c r="W120" i="18"/>
  <c r="AA120" i="18"/>
  <c r="AA10" i="24"/>
  <c r="AE10" i="24"/>
  <c r="AE120" i="18"/>
  <c r="AI120" i="18"/>
  <c r="AI10" i="24"/>
  <c r="AM10" i="24"/>
  <c r="AM120" i="18"/>
  <c r="O121" i="18"/>
  <c r="S121" i="18"/>
  <c r="W121" i="18"/>
  <c r="W11" i="24"/>
  <c r="AA121" i="18"/>
  <c r="AA11" i="24"/>
  <c r="AE121" i="18"/>
  <c r="AE11" i="24"/>
  <c r="AI121" i="18"/>
  <c r="AI11" i="24"/>
  <c r="AM121" i="18"/>
  <c r="AM11" i="24"/>
  <c r="T12" i="26"/>
  <c r="AF12" i="26"/>
  <c r="O128" i="18"/>
  <c r="V75" i="4"/>
  <c r="T16" i="26" s="1"/>
  <c r="T17" i="26"/>
  <c r="Z75" i="4"/>
  <c r="X16" i="26" s="1"/>
  <c r="X17" i="26"/>
  <c r="AA128" i="18"/>
  <c r="AA18" i="24"/>
  <c r="AH75" i="4"/>
  <c r="AF16" i="26" s="1"/>
  <c r="AF17" i="26"/>
  <c r="AL75" i="4"/>
  <c r="AJ16" i="26" s="1"/>
  <c r="AJ17" i="26"/>
  <c r="AM128" i="18"/>
  <c r="AM18" i="24"/>
  <c r="O129" i="18"/>
  <c r="S129" i="18"/>
  <c r="W129" i="18"/>
  <c r="W19" i="24"/>
  <c r="AA129" i="18"/>
  <c r="AA19" i="24"/>
  <c r="AE19" i="24"/>
  <c r="AE129" i="18"/>
  <c r="AI129" i="18"/>
  <c r="AI19" i="24"/>
  <c r="AM129" i="18"/>
  <c r="AM19" i="24"/>
  <c r="W130" i="18"/>
  <c r="W20" i="24"/>
  <c r="AA130" i="18"/>
  <c r="AA20" i="24"/>
  <c r="AE130" i="18"/>
  <c r="AE20" i="24"/>
  <c r="AI130" i="18"/>
  <c r="AI20" i="24"/>
  <c r="AM130" i="18"/>
  <c r="AM20" i="24"/>
  <c r="V83" i="4"/>
  <c r="T24" i="26" s="1"/>
  <c r="T25" i="26"/>
  <c r="Z83" i="4"/>
  <c r="X24" i="26" s="1"/>
  <c r="X25" i="26"/>
  <c r="W136" i="18" s="1"/>
  <c r="AD83" i="4"/>
  <c r="AB24" i="26" s="1"/>
  <c r="AB25" i="26"/>
  <c r="AA136" i="18" s="1"/>
  <c r="AH83" i="4"/>
  <c r="AF24" i="26" s="1"/>
  <c r="AF25" i="26"/>
  <c r="AE136" i="18" s="1"/>
  <c r="AL83" i="4"/>
  <c r="AJ24" i="26" s="1"/>
  <c r="AJ25" i="26"/>
  <c r="AI136" i="18" s="1"/>
  <c r="AP83" i="4"/>
  <c r="AN24" i="26" s="1"/>
  <c r="AN25" i="26"/>
  <c r="AM136" i="18" s="1"/>
  <c r="O143" i="18"/>
  <c r="S143" i="18"/>
  <c r="W143" i="18"/>
  <c r="W33" i="24"/>
  <c r="AA143" i="18"/>
  <c r="AA33" i="24"/>
  <c r="AE143" i="18"/>
  <c r="AE33" i="24"/>
  <c r="AI143" i="18"/>
  <c r="AI33" i="24"/>
  <c r="AM143" i="18"/>
  <c r="AM33" i="24"/>
  <c r="O144" i="18"/>
  <c r="S144" i="18"/>
  <c r="W144" i="18"/>
  <c r="W34" i="24"/>
  <c r="AA144" i="18"/>
  <c r="AA34" i="24"/>
  <c r="AE144" i="18"/>
  <c r="AE34" i="24"/>
  <c r="AI144" i="18"/>
  <c r="AI34" i="24"/>
  <c r="AM144" i="18"/>
  <c r="AM34" i="24"/>
  <c r="O145" i="18"/>
  <c r="S145" i="18"/>
  <c r="W145" i="18"/>
  <c r="W35" i="24"/>
  <c r="AA145" i="18"/>
  <c r="AA35" i="24"/>
  <c r="AE145" i="18"/>
  <c r="AE35" i="24"/>
  <c r="AI35" i="24"/>
  <c r="AI145" i="18"/>
  <c r="AM145" i="18"/>
  <c r="AM35" i="24"/>
  <c r="O146" i="18"/>
  <c r="S146" i="18"/>
  <c r="W146" i="18"/>
  <c r="W36" i="24"/>
  <c r="AA146" i="18"/>
  <c r="AA36" i="24"/>
  <c r="AE146" i="18"/>
  <c r="AE36" i="24"/>
  <c r="AI146" i="18"/>
  <c r="AI36" i="24"/>
  <c r="AM146" i="18"/>
  <c r="AM36" i="24"/>
  <c r="O147" i="18"/>
  <c r="S147" i="18"/>
  <c r="W147" i="18"/>
  <c r="W37" i="24"/>
  <c r="AA147" i="18"/>
  <c r="AA37" i="24"/>
  <c r="AE147" i="18"/>
  <c r="AE37" i="24"/>
  <c r="AI147" i="18"/>
  <c r="AI37" i="24"/>
  <c r="AM147" i="18"/>
  <c r="AM37" i="24"/>
  <c r="O148" i="18"/>
  <c r="S148" i="18"/>
  <c r="W148" i="18"/>
  <c r="W38" i="24"/>
  <c r="AA38" i="24"/>
  <c r="AA148" i="18"/>
  <c r="AE148" i="18"/>
  <c r="AE38" i="24"/>
  <c r="AI38" i="24"/>
  <c r="AI148" i="18"/>
  <c r="AM148" i="18"/>
  <c r="AM38" i="24"/>
  <c r="O151" i="18"/>
  <c r="O41" i="24"/>
  <c r="S151" i="18"/>
  <c r="S41" i="24"/>
  <c r="W151" i="18"/>
  <c r="W41" i="24"/>
  <c r="AA151" i="18"/>
  <c r="AA41" i="24"/>
  <c r="AE151" i="18"/>
  <c r="AE41" i="24"/>
  <c r="AI151" i="18"/>
  <c r="AI41" i="24"/>
  <c r="AM151" i="18"/>
  <c r="AM41" i="24"/>
  <c r="O42" i="24"/>
  <c r="O152" i="18"/>
  <c r="S152" i="18"/>
  <c r="S42" i="24"/>
  <c r="W42" i="24"/>
  <c r="W152" i="18"/>
  <c r="AA152" i="18"/>
  <c r="AA42" i="24"/>
  <c r="AE42" i="24"/>
  <c r="AE152" i="18"/>
  <c r="AI152" i="18"/>
  <c r="AI42" i="24"/>
  <c r="AM42" i="24"/>
  <c r="AM152" i="18"/>
  <c r="O153" i="18"/>
  <c r="O43" i="24"/>
  <c r="S43" i="24"/>
  <c r="S153" i="18"/>
  <c r="W153" i="18"/>
  <c r="W43" i="24"/>
  <c r="AA153" i="18"/>
  <c r="AA43" i="24"/>
  <c r="AE153" i="18"/>
  <c r="AE43" i="24"/>
  <c r="AI43" i="24"/>
  <c r="AI153" i="18"/>
  <c r="AM153" i="18"/>
  <c r="AM43" i="24"/>
  <c r="O154" i="18"/>
  <c r="O44" i="24"/>
  <c r="S154" i="18"/>
  <c r="S44" i="24"/>
  <c r="W154" i="18"/>
  <c r="W44" i="24"/>
  <c r="AA154" i="18"/>
  <c r="AA44" i="24"/>
  <c r="AE154" i="18"/>
  <c r="AE44" i="24"/>
  <c r="AI154" i="18"/>
  <c r="AI44" i="24"/>
  <c r="AM154" i="18"/>
  <c r="AM44" i="24"/>
  <c r="O156" i="18"/>
  <c r="O46" i="24"/>
  <c r="S46" i="24"/>
  <c r="S156" i="18"/>
  <c r="W156" i="18"/>
  <c r="W46" i="24"/>
  <c r="AA46" i="24"/>
  <c r="AA156" i="18"/>
  <c r="AE156" i="18"/>
  <c r="AE46" i="24"/>
  <c r="AI46" i="24"/>
  <c r="AI156" i="18"/>
  <c r="AM156" i="18"/>
  <c r="AM46" i="24"/>
  <c r="R107" i="4"/>
  <c r="P48" i="26" s="1"/>
  <c r="P49" i="26"/>
  <c r="V107" i="4"/>
  <c r="T48" i="26" s="1"/>
  <c r="T49" i="26"/>
  <c r="Z107" i="4"/>
  <c r="X48" i="26" s="1"/>
  <c r="X49" i="26"/>
  <c r="W160" i="18" s="1"/>
  <c r="AD107" i="4"/>
  <c r="AB48" i="26" s="1"/>
  <c r="AB49" i="26"/>
  <c r="AA160" i="18" s="1"/>
  <c r="AH107" i="4"/>
  <c r="AF48" i="26" s="1"/>
  <c r="AF49" i="26"/>
  <c r="AE160" i="18" s="1"/>
  <c r="AL107" i="4"/>
  <c r="AJ48" i="26" s="1"/>
  <c r="AJ49" i="26"/>
  <c r="AI160" i="18" s="1"/>
  <c r="AP107" i="4"/>
  <c r="AN48" i="26" s="1"/>
  <c r="AN49" i="26"/>
  <c r="AM160" i="18" s="1"/>
  <c r="O150" i="18"/>
  <c r="O40" i="24"/>
  <c r="S150" i="18"/>
  <c r="S40" i="24"/>
  <c r="W150" i="18"/>
  <c r="W40" i="24"/>
  <c r="AA150" i="18"/>
  <c r="AA40" i="24"/>
  <c r="AE150" i="18"/>
  <c r="AE40" i="24"/>
  <c r="AI150" i="18"/>
  <c r="AI40" i="24"/>
  <c r="AM150" i="18"/>
  <c r="AM40" i="24"/>
  <c r="D43" i="13"/>
  <c r="AM43" i="23"/>
  <c r="DS43" i="23" s="1"/>
  <c r="AI43" i="23"/>
  <c r="DO43" i="23" s="1"/>
  <c r="AE43" i="23"/>
  <c r="DK43" i="23" s="1"/>
  <c r="AA43" i="23"/>
  <c r="DG43" i="23" s="1"/>
  <c r="W43" i="23"/>
  <c r="DC43" i="23" s="1"/>
  <c r="S43" i="23"/>
  <c r="CY43" i="23" s="1"/>
  <c r="O43" i="23"/>
  <c r="CU43" i="23" s="1"/>
  <c r="K43" i="23"/>
  <c r="CQ43" i="23" s="1"/>
  <c r="G43" i="23"/>
  <c r="CM43" i="23" s="1"/>
  <c r="C43" i="23"/>
  <c r="CI43" i="23" s="1"/>
  <c r="AN43" i="23"/>
  <c r="DT43" i="23" s="1"/>
  <c r="AJ43" i="23"/>
  <c r="DP43" i="23" s="1"/>
  <c r="AF43" i="23"/>
  <c r="DL43" i="23" s="1"/>
  <c r="AB43" i="23"/>
  <c r="DH43" i="23" s="1"/>
  <c r="X43" i="23"/>
  <c r="DD43" i="23" s="1"/>
  <c r="T43" i="23"/>
  <c r="CZ43" i="23" s="1"/>
  <c r="P43" i="23"/>
  <c r="CV43" i="23" s="1"/>
  <c r="L43" i="23"/>
  <c r="CR43" i="23" s="1"/>
  <c r="H43" i="23"/>
  <c r="CN43" i="23" s="1"/>
  <c r="D43" i="23"/>
  <c r="CJ43" i="23" s="1"/>
  <c r="B43" i="23"/>
  <c r="CH43" i="23" s="1"/>
  <c r="C48" i="32" s="1"/>
  <c r="AO43" i="23"/>
  <c r="DU43" i="23" s="1"/>
  <c r="AK43" i="23"/>
  <c r="DQ43" i="23" s="1"/>
  <c r="AG43" i="23"/>
  <c r="DM43" i="23" s="1"/>
  <c r="AC43" i="23"/>
  <c r="DI43" i="23" s="1"/>
  <c r="Y43" i="23"/>
  <c r="DE43" i="23" s="1"/>
  <c r="U43" i="23"/>
  <c r="DA43" i="23" s="1"/>
  <c r="Q43" i="23"/>
  <c r="CW43" i="23" s="1"/>
  <c r="M43" i="23"/>
  <c r="CS43" i="23" s="1"/>
  <c r="I43" i="23"/>
  <c r="CO43" i="23" s="1"/>
  <c r="E43" i="23"/>
  <c r="CK43" i="23" s="1"/>
  <c r="AP43" i="23"/>
  <c r="AL43" i="23"/>
  <c r="DR43" i="23" s="1"/>
  <c r="AH43" i="23"/>
  <c r="DN43" i="23" s="1"/>
  <c r="AD43" i="23"/>
  <c r="DJ43" i="23" s="1"/>
  <c r="Z43" i="23"/>
  <c r="DF43" i="23" s="1"/>
  <c r="V43" i="23"/>
  <c r="DB43" i="23" s="1"/>
  <c r="R43" i="23"/>
  <c r="CX43" i="23" s="1"/>
  <c r="N43" i="23"/>
  <c r="CT43" i="23" s="1"/>
  <c r="J43" i="23"/>
  <c r="CP43" i="23" s="1"/>
  <c r="F43" i="23"/>
  <c r="CL43" i="23" s="1"/>
  <c r="AM46" i="23"/>
  <c r="DS46" i="23" s="1"/>
  <c r="AI46" i="23"/>
  <c r="DO46" i="23" s="1"/>
  <c r="AE46" i="23"/>
  <c r="DK46" i="23" s="1"/>
  <c r="AA46" i="23"/>
  <c r="DG46" i="23" s="1"/>
  <c r="W46" i="23"/>
  <c r="DC46" i="23" s="1"/>
  <c r="S46" i="23"/>
  <c r="CY46" i="23" s="1"/>
  <c r="O46" i="23"/>
  <c r="CU46" i="23" s="1"/>
  <c r="K46" i="23"/>
  <c r="CQ46" i="23" s="1"/>
  <c r="G46" i="23"/>
  <c r="CM46" i="23" s="1"/>
  <c r="C46" i="23"/>
  <c r="CI46" i="23" s="1"/>
  <c r="AN46" i="23"/>
  <c r="DT46" i="23" s="1"/>
  <c r="AJ46" i="23"/>
  <c r="DP46" i="23" s="1"/>
  <c r="AF46" i="23"/>
  <c r="DL46" i="23" s="1"/>
  <c r="AB46" i="23"/>
  <c r="DH46" i="23" s="1"/>
  <c r="X46" i="23"/>
  <c r="DD46" i="23" s="1"/>
  <c r="T46" i="23"/>
  <c r="CZ46" i="23" s="1"/>
  <c r="P46" i="23"/>
  <c r="CV46" i="23" s="1"/>
  <c r="L46" i="23"/>
  <c r="CR46" i="23" s="1"/>
  <c r="H46" i="23"/>
  <c r="CN46" i="23" s="1"/>
  <c r="D46" i="23"/>
  <c r="CJ46" i="23" s="1"/>
  <c r="AO46" i="23"/>
  <c r="DU46" i="23" s="1"/>
  <c r="AK46" i="23"/>
  <c r="DQ46" i="23" s="1"/>
  <c r="AG46" i="23"/>
  <c r="DM46" i="23" s="1"/>
  <c r="AC46" i="23"/>
  <c r="DI46" i="23" s="1"/>
  <c r="Y46" i="23"/>
  <c r="DE46" i="23" s="1"/>
  <c r="U46" i="23"/>
  <c r="DA46" i="23" s="1"/>
  <c r="Q46" i="23"/>
  <c r="CW46" i="23" s="1"/>
  <c r="M46" i="23"/>
  <c r="CS46" i="23" s="1"/>
  <c r="I46" i="23"/>
  <c r="CO46" i="23" s="1"/>
  <c r="E46" i="23"/>
  <c r="CK46" i="23" s="1"/>
  <c r="AP46" i="23"/>
  <c r="AL46" i="23"/>
  <c r="DR46" i="23" s="1"/>
  <c r="AH46" i="23"/>
  <c r="DN46" i="23" s="1"/>
  <c r="AD46" i="23"/>
  <c r="DJ46" i="23" s="1"/>
  <c r="Z46" i="23"/>
  <c r="DF46" i="23" s="1"/>
  <c r="V46" i="23"/>
  <c r="DB46" i="23" s="1"/>
  <c r="R46" i="23"/>
  <c r="CX46" i="23" s="1"/>
  <c r="N46" i="23"/>
  <c r="CT46" i="23" s="1"/>
  <c r="J46" i="23"/>
  <c r="CP46" i="23" s="1"/>
  <c r="F46" i="23"/>
  <c r="CL46" i="23" s="1"/>
  <c r="B46" i="23"/>
  <c r="CH46" i="23" s="1"/>
  <c r="C51" i="32" s="1"/>
  <c r="D44" i="13"/>
  <c r="AM44" i="23"/>
  <c r="DS44" i="23" s="1"/>
  <c r="AI44" i="23"/>
  <c r="DO44" i="23" s="1"/>
  <c r="AE44" i="23"/>
  <c r="DK44" i="23" s="1"/>
  <c r="AA44" i="23"/>
  <c r="DG44" i="23" s="1"/>
  <c r="W44" i="23"/>
  <c r="DC44" i="23" s="1"/>
  <c r="S44" i="23"/>
  <c r="CY44" i="23" s="1"/>
  <c r="O44" i="23"/>
  <c r="CU44" i="23" s="1"/>
  <c r="K44" i="23"/>
  <c r="CQ44" i="23" s="1"/>
  <c r="G44" i="23"/>
  <c r="CM44" i="23" s="1"/>
  <c r="C44" i="23"/>
  <c r="CI44" i="23" s="1"/>
  <c r="AN44" i="23"/>
  <c r="DT44" i="23" s="1"/>
  <c r="AJ44" i="23"/>
  <c r="DP44" i="23" s="1"/>
  <c r="AF44" i="23"/>
  <c r="DL44" i="23" s="1"/>
  <c r="AB44" i="23"/>
  <c r="DH44" i="23" s="1"/>
  <c r="X44" i="23"/>
  <c r="DD44" i="23" s="1"/>
  <c r="T44" i="23"/>
  <c r="CZ44" i="23" s="1"/>
  <c r="P44" i="23"/>
  <c r="CV44" i="23" s="1"/>
  <c r="L44" i="23"/>
  <c r="CR44" i="23" s="1"/>
  <c r="H44" i="23"/>
  <c r="CN44" i="23" s="1"/>
  <c r="D44" i="23"/>
  <c r="CJ44" i="23" s="1"/>
  <c r="AO44" i="23"/>
  <c r="DU44" i="23" s="1"/>
  <c r="AK44" i="23"/>
  <c r="DQ44" i="23" s="1"/>
  <c r="AG44" i="23"/>
  <c r="DM44" i="23" s="1"/>
  <c r="AC44" i="23"/>
  <c r="DI44" i="23" s="1"/>
  <c r="Y44" i="23"/>
  <c r="DE44" i="23" s="1"/>
  <c r="U44" i="23"/>
  <c r="DA44" i="23" s="1"/>
  <c r="Q44" i="23"/>
  <c r="CW44" i="23" s="1"/>
  <c r="M44" i="23"/>
  <c r="CS44" i="23" s="1"/>
  <c r="I44" i="23"/>
  <c r="CO44" i="23" s="1"/>
  <c r="E44" i="23"/>
  <c r="CK44" i="23" s="1"/>
  <c r="B44" i="23"/>
  <c r="CH44" i="23" s="1"/>
  <c r="C49" i="32" s="1"/>
  <c r="AP44" i="23"/>
  <c r="AL44" i="23"/>
  <c r="DR44" i="23" s="1"/>
  <c r="AH44" i="23"/>
  <c r="DN44" i="23" s="1"/>
  <c r="AD44" i="23"/>
  <c r="DJ44" i="23" s="1"/>
  <c r="Z44" i="23"/>
  <c r="DF44" i="23" s="1"/>
  <c r="V44" i="23"/>
  <c r="DB44" i="23" s="1"/>
  <c r="R44" i="23"/>
  <c r="CX44" i="23" s="1"/>
  <c r="N44" i="23"/>
  <c r="CT44" i="23" s="1"/>
  <c r="J44" i="23"/>
  <c r="CP44" i="23" s="1"/>
  <c r="F44" i="23"/>
  <c r="CL44" i="23" s="1"/>
  <c r="D10" i="13"/>
  <c r="G6" i="13" s="1"/>
  <c r="AM10" i="23"/>
  <c r="DS10" i="23" s="1"/>
  <c r="DS6" i="23" s="1"/>
  <c r="AI10" i="23"/>
  <c r="DO10" i="23" s="1"/>
  <c r="DO6" i="23" s="1"/>
  <c r="AE10" i="23"/>
  <c r="DK10" i="23" s="1"/>
  <c r="DK6" i="23" s="1"/>
  <c r="AA10" i="23"/>
  <c r="DG10" i="23" s="1"/>
  <c r="DG6" i="23" s="1"/>
  <c r="W10" i="23"/>
  <c r="DC10" i="23" s="1"/>
  <c r="DC6" i="23" s="1"/>
  <c r="S10" i="23"/>
  <c r="CY10" i="23" s="1"/>
  <c r="O10" i="23"/>
  <c r="CU10" i="23" s="1"/>
  <c r="K10" i="23"/>
  <c r="CQ10" i="23" s="1"/>
  <c r="G10" i="23"/>
  <c r="CM10" i="23" s="1"/>
  <c r="C10" i="23"/>
  <c r="CI10" i="23" s="1"/>
  <c r="B10" i="23"/>
  <c r="CH10" i="23" s="1"/>
  <c r="C15" i="32" s="1"/>
  <c r="AN10" i="23"/>
  <c r="DT10" i="23" s="1"/>
  <c r="DT6" i="23" s="1"/>
  <c r="AJ10" i="23"/>
  <c r="DP10" i="23" s="1"/>
  <c r="DP6" i="23" s="1"/>
  <c r="AF10" i="23"/>
  <c r="DL10" i="23" s="1"/>
  <c r="DL6" i="23" s="1"/>
  <c r="AB10" i="23"/>
  <c r="DH10" i="23" s="1"/>
  <c r="DH6" i="23" s="1"/>
  <c r="X10" i="23"/>
  <c r="DD10" i="23" s="1"/>
  <c r="DD6" i="23" s="1"/>
  <c r="T10" i="23"/>
  <c r="CZ10" i="23" s="1"/>
  <c r="P10" i="23"/>
  <c r="CV10" i="23" s="1"/>
  <c r="L10" i="23"/>
  <c r="CR10" i="23" s="1"/>
  <c r="H10" i="23"/>
  <c r="CN10" i="23" s="1"/>
  <c r="D10" i="23"/>
  <c r="CJ10" i="23" s="1"/>
  <c r="AO10" i="23"/>
  <c r="DU10" i="23" s="1"/>
  <c r="DU6" i="23" s="1"/>
  <c r="AK10" i="23"/>
  <c r="DQ10" i="23" s="1"/>
  <c r="DQ6" i="23" s="1"/>
  <c r="AG10" i="23"/>
  <c r="DM10" i="23" s="1"/>
  <c r="DM6" i="23" s="1"/>
  <c r="AC10" i="23"/>
  <c r="DI10" i="23" s="1"/>
  <c r="DI6" i="23" s="1"/>
  <c r="Y10" i="23"/>
  <c r="DE10" i="23" s="1"/>
  <c r="DE6" i="23" s="1"/>
  <c r="U10" i="23"/>
  <c r="DA10" i="23" s="1"/>
  <c r="Q10" i="23"/>
  <c r="CW10" i="23" s="1"/>
  <c r="M10" i="23"/>
  <c r="CS10" i="23" s="1"/>
  <c r="I10" i="23"/>
  <c r="CO10" i="23" s="1"/>
  <c r="E10" i="23"/>
  <c r="CK10" i="23" s="1"/>
  <c r="AP10" i="23"/>
  <c r="AL10" i="23"/>
  <c r="DR10" i="23" s="1"/>
  <c r="DR6" i="23" s="1"/>
  <c r="AH10" i="23"/>
  <c r="DN10" i="23" s="1"/>
  <c r="DN6" i="23" s="1"/>
  <c r="AD10" i="23"/>
  <c r="DJ10" i="23" s="1"/>
  <c r="DJ6" i="23" s="1"/>
  <c r="Z10" i="23"/>
  <c r="DF10" i="23" s="1"/>
  <c r="DF6" i="23" s="1"/>
  <c r="V10" i="23"/>
  <c r="DB10" i="23" s="1"/>
  <c r="R10" i="23"/>
  <c r="CX10" i="23" s="1"/>
  <c r="N10" i="23"/>
  <c r="CT10" i="23" s="1"/>
  <c r="J10" i="23"/>
  <c r="CP10" i="23" s="1"/>
  <c r="F10" i="23"/>
  <c r="CL10" i="23" s="1"/>
  <c r="H24" i="8"/>
  <c r="H38" i="8"/>
  <c r="N38" i="8" s="1"/>
  <c r="H54" i="8"/>
  <c r="N54" i="8" s="1"/>
  <c r="H16" i="8"/>
  <c r="N16" i="8" s="1"/>
  <c r="H37" i="8"/>
  <c r="N37" i="8" s="1"/>
  <c r="H15" i="8"/>
  <c r="N15" i="8" s="1"/>
  <c r="H36" i="8"/>
  <c r="N36" i="8" s="1"/>
  <c r="H56" i="8"/>
  <c r="N56" i="8" s="1"/>
  <c r="H10" i="8"/>
  <c r="N10" i="8" s="1"/>
  <c r="H27" i="8"/>
  <c r="N27" i="8" s="1"/>
  <c r="H51" i="8"/>
  <c r="N51" i="8" s="1"/>
  <c r="H34" i="8"/>
  <c r="N34" i="8" s="1"/>
  <c r="H50" i="8"/>
  <c r="N50" i="8" s="1"/>
  <c r="H8" i="8"/>
  <c r="N8" i="8" s="1"/>
  <c r="H33" i="8"/>
  <c r="N33" i="8" s="1"/>
  <c r="H11" i="8"/>
  <c r="N11" i="8" s="1"/>
  <c r="H28" i="8"/>
  <c r="N28" i="8" s="1"/>
  <c r="H48" i="8"/>
  <c r="N48" i="8" s="1"/>
  <c r="H22" i="8"/>
  <c r="N22" i="8" s="1"/>
  <c r="H47" i="8"/>
  <c r="N47" i="8" s="1"/>
  <c r="H26" i="8"/>
  <c r="N26" i="8" s="1"/>
  <c r="H46" i="8"/>
  <c r="H29" i="8"/>
  <c r="N29" i="8" s="1"/>
  <c r="H53" i="8"/>
  <c r="N53" i="8" s="1"/>
  <c r="H23" i="8"/>
  <c r="N23" i="8" s="1"/>
  <c r="H44" i="8"/>
  <c r="N44" i="8" s="1"/>
  <c r="H18" i="8"/>
  <c r="N18" i="8" s="1"/>
  <c r="H43" i="8"/>
  <c r="N43" i="8" s="1"/>
  <c r="H9" i="8"/>
  <c r="N9" i="8" s="1"/>
  <c r="H42" i="8"/>
  <c r="N42" i="8" s="1"/>
  <c r="H20" i="8"/>
  <c r="N20" i="8" s="1"/>
  <c r="H41" i="8"/>
  <c r="N41" i="8" s="1"/>
  <c r="H19" i="8"/>
  <c r="N19" i="8" s="1"/>
  <c r="H40" i="8"/>
  <c r="N40" i="8" s="1"/>
  <c r="H14" i="8"/>
  <c r="N14" i="8" s="1"/>
  <c r="H35" i="8"/>
  <c r="N35" i="8" s="1"/>
  <c r="H55" i="8"/>
  <c r="N55" i="8" s="1"/>
  <c r="U44" i="2"/>
  <c r="R44" i="21" s="1"/>
  <c r="Q47" i="23"/>
  <c r="AC44" i="2"/>
  <c r="Y47" i="23"/>
  <c r="Y47" i="24"/>
  <c r="AK44" i="2"/>
  <c r="AG47" i="23"/>
  <c r="AG47" i="24"/>
  <c r="AS44" i="2"/>
  <c r="AO47" i="23"/>
  <c r="AO47" i="24"/>
  <c r="T48" i="23"/>
  <c r="AB48" i="23"/>
  <c r="AB48" i="24"/>
  <c r="AJ48" i="23"/>
  <c r="AJ48" i="24"/>
  <c r="O50" i="23"/>
  <c r="W50" i="23"/>
  <c r="AE50" i="23"/>
  <c r="AM50" i="23"/>
  <c r="R51" i="23"/>
  <c r="Z51" i="23"/>
  <c r="Z51" i="24"/>
  <c r="AH51" i="23"/>
  <c r="AH51" i="24"/>
  <c r="S51" i="2"/>
  <c r="P51" i="21" s="1"/>
  <c r="O55" i="23"/>
  <c r="AA51" i="2"/>
  <c r="W55" i="23"/>
  <c r="W55" i="24"/>
  <c r="AI51" i="2"/>
  <c r="AE55" i="23"/>
  <c r="AE55" i="24"/>
  <c r="AQ51" i="2"/>
  <c r="AM55" i="23"/>
  <c r="AM55" i="24"/>
  <c r="N56" i="23"/>
  <c r="V56" i="23"/>
  <c r="AD56" i="23"/>
  <c r="AR24" i="2"/>
  <c r="AK24" i="2"/>
  <c r="AE30" i="2"/>
  <c r="AL30" i="2"/>
  <c r="DI24" i="23"/>
  <c r="CY27" i="23"/>
  <c r="DG27" i="23"/>
  <c r="DO27" i="23"/>
  <c r="DF28" i="23"/>
  <c r="DN28" i="23"/>
  <c r="DI29" i="23"/>
  <c r="DQ29" i="23"/>
  <c r="V44" i="2"/>
  <c r="S44" i="21" s="1"/>
  <c r="R47" i="23"/>
  <c r="AD44" i="2"/>
  <c r="Z47" i="23"/>
  <c r="Z47" i="24"/>
  <c r="AL44" i="2"/>
  <c r="AH47" i="23"/>
  <c r="AH47" i="24"/>
  <c r="AT44" i="2"/>
  <c r="AP47" i="23"/>
  <c r="Y48" i="23"/>
  <c r="Y48" i="24"/>
  <c r="AC48" i="23"/>
  <c r="AC48" i="24"/>
  <c r="AO48" i="23"/>
  <c r="DU48" i="23" s="1"/>
  <c r="AO48" i="24"/>
  <c r="T50" i="23"/>
  <c r="AB50" i="23"/>
  <c r="AJ50" i="23"/>
  <c r="O51" i="23"/>
  <c r="W51" i="23"/>
  <c r="W51" i="24"/>
  <c r="AA51" i="23"/>
  <c r="AA51" i="24"/>
  <c r="AI51" i="23"/>
  <c r="AI51" i="24"/>
  <c r="X51" i="2"/>
  <c r="U51" i="21" s="1"/>
  <c r="T55" i="23"/>
  <c r="AF51" i="2"/>
  <c r="AB55" i="23"/>
  <c r="AB55" i="24"/>
  <c r="AN51" i="2"/>
  <c r="AJ55" i="23"/>
  <c r="AJ55" i="24"/>
  <c r="O56" i="23"/>
  <c r="S56" i="23"/>
  <c r="AA56" i="23"/>
  <c r="AM56" i="23"/>
  <c r="AQ11" i="2"/>
  <c r="AB11" i="2"/>
  <c r="AQ24" i="2"/>
  <c r="AJ24" i="2"/>
  <c r="AG24" i="2"/>
  <c r="AQ30" i="2"/>
  <c r="AA30" i="2"/>
  <c r="AJ30" i="2"/>
  <c r="AH30" i="2"/>
  <c r="DF24" i="23"/>
  <c r="DJ24" i="23"/>
  <c r="DN24" i="23"/>
  <c r="DR24" i="23"/>
  <c r="CZ27" i="23"/>
  <c r="DD27" i="23"/>
  <c r="DH27" i="23"/>
  <c r="DL27" i="23"/>
  <c r="DP27" i="23"/>
  <c r="DT27" i="23"/>
  <c r="DC28" i="23"/>
  <c r="DG28" i="23"/>
  <c r="DK28" i="23"/>
  <c r="DO28" i="23"/>
  <c r="DS28" i="23"/>
  <c r="DF29" i="23"/>
  <c r="DJ29" i="23"/>
  <c r="DN29" i="23"/>
  <c r="DR29" i="23"/>
  <c r="S44" i="2"/>
  <c r="P44" i="21" s="1"/>
  <c r="O47" i="23"/>
  <c r="W44" i="2"/>
  <c r="T44" i="21" s="1"/>
  <c r="S47" i="23"/>
  <c r="AA44" i="2"/>
  <c r="W47" i="23"/>
  <c r="W47" i="24"/>
  <c r="AE44" i="2"/>
  <c r="AA47" i="23"/>
  <c r="AA47" i="24"/>
  <c r="AI44" i="2"/>
  <c r="AE47" i="23"/>
  <c r="AE47" i="24"/>
  <c r="AM44" i="2"/>
  <c r="AI47" i="23"/>
  <c r="AI47" i="24"/>
  <c r="AQ44" i="2"/>
  <c r="AM47" i="23"/>
  <c r="AM47" i="24"/>
  <c r="N48" i="23"/>
  <c r="R48" i="23"/>
  <c r="V48" i="23"/>
  <c r="Z48" i="23"/>
  <c r="Z48" i="24"/>
  <c r="AD48" i="23"/>
  <c r="AD48" i="24"/>
  <c r="AH48" i="23"/>
  <c r="AH48" i="24"/>
  <c r="AL48" i="23"/>
  <c r="AL48" i="24"/>
  <c r="Q50" i="23"/>
  <c r="U50" i="23"/>
  <c r="Y50" i="23"/>
  <c r="AC50" i="23"/>
  <c r="AG50" i="23"/>
  <c r="AK50" i="23"/>
  <c r="AO50" i="23"/>
  <c r="DU50" i="23" s="1"/>
  <c r="P51" i="23"/>
  <c r="T51" i="23"/>
  <c r="X51" i="23"/>
  <c r="X51" i="24"/>
  <c r="AB51" i="23"/>
  <c r="AB51" i="24"/>
  <c r="AF51" i="23"/>
  <c r="AF51" i="24"/>
  <c r="AJ51" i="23"/>
  <c r="AJ51" i="24"/>
  <c r="AN51" i="23"/>
  <c r="AN51" i="24"/>
  <c r="U51" i="2"/>
  <c r="R51" i="21" s="1"/>
  <c r="Q55" i="23"/>
  <c r="Y51" i="2"/>
  <c r="V51" i="21" s="1"/>
  <c r="U55" i="23"/>
  <c r="AC51" i="2"/>
  <c r="Y55" i="23"/>
  <c r="Y55" i="24"/>
  <c r="AG51" i="2"/>
  <c r="AC55" i="23"/>
  <c r="AC55" i="24"/>
  <c r="AK51" i="2"/>
  <c r="AG55" i="23"/>
  <c r="AG55" i="24"/>
  <c r="AO51" i="2"/>
  <c r="AK55" i="23"/>
  <c r="AK55" i="24"/>
  <c r="AS51" i="2"/>
  <c r="AO55" i="23"/>
  <c r="DU55" i="23" s="1"/>
  <c r="DU52" i="23" s="1"/>
  <c r="AO55" i="24"/>
  <c r="P56" i="23"/>
  <c r="T56" i="23"/>
  <c r="X56" i="23"/>
  <c r="AB56" i="23"/>
  <c r="AF56" i="23"/>
  <c r="AJ56" i="23"/>
  <c r="AN56" i="23"/>
  <c r="Y44" i="2"/>
  <c r="V44" i="21" s="1"/>
  <c r="U47" i="23"/>
  <c r="AG44" i="2"/>
  <c r="AC47" i="23"/>
  <c r="AC47" i="24"/>
  <c r="AO44" i="2"/>
  <c r="AK47" i="23"/>
  <c r="AK47" i="24"/>
  <c r="P48" i="23"/>
  <c r="X48" i="23"/>
  <c r="X48" i="24"/>
  <c r="AF48" i="23"/>
  <c r="AF48" i="24"/>
  <c r="AN48" i="23"/>
  <c r="AN48" i="24"/>
  <c r="S50" i="23"/>
  <c r="AA50" i="23"/>
  <c r="AI50" i="23"/>
  <c r="N51" i="23"/>
  <c r="V51" i="23"/>
  <c r="AD51" i="23"/>
  <c r="AD51" i="24"/>
  <c r="AL51" i="23"/>
  <c r="AL51" i="24"/>
  <c r="W51" i="2"/>
  <c r="T51" i="21" s="1"/>
  <c r="S55" i="23"/>
  <c r="AE51" i="2"/>
  <c r="AA55" i="23"/>
  <c r="AA55" i="24"/>
  <c r="AM51" i="2"/>
  <c r="AI55" i="23"/>
  <c r="AI55" i="24"/>
  <c r="R56" i="23"/>
  <c r="Z56" i="23"/>
  <c r="AH56" i="23"/>
  <c r="AL56" i="23"/>
  <c r="AE11" i="2"/>
  <c r="AP11" i="2"/>
  <c r="AE24" i="2"/>
  <c r="P48" i="21"/>
  <c r="DE24" i="23"/>
  <c r="DM24" i="23"/>
  <c r="DQ24" i="23"/>
  <c r="DC27" i="23"/>
  <c r="DK27" i="23"/>
  <c r="DS27" i="23"/>
  <c r="DJ28" i="23"/>
  <c r="DR28" i="23"/>
  <c r="DE29" i="23"/>
  <c r="DM29" i="23"/>
  <c r="R44" i="2"/>
  <c r="O44" i="21" s="1"/>
  <c r="N47" i="23"/>
  <c r="Z44" i="2"/>
  <c r="W44" i="21" s="1"/>
  <c r="V47" i="23"/>
  <c r="AH44" i="2"/>
  <c r="AD47" i="23"/>
  <c r="AD47" i="24"/>
  <c r="AP44" i="2"/>
  <c r="AL47" i="23"/>
  <c r="AL47" i="24"/>
  <c r="Q48" i="23"/>
  <c r="U48" i="23"/>
  <c r="AG48" i="23"/>
  <c r="AG48" i="24"/>
  <c r="AK48" i="23"/>
  <c r="AK48" i="24"/>
  <c r="P50" i="23"/>
  <c r="X50" i="23"/>
  <c r="AF50" i="23"/>
  <c r="AN50" i="23"/>
  <c r="S51" i="23"/>
  <c r="AE51" i="23"/>
  <c r="AE51" i="24"/>
  <c r="AM51" i="23"/>
  <c r="AM51" i="24"/>
  <c r="T51" i="2"/>
  <c r="Q51" i="21" s="1"/>
  <c r="P55" i="23"/>
  <c r="X55" i="23"/>
  <c r="X55" i="24"/>
  <c r="AF55" i="23"/>
  <c r="AF55" i="24"/>
  <c r="AN55" i="23"/>
  <c r="AN55" i="24"/>
  <c r="W56" i="23"/>
  <c r="AE56" i="23"/>
  <c r="AI56" i="23"/>
  <c r="AL11" i="2"/>
  <c r="AA11" i="2"/>
  <c r="AA24" i="2"/>
  <c r="AM11" i="2"/>
  <c r="AH11" i="2"/>
  <c r="AM24" i="2"/>
  <c r="AF24" i="2"/>
  <c r="AS24" i="2"/>
  <c r="AC24" i="2"/>
  <c r="AM30" i="2"/>
  <c r="AD30" i="2"/>
  <c r="AT48" i="2"/>
  <c r="DC24" i="23"/>
  <c r="DG24" i="23"/>
  <c r="DK24" i="23"/>
  <c r="DO24" i="23"/>
  <c r="DS24" i="23"/>
  <c r="AT24" i="2"/>
  <c r="AP26" i="23"/>
  <c r="DG26" i="23" s="1"/>
  <c r="DA27" i="23"/>
  <c r="DE27" i="23"/>
  <c r="DI27" i="23"/>
  <c r="DM27" i="23"/>
  <c r="DQ27" i="23"/>
  <c r="DU27" i="23"/>
  <c r="DD28" i="23"/>
  <c r="DH28" i="23"/>
  <c r="DL28" i="23"/>
  <c r="DP28" i="23"/>
  <c r="DT28" i="23"/>
  <c r="DC29" i="23"/>
  <c r="DG29" i="23"/>
  <c r="DK29" i="23"/>
  <c r="DO29" i="23"/>
  <c r="DS29" i="23"/>
  <c r="T44" i="2"/>
  <c r="Q44" i="21" s="1"/>
  <c r="P47" i="23"/>
  <c r="X44" i="2"/>
  <c r="U44" i="21" s="1"/>
  <c r="T47" i="23"/>
  <c r="AB44" i="2"/>
  <c r="X47" i="23"/>
  <c r="X47" i="24"/>
  <c r="AF44" i="2"/>
  <c r="AB47" i="23"/>
  <c r="AB47" i="24"/>
  <c r="AJ44" i="2"/>
  <c r="AF47" i="23"/>
  <c r="AF47" i="24"/>
  <c r="AN44" i="2"/>
  <c r="AJ47" i="23"/>
  <c r="AJ47" i="24"/>
  <c r="AR44" i="2"/>
  <c r="AN47" i="23"/>
  <c r="AN47" i="24"/>
  <c r="O48" i="23"/>
  <c r="S48" i="23"/>
  <c r="W48" i="23"/>
  <c r="W48" i="24"/>
  <c r="AA48" i="23"/>
  <c r="AA48" i="24"/>
  <c r="AE48" i="23"/>
  <c r="AE48" i="24"/>
  <c r="AI48" i="23"/>
  <c r="AI48" i="24"/>
  <c r="AM48" i="23"/>
  <c r="AM48" i="24"/>
  <c r="N50" i="23"/>
  <c r="R50" i="23"/>
  <c r="V50" i="23"/>
  <c r="Z50" i="23"/>
  <c r="AD50" i="23"/>
  <c r="AH50" i="23"/>
  <c r="AL50" i="23"/>
  <c r="Q51" i="23"/>
  <c r="U51" i="23"/>
  <c r="Y51" i="23"/>
  <c r="Y51" i="24"/>
  <c r="AC51" i="23"/>
  <c r="AC51" i="24"/>
  <c r="AG51" i="23"/>
  <c r="AG51" i="24"/>
  <c r="AK51" i="23"/>
  <c r="AK51" i="24"/>
  <c r="AO51" i="23"/>
  <c r="DU51" i="23" s="1"/>
  <c r="AO51" i="24"/>
  <c r="R51" i="2"/>
  <c r="O51" i="21" s="1"/>
  <c r="N55" i="23"/>
  <c r="R55" i="23"/>
  <c r="Z51" i="2"/>
  <c r="W51" i="21" s="1"/>
  <c r="V55" i="23"/>
  <c r="Z55" i="23"/>
  <c r="Z55" i="24"/>
  <c r="AH51" i="2"/>
  <c r="AD55" i="23"/>
  <c r="AD55" i="24"/>
  <c r="AH55" i="23"/>
  <c r="AH55" i="24"/>
  <c r="AP51" i="2"/>
  <c r="AL55" i="23"/>
  <c r="AL55" i="24"/>
  <c r="Q56" i="23"/>
  <c r="U56" i="23"/>
  <c r="Y56" i="23"/>
  <c r="AC56" i="23"/>
  <c r="AG56" i="23"/>
  <c r="AK56" i="23"/>
  <c r="AO56" i="23"/>
  <c r="DU56" i="23" s="1"/>
  <c r="B5" i="8"/>
  <c r="B63" i="4"/>
  <c r="C53" i="20"/>
  <c r="M59" i="32" s="1"/>
  <c r="D54" i="8"/>
  <c r="C52" i="20"/>
  <c r="M58" i="32" s="1"/>
  <c r="D53" i="8"/>
  <c r="C45" i="20"/>
  <c r="M51" i="32" s="1"/>
  <c r="D46" i="8"/>
  <c r="C42" i="20"/>
  <c r="M48" i="32" s="1"/>
  <c r="D43" i="8"/>
  <c r="C39" i="20"/>
  <c r="M45" i="32" s="1"/>
  <c r="D40" i="8"/>
  <c r="C43" i="20"/>
  <c r="M49" i="32" s="1"/>
  <c r="D44" i="8"/>
  <c r="C99" i="4"/>
  <c r="C40" i="20"/>
  <c r="M46" i="32" s="1"/>
  <c r="D41" i="8"/>
  <c r="C100" i="4"/>
  <c r="C41" i="20"/>
  <c r="M47" i="32" s="1"/>
  <c r="D42" i="8"/>
  <c r="G44" i="2"/>
  <c r="D44" i="21" s="1"/>
  <c r="F44" i="2"/>
  <c r="C44" i="21" s="1"/>
  <c r="J50" i="32" s="1"/>
  <c r="CH46" i="2"/>
  <c r="CD46" i="2"/>
  <c r="BZ46" i="2"/>
  <c r="BV46" i="2"/>
  <c r="BR46" i="2"/>
  <c r="BN46" i="2"/>
  <c r="BJ46" i="2"/>
  <c r="BF46" i="2"/>
  <c r="BB46" i="2"/>
  <c r="AX46" i="2"/>
  <c r="CG46" i="2"/>
  <c r="CB46" i="2"/>
  <c r="BW46" i="2"/>
  <c r="BQ46" i="2"/>
  <c r="BL46" i="2"/>
  <c r="BG46" i="2"/>
  <c r="BA46" i="2"/>
  <c r="AV46" i="2"/>
  <c r="CF46" i="2"/>
  <c r="CA46" i="2"/>
  <c r="BU46" i="2"/>
  <c r="BP46" i="2"/>
  <c r="BK46" i="2"/>
  <c r="BE46" i="2"/>
  <c r="AZ46" i="2"/>
  <c r="CI46" i="2"/>
  <c r="BX46" i="2"/>
  <c r="BM46" i="2"/>
  <c r="BC46" i="2"/>
  <c r="CE46" i="2"/>
  <c r="BT46" i="2"/>
  <c r="BI46" i="2"/>
  <c r="AY46" i="2"/>
  <c r="CC46" i="2"/>
  <c r="BS46" i="2"/>
  <c r="BH46" i="2"/>
  <c r="AW46" i="2"/>
  <c r="BY46" i="2"/>
  <c r="BO46" i="2"/>
  <c r="BD46" i="2"/>
  <c r="J44" i="2"/>
  <c r="G44" i="21" s="1"/>
  <c r="N44" i="2"/>
  <c r="K44" i="21" s="1"/>
  <c r="H51" i="2"/>
  <c r="E51" i="21" s="1"/>
  <c r="L51" i="2"/>
  <c r="I51" i="21" s="1"/>
  <c r="O44" i="2"/>
  <c r="L44" i="21" s="1"/>
  <c r="I51" i="2"/>
  <c r="F51" i="21" s="1"/>
  <c r="M51" i="2"/>
  <c r="J51" i="21" s="1"/>
  <c r="Q51" i="2"/>
  <c r="N51" i="21" s="1"/>
  <c r="CH47" i="2"/>
  <c r="CD47" i="2"/>
  <c r="BZ47" i="2"/>
  <c r="BV47" i="2"/>
  <c r="BR47" i="2"/>
  <c r="BN47" i="2"/>
  <c r="BJ47" i="2"/>
  <c r="BF47" i="2"/>
  <c r="BB47" i="2"/>
  <c r="AX47" i="2"/>
  <c r="CE47" i="2"/>
  <c r="BY47" i="2"/>
  <c r="BT47" i="2"/>
  <c r="BO47" i="2"/>
  <c r="BI47" i="2"/>
  <c r="BD47" i="2"/>
  <c r="AY47" i="2"/>
  <c r="CI47" i="2"/>
  <c r="CC47" i="2"/>
  <c r="BX47" i="2"/>
  <c r="BS47" i="2"/>
  <c r="BM47" i="2"/>
  <c r="BH47" i="2"/>
  <c r="BC47" i="2"/>
  <c r="AW47" i="2"/>
  <c r="CA47" i="2"/>
  <c r="BP47" i="2"/>
  <c r="BE47" i="2"/>
  <c r="CG47" i="2"/>
  <c r="BW47" i="2"/>
  <c r="BL47" i="2"/>
  <c r="BA47" i="2"/>
  <c r="CF47" i="2"/>
  <c r="BU47" i="2"/>
  <c r="BK47" i="2"/>
  <c r="AZ47" i="2"/>
  <c r="CB47" i="2"/>
  <c r="BQ47" i="2"/>
  <c r="BG47" i="2"/>
  <c r="AV47" i="2"/>
  <c r="H44" i="2"/>
  <c r="E44" i="21" s="1"/>
  <c r="L44" i="2"/>
  <c r="I44" i="21" s="1"/>
  <c r="P44" i="2"/>
  <c r="M44" i="21" s="1"/>
  <c r="CH49" i="2"/>
  <c r="CD49" i="2"/>
  <c r="BZ49" i="2"/>
  <c r="BV49" i="2"/>
  <c r="BR49" i="2"/>
  <c r="BN49" i="2"/>
  <c r="BJ49" i="2"/>
  <c r="BF49" i="2"/>
  <c r="BB49" i="2"/>
  <c r="AX49" i="2"/>
  <c r="CE49" i="2"/>
  <c r="BY49" i="2"/>
  <c r="BT49" i="2"/>
  <c r="BO49" i="2"/>
  <c r="BI49" i="2"/>
  <c r="BD49" i="2"/>
  <c r="AY49" i="2"/>
  <c r="CI49" i="2"/>
  <c r="CC49" i="2"/>
  <c r="BX49" i="2"/>
  <c r="BS49" i="2"/>
  <c r="BM49" i="2"/>
  <c r="BH49" i="2"/>
  <c r="BC49" i="2"/>
  <c r="AW49" i="2"/>
  <c r="CG49" i="2"/>
  <c r="CF49" i="2"/>
  <c r="BU49" i="2"/>
  <c r="BK49" i="2"/>
  <c r="AZ49" i="2"/>
  <c r="CB49" i="2"/>
  <c r="BQ49" i="2"/>
  <c r="BG49" i="2"/>
  <c r="AV49" i="2"/>
  <c r="CA49" i="2"/>
  <c r="BP49" i="2"/>
  <c r="BE49" i="2"/>
  <c r="BW49" i="2"/>
  <c r="BL49" i="2"/>
  <c r="BA49" i="2"/>
  <c r="F51" i="2"/>
  <c r="C51" i="21" s="1"/>
  <c r="J57" i="32" s="1"/>
  <c r="CH54" i="2"/>
  <c r="CD54" i="2"/>
  <c r="BZ54" i="2"/>
  <c r="BV54" i="2"/>
  <c r="BR54" i="2"/>
  <c r="BN54" i="2"/>
  <c r="BJ54" i="2"/>
  <c r="BF54" i="2"/>
  <c r="BB54" i="2"/>
  <c r="AX54" i="2"/>
  <c r="CG54" i="2"/>
  <c r="CB54" i="2"/>
  <c r="BW54" i="2"/>
  <c r="BQ54" i="2"/>
  <c r="BL54" i="2"/>
  <c r="BG54" i="2"/>
  <c r="BA54" i="2"/>
  <c r="AV54" i="2"/>
  <c r="CF54" i="2"/>
  <c r="CA54" i="2"/>
  <c r="BU54" i="2"/>
  <c r="BP54" i="2"/>
  <c r="BK54" i="2"/>
  <c r="BE54" i="2"/>
  <c r="AZ54" i="2"/>
  <c r="CE54" i="2"/>
  <c r="BY54" i="2"/>
  <c r="BT54" i="2"/>
  <c r="BO54" i="2"/>
  <c r="BI54" i="2"/>
  <c r="BD54" i="2"/>
  <c r="AY54" i="2"/>
  <c r="BS54" i="2"/>
  <c r="AW54" i="2"/>
  <c r="CI54" i="2"/>
  <c r="BM54" i="2"/>
  <c r="CC54" i="2"/>
  <c r="BH54" i="2"/>
  <c r="BX54" i="2"/>
  <c r="BC54" i="2"/>
  <c r="J51" i="2"/>
  <c r="G51" i="21" s="1"/>
  <c r="N51" i="2"/>
  <c r="K51" i="21" s="1"/>
  <c r="K44" i="2"/>
  <c r="H44" i="21" s="1"/>
  <c r="CH38" i="2"/>
  <c r="CD38" i="2"/>
  <c r="BZ38" i="2"/>
  <c r="BV38" i="2"/>
  <c r="BR38" i="2"/>
  <c r="BN38" i="2"/>
  <c r="BJ38" i="2"/>
  <c r="BF38" i="2"/>
  <c r="BB38" i="2"/>
  <c r="AX38" i="2"/>
  <c r="CG38" i="2"/>
  <c r="CB38" i="2"/>
  <c r="BW38" i="2"/>
  <c r="BQ38" i="2"/>
  <c r="BL38" i="2"/>
  <c r="BG38" i="2"/>
  <c r="BA38" i="2"/>
  <c r="AV38" i="2"/>
  <c r="CF38" i="2"/>
  <c r="CA38" i="2"/>
  <c r="BU38" i="2"/>
  <c r="BP38" i="2"/>
  <c r="BK38" i="2"/>
  <c r="BE38" i="2"/>
  <c r="AZ38" i="2"/>
  <c r="CC38" i="2"/>
  <c r="BS38" i="2"/>
  <c r="BH38" i="2"/>
  <c r="AW38" i="2"/>
  <c r="BY38" i="2"/>
  <c r="BO38" i="2"/>
  <c r="BD38" i="2"/>
  <c r="CI38" i="2"/>
  <c r="BX38" i="2"/>
  <c r="BM38" i="2"/>
  <c r="BC38" i="2"/>
  <c r="CE38" i="2"/>
  <c r="BT38" i="2"/>
  <c r="BI38" i="2"/>
  <c r="AY38" i="2"/>
  <c r="I44" i="2"/>
  <c r="F44" i="21" s="1"/>
  <c r="M44" i="2"/>
  <c r="J44" i="21" s="1"/>
  <c r="Q44" i="2"/>
  <c r="N44" i="21" s="1"/>
  <c r="CH50" i="2"/>
  <c r="CD50" i="2"/>
  <c r="BZ50" i="2"/>
  <c r="BV50" i="2"/>
  <c r="BR50" i="2"/>
  <c r="BN50" i="2"/>
  <c r="BJ50" i="2"/>
  <c r="BF50" i="2"/>
  <c r="BB50" i="2"/>
  <c r="AX50" i="2"/>
  <c r="CG50" i="2"/>
  <c r="CB50" i="2"/>
  <c r="BW50" i="2"/>
  <c r="BQ50" i="2"/>
  <c r="BL50" i="2"/>
  <c r="BG50" i="2"/>
  <c r="BA50" i="2"/>
  <c r="AV50" i="2"/>
  <c r="CF50" i="2"/>
  <c r="CA50" i="2"/>
  <c r="BU50" i="2"/>
  <c r="BP50" i="2"/>
  <c r="BK50" i="2"/>
  <c r="BE50" i="2"/>
  <c r="AZ50" i="2"/>
  <c r="CE50" i="2"/>
  <c r="BY50" i="2"/>
  <c r="BT50" i="2"/>
  <c r="BO50" i="2"/>
  <c r="BI50" i="2"/>
  <c r="BD50" i="2"/>
  <c r="AY50" i="2"/>
  <c r="CI50" i="2"/>
  <c r="BM50" i="2"/>
  <c r="CC50" i="2"/>
  <c r="BH50" i="2"/>
  <c r="BX50" i="2"/>
  <c r="BC50" i="2"/>
  <c r="BS50" i="2"/>
  <c r="AW50" i="2"/>
  <c r="G51" i="2"/>
  <c r="D51" i="21" s="1"/>
  <c r="K51" i="2"/>
  <c r="H51" i="21" s="1"/>
  <c r="O51" i="2"/>
  <c r="L51" i="21" s="1"/>
  <c r="CH55" i="2"/>
  <c r="CD55" i="2"/>
  <c r="BZ55" i="2"/>
  <c r="BV55" i="2"/>
  <c r="BR55" i="2"/>
  <c r="BN55" i="2"/>
  <c r="BJ55" i="2"/>
  <c r="BF55" i="2"/>
  <c r="BB55" i="2"/>
  <c r="AX55" i="2"/>
  <c r="CE55" i="2"/>
  <c r="BY55" i="2"/>
  <c r="BT55" i="2"/>
  <c r="BO55" i="2"/>
  <c r="BI55" i="2"/>
  <c r="BD55" i="2"/>
  <c r="AY55" i="2"/>
  <c r="CI55" i="2"/>
  <c r="CC55" i="2"/>
  <c r="BX55" i="2"/>
  <c r="BS55" i="2"/>
  <c r="BM55" i="2"/>
  <c r="BH55" i="2"/>
  <c r="BC55" i="2"/>
  <c r="AW55" i="2"/>
  <c r="CG55" i="2"/>
  <c r="CB55" i="2"/>
  <c r="BW55" i="2"/>
  <c r="BQ55" i="2"/>
  <c r="BL55" i="2"/>
  <c r="BG55" i="2"/>
  <c r="BA55" i="2"/>
  <c r="AV55" i="2"/>
  <c r="BU55" i="2"/>
  <c r="AZ55" i="2"/>
  <c r="BP55" i="2"/>
  <c r="CF55" i="2"/>
  <c r="BK55" i="2"/>
  <c r="CA55" i="2"/>
  <c r="BE55" i="2"/>
  <c r="Y24" i="24"/>
  <c r="AC24" i="24"/>
  <c r="AG24" i="24"/>
  <c r="AK24" i="24"/>
  <c r="AO24" i="24"/>
  <c r="X26" i="24"/>
  <c r="AB26" i="24"/>
  <c r="AF26" i="24"/>
  <c r="AJ26" i="24"/>
  <c r="AN26" i="24"/>
  <c r="S27" i="24"/>
  <c r="W27" i="24"/>
  <c r="AA27" i="24"/>
  <c r="AE27" i="24"/>
  <c r="AI27" i="24"/>
  <c r="AM27" i="24"/>
  <c r="Z28" i="24"/>
  <c r="AD28" i="24"/>
  <c r="AH28" i="24"/>
  <c r="AL28" i="24"/>
  <c r="Y29" i="24"/>
  <c r="AC29" i="24"/>
  <c r="AG29" i="24"/>
  <c r="AK29" i="24"/>
  <c r="AO29" i="24"/>
  <c r="Z24" i="24"/>
  <c r="AD24" i="24"/>
  <c r="AH24" i="24"/>
  <c r="AL24" i="24"/>
  <c r="Y26" i="24"/>
  <c r="AC26" i="24"/>
  <c r="AG26" i="24"/>
  <c r="AK26" i="24"/>
  <c r="AO26" i="24"/>
  <c r="T27" i="24"/>
  <c r="X27" i="24"/>
  <c r="AB27" i="24"/>
  <c r="AF27" i="24"/>
  <c r="AJ27" i="24"/>
  <c r="AN27" i="24"/>
  <c r="W28" i="24"/>
  <c r="AA28" i="24"/>
  <c r="AE28" i="24"/>
  <c r="AI28" i="24"/>
  <c r="AM28" i="24"/>
  <c r="Z29" i="24"/>
  <c r="AD29" i="24"/>
  <c r="AH29" i="24"/>
  <c r="AL29" i="24"/>
  <c r="W24" i="24"/>
  <c r="AA24" i="24"/>
  <c r="AE24" i="24"/>
  <c r="AI24" i="24"/>
  <c r="AM24" i="24"/>
  <c r="AD24" i="2"/>
  <c r="Z26" i="24"/>
  <c r="AH24" i="2"/>
  <c r="AD26" i="24"/>
  <c r="AL24" i="2"/>
  <c r="AH26" i="24"/>
  <c r="AP24" i="2"/>
  <c r="AL26" i="24"/>
  <c r="U27" i="24"/>
  <c r="Y27" i="24"/>
  <c r="AC27" i="24"/>
  <c r="AG27" i="24"/>
  <c r="AK27" i="24"/>
  <c r="AO27" i="24"/>
  <c r="X28" i="24"/>
  <c r="AB28" i="24"/>
  <c r="AF28" i="24"/>
  <c r="AJ28" i="24"/>
  <c r="AN28" i="24"/>
  <c r="W29" i="24"/>
  <c r="AA29" i="24"/>
  <c r="AE29" i="24"/>
  <c r="AI29" i="24"/>
  <c r="AM29" i="24"/>
  <c r="X24" i="24"/>
  <c r="AB24" i="24"/>
  <c r="AF24" i="24"/>
  <c r="AJ24" i="24"/>
  <c r="AN24" i="24"/>
  <c r="W26" i="24"/>
  <c r="AA26" i="24"/>
  <c r="AE26" i="24"/>
  <c r="AI26" i="24"/>
  <c r="AM26" i="24"/>
  <c r="V27" i="24"/>
  <c r="Z27" i="24"/>
  <c r="AD27" i="24"/>
  <c r="AH27" i="24"/>
  <c r="AL27" i="24"/>
  <c r="Y28" i="24"/>
  <c r="AC28" i="24"/>
  <c r="AG28" i="24"/>
  <c r="AK28" i="24"/>
  <c r="AO28" i="24"/>
  <c r="X29" i="24"/>
  <c r="AB29" i="24"/>
  <c r="AF29" i="24"/>
  <c r="AJ29" i="24"/>
  <c r="AN29" i="24"/>
  <c r="C13" i="20"/>
  <c r="M19" i="32" s="1"/>
  <c r="D14" i="8"/>
  <c r="C14" i="20"/>
  <c r="M20" i="32" s="1"/>
  <c r="D15" i="8"/>
  <c r="C15" i="20"/>
  <c r="M21" i="32" s="1"/>
  <c r="D16" i="8"/>
  <c r="D27" i="24"/>
  <c r="H27" i="24"/>
  <c r="L27" i="24"/>
  <c r="C9" i="20"/>
  <c r="M15" i="32" s="1"/>
  <c r="D10" i="8"/>
  <c r="CH12" i="2"/>
  <c r="CD12" i="2"/>
  <c r="BZ12" i="2"/>
  <c r="BV12" i="2"/>
  <c r="BR12" i="2"/>
  <c r="BN12" i="2"/>
  <c r="BJ12" i="2"/>
  <c r="BF12" i="2"/>
  <c r="BB12" i="2"/>
  <c r="AX12" i="2"/>
  <c r="CG12" i="2"/>
  <c r="CC12" i="2"/>
  <c r="BY12" i="2"/>
  <c r="BU12" i="2"/>
  <c r="CB12" i="2"/>
  <c r="BT12" i="2"/>
  <c r="BO12" i="2"/>
  <c r="BI12" i="2"/>
  <c r="BD12" i="2"/>
  <c r="AY12" i="2"/>
  <c r="CI12" i="2"/>
  <c r="CA12" i="2"/>
  <c r="BS12" i="2"/>
  <c r="BM12" i="2"/>
  <c r="BH12" i="2"/>
  <c r="BC12" i="2"/>
  <c r="AW12" i="2"/>
  <c r="CF12" i="2"/>
  <c r="BX12" i="2"/>
  <c r="BQ12" i="2"/>
  <c r="BL12" i="2"/>
  <c r="BG12" i="2"/>
  <c r="BA12" i="2"/>
  <c r="AV12" i="2"/>
  <c r="CE12" i="2"/>
  <c r="BW12" i="2"/>
  <c r="BP12" i="2"/>
  <c r="BK12" i="2"/>
  <c r="BE12" i="2"/>
  <c r="AZ12" i="2"/>
  <c r="E27" i="24"/>
  <c r="I27" i="24"/>
  <c r="M27" i="24"/>
  <c r="CF26" i="2"/>
  <c r="CB26" i="2"/>
  <c r="BX26" i="2"/>
  <c r="BT26" i="2"/>
  <c r="BP26" i="2"/>
  <c r="BL26" i="2"/>
  <c r="BH26" i="2"/>
  <c r="BD26" i="2"/>
  <c r="AZ26" i="2"/>
  <c r="AV26" i="2"/>
  <c r="CG26" i="2"/>
  <c r="CA26" i="2"/>
  <c r="BV26" i="2"/>
  <c r="BQ26" i="2"/>
  <c r="BK26" i="2"/>
  <c r="BF26" i="2"/>
  <c r="BA26" i="2"/>
  <c r="CE26" i="2"/>
  <c r="BZ26" i="2"/>
  <c r="BU26" i="2"/>
  <c r="BO26" i="2"/>
  <c r="BJ26" i="2"/>
  <c r="BE26" i="2"/>
  <c r="AY26" i="2"/>
  <c r="CD26" i="2"/>
  <c r="BS26" i="2"/>
  <c r="BI26" i="2"/>
  <c r="AX26" i="2"/>
  <c r="CC26" i="2"/>
  <c r="BR26" i="2"/>
  <c r="BG26" i="2"/>
  <c r="AW26" i="2"/>
  <c r="CI26" i="2"/>
  <c r="BY26" i="2"/>
  <c r="BN26" i="2"/>
  <c r="BC26" i="2"/>
  <c r="CH26" i="2"/>
  <c r="BW26" i="2"/>
  <c r="BM26" i="2"/>
  <c r="BB26" i="2"/>
  <c r="B27" i="24"/>
  <c r="F27" i="24"/>
  <c r="J27" i="24"/>
  <c r="C27" i="24"/>
  <c r="G27" i="24"/>
  <c r="K27" i="24"/>
  <c r="X97" i="4"/>
  <c r="V38" i="26" s="1"/>
  <c r="AN97" i="4"/>
  <c r="AL38" i="26" s="1"/>
  <c r="Y75" i="4"/>
  <c r="W16" i="26" s="1"/>
  <c r="AG75" i="4"/>
  <c r="AB97" i="4"/>
  <c r="Z38" i="26" s="1"/>
  <c r="AR97" i="4"/>
  <c r="AP38" i="26" s="1"/>
  <c r="U75" i="4"/>
  <c r="AF97" i="4"/>
  <c r="AD38" i="26" s="1"/>
  <c r="AC75" i="4"/>
  <c r="AA16" i="26" s="1"/>
  <c r="AK75" i="4"/>
  <c r="AI16" i="26" s="1"/>
  <c r="T97" i="4"/>
  <c r="R38" i="26" s="1"/>
  <c r="AJ97" i="4"/>
  <c r="AH38" i="26" s="1"/>
  <c r="W64" i="4"/>
  <c r="U5" i="26" s="1"/>
  <c r="AA64" i="4"/>
  <c r="Y5" i="26" s="1"/>
  <c r="AE64" i="4"/>
  <c r="AC5" i="26" s="1"/>
  <c r="AI64" i="4"/>
  <c r="AG5" i="26" s="1"/>
  <c r="AM64" i="4"/>
  <c r="AK5" i="26" s="1"/>
  <c r="AQ64" i="4"/>
  <c r="AO5" i="26" s="1"/>
  <c r="W75" i="4"/>
  <c r="AA75" i="4"/>
  <c r="AE75" i="4"/>
  <c r="AI75" i="4"/>
  <c r="AG16" i="26" s="1"/>
  <c r="AM75" i="4"/>
  <c r="AQ75" i="4"/>
  <c r="AO16" i="26" s="1"/>
  <c r="W83" i="4"/>
  <c r="U24" i="26" s="1"/>
  <c r="W90" i="4"/>
  <c r="U31" i="26" s="1"/>
  <c r="AA90" i="4"/>
  <c r="Y31" i="26" s="1"/>
  <c r="AE90" i="4"/>
  <c r="AC31" i="26" s="1"/>
  <c r="AI90" i="4"/>
  <c r="AG31" i="26" s="1"/>
  <c r="AM90" i="4"/>
  <c r="AK31" i="26" s="1"/>
  <c r="AQ90" i="4"/>
  <c r="AO31" i="26" s="1"/>
  <c r="AE103" i="4"/>
  <c r="AC44" i="26" s="1"/>
  <c r="U97" i="4"/>
  <c r="Y97" i="4"/>
  <c r="W38" i="26" s="1"/>
  <c r="AC97" i="4"/>
  <c r="AG97" i="4"/>
  <c r="AK97" i="4"/>
  <c r="AO97" i="4"/>
  <c r="AM38" i="26" s="1"/>
  <c r="V97" i="4"/>
  <c r="T38" i="26" s="1"/>
  <c r="Z97" i="4"/>
  <c r="X38" i="26" s="1"/>
  <c r="AD97" i="4"/>
  <c r="AB38" i="26" s="1"/>
  <c r="AH97" i="4"/>
  <c r="AF38" i="26" s="1"/>
  <c r="AL97" i="4"/>
  <c r="AJ38" i="26" s="1"/>
  <c r="AP97" i="4"/>
  <c r="AN38" i="26" s="1"/>
  <c r="W103" i="4"/>
  <c r="U44" i="26" s="1"/>
  <c r="AM103" i="4"/>
  <c r="AK44" i="26" s="1"/>
  <c r="R64" i="4"/>
  <c r="P5" i="26" s="1"/>
  <c r="R90" i="4"/>
  <c r="P31" i="26" s="1"/>
  <c r="V90" i="4"/>
  <c r="T31" i="26" s="1"/>
  <c r="Z90" i="4"/>
  <c r="AD90" i="4"/>
  <c r="AB31" i="26" s="1"/>
  <c r="AH90" i="4"/>
  <c r="AL90" i="4"/>
  <c r="AJ31" i="26" s="1"/>
  <c r="AP90" i="4"/>
  <c r="V103" i="4"/>
  <c r="T44" i="26" s="1"/>
  <c r="Z103" i="4"/>
  <c r="X44" i="26" s="1"/>
  <c r="AD103" i="4"/>
  <c r="AB44" i="26" s="1"/>
  <c r="AH103" i="4"/>
  <c r="AF44" i="26" s="1"/>
  <c r="AL103" i="4"/>
  <c r="AJ44" i="26" s="1"/>
  <c r="AP103" i="4"/>
  <c r="AN44" i="26" s="1"/>
  <c r="R103" i="4"/>
  <c r="P44" i="26" s="1"/>
  <c r="Z64" i="4"/>
  <c r="X5" i="26" s="1"/>
  <c r="AP64" i="4"/>
  <c r="AN5" i="26" s="1"/>
  <c r="AD75" i="4"/>
  <c r="AP75" i="4"/>
  <c r="AA103" i="4"/>
  <c r="Y44" i="26" s="1"/>
  <c r="AQ103" i="4"/>
  <c r="AO44" i="26" s="1"/>
  <c r="T103" i="4"/>
  <c r="R44" i="26" s="1"/>
  <c r="X103" i="4"/>
  <c r="V44" i="26" s="1"/>
  <c r="AB103" i="4"/>
  <c r="Z44" i="26" s="1"/>
  <c r="AF103" i="4"/>
  <c r="AD44" i="26" s="1"/>
  <c r="AJ103" i="4"/>
  <c r="AH44" i="26" s="1"/>
  <c r="AN103" i="4"/>
  <c r="AL44" i="26" s="1"/>
  <c r="AR103" i="4"/>
  <c r="AP44" i="26" s="1"/>
  <c r="U103" i="4"/>
  <c r="S44" i="26" s="1"/>
  <c r="Y103" i="4"/>
  <c r="W44" i="26" s="1"/>
  <c r="AC103" i="4"/>
  <c r="AA44" i="26" s="1"/>
  <c r="AG103" i="4"/>
  <c r="AE44" i="26" s="1"/>
  <c r="AK103" i="4"/>
  <c r="AI44" i="26" s="1"/>
  <c r="AO103" i="4"/>
  <c r="AM44" i="26" s="1"/>
  <c r="AO75" i="4"/>
  <c r="T90" i="4"/>
  <c r="X90" i="4"/>
  <c r="AB90" i="4"/>
  <c r="AF90" i="4"/>
  <c r="AJ90" i="4"/>
  <c r="AN90" i="4"/>
  <c r="AR90" i="4"/>
  <c r="W97" i="4"/>
  <c r="U38" i="26" s="1"/>
  <c r="AA97" i="4"/>
  <c r="Y38" i="26" s="1"/>
  <c r="AE97" i="4"/>
  <c r="AC38" i="26" s="1"/>
  <c r="AI97" i="4"/>
  <c r="AG38" i="26" s="1"/>
  <c r="AM97" i="4"/>
  <c r="AK38" i="26" s="1"/>
  <c r="AQ97" i="4"/>
  <c r="AO38" i="26" s="1"/>
  <c r="AF30" i="2"/>
  <c r="AN30" i="2"/>
  <c r="AB30" i="2"/>
  <c r="AJ51" i="2"/>
  <c r="AN24" i="2"/>
  <c r="F50" i="8"/>
  <c r="F5" i="8" s="1"/>
  <c r="C112" i="4"/>
  <c r="C111" i="4"/>
  <c r="D48" i="21"/>
  <c r="H48" i="21"/>
  <c r="L48" i="21"/>
  <c r="J48" i="21"/>
  <c r="E48" i="21"/>
  <c r="I48" i="21"/>
  <c r="M48" i="21"/>
  <c r="C48" i="21"/>
  <c r="J54" i="32" s="1"/>
  <c r="G48" i="21"/>
  <c r="K48" i="21"/>
  <c r="C98" i="4"/>
  <c r="F48" i="21"/>
  <c r="C102" i="4"/>
  <c r="P51" i="2"/>
  <c r="M51" i="21" s="1"/>
  <c r="C73" i="4"/>
  <c r="D14" i="2"/>
  <c r="C15" i="8" s="1"/>
  <c r="D15" i="2"/>
  <c r="C74" i="4"/>
  <c r="D13" i="2"/>
  <c r="C14" i="8" s="1"/>
  <c r="C72" i="4"/>
  <c r="E12" i="2"/>
  <c r="CM12" i="2" s="1"/>
  <c r="C68" i="4"/>
  <c r="Q103" i="4"/>
  <c r="O44" i="26" s="1"/>
  <c r="Q83" i="4"/>
  <c r="O24" i="26" s="1"/>
  <c r="C104" i="4"/>
  <c r="E55" i="2"/>
  <c r="CM55" i="2" s="1"/>
  <c r="D40" i="2"/>
  <c r="C41" i="8" s="1"/>
  <c r="D43" i="2"/>
  <c r="C44" i="8" s="1"/>
  <c r="D39" i="2"/>
  <c r="C40" i="8" s="1"/>
  <c r="D42" i="2"/>
  <c r="C43" i="8" s="1"/>
  <c r="D41" i="2"/>
  <c r="C42" i="8" s="1"/>
  <c r="C101" i="4"/>
  <c r="E47" i="2"/>
  <c r="CM47" i="2" s="1"/>
  <c r="E49" i="2"/>
  <c r="CM49" i="2" s="1"/>
  <c r="N48" i="21"/>
  <c r="E38" i="2"/>
  <c r="CM38" i="2" s="1"/>
  <c r="E46" i="2"/>
  <c r="CM46" i="2" s="1"/>
  <c r="E54" i="2"/>
  <c r="CM54" i="2" s="1"/>
  <c r="E50" i="2"/>
  <c r="CM50" i="2" s="1"/>
  <c r="E26" i="2"/>
  <c r="Q107" i="4"/>
  <c r="O48" i="26" s="1"/>
  <c r="Q97" i="4"/>
  <c r="O38" i="26" s="1"/>
  <c r="Q90" i="4"/>
  <c r="O31" i="26" s="1"/>
  <c r="Q75" i="4"/>
  <c r="Q64" i="4"/>
  <c r="O5" i="26" s="1"/>
  <c r="D27" i="8" l="1"/>
  <c r="CM26" i="2"/>
  <c r="J57" i="34"/>
  <c r="J50" i="34"/>
  <c r="J54" i="34"/>
  <c r="C15" i="34"/>
  <c r="C51" i="34"/>
  <c r="C48" i="34"/>
  <c r="C49" i="34"/>
  <c r="G49" i="32"/>
  <c r="K32" i="34"/>
  <c r="G15" i="32"/>
  <c r="G48" i="32"/>
  <c r="G51" i="32"/>
  <c r="P120" i="18"/>
  <c r="S120" i="18"/>
  <c r="T120" i="18"/>
  <c r="R120" i="18"/>
  <c r="U120" i="18"/>
  <c r="X78" i="4"/>
  <c r="V19" i="26" s="1"/>
  <c r="V78" i="4"/>
  <c r="T19" i="26" s="1"/>
  <c r="U78" i="4"/>
  <c r="S19" i="26" s="1"/>
  <c r="W78" i="4"/>
  <c r="U19" i="26" s="1"/>
  <c r="O120" i="18"/>
  <c r="N120" i="18"/>
  <c r="Q120" i="18"/>
  <c r="T78" i="4"/>
  <c r="R19" i="26" s="1"/>
  <c r="R78" i="4"/>
  <c r="P19" i="26" s="1"/>
  <c r="S78" i="4"/>
  <c r="Q19" i="26" s="1"/>
  <c r="S160" i="18"/>
  <c r="T49" i="27"/>
  <c r="S50" i="24" s="1"/>
  <c r="S136" i="18"/>
  <c r="V136" i="18"/>
  <c r="U160" i="18"/>
  <c r="V49" i="27"/>
  <c r="U50" i="24" s="1"/>
  <c r="U136" i="18"/>
  <c r="T160" i="18"/>
  <c r="U49" i="27"/>
  <c r="T50" i="24" s="1"/>
  <c r="V160" i="18"/>
  <c r="W49" i="27"/>
  <c r="V50" i="24" s="1"/>
  <c r="AL70" i="4"/>
  <c r="AJ11" i="26" s="1"/>
  <c r="AT4" i="2"/>
  <c r="K32" i="32"/>
  <c r="E112" i="4"/>
  <c r="R70" i="4"/>
  <c r="P11" i="26" s="1"/>
  <c r="CM27" i="23"/>
  <c r="CU27" i="23"/>
  <c r="CO27" i="23"/>
  <c r="CN27" i="23"/>
  <c r="CL27" i="23"/>
  <c r="CQ27" i="23"/>
  <c r="CP27" i="23"/>
  <c r="CW27" i="23"/>
  <c r="CR27" i="23"/>
  <c r="CV27" i="23"/>
  <c r="CT27" i="23"/>
  <c r="CI27" i="23"/>
  <c r="CK27" i="23"/>
  <c r="CJ27" i="23"/>
  <c r="CS27" i="23"/>
  <c r="CH27" i="23"/>
  <c r="C32" i="32" s="1"/>
  <c r="R160" i="18"/>
  <c r="S49" i="27"/>
  <c r="R50" i="24" s="1"/>
  <c r="O160" i="18"/>
  <c r="P49" i="27"/>
  <c r="P48" i="27" s="1"/>
  <c r="Q160" i="18"/>
  <c r="R49" i="27"/>
  <c r="Q50" i="24" s="1"/>
  <c r="P136" i="18"/>
  <c r="D9" i="20"/>
  <c r="D14" i="20"/>
  <c r="D41" i="20"/>
  <c r="D39" i="20"/>
  <c r="D45" i="20"/>
  <c r="D53" i="20"/>
  <c r="D15" i="20"/>
  <c r="D43" i="20"/>
  <c r="D42" i="20"/>
  <c r="D52" i="20"/>
  <c r="D13" i="20"/>
  <c r="D40" i="20"/>
  <c r="S89" i="4"/>
  <c r="Q30" i="26" s="1"/>
  <c r="S70" i="4"/>
  <c r="Q11" i="26" s="1"/>
  <c r="D47" i="13"/>
  <c r="G19" i="13" s="1"/>
  <c r="D5" i="15"/>
  <c r="AC29" i="2"/>
  <c r="AJ4" i="2"/>
  <c r="AO4" i="2"/>
  <c r="AQ4" i="2"/>
  <c r="AA4" i="2"/>
  <c r="AC4" i="2"/>
  <c r="AK4" i="2"/>
  <c r="DS48" i="23"/>
  <c r="R89" i="4"/>
  <c r="P30" i="26" s="1"/>
  <c r="AK29" i="2"/>
  <c r="D48" i="13"/>
  <c r="G20" i="13" s="1"/>
  <c r="AB4" i="2"/>
  <c r="AR29" i="2"/>
  <c r="D55" i="13"/>
  <c r="G22" i="13" s="1"/>
  <c r="D56" i="13"/>
  <c r="G24" i="13" s="1"/>
  <c r="T70" i="4"/>
  <c r="R11" i="26" s="1"/>
  <c r="AJ70" i="4"/>
  <c r="AJ63" i="4" s="1"/>
  <c r="AH4" i="26" s="1"/>
  <c r="Z70" i="4"/>
  <c r="X11" i="26" s="1"/>
  <c r="AR70" i="4"/>
  <c r="AR63" i="4" s="1"/>
  <c r="AP4" i="26" s="1"/>
  <c r="AB70" i="4"/>
  <c r="AB63" i="4" s="1"/>
  <c r="Z4" i="26" s="1"/>
  <c r="DT47" i="23"/>
  <c r="DT45" i="23" s="1"/>
  <c r="AT29" i="2"/>
  <c r="DT55" i="23"/>
  <c r="DT52" i="23" s="1"/>
  <c r="X48" i="27"/>
  <c r="D51" i="13"/>
  <c r="AF29" i="2"/>
  <c r="AF48" i="27"/>
  <c r="Y89" i="4"/>
  <c r="W30" i="26" s="1"/>
  <c r="AA29" i="2"/>
  <c r="AI4" i="2"/>
  <c r="AJ29" i="2"/>
  <c r="AE29" i="2"/>
  <c r="AG4" i="2"/>
  <c r="AO29" i="2"/>
  <c r="AM29" i="2"/>
  <c r="AD4" i="2"/>
  <c r="AG29" i="2"/>
  <c r="DT50" i="23"/>
  <c r="AH70" i="4"/>
  <c r="D50" i="13"/>
  <c r="AR89" i="4"/>
  <c r="AP30" i="26" s="1"/>
  <c r="AP31" i="26"/>
  <c r="AB89" i="4"/>
  <c r="Z30" i="26" s="1"/>
  <c r="Z31" i="26"/>
  <c r="AD70" i="4"/>
  <c r="AB11" i="26" s="1"/>
  <c r="AB16" i="26"/>
  <c r="AH89" i="4"/>
  <c r="AF30" i="26" s="1"/>
  <c r="AF31" i="26"/>
  <c r="AC70" i="4"/>
  <c r="U70" i="4"/>
  <c r="S16" i="26"/>
  <c r="AE128" i="18"/>
  <c r="AE18" i="24"/>
  <c r="W128" i="18"/>
  <c r="W18" i="24"/>
  <c r="AI117" i="18"/>
  <c r="AI7" i="24"/>
  <c r="AA117" i="18"/>
  <c r="AA7" i="24"/>
  <c r="S117" i="18"/>
  <c r="AH143" i="18"/>
  <c r="AH33" i="24"/>
  <c r="Z143" i="18"/>
  <c r="Z33" i="24"/>
  <c r="R143" i="18"/>
  <c r="AL117" i="18"/>
  <c r="AL7" i="24"/>
  <c r="AD117" i="18"/>
  <c r="AD7" i="24"/>
  <c r="V117" i="18"/>
  <c r="AK128" i="18"/>
  <c r="AK18" i="24"/>
  <c r="AC128" i="18"/>
  <c r="AC18" i="24"/>
  <c r="U128" i="18"/>
  <c r="AK117" i="18"/>
  <c r="AK7" i="24"/>
  <c r="AC7" i="24"/>
  <c r="AC117" i="18"/>
  <c r="U117" i="18"/>
  <c r="AN89" i="4"/>
  <c r="AL30" i="26" s="1"/>
  <c r="AL31" i="26"/>
  <c r="X89" i="4"/>
  <c r="V30" i="26" s="1"/>
  <c r="V31" i="26"/>
  <c r="AK89" i="4"/>
  <c r="AI30" i="26" s="1"/>
  <c r="AI38" i="26"/>
  <c r="U89" i="4"/>
  <c r="S30" i="26" s="1"/>
  <c r="S38" i="26"/>
  <c r="AE70" i="4"/>
  <c r="AC11" i="26" s="1"/>
  <c r="AC16" i="26"/>
  <c r="AP11" i="26"/>
  <c r="AG70" i="4"/>
  <c r="AE16" i="26"/>
  <c r="AH4" i="2"/>
  <c r="V70" i="4"/>
  <c r="AN70" i="4"/>
  <c r="X70" i="4"/>
  <c r="AD5" i="26"/>
  <c r="Q70" i="4"/>
  <c r="O11" i="26" s="1"/>
  <c r="O16" i="26"/>
  <c r="AJ89" i="4"/>
  <c r="AH30" i="26" s="1"/>
  <c r="AH31" i="26"/>
  <c r="T89" i="4"/>
  <c r="R30" i="26" s="1"/>
  <c r="R31" i="26"/>
  <c r="AP89" i="4"/>
  <c r="AN30" i="26" s="1"/>
  <c r="AN31" i="26"/>
  <c r="Z89" i="4"/>
  <c r="X30" i="26" s="1"/>
  <c r="X31" i="26"/>
  <c r="AO89" i="4"/>
  <c r="AM30" i="26" s="1"/>
  <c r="AG89" i="4"/>
  <c r="AE30" i="26" s="1"/>
  <c r="AE38" i="26"/>
  <c r="AA70" i="4"/>
  <c r="Y16" i="26"/>
  <c r="AH11" i="26"/>
  <c r="DR50" i="23"/>
  <c r="AI128" i="18"/>
  <c r="AI18" i="24"/>
  <c r="S128" i="18"/>
  <c r="AE117" i="18"/>
  <c r="AE7" i="24"/>
  <c r="AL143" i="18"/>
  <c r="AL33" i="24"/>
  <c r="AD143" i="18"/>
  <c r="AD33" i="24"/>
  <c r="V143" i="18"/>
  <c r="AH117" i="18"/>
  <c r="AH7" i="24"/>
  <c r="Z117" i="18"/>
  <c r="Z7" i="24"/>
  <c r="R117" i="18"/>
  <c r="AO128" i="18"/>
  <c r="AO18" i="24"/>
  <c r="AG128" i="18"/>
  <c r="AG18" i="24"/>
  <c r="Y128" i="18"/>
  <c r="Y18" i="24"/>
  <c r="Q128" i="18"/>
  <c r="AO117" i="18"/>
  <c r="AO7" i="24"/>
  <c r="AG117" i="18"/>
  <c r="AG7" i="24"/>
  <c r="Y117" i="18"/>
  <c r="Y7" i="24"/>
  <c r="Q117" i="18"/>
  <c r="AF156" i="18"/>
  <c r="AF46" i="24"/>
  <c r="AF89" i="4"/>
  <c r="AD30" i="26" s="1"/>
  <c r="AD31" i="26"/>
  <c r="AO70" i="4"/>
  <c r="AM16" i="26"/>
  <c r="AP70" i="4"/>
  <c r="AN11" i="26" s="1"/>
  <c r="AN16" i="26"/>
  <c r="AC89" i="4"/>
  <c r="AA30" i="26" s="1"/>
  <c r="AA38" i="26"/>
  <c r="AM70" i="4"/>
  <c r="AK11" i="26" s="1"/>
  <c r="AK16" i="26"/>
  <c r="W70" i="4"/>
  <c r="U11" i="26" s="1"/>
  <c r="U16" i="26"/>
  <c r="AF70" i="4"/>
  <c r="AD11" i="26" s="1"/>
  <c r="DG25" i="23"/>
  <c r="E44" i="2"/>
  <c r="DN39" i="23"/>
  <c r="DE39" i="23"/>
  <c r="DU39" i="23"/>
  <c r="DH39" i="23"/>
  <c r="DO39" i="23"/>
  <c r="DJ39" i="23"/>
  <c r="DQ39" i="23"/>
  <c r="DD39" i="23"/>
  <c r="DT39" i="23"/>
  <c r="DK39" i="23"/>
  <c r="DF39" i="23"/>
  <c r="DM39" i="23"/>
  <c r="DP39" i="23"/>
  <c r="DG39" i="23"/>
  <c r="DR39" i="23"/>
  <c r="DI39" i="23"/>
  <c r="DL39" i="23"/>
  <c r="DC39" i="23"/>
  <c r="DS39" i="23"/>
  <c r="DJ26" i="23"/>
  <c r="DJ25" i="23" s="1"/>
  <c r="DK26" i="23"/>
  <c r="DK25" i="23" s="1"/>
  <c r="DS47" i="23"/>
  <c r="DS45" i="23" s="1"/>
  <c r="DU47" i="23"/>
  <c r="DU45" i="23" s="1"/>
  <c r="DO56" i="23"/>
  <c r="DL55" i="23"/>
  <c r="DL52" i="23" s="1"/>
  <c r="CY51" i="23"/>
  <c r="CV50" i="23"/>
  <c r="CW48" i="23"/>
  <c r="DL26" i="23"/>
  <c r="DL25" i="23" s="1"/>
  <c r="DR48" i="23"/>
  <c r="DU26" i="23"/>
  <c r="DU25" i="23" s="1"/>
  <c r="DR56" i="23"/>
  <c r="DO55" i="23"/>
  <c r="DO52" i="23" s="1"/>
  <c r="DR51" i="23"/>
  <c r="DO50" i="23"/>
  <c r="DL48" i="23"/>
  <c r="AH138" i="31"/>
  <c r="AG56" i="24"/>
  <c r="DE56" i="23"/>
  <c r="R138" i="31"/>
  <c r="Q56" i="24"/>
  <c r="DJ55" i="23"/>
  <c r="DJ52" i="23" s="1"/>
  <c r="DF55" i="23"/>
  <c r="DF52" i="23" s="1"/>
  <c r="DM51" i="23"/>
  <c r="CW51" i="23"/>
  <c r="AI48" i="27"/>
  <c r="AH50" i="24"/>
  <c r="DF50" i="23"/>
  <c r="DC48" i="23"/>
  <c r="DS26" i="23"/>
  <c r="DS25" i="23" s="1"/>
  <c r="DP26" i="23"/>
  <c r="DP25" i="23" s="1"/>
  <c r="DI26" i="23"/>
  <c r="DI25" i="23" s="1"/>
  <c r="DN26" i="23"/>
  <c r="DN25" i="23" s="1"/>
  <c r="DT26" i="23"/>
  <c r="DT25" i="23" s="1"/>
  <c r="DM26" i="23"/>
  <c r="DM25" i="23" s="1"/>
  <c r="DC26" i="23"/>
  <c r="DC25" i="23" s="1"/>
  <c r="DR26" i="23"/>
  <c r="DR25" i="23" s="1"/>
  <c r="DE26" i="23"/>
  <c r="DE25" i="23" s="1"/>
  <c r="AB29" i="2"/>
  <c r="AS4" i="2"/>
  <c r="AL138" i="31"/>
  <c r="AK56" i="24"/>
  <c r="DI56" i="23"/>
  <c r="V138" i="31"/>
  <c r="U56" i="24"/>
  <c r="DR55" i="23"/>
  <c r="DR52" i="23" s="1"/>
  <c r="DN55" i="23"/>
  <c r="DN52" i="23" s="1"/>
  <c r="DQ51" i="23"/>
  <c r="DA51" i="23"/>
  <c r="AL50" i="24"/>
  <c r="AM48" i="27"/>
  <c r="DJ50" i="23"/>
  <c r="CJ50" i="23"/>
  <c r="CP50" i="23"/>
  <c r="CK50" i="23"/>
  <c r="CN50" i="23"/>
  <c r="CR50" i="23"/>
  <c r="CT50" i="23"/>
  <c r="CI50" i="23"/>
  <c r="CO50" i="23"/>
  <c r="CS50" i="23"/>
  <c r="CM50" i="23"/>
  <c r="CL50" i="23"/>
  <c r="CQ50" i="23"/>
  <c r="CH50" i="23"/>
  <c r="C55" i="32" s="1"/>
  <c r="DG48" i="23"/>
  <c r="DP47" i="23"/>
  <c r="DP45" i="23" s="1"/>
  <c r="DL47" i="23"/>
  <c r="DL45" i="23" s="1"/>
  <c r="DH47" i="23"/>
  <c r="DH45" i="23" s="1"/>
  <c r="DD47" i="23"/>
  <c r="DD45" i="23" s="1"/>
  <c r="CZ47" i="23"/>
  <c r="CZ45" i="23" s="1"/>
  <c r="CV47" i="23"/>
  <c r="CV45" i="23" s="1"/>
  <c r="AE4" i="2"/>
  <c r="DN56" i="23"/>
  <c r="R56" i="24"/>
  <c r="S138" i="31"/>
  <c r="DJ51" i="23"/>
  <c r="DG50" i="23"/>
  <c r="DD48" i="23"/>
  <c r="DO26" i="23"/>
  <c r="DO25" i="23" s="1"/>
  <c r="DH26" i="23"/>
  <c r="DH25" i="23" s="1"/>
  <c r="AQ29" i="2"/>
  <c r="AM4" i="2"/>
  <c r="W56" i="24"/>
  <c r="X138" i="31"/>
  <c r="AF50" i="24"/>
  <c r="AG48" i="27"/>
  <c r="Z56" i="24"/>
  <c r="AA138" i="31"/>
  <c r="DG55" i="23"/>
  <c r="DG52" i="23" s="1"/>
  <c r="CY55" i="23"/>
  <c r="CY52" i="23" s="1"/>
  <c r="DP56" i="23"/>
  <c r="AB56" i="24"/>
  <c r="AC138" i="31"/>
  <c r="CZ56" i="23"/>
  <c r="DL51" i="23"/>
  <c r="CV51" i="23"/>
  <c r="AL48" i="27"/>
  <c r="AK50" i="24"/>
  <c r="DI50" i="23"/>
  <c r="DB48" i="23"/>
  <c r="DF26" i="23"/>
  <c r="DF25" i="23" s="1"/>
  <c r="AF4" i="2"/>
  <c r="AE56" i="24"/>
  <c r="AF138" i="31"/>
  <c r="DK51" i="23"/>
  <c r="AN50" i="24"/>
  <c r="AO48" i="27"/>
  <c r="DD50" i="23"/>
  <c r="DA48" i="23"/>
  <c r="DD26" i="23"/>
  <c r="DD25" i="23" s="1"/>
  <c r="DT56" i="23"/>
  <c r="AG138" i="31"/>
  <c r="AF56" i="24"/>
  <c r="DD56" i="23"/>
  <c r="Q138" i="31"/>
  <c r="P56" i="24"/>
  <c r="DP51" i="23"/>
  <c r="CZ51" i="23"/>
  <c r="AP48" i="27"/>
  <c r="AO50" i="24"/>
  <c r="DM50" i="23"/>
  <c r="Z48" i="27"/>
  <c r="Y50" i="24"/>
  <c r="CW50" i="23"/>
  <c r="DF48" i="23"/>
  <c r="DO47" i="23"/>
  <c r="DO45" i="23" s="1"/>
  <c r="DK47" i="23"/>
  <c r="DK45" i="23" s="1"/>
  <c r="DG47" i="23"/>
  <c r="DG45" i="23" s="1"/>
  <c r="DC47" i="23"/>
  <c r="DC45" i="23" s="1"/>
  <c r="CY47" i="23"/>
  <c r="CY45" i="23" s="1"/>
  <c r="CU47" i="23"/>
  <c r="CU45" i="23" s="1"/>
  <c r="DQ26" i="23"/>
  <c r="DQ25" i="23" s="1"/>
  <c r="AM56" i="24"/>
  <c r="AN138" i="31"/>
  <c r="CY56" i="23"/>
  <c r="DC51" i="23"/>
  <c r="AK48" i="27"/>
  <c r="AJ50" i="24"/>
  <c r="AC48" i="27"/>
  <c r="AB50" i="24"/>
  <c r="AL29" i="2"/>
  <c r="DB56" i="23"/>
  <c r="CX51" i="23"/>
  <c r="AE50" i="24"/>
  <c r="CU50" i="23"/>
  <c r="DM47" i="23"/>
  <c r="DM45" i="23" s="1"/>
  <c r="DE47" i="23"/>
  <c r="DE45" i="23" s="1"/>
  <c r="CW47" i="23"/>
  <c r="CW45" i="23" s="1"/>
  <c r="DJ56" i="23"/>
  <c r="AN48" i="27"/>
  <c r="AM50" i="24"/>
  <c r="AP138" i="31"/>
  <c r="AO56" i="24"/>
  <c r="DM56" i="23"/>
  <c r="Z138" i="31"/>
  <c r="Y56" i="24"/>
  <c r="CW56" i="23"/>
  <c r="CR55" i="23"/>
  <c r="CR52" i="23" s="1"/>
  <c r="CP55" i="23"/>
  <c r="CP52" i="23" s="1"/>
  <c r="CT55" i="23"/>
  <c r="CT52" i="23" s="1"/>
  <c r="CI55" i="23"/>
  <c r="CK55" i="23"/>
  <c r="CJ55" i="23"/>
  <c r="CN55" i="23"/>
  <c r="CN52" i="23" s="1"/>
  <c r="CH55" i="23"/>
  <c r="C60" i="32" s="1"/>
  <c r="CM55" i="23"/>
  <c r="CS55" i="23"/>
  <c r="CS52" i="23" s="1"/>
  <c r="CL55" i="23"/>
  <c r="CQ55" i="23"/>
  <c r="CQ52" i="23" s="1"/>
  <c r="CO55" i="23"/>
  <c r="CO52" i="23" s="1"/>
  <c r="DE51" i="23"/>
  <c r="DN50" i="23"/>
  <c r="AA48" i="27"/>
  <c r="Z50" i="24"/>
  <c r="CX50" i="23"/>
  <c r="DK48" i="23"/>
  <c r="CU48" i="23"/>
  <c r="AJ138" i="31"/>
  <c r="AI56" i="24"/>
  <c r="DC56" i="23"/>
  <c r="CV55" i="23"/>
  <c r="CV52" i="23" s="1"/>
  <c r="DS51" i="23"/>
  <c r="DL50" i="23"/>
  <c r="P50" i="24"/>
  <c r="Q48" i="27"/>
  <c r="DM48" i="23"/>
  <c r="AH56" i="24"/>
  <c r="AI138" i="31"/>
  <c r="CX56" i="23"/>
  <c r="CR51" i="23"/>
  <c r="CH51" i="23"/>
  <c r="C56" i="32" s="1"/>
  <c r="CM51" i="23"/>
  <c r="CL51" i="23"/>
  <c r="CQ51" i="23"/>
  <c r="CK51" i="23"/>
  <c r="CJ51" i="23"/>
  <c r="CP51" i="23"/>
  <c r="CO51" i="23"/>
  <c r="CN51" i="23"/>
  <c r="CT51" i="23"/>
  <c r="CS51" i="23"/>
  <c r="CI51" i="23"/>
  <c r="AA50" i="24"/>
  <c r="AB48" i="27"/>
  <c r="DT48" i="23"/>
  <c r="DQ47" i="23"/>
  <c r="DQ45" i="23" s="1"/>
  <c r="DI47" i="23"/>
  <c r="DI45" i="23" s="1"/>
  <c r="DA47" i="23"/>
  <c r="DA45" i="23" s="1"/>
  <c r="AJ56" i="24"/>
  <c r="AK138" i="31"/>
  <c r="DH56" i="23"/>
  <c r="T56" i="24"/>
  <c r="U138" i="31"/>
  <c r="DQ55" i="23"/>
  <c r="DQ52" i="23" s="1"/>
  <c r="DM55" i="23"/>
  <c r="DM52" i="23" s="1"/>
  <c r="DI55" i="23"/>
  <c r="DI52" i="23" s="1"/>
  <c r="DE55" i="23"/>
  <c r="DE52" i="23" s="1"/>
  <c r="DA55" i="23"/>
  <c r="DA52" i="23" s="1"/>
  <c r="CW55" i="23"/>
  <c r="CW52" i="23" s="1"/>
  <c r="DT51" i="23"/>
  <c r="DD51" i="23"/>
  <c r="DQ50" i="23"/>
  <c r="AD48" i="27"/>
  <c r="AC50" i="24"/>
  <c r="DA50" i="23"/>
  <c r="DJ48" i="23"/>
  <c r="CN48" i="23"/>
  <c r="CH48" i="23"/>
  <c r="C53" i="32" s="1"/>
  <c r="CM48" i="23"/>
  <c r="CO48" i="23"/>
  <c r="CR48" i="23"/>
  <c r="CL48" i="23"/>
  <c r="CQ48" i="23"/>
  <c r="CS48" i="23"/>
  <c r="CI48" i="23"/>
  <c r="CJ48" i="23"/>
  <c r="CP48" i="23"/>
  <c r="CT48" i="23"/>
  <c r="CK48" i="23"/>
  <c r="DS56" i="23"/>
  <c r="T138" i="31"/>
  <c r="S56" i="24"/>
  <c r="DP55" i="23"/>
  <c r="DP52" i="23" s="1"/>
  <c r="DH55" i="23"/>
  <c r="DH52" i="23" s="1"/>
  <c r="CZ55" i="23"/>
  <c r="CZ52" i="23" s="1"/>
  <c r="DO51" i="23"/>
  <c r="DP50" i="23"/>
  <c r="DH50" i="23"/>
  <c r="DE48" i="23"/>
  <c r="W138" i="31"/>
  <c r="V56" i="24"/>
  <c r="DS55" i="23"/>
  <c r="DS52" i="23" s="1"/>
  <c r="DK55" i="23"/>
  <c r="DK52" i="23" s="1"/>
  <c r="DC55" i="23"/>
  <c r="DC52" i="23" s="1"/>
  <c r="CU55" i="23"/>
  <c r="CU52" i="23" s="1"/>
  <c r="DN51" i="23"/>
  <c r="DK50" i="23"/>
  <c r="DH48" i="23"/>
  <c r="DG56" i="23"/>
  <c r="O56" i="24"/>
  <c r="P138" i="31"/>
  <c r="DG51" i="23"/>
  <c r="CZ50" i="23"/>
  <c r="O138" i="31"/>
  <c r="N56" i="24"/>
  <c r="DF51" i="23"/>
  <c r="DC50" i="23"/>
  <c r="CZ48" i="23"/>
  <c r="AI29" i="2"/>
  <c r="AS29" i="2"/>
  <c r="B192" i="18"/>
  <c r="B247" i="18" s="1"/>
  <c r="AQ192" i="18"/>
  <c r="AQ247" i="18" s="1"/>
  <c r="D27" i="13"/>
  <c r="AR4" i="2"/>
  <c r="DQ56" i="23"/>
  <c r="AD138" i="31"/>
  <c r="AC56" i="24"/>
  <c r="DA56" i="23"/>
  <c r="DB55" i="23"/>
  <c r="DB52" i="23" s="1"/>
  <c r="CX55" i="23"/>
  <c r="CX52" i="23" s="1"/>
  <c r="DI51" i="23"/>
  <c r="AD50" i="24"/>
  <c r="AE48" i="27"/>
  <c r="DB50" i="23"/>
  <c r="N50" i="24"/>
  <c r="O48" i="27"/>
  <c r="DO48" i="23"/>
  <c r="CY48" i="23"/>
  <c r="DK56" i="23"/>
  <c r="DD55" i="23"/>
  <c r="DD52" i="23" s="1"/>
  <c r="X50" i="24"/>
  <c r="Y48" i="27"/>
  <c r="DQ48" i="23"/>
  <c r="DR47" i="23"/>
  <c r="DR45" i="23" s="1"/>
  <c r="DJ47" i="23"/>
  <c r="DJ45" i="23" s="1"/>
  <c r="DB47" i="23"/>
  <c r="DB45" i="23" s="1"/>
  <c r="CN47" i="23"/>
  <c r="CN45" i="23" s="1"/>
  <c r="CP47" i="23"/>
  <c r="CP45" i="23" s="1"/>
  <c r="CR47" i="23"/>
  <c r="CR45" i="23" s="1"/>
  <c r="CT47" i="23"/>
  <c r="CT45" i="23" s="1"/>
  <c r="CI47" i="23"/>
  <c r="CK47" i="23"/>
  <c r="CJ47" i="23"/>
  <c r="CH47" i="23"/>
  <c r="C52" i="32" s="1"/>
  <c r="CM47" i="23"/>
  <c r="CL47" i="23"/>
  <c r="CQ47" i="23"/>
  <c r="CQ45" i="23" s="1"/>
  <c r="CO47" i="23"/>
  <c r="CO45" i="23" s="1"/>
  <c r="CS47" i="23"/>
  <c r="CS45" i="23" s="1"/>
  <c r="AM138" i="31"/>
  <c r="AL56" i="24"/>
  <c r="DF56" i="23"/>
  <c r="DB51" i="23"/>
  <c r="AI50" i="24"/>
  <c r="AJ48" i="27"/>
  <c r="CY50" i="23"/>
  <c r="CV48" i="23"/>
  <c r="AO138" i="31"/>
  <c r="AN56" i="24"/>
  <c r="DL56" i="23"/>
  <c r="Y138" i="31"/>
  <c r="X56" i="24"/>
  <c r="CV56" i="23"/>
  <c r="DH51" i="23"/>
  <c r="DU49" i="23"/>
  <c r="AH48" i="27"/>
  <c r="AG50" i="24"/>
  <c r="DE50" i="23"/>
  <c r="DN48" i="23"/>
  <c r="CX48" i="23"/>
  <c r="AH29" i="2"/>
  <c r="AB138" i="31"/>
  <c r="AA56" i="24"/>
  <c r="CU56" i="23"/>
  <c r="CU51" i="23"/>
  <c r="DI48" i="23"/>
  <c r="DN47" i="23"/>
  <c r="DN45" i="23" s="1"/>
  <c r="DF47" i="23"/>
  <c r="DF45" i="23" s="1"/>
  <c r="CX47" i="23"/>
  <c r="CX45" i="23" s="1"/>
  <c r="AE138" i="31"/>
  <c r="AD56" i="24"/>
  <c r="CR56" i="23"/>
  <c r="CH56" i="23"/>
  <c r="C61" i="32" s="1"/>
  <c r="CM56" i="23"/>
  <c r="CS56" i="23"/>
  <c r="CL56" i="23"/>
  <c r="CQ56" i="23"/>
  <c r="CN56" i="23"/>
  <c r="CO56" i="23"/>
  <c r="CI56" i="23"/>
  <c r="CP56" i="23"/>
  <c r="CJ56" i="23"/>
  <c r="CT56" i="23"/>
  <c r="CK56" i="23"/>
  <c r="DS50" i="23"/>
  <c r="DP48" i="23"/>
  <c r="C6" i="31"/>
  <c r="C7" i="31"/>
  <c r="C5" i="31"/>
  <c r="C8" i="31"/>
  <c r="C29" i="31" s="1"/>
  <c r="C68" i="31" s="1"/>
  <c r="C146" i="31" s="1"/>
  <c r="C17" i="31"/>
  <c r="G23" i="13"/>
  <c r="G17" i="13"/>
  <c r="C55" i="20"/>
  <c r="M61" i="32" s="1"/>
  <c r="D56" i="8"/>
  <c r="CH44" i="2"/>
  <c r="CD44" i="2"/>
  <c r="BZ44" i="2"/>
  <c r="BV44" i="2"/>
  <c r="BR44" i="2"/>
  <c r="BN44" i="2"/>
  <c r="BJ44" i="2"/>
  <c r="BF44" i="2"/>
  <c r="BB44" i="2"/>
  <c r="AX44" i="2"/>
  <c r="CE44" i="2"/>
  <c r="BY44" i="2"/>
  <c r="BT44" i="2"/>
  <c r="BO44" i="2"/>
  <c r="BI44" i="2"/>
  <c r="BD44" i="2"/>
  <c r="AY44" i="2"/>
  <c r="CI44" i="2"/>
  <c r="CC44" i="2"/>
  <c r="BX44" i="2"/>
  <c r="BS44" i="2"/>
  <c r="BM44" i="2"/>
  <c r="BH44" i="2"/>
  <c r="BC44" i="2"/>
  <c r="AW44" i="2"/>
  <c r="CF44" i="2"/>
  <c r="BU44" i="2"/>
  <c r="BK44" i="2"/>
  <c r="AZ44" i="2"/>
  <c r="CB44" i="2"/>
  <c r="BQ44" i="2"/>
  <c r="BG44" i="2"/>
  <c r="AV44" i="2"/>
  <c r="CA44" i="2"/>
  <c r="BP44" i="2"/>
  <c r="BE44" i="2"/>
  <c r="CG44" i="2"/>
  <c r="BW44" i="2"/>
  <c r="BL44" i="2"/>
  <c r="BA44" i="2"/>
  <c r="C49" i="20"/>
  <c r="M55" i="32" s="1"/>
  <c r="D50" i="8"/>
  <c r="C54" i="20"/>
  <c r="M60" i="32" s="1"/>
  <c r="D55" i="8"/>
  <c r="C46" i="20"/>
  <c r="M52" i="32" s="1"/>
  <c r="D47" i="8"/>
  <c r="C47" i="20"/>
  <c r="M53" i="32" s="1"/>
  <c r="D48" i="8"/>
  <c r="CH48" i="2"/>
  <c r="CD48" i="2"/>
  <c r="BZ48" i="2"/>
  <c r="BV48" i="2"/>
  <c r="BR48" i="2"/>
  <c r="BN48" i="2"/>
  <c r="BJ48" i="2"/>
  <c r="BF48" i="2"/>
  <c r="BB48" i="2"/>
  <c r="AX48" i="2"/>
  <c r="CG48" i="2"/>
  <c r="CB48" i="2"/>
  <c r="BW48" i="2"/>
  <c r="BQ48" i="2"/>
  <c r="BL48" i="2"/>
  <c r="BG48" i="2"/>
  <c r="BA48" i="2"/>
  <c r="AV48" i="2"/>
  <c r="CF48" i="2"/>
  <c r="CA48" i="2"/>
  <c r="BU48" i="2"/>
  <c r="BP48" i="2"/>
  <c r="BK48" i="2"/>
  <c r="BE48" i="2"/>
  <c r="AZ48" i="2"/>
  <c r="CC48" i="2"/>
  <c r="BS48" i="2"/>
  <c r="BH48" i="2"/>
  <c r="AW48" i="2"/>
  <c r="BY48" i="2"/>
  <c r="BO48" i="2"/>
  <c r="BD48" i="2"/>
  <c r="CI48" i="2"/>
  <c r="BX48" i="2"/>
  <c r="BM48" i="2"/>
  <c r="BC48" i="2"/>
  <c r="CE48" i="2"/>
  <c r="BT48" i="2"/>
  <c r="BI48" i="2"/>
  <c r="AY48" i="2"/>
  <c r="C50" i="20"/>
  <c r="M56" i="32" s="1"/>
  <c r="D51" i="8"/>
  <c r="C97" i="4"/>
  <c r="C38" i="20"/>
  <c r="M44" i="32" s="1"/>
  <c r="D39" i="8"/>
  <c r="CH51" i="2"/>
  <c r="CD51" i="2"/>
  <c r="BZ51" i="2"/>
  <c r="BV51" i="2"/>
  <c r="BR51" i="2"/>
  <c r="BN51" i="2"/>
  <c r="BJ51" i="2"/>
  <c r="BF51" i="2"/>
  <c r="BB51" i="2"/>
  <c r="AX51" i="2"/>
  <c r="CE51" i="2"/>
  <c r="BY51" i="2"/>
  <c r="BT51" i="2"/>
  <c r="BO51" i="2"/>
  <c r="BI51" i="2"/>
  <c r="BD51" i="2"/>
  <c r="AY51" i="2"/>
  <c r="CI51" i="2"/>
  <c r="CC51" i="2"/>
  <c r="BX51" i="2"/>
  <c r="BS51" i="2"/>
  <c r="BM51" i="2"/>
  <c r="BH51" i="2"/>
  <c r="BC51" i="2"/>
  <c r="AW51" i="2"/>
  <c r="CG51" i="2"/>
  <c r="CB51" i="2"/>
  <c r="BW51" i="2"/>
  <c r="BQ51" i="2"/>
  <c r="BL51" i="2"/>
  <c r="BG51" i="2"/>
  <c r="BA51" i="2"/>
  <c r="AV51" i="2"/>
  <c r="BP51" i="2"/>
  <c r="CF51" i="2"/>
  <c r="BK51" i="2"/>
  <c r="CA51" i="2"/>
  <c r="BE51" i="2"/>
  <c r="BU51" i="2"/>
  <c r="AZ51" i="2"/>
  <c r="AN4" i="2"/>
  <c r="AL4" i="2"/>
  <c r="AP4" i="2"/>
  <c r="I27" i="8"/>
  <c r="CK27" i="24"/>
  <c r="C26" i="19"/>
  <c r="L32" i="32" s="1"/>
  <c r="C26" i="20"/>
  <c r="M32" i="32" s="1"/>
  <c r="CN27" i="24"/>
  <c r="CU27" i="24"/>
  <c r="DP27" i="24"/>
  <c r="DE27" i="24"/>
  <c r="CV27" i="24"/>
  <c r="CY27" i="24"/>
  <c r="CF27" i="24"/>
  <c r="D32" i="32" s="1"/>
  <c r="CS27" i="24"/>
  <c r="DK27" i="24"/>
  <c r="DF27" i="24"/>
  <c r="CZ27" i="24"/>
  <c r="DO27" i="24"/>
  <c r="DS27" i="24"/>
  <c r="CR27" i="24"/>
  <c r="DG27" i="24"/>
  <c r="CW27" i="24"/>
  <c r="CT27" i="24"/>
  <c r="DJ27" i="24"/>
  <c r="DL27" i="24"/>
  <c r="DC27" i="24"/>
  <c r="DD27" i="24"/>
  <c r="DQ27" i="24"/>
  <c r="DI27" i="24"/>
  <c r="CX27" i="24"/>
  <c r="DN27" i="24"/>
  <c r="DA27" i="24"/>
  <c r="DH27" i="24"/>
  <c r="DM27" i="24"/>
  <c r="DB27" i="24"/>
  <c r="DR27" i="24"/>
  <c r="CQ27" i="24"/>
  <c r="CI27" i="24"/>
  <c r="CP27" i="24"/>
  <c r="CH27" i="24"/>
  <c r="D74" i="4"/>
  <c r="V74" i="4" s="1"/>
  <c r="T15" i="26" s="1"/>
  <c r="T15" i="27" s="1"/>
  <c r="C16" i="8"/>
  <c r="CJ27" i="24"/>
  <c r="CM27" i="24"/>
  <c r="CL27" i="24"/>
  <c r="C71" i="4"/>
  <c r="C12" i="20"/>
  <c r="M18" i="32" s="1"/>
  <c r="D13" i="8"/>
  <c r="CO27" i="24"/>
  <c r="CG27" i="24"/>
  <c r="Y70" i="4"/>
  <c r="W11" i="26" s="1"/>
  <c r="AK70" i="4"/>
  <c r="AI11" i="26" s="1"/>
  <c r="AL89" i="4"/>
  <c r="AJ30" i="26" s="1"/>
  <c r="AD89" i="4"/>
  <c r="AB30" i="26" s="1"/>
  <c r="V89" i="4"/>
  <c r="T30" i="26" s="1"/>
  <c r="AQ89" i="4"/>
  <c r="AO30" i="26" s="1"/>
  <c r="AM89" i="4"/>
  <c r="AK30" i="26" s="1"/>
  <c r="AI89" i="4"/>
  <c r="AG30" i="26" s="1"/>
  <c r="AE89" i="4"/>
  <c r="AC30" i="26" s="1"/>
  <c r="AA89" i="4"/>
  <c r="Y30" i="26" s="1"/>
  <c r="W89" i="4"/>
  <c r="U30" i="26" s="1"/>
  <c r="AQ70" i="4"/>
  <c r="AO11" i="26" s="1"/>
  <c r="AI70" i="4"/>
  <c r="AG11" i="26" s="1"/>
  <c r="AN29" i="2"/>
  <c r="AA54" i="8"/>
  <c r="AB54" i="8" s="1"/>
  <c r="AA32" i="8"/>
  <c r="AB32" i="8" s="1"/>
  <c r="AA69" i="8"/>
  <c r="AB69" i="8" s="1"/>
  <c r="AA100" i="8"/>
  <c r="AB100" i="8" s="1"/>
  <c r="AA24" i="8"/>
  <c r="AB24" i="8" s="1"/>
  <c r="AA51" i="8"/>
  <c r="AB51" i="8" s="1"/>
  <c r="AA98" i="8"/>
  <c r="AB98" i="8" s="1"/>
  <c r="AA66" i="8"/>
  <c r="AB66" i="8" s="1"/>
  <c r="AA49" i="8"/>
  <c r="AB49" i="8" s="1"/>
  <c r="AA6" i="8"/>
  <c r="AB6" i="8" s="1"/>
  <c r="AA26" i="8"/>
  <c r="AB26" i="8" s="1"/>
  <c r="AA62" i="8"/>
  <c r="AB62" i="8" s="1"/>
  <c r="AA20" i="8"/>
  <c r="AB20" i="8" s="1"/>
  <c r="AA61" i="8"/>
  <c r="AB61" i="8" s="1"/>
  <c r="AA18" i="8"/>
  <c r="AB18" i="8" s="1"/>
  <c r="AA99" i="8"/>
  <c r="AB99" i="8" s="1"/>
  <c r="AA83" i="8"/>
  <c r="AB83" i="8" s="1"/>
  <c r="AA67" i="8"/>
  <c r="AB67" i="8" s="1"/>
  <c r="AA35" i="8"/>
  <c r="AB35" i="8" s="1"/>
  <c r="AA19" i="8"/>
  <c r="AB19" i="8" s="1"/>
  <c r="AA82" i="8"/>
  <c r="AB82" i="8" s="1"/>
  <c r="AA73" i="8"/>
  <c r="AB73" i="8" s="1"/>
  <c r="AA28" i="8"/>
  <c r="AB28" i="8" s="1"/>
  <c r="AA72" i="8"/>
  <c r="AB72" i="8" s="1"/>
  <c r="AA48" i="8"/>
  <c r="AB48" i="8" s="1"/>
  <c r="AA93" i="8"/>
  <c r="AB93" i="8" s="1"/>
  <c r="AA41" i="8"/>
  <c r="AB41" i="8" s="1"/>
  <c r="AA92" i="8"/>
  <c r="AB92" i="8" s="1"/>
  <c r="AA40" i="8"/>
  <c r="AB40" i="8" s="1"/>
  <c r="AA95" i="8"/>
  <c r="AB95" i="8" s="1"/>
  <c r="AA79" i="8"/>
  <c r="AB79" i="8" s="1"/>
  <c r="AA63" i="8"/>
  <c r="AB63" i="8" s="1"/>
  <c r="AA47" i="8"/>
  <c r="AB47" i="8" s="1"/>
  <c r="AA31" i="8"/>
  <c r="AB31" i="8" s="1"/>
  <c r="AA15" i="8"/>
  <c r="AB15" i="8" s="1"/>
  <c r="AA94" i="8"/>
  <c r="AB94" i="8" s="1"/>
  <c r="AA78" i="8"/>
  <c r="AB78" i="8" s="1"/>
  <c r="AA97" i="8"/>
  <c r="AB97" i="8" s="1"/>
  <c r="AA65" i="8"/>
  <c r="AB65" i="8" s="1"/>
  <c r="AA44" i="8"/>
  <c r="AB44" i="8" s="1"/>
  <c r="AA22" i="8"/>
  <c r="AB22" i="8" s="1"/>
  <c r="AA96" i="8"/>
  <c r="AB96" i="8" s="1"/>
  <c r="AA64" i="8"/>
  <c r="AB64" i="8" s="1"/>
  <c r="AA42" i="8"/>
  <c r="AB42" i="8" s="1"/>
  <c r="AA21" i="8"/>
  <c r="AB21" i="8" s="1"/>
  <c r="AA85" i="8"/>
  <c r="AB85" i="8" s="1"/>
  <c r="AA57" i="8"/>
  <c r="AB57" i="8" s="1"/>
  <c r="AA36" i="8"/>
  <c r="AB36" i="8" s="1"/>
  <c r="AA14" i="8"/>
  <c r="AB14" i="8" s="1"/>
  <c r="AA84" i="8"/>
  <c r="AB84" i="8" s="1"/>
  <c r="AA56" i="8"/>
  <c r="AB56" i="8" s="1"/>
  <c r="AA34" i="8"/>
  <c r="AB34" i="8" s="1"/>
  <c r="AA13" i="8"/>
  <c r="AB13" i="8" s="1"/>
  <c r="AA17" i="8"/>
  <c r="AB17" i="8" s="1"/>
  <c r="AA77" i="8"/>
  <c r="AB77" i="8" s="1"/>
  <c r="AA30" i="8"/>
  <c r="AB30" i="8" s="1"/>
  <c r="AA76" i="8"/>
  <c r="AB76" i="8" s="1"/>
  <c r="AA29" i="8"/>
  <c r="AB29" i="8" s="1"/>
  <c r="AA91" i="8"/>
  <c r="AB91" i="8" s="1"/>
  <c r="AA75" i="8"/>
  <c r="AB75" i="8" s="1"/>
  <c r="AA59" i="8"/>
  <c r="AB59" i="8" s="1"/>
  <c r="AA43" i="8"/>
  <c r="AB43" i="8" s="1"/>
  <c r="AA27" i="8"/>
  <c r="AB27" i="8" s="1"/>
  <c r="AA11" i="8"/>
  <c r="AB11" i="8" s="1"/>
  <c r="AA90" i="8"/>
  <c r="AB90" i="8" s="1"/>
  <c r="AA74" i="8"/>
  <c r="AB74" i="8" s="1"/>
  <c r="AA89" i="8"/>
  <c r="AB89" i="8" s="1"/>
  <c r="AA60" i="8"/>
  <c r="AB60" i="8" s="1"/>
  <c r="AA38" i="8"/>
  <c r="AB38" i="8" s="1"/>
  <c r="AA88" i="8"/>
  <c r="AB88" i="8" s="1"/>
  <c r="AA58" i="8"/>
  <c r="AB58" i="8" s="1"/>
  <c r="AA37" i="8"/>
  <c r="AB37" i="8" s="1"/>
  <c r="AA16" i="8"/>
  <c r="AB16" i="8" s="1"/>
  <c r="AA52" i="8"/>
  <c r="AB52" i="8" s="1"/>
  <c r="AA9" i="8"/>
  <c r="AB9" i="8" s="1"/>
  <c r="AA50" i="8"/>
  <c r="AB50" i="8" s="1"/>
  <c r="AA8" i="8"/>
  <c r="AB8" i="8" s="1"/>
  <c r="AA87" i="8"/>
  <c r="AB87" i="8" s="1"/>
  <c r="AA71" i="8"/>
  <c r="AB71" i="8" s="1"/>
  <c r="AA55" i="8"/>
  <c r="AB55" i="8" s="1"/>
  <c r="AA39" i="8"/>
  <c r="AB39" i="8" s="1"/>
  <c r="AA23" i="8"/>
  <c r="AB23" i="8" s="1"/>
  <c r="AA7" i="8"/>
  <c r="AB7" i="8" s="1"/>
  <c r="AA86" i="8"/>
  <c r="AB86" i="8" s="1"/>
  <c r="AA70" i="8"/>
  <c r="AB70" i="8" s="1"/>
  <c r="AA81" i="8"/>
  <c r="AB81" i="8" s="1"/>
  <c r="AA33" i="8"/>
  <c r="AB33" i="8" s="1"/>
  <c r="AA12" i="8"/>
  <c r="AB12" i="8" s="1"/>
  <c r="AA80" i="8"/>
  <c r="AB80" i="8" s="1"/>
  <c r="AA53" i="8"/>
  <c r="AB53" i="8" s="1"/>
  <c r="AA10" i="8"/>
  <c r="AB10" i="8" s="1"/>
  <c r="AA46" i="8"/>
  <c r="AB46" i="8" s="1"/>
  <c r="AA25" i="8"/>
  <c r="AB25" i="8" s="1"/>
  <c r="AA68" i="8"/>
  <c r="AB68" i="8" s="1"/>
  <c r="AA45" i="8"/>
  <c r="AB45" i="8" s="1"/>
  <c r="AP29" i="2"/>
  <c r="AD29" i="2"/>
  <c r="C114" i="4"/>
  <c r="E104" i="4"/>
  <c r="C45" i="26" s="1"/>
  <c r="I51" i="32" s="1"/>
  <c r="E51" i="2"/>
  <c r="CM51" i="2" s="1"/>
  <c r="F99" i="4"/>
  <c r="D40" i="26" s="1"/>
  <c r="E99" i="4"/>
  <c r="C40" i="26" s="1"/>
  <c r="I46" i="32" s="1"/>
  <c r="F100" i="4"/>
  <c r="D41" i="26" s="1"/>
  <c r="E100" i="4"/>
  <c r="C41" i="26" s="1"/>
  <c r="I47" i="32" s="1"/>
  <c r="F94" i="4"/>
  <c r="D35" i="26" s="1"/>
  <c r="F93" i="4"/>
  <c r="D34" i="26" s="1"/>
  <c r="C85" i="4"/>
  <c r="F77" i="4"/>
  <c r="D18" i="26" s="1"/>
  <c r="D72" i="4"/>
  <c r="AL72" i="4" s="1"/>
  <c r="AJ13" i="26" s="1"/>
  <c r="D7" i="15"/>
  <c r="F7" i="15" s="1"/>
  <c r="D85" i="15" s="1"/>
  <c r="D73" i="4"/>
  <c r="AG73" i="4" s="1"/>
  <c r="AE14" i="26" s="1"/>
  <c r="E68" i="4"/>
  <c r="F66" i="4"/>
  <c r="D7" i="26" s="1"/>
  <c r="C108" i="4"/>
  <c r="C105" i="4"/>
  <c r="C106" i="4"/>
  <c r="D50" i="2"/>
  <c r="D100" i="4"/>
  <c r="D101" i="4"/>
  <c r="D102" i="4"/>
  <c r="D99" i="4"/>
  <c r="E48" i="2"/>
  <c r="CM48" i="2" s="1"/>
  <c r="D98" i="4"/>
  <c r="C109" i="4"/>
  <c r="D49" i="2"/>
  <c r="C50" i="8" s="1"/>
  <c r="D54" i="2"/>
  <c r="C55" i="8" s="1"/>
  <c r="D53" i="2"/>
  <c r="C54" i="8" s="1"/>
  <c r="D52" i="2"/>
  <c r="C53" i="8" s="1"/>
  <c r="C113" i="4"/>
  <c r="D46" i="2"/>
  <c r="C47" i="8" s="1"/>
  <c r="D45" i="2"/>
  <c r="C46" i="8" s="1"/>
  <c r="Q89" i="4"/>
  <c r="O30" i="26" s="1"/>
  <c r="G48" i="34" l="1"/>
  <c r="U48" i="34"/>
  <c r="G51" i="34"/>
  <c r="U51" i="34"/>
  <c r="G15" i="34"/>
  <c r="U15" i="34"/>
  <c r="G49" i="34"/>
  <c r="U49" i="34"/>
  <c r="D45" i="8"/>
  <c r="CM44" i="2"/>
  <c r="D32" i="34"/>
  <c r="V32" i="34" s="1"/>
  <c r="C53" i="34"/>
  <c r="C32" i="34"/>
  <c r="C61" i="34"/>
  <c r="U61" i="34" s="1"/>
  <c r="C56" i="34"/>
  <c r="C55" i="34"/>
  <c r="C52" i="34"/>
  <c r="C60" i="34"/>
  <c r="H32" i="32"/>
  <c r="G32" i="32"/>
  <c r="CK45" i="23"/>
  <c r="CK52" i="23"/>
  <c r="U19" i="27"/>
  <c r="T20" i="24" s="1"/>
  <c r="T130" i="18"/>
  <c r="T19" i="27"/>
  <c r="S20" i="24" s="1"/>
  <c r="S130" i="18"/>
  <c r="Q19" i="27"/>
  <c r="P20" i="24" s="1"/>
  <c r="P130" i="18"/>
  <c r="S19" i="27"/>
  <c r="R20" i="24" s="1"/>
  <c r="R130" i="18"/>
  <c r="V19" i="27"/>
  <c r="U20" i="24" s="1"/>
  <c r="U130" i="18"/>
  <c r="P19" i="27"/>
  <c r="O20" i="24" s="1"/>
  <c r="O130" i="18"/>
  <c r="R19" i="27"/>
  <c r="Q20" i="24" s="1"/>
  <c r="Q130" i="18"/>
  <c r="V48" i="27"/>
  <c r="V136" i="31" s="1"/>
  <c r="V140" i="31" s="1"/>
  <c r="U48" i="27"/>
  <c r="U136" i="31" s="1"/>
  <c r="U140" i="31" s="1"/>
  <c r="T48" i="27"/>
  <c r="T136" i="31" s="1"/>
  <c r="T140" i="31" s="1"/>
  <c r="W63" i="4"/>
  <c r="U4" i="26" s="1"/>
  <c r="W48" i="27"/>
  <c r="W136" i="31" s="1"/>
  <c r="W140" i="31" s="1"/>
  <c r="C40" i="27"/>
  <c r="C45" i="27"/>
  <c r="AE63" i="4"/>
  <c r="AC4" i="26" s="1"/>
  <c r="C41" i="27"/>
  <c r="S27" i="8"/>
  <c r="AL63" i="4"/>
  <c r="AJ4" i="26" s="1"/>
  <c r="E42" i="20"/>
  <c r="E39" i="20"/>
  <c r="E40" i="20"/>
  <c r="E13" i="20"/>
  <c r="E43" i="20"/>
  <c r="E41" i="20"/>
  <c r="E53" i="20"/>
  <c r="E14" i="20"/>
  <c r="E52" i="20"/>
  <c r="E15" i="20"/>
  <c r="E45" i="20"/>
  <c r="E9" i="20"/>
  <c r="D41" i="27"/>
  <c r="C42" i="24" s="1"/>
  <c r="D40" i="27"/>
  <c r="C41" i="24" s="1"/>
  <c r="CI45" i="23"/>
  <c r="CI52" i="23"/>
  <c r="R63" i="4"/>
  <c r="P4" i="26" s="1"/>
  <c r="CJ52" i="23"/>
  <c r="CJ45" i="23"/>
  <c r="CL45" i="23"/>
  <c r="CL52" i="23"/>
  <c r="CM45" i="23"/>
  <c r="CM52" i="23"/>
  <c r="S48" i="27"/>
  <c r="S136" i="31" s="1"/>
  <c r="S140" i="31" s="1"/>
  <c r="O50" i="24"/>
  <c r="R48" i="27"/>
  <c r="R136" i="31" s="1"/>
  <c r="R140" i="31" s="1"/>
  <c r="S63" i="4"/>
  <c r="Q4" i="26" s="1"/>
  <c r="C9" i="26"/>
  <c r="I15" i="32" s="1"/>
  <c r="D46" i="20"/>
  <c r="D12" i="20"/>
  <c r="D26" i="20"/>
  <c r="D50" i="20"/>
  <c r="D54" i="20"/>
  <c r="D55" i="20"/>
  <c r="D38" i="20"/>
  <c r="D47" i="20"/>
  <c r="D49" i="20"/>
  <c r="DT49" i="23"/>
  <c r="DR49" i="23"/>
  <c r="DA49" i="23"/>
  <c r="DO49" i="23"/>
  <c r="Z11" i="26"/>
  <c r="DM49" i="23"/>
  <c r="T63" i="4"/>
  <c r="R4" i="26" s="1"/>
  <c r="AH74" i="4"/>
  <c r="AF15" i="26" s="1"/>
  <c r="AE126" i="18" s="1"/>
  <c r="AG74" i="4"/>
  <c r="AE15" i="26" s="1"/>
  <c r="AD126" i="18" s="1"/>
  <c r="D26" i="19"/>
  <c r="Z63" i="4"/>
  <c r="X4" i="26" s="1"/>
  <c r="P136" i="31"/>
  <c r="P140" i="31" s="1"/>
  <c r="AA136" i="31"/>
  <c r="AA140" i="31" s="1"/>
  <c r="AA29" i="27"/>
  <c r="AP136" i="31"/>
  <c r="AP140" i="31" s="1"/>
  <c r="AP29" i="27"/>
  <c r="AE136" i="31"/>
  <c r="AE140" i="31" s="1"/>
  <c r="AE29" i="27"/>
  <c r="AI136" i="31"/>
  <c r="AI140" i="31" s="1"/>
  <c r="AI29" i="27"/>
  <c r="AF136" i="31"/>
  <c r="AF140" i="31" s="1"/>
  <c r="AF29" i="27"/>
  <c r="AJ136" i="31"/>
  <c r="AJ140" i="31" s="1"/>
  <c r="AJ29" i="27"/>
  <c r="Y136" i="31"/>
  <c r="Y140" i="31" s="1"/>
  <c r="Y29" i="27"/>
  <c r="O136" i="31"/>
  <c r="O140" i="31" s="1"/>
  <c r="AC136" i="31"/>
  <c r="AC140" i="31" s="1"/>
  <c r="AC29" i="27"/>
  <c r="AG136" i="31"/>
  <c r="AG140" i="31" s="1"/>
  <c r="AG29" i="27"/>
  <c r="AD136" i="31"/>
  <c r="AD140" i="31" s="1"/>
  <c r="AD29" i="27"/>
  <c r="AK136" i="31"/>
  <c r="AK140" i="31" s="1"/>
  <c r="AK29" i="27"/>
  <c r="AO136" i="31"/>
  <c r="AO140" i="31" s="1"/>
  <c r="AO29" i="27"/>
  <c r="AM136" i="31"/>
  <c r="AM140" i="31" s="1"/>
  <c r="AM29" i="27"/>
  <c r="Z136" i="31"/>
  <c r="Z140" i="31" s="1"/>
  <c r="Z29" i="27"/>
  <c r="X136" i="31"/>
  <c r="X140" i="31" s="1"/>
  <c r="X29" i="27"/>
  <c r="AH136" i="31"/>
  <c r="AH140" i="31" s="1"/>
  <c r="AH29" i="27"/>
  <c r="AB136" i="31"/>
  <c r="AB140" i="31" s="1"/>
  <c r="AB29" i="27"/>
  <c r="Q136" i="31"/>
  <c r="Q140" i="31" s="1"/>
  <c r="AN136" i="31"/>
  <c r="AN140" i="31" s="1"/>
  <c r="AN29" i="27"/>
  <c r="AL136" i="31"/>
  <c r="AL140" i="31" s="1"/>
  <c r="AL29" i="27"/>
  <c r="C103" i="4"/>
  <c r="AN74" i="4"/>
  <c r="AL15" i="26" s="1"/>
  <c r="AK126" i="18" s="1"/>
  <c r="AP63" i="4"/>
  <c r="AN4" i="26" s="1"/>
  <c r="AD63" i="4"/>
  <c r="AB4" i="26" s="1"/>
  <c r="W50" i="24"/>
  <c r="CW49" i="23"/>
  <c r="Z74" i="4"/>
  <c r="X15" i="26" s="1"/>
  <c r="W126" i="18" s="1"/>
  <c r="AJ74" i="4"/>
  <c r="AH15" i="26" s="1"/>
  <c r="AG16" i="24" s="1"/>
  <c r="AB74" i="4"/>
  <c r="Z15" i="26" s="1"/>
  <c r="Y16" i="24" s="1"/>
  <c r="CY49" i="23"/>
  <c r="AM63" i="4"/>
  <c r="AK4" i="26" s="1"/>
  <c r="DQ49" i="23"/>
  <c r="CV49" i="23"/>
  <c r="AF11" i="26"/>
  <c r="AH63" i="4"/>
  <c r="AF4" i="26" s="1"/>
  <c r="AF63" i="4"/>
  <c r="AD4" i="26" s="1"/>
  <c r="AM11" i="26"/>
  <c r="AO63" i="4"/>
  <c r="AM4" i="26" s="1"/>
  <c r="Y11" i="26"/>
  <c r="AA63" i="4"/>
  <c r="Y4" i="26" s="1"/>
  <c r="V11" i="26"/>
  <c r="X63" i="4"/>
  <c r="V4" i="26" s="1"/>
  <c r="DL49" i="23"/>
  <c r="AL11" i="26"/>
  <c r="AN63" i="4"/>
  <c r="AL4" i="26" s="1"/>
  <c r="AE11" i="26"/>
  <c r="AG63" i="4"/>
  <c r="AE4" i="26" s="1"/>
  <c r="S11" i="26"/>
  <c r="U63" i="4"/>
  <c r="S4" i="26" s="1"/>
  <c r="T11" i="26"/>
  <c r="V63" i="4"/>
  <c r="T4" i="26" s="1"/>
  <c r="AC63" i="4"/>
  <c r="AA4" i="26" s="1"/>
  <c r="AA11" i="26"/>
  <c r="C129" i="18"/>
  <c r="C145" i="18"/>
  <c r="C118" i="18"/>
  <c r="C152" i="18"/>
  <c r="C146" i="18"/>
  <c r="C151" i="18"/>
  <c r="CM49" i="23"/>
  <c r="CT49" i="23"/>
  <c r="CP49" i="23"/>
  <c r="DH49" i="23"/>
  <c r="CN49" i="23"/>
  <c r="AF74" i="4"/>
  <c r="AD15" i="26" s="1"/>
  <c r="AC16" i="24" s="1"/>
  <c r="AQ74" i="4"/>
  <c r="AO15" i="26" s="1"/>
  <c r="AN16" i="24" s="1"/>
  <c r="S74" i="4"/>
  <c r="Q15" i="26" s="1"/>
  <c r="AC74" i="4"/>
  <c r="AA15" i="26" s="1"/>
  <c r="Z126" i="18" s="1"/>
  <c r="AD74" i="4"/>
  <c r="AB15" i="26" s="1"/>
  <c r="AA126" i="18" s="1"/>
  <c r="AA74" i="4"/>
  <c r="Y15" i="26" s="1"/>
  <c r="X16" i="24" s="1"/>
  <c r="W74" i="4"/>
  <c r="U15" i="26" s="1"/>
  <c r="AI74" i="4"/>
  <c r="AG15" i="26" s="1"/>
  <c r="AF16" i="24" s="1"/>
  <c r="T74" i="4"/>
  <c r="R15" i="26" s="1"/>
  <c r="AE74" i="4"/>
  <c r="AC15" i="26" s="1"/>
  <c r="AB16" i="24" s="1"/>
  <c r="Q74" i="4"/>
  <c r="O15" i="26" s="1"/>
  <c r="AO74" i="4"/>
  <c r="AM15" i="26" s="1"/>
  <c r="AL16" i="24" s="1"/>
  <c r="X74" i="4"/>
  <c r="V15" i="26" s="1"/>
  <c r="U74" i="4"/>
  <c r="S15" i="26" s="1"/>
  <c r="AR74" i="4"/>
  <c r="AP15" i="26" s="1"/>
  <c r="AO126" i="18" s="1"/>
  <c r="AM74" i="4"/>
  <c r="AK15" i="26" s="1"/>
  <c r="AJ126" i="18" s="1"/>
  <c r="Y74" i="4"/>
  <c r="W15" i="26" s="1"/>
  <c r="AP74" i="4"/>
  <c r="AN15" i="26" s="1"/>
  <c r="AM126" i="18" s="1"/>
  <c r="AK74" i="4"/>
  <c r="AI15" i="26" s="1"/>
  <c r="AH126" i="18" s="1"/>
  <c r="AL74" i="4"/>
  <c r="AJ15" i="26" s="1"/>
  <c r="AI126" i="18" s="1"/>
  <c r="CH52" i="23"/>
  <c r="C57" i="32" s="1"/>
  <c r="CH45" i="23"/>
  <c r="C50" i="32" s="1"/>
  <c r="CX49" i="23"/>
  <c r="CQ49" i="23"/>
  <c r="CO49" i="23"/>
  <c r="DF49" i="23"/>
  <c r="R74" i="4"/>
  <c r="P15" i="26" s="1"/>
  <c r="DS49" i="23"/>
  <c r="DC49" i="23"/>
  <c r="CZ49" i="23"/>
  <c r="DP49" i="23"/>
  <c r="DD49" i="23"/>
  <c r="DI49" i="23"/>
  <c r="DG49" i="23"/>
  <c r="CL49" i="23"/>
  <c r="CI49" i="23"/>
  <c r="CK49" i="23"/>
  <c r="DJ49" i="23"/>
  <c r="DE49" i="23"/>
  <c r="DB49" i="23"/>
  <c r="DK49" i="23"/>
  <c r="DN49" i="23"/>
  <c r="CU49" i="23"/>
  <c r="CH49" i="23"/>
  <c r="C54" i="32" s="1"/>
  <c r="CS49" i="23"/>
  <c r="CR49" i="23"/>
  <c r="CJ49" i="23"/>
  <c r="AD15" i="24"/>
  <c r="AD125" i="18"/>
  <c r="AI14" i="24"/>
  <c r="AI124" i="18"/>
  <c r="B151" i="18"/>
  <c r="B156" i="18"/>
  <c r="AK16" i="24"/>
  <c r="AE16" i="24"/>
  <c r="AD16" i="24"/>
  <c r="B152" i="18"/>
  <c r="W22" i="24"/>
  <c r="S16" i="24"/>
  <c r="S126" i="18"/>
  <c r="AR192" i="18"/>
  <c r="AR247" i="18" s="1"/>
  <c r="C192" i="18"/>
  <c r="C247" i="18" s="1"/>
  <c r="C44" i="20"/>
  <c r="M50" i="32" s="1"/>
  <c r="D17" i="31"/>
  <c r="D5" i="31"/>
  <c r="D7" i="31"/>
  <c r="C19" i="31"/>
  <c r="C42" i="31" s="1"/>
  <c r="C81" i="31" s="1"/>
  <c r="C18" i="31"/>
  <c r="C16" i="31"/>
  <c r="C28" i="31"/>
  <c r="C67" i="31" s="1"/>
  <c r="C145" i="31" s="1"/>
  <c r="C27" i="31"/>
  <c r="C66" i="31" s="1"/>
  <c r="C21" i="31"/>
  <c r="C23" i="31"/>
  <c r="D8" i="31"/>
  <c r="D29" i="31" s="1"/>
  <c r="D68" i="31" s="1"/>
  <c r="D146" i="31" s="1"/>
  <c r="D6" i="31"/>
  <c r="O27" i="8"/>
  <c r="C45" i="19"/>
  <c r="L51" i="32" s="1"/>
  <c r="C41" i="19"/>
  <c r="L47" i="32" s="1"/>
  <c r="C40" i="19"/>
  <c r="L46" i="32" s="1"/>
  <c r="D109" i="4"/>
  <c r="C51" i="8"/>
  <c r="C48" i="20"/>
  <c r="M54" i="32" s="1"/>
  <c r="D49" i="8"/>
  <c r="C51" i="20"/>
  <c r="M57" i="32" s="1"/>
  <c r="D52" i="8"/>
  <c r="G21" i="13"/>
  <c r="AK63" i="4"/>
  <c r="AI4" i="26" s="1"/>
  <c r="Y63" i="4"/>
  <c r="W4" i="26" s="1"/>
  <c r="AI63" i="4"/>
  <c r="AG4" i="26" s="1"/>
  <c r="AQ63" i="4"/>
  <c r="AO4" i="26" s="1"/>
  <c r="D22" i="15"/>
  <c r="F22" i="15" s="1"/>
  <c r="C110" i="4"/>
  <c r="F104" i="4"/>
  <c r="D45" i="26" s="1"/>
  <c r="F98" i="4"/>
  <c r="D39" i="26" s="1"/>
  <c r="F101" i="4"/>
  <c r="D42" i="26" s="1"/>
  <c r="G99" i="4"/>
  <c r="E40" i="26" s="1"/>
  <c r="E98" i="4"/>
  <c r="C39" i="26" s="1"/>
  <c r="I45" i="32" s="1"/>
  <c r="E101" i="4"/>
  <c r="C42" i="26" s="1"/>
  <c r="I48" i="32" s="1"/>
  <c r="F102" i="4"/>
  <c r="D43" i="26" s="1"/>
  <c r="G100" i="4"/>
  <c r="E41" i="26" s="1"/>
  <c r="E102" i="4"/>
  <c r="C43" i="26" s="1"/>
  <c r="I49" i="32" s="1"/>
  <c r="E106" i="4"/>
  <c r="C47" i="26" s="1"/>
  <c r="I53" i="32" s="1"/>
  <c r="E108" i="4"/>
  <c r="C49" i="26" s="1"/>
  <c r="I55" i="32" s="1"/>
  <c r="E114" i="4"/>
  <c r="C55" i="26" s="1"/>
  <c r="I61" i="32" s="1"/>
  <c r="G93" i="4"/>
  <c r="E34" i="26" s="1"/>
  <c r="G94" i="4"/>
  <c r="E35" i="26" s="1"/>
  <c r="AC72" i="4"/>
  <c r="AA13" i="26" s="1"/>
  <c r="R72" i="4"/>
  <c r="P13" i="26" s="1"/>
  <c r="P13" i="27" s="1"/>
  <c r="AC73" i="4"/>
  <c r="AA14" i="26" s="1"/>
  <c r="AJ73" i="4"/>
  <c r="AH14" i="26" s="1"/>
  <c r="AP72" i="4"/>
  <c r="AN13" i="26" s="1"/>
  <c r="AJ72" i="4"/>
  <c r="AH13" i="26" s="1"/>
  <c r="AQ73" i="4"/>
  <c r="AO14" i="26" s="1"/>
  <c r="AM72" i="4"/>
  <c r="AK13" i="26" s="1"/>
  <c r="AQ72" i="4"/>
  <c r="AO13" i="26" s="1"/>
  <c r="AP73" i="4"/>
  <c r="AN14" i="26" s="1"/>
  <c r="AF72" i="4"/>
  <c r="AD13" i="26" s="1"/>
  <c r="U72" i="4"/>
  <c r="S13" i="26" s="1"/>
  <c r="S13" i="27" s="1"/>
  <c r="AH72" i="4"/>
  <c r="AF13" i="26" s="1"/>
  <c r="W72" i="4"/>
  <c r="U13" i="26" s="1"/>
  <c r="U13" i="27" s="1"/>
  <c r="Y72" i="4"/>
  <c r="W13" i="26" s="1"/>
  <c r="W13" i="27" s="1"/>
  <c r="Z72" i="4"/>
  <c r="X13" i="26" s="1"/>
  <c r="AE72" i="4"/>
  <c r="AC13" i="26" s="1"/>
  <c r="S72" i="4"/>
  <c r="Q13" i="26" s="1"/>
  <c r="Q13" i="27" s="1"/>
  <c r="AL73" i="4"/>
  <c r="AJ14" i="26" s="1"/>
  <c r="AR73" i="4"/>
  <c r="AP14" i="26" s="1"/>
  <c r="AA72" i="4"/>
  <c r="Y13" i="26" s="1"/>
  <c r="AB72" i="4"/>
  <c r="Z13" i="26" s="1"/>
  <c r="Q72" i="4"/>
  <c r="O13" i="26" s="1"/>
  <c r="O13" i="27" s="1"/>
  <c r="AN72" i="4"/>
  <c r="AL13" i="26" s="1"/>
  <c r="AO72" i="4"/>
  <c r="AM13" i="26" s="1"/>
  <c r="AK72" i="4"/>
  <c r="AI13" i="26" s="1"/>
  <c r="V72" i="4"/>
  <c r="T13" i="26" s="1"/>
  <c r="T13" i="27" s="1"/>
  <c r="E71" i="4"/>
  <c r="AR72" i="4"/>
  <c r="AP13" i="26" s="1"/>
  <c r="X72" i="4"/>
  <c r="V13" i="26" s="1"/>
  <c r="V13" i="27" s="1"/>
  <c r="T72" i="4"/>
  <c r="R13" i="26" s="1"/>
  <c r="R13" i="27" s="1"/>
  <c r="AD73" i="4"/>
  <c r="AB14" i="26" s="1"/>
  <c r="AI72" i="4"/>
  <c r="AG13" i="26" s="1"/>
  <c r="AD72" i="4"/>
  <c r="AB13" i="26" s="1"/>
  <c r="AG72" i="4"/>
  <c r="AE13" i="26" s="1"/>
  <c r="G77" i="4"/>
  <c r="E18" i="26" s="1"/>
  <c r="F5" i="15"/>
  <c r="D6" i="15"/>
  <c r="F6" i="15" s="1"/>
  <c r="D84" i="15" s="1"/>
  <c r="S73" i="4"/>
  <c r="Q14" i="26" s="1"/>
  <c r="Q14" i="27" s="1"/>
  <c r="W73" i="4"/>
  <c r="U14" i="26" s="1"/>
  <c r="U14" i="27" s="1"/>
  <c r="V73" i="4"/>
  <c r="T14" i="26" s="1"/>
  <c r="T14" i="27" s="1"/>
  <c r="Q73" i="4"/>
  <c r="O14" i="26" s="1"/>
  <c r="O14" i="27" s="1"/>
  <c r="AN73" i="4"/>
  <c r="AL14" i="26" s="1"/>
  <c r="AB73" i="4"/>
  <c r="Z14" i="26" s="1"/>
  <c r="U73" i="4"/>
  <c r="S14" i="26" s="1"/>
  <c r="S14" i="27" s="1"/>
  <c r="R73" i="4"/>
  <c r="P14" i="26" s="1"/>
  <c r="P14" i="27" s="1"/>
  <c r="AA73" i="4"/>
  <c r="Y14" i="26" s="1"/>
  <c r="AI73" i="4"/>
  <c r="AG14" i="26" s="1"/>
  <c r="Y73" i="4"/>
  <c r="W14" i="26" s="1"/>
  <c r="W14" i="27" s="1"/>
  <c r="X73" i="4"/>
  <c r="V14" i="26" s="1"/>
  <c r="V14" i="27" s="1"/>
  <c r="AE73" i="4"/>
  <c r="AC14" i="26" s="1"/>
  <c r="Z73" i="4"/>
  <c r="X14" i="26" s="1"/>
  <c r="AO73" i="4"/>
  <c r="AM14" i="26" s="1"/>
  <c r="AH73" i="4"/>
  <c r="AF14" i="26" s="1"/>
  <c r="AK73" i="4"/>
  <c r="AI14" i="26" s="1"/>
  <c r="AF73" i="4"/>
  <c r="AD14" i="26" s="1"/>
  <c r="AM73" i="4"/>
  <c r="AK14" i="26" s="1"/>
  <c r="T73" i="4"/>
  <c r="R14" i="26" s="1"/>
  <c r="R14" i="27" s="1"/>
  <c r="F65" i="4"/>
  <c r="D6" i="26" s="1"/>
  <c r="F79" i="4"/>
  <c r="F71" i="4"/>
  <c r="D12" i="26" s="1"/>
  <c r="F87" i="4"/>
  <c r="D28" i="26" s="1"/>
  <c r="G66" i="4"/>
  <c r="E7" i="26" s="1"/>
  <c r="F82" i="4"/>
  <c r="D23" i="26" s="1"/>
  <c r="F68" i="4"/>
  <c r="F67" i="4"/>
  <c r="D8" i="26" s="1"/>
  <c r="C107" i="4"/>
  <c r="D8" i="15"/>
  <c r="F8" i="15" s="1"/>
  <c r="D108" i="4"/>
  <c r="D104" i="4"/>
  <c r="D105" i="4"/>
  <c r="D113" i="4"/>
  <c r="D112" i="4"/>
  <c r="D111" i="4"/>
  <c r="G55" i="34" l="1"/>
  <c r="U55" i="34"/>
  <c r="G53" i="34"/>
  <c r="U53" i="34"/>
  <c r="G56" i="34"/>
  <c r="U56" i="34"/>
  <c r="G60" i="34"/>
  <c r="U60" i="34"/>
  <c r="G61" i="34"/>
  <c r="G52" i="34"/>
  <c r="U52" i="34"/>
  <c r="G32" i="34"/>
  <c r="U32" i="34"/>
  <c r="C54" i="34"/>
  <c r="C57" i="34"/>
  <c r="C50" i="34"/>
  <c r="F45" i="20"/>
  <c r="G45" i="20" s="1"/>
  <c r="H45" i="20" s="1"/>
  <c r="I45" i="20" s="1"/>
  <c r="J45" i="20" s="1"/>
  <c r="K45" i="20" s="1"/>
  <c r="L45" i="20" s="1"/>
  <c r="M45" i="20" s="1"/>
  <c r="N45" i="20" s="1"/>
  <c r="O45" i="20" s="1"/>
  <c r="P45" i="20" s="1"/>
  <c r="Q45" i="20" s="1"/>
  <c r="R45" i="20" s="1"/>
  <c r="S45" i="20" s="1"/>
  <c r="T45" i="20" s="1"/>
  <c r="U45" i="20" s="1"/>
  <c r="V45" i="20" s="1"/>
  <c r="W45" i="20" s="1"/>
  <c r="F52" i="20"/>
  <c r="F9" i="20"/>
  <c r="G9" i="20" s="1"/>
  <c r="F14" i="20"/>
  <c r="F15" i="20"/>
  <c r="G57" i="32"/>
  <c r="F39" i="20"/>
  <c r="H32" i="34"/>
  <c r="F32" i="34"/>
  <c r="W32" i="34" s="1"/>
  <c r="F43" i="20"/>
  <c r="F40" i="20"/>
  <c r="D9" i="26"/>
  <c r="F41" i="20"/>
  <c r="F42" i="20"/>
  <c r="F13" i="20"/>
  <c r="W15" i="27"/>
  <c r="V15" i="27"/>
  <c r="U16" i="24" s="1"/>
  <c r="T126" i="18"/>
  <c r="U15" i="27"/>
  <c r="F53" i="20"/>
  <c r="C42" i="27"/>
  <c r="C49" i="27"/>
  <c r="C43" i="27"/>
  <c r="C39" i="27"/>
  <c r="C9" i="27"/>
  <c r="B10" i="24" s="1"/>
  <c r="C55" i="27"/>
  <c r="C138" i="31" s="1"/>
  <c r="C47" i="27"/>
  <c r="N174" i="18"/>
  <c r="N207" i="18"/>
  <c r="N262" i="18" s="1"/>
  <c r="BC207" i="18"/>
  <c r="BC262" i="18" s="1"/>
  <c r="BC174" i="18"/>
  <c r="BC202" i="18"/>
  <c r="N203" i="18"/>
  <c r="N205" i="18"/>
  <c r="N260" i="18" s="1"/>
  <c r="BC198" i="18"/>
  <c r="BC203" i="18"/>
  <c r="N198" i="18"/>
  <c r="BC205" i="18"/>
  <c r="BC260" i="18" s="1"/>
  <c r="BC173" i="18"/>
  <c r="N173" i="18"/>
  <c r="N202" i="18"/>
  <c r="E49" i="20"/>
  <c r="E46" i="20"/>
  <c r="E47" i="20"/>
  <c r="E50" i="20"/>
  <c r="E26" i="20"/>
  <c r="E38" i="20"/>
  <c r="E55" i="20"/>
  <c r="E54" i="20"/>
  <c r="E12" i="20"/>
  <c r="D45" i="27"/>
  <c r="C46" i="24" s="1"/>
  <c r="D43" i="27"/>
  <c r="C44" i="24" s="1"/>
  <c r="D42" i="27"/>
  <c r="C43" i="24" s="1"/>
  <c r="D39" i="27"/>
  <c r="C40" i="24" s="1"/>
  <c r="E41" i="27"/>
  <c r="D42" i="24" s="1"/>
  <c r="E40" i="27"/>
  <c r="D41" i="24" s="1"/>
  <c r="BC208" i="18"/>
  <c r="BC263" i="18" s="1"/>
  <c r="N208" i="18"/>
  <c r="N263" i="18" s="1"/>
  <c r="N209" i="18"/>
  <c r="N264" i="18" s="1"/>
  <c r="BC209" i="18"/>
  <c r="BC264" i="18" s="1"/>
  <c r="C9" i="19"/>
  <c r="L15" i="32" s="1"/>
  <c r="B120" i="18"/>
  <c r="AQ175" i="18" s="1"/>
  <c r="AQ230" i="18" s="1"/>
  <c r="O126" i="18"/>
  <c r="P15" i="27"/>
  <c r="N126" i="18"/>
  <c r="O15" i="27"/>
  <c r="R126" i="18"/>
  <c r="S15" i="27"/>
  <c r="Q15" i="27"/>
  <c r="P16" i="24" s="1"/>
  <c r="Q126" i="18"/>
  <c r="R15" i="27"/>
  <c r="D20" i="26"/>
  <c r="D51" i="20"/>
  <c r="D44" i="20"/>
  <c r="D48" i="20"/>
  <c r="E26" i="19"/>
  <c r="D40" i="19"/>
  <c r="D41" i="19"/>
  <c r="D45" i="19"/>
  <c r="AC126" i="18"/>
  <c r="AO16" i="24"/>
  <c r="AG126" i="18"/>
  <c r="AL126" i="18"/>
  <c r="W16" i="24"/>
  <c r="AA16" i="24"/>
  <c r="U126" i="18"/>
  <c r="P126" i="18"/>
  <c r="Y126" i="18"/>
  <c r="AH16" i="24"/>
  <c r="Z16" i="24"/>
  <c r="AF126" i="18"/>
  <c r="AM16" i="24"/>
  <c r="V126" i="18"/>
  <c r="AB126" i="18"/>
  <c r="X126" i="18"/>
  <c r="AN126" i="18"/>
  <c r="AI16" i="24"/>
  <c r="AJ16" i="24"/>
  <c r="Y22" i="24"/>
  <c r="C134" i="18"/>
  <c r="D146" i="18"/>
  <c r="C154" i="18"/>
  <c r="C153" i="18"/>
  <c r="AR207" i="18"/>
  <c r="AR262" i="18" s="1"/>
  <c r="C207" i="18"/>
  <c r="C262" i="18" s="1"/>
  <c r="D152" i="18"/>
  <c r="D151" i="18"/>
  <c r="AR206" i="18"/>
  <c r="AR261" i="18" s="1"/>
  <c r="C206" i="18"/>
  <c r="C261" i="18" s="1"/>
  <c r="C139" i="18"/>
  <c r="C156" i="18"/>
  <c r="AR173" i="18"/>
  <c r="C173" i="18"/>
  <c r="C184" i="18"/>
  <c r="AR184" i="18"/>
  <c r="C119" i="18"/>
  <c r="D118" i="18"/>
  <c r="C117" i="18"/>
  <c r="D129" i="18"/>
  <c r="D145" i="18"/>
  <c r="C150" i="18"/>
  <c r="G56" i="32"/>
  <c r="F32" i="32"/>
  <c r="G61" i="32"/>
  <c r="G52" i="32"/>
  <c r="G55" i="32"/>
  <c r="G53" i="32"/>
  <c r="G60" i="32"/>
  <c r="AC22" i="24"/>
  <c r="Y23" i="24"/>
  <c r="AF15" i="24"/>
  <c r="AF125" i="18"/>
  <c r="Q14" i="24"/>
  <c r="Q124" i="18"/>
  <c r="AH15" i="24"/>
  <c r="AH125" i="18"/>
  <c r="O15" i="24"/>
  <c r="O125" i="18"/>
  <c r="AA14" i="24"/>
  <c r="AA124" i="18"/>
  <c r="AN15" i="24"/>
  <c r="AN125" i="18"/>
  <c r="AK23" i="24"/>
  <c r="U15" i="24"/>
  <c r="U125" i="18"/>
  <c r="S15" i="24"/>
  <c r="S125" i="18"/>
  <c r="AK14" i="24"/>
  <c r="AK124" i="18"/>
  <c r="AI22" i="24"/>
  <c r="AO22" i="24"/>
  <c r="AO23" i="24"/>
  <c r="AF23" i="24"/>
  <c r="AC15" i="24"/>
  <c r="AC125" i="18"/>
  <c r="AK15" i="24"/>
  <c r="AK125" i="18"/>
  <c r="P15" i="24"/>
  <c r="P125" i="18"/>
  <c r="AD14" i="24"/>
  <c r="AD124" i="18"/>
  <c r="AH14" i="24"/>
  <c r="AH124" i="18"/>
  <c r="P14" i="24"/>
  <c r="P124" i="18"/>
  <c r="T14" i="24"/>
  <c r="T124" i="18"/>
  <c r="AM15" i="24"/>
  <c r="AM125" i="18"/>
  <c r="AG15" i="24"/>
  <c r="AG125" i="18"/>
  <c r="B154" i="18"/>
  <c r="X22" i="24"/>
  <c r="AM22" i="24"/>
  <c r="AL23" i="24"/>
  <c r="AM23" i="24"/>
  <c r="AB15" i="24"/>
  <c r="AB125" i="18"/>
  <c r="U14" i="24"/>
  <c r="U124" i="18"/>
  <c r="X14" i="24"/>
  <c r="X124" i="18"/>
  <c r="AB14" i="24"/>
  <c r="AB124" i="18"/>
  <c r="AN14" i="24"/>
  <c r="AN124" i="18"/>
  <c r="Z15" i="24"/>
  <c r="Z125" i="18"/>
  <c r="X23" i="24"/>
  <c r="W23" i="24"/>
  <c r="AB23" i="24"/>
  <c r="AE23" i="24"/>
  <c r="Q15" i="24"/>
  <c r="Q125" i="18"/>
  <c r="AE15" i="24"/>
  <c r="AE125" i="18"/>
  <c r="R15" i="24"/>
  <c r="R125" i="18"/>
  <c r="AF14" i="24"/>
  <c r="AF124" i="18"/>
  <c r="AO14" i="24"/>
  <c r="AO124" i="18"/>
  <c r="AO15" i="24"/>
  <c r="AO125" i="18"/>
  <c r="W14" i="24"/>
  <c r="W124" i="18"/>
  <c r="R14" i="24"/>
  <c r="R124" i="18"/>
  <c r="AJ14" i="24"/>
  <c r="AJ124" i="18"/>
  <c r="AG14" i="24"/>
  <c r="AG124" i="18"/>
  <c r="O14" i="24"/>
  <c r="O124" i="18"/>
  <c r="AD23" i="24"/>
  <c r="Z23" i="24"/>
  <c r="AA23" i="24"/>
  <c r="AI23" i="24"/>
  <c r="AN23" i="24"/>
  <c r="AC23" i="24"/>
  <c r="AJ23" i="24"/>
  <c r="AJ15" i="24"/>
  <c r="AJ125" i="18"/>
  <c r="AL15" i="24"/>
  <c r="AL125" i="18"/>
  <c r="V15" i="24"/>
  <c r="V125" i="18"/>
  <c r="Y15" i="24"/>
  <c r="Y125" i="18"/>
  <c r="T15" i="24"/>
  <c r="T125" i="18"/>
  <c r="AA15" i="24"/>
  <c r="AA125" i="18"/>
  <c r="S14" i="24"/>
  <c r="S124" i="18"/>
  <c r="N14" i="24"/>
  <c r="N124" i="18"/>
  <c r="AI15" i="24"/>
  <c r="AI125" i="18"/>
  <c r="V14" i="24"/>
  <c r="V124" i="18"/>
  <c r="AC14" i="24"/>
  <c r="AC124" i="18"/>
  <c r="AM14" i="24"/>
  <c r="AM124" i="18"/>
  <c r="Z14" i="24"/>
  <c r="Z124" i="18"/>
  <c r="B153" i="18"/>
  <c r="AF22" i="24"/>
  <c r="AH22" i="24"/>
  <c r="AL22" i="24"/>
  <c r="AK22" i="24"/>
  <c r="Z22" i="24"/>
  <c r="AQ207" i="18"/>
  <c r="AQ262" i="18" s="1"/>
  <c r="B207" i="18"/>
  <c r="B262" i="18" s="1"/>
  <c r="AQ211" i="18"/>
  <c r="AQ266" i="18" s="1"/>
  <c r="B211" i="18"/>
  <c r="B266" i="18" s="1"/>
  <c r="AH23" i="24"/>
  <c r="AG23" i="24"/>
  <c r="W15" i="24"/>
  <c r="W125" i="18"/>
  <c r="Y14" i="24"/>
  <c r="Y124" i="18"/>
  <c r="B160" i="18"/>
  <c r="B150" i="18"/>
  <c r="AD22" i="24"/>
  <c r="X15" i="24"/>
  <c r="X125" i="18"/>
  <c r="N15" i="24"/>
  <c r="N125" i="18"/>
  <c r="AL14" i="24"/>
  <c r="AL124" i="18"/>
  <c r="AE14" i="24"/>
  <c r="AE124" i="18"/>
  <c r="B166" i="18"/>
  <c r="B158" i="18"/>
  <c r="AG22" i="24"/>
  <c r="AA22" i="24"/>
  <c r="AQ206" i="18"/>
  <c r="AQ261" i="18" s="1"/>
  <c r="B206" i="18"/>
  <c r="B261" i="18" s="1"/>
  <c r="AS192" i="18"/>
  <c r="AS247" i="18" s="1"/>
  <c r="D192" i="18"/>
  <c r="D247" i="18" s="1"/>
  <c r="C43" i="31"/>
  <c r="C82" i="31" s="1"/>
  <c r="C22" i="31"/>
  <c r="C44" i="31" s="1"/>
  <c r="C83" i="31" s="1"/>
  <c r="D16" i="31"/>
  <c r="D19" i="31"/>
  <c r="D42" i="31" s="1"/>
  <c r="D81" i="31" s="1"/>
  <c r="E7" i="31"/>
  <c r="E17" i="31"/>
  <c r="E6" i="31"/>
  <c r="D23" i="31"/>
  <c r="E8" i="31"/>
  <c r="E29" i="31" s="1"/>
  <c r="E68" i="31" s="1"/>
  <c r="E146" i="31" s="1"/>
  <c r="D21" i="31"/>
  <c r="C20" i="31"/>
  <c r="D27" i="31"/>
  <c r="D66" i="31" s="1"/>
  <c r="D28" i="31"/>
  <c r="D67" i="31" s="1"/>
  <c r="D145" i="31" s="1"/>
  <c r="C30" i="31"/>
  <c r="C69" i="31" s="1"/>
  <c r="C31" i="31"/>
  <c r="C70" i="31" s="1"/>
  <c r="D18" i="31"/>
  <c r="E5" i="31"/>
  <c r="C17" i="22"/>
  <c r="B46" i="24"/>
  <c r="B41" i="24"/>
  <c r="C39" i="19"/>
  <c r="L45" i="32" s="1"/>
  <c r="C43" i="19"/>
  <c r="L49" i="32" s="1"/>
  <c r="C42" i="19"/>
  <c r="L48" i="32" s="1"/>
  <c r="B42" i="24"/>
  <c r="C47" i="19"/>
  <c r="L53" i="32" s="1"/>
  <c r="D25" i="15"/>
  <c r="D29" i="15"/>
  <c r="F29" i="15" s="1"/>
  <c r="D27" i="15"/>
  <c r="D28" i="15"/>
  <c r="F28" i="15" s="1"/>
  <c r="D24" i="15"/>
  <c r="D26" i="15"/>
  <c r="C55" i="19"/>
  <c r="L61" i="32" s="1"/>
  <c r="C49" i="19"/>
  <c r="L55" i="32" s="1"/>
  <c r="D23" i="15"/>
  <c r="E74" i="4"/>
  <c r="C15" i="26" s="1"/>
  <c r="I21" i="32" s="1"/>
  <c r="C12" i="26"/>
  <c r="I18" i="32" s="1"/>
  <c r="G104" i="4"/>
  <c r="E45" i="26" s="1"/>
  <c r="E109" i="4"/>
  <c r="C50" i="26" s="1"/>
  <c r="I56" i="32" s="1"/>
  <c r="G102" i="4"/>
  <c r="E43" i="26" s="1"/>
  <c r="G101" i="4"/>
  <c r="E42" i="26" s="1"/>
  <c r="F97" i="4"/>
  <c r="D38" i="26" s="1"/>
  <c r="H100" i="4"/>
  <c r="F41" i="26" s="1"/>
  <c r="E97" i="4"/>
  <c r="C38" i="26" s="1"/>
  <c r="I44" i="32" s="1"/>
  <c r="H99" i="4"/>
  <c r="F40" i="26" s="1"/>
  <c r="G98" i="4"/>
  <c r="E39" i="26" s="1"/>
  <c r="H94" i="4"/>
  <c r="F35" i="26" s="1"/>
  <c r="F96" i="4"/>
  <c r="D37" i="26" s="1"/>
  <c r="F114" i="4"/>
  <c r="D55" i="26" s="1"/>
  <c r="F95" i="4"/>
  <c r="D36" i="26" s="1"/>
  <c r="F91" i="4"/>
  <c r="D32" i="26" s="1"/>
  <c r="E105" i="4"/>
  <c r="C46" i="26" s="1"/>
  <c r="I52" i="32" s="1"/>
  <c r="E113" i="4"/>
  <c r="C54" i="26" s="1"/>
  <c r="I60" i="32" s="1"/>
  <c r="H93" i="4"/>
  <c r="F34" i="26" s="1"/>
  <c r="G91" i="4"/>
  <c r="E32" i="26" s="1"/>
  <c r="F92" i="4"/>
  <c r="D33" i="26" s="1"/>
  <c r="F109" i="4"/>
  <c r="D50" i="26" s="1"/>
  <c r="E72" i="4"/>
  <c r="C13" i="26" s="1"/>
  <c r="I19" i="32" s="1"/>
  <c r="E73" i="4"/>
  <c r="C14" i="26" s="1"/>
  <c r="I20" i="32" s="1"/>
  <c r="F76" i="4"/>
  <c r="D17" i="26" s="1"/>
  <c r="H77" i="4"/>
  <c r="F18" i="26" s="1"/>
  <c r="G68" i="4"/>
  <c r="G82" i="4"/>
  <c r="E23" i="26" s="1"/>
  <c r="G67" i="4"/>
  <c r="E8" i="26" s="1"/>
  <c r="G87" i="4"/>
  <c r="E28" i="26" s="1"/>
  <c r="F84" i="4"/>
  <c r="D25" i="26" s="1"/>
  <c r="G79" i="4"/>
  <c r="E20" i="26" s="1"/>
  <c r="G65" i="4"/>
  <c r="E6" i="26" s="1"/>
  <c r="F69" i="4"/>
  <c r="D10" i="26" s="1"/>
  <c r="G71" i="4"/>
  <c r="E12" i="26" s="1"/>
  <c r="F86" i="4"/>
  <c r="D27" i="26" s="1"/>
  <c r="H66" i="4"/>
  <c r="F7" i="26" s="1"/>
  <c r="F74" i="4"/>
  <c r="D15" i="26" s="1"/>
  <c r="F73" i="4"/>
  <c r="D14" i="26" s="1"/>
  <c r="F72" i="4"/>
  <c r="D13" i="26" s="1"/>
  <c r="D9" i="15"/>
  <c r="F9" i="15" s="1"/>
  <c r="D88" i="15" s="1"/>
  <c r="AP52" i="26"/>
  <c r="Z52" i="26"/>
  <c r="J52" i="26"/>
  <c r="J52" i="27" s="1"/>
  <c r="AF52" i="26"/>
  <c r="P52" i="26"/>
  <c r="P52" i="27" s="1"/>
  <c r="AC52" i="26"/>
  <c r="AI52" i="26"/>
  <c r="AO52" i="26"/>
  <c r="W52" i="26"/>
  <c r="W52" i="27" s="1"/>
  <c r="O52" i="26"/>
  <c r="O52" i="27" s="1"/>
  <c r="E111" i="4"/>
  <c r="C52" i="26" s="1"/>
  <c r="I58" i="32" s="1"/>
  <c r="X52" i="26"/>
  <c r="S52" i="26"/>
  <c r="S52" i="27" s="1"/>
  <c r="Q52" i="26"/>
  <c r="Q52" i="27" s="1"/>
  <c r="AD52" i="26"/>
  <c r="AJ52" i="26"/>
  <c r="AK52" i="26"/>
  <c r="K52" i="26"/>
  <c r="K52" i="27" s="1"/>
  <c r="D52" i="26"/>
  <c r="AG52" i="26"/>
  <c r="AL52" i="26"/>
  <c r="V52" i="26"/>
  <c r="V52" i="27" s="1"/>
  <c r="F52" i="26"/>
  <c r="AB52" i="26"/>
  <c r="L52" i="26"/>
  <c r="L52" i="27" s="1"/>
  <c r="U52" i="26"/>
  <c r="U52" i="27" s="1"/>
  <c r="AA52" i="26"/>
  <c r="Y52" i="26"/>
  <c r="G52" i="26"/>
  <c r="AH52" i="26"/>
  <c r="R52" i="26"/>
  <c r="R52" i="27" s="1"/>
  <c r="AN52" i="26"/>
  <c r="H52" i="26"/>
  <c r="H52" i="27" s="1"/>
  <c r="M52" i="26"/>
  <c r="M52" i="27" s="1"/>
  <c r="I52" i="26"/>
  <c r="I52" i="27" s="1"/>
  <c r="N52" i="26"/>
  <c r="N52" i="27" s="1"/>
  <c r="T52" i="26"/>
  <c r="T52" i="27" s="1"/>
  <c r="E52" i="26"/>
  <c r="AM52" i="26"/>
  <c r="AE52" i="26"/>
  <c r="AI53" i="26"/>
  <c r="F53" i="26"/>
  <c r="P53" i="26"/>
  <c r="P53" i="27" s="1"/>
  <c r="AA53" i="26"/>
  <c r="AC53" i="26"/>
  <c r="AP53" i="26"/>
  <c r="AK53" i="26"/>
  <c r="H53" i="26"/>
  <c r="H53" i="27" s="1"/>
  <c r="C53" i="26"/>
  <c r="I59" i="32" s="1"/>
  <c r="S53" i="26"/>
  <c r="S53" i="27" s="1"/>
  <c r="R53" i="26"/>
  <c r="R53" i="27" s="1"/>
  <c r="Q53" i="26"/>
  <c r="Q53" i="27" s="1"/>
  <c r="AJ53" i="26"/>
  <c r="AG53" i="26"/>
  <c r="N53" i="26"/>
  <c r="N53" i="27" s="1"/>
  <c r="AN53" i="26"/>
  <c r="G53" i="26"/>
  <c r="AF53" i="26"/>
  <c r="U53" i="26"/>
  <c r="U53" i="27" s="1"/>
  <c r="Y53" i="26"/>
  <c r="AO53" i="26"/>
  <c r="AM53" i="26"/>
  <c r="AB53" i="26"/>
  <c r="O53" i="26"/>
  <c r="O53" i="27" s="1"/>
  <c r="V53" i="26"/>
  <c r="V53" i="27" s="1"/>
  <c r="K53" i="26"/>
  <c r="K53" i="27" s="1"/>
  <c r="W53" i="26"/>
  <c r="W53" i="27" s="1"/>
  <c r="T53" i="26"/>
  <c r="T53" i="27" s="1"/>
  <c r="I53" i="26"/>
  <c r="I53" i="27" s="1"/>
  <c r="AE53" i="26"/>
  <c r="X53" i="26"/>
  <c r="M53" i="26"/>
  <c r="M53" i="27" s="1"/>
  <c r="AH53" i="26"/>
  <c r="J53" i="26"/>
  <c r="J53" i="27" s="1"/>
  <c r="L53" i="26"/>
  <c r="L53" i="27" s="1"/>
  <c r="AL53" i="26"/>
  <c r="D53" i="26"/>
  <c r="Z53" i="26"/>
  <c r="E53" i="26"/>
  <c r="AD53" i="26"/>
  <c r="G50" i="34" l="1"/>
  <c r="U50" i="34"/>
  <c r="G57" i="34"/>
  <c r="U57" i="34"/>
  <c r="G54" i="34"/>
  <c r="U54" i="34"/>
  <c r="G15" i="20"/>
  <c r="H15" i="20" s="1"/>
  <c r="I15" i="20" s="1"/>
  <c r="J15" i="20" s="1"/>
  <c r="K15" i="20" s="1"/>
  <c r="L15" i="20" s="1"/>
  <c r="M15" i="20" s="1"/>
  <c r="N15" i="20" s="1"/>
  <c r="O15" i="20" s="1"/>
  <c r="P15" i="20" s="1"/>
  <c r="Q15" i="20" s="1"/>
  <c r="R15" i="20" s="1"/>
  <c r="S15" i="20" s="1"/>
  <c r="T15" i="20" s="1"/>
  <c r="U15" i="20" s="1"/>
  <c r="V15" i="20" s="1"/>
  <c r="W15" i="20" s="1"/>
  <c r="G14" i="20"/>
  <c r="H14" i="20" s="1"/>
  <c r="I14" i="20" s="1"/>
  <c r="J14" i="20" s="1"/>
  <c r="K14" i="20" s="1"/>
  <c r="L14" i="20" s="1"/>
  <c r="M14" i="20" s="1"/>
  <c r="N14" i="20" s="1"/>
  <c r="O14" i="20" s="1"/>
  <c r="P14" i="20" s="1"/>
  <c r="Q14" i="20" s="1"/>
  <c r="R14" i="20" s="1"/>
  <c r="S14" i="20" s="1"/>
  <c r="T14" i="20" s="1"/>
  <c r="U14" i="20" s="1"/>
  <c r="V14" i="20" s="1"/>
  <c r="W14" i="20" s="1"/>
  <c r="M51" i="34"/>
  <c r="P51" i="34" s="1"/>
  <c r="I58" i="34"/>
  <c r="AG58" i="34" s="1"/>
  <c r="C120" i="18"/>
  <c r="I59" i="34"/>
  <c r="G52" i="20"/>
  <c r="H52" i="20" s="1"/>
  <c r="I52" i="20" s="1"/>
  <c r="J52" i="20" s="1"/>
  <c r="K52" i="20" s="1"/>
  <c r="L52" i="20" s="1"/>
  <c r="M52" i="20" s="1"/>
  <c r="N52" i="20" s="1"/>
  <c r="O52" i="20" s="1"/>
  <c r="P52" i="20" s="1"/>
  <c r="Q52" i="20" s="1"/>
  <c r="R52" i="20" s="1"/>
  <c r="S52" i="20" s="1"/>
  <c r="T52" i="20" s="1"/>
  <c r="U52" i="20" s="1"/>
  <c r="V52" i="20" s="1"/>
  <c r="W52" i="20" s="1"/>
  <c r="F26" i="20"/>
  <c r="G26" i="20" s="1"/>
  <c r="H26" i="20" s="1"/>
  <c r="I26" i="20" s="1"/>
  <c r="J26" i="20" s="1"/>
  <c r="K26" i="20" s="1"/>
  <c r="L26" i="20" s="1"/>
  <c r="M26" i="20" s="1"/>
  <c r="N26" i="20" s="1"/>
  <c r="O26" i="20" s="1"/>
  <c r="P26" i="20" s="1"/>
  <c r="Q26" i="20" s="1"/>
  <c r="R26" i="20" s="1"/>
  <c r="S26" i="20" s="1"/>
  <c r="T26" i="20" s="1"/>
  <c r="U26" i="20" s="1"/>
  <c r="V26" i="20" s="1"/>
  <c r="W26" i="20" s="1"/>
  <c r="F38" i="20"/>
  <c r="G38" i="20" s="1"/>
  <c r="H38" i="20" s="1"/>
  <c r="I38" i="20" s="1"/>
  <c r="J38" i="20" s="1"/>
  <c r="K38" i="20" s="1"/>
  <c r="L38" i="20" s="1"/>
  <c r="M38" i="20" s="1"/>
  <c r="N38" i="20" s="1"/>
  <c r="O38" i="20" s="1"/>
  <c r="P38" i="20" s="1"/>
  <c r="Q38" i="20" s="1"/>
  <c r="R38" i="20" s="1"/>
  <c r="S38" i="20" s="1"/>
  <c r="T38" i="20" s="1"/>
  <c r="U38" i="20" s="1"/>
  <c r="V38" i="20" s="1"/>
  <c r="W38" i="20" s="1"/>
  <c r="F54" i="20"/>
  <c r="F50" i="20"/>
  <c r="G50" i="20" s="1"/>
  <c r="K58" i="34"/>
  <c r="F40" i="27"/>
  <c r="E41" i="24" s="1"/>
  <c r="CI41" i="24" s="1"/>
  <c r="F52" i="27"/>
  <c r="F41" i="27"/>
  <c r="E42" i="24" s="1"/>
  <c r="CI42" i="24" s="1"/>
  <c r="F53" i="27"/>
  <c r="E54" i="24" s="1"/>
  <c r="G53" i="20"/>
  <c r="G40" i="20"/>
  <c r="H40" i="20" s="1"/>
  <c r="I40" i="20" s="1"/>
  <c r="J40" i="20" s="1"/>
  <c r="K40" i="20" s="1"/>
  <c r="L40" i="20" s="1"/>
  <c r="M40" i="20" s="1"/>
  <c r="N40" i="20" s="1"/>
  <c r="O40" i="20" s="1"/>
  <c r="P40" i="20" s="1"/>
  <c r="Q40" i="20" s="1"/>
  <c r="R40" i="20" s="1"/>
  <c r="S40" i="20" s="1"/>
  <c r="T40" i="20" s="1"/>
  <c r="U40" i="20" s="1"/>
  <c r="V40" i="20" s="1"/>
  <c r="W40" i="20" s="1"/>
  <c r="H9" i="20"/>
  <c r="G43" i="20"/>
  <c r="H43" i="20" s="1"/>
  <c r="I43" i="20" s="1"/>
  <c r="J43" i="20" s="1"/>
  <c r="K43" i="20" s="1"/>
  <c r="L43" i="20" s="1"/>
  <c r="M43" i="20" s="1"/>
  <c r="N43" i="20" s="1"/>
  <c r="O43" i="20" s="1"/>
  <c r="M49" i="34" s="1"/>
  <c r="G41" i="20"/>
  <c r="H41" i="20" s="1"/>
  <c r="I41" i="20" s="1"/>
  <c r="J41" i="20" s="1"/>
  <c r="K41" i="20" s="1"/>
  <c r="L41" i="20" s="1"/>
  <c r="M41" i="20" s="1"/>
  <c r="N41" i="20" s="1"/>
  <c r="O41" i="20" s="1"/>
  <c r="M47" i="34" s="1"/>
  <c r="M46" i="8"/>
  <c r="F12" i="20"/>
  <c r="P49" i="32"/>
  <c r="G39" i="20"/>
  <c r="F46" i="20"/>
  <c r="F47" i="20"/>
  <c r="D9" i="27"/>
  <c r="C10" i="24" s="1"/>
  <c r="CG10" i="24" s="1"/>
  <c r="F49" i="20"/>
  <c r="G13" i="20"/>
  <c r="G42" i="20"/>
  <c r="F55" i="20"/>
  <c r="E9" i="26"/>
  <c r="F78" i="4"/>
  <c r="D19" i="26" s="1"/>
  <c r="T16" i="24"/>
  <c r="V16" i="24"/>
  <c r="BC200" i="18"/>
  <c r="N200" i="18"/>
  <c r="D9" i="19"/>
  <c r="C52" i="27"/>
  <c r="C14" i="27"/>
  <c r="C46" i="27"/>
  <c r="C53" i="27"/>
  <c r="C13" i="27"/>
  <c r="C54" i="27"/>
  <c r="C50" i="27"/>
  <c r="C48" i="27" s="1"/>
  <c r="C15" i="27"/>
  <c r="E48" i="20"/>
  <c r="E44" i="20"/>
  <c r="E51" i="20"/>
  <c r="D53" i="27"/>
  <c r="C54" i="24" s="1"/>
  <c r="D52" i="27"/>
  <c r="D14" i="27"/>
  <c r="C15" i="24" s="1"/>
  <c r="D15" i="27"/>
  <c r="C16" i="24" s="1"/>
  <c r="D55" i="27"/>
  <c r="D13" i="27"/>
  <c r="D50" i="27"/>
  <c r="C51" i="24" s="1"/>
  <c r="E53" i="27"/>
  <c r="D54" i="24" s="1"/>
  <c r="E43" i="27"/>
  <c r="D44" i="24" s="1"/>
  <c r="E52" i="27"/>
  <c r="E39" i="27"/>
  <c r="D40" i="24" s="1"/>
  <c r="E45" i="27"/>
  <c r="D46" i="24" s="1"/>
  <c r="CH46" i="24" s="1"/>
  <c r="E42" i="27"/>
  <c r="D43" i="24" s="1"/>
  <c r="F26" i="19"/>
  <c r="B175" i="18"/>
  <c r="B230" i="18" s="1"/>
  <c r="G53" i="27"/>
  <c r="F54" i="24" s="1"/>
  <c r="G52" i="27"/>
  <c r="C5" i="22"/>
  <c r="Q16" i="24"/>
  <c r="O16" i="24"/>
  <c r="R16" i="24"/>
  <c r="N16" i="24"/>
  <c r="E41" i="19"/>
  <c r="E40" i="19"/>
  <c r="E45" i="19"/>
  <c r="D55" i="19"/>
  <c r="D42" i="19"/>
  <c r="D43" i="19"/>
  <c r="D39" i="19"/>
  <c r="D117" i="18"/>
  <c r="D119" i="18"/>
  <c r="C128" i="18"/>
  <c r="C161" i="18"/>
  <c r="E146" i="18"/>
  <c r="E152" i="18"/>
  <c r="AR211" i="18"/>
  <c r="AR266" i="18" s="1"/>
  <c r="C211" i="18"/>
  <c r="C266" i="18" s="1"/>
  <c r="C208" i="18"/>
  <c r="C263" i="18" s="1"/>
  <c r="AR208" i="18"/>
  <c r="AR263" i="18" s="1"/>
  <c r="C138" i="18"/>
  <c r="C121" i="18"/>
  <c r="D139" i="18"/>
  <c r="E129" i="18"/>
  <c r="E145" i="18"/>
  <c r="C143" i="18"/>
  <c r="C148" i="18"/>
  <c r="D154" i="18"/>
  <c r="C172" i="18"/>
  <c r="AR172" i="18"/>
  <c r="AR175" i="18"/>
  <c r="AR230" i="18" s="1"/>
  <c r="C175" i="18"/>
  <c r="C230" i="18" s="1"/>
  <c r="D207" i="18"/>
  <c r="D262" i="18" s="1"/>
  <c r="AS207" i="18"/>
  <c r="AS262" i="18" s="1"/>
  <c r="AR209" i="18"/>
  <c r="AR264" i="18" s="1"/>
  <c r="C209" i="18"/>
  <c r="C264" i="18" s="1"/>
  <c r="E118" i="18"/>
  <c r="C136" i="18"/>
  <c r="D143" i="18"/>
  <c r="C166" i="18"/>
  <c r="E151" i="18"/>
  <c r="D153" i="18"/>
  <c r="AR174" i="18"/>
  <c r="C174" i="18"/>
  <c r="D134" i="18"/>
  <c r="C144" i="18"/>
  <c r="C147" i="18"/>
  <c r="D150" i="18"/>
  <c r="D156" i="18"/>
  <c r="C205" i="18"/>
  <c r="C260" i="18" s="1"/>
  <c r="AR205" i="18"/>
  <c r="AR260" i="18" s="1"/>
  <c r="D173" i="18"/>
  <c r="AS173" i="18"/>
  <c r="AS206" i="18"/>
  <c r="AS261" i="18" s="1"/>
  <c r="D206" i="18"/>
  <c r="D261" i="18" s="1"/>
  <c r="G54" i="32"/>
  <c r="G50" i="32"/>
  <c r="K54" i="24"/>
  <c r="K164" i="18"/>
  <c r="AA54" i="24"/>
  <c r="AA164" i="18"/>
  <c r="AJ54" i="24"/>
  <c r="AJ164" i="18"/>
  <c r="Q53" i="24"/>
  <c r="Q163" i="18"/>
  <c r="C163" i="18"/>
  <c r="I163" i="18"/>
  <c r="B125" i="18"/>
  <c r="AQ209" i="18"/>
  <c r="AQ264" i="18" s="1"/>
  <c r="B209" i="18"/>
  <c r="B264" i="18" s="1"/>
  <c r="W54" i="24"/>
  <c r="W164" i="18"/>
  <c r="T54" i="24"/>
  <c r="T164" i="18"/>
  <c r="M54" i="24"/>
  <c r="M164" i="18"/>
  <c r="O54" i="24"/>
  <c r="O164" i="18"/>
  <c r="H163" i="18"/>
  <c r="E163" i="18"/>
  <c r="B163" i="18"/>
  <c r="AH53" i="24"/>
  <c r="AH163" i="18"/>
  <c r="C125" i="18"/>
  <c r="B157" i="18"/>
  <c r="B213" i="18"/>
  <c r="B268" i="18" s="1"/>
  <c r="AQ213" i="18"/>
  <c r="AQ268" i="18" s="1"/>
  <c r="B215" i="18"/>
  <c r="B270" i="18" s="1"/>
  <c r="AQ215" i="18"/>
  <c r="AQ270" i="18" s="1"/>
  <c r="Y54" i="24"/>
  <c r="Y164" i="18"/>
  <c r="AD54" i="24"/>
  <c r="AD164" i="18"/>
  <c r="AL54" i="24"/>
  <c r="AL164" i="18"/>
  <c r="AF54" i="24"/>
  <c r="AF164" i="18"/>
  <c r="AO54" i="24"/>
  <c r="AO164" i="18"/>
  <c r="E164" i="18"/>
  <c r="L163" i="18"/>
  <c r="T53" i="24"/>
  <c r="T163" i="18"/>
  <c r="J163" i="18"/>
  <c r="N53" i="24"/>
  <c r="N163" i="18"/>
  <c r="Y53" i="24"/>
  <c r="Y163" i="18"/>
  <c r="C126" i="18"/>
  <c r="C38" i="19"/>
  <c r="L44" i="32" s="1"/>
  <c r="C164" i="18"/>
  <c r="AG54" i="24"/>
  <c r="AG164" i="18"/>
  <c r="H54" i="24"/>
  <c r="H164" i="18"/>
  <c r="U54" i="24"/>
  <c r="U164" i="18"/>
  <c r="AN54" i="24"/>
  <c r="AN164" i="18"/>
  <c r="F164" i="18"/>
  <c r="F219" i="18" s="1"/>
  <c r="F274" i="18" s="1"/>
  <c r="AI54" i="24"/>
  <c r="AI164" i="18"/>
  <c r="B164" i="18"/>
  <c r="AB54" i="24"/>
  <c r="AB164" i="18"/>
  <c r="AH54" i="24"/>
  <c r="AH164" i="18"/>
  <c r="S53" i="24"/>
  <c r="S163" i="18"/>
  <c r="G163" i="18"/>
  <c r="F163" i="18"/>
  <c r="AU218" i="18" s="1"/>
  <c r="AU273" i="18" s="1"/>
  <c r="K163" i="18"/>
  <c r="AK53" i="24"/>
  <c r="AK163" i="18"/>
  <c r="AJ53" i="24"/>
  <c r="AJ163" i="18"/>
  <c r="R53" i="24"/>
  <c r="R163" i="18"/>
  <c r="V53" i="24"/>
  <c r="V163" i="18"/>
  <c r="O53" i="24"/>
  <c r="O163" i="18"/>
  <c r="AO53" i="24"/>
  <c r="AO163" i="18"/>
  <c r="B124" i="18"/>
  <c r="B165" i="18"/>
  <c r="B161" i="18"/>
  <c r="CG46" i="24"/>
  <c r="AQ221" i="18"/>
  <c r="AQ276" i="18" s="1"/>
  <c r="B221" i="18"/>
  <c r="B276" i="18" s="1"/>
  <c r="B205" i="18"/>
  <c r="B260" i="18" s="1"/>
  <c r="AQ205" i="18"/>
  <c r="AQ260" i="18" s="1"/>
  <c r="D164" i="18"/>
  <c r="V54" i="24"/>
  <c r="V164" i="18"/>
  <c r="Q54" i="24"/>
  <c r="Q164" i="18"/>
  <c r="AL53" i="24"/>
  <c r="AL163" i="18"/>
  <c r="Z53" i="24"/>
  <c r="Z163" i="18"/>
  <c r="AC53" i="24"/>
  <c r="AC163" i="18"/>
  <c r="B126" i="18"/>
  <c r="I54" i="24"/>
  <c r="I164" i="18"/>
  <c r="J54" i="24"/>
  <c r="J164" i="18"/>
  <c r="AE54" i="24"/>
  <c r="AE164" i="18"/>
  <c r="R54" i="24"/>
  <c r="R164" i="18"/>
  <c r="D163" i="18"/>
  <c r="AG53" i="24"/>
  <c r="AG163" i="18"/>
  <c r="U53" i="24"/>
  <c r="U163" i="18"/>
  <c r="P53" i="24"/>
  <c r="P163" i="18"/>
  <c r="AB53" i="24"/>
  <c r="AB163" i="18"/>
  <c r="AC54" i="24"/>
  <c r="AC164" i="18"/>
  <c r="AK54" i="24"/>
  <c r="AK164" i="18"/>
  <c r="L54" i="24"/>
  <c r="L164" i="18"/>
  <c r="S54" i="24"/>
  <c r="S164" i="18"/>
  <c r="N54" i="24"/>
  <c r="N164" i="18"/>
  <c r="X54" i="24"/>
  <c r="X164" i="18"/>
  <c r="AM54" i="24"/>
  <c r="AM164" i="18"/>
  <c r="P54" i="24"/>
  <c r="P164" i="18"/>
  <c r="G54" i="24"/>
  <c r="G164" i="18"/>
  <c r="Z54" i="24"/>
  <c r="Z164" i="18"/>
  <c r="AD53" i="24"/>
  <c r="AD163" i="18"/>
  <c r="M53" i="24"/>
  <c r="M163" i="18"/>
  <c r="AM53" i="24"/>
  <c r="AM163" i="18"/>
  <c r="X53" i="24"/>
  <c r="X163" i="18"/>
  <c r="AA53" i="24"/>
  <c r="AA163" i="18"/>
  <c r="AF53" i="24"/>
  <c r="AF163" i="18"/>
  <c r="AI53" i="24"/>
  <c r="AI163" i="18"/>
  <c r="W53" i="24"/>
  <c r="W163" i="18"/>
  <c r="AN53" i="24"/>
  <c r="AN163" i="18"/>
  <c r="AE53" i="24"/>
  <c r="AE163" i="18"/>
  <c r="C124" i="18"/>
  <c r="C12" i="19"/>
  <c r="L18" i="32" s="1"/>
  <c r="B208" i="18"/>
  <c r="B263" i="18" s="1"/>
  <c r="AQ208" i="18"/>
  <c r="AQ263" i="18" s="1"/>
  <c r="AT192" i="18"/>
  <c r="AT247" i="18" s="1"/>
  <c r="E192" i="18"/>
  <c r="E247" i="18" s="1"/>
  <c r="D43" i="31"/>
  <c r="D82" i="31" s="1"/>
  <c r="D20" i="31"/>
  <c r="E21" i="31"/>
  <c r="E16" i="31"/>
  <c r="F5" i="31"/>
  <c r="E18" i="31"/>
  <c r="E23" i="31"/>
  <c r="F17" i="31"/>
  <c r="E19" i="31"/>
  <c r="E42" i="31" s="1"/>
  <c r="E81" i="31" s="1"/>
  <c r="F8" i="31"/>
  <c r="F29" i="31" s="1"/>
  <c r="F68" i="31" s="1"/>
  <c r="F146" i="31" s="1"/>
  <c r="E28" i="31"/>
  <c r="E67" i="31" s="1"/>
  <c r="E145" i="31" s="1"/>
  <c r="E27" i="31"/>
  <c r="E66" i="31" s="1"/>
  <c r="C149" i="31"/>
  <c r="C50" i="31"/>
  <c r="C89" i="31" s="1"/>
  <c r="C46" i="31"/>
  <c r="C51" i="31"/>
  <c r="C90" i="31" s="1"/>
  <c r="C45" i="31"/>
  <c r="C49" i="31"/>
  <c r="C48" i="31"/>
  <c r="C47" i="31"/>
  <c r="F6" i="31"/>
  <c r="F7" i="31"/>
  <c r="D31" i="31"/>
  <c r="D70" i="31" s="1"/>
  <c r="D30" i="31"/>
  <c r="D69" i="31" s="1"/>
  <c r="D22" i="31"/>
  <c r="D44" i="31" s="1"/>
  <c r="D83" i="31" s="1"/>
  <c r="CF46" i="24"/>
  <c r="D51" i="32" s="1"/>
  <c r="D17" i="22"/>
  <c r="B40" i="24"/>
  <c r="B43" i="24"/>
  <c r="CF42" i="24"/>
  <c r="D47" i="32" s="1"/>
  <c r="CH42" i="24"/>
  <c r="CG42" i="24"/>
  <c r="B44" i="24"/>
  <c r="CF41" i="24"/>
  <c r="D46" i="32" s="1"/>
  <c r="CH41" i="24"/>
  <c r="CG41" i="24"/>
  <c r="C53" i="19"/>
  <c r="L59" i="32" s="1"/>
  <c r="C54" i="19"/>
  <c r="L60" i="32" s="1"/>
  <c r="B50" i="24"/>
  <c r="C19" i="22"/>
  <c r="C42" i="22" s="1"/>
  <c r="C81" i="22" s="1"/>
  <c r="C23" i="22"/>
  <c r="F27" i="15"/>
  <c r="D55" i="15"/>
  <c r="D56" i="15" s="1"/>
  <c r="B48" i="24"/>
  <c r="C52" i="19"/>
  <c r="L58" i="32" s="1"/>
  <c r="C50" i="19"/>
  <c r="L56" i="32" s="1"/>
  <c r="D44" i="15"/>
  <c r="D45" i="15" s="1"/>
  <c r="F23" i="15"/>
  <c r="B56" i="24"/>
  <c r="F26" i="15"/>
  <c r="D53" i="15"/>
  <c r="D54" i="15" s="1"/>
  <c r="C46" i="19"/>
  <c r="L52" i="32" s="1"/>
  <c r="D49" i="15"/>
  <c r="D50" i="15" s="1"/>
  <c r="F24" i="15"/>
  <c r="D51" i="15"/>
  <c r="D52" i="15" s="1"/>
  <c r="F25" i="15"/>
  <c r="C13" i="19"/>
  <c r="L19" i="32" s="1"/>
  <c r="C15" i="19"/>
  <c r="L21" i="32" s="1"/>
  <c r="C14" i="19"/>
  <c r="L20" i="32" s="1"/>
  <c r="CF10" i="24"/>
  <c r="D15" i="32" s="1"/>
  <c r="H104" i="4"/>
  <c r="F45" i="26" s="1"/>
  <c r="E107" i="4"/>
  <c r="C48" i="26" s="1"/>
  <c r="I54" i="32" s="1"/>
  <c r="H101" i="4"/>
  <c r="F42" i="26" s="1"/>
  <c r="G97" i="4"/>
  <c r="E38" i="26" s="1"/>
  <c r="I100" i="4"/>
  <c r="G41" i="26" s="1"/>
  <c r="H102" i="4"/>
  <c r="F43" i="26" s="1"/>
  <c r="H98" i="4"/>
  <c r="F39" i="26" s="1"/>
  <c r="I99" i="4"/>
  <c r="G40" i="26" s="1"/>
  <c r="F108" i="4"/>
  <c r="D49" i="26" s="1"/>
  <c r="G96" i="4"/>
  <c r="E37" i="26" s="1"/>
  <c r="I94" i="4"/>
  <c r="G35" i="26" s="1"/>
  <c r="F113" i="4"/>
  <c r="D54" i="26" s="1"/>
  <c r="F105" i="4"/>
  <c r="D46" i="26" s="1"/>
  <c r="F90" i="4"/>
  <c r="D31" i="26" s="1"/>
  <c r="G114" i="4"/>
  <c r="E55" i="26" s="1"/>
  <c r="G109" i="4"/>
  <c r="E50" i="26" s="1"/>
  <c r="F106" i="4"/>
  <c r="D47" i="26" s="1"/>
  <c r="G92" i="4"/>
  <c r="E33" i="26" s="1"/>
  <c r="I93" i="4"/>
  <c r="G34" i="26" s="1"/>
  <c r="E103" i="4"/>
  <c r="C44" i="26" s="1"/>
  <c r="I50" i="32" s="1"/>
  <c r="G95" i="4"/>
  <c r="E36" i="26" s="1"/>
  <c r="F64" i="4"/>
  <c r="D5" i="26" s="1"/>
  <c r="I77" i="4"/>
  <c r="G18" i="26" s="1"/>
  <c r="F75" i="4"/>
  <c r="D16" i="26" s="1"/>
  <c r="G76" i="4"/>
  <c r="E17" i="26" s="1"/>
  <c r="H68" i="4"/>
  <c r="G74" i="4"/>
  <c r="E15" i="26" s="1"/>
  <c r="G73" i="4"/>
  <c r="E14" i="26" s="1"/>
  <c r="G72" i="4"/>
  <c r="E13" i="26" s="1"/>
  <c r="H79" i="4"/>
  <c r="F20" i="26" s="1"/>
  <c r="G84" i="4"/>
  <c r="E25" i="26" s="1"/>
  <c r="H67" i="4"/>
  <c r="F8" i="26" s="1"/>
  <c r="H71" i="4"/>
  <c r="F12" i="26" s="1"/>
  <c r="H82" i="4"/>
  <c r="F23" i="26" s="1"/>
  <c r="I66" i="4"/>
  <c r="G7" i="26" s="1"/>
  <c r="G69" i="4"/>
  <c r="E10" i="26" s="1"/>
  <c r="H87" i="4"/>
  <c r="F28" i="26" s="1"/>
  <c r="G86" i="4"/>
  <c r="E27" i="26" s="1"/>
  <c r="H65" i="4"/>
  <c r="F6" i="26" s="1"/>
  <c r="F83" i="4"/>
  <c r="D24" i="26" s="1"/>
  <c r="AG110" i="4"/>
  <c r="AE51" i="26" s="1"/>
  <c r="AP110" i="4"/>
  <c r="AN51" i="26" s="1"/>
  <c r="AA110" i="4"/>
  <c r="Y51" i="26" s="1"/>
  <c r="AD110" i="4"/>
  <c r="AB51" i="26" s="1"/>
  <c r="AI110" i="4"/>
  <c r="AG51" i="26" s="1"/>
  <c r="AL110" i="4"/>
  <c r="AJ51" i="26" s="1"/>
  <c r="Z110" i="4"/>
  <c r="X51" i="26" s="1"/>
  <c r="AQ110" i="4"/>
  <c r="AO51" i="26" s="1"/>
  <c r="AH110" i="4"/>
  <c r="AF51" i="26" s="1"/>
  <c r="AO110" i="4"/>
  <c r="AM51" i="26" s="1"/>
  <c r="T110" i="4"/>
  <c r="R51" i="26" s="1"/>
  <c r="AC110" i="4"/>
  <c r="AA51" i="26" s="1"/>
  <c r="AF110" i="4"/>
  <c r="AD51" i="26" s="1"/>
  <c r="E110" i="4"/>
  <c r="C51" i="26" s="1"/>
  <c r="I57" i="32" s="1"/>
  <c r="AK110" i="4"/>
  <c r="AI51" i="26" s="1"/>
  <c r="AJ110" i="4"/>
  <c r="AH51" i="26" s="1"/>
  <c r="W110" i="4"/>
  <c r="U51" i="26" s="1"/>
  <c r="X110" i="4"/>
  <c r="V51" i="26" s="1"/>
  <c r="S110" i="4"/>
  <c r="Q51" i="26" s="1"/>
  <c r="Q110" i="4"/>
  <c r="O51" i="26" s="1"/>
  <c r="AE110" i="4"/>
  <c r="AC51" i="26" s="1"/>
  <c r="AB110" i="4"/>
  <c r="Z51" i="26" s="1"/>
  <c r="V110" i="4"/>
  <c r="T51" i="26" s="1"/>
  <c r="AN110" i="4"/>
  <c r="AL51" i="26" s="1"/>
  <c r="AM110" i="4"/>
  <c r="AK51" i="26" s="1"/>
  <c r="U110" i="4"/>
  <c r="S51" i="26" s="1"/>
  <c r="Y110" i="4"/>
  <c r="W51" i="26" s="1"/>
  <c r="R110" i="4"/>
  <c r="P51" i="26" s="1"/>
  <c r="AR110" i="4"/>
  <c r="AP51" i="26" s="1"/>
  <c r="M15" i="8" l="1"/>
  <c r="M16" i="8"/>
  <c r="K59" i="34"/>
  <c r="AG59" i="34"/>
  <c r="M20" i="34"/>
  <c r="P20" i="34" s="1"/>
  <c r="M46" i="34"/>
  <c r="M21" i="34"/>
  <c r="P21" i="34" s="1"/>
  <c r="M44" i="34"/>
  <c r="M58" i="34"/>
  <c r="P58" i="34" s="1"/>
  <c r="M32" i="34"/>
  <c r="P32" i="34" s="1"/>
  <c r="P43" i="20"/>
  <c r="Q43" i="20" s="1"/>
  <c r="R43" i="20" s="1"/>
  <c r="S43" i="20" s="1"/>
  <c r="T43" i="20" s="1"/>
  <c r="U43" i="20" s="1"/>
  <c r="V43" i="20" s="1"/>
  <c r="W43" i="20" s="1"/>
  <c r="BD209" i="18"/>
  <c r="BD264" i="18" s="1"/>
  <c r="O209" i="18"/>
  <c r="O264" i="18" s="1"/>
  <c r="P41" i="20"/>
  <c r="Q41" i="20" s="1"/>
  <c r="R41" i="20" s="1"/>
  <c r="S41" i="20" s="1"/>
  <c r="T41" i="20" s="1"/>
  <c r="U41" i="20" s="1"/>
  <c r="V41" i="20" s="1"/>
  <c r="W41" i="20" s="1"/>
  <c r="BD207" i="18"/>
  <c r="BD262" i="18" s="1"/>
  <c r="O207" i="18"/>
  <c r="O262" i="18" s="1"/>
  <c r="M53" i="8"/>
  <c r="G54" i="20"/>
  <c r="H54" i="20" s="1"/>
  <c r="I54" i="20" s="1"/>
  <c r="J54" i="20" s="1"/>
  <c r="K54" i="20" s="1"/>
  <c r="L54" i="20" s="1"/>
  <c r="M54" i="20" s="1"/>
  <c r="N54" i="20" s="1"/>
  <c r="O54" i="20" s="1"/>
  <c r="P54" i="20" s="1"/>
  <c r="Q54" i="20" s="1"/>
  <c r="R54" i="20" s="1"/>
  <c r="S54" i="20" s="1"/>
  <c r="T54" i="20" s="1"/>
  <c r="U54" i="20" s="1"/>
  <c r="V54" i="20" s="1"/>
  <c r="W54" i="20" s="1"/>
  <c r="F44" i="20"/>
  <c r="G44" i="20" s="1"/>
  <c r="I9" i="20"/>
  <c r="J9" i="20" s="1"/>
  <c r="K9" i="20" s="1"/>
  <c r="L9" i="20" s="1"/>
  <c r="M9" i="20" s="1"/>
  <c r="N9" i="20" s="1"/>
  <c r="O9" i="20" s="1"/>
  <c r="M15" i="34" s="1"/>
  <c r="F51" i="20"/>
  <c r="G51" i="20" s="1"/>
  <c r="H53" i="20"/>
  <c r="I53" i="20" s="1"/>
  <c r="J53" i="20" s="1"/>
  <c r="K53" i="20" s="1"/>
  <c r="L53" i="20" s="1"/>
  <c r="M53" i="20" s="1"/>
  <c r="N53" i="20" s="1"/>
  <c r="O53" i="20" s="1"/>
  <c r="F45" i="27"/>
  <c r="E46" i="24" s="1"/>
  <c r="F39" i="27"/>
  <c r="E40" i="24" s="1"/>
  <c r="CI40" i="24" s="1"/>
  <c r="F42" i="27"/>
  <c r="E43" i="24" s="1"/>
  <c r="CI43" i="24" s="1"/>
  <c r="F43" i="27"/>
  <c r="E44" i="24" s="1"/>
  <c r="CI44" i="24" s="1"/>
  <c r="G49" i="20"/>
  <c r="H49" i="20" s="1"/>
  <c r="I49" i="20" s="1"/>
  <c r="J49" i="20" s="1"/>
  <c r="K49" i="20" s="1"/>
  <c r="L49" i="20" s="1"/>
  <c r="M49" i="20" s="1"/>
  <c r="N49" i="20" s="1"/>
  <c r="O49" i="20" s="1"/>
  <c r="P49" i="20" s="1"/>
  <c r="Q49" i="20" s="1"/>
  <c r="R49" i="20" s="1"/>
  <c r="S49" i="20" s="1"/>
  <c r="T49" i="20" s="1"/>
  <c r="U49" i="20" s="1"/>
  <c r="V49" i="20" s="1"/>
  <c r="W49" i="20" s="1"/>
  <c r="G55" i="20"/>
  <c r="H55" i="20" s="1"/>
  <c r="I55" i="20" s="1"/>
  <c r="J55" i="20" s="1"/>
  <c r="K55" i="20" s="1"/>
  <c r="L55" i="20" s="1"/>
  <c r="M55" i="20" s="1"/>
  <c r="N55" i="20" s="1"/>
  <c r="O55" i="20" s="1"/>
  <c r="P55" i="20" s="1"/>
  <c r="Q55" i="20" s="1"/>
  <c r="R55" i="20" s="1"/>
  <c r="S55" i="20" s="1"/>
  <c r="T55" i="20" s="1"/>
  <c r="U55" i="20" s="1"/>
  <c r="V55" i="20" s="1"/>
  <c r="W55" i="20" s="1"/>
  <c r="H50" i="20"/>
  <c r="I50" i="20" s="1"/>
  <c r="J50" i="20" s="1"/>
  <c r="K50" i="20" s="1"/>
  <c r="L50" i="20" s="1"/>
  <c r="M50" i="20" s="1"/>
  <c r="N50" i="20" s="1"/>
  <c r="O50" i="20" s="1"/>
  <c r="P50" i="20" s="1"/>
  <c r="G47" i="20"/>
  <c r="H47" i="20" s="1"/>
  <c r="I47" i="20" s="1"/>
  <c r="J47" i="20" s="1"/>
  <c r="K47" i="20" s="1"/>
  <c r="L47" i="20" s="1"/>
  <c r="M47" i="20" s="1"/>
  <c r="N47" i="20" s="1"/>
  <c r="O47" i="20" s="1"/>
  <c r="P47" i="20" s="1"/>
  <c r="Q47" i="20" s="1"/>
  <c r="G12" i="20"/>
  <c r="H12" i="20" s="1"/>
  <c r="I12" i="20" s="1"/>
  <c r="J12" i="20" s="1"/>
  <c r="K12" i="20" s="1"/>
  <c r="L12" i="20" s="1"/>
  <c r="M12" i="20" s="1"/>
  <c r="N12" i="20" s="1"/>
  <c r="O12" i="20" s="1"/>
  <c r="P12" i="20" s="1"/>
  <c r="Q12" i="20" s="1"/>
  <c r="G46" i="20"/>
  <c r="H46" i="20" s="1"/>
  <c r="I46" i="20" s="1"/>
  <c r="J46" i="20" s="1"/>
  <c r="K46" i="20" s="1"/>
  <c r="L46" i="20" s="1"/>
  <c r="M46" i="20" s="1"/>
  <c r="N46" i="20" s="1"/>
  <c r="O46" i="20" s="1"/>
  <c r="P46" i="20" s="1"/>
  <c r="Q46" i="20" s="1"/>
  <c r="P50" i="32"/>
  <c r="M42" i="8"/>
  <c r="M41" i="8"/>
  <c r="M39" i="8"/>
  <c r="M27" i="8"/>
  <c r="M44" i="8"/>
  <c r="H39" i="20"/>
  <c r="I39" i="20" s="1"/>
  <c r="J39" i="20" s="1"/>
  <c r="K39" i="20" s="1"/>
  <c r="L39" i="20" s="1"/>
  <c r="M39" i="20" s="1"/>
  <c r="N39" i="20" s="1"/>
  <c r="O39" i="20" s="1"/>
  <c r="M45" i="34" s="1"/>
  <c r="P18" i="32"/>
  <c r="F48" i="20"/>
  <c r="H42" i="20"/>
  <c r="I42" i="20" s="1"/>
  <c r="J42" i="20" s="1"/>
  <c r="K42" i="20" s="1"/>
  <c r="L42" i="20" s="1"/>
  <c r="M42" i="20" s="1"/>
  <c r="N42" i="20" s="1"/>
  <c r="O42" i="20" s="1"/>
  <c r="M48" i="34" s="1"/>
  <c r="P48" i="32"/>
  <c r="H13" i="20"/>
  <c r="E9" i="27"/>
  <c r="D10" i="24" s="1"/>
  <c r="CH10" i="24" s="1"/>
  <c r="D120" i="18"/>
  <c r="D175" i="18" s="1"/>
  <c r="D230" i="18" s="1"/>
  <c r="D5" i="22"/>
  <c r="C130" i="18"/>
  <c r="D19" i="27"/>
  <c r="C20" i="24" s="1"/>
  <c r="F9" i="26"/>
  <c r="G78" i="4"/>
  <c r="E19" i="26" s="1"/>
  <c r="E9" i="19"/>
  <c r="D46" i="27"/>
  <c r="C47" i="24" s="1"/>
  <c r="D54" i="27"/>
  <c r="C55" i="24" s="1"/>
  <c r="G26" i="19"/>
  <c r="K58" i="32"/>
  <c r="K59" i="32"/>
  <c r="E15" i="27"/>
  <c r="D16" i="24" s="1"/>
  <c r="E50" i="27"/>
  <c r="D51" i="24" s="1"/>
  <c r="E13" i="27"/>
  <c r="E14" i="27"/>
  <c r="D15" i="24" s="1"/>
  <c r="E55" i="27"/>
  <c r="F41" i="19"/>
  <c r="F40" i="19"/>
  <c r="G41" i="27"/>
  <c r="F42" i="24" s="1"/>
  <c r="G40" i="27"/>
  <c r="F41" i="24" s="1"/>
  <c r="E39" i="19"/>
  <c r="E42" i="19"/>
  <c r="E43" i="19"/>
  <c r="D47" i="19"/>
  <c r="D47" i="27"/>
  <c r="C48" i="24" s="1"/>
  <c r="CG48" i="24" s="1"/>
  <c r="D49" i="19"/>
  <c r="D49" i="27"/>
  <c r="F45" i="19"/>
  <c r="E55" i="19"/>
  <c r="D15" i="19"/>
  <c r="D50" i="19"/>
  <c r="D54" i="19"/>
  <c r="D12" i="19"/>
  <c r="D38" i="19"/>
  <c r="D53" i="19"/>
  <c r="D14" i="19"/>
  <c r="D13" i="19"/>
  <c r="D46" i="19"/>
  <c r="D52" i="19"/>
  <c r="AU219" i="18"/>
  <c r="AU274" i="18" s="1"/>
  <c r="C16" i="22"/>
  <c r="C31" i="22" s="1"/>
  <c r="C70" i="22" s="1"/>
  <c r="D161" i="18"/>
  <c r="C157" i="18"/>
  <c r="C160" i="18"/>
  <c r="F152" i="18"/>
  <c r="E156" i="18"/>
  <c r="C202" i="18"/>
  <c r="AR202" i="18"/>
  <c r="AS208" i="18"/>
  <c r="AS263" i="18" s="1"/>
  <c r="D208" i="18"/>
  <c r="D263" i="18" s="1"/>
  <c r="AR221" i="18"/>
  <c r="AR276" i="18" s="1"/>
  <c r="C221" i="18"/>
  <c r="C276" i="18" s="1"/>
  <c r="D172" i="18"/>
  <c r="AS172" i="18"/>
  <c r="D138" i="18"/>
  <c r="E117" i="18"/>
  <c r="E172" i="18" s="1"/>
  <c r="D147" i="18"/>
  <c r="C158" i="18"/>
  <c r="D148" i="18"/>
  <c r="E154" i="18"/>
  <c r="AS205" i="18"/>
  <c r="AS260" i="18" s="1"/>
  <c r="D205" i="18"/>
  <c r="D260" i="18" s="1"/>
  <c r="AR199" i="18"/>
  <c r="C199" i="18"/>
  <c r="D138" i="31"/>
  <c r="C56" i="24"/>
  <c r="CG56" i="24" s="1"/>
  <c r="C203" i="18"/>
  <c r="AR203" i="18"/>
  <c r="AT207" i="18"/>
  <c r="AT262" i="18" s="1"/>
  <c r="E207" i="18"/>
  <c r="E262" i="18" s="1"/>
  <c r="C216" i="18"/>
  <c r="C271" i="18" s="1"/>
  <c r="AR216" i="18"/>
  <c r="AR271" i="18" s="1"/>
  <c r="D174" i="18"/>
  <c r="AS174" i="18"/>
  <c r="E134" i="18"/>
  <c r="F118" i="18"/>
  <c r="D121" i="18"/>
  <c r="D136" i="18"/>
  <c r="D128" i="18"/>
  <c r="D144" i="18"/>
  <c r="F146" i="18"/>
  <c r="E150" i="18"/>
  <c r="E153" i="18"/>
  <c r="AS198" i="18"/>
  <c r="D198" i="18"/>
  <c r="E173" i="18"/>
  <c r="AT173" i="18"/>
  <c r="AS209" i="18"/>
  <c r="AS264" i="18" s="1"/>
  <c r="D209" i="18"/>
  <c r="D264" i="18" s="1"/>
  <c r="C198" i="18"/>
  <c r="AR198" i="18"/>
  <c r="E139" i="18"/>
  <c r="E119" i="18"/>
  <c r="F129" i="18"/>
  <c r="F145" i="18"/>
  <c r="D166" i="18"/>
  <c r="C165" i="18"/>
  <c r="F151" i="18"/>
  <c r="AS211" i="18"/>
  <c r="AS266" i="18" s="1"/>
  <c r="D211" i="18"/>
  <c r="D266" i="18" s="1"/>
  <c r="E206" i="18"/>
  <c r="E261" i="18" s="1"/>
  <c r="AT206" i="18"/>
  <c r="AT261" i="18" s="1"/>
  <c r="AR183" i="18"/>
  <c r="C183" i="18"/>
  <c r="D126" i="18"/>
  <c r="CH44" i="24"/>
  <c r="CG44" i="24"/>
  <c r="CG43" i="24"/>
  <c r="CH43" i="24"/>
  <c r="C179" i="18"/>
  <c r="C234" i="18" s="1"/>
  <c r="AR179" i="18"/>
  <c r="AR234" i="18" s="1"/>
  <c r="D218" i="18"/>
  <c r="D273" i="18" s="1"/>
  <c r="AS218" i="18"/>
  <c r="AS273" i="18" s="1"/>
  <c r="B216" i="18"/>
  <c r="B271" i="18" s="1"/>
  <c r="AQ216" i="18"/>
  <c r="AQ271" i="18" s="1"/>
  <c r="AQ179" i="18"/>
  <c r="AQ234" i="18" s="1"/>
  <c r="B179" i="18"/>
  <c r="B234" i="18" s="1"/>
  <c r="AR219" i="18"/>
  <c r="AR274" i="18" s="1"/>
  <c r="C219" i="18"/>
  <c r="C274" i="18" s="1"/>
  <c r="C181" i="18"/>
  <c r="C236" i="18" s="1"/>
  <c r="AR181" i="18"/>
  <c r="AR236" i="18" s="1"/>
  <c r="E219" i="18"/>
  <c r="E274" i="18" s="1"/>
  <c r="AT219" i="18"/>
  <c r="AT274" i="18" s="1"/>
  <c r="AQ212" i="18"/>
  <c r="AQ267" i="18" s="1"/>
  <c r="B212" i="18"/>
  <c r="B267" i="18" s="1"/>
  <c r="E218" i="18"/>
  <c r="E273" i="18" s="1"/>
  <c r="AT218" i="18"/>
  <c r="AT273" i="18" s="1"/>
  <c r="C48" i="19"/>
  <c r="L54" i="32" s="1"/>
  <c r="F218" i="18"/>
  <c r="F273" i="18" s="1"/>
  <c r="C14" i="24"/>
  <c r="D53" i="24"/>
  <c r="B181" i="18"/>
  <c r="B236" i="18" s="1"/>
  <c r="AQ181" i="18"/>
  <c r="AQ236" i="18" s="1"/>
  <c r="AS219" i="18"/>
  <c r="AS274" i="18" s="1"/>
  <c r="D219" i="18"/>
  <c r="D274" i="18" s="1"/>
  <c r="F53" i="24"/>
  <c r="E53" i="24"/>
  <c r="I53" i="24"/>
  <c r="C136" i="31"/>
  <c r="C140" i="31" s="1"/>
  <c r="B220" i="18"/>
  <c r="B275" i="18" s="1"/>
  <c r="AQ220" i="18"/>
  <c r="AQ275" i="18" s="1"/>
  <c r="AQ219" i="18"/>
  <c r="AQ274" i="18" s="1"/>
  <c r="B219" i="18"/>
  <c r="B274" i="18" s="1"/>
  <c r="AR180" i="18"/>
  <c r="AR235" i="18" s="1"/>
  <c r="C180" i="18"/>
  <c r="C235" i="18" s="1"/>
  <c r="B218" i="18"/>
  <c r="B273" i="18" s="1"/>
  <c r="AQ218" i="18"/>
  <c r="AQ273" i="18" s="1"/>
  <c r="AQ180" i="18"/>
  <c r="AQ235" i="18" s="1"/>
  <c r="B180" i="18"/>
  <c r="B235" i="18" s="1"/>
  <c r="AR218" i="18"/>
  <c r="AR273" i="18" s="1"/>
  <c r="C218" i="18"/>
  <c r="C273" i="18" s="1"/>
  <c r="C51" i="19"/>
  <c r="L57" i="32" s="1"/>
  <c r="D124" i="18"/>
  <c r="C44" i="19"/>
  <c r="L50" i="32" s="1"/>
  <c r="D125" i="18"/>
  <c r="K53" i="24"/>
  <c r="G53" i="24"/>
  <c r="J53" i="24"/>
  <c r="L53" i="24"/>
  <c r="H53" i="24"/>
  <c r="C53" i="24"/>
  <c r="BC172" i="18"/>
  <c r="N172" i="18"/>
  <c r="AV218" i="18"/>
  <c r="AV273" i="18" s="1"/>
  <c r="G218" i="18"/>
  <c r="G273" i="18" s="1"/>
  <c r="AU192" i="18"/>
  <c r="AU247" i="18" s="1"/>
  <c r="F192" i="18"/>
  <c r="F247" i="18" s="1"/>
  <c r="Q207" i="18"/>
  <c r="Q262" i="18" s="1"/>
  <c r="AV219" i="18"/>
  <c r="AV274" i="18" s="1"/>
  <c r="G219" i="18"/>
  <c r="G274" i="18" s="1"/>
  <c r="D149" i="31"/>
  <c r="E43" i="31"/>
  <c r="E82" i="31" s="1"/>
  <c r="E22" i="31"/>
  <c r="E44" i="31" s="1"/>
  <c r="E83" i="31" s="1"/>
  <c r="F27" i="31"/>
  <c r="F66" i="31" s="1"/>
  <c r="F28" i="31"/>
  <c r="F67" i="31" s="1"/>
  <c r="F145" i="31" s="1"/>
  <c r="C113" i="31"/>
  <c r="C114" i="31" s="1"/>
  <c r="C87" i="31"/>
  <c r="C109" i="31"/>
  <c r="C110" i="31" s="1"/>
  <c r="C85" i="31"/>
  <c r="G5" i="31"/>
  <c r="E20" i="31"/>
  <c r="G17" i="31"/>
  <c r="G6" i="31"/>
  <c r="C115" i="31"/>
  <c r="C116" i="31" s="1"/>
  <c r="C88" i="31"/>
  <c r="F19" i="31"/>
  <c r="F42" i="31" s="1"/>
  <c r="F81" i="31" s="1"/>
  <c r="F23" i="31"/>
  <c r="E30" i="31"/>
  <c r="E69" i="31" s="1"/>
  <c r="E31" i="31"/>
  <c r="E70" i="31" s="1"/>
  <c r="G7" i="31"/>
  <c r="C111" i="31"/>
  <c r="C112" i="31" s="1"/>
  <c r="C86" i="31"/>
  <c r="D51" i="31"/>
  <c r="D90" i="31" s="1"/>
  <c r="D49" i="31"/>
  <c r="D45" i="31"/>
  <c r="D50" i="31"/>
  <c r="D89" i="31" s="1"/>
  <c r="D47" i="31"/>
  <c r="D46" i="31"/>
  <c r="D48" i="31"/>
  <c r="C104" i="31"/>
  <c r="C105" i="31" s="1"/>
  <c r="C84" i="31"/>
  <c r="G8" i="31"/>
  <c r="G29" i="31" s="1"/>
  <c r="G68" i="31" s="1"/>
  <c r="G146" i="31" s="1"/>
  <c r="F18" i="31"/>
  <c r="F16" i="31"/>
  <c r="F21" i="31"/>
  <c r="E17" i="22"/>
  <c r="CF44" i="24"/>
  <c r="D49" i="32" s="1"/>
  <c r="CF43" i="24"/>
  <c r="D48" i="32" s="1"/>
  <c r="CF40" i="24"/>
  <c r="D45" i="32" s="1"/>
  <c r="CG40" i="24"/>
  <c r="CH40" i="24"/>
  <c r="D48" i="15"/>
  <c r="D47" i="15"/>
  <c r="D46" i="15"/>
  <c r="CF56" i="24"/>
  <c r="D61" i="32" s="1"/>
  <c r="D23" i="22"/>
  <c r="C21" i="22"/>
  <c r="B53" i="24"/>
  <c r="I53" i="8"/>
  <c r="B55" i="24"/>
  <c r="C18" i="22"/>
  <c r="B47" i="24"/>
  <c r="D90" i="15"/>
  <c r="B51" i="24"/>
  <c r="CF48" i="24"/>
  <c r="D53" i="32" s="1"/>
  <c r="CF50" i="24"/>
  <c r="D55" i="32" s="1"/>
  <c r="B54" i="24"/>
  <c r="I54" i="8"/>
  <c r="B15" i="24"/>
  <c r="C6" i="22"/>
  <c r="C7" i="22"/>
  <c r="B16" i="24"/>
  <c r="C8" i="22"/>
  <c r="C29" i="22" s="1"/>
  <c r="C68" i="22" s="1"/>
  <c r="C140" i="22" s="1"/>
  <c r="B14" i="24"/>
  <c r="G64" i="4"/>
  <c r="E5" i="26" s="1"/>
  <c r="I104" i="4"/>
  <c r="G45" i="26" s="1"/>
  <c r="J99" i="4"/>
  <c r="H40" i="26" s="1"/>
  <c r="I102" i="4"/>
  <c r="G43" i="26" s="1"/>
  <c r="H97" i="4"/>
  <c r="F38" i="26" s="1"/>
  <c r="J100" i="4"/>
  <c r="H41" i="26" s="1"/>
  <c r="I98" i="4"/>
  <c r="G39" i="26" s="1"/>
  <c r="I101" i="4"/>
  <c r="G42" i="26" s="1"/>
  <c r="G108" i="4"/>
  <c r="E49" i="26" s="1"/>
  <c r="H95" i="4"/>
  <c r="F36" i="26" s="1"/>
  <c r="H92" i="4"/>
  <c r="F33" i="26" s="1"/>
  <c r="H91" i="4"/>
  <c r="F32" i="26" s="1"/>
  <c r="G105" i="4"/>
  <c r="E46" i="26" s="1"/>
  <c r="J94" i="4"/>
  <c r="H35" i="26" s="1"/>
  <c r="F107" i="4"/>
  <c r="D48" i="26" s="1"/>
  <c r="G90" i="4"/>
  <c r="E31" i="26" s="1"/>
  <c r="J93" i="4"/>
  <c r="H34" i="26" s="1"/>
  <c r="H114" i="4"/>
  <c r="F55" i="26" s="1"/>
  <c r="F103" i="4"/>
  <c r="D44" i="26" s="1"/>
  <c r="G113" i="4"/>
  <c r="E54" i="26" s="1"/>
  <c r="H96" i="4"/>
  <c r="F37" i="26" s="1"/>
  <c r="F110" i="4"/>
  <c r="D51" i="26" s="1"/>
  <c r="G106" i="4"/>
  <c r="E47" i="26" s="1"/>
  <c r="H109" i="4"/>
  <c r="F50" i="26" s="1"/>
  <c r="F89" i="4"/>
  <c r="D30" i="26" s="1"/>
  <c r="G75" i="4"/>
  <c r="E16" i="26" s="1"/>
  <c r="J77" i="4"/>
  <c r="H18" i="26" s="1"/>
  <c r="H76" i="4"/>
  <c r="F17" i="26" s="1"/>
  <c r="F70" i="4"/>
  <c r="D11" i="26" s="1"/>
  <c r="I67" i="4"/>
  <c r="G8" i="26" s="1"/>
  <c r="I82" i="4"/>
  <c r="G23" i="26" s="1"/>
  <c r="G83" i="4"/>
  <c r="E24" i="26" s="1"/>
  <c r="I79" i="4"/>
  <c r="G20" i="26" s="1"/>
  <c r="H74" i="4"/>
  <c r="F15" i="26" s="1"/>
  <c r="H72" i="4"/>
  <c r="F13" i="26" s="1"/>
  <c r="H73" i="4"/>
  <c r="F14" i="26" s="1"/>
  <c r="I65" i="4"/>
  <c r="G6" i="26" s="1"/>
  <c r="H86" i="4"/>
  <c r="F27" i="26" s="1"/>
  <c r="J66" i="4"/>
  <c r="H7" i="26" s="1"/>
  <c r="I71" i="4"/>
  <c r="G12" i="26" s="1"/>
  <c r="H84" i="4"/>
  <c r="F25" i="26" s="1"/>
  <c r="I68" i="4"/>
  <c r="I87" i="4"/>
  <c r="G28" i="26" s="1"/>
  <c r="H69" i="4"/>
  <c r="F10" i="26" s="1"/>
  <c r="R88" i="4"/>
  <c r="P29" i="26" s="1"/>
  <c r="U88" i="4"/>
  <c r="S29" i="26" s="1"/>
  <c r="AN88" i="4"/>
  <c r="AL29" i="26" s="1"/>
  <c r="V88" i="4"/>
  <c r="T29" i="26" s="1"/>
  <c r="AE88" i="4"/>
  <c r="AC29" i="26" s="1"/>
  <c r="S88" i="4"/>
  <c r="Q29" i="26" s="1"/>
  <c r="W88" i="4"/>
  <c r="U29" i="26" s="1"/>
  <c r="AK88" i="4"/>
  <c r="AI29" i="26" s="1"/>
  <c r="AF88" i="4"/>
  <c r="AD29" i="26" s="1"/>
  <c r="T88" i="4"/>
  <c r="R29" i="26" s="1"/>
  <c r="AO88" i="4"/>
  <c r="AM29" i="26" s="1"/>
  <c r="AQ88" i="4"/>
  <c r="AO29" i="26" s="1"/>
  <c r="AL88" i="4"/>
  <c r="AJ29" i="26" s="1"/>
  <c r="AD88" i="4"/>
  <c r="AB29" i="26" s="1"/>
  <c r="AP88" i="4"/>
  <c r="AN29" i="26" s="1"/>
  <c r="AG88" i="4"/>
  <c r="AE29" i="26" s="1"/>
  <c r="AR88" i="4"/>
  <c r="AP29" i="26" s="1"/>
  <c r="Y88" i="4"/>
  <c r="W29" i="26" s="1"/>
  <c r="AM88" i="4"/>
  <c r="AK29" i="26" s="1"/>
  <c r="AB88" i="4"/>
  <c r="Z29" i="26" s="1"/>
  <c r="Q88" i="4"/>
  <c r="O29" i="26" s="1"/>
  <c r="X88" i="4"/>
  <c r="V29" i="26" s="1"/>
  <c r="AJ88" i="4"/>
  <c r="AH29" i="26" s="1"/>
  <c r="AC88" i="4"/>
  <c r="AA29" i="26" s="1"/>
  <c r="AH88" i="4"/>
  <c r="AF29" i="26" s="1"/>
  <c r="Z88" i="4"/>
  <c r="X29" i="26" s="1"/>
  <c r="AI88" i="4"/>
  <c r="AG29" i="26" s="1"/>
  <c r="AA88" i="4"/>
  <c r="Y29" i="26" s="1"/>
  <c r="Q209" i="18" l="1"/>
  <c r="Q264" i="18" s="1"/>
  <c r="M55" i="34"/>
  <c r="P55" i="34" s="1"/>
  <c r="M60" i="34"/>
  <c r="P60" i="34" s="1"/>
  <c r="P53" i="20"/>
  <c r="Q53" i="20" s="1"/>
  <c r="R53" i="20" s="1"/>
  <c r="S53" i="20" s="1"/>
  <c r="T53" i="20" s="1"/>
  <c r="U53" i="20" s="1"/>
  <c r="V53" i="20" s="1"/>
  <c r="W53" i="20" s="1"/>
  <c r="M59" i="34"/>
  <c r="P59" i="34" s="1"/>
  <c r="M56" i="34"/>
  <c r="M18" i="34"/>
  <c r="M61" i="34"/>
  <c r="P61" i="34" s="1"/>
  <c r="M52" i="34"/>
  <c r="M53" i="34"/>
  <c r="BF209" i="18"/>
  <c r="BF264" i="18" s="1"/>
  <c r="P49" i="34"/>
  <c r="P209" i="18"/>
  <c r="P264" i="18" s="1"/>
  <c r="BE209" i="18"/>
  <c r="BE264" i="18" s="1"/>
  <c r="P39" i="20"/>
  <c r="BE205" i="18" s="1"/>
  <c r="BE260" i="18" s="1"/>
  <c r="BD205" i="18"/>
  <c r="BD260" i="18" s="1"/>
  <c r="O205" i="18"/>
  <c r="O260" i="18" s="1"/>
  <c r="P42" i="20"/>
  <c r="BD208" i="18"/>
  <c r="BD263" i="18" s="1"/>
  <c r="O208" i="18"/>
  <c r="O263" i="18" s="1"/>
  <c r="P207" i="18"/>
  <c r="P262" i="18" s="1"/>
  <c r="BF207" i="18"/>
  <c r="BF262" i="18" s="1"/>
  <c r="BE207" i="18"/>
  <c r="BE262" i="18" s="1"/>
  <c r="M54" i="8"/>
  <c r="M55" i="8"/>
  <c r="P9" i="20"/>
  <c r="Q9" i="20" s="1"/>
  <c r="R9" i="20" s="1"/>
  <c r="S9" i="20" s="1"/>
  <c r="T9" i="20" s="1"/>
  <c r="U9" i="20" s="1"/>
  <c r="V9" i="20" s="1"/>
  <c r="W9" i="20" s="1"/>
  <c r="M10" i="8"/>
  <c r="E5" i="22"/>
  <c r="Q42" i="20"/>
  <c r="R42" i="20" s="1"/>
  <c r="S42" i="20" s="1"/>
  <c r="T42" i="20" s="1"/>
  <c r="U42" i="20" s="1"/>
  <c r="V42" i="20" s="1"/>
  <c r="W42" i="20" s="1"/>
  <c r="Q39" i="20"/>
  <c r="Q205" i="18" s="1"/>
  <c r="Q260" i="18" s="1"/>
  <c r="F13" i="27"/>
  <c r="F14" i="27"/>
  <c r="E15" i="24" s="1"/>
  <c r="CI15" i="24" s="1"/>
  <c r="F50" i="27"/>
  <c r="E51" i="24" s="1"/>
  <c r="CI51" i="24" s="1"/>
  <c r="F9" i="27"/>
  <c r="E10" i="24" s="1"/>
  <c r="CI10" i="24" s="1"/>
  <c r="F15" i="27"/>
  <c r="E16" i="24" s="1"/>
  <c r="CI16" i="24" s="1"/>
  <c r="F55" i="27"/>
  <c r="I13" i="20"/>
  <c r="J13" i="20" s="1"/>
  <c r="K13" i="20" s="1"/>
  <c r="L13" i="20" s="1"/>
  <c r="M13" i="20" s="1"/>
  <c r="N13" i="20" s="1"/>
  <c r="O13" i="20" s="1"/>
  <c r="G48" i="20"/>
  <c r="Q50" i="20"/>
  <c r="R50" i="20" s="1"/>
  <c r="S50" i="20" s="1"/>
  <c r="T50" i="20" s="1"/>
  <c r="U50" i="20" s="1"/>
  <c r="V50" i="20" s="1"/>
  <c r="W50" i="20" s="1"/>
  <c r="M51" i="8"/>
  <c r="H44" i="20"/>
  <c r="I44" i="20" s="1"/>
  <c r="J44" i="20" s="1"/>
  <c r="K44" i="20" s="1"/>
  <c r="L44" i="20" s="1"/>
  <c r="M44" i="20" s="1"/>
  <c r="N44" i="20" s="1"/>
  <c r="O44" i="20" s="1"/>
  <c r="P44" i="20" s="1"/>
  <c r="H51" i="20"/>
  <c r="M56" i="8"/>
  <c r="Q215" i="18"/>
  <c r="Q270" i="18" s="1"/>
  <c r="M50" i="8"/>
  <c r="R39" i="20"/>
  <c r="R205" i="18" s="1"/>
  <c r="R260" i="18" s="1"/>
  <c r="M40" i="8"/>
  <c r="R46" i="20"/>
  <c r="M47" i="8"/>
  <c r="R47" i="20"/>
  <c r="S47" i="20" s="1"/>
  <c r="T47" i="20" s="1"/>
  <c r="U47" i="20" s="1"/>
  <c r="V47" i="20" s="1"/>
  <c r="W47" i="20" s="1"/>
  <c r="M48" i="8"/>
  <c r="R12" i="20"/>
  <c r="S12" i="20" s="1"/>
  <c r="T12" i="20" s="1"/>
  <c r="U12" i="20" s="1"/>
  <c r="V12" i="20" s="1"/>
  <c r="W12" i="20" s="1"/>
  <c r="M13" i="8"/>
  <c r="H26" i="19"/>
  <c r="I26" i="19" s="1"/>
  <c r="J26" i="19" s="1"/>
  <c r="K26" i="19" s="1"/>
  <c r="L26" i="19" s="1"/>
  <c r="M26" i="19" s="1"/>
  <c r="N26" i="19" s="1"/>
  <c r="O26" i="19" s="1"/>
  <c r="M43" i="8"/>
  <c r="AS175" i="18"/>
  <c r="AS230" i="18" s="1"/>
  <c r="N32" i="32"/>
  <c r="H40" i="27"/>
  <c r="G41" i="24" s="1"/>
  <c r="CK41" i="24" s="1"/>
  <c r="H41" i="27"/>
  <c r="G42" i="24" s="1"/>
  <c r="CK42" i="24" s="1"/>
  <c r="G41" i="19"/>
  <c r="E120" i="18"/>
  <c r="E175" i="18" s="1"/>
  <c r="E230" i="18" s="1"/>
  <c r="D130" i="18"/>
  <c r="E19" i="27"/>
  <c r="D20" i="24" s="1"/>
  <c r="H78" i="4"/>
  <c r="F19" i="26" s="1"/>
  <c r="G9" i="26"/>
  <c r="C185" i="18"/>
  <c r="C240" i="18" s="1"/>
  <c r="AR185" i="18"/>
  <c r="AR240" i="18" s="1"/>
  <c r="F9" i="19"/>
  <c r="E46" i="27"/>
  <c r="E54" i="27"/>
  <c r="D55" i="24" s="1"/>
  <c r="CH55" i="24" s="1"/>
  <c r="D160" i="18"/>
  <c r="AS215" i="18" s="1"/>
  <c r="G40" i="19"/>
  <c r="F42" i="19"/>
  <c r="F43" i="19"/>
  <c r="F39" i="19"/>
  <c r="G42" i="27"/>
  <c r="F43" i="24" s="1"/>
  <c r="G43" i="27"/>
  <c r="F44" i="24" s="1"/>
  <c r="G39" i="27"/>
  <c r="F40" i="24" s="1"/>
  <c r="G45" i="27"/>
  <c r="F46" i="24" s="1"/>
  <c r="CJ46" i="24" s="1"/>
  <c r="E38" i="19"/>
  <c r="E13" i="19"/>
  <c r="D19" i="22"/>
  <c r="D42" i="22" s="1"/>
  <c r="D81" i="22" s="1"/>
  <c r="E14" i="19"/>
  <c r="E12" i="19"/>
  <c r="E15" i="19"/>
  <c r="E50" i="19"/>
  <c r="E52" i="19"/>
  <c r="E53" i="19"/>
  <c r="E47" i="19"/>
  <c r="E47" i="27"/>
  <c r="D48" i="24" s="1"/>
  <c r="E49" i="19"/>
  <c r="E49" i="27"/>
  <c r="D16" i="22"/>
  <c r="D30" i="22" s="1"/>
  <c r="D69" i="22" s="1"/>
  <c r="E46" i="19"/>
  <c r="F55" i="19"/>
  <c r="E54" i="19"/>
  <c r="G45" i="19"/>
  <c r="D51" i="19"/>
  <c r="C20" i="22"/>
  <c r="C49" i="22" s="1"/>
  <c r="D48" i="19"/>
  <c r="D44" i="19"/>
  <c r="P55" i="32"/>
  <c r="C30" i="22"/>
  <c r="C69" i="22" s="1"/>
  <c r="C143" i="22" s="1"/>
  <c r="CH15" i="24"/>
  <c r="E166" i="18"/>
  <c r="G146" i="18"/>
  <c r="E147" i="18"/>
  <c r="G152" i="18"/>
  <c r="F156" i="18"/>
  <c r="F206" i="18"/>
  <c r="F261" i="18" s="1"/>
  <c r="AU206" i="18"/>
  <c r="AU261" i="18" s="1"/>
  <c r="E138" i="31"/>
  <c r="D56" i="24"/>
  <c r="AT208" i="18"/>
  <c r="AT263" i="18" s="1"/>
  <c r="E208" i="18"/>
  <c r="E263" i="18" s="1"/>
  <c r="AT209" i="18"/>
  <c r="AT264" i="18" s="1"/>
  <c r="E209" i="18"/>
  <c r="E264" i="18" s="1"/>
  <c r="CI46" i="24"/>
  <c r="C50" i="24"/>
  <c r="D48" i="27"/>
  <c r="E121" i="18"/>
  <c r="E136" i="18"/>
  <c r="F117" i="18"/>
  <c r="G129" i="18"/>
  <c r="D158" i="18"/>
  <c r="E144" i="18"/>
  <c r="F150" i="18"/>
  <c r="G151" i="18"/>
  <c r="C220" i="18"/>
  <c r="C275" i="18" s="1"/>
  <c r="AR220" i="18"/>
  <c r="AR275" i="18" s="1"/>
  <c r="E174" i="18"/>
  <c r="AT174" i="18"/>
  <c r="F173" i="18"/>
  <c r="AU173" i="18"/>
  <c r="AS202" i="18"/>
  <c r="D202" i="18"/>
  <c r="E211" i="18"/>
  <c r="E266" i="18" s="1"/>
  <c r="AT211" i="18"/>
  <c r="AT266" i="18" s="1"/>
  <c r="AR212" i="18"/>
  <c r="AR267" i="18" s="1"/>
  <c r="C212" i="18"/>
  <c r="C267" i="18" s="1"/>
  <c r="E128" i="18"/>
  <c r="D165" i="18"/>
  <c r="F154" i="18"/>
  <c r="D199" i="18"/>
  <c r="AS199" i="18"/>
  <c r="CJ42" i="24"/>
  <c r="E138" i="18"/>
  <c r="F119" i="18"/>
  <c r="E161" i="18"/>
  <c r="E143" i="18"/>
  <c r="F153" i="18"/>
  <c r="F139" i="18"/>
  <c r="G118" i="18"/>
  <c r="F134" i="18"/>
  <c r="E148" i="18"/>
  <c r="G145" i="18"/>
  <c r="D157" i="18"/>
  <c r="CJ41" i="24"/>
  <c r="D221" i="18"/>
  <c r="D276" i="18" s="1"/>
  <c r="AS221" i="18"/>
  <c r="AS276" i="18" s="1"/>
  <c r="E205" i="18"/>
  <c r="E260" i="18" s="1"/>
  <c r="AT205" i="18"/>
  <c r="AT260" i="18" s="1"/>
  <c r="AS203" i="18"/>
  <c r="D203" i="18"/>
  <c r="C213" i="18"/>
  <c r="C268" i="18" s="1"/>
  <c r="AR213" i="18"/>
  <c r="AR268" i="18" s="1"/>
  <c r="AT172" i="18"/>
  <c r="AU207" i="18"/>
  <c r="AU262" i="18" s="1"/>
  <c r="F207" i="18"/>
  <c r="F262" i="18" s="1"/>
  <c r="C215" i="18"/>
  <c r="C270" i="18" s="1"/>
  <c r="AR215" i="18"/>
  <c r="AR270" i="18" s="1"/>
  <c r="AS216" i="18"/>
  <c r="AS271" i="18" s="1"/>
  <c r="D216" i="18"/>
  <c r="D271" i="18" s="1"/>
  <c r="C22" i="22"/>
  <c r="C44" i="22" s="1"/>
  <c r="C83" i="22" s="1"/>
  <c r="CF39" i="24"/>
  <c r="D44" i="32" s="1"/>
  <c r="CI39" i="24"/>
  <c r="CH39" i="24"/>
  <c r="C43" i="22"/>
  <c r="C82" i="22" s="1"/>
  <c r="CG39" i="24"/>
  <c r="E124" i="18"/>
  <c r="D14" i="24"/>
  <c r="CH14" i="24" s="1"/>
  <c r="E125" i="18"/>
  <c r="D181" i="18"/>
  <c r="D236" i="18" s="1"/>
  <c r="AS181" i="18"/>
  <c r="AS236" i="18" s="1"/>
  <c r="D180" i="18"/>
  <c r="D235" i="18" s="1"/>
  <c r="AS180" i="18"/>
  <c r="AS235" i="18" s="1"/>
  <c r="E126" i="18"/>
  <c r="AS179" i="18"/>
  <c r="AS234" i="18" s="1"/>
  <c r="D179" i="18"/>
  <c r="D234" i="18" s="1"/>
  <c r="C151" i="31"/>
  <c r="BG207" i="18"/>
  <c r="BG262" i="18" s="1"/>
  <c r="R207" i="18"/>
  <c r="R262" i="18" s="1"/>
  <c r="BG209" i="18"/>
  <c r="BG264" i="18" s="1"/>
  <c r="R209" i="18"/>
  <c r="R264" i="18" s="1"/>
  <c r="AV192" i="18"/>
  <c r="AV247" i="18" s="1"/>
  <c r="G192" i="18"/>
  <c r="G247" i="18" s="1"/>
  <c r="AW218" i="18"/>
  <c r="AW273" i="18" s="1"/>
  <c r="H218" i="18"/>
  <c r="H273" i="18" s="1"/>
  <c r="AW219" i="18"/>
  <c r="AW274" i="18" s="1"/>
  <c r="H219" i="18"/>
  <c r="H274" i="18" s="1"/>
  <c r="F43" i="31"/>
  <c r="F82" i="31" s="1"/>
  <c r="F30" i="31"/>
  <c r="F69" i="31" s="1"/>
  <c r="F31" i="31"/>
  <c r="F70" i="31" s="1"/>
  <c r="G21" i="31"/>
  <c r="G18" i="31"/>
  <c r="H8" i="31"/>
  <c r="H29" i="31" s="1"/>
  <c r="H68" i="31" s="1"/>
  <c r="H146" i="31" s="1"/>
  <c r="G23" i="31"/>
  <c r="G27" i="31"/>
  <c r="G66" i="31" s="1"/>
  <c r="G28" i="31"/>
  <c r="G67" i="31" s="1"/>
  <c r="G145" i="31" s="1"/>
  <c r="E50" i="31"/>
  <c r="E89" i="31" s="1"/>
  <c r="E46" i="31"/>
  <c r="E51" i="31"/>
  <c r="E90" i="31" s="1"/>
  <c r="E49" i="31"/>
  <c r="E48" i="31"/>
  <c r="E45" i="31"/>
  <c r="E47" i="31"/>
  <c r="H5" i="31"/>
  <c r="D113" i="31"/>
  <c r="D114" i="31" s="1"/>
  <c r="D87" i="31"/>
  <c r="F20" i="31"/>
  <c r="G16" i="31"/>
  <c r="C106" i="31"/>
  <c r="C108" i="31"/>
  <c r="C107" i="31"/>
  <c r="D109" i="31"/>
  <c r="D110" i="31" s="1"/>
  <c r="D85" i="31"/>
  <c r="D115" i="31"/>
  <c r="D116" i="31" s="1"/>
  <c r="D88" i="31"/>
  <c r="E149" i="31"/>
  <c r="G19" i="31"/>
  <c r="G42" i="31" s="1"/>
  <c r="G81" i="31" s="1"/>
  <c r="D104" i="31"/>
  <c r="D105" i="31" s="1"/>
  <c r="D84" i="31"/>
  <c r="H6" i="31"/>
  <c r="F22" i="31"/>
  <c r="F44" i="31" s="1"/>
  <c r="F83" i="31" s="1"/>
  <c r="D86" i="31"/>
  <c r="D111" i="31"/>
  <c r="D112" i="31" s="1"/>
  <c r="H7" i="31"/>
  <c r="H17" i="31"/>
  <c r="O54" i="8"/>
  <c r="O53" i="8"/>
  <c r="F17" i="22"/>
  <c r="CF54" i="24"/>
  <c r="D59" i="32" s="1"/>
  <c r="CG54" i="24"/>
  <c r="DR54" i="24"/>
  <c r="DG54" i="24"/>
  <c r="DB54" i="24"/>
  <c r="DD54" i="24"/>
  <c r="CO54" i="24"/>
  <c r="CX54" i="24"/>
  <c r="CS54" i="24"/>
  <c r="DC54" i="24"/>
  <c r="DP54" i="24"/>
  <c r="DS54" i="24"/>
  <c r="DI54" i="24"/>
  <c r="CI54" i="24"/>
  <c r="DK54" i="24"/>
  <c r="CJ54" i="24"/>
  <c r="DF54" i="24"/>
  <c r="CP54" i="24"/>
  <c r="DQ54" i="24"/>
  <c r="DA54" i="24"/>
  <c r="CQ54" i="24"/>
  <c r="CL54" i="24"/>
  <c r="DM54" i="24"/>
  <c r="DL54" i="24"/>
  <c r="CW54" i="24"/>
  <c r="CT54" i="24"/>
  <c r="DO54" i="24"/>
  <c r="CZ54" i="24"/>
  <c r="CU54" i="24"/>
  <c r="DH54" i="24"/>
  <c r="DJ54" i="24"/>
  <c r="CY54" i="24"/>
  <c r="CR54" i="24"/>
  <c r="CK54" i="24"/>
  <c r="CH54" i="24"/>
  <c r="DE54" i="24"/>
  <c r="DN54" i="24"/>
  <c r="CN54" i="24"/>
  <c r="CV54" i="24"/>
  <c r="CM54" i="24"/>
  <c r="CF51" i="24"/>
  <c r="D56" i="32" s="1"/>
  <c r="CG51" i="24"/>
  <c r="CH51" i="24"/>
  <c r="D18" i="22"/>
  <c r="CF53" i="24"/>
  <c r="D58" i="32" s="1"/>
  <c r="CK53" i="24"/>
  <c r="DN53" i="24"/>
  <c r="DS53" i="24"/>
  <c r="DB53" i="24"/>
  <c r="DA53" i="24"/>
  <c r="DD53" i="24"/>
  <c r="DK53" i="24"/>
  <c r="CT53" i="24"/>
  <c r="CX53" i="24"/>
  <c r="CJ53" i="24"/>
  <c r="CV53" i="24"/>
  <c r="DH53" i="24"/>
  <c r="DE53" i="24"/>
  <c r="DR53" i="24"/>
  <c r="DP53" i="24"/>
  <c r="CI53" i="24"/>
  <c r="CO53" i="24"/>
  <c r="CZ53" i="24"/>
  <c r="CQ53" i="24"/>
  <c r="DJ53" i="24"/>
  <c r="DI53" i="24"/>
  <c r="CL53" i="24"/>
  <c r="CG53" i="24"/>
  <c r="DL53" i="24"/>
  <c r="CH53" i="24"/>
  <c r="CY53" i="24"/>
  <c r="DF53" i="24"/>
  <c r="CW53" i="24"/>
  <c r="DO53" i="24"/>
  <c r="CS53" i="24"/>
  <c r="DQ53" i="24"/>
  <c r="DM53" i="24"/>
  <c r="CU53" i="24"/>
  <c r="DG53" i="24"/>
  <c r="CM53" i="24"/>
  <c r="CP53" i="24"/>
  <c r="CN53" i="24"/>
  <c r="DC53" i="24"/>
  <c r="CR53" i="24"/>
  <c r="CF55" i="24"/>
  <c r="D60" i="32" s="1"/>
  <c r="CG55" i="24"/>
  <c r="D21" i="22"/>
  <c r="E23" i="22"/>
  <c r="CF47" i="24"/>
  <c r="D52" i="32" s="1"/>
  <c r="CG47" i="24"/>
  <c r="D6" i="22"/>
  <c r="CF14" i="24"/>
  <c r="D19" i="32" s="1"/>
  <c r="CG14" i="24"/>
  <c r="CF15" i="24"/>
  <c r="D20" i="32" s="1"/>
  <c r="CG15" i="24"/>
  <c r="D8" i="22"/>
  <c r="D29" i="22" s="1"/>
  <c r="D68" i="22" s="1"/>
  <c r="D140" i="22" s="1"/>
  <c r="CF16" i="24"/>
  <c r="D21" i="32" s="1"/>
  <c r="CG16" i="24"/>
  <c r="D7" i="22"/>
  <c r="C28" i="22"/>
  <c r="C67" i="22" s="1"/>
  <c r="C139" i="22" s="1"/>
  <c r="C27" i="22"/>
  <c r="C66" i="22" s="1"/>
  <c r="CH16" i="24"/>
  <c r="J104" i="4"/>
  <c r="H45" i="26" s="1"/>
  <c r="J101" i="4"/>
  <c r="H42" i="26" s="1"/>
  <c r="J98" i="4"/>
  <c r="H39" i="26" s="1"/>
  <c r="J102" i="4"/>
  <c r="H43" i="26" s="1"/>
  <c r="I97" i="4"/>
  <c r="G38" i="26" s="1"/>
  <c r="K100" i="4"/>
  <c r="I41" i="26" s="1"/>
  <c r="K99" i="4"/>
  <c r="I40" i="26" s="1"/>
  <c r="I109" i="4"/>
  <c r="G50" i="26" s="1"/>
  <c r="G103" i="4"/>
  <c r="E44" i="26" s="1"/>
  <c r="H106" i="4"/>
  <c r="F47" i="26" s="1"/>
  <c r="H113" i="4"/>
  <c r="F54" i="26" s="1"/>
  <c r="K94" i="4"/>
  <c r="I35" i="26" s="1"/>
  <c r="H105" i="4"/>
  <c r="F46" i="26" s="1"/>
  <c r="I95" i="4"/>
  <c r="G36" i="26" s="1"/>
  <c r="H108" i="4"/>
  <c r="F49" i="26" s="1"/>
  <c r="J91" i="4"/>
  <c r="H32" i="26" s="1"/>
  <c r="K93" i="4"/>
  <c r="I34" i="26" s="1"/>
  <c r="G107" i="4"/>
  <c r="E48" i="26" s="1"/>
  <c r="F88" i="4"/>
  <c r="D29" i="26" s="1"/>
  <c r="G110" i="4"/>
  <c r="E51" i="26" s="1"/>
  <c r="I92" i="4"/>
  <c r="G33" i="26" s="1"/>
  <c r="I91" i="4"/>
  <c r="G32" i="26" s="1"/>
  <c r="I96" i="4"/>
  <c r="G37" i="26" s="1"/>
  <c r="I114" i="4"/>
  <c r="G55" i="26" s="1"/>
  <c r="G89" i="4"/>
  <c r="E30" i="26" s="1"/>
  <c r="H90" i="4"/>
  <c r="F31" i="26" s="1"/>
  <c r="F63" i="4"/>
  <c r="D4" i="26" s="1"/>
  <c r="H75" i="4"/>
  <c r="F16" i="26" s="1"/>
  <c r="K77" i="4"/>
  <c r="I18" i="26" s="1"/>
  <c r="G70" i="4"/>
  <c r="E11" i="26" s="1"/>
  <c r="I76" i="4"/>
  <c r="G17" i="26" s="1"/>
  <c r="J82" i="4"/>
  <c r="H23" i="26" s="1"/>
  <c r="J87" i="4"/>
  <c r="H28" i="26" s="1"/>
  <c r="H83" i="4"/>
  <c r="F24" i="26" s="1"/>
  <c r="H64" i="4"/>
  <c r="F5" i="26" s="1"/>
  <c r="J65" i="4"/>
  <c r="H6" i="26" s="1"/>
  <c r="I84" i="4"/>
  <c r="G25" i="26" s="1"/>
  <c r="J71" i="4"/>
  <c r="H12" i="26" s="1"/>
  <c r="K66" i="4"/>
  <c r="I7" i="26" s="1"/>
  <c r="I69" i="4"/>
  <c r="G10" i="26" s="1"/>
  <c r="I74" i="4"/>
  <c r="G15" i="26" s="1"/>
  <c r="I73" i="4"/>
  <c r="G14" i="26" s="1"/>
  <c r="I72" i="4"/>
  <c r="G13" i="26" s="1"/>
  <c r="J79" i="4"/>
  <c r="H20" i="26" s="1"/>
  <c r="J68" i="4"/>
  <c r="I86" i="4"/>
  <c r="G27" i="26" s="1"/>
  <c r="J67" i="4"/>
  <c r="H8" i="26" s="1"/>
  <c r="P13" i="20" l="1"/>
  <c r="M19" i="34"/>
  <c r="M50" i="34"/>
  <c r="P26" i="19"/>
  <c r="Q26" i="19" s="1"/>
  <c r="R26" i="19" s="1"/>
  <c r="S26" i="19" s="1"/>
  <c r="T26" i="19" s="1"/>
  <c r="U26" i="19" s="1"/>
  <c r="V26" i="19" s="1"/>
  <c r="W26" i="19" s="1"/>
  <c r="L32" i="34"/>
  <c r="O32" i="34" s="1"/>
  <c r="D59" i="34"/>
  <c r="V59" i="34" s="1"/>
  <c r="D58" i="34"/>
  <c r="V58" i="34" s="1"/>
  <c r="P205" i="18"/>
  <c r="P260" i="18" s="1"/>
  <c r="BE208" i="18"/>
  <c r="BE263" i="18" s="1"/>
  <c r="P208" i="18"/>
  <c r="P263" i="18" s="1"/>
  <c r="R208" i="18"/>
  <c r="R263" i="18" s="1"/>
  <c r="P15" i="34"/>
  <c r="Q13" i="20"/>
  <c r="R13" i="20" s="1"/>
  <c r="S13" i="20" s="1"/>
  <c r="T13" i="20" s="1"/>
  <c r="U13" i="20" s="1"/>
  <c r="V13" i="20" s="1"/>
  <c r="W13" i="20" s="1"/>
  <c r="P19" i="34"/>
  <c r="I51" i="20"/>
  <c r="J51" i="20" s="1"/>
  <c r="K51" i="20" s="1"/>
  <c r="L51" i="20" s="1"/>
  <c r="M51" i="20" s="1"/>
  <c r="N51" i="20" s="1"/>
  <c r="O51" i="20" s="1"/>
  <c r="P48" i="34"/>
  <c r="BG208" i="18"/>
  <c r="BG263" i="18" s="1"/>
  <c r="Q208" i="18"/>
  <c r="Q263" i="18" s="1"/>
  <c r="BF208" i="18"/>
  <c r="BF263" i="18" s="1"/>
  <c r="BF205" i="18"/>
  <c r="BF260" i="18" s="1"/>
  <c r="M14" i="8"/>
  <c r="F46" i="27"/>
  <c r="E47" i="24" s="1"/>
  <c r="F54" i="27"/>
  <c r="E55" i="24" s="1"/>
  <c r="H48" i="20"/>
  <c r="P56" i="34"/>
  <c r="Q44" i="20"/>
  <c r="R44" i="20" s="1"/>
  <c r="S44" i="20" s="1"/>
  <c r="T44" i="20" s="1"/>
  <c r="U44" i="20" s="1"/>
  <c r="V44" i="20" s="1"/>
  <c r="W44" i="20" s="1"/>
  <c r="M45" i="8"/>
  <c r="BG205" i="18"/>
  <c r="BG260" i="18" s="1"/>
  <c r="P53" i="34"/>
  <c r="H40" i="19"/>
  <c r="I40" i="19" s="1"/>
  <c r="H41" i="19"/>
  <c r="I41" i="19" s="1"/>
  <c r="P18" i="34"/>
  <c r="S39" i="20"/>
  <c r="T39" i="20" s="1"/>
  <c r="U39" i="20" s="1"/>
  <c r="V39" i="20" s="1"/>
  <c r="W39" i="20" s="1"/>
  <c r="S46" i="20"/>
  <c r="T46" i="20" s="1"/>
  <c r="U46" i="20" s="1"/>
  <c r="V46" i="20" s="1"/>
  <c r="W46" i="20" s="1"/>
  <c r="P52" i="34"/>
  <c r="R48" i="20"/>
  <c r="S48" i="20" s="1"/>
  <c r="T48" i="20" s="1"/>
  <c r="U48" i="20" s="1"/>
  <c r="V48" i="20" s="1"/>
  <c r="W48" i="20" s="1"/>
  <c r="F120" i="18"/>
  <c r="AU175" i="18" s="1"/>
  <c r="AU230" i="18" s="1"/>
  <c r="AT175" i="18"/>
  <c r="AT230" i="18" s="1"/>
  <c r="H39" i="27"/>
  <c r="G40" i="24" s="1"/>
  <c r="CK40" i="24" s="1"/>
  <c r="H42" i="27"/>
  <c r="G43" i="24" s="1"/>
  <c r="CK43" i="24" s="1"/>
  <c r="H45" i="27"/>
  <c r="G46" i="24" s="1"/>
  <c r="G9" i="27"/>
  <c r="F10" i="24" s="1"/>
  <c r="CJ10" i="24" s="1"/>
  <c r="I40" i="27"/>
  <c r="H41" i="24" s="1"/>
  <c r="I41" i="27"/>
  <c r="H42" i="24" s="1"/>
  <c r="G39" i="19"/>
  <c r="G9" i="19"/>
  <c r="F5" i="22"/>
  <c r="F19" i="27"/>
  <c r="E20" i="24" s="1"/>
  <c r="E130" i="18"/>
  <c r="J78" i="4"/>
  <c r="H19" i="26" s="1"/>
  <c r="G130" i="18" s="1"/>
  <c r="I78" i="4"/>
  <c r="G19" i="26" s="1"/>
  <c r="D185" i="18"/>
  <c r="D240" i="18" s="1"/>
  <c r="AS185" i="18"/>
  <c r="AS240" i="18" s="1"/>
  <c r="O32" i="32"/>
  <c r="D215" i="18"/>
  <c r="D270" i="18" s="1"/>
  <c r="CG45" i="24"/>
  <c r="H43" i="27"/>
  <c r="G44" i="24" s="1"/>
  <c r="CK44" i="24" s="1"/>
  <c r="F52" i="19"/>
  <c r="F14" i="19"/>
  <c r="G42" i="19"/>
  <c r="F50" i="19"/>
  <c r="F13" i="19"/>
  <c r="G43" i="19"/>
  <c r="F53" i="19"/>
  <c r="F15" i="19"/>
  <c r="E16" i="22"/>
  <c r="E30" i="22" s="1"/>
  <c r="E69" i="22" s="1"/>
  <c r="E19" i="22"/>
  <c r="E42" i="22" s="1"/>
  <c r="E81" i="22" s="1"/>
  <c r="F12" i="19"/>
  <c r="G13" i="27"/>
  <c r="G14" i="27"/>
  <c r="F15" i="24" s="1"/>
  <c r="CJ15" i="24" s="1"/>
  <c r="G15" i="27"/>
  <c r="F16" i="24" s="1"/>
  <c r="CJ16" i="24" s="1"/>
  <c r="G55" i="27"/>
  <c r="G50" i="27"/>
  <c r="F51" i="24" s="1"/>
  <c r="H9" i="26"/>
  <c r="F38" i="19"/>
  <c r="D20" i="22"/>
  <c r="D47" i="22" s="1"/>
  <c r="D22" i="22"/>
  <c r="D44" i="22" s="1"/>
  <c r="D83" i="22" s="1"/>
  <c r="F49" i="19"/>
  <c r="F49" i="27"/>
  <c r="F47" i="19"/>
  <c r="F47" i="27"/>
  <c r="E48" i="24" s="1"/>
  <c r="CI48" i="24" s="1"/>
  <c r="C46" i="22"/>
  <c r="C85" i="22" s="1"/>
  <c r="C50" i="22"/>
  <c r="C89" i="22" s="1"/>
  <c r="C48" i="22"/>
  <c r="C113" i="22" s="1"/>
  <c r="C114" i="22" s="1"/>
  <c r="C51" i="22"/>
  <c r="C90" i="22" s="1"/>
  <c r="C45" i="22"/>
  <c r="C84" i="22" s="1"/>
  <c r="C47" i="22"/>
  <c r="C111" i="22" s="1"/>
  <c r="C112" i="22" s="1"/>
  <c r="D31" i="22"/>
  <c r="D70" i="22" s="1"/>
  <c r="D143" i="22" s="1"/>
  <c r="E44" i="19"/>
  <c r="G55" i="19"/>
  <c r="F46" i="19"/>
  <c r="E51" i="19"/>
  <c r="E48" i="19"/>
  <c r="H45" i="19"/>
  <c r="F54" i="19"/>
  <c r="G134" i="18"/>
  <c r="E157" i="18"/>
  <c r="F121" i="18"/>
  <c r="F148" i="18"/>
  <c r="E160" i="18"/>
  <c r="E165" i="18"/>
  <c r="H151" i="18"/>
  <c r="G150" i="18"/>
  <c r="F136" i="18"/>
  <c r="F128" i="18"/>
  <c r="F166" i="18"/>
  <c r="G143" i="18"/>
  <c r="H146" i="18"/>
  <c r="F161" i="18"/>
  <c r="G154" i="18"/>
  <c r="D50" i="24"/>
  <c r="CH50" i="24" s="1"/>
  <c r="E48" i="27"/>
  <c r="E136" i="31" s="1"/>
  <c r="E140" i="31" s="1"/>
  <c r="CJ43" i="24"/>
  <c r="CH56" i="24"/>
  <c r="AV207" i="18"/>
  <c r="AV262" i="18" s="1"/>
  <c r="G207" i="18"/>
  <c r="G262" i="18" s="1"/>
  <c r="F144" i="18"/>
  <c r="AS212" i="18"/>
  <c r="AS267" i="18" s="1"/>
  <c r="D212" i="18"/>
  <c r="D267" i="18" s="1"/>
  <c r="AT203" i="18"/>
  <c r="E203" i="18"/>
  <c r="E198" i="18"/>
  <c r="AT198" i="18"/>
  <c r="AU174" i="18"/>
  <c r="F174" i="18"/>
  <c r="F209" i="18"/>
  <c r="F264" i="18" s="1"/>
  <c r="AU209" i="18"/>
  <c r="AU264" i="18" s="1"/>
  <c r="F205" i="18"/>
  <c r="F260" i="18" s="1"/>
  <c r="AU205" i="18"/>
  <c r="AU260" i="18" s="1"/>
  <c r="D213" i="18"/>
  <c r="D268" i="18" s="1"/>
  <c r="AS213" i="18"/>
  <c r="AS268" i="18" s="1"/>
  <c r="AU172" i="18"/>
  <c r="F172" i="18"/>
  <c r="E202" i="18"/>
  <c r="AT202" i="18"/>
  <c r="E221" i="18"/>
  <c r="E276" i="18" s="1"/>
  <c r="AT221" i="18"/>
  <c r="AT276" i="18" s="1"/>
  <c r="F138" i="18"/>
  <c r="H145" i="18"/>
  <c r="G156" i="18"/>
  <c r="G119" i="18"/>
  <c r="H118" i="18"/>
  <c r="G139" i="18"/>
  <c r="H129" i="18"/>
  <c r="F143" i="18"/>
  <c r="F147" i="18"/>
  <c r="E158" i="18"/>
  <c r="H152" i="18"/>
  <c r="G153" i="18"/>
  <c r="D47" i="24"/>
  <c r="AT216" i="18"/>
  <c r="AT271" i="18" s="1"/>
  <c r="E216" i="18"/>
  <c r="E271" i="18" s="1"/>
  <c r="CJ44" i="24"/>
  <c r="CJ40" i="24"/>
  <c r="CH48" i="24"/>
  <c r="CG50" i="24"/>
  <c r="F211" i="18"/>
  <c r="F266" i="18" s="1"/>
  <c r="AU211" i="18"/>
  <c r="AU266" i="18" s="1"/>
  <c r="F138" i="31"/>
  <c r="E56" i="24"/>
  <c r="CI56" i="24" s="1"/>
  <c r="G117" i="18"/>
  <c r="AS270" i="18"/>
  <c r="AV173" i="18"/>
  <c r="G173" i="18"/>
  <c r="F208" i="18"/>
  <c r="F263" i="18" s="1"/>
  <c r="AU208" i="18"/>
  <c r="AU263" i="18" s="1"/>
  <c r="AS220" i="18"/>
  <c r="AS275" i="18" s="1"/>
  <c r="D220" i="18"/>
  <c r="D275" i="18" s="1"/>
  <c r="F175" i="18"/>
  <c r="F230" i="18" s="1"/>
  <c r="G206" i="18"/>
  <c r="G261" i="18" s="1"/>
  <c r="AV206" i="18"/>
  <c r="AV261" i="18" s="1"/>
  <c r="AT199" i="18"/>
  <c r="E199" i="18"/>
  <c r="D136" i="31"/>
  <c r="D140" i="31" s="1"/>
  <c r="CF45" i="24"/>
  <c r="D50" i="32" s="1"/>
  <c r="CF49" i="24"/>
  <c r="D54" i="32" s="1"/>
  <c r="F124" i="18"/>
  <c r="F125" i="18"/>
  <c r="E179" i="18"/>
  <c r="E234" i="18" s="1"/>
  <c r="AT179" i="18"/>
  <c r="AT234" i="18" s="1"/>
  <c r="E180" i="18"/>
  <c r="E235" i="18" s="1"/>
  <c r="AT180" i="18"/>
  <c r="AT235" i="18" s="1"/>
  <c r="E14" i="24"/>
  <c r="CI14" i="24" s="1"/>
  <c r="CI13" i="24" s="1"/>
  <c r="F126" i="18"/>
  <c r="AT181" i="18"/>
  <c r="AT236" i="18" s="1"/>
  <c r="E181" i="18"/>
  <c r="E236" i="18" s="1"/>
  <c r="H192" i="18"/>
  <c r="H247" i="18" s="1"/>
  <c r="AW192" i="18"/>
  <c r="AW247" i="18" s="1"/>
  <c r="AX218" i="18"/>
  <c r="AX273" i="18" s="1"/>
  <c r="I218" i="18"/>
  <c r="I273" i="18" s="1"/>
  <c r="BH209" i="18"/>
  <c r="BH264" i="18" s="1"/>
  <c r="S209" i="18"/>
  <c r="S264" i="18" s="1"/>
  <c r="BH207" i="18"/>
  <c r="BH262" i="18" s="1"/>
  <c r="S207" i="18"/>
  <c r="S262" i="18" s="1"/>
  <c r="AX219" i="18"/>
  <c r="AX274" i="18" s="1"/>
  <c r="I219" i="18"/>
  <c r="I274" i="18" s="1"/>
  <c r="BH208" i="18"/>
  <c r="BH263" i="18" s="1"/>
  <c r="S208" i="18"/>
  <c r="S263" i="18" s="1"/>
  <c r="G43" i="31"/>
  <c r="G82" i="31" s="1"/>
  <c r="I6" i="31"/>
  <c r="H16" i="31"/>
  <c r="I8" i="31"/>
  <c r="I29" i="31" s="1"/>
  <c r="I68" i="31" s="1"/>
  <c r="I146" i="31" s="1"/>
  <c r="D151" i="31"/>
  <c r="I5" i="31"/>
  <c r="E104" i="31"/>
  <c r="E105" i="31" s="1"/>
  <c r="E84" i="31"/>
  <c r="E109" i="31"/>
  <c r="E110" i="31" s="1"/>
  <c r="E85" i="31"/>
  <c r="H21" i="31"/>
  <c r="F149" i="31"/>
  <c r="E111" i="31"/>
  <c r="E112" i="31" s="1"/>
  <c r="E86" i="31"/>
  <c r="I7" i="31"/>
  <c r="G22" i="31"/>
  <c r="G44" i="31" s="1"/>
  <c r="G83" i="31" s="1"/>
  <c r="D107" i="31"/>
  <c r="D106" i="31"/>
  <c r="D108" i="31"/>
  <c r="H19" i="31"/>
  <c r="H42" i="31" s="1"/>
  <c r="H81" i="31" s="1"/>
  <c r="F51" i="31"/>
  <c r="F90" i="31" s="1"/>
  <c r="F47" i="31"/>
  <c r="F49" i="31"/>
  <c r="F46" i="31"/>
  <c r="F48" i="31"/>
  <c r="F45" i="31"/>
  <c r="F50" i="31"/>
  <c r="F89" i="31" s="1"/>
  <c r="E113" i="31"/>
  <c r="E114" i="31" s="1"/>
  <c r="E87" i="31"/>
  <c r="H23" i="31"/>
  <c r="I17" i="31"/>
  <c r="H27" i="31"/>
  <c r="H66" i="31" s="1"/>
  <c r="H28" i="31"/>
  <c r="H67" i="31" s="1"/>
  <c r="H145" i="31" s="1"/>
  <c r="G30" i="31"/>
  <c r="G69" i="31" s="1"/>
  <c r="G31" i="31"/>
  <c r="G70" i="31" s="1"/>
  <c r="G20" i="31"/>
  <c r="E115" i="31"/>
  <c r="E116" i="31" s="1"/>
  <c r="E88" i="31"/>
  <c r="H18" i="31"/>
  <c r="G17" i="22"/>
  <c r="F23" i="22"/>
  <c r="E18" i="22"/>
  <c r="CH52" i="24"/>
  <c r="CF52" i="24"/>
  <c r="D57" i="32" s="1"/>
  <c r="E21" i="22"/>
  <c r="C88" i="22"/>
  <c r="C115" i="22"/>
  <c r="C116" i="22" s="1"/>
  <c r="CG52" i="24"/>
  <c r="D43" i="22"/>
  <c r="D82" i="22" s="1"/>
  <c r="E7" i="22"/>
  <c r="CG13" i="24"/>
  <c r="E6" i="22"/>
  <c r="CH13" i="24"/>
  <c r="E8" i="22"/>
  <c r="E29" i="22" s="1"/>
  <c r="E68" i="22" s="1"/>
  <c r="E140" i="22" s="1"/>
  <c r="CF13" i="24"/>
  <c r="D18" i="32" s="1"/>
  <c r="D28" i="22"/>
  <c r="D67" i="22" s="1"/>
  <c r="D139" i="22" s="1"/>
  <c r="D27" i="22"/>
  <c r="D66" i="22" s="1"/>
  <c r="K104" i="4"/>
  <c r="I45" i="26" s="1"/>
  <c r="L100" i="4"/>
  <c r="J41" i="26" s="1"/>
  <c r="J97" i="4"/>
  <c r="H38" i="26" s="1"/>
  <c r="K98" i="4"/>
  <c r="I39" i="26" s="1"/>
  <c r="L99" i="4"/>
  <c r="J40" i="26" s="1"/>
  <c r="K102" i="4"/>
  <c r="I43" i="26" s="1"/>
  <c r="K101" i="4"/>
  <c r="I42" i="26" s="1"/>
  <c r="H103" i="4"/>
  <c r="F44" i="26" s="1"/>
  <c r="J96" i="4"/>
  <c r="H37" i="26" s="1"/>
  <c r="L93" i="4"/>
  <c r="J34" i="26" s="1"/>
  <c r="H89" i="4"/>
  <c r="F30" i="26" s="1"/>
  <c r="J114" i="4"/>
  <c r="H55" i="26" s="1"/>
  <c r="I90" i="4"/>
  <c r="G31" i="26" s="1"/>
  <c r="J95" i="4"/>
  <c r="H36" i="26" s="1"/>
  <c r="I113" i="4"/>
  <c r="G54" i="26" s="1"/>
  <c r="H107" i="4"/>
  <c r="F48" i="26" s="1"/>
  <c r="L94" i="4"/>
  <c r="J35" i="26" s="1"/>
  <c r="H110" i="4"/>
  <c r="F51" i="26" s="1"/>
  <c r="I106" i="4"/>
  <c r="G47" i="26" s="1"/>
  <c r="J109" i="4"/>
  <c r="H50" i="26" s="1"/>
  <c r="G88" i="4"/>
  <c r="E29" i="26" s="1"/>
  <c r="K91" i="4"/>
  <c r="I32" i="26" s="1"/>
  <c r="J92" i="4"/>
  <c r="H33" i="26" s="1"/>
  <c r="I108" i="4"/>
  <c r="G49" i="26" s="1"/>
  <c r="I105" i="4"/>
  <c r="G46" i="26" s="1"/>
  <c r="G63" i="4"/>
  <c r="E4" i="26" s="1"/>
  <c r="J76" i="4"/>
  <c r="H17" i="26" s="1"/>
  <c r="L77" i="4"/>
  <c r="J18" i="26" s="1"/>
  <c r="I75" i="4"/>
  <c r="G16" i="26" s="1"/>
  <c r="H70" i="4"/>
  <c r="F11" i="26" s="1"/>
  <c r="K79" i="4"/>
  <c r="I20" i="26" s="1"/>
  <c r="L66" i="4"/>
  <c r="J7" i="26" s="1"/>
  <c r="J74" i="4"/>
  <c r="H15" i="26" s="1"/>
  <c r="J72" i="4"/>
  <c r="H13" i="26" s="1"/>
  <c r="J73" i="4"/>
  <c r="H14" i="26" s="1"/>
  <c r="J84" i="4"/>
  <c r="H25" i="26" s="1"/>
  <c r="K65" i="4"/>
  <c r="I6" i="26" s="1"/>
  <c r="I64" i="4"/>
  <c r="G5" i="26" s="1"/>
  <c r="K82" i="4"/>
  <c r="I23" i="26" s="1"/>
  <c r="K71" i="4"/>
  <c r="I12" i="26" s="1"/>
  <c r="K68" i="4"/>
  <c r="I83" i="4"/>
  <c r="G24" i="26" s="1"/>
  <c r="K87" i="4"/>
  <c r="I28" i="26" s="1"/>
  <c r="K67" i="4"/>
  <c r="I8" i="26" s="1"/>
  <c r="J86" i="4"/>
  <c r="H27" i="26" s="1"/>
  <c r="J69" i="4"/>
  <c r="H10" i="26" s="1"/>
  <c r="P51" i="20" l="1"/>
  <c r="Q51" i="20" s="1"/>
  <c r="R51" i="20" s="1"/>
  <c r="S51" i="20" s="1"/>
  <c r="T51" i="20" s="1"/>
  <c r="U51" i="20" s="1"/>
  <c r="V51" i="20" s="1"/>
  <c r="W51" i="20" s="1"/>
  <c r="M57" i="34"/>
  <c r="P57" i="34" s="1"/>
  <c r="M52" i="8"/>
  <c r="I48" i="20"/>
  <c r="J48" i="20" s="1"/>
  <c r="K48" i="20" s="1"/>
  <c r="L48" i="20" s="1"/>
  <c r="M48" i="20" s="1"/>
  <c r="N48" i="20" s="1"/>
  <c r="O48" i="20" s="1"/>
  <c r="G5" i="22"/>
  <c r="G53" i="19"/>
  <c r="G52" i="19"/>
  <c r="P50" i="34"/>
  <c r="S205" i="18"/>
  <c r="S260" i="18" s="1"/>
  <c r="BH205" i="18"/>
  <c r="BH260" i="18" s="1"/>
  <c r="N32" i="34"/>
  <c r="H39" i="19"/>
  <c r="I39" i="19" s="1"/>
  <c r="N58" i="32"/>
  <c r="F59" i="34"/>
  <c r="W59" i="34" s="1"/>
  <c r="H59" i="34"/>
  <c r="G12" i="19"/>
  <c r="H42" i="19"/>
  <c r="F58" i="34"/>
  <c r="W58" i="34" s="1"/>
  <c r="H58" i="34"/>
  <c r="G15" i="19"/>
  <c r="H13" i="27"/>
  <c r="H15" i="27"/>
  <c r="G16" i="24" s="1"/>
  <c r="CK16" i="24" s="1"/>
  <c r="I43" i="27"/>
  <c r="H44" i="24" s="1"/>
  <c r="I45" i="27"/>
  <c r="H46" i="24" s="1"/>
  <c r="CL46" i="24" s="1"/>
  <c r="I39" i="27"/>
  <c r="H40" i="24" s="1"/>
  <c r="I42" i="27"/>
  <c r="H43" i="24" s="1"/>
  <c r="CL43" i="24" s="1"/>
  <c r="H19" i="27"/>
  <c r="G20" i="24" s="1"/>
  <c r="E185" i="18"/>
  <c r="E240" i="18" s="1"/>
  <c r="AT185" i="18"/>
  <c r="AT240" i="18" s="1"/>
  <c r="I9" i="26"/>
  <c r="G19" i="27"/>
  <c r="F20" i="24" s="1"/>
  <c r="F130" i="18"/>
  <c r="J41" i="27"/>
  <c r="I42" i="24" s="1"/>
  <c r="CM42" i="24" s="1"/>
  <c r="J40" i="27"/>
  <c r="I41" i="24" s="1"/>
  <c r="CM41" i="24" s="1"/>
  <c r="G50" i="19"/>
  <c r="F16" i="22"/>
  <c r="F31" i="22" s="1"/>
  <c r="F70" i="22" s="1"/>
  <c r="G14" i="19"/>
  <c r="E31" i="22"/>
  <c r="E70" i="22" s="1"/>
  <c r="E143" i="22" s="1"/>
  <c r="H14" i="27"/>
  <c r="G15" i="24" s="1"/>
  <c r="CK15" i="24" s="1"/>
  <c r="H50" i="27"/>
  <c r="G51" i="24" s="1"/>
  <c r="CK51" i="24" s="1"/>
  <c r="H55" i="27"/>
  <c r="H43" i="19"/>
  <c r="I43" i="19" s="1"/>
  <c r="E22" i="22"/>
  <c r="E44" i="22" s="1"/>
  <c r="E83" i="22" s="1"/>
  <c r="E20" i="22"/>
  <c r="E51" i="22" s="1"/>
  <c r="E90" i="22" s="1"/>
  <c r="G13" i="19"/>
  <c r="CH49" i="24"/>
  <c r="G120" i="18"/>
  <c r="G175" i="18" s="1"/>
  <c r="G230" i="18" s="1"/>
  <c r="G54" i="27"/>
  <c r="F55" i="24" s="1"/>
  <c r="CJ55" i="24" s="1"/>
  <c r="H9" i="27"/>
  <c r="G10" i="24" s="1"/>
  <c r="CK10" i="24" s="1"/>
  <c r="G46" i="27"/>
  <c r="F47" i="24" s="1"/>
  <c r="CJ47" i="24" s="1"/>
  <c r="C109" i="22"/>
  <c r="C110" i="22" s="1"/>
  <c r="C104" i="22"/>
  <c r="C105" i="22" s="1"/>
  <c r="C107" i="22" s="1"/>
  <c r="H9" i="19"/>
  <c r="D48" i="22"/>
  <c r="D87" i="22" s="1"/>
  <c r="D50" i="22"/>
  <c r="D89" i="22" s="1"/>
  <c r="G38" i="19"/>
  <c r="D49" i="22"/>
  <c r="D115" i="22" s="1"/>
  <c r="D116" i="22" s="1"/>
  <c r="D45" i="22"/>
  <c r="D104" i="22" s="1"/>
  <c r="D105" i="22" s="1"/>
  <c r="D46" i="22"/>
  <c r="D85" i="22" s="1"/>
  <c r="C87" i="22"/>
  <c r="D51" i="22"/>
  <c r="D90" i="22" s="1"/>
  <c r="F19" i="22"/>
  <c r="F42" i="22" s="1"/>
  <c r="F81" i="22" s="1"/>
  <c r="G49" i="19"/>
  <c r="G49" i="27"/>
  <c r="G47" i="19"/>
  <c r="G47" i="27"/>
  <c r="F48" i="24" s="1"/>
  <c r="C86" i="22"/>
  <c r="F51" i="19"/>
  <c r="H55" i="19"/>
  <c r="G54" i="19"/>
  <c r="J40" i="19"/>
  <c r="F48" i="19"/>
  <c r="F44" i="19"/>
  <c r="G46" i="19"/>
  <c r="I45" i="19"/>
  <c r="J41" i="19"/>
  <c r="CG49" i="24"/>
  <c r="J64" i="4"/>
  <c r="H5" i="26" s="1"/>
  <c r="G128" i="18"/>
  <c r="G144" i="18"/>
  <c r="F158" i="18"/>
  <c r="F165" i="18"/>
  <c r="H153" i="18"/>
  <c r="CL42" i="24"/>
  <c r="CK46" i="24"/>
  <c r="G209" i="18"/>
  <c r="G264" i="18" s="1"/>
  <c r="AV209" i="18"/>
  <c r="AV264" i="18" s="1"/>
  <c r="F221" i="18"/>
  <c r="F276" i="18" s="1"/>
  <c r="AU221" i="18"/>
  <c r="AU276" i="18" s="1"/>
  <c r="G205" i="18"/>
  <c r="G260" i="18" s="1"/>
  <c r="AV205" i="18"/>
  <c r="AV260" i="18" s="1"/>
  <c r="AT220" i="18"/>
  <c r="AT275" i="18" s="1"/>
  <c r="E220" i="18"/>
  <c r="E275" i="18" s="1"/>
  <c r="F203" i="18"/>
  <c r="AU203" i="18"/>
  <c r="E212" i="18"/>
  <c r="E267" i="18" s="1"/>
  <c r="AT212" i="18"/>
  <c r="AT267" i="18" s="1"/>
  <c r="H139" i="18"/>
  <c r="H134" i="18"/>
  <c r="I129" i="18"/>
  <c r="F160" i="18"/>
  <c r="AU215" i="18" s="1"/>
  <c r="G161" i="18"/>
  <c r="G166" i="18"/>
  <c r="H150" i="18"/>
  <c r="AV172" i="18"/>
  <c r="G172" i="18"/>
  <c r="CJ39" i="24"/>
  <c r="CH47" i="24"/>
  <c r="AT213" i="18"/>
  <c r="AT268" i="18" s="1"/>
  <c r="E213" i="18"/>
  <c r="E268" i="18" s="1"/>
  <c r="AU198" i="18"/>
  <c r="F198" i="18"/>
  <c r="G174" i="18"/>
  <c r="AV174" i="18"/>
  <c r="G138" i="31"/>
  <c r="F56" i="24"/>
  <c r="CJ56" i="24" s="1"/>
  <c r="CI55" i="24"/>
  <c r="CK39" i="24"/>
  <c r="CI47" i="24"/>
  <c r="CI45" i="24" s="1"/>
  <c r="G121" i="18"/>
  <c r="H119" i="18"/>
  <c r="G136" i="18"/>
  <c r="I118" i="18"/>
  <c r="F157" i="18"/>
  <c r="I146" i="18"/>
  <c r="G148" i="18"/>
  <c r="I151" i="18"/>
  <c r="H156" i="18"/>
  <c r="G208" i="18"/>
  <c r="G263" i="18" s="1"/>
  <c r="AV208" i="18"/>
  <c r="AV263" i="18" s="1"/>
  <c r="F216" i="18"/>
  <c r="F271" i="18" s="1"/>
  <c r="AU216" i="18"/>
  <c r="AU271" i="18" s="1"/>
  <c r="AV198" i="18"/>
  <c r="G198" i="18"/>
  <c r="H206" i="18"/>
  <c r="H261" i="18" s="1"/>
  <c r="AW206" i="18"/>
  <c r="AW261" i="18" s="1"/>
  <c r="AT215" i="18"/>
  <c r="AT270" i="18" s="1"/>
  <c r="E215" i="18"/>
  <c r="E270" i="18" s="1"/>
  <c r="G138" i="18"/>
  <c r="H117" i="18"/>
  <c r="H143" i="18"/>
  <c r="G147" i="18"/>
  <c r="I145" i="18"/>
  <c r="H154" i="18"/>
  <c r="I152" i="18"/>
  <c r="H207" i="18"/>
  <c r="H262" i="18" s="1"/>
  <c r="AW207" i="18"/>
  <c r="AW262" i="18" s="1"/>
  <c r="AU202" i="18"/>
  <c r="F202" i="18"/>
  <c r="H173" i="18"/>
  <c r="AW173" i="18"/>
  <c r="AV211" i="18"/>
  <c r="AV266" i="18" s="1"/>
  <c r="G211" i="18"/>
  <c r="G266" i="18" s="1"/>
  <c r="G185" i="18"/>
  <c r="G240" i="18" s="1"/>
  <c r="AV185" i="18"/>
  <c r="AV240" i="18" s="1"/>
  <c r="AU199" i="18"/>
  <c r="F199" i="18"/>
  <c r="CJ51" i="24"/>
  <c r="CL41" i="24"/>
  <c r="F48" i="27"/>
  <c r="F136" i="31" s="1"/>
  <c r="F140" i="31" s="1"/>
  <c r="E50" i="24"/>
  <c r="H58" i="32"/>
  <c r="F58" i="32"/>
  <c r="H59" i="32"/>
  <c r="F59" i="32"/>
  <c r="G126" i="18"/>
  <c r="G181" i="18" s="1"/>
  <c r="F14" i="24"/>
  <c r="CJ14" i="24" s="1"/>
  <c r="G125" i="18"/>
  <c r="G124" i="18"/>
  <c r="F181" i="18"/>
  <c r="F236" i="18" s="1"/>
  <c r="AU181" i="18"/>
  <c r="AU236" i="18" s="1"/>
  <c r="AU180" i="18"/>
  <c r="AU235" i="18" s="1"/>
  <c r="F180" i="18"/>
  <c r="F235" i="18" s="1"/>
  <c r="AU179" i="18"/>
  <c r="AU234" i="18" s="1"/>
  <c r="F179" i="18"/>
  <c r="F234" i="18" s="1"/>
  <c r="BI205" i="18"/>
  <c r="BI260" i="18" s="1"/>
  <c r="T205" i="18"/>
  <c r="T260" i="18" s="1"/>
  <c r="BI207" i="18"/>
  <c r="BI262" i="18" s="1"/>
  <c r="T207" i="18"/>
  <c r="T262" i="18" s="1"/>
  <c r="BC215" i="18"/>
  <c r="BC270" i="18" s="1"/>
  <c r="N215" i="18"/>
  <c r="N270" i="18" s="1"/>
  <c r="BI208" i="18"/>
  <c r="BI263" i="18" s="1"/>
  <c r="T208" i="18"/>
  <c r="T263" i="18" s="1"/>
  <c r="BI209" i="18"/>
  <c r="BI264" i="18" s="1"/>
  <c r="T209" i="18"/>
  <c r="T264" i="18" s="1"/>
  <c r="AY218" i="18"/>
  <c r="AY273" i="18" s="1"/>
  <c r="J218" i="18"/>
  <c r="J273" i="18" s="1"/>
  <c r="AY219" i="18"/>
  <c r="AY274" i="18" s="1"/>
  <c r="J219" i="18"/>
  <c r="J274" i="18" s="1"/>
  <c r="AX192" i="18"/>
  <c r="AX247" i="18" s="1"/>
  <c r="I192" i="18"/>
  <c r="I247" i="18" s="1"/>
  <c r="H43" i="31"/>
  <c r="H82" i="31" s="1"/>
  <c r="F104" i="31"/>
  <c r="F105" i="31" s="1"/>
  <c r="F84" i="31"/>
  <c r="F111" i="31"/>
  <c r="F112" i="31" s="1"/>
  <c r="F86" i="31"/>
  <c r="J7" i="31"/>
  <c r="J5" i="31"/>
  <c r="H31" i="31"/>
  <c r="H70" i="31" s="1"/>
  <c r="H30" i="31"/>
  <c r="H69" i="31" s="1"/>
  <c r="I18" i="31"/>
  <c r="H20" i="31"/>
  <c r="I23" i="31"/>
  <c r="G149" i="31"/>
  <c r="F113" i="31"/>
  <c r="F114" i="31" s="1"/>
  <c r="F87" i="31"/>
  <c r="I19" i="31"/>
  <c r="I42" i="31" s="1"/>
  <c r="I81" i="31" s="1"/>
  <c r="E151" i="31"/>
  <c r="J8" i="31"/>
  <c r="J29" i="31" s="1"/>
  <c r="J68" i="31" s="1"/>
  <c r="J146" i="31" s="1"/>
  <c r="I16" i="31"/>
  <c r="I28" i="31"/>
  <c r="I67" i="31" s="1"/>
  <c r="I145" i="31" s="1"/>
  <c r="I27" i="31"/>
  <c r="I66" i="31" s="1"/>
  <c r="F115" i="31"/>
  <c r="F116" i="31" s="1"/>
  <c r="F88" i="31"/>
  <c r="G48" i="31"/>
  <c r="G45" i="31"/>
  <c r="G50" i="31"/>
  <c r="G89" i="31" s="1"/>
  <c r="G47" i="31"/>
  <c r="G51" i="31"/>
  <c r="G90" i="31" s="1"/>
  <c r="G46" i="31"/>
  <c r="G49" i="31"/>
  <c r="J17" i="31"/>
  <c r="F109" i="31"/>
  <c r="F110" i="31" s="1"/>
  <c r="F85" i="31"/>
  <c r="H22" i="31"/>
  <c r="H44" i="31" s="1"/>
  <c r="H83" i="31" s="1"/>
  <c r="I21" i="31"/>
  <c r="E108" i="31"/>
  <c r="E106" i="31"/>
  <c r="E107" i="31"/>
  <c r="J6" i="31"/>
  <c r="H17" i="22"/>
  <c r="F18" i="22"/>
  <c r="F21" i="22"/>
  <c r="D111" i="22"/>
  <c r="D112" i="22" s="1"/>
  <c r="D86" i="22"/>
  <c r="G23" i="22"/>
  <c r="E43" i="22"/>
  <c r="E82" i="22" s="1"/>
  <c r="E28" i="22"/>
  <c r="E67" i="22" s="1"/>
  <c r="E139" i="22" s="1"/>
  <c r="E27" i="22"/>
  <c r="E66" i="22" s="1"/>
  <c r="F6" i="22"/>
  <c r="F8" i="22"/>
  <c r="F29" i="22" s="1"/>
  <c r="F68" i="22" s="1"/>
  <c r="F140" i="22" s="1"/>
  <c r="F7" i="22"/>
  <c r="L104" i="4"/>
  <c r="J45" i="26" s="1"/>
  <c r="L102" i="4"/>
  <c r="J43" i="26" s="1"/>
  <c r="M100" i="4"/>
  <c r="K41" i="26" s="1"/>
  <c r="K41" i="27" s="1"/>
  <c r="K97" i="4"/>
  <c r="I38" i="26" s="1"/>
  <c r="L98" i="4"/>
  <c r="J39" i="26" s="1"/>
  <c r="L101" i="4"/>
  <c r="J42" i="26" s="1"/>
  <c r="M99" i="4"/>
  <c r="K40" i="26" s="1"/>
  <c r="K40" i="27" s="1"/>
  <c r="I110" i="4"/>
  <c r="G51" i="26" s="1"/>
  <c r="M93" i="4"/>
  <c r="K34" i="26" s="1"/>
  <c r="I103" i="4"/>
  <c r="G44" i="26" s="1"/>
  <c r="K109" i="4"/>
  <c r="I50" i="26" s="1"/>
  <c r="K96" i="4"/>
  <c r="I37" i="26" s="1"/>
  <c r="I107" i="4"/>
  <c r="G48" i="26" s="1"/>
  <c r="J105" i="4"/>
  <c r="H46" i="26" s="1"/>
  <c r="J106" i="4"/>
  <c r="H47" i="26" s="1"/>
  <c r="I89" i="4"/>
  <c r="G30" i="26" s="1"/>
  <c r="H88" i="4"/>
  <c r="F29" i="26" s="1"/>
  <c r="L91" i="4"/>
  <c r="J32" i="26" s="1"/>
  <c r="K92" i="4"/>
  <c r="I33" i="26" s="1"/>
  <c r="K114" i="4"/>
  <c r="I55" i="26" s="1"/>
  <c r="M94" i="4"/>
  <c r="K35" i="26" s="1"/>
  <c r="J113" i="4"/>
  <c r="H54" i="26" s="1"/>
  <c r="K95" i="4"/>
  <c r="I36" i="26" s="1"/>
  <c r="J90" i="4"/>
  <c r="H31" i="26" s="1"/>
  <c r="I70" i="4"/>
  <c r="G11" i="26" s="1"/>
  <c r="K76" i="4"/>
  <c r="I17" i="26" s="1"/>
  <c r="H63" i="4"/>
  <c r="F4" i="26" s="1"/>
  <c r="M77" i="4"/>
  <c r="K18" i="26" s="1"/>
  <c r="J75" i="4"/>
  <c r="H16" i="26" s="1"/>
  <c r="K86" i="4"/>
  <c r="I27" i="26" s="1"/>
  <c r="J83" i="4"/>
  <c r="H24" i="26" s="1"/>
  <c r="K69" i="4"/>
  <c r="I10" i="26" s="1"/>
  <c r="L67" i="4"/>
  <c r="J8" i="26" s="1"/>
  <c r="L87" i="4"/>
  <c r="J28" i="26" s="1"/>
  <c r="K74" i="4"/>
  <c r="I15" i="26" s="1"/>
  <c r="K72" i="4"/>
  <c r="I13" i="26" s="1"/>
  <c r="K73" i="4"/>
  <c r="I14" i="26" s="1"/>
  <c r="L82" i="4"/>
  <c r="J23" i="26" s="1"/>
  <c r="L65" i="4"/>
  <c r="J6" i="26" s="1"/>
  <c r="K84" i="4"/>
  <c r="I25" i="26" s="1"/>
  <c r="M66" i="4"/>
  <c r="K7" i="26" s="1"/>
  <c r="L79" i="4"/>
  <c r="J20" i="26" s="1"/>
  <c r="L68" i="4"/>
  <c r="L71" i="4"/>
  <c r="J12" i="26" s="1"/>
  <c r="P48" i="20" l="1"/>
  <c r="Q48" i="20" s="1"/>
  <c r="M54" i="34"/>
  <c r="P54" i="34" s="1"/>
  <c r="H53" i="19"/>
  <c r="I53" i="19" s="1"/>
  <c r="J53" i="19" s="1"/>
  <c r="K53" i="19" s="1"/>
  <c r="L53" i="19" s="1"/>
  <c r="M53" i="19" s="1"/>
  <c r="N53" i="19" s="1"/>
  <c r="O53" i="19" s="1"/>
  <c r="P53" i="19" s="1"/>
  <c r="Q53" i="19" s="1"/>
  <c r="R53" i="19" s="1"/>
  <c r="S53" i="19" s="1"/>
  <c r="T53" i="19" s="1"/>
  <c r="U53" i="19" s="1"/>
  <c r="V53" i="19" s="1"/>
  <c r="W53" i="19" s="1"/>
  <c r="H52" i="19"/>
  <c r="I52" i="19" s="1"/>
  <c r="J52" i="19" s="1"/>
  <c r="K52" i="19" s="1"/>
  <c r="L52" i="19" s="1"/>
  <c r="M52" i="19" s="1"/>
  <c r="N52" i="19" s="1"/>
  <c r="O52" i="19" s="1"/>
  <c r="P52" i="19" s="1"/>
  <c r="Q52" i="19" s="1"/>
  <c r="R52" i="19" s="1"/>
  <c r="S52" i="19" s="1"/>
  <c r="T52" i="19" s="1"/>
  <c r="U52" i="19" s="1"/>
  <c r="V52" i="19" s="1"/>
  <c r="W52" i="19" s="1"/>
  <c r="M49" i="8"/>
  <c r="I42" i="19"/>
  <c r="J42" i="19" s="1"/>
  <c r="H13" i="19"/>
  <c r="I13" i="19" s="1"/>
  <c r="H12" i="19"/>
  <c r="H50" i="19"/>
  <c r="I50" i="19" s="1"/>
  <c r="H15" i="19"/>
  <c r="H54" i="27"/>
  <c r="G55" i="24" s="1"/>
  <c r="H46" i="27"/>
  <c r="I13" i="27"/>
  <c r="I55" i="27"/>
  <c r="I15" i="27"/>
  <c r="H16" i="24" s="1"/>
  <c r="CL16" i="24" s="1"/>
  <c r="I50" i="27"/>
  <c r="H51" i="24" s="1"/>
  <c r="I9" i="27"/>
  <c r="H10" i="24" s="1"/>
  <c r="CL10" i="24" s="1"/>
  <c r="I14" i="27"/>
  <c r="H15" i="24" s="1"/>
  <c r="CL15" i="24" s="1"/>
  <c r="H14" i="19"/>
  <c r="N59" i="32"/>
  <c r="H120" i="18"/>
  <c r="AW175" i="18" s="1"/>
  <c r="AW230" i="18" s="1"/>
  <c r="K78" i="4"/>
  <c r="I19" i="26" s="1"/>
  <c r="J9" i="26"/>
  <c r="J9" i="27" s="1"/>
  <c r="I10" i="24" s="1"/>
  <c r="AU185" i="18"/>
  <c r="AU240" i="18" s="1"/>
  <c r="F185" i="18"/>
  <c r="F240" i="18" s="1"/>
  <c r="J42" i="27"/>
  <c r="I43" i="24" s="1"/>
  <c r="J43" i="27"/>
  <c r="I44" i="24" s="1"/>
  <c r="CM44" i="24" s="1"/>
  <c r="J39" i="27"/>
  <c r="I40" i="24" s="1"/>
  <c r="CM40" i="24" s="1"/>
  <c r="J45" i="27"/>
  <c r="I46" i="24" s="1"/>
  <c r="CM46" i="24" s="1"/>
  <c r="F30" i="22"/>
  <c r="F69" i="22" s="1"/>
  <c r="F143" i="22" s="1"/>
  <c r="AV175" i="18"/>
  <c r="AV230" i="18" s="1"/>
  <c r="E48" i="22"/>
  <c r="E87" i="22" s="1"/>
  <c r="E45" i="22"/>
  <c r="E84" i="22" s="1"/>
  <c r="E47" i="22"/>
  <c r="E111" i="22" s="1"/>
  <c r="E112" i="22" s="1"/>
  <c r="E50" i="22"/>
  <c r="E89" i="22" s="1"/>
  <c r="E46" i="22"/>
  <c r="E85" i="22" s="1"/>
  <c r="E49" i="22"/>
  <c r="E88" i="22" s="1"/>
  <c r="I9" i="19"/>
  <c r="O58" i="32"/>
  <c r="G19" i="22"/>
  <c r="G42" i="22" s="1"/>
  <c r="G81" i="22" s="1"/>
  <c r="H38" i="19"/>
  <c r="H16" i="22" s="1"/>
  <c r="H5" i="22"/>
  <c r="CJ45" i="24"/>
  <c r="CJ52" i="24"/>
  <c r="C106" i="22"/>
  <c r="C108" i="22"/>
  <c r="C145" i="22"/>
  <c r="D84" i="22"/>
  <c r="D113" i="22"/>
  <c r="D114" i="22" s="1"/>
  <c r="D88" i="22"/>
  <c r="D109" i="22"/>
  <c r="D110" i="22" s="1"/>
  <c r="G16" i="22"/>
  <c r="G31" i="22" s="1"/>
  <c r="G70" i="22" s="1"/>
  <c r="F22" i="22"/>
  <c r="F44" i="22" s="1"/>
  <c r="F83" i="22" s="1"/>
  <c r="F20" i="22"/>
  <c r="F48" i="22" s="1"/>
  <c r="CJ13" i="24"/>
  <c r="H47" i="19"/>
  <c r="H47" i="27"/>
  <c r="G48" i="24" s="1"/>
  <c r="CK48" i="24" s="1"/>
  <c r="H49" i="19"/>
  <c r="H49" i="27"/>
  <c r="J43" i="19"/>
  <c r="G48" i="19"/>
  <c r="G51" i="19"/>
  <c r="J45" i="19"/>
  <c r="H46" i="19"/>
  <c r="H54" i="19"/>
  <c r="J39" i="19"/>
  <c r="K41" i="19"/>
  <c r="G44" i="19"/>
  <c r="K40" i="19"/>
  <c r="I55" i="19"/>
  <c r="K64" i="4"/>
  <c r="I5" i="26" s="1"/>
  <c r="J129" i="18"/>
  <c r="I117" i="18"/>
  <c r="I143" i="18"/>
  <c r="H136" i="18"/>
  <c r="H121" i="18"/>
  <c r="H138" i="18"/>
  <c r="H147" i="18"/>
  <c r="H144" i="18"/>
  <c r="G158" i="18"/>
  <c r="H161" i="18"/>
  <c r="G160" i="18"/>
  <c r="I207" i="18"/>
  <c r="I262" i="18" s="1"/>
  <c r="AX207" i="18"/>
  <c r="AX262" i="18" s="1"/>
  <c r="H198" i="18"/>
  <c r="AW198" i="18"/>
  <c r="I206" i="18"/>
  <c r="I261" i="18" s="1"/>
  <c r="AX206" i="18"/>
  <c r="AX261" i="18" s="1"/>
  <c r="AW174" i="18"/>
  <c r="H174" i="18"/>
  <c r="CL40" i="24"/>
  <c r="G216" i="18"/>
  <c r="G271" i="18" s="1"/>
  <c r="AV216" i="18"/>
  <c r="AV271" i="18" s="1"/>
  <c r="AU213" i="18"/>
  <c r="AU268" i="18" s="1"/>
  <c r="F213" i="18"/>
  <c r="F268" i="18" s="1"/>
  <c r="H148" i="18"/>
  <c r="I156" i="18"/>
  <c r="H172" i="18"/>
  <c r="AW172" i="18"/>
  <c r="I173" i="18"/>
  <c r="AX173" i="18"/>
  <c r="AW205" i="18"/>
  <c r="AW260" i="18" s="1"/>
  <c r="H205" i="18"/>
  <c r="H260" i="18" s="1"/>
  <c r="H208" i="18"/>
  <c r="H263" i="18" s="1"/>
  <c r="AW208" i="18"/>
  <c r="AW263" i="18" s="1"/>
  <c r="CJ48" i="24"/>
  <c r="I119" i="18"/>
  <c r="H166" i="18"/>
  <c r="I150" i="18"/>
  <c r="J118" i="18"/>
  <c r="I134" i="18"/>
  <c r="I139" i="18"/>
  <c r="J146" i="18"/>
  <c r="J145" i="18"/>
  <c r="I153" i="18"/>
  <c r="I154" i="18"/>
  <c r="CL44" i="24"/>
  <c r="AW211" i="18"/>
  <c r="AW266" i="18" s="1"/>
  <c r="H211" i="18"/>
  <c r="H266" i="18" s="1"/>
  <c r="G203" i="18"/>
  <c r="AV203" i="18"/>
  <c r="AU212" i="18"/>
  <c r="AU267" i="18" s="1"/>
  <c r="F212" i="18"/>
  <c r="F267" i="18" s="1"/>
  <c r="G221" i="18"/>
  <c r="G276" i="18" s="1"/>
  <c r="AV221" i="18"/>
  <c r="AV276" i="18" s="1"/>
  <c r="F215" i="18"/>
  <c r="F270" i="18" s="1"/>
  <c r="AU270" i="18"/>
  <c r="F220" i="18"/>
  <c r="F275" i="18" s="1"/>
  <c r="AU220" i="18"/>
  <c r="AU275" i="18" s="1"/>
  <c r="G199" i="18"/>
  <c r="AV199" i="18"/>
  <c r="H128" i="18"/>
  <c r="G165" i="18"/>
  <c r="G157" i="18"/>
  <c r="J151" i="18"/>
  <c r="J41" i="24"/>
  <c r="J42" i="24"/>
  <c r="CN42" i="24" s="1"/>
  <c r="J152" i="18"/>
  <c r="CI50" i="24"/>
  <c r="AW209" i="18"/>
  <c r="AW264" i="18" s="1"/>
  <c r="H209" i="18"/>
  <c r="H264" i="18" s="1"/>
  <c r="G202" i="18"/>
  <c r="AV202" i="18"/>
  <c r="CI52" i="24"/>
  <c r="CH45" i="24"/>
  <c r="H138" i="31"/>
  <c r="G56" i="24"/>
  <c r="F50" i="24"/>
  <c r="CJ50" i="24" s="1"/>
  <c r="G48" i="27"/>
  <c r="H125" i="18"/>
  <c r="H124" i="18"/>
  <c r="AV181" i="18"/>
  <c r="AV236" i="18" s="1"/>
  <c r="G236" i="18"/>
  <c r="AV180" i="18"/>
  <c r="AV235" i="18" s="1"/>
  <c r="G180" i="18"/>
  <c r="G235" i="18" s="1"/>
  <c r="H126" i="18"/>
  <c r="G179" i="18"/>
  <c r="G234" i="18" s="1"/>
  <c r="AV179" i="18"/>
  <c r="AV234" i="18" s="1"/>
  <c r="G14" i="24"/>
  <c r="CK14" i="24" s="1"/>
  <c r="AY192" i="18"/>
  <c r="AY247" i="18" s="1"/>
  <c r="J192" i="18"/>
  <c r="J247" i="18" s="1"/>
  <c r="K219" i="18"/>
  <c r="K274" i="18" s="1"/>
  <c r="AZ219" i="18"/>
  <c r="AZ274" i="18" s="1"/>
  <c r="U209" i="18"/>
  <c r="U264" i="18" s="1"/>
  <c r="BJ209" i="18"/>
  <c r="BJ264" i="18" s="1"/>
  <c r="AZ218" i="18"/>
  <c r="AZ273" i="18" s="1"/>
  <c r="K218" i="18"/>
  <c r="K273" i="18" s="1"/>
  <c r="BJ208" i="18"/>
  <c r="BJ263" i="18" s="1"/>
  <c r="U208" i="18"/>
  <c r="U263" i="18" s="1"/>
  <c r="BD215" i="18"/>
  <c r="BD270" i="18" s="1"/>
  <c r="O215" i="18"/>
  <c r="O270" i="18" s="1"/>
  <c r="BJ207" i="18"/>
  <c r="BJ262" i="18" s="1"/>
  <c r="U207" i="18"/>
  <c r="U262" i="18" s="1"/>
  <c r="U205" i="18"/>
  <c r="U260" i="18" s="1"/>
  <c r="BJ205" i="18"/>
  <c r="BJ260" i="18" s="1"/>
  <c r="I43" i="31"/>
  <c r="I82" i="31" s="1"/>
  <c r="I30" i="31"/>
  <c r="I69" i="31" s="1"/>
  <c r="I31" i="31"/>
  <c r="I70" i="31" s="1"/>
  <c r="K7" i="31"/>
  <c r="J21" i="31"/>
  <c r="G109" i="31"/>
  <c r="G110" i="31" s="1"/>
  <c r="G85" i="31"/>
  <c r="G104" i="31"/>
  <c r="G105" i="31" s="1"/>
  <c r="G84" i="31"/>
  <c r="J16" i="31"/>
  <c r="J23" i="31"/>
  <c r="J18" i="31"/>
  <c r="K5" i="31"/>
  <c r="F108" i="31"/>
  <c r="F106" i="31"/>
  <c r="F107" i="31"/>
  <c r="J27" i="31"/>
  <c r="J66" i="31" s="1"/>
  <c r="J28" i="31"/>
  <c r="J67" i="31" s="1"/>
  <c r="J145" i="31" s="1"/>
  <c r="G113" i="31"/>
  <c r="G114" i="31" s="1"/>
  <c r="G87" i="31"/>
  <c r="H51" i="31"/>
  <c r="H90" i="31" s="1"/>
  <c r="H49" i="31"/>
  <c r="H45" i="31"/>
  <c r="H48" i="31"/>
  <c r="H50" i="31"/>
  <c r="H89" i="31" s="1"/>
  <c r="H47" i="31"/>
  <c r="H46" i="31"/>
  <c r="H149" i="31"/>
  <c r="G115" i="31"/>
  <c r="G116" i="31" s="1"/>
  <c r="G88" i="31"/>
  <c r="F151" i="31"/>
  <c r="K6" i="31"/>
  <c r="I22" i="31"/>
  <c r="I44" i="31" s="1"/>
  <c r="I83" i="31" s="1"/>
  <c r="K17" i="31"/>
  <c r="G111" i="31"/>
  <c r="G112" i="31" s="1"/>
  <c r="G86" i="31"/>
  <c r="K8" i="31"/>
  <c r="K29" i="31" s="1"/>
  <c r="K68" i="31" s="1"/>
  <c r="K146" i="31" s="1"/>
  <c r="J19" i="31"/>
  <c r="I20" i="31"/>
  <c r="I17" i="22"/>
  <c r="F43" i="22"/>
  <c r="F82" i="22" s="1"/>
  <c r="D107" i="22"/>
  <c r="D106" i="22"/>
  <c r="D108" i="22"/>
  <c r="H23" i="22"/>
  <c r="G18" i="22"/>
  <c r="G21" i="22"/>
  <c r="F28" i="22"/>
  <c r="F67" i="22" s="1"/>
  <c r="F139" i="22" s="1"/>
  <c r="F27" i="22"/>
  <c r="F66" i="22" s="1"/>
  <c r="G6" i="22"/>
  <c r="G7" i="22"/>
  <c r="G8" i="22"/>
  <c r="G29" i="22" s="1"/>
  <c r="G68" i="22" s="1"/>
  <c r="G140" i="22" s="1"/>
  <c r="K90" i="4"/>
  <c r="I31" i="26" s="1"/>
  <c r="M104" i="4"/>
  <c r="K45" i="26" s="1"/>
  <c r="K45" i="27" s="1"/>
  <c r="N100" i="4"/>
  <c r="L41" i="26" s="1"/>
  <c r="L41" i="27" s="1"/>
  <c r="N99" i="4"/>
  <c r="L40" i="26" s="1"/>
  <c r="L40" i="27" s="1"/>
  <c r="L97" i="4"/>
  <c r="J38" i="26" s="1"/>
  <c r="M101" i="4"/>
  <c r="K42" i="26" s="1"/>
  <c r="K42" i="27" s="1"/>
  <c r="M98" i="4"/>
  <c r="K39" i="26" s="1"/>
  <c r="K39" i="27" s="1"/>
  <c r="M102" i="4"/>
  <c r="K43" i="26" s="1"/>
  <c r="K43" i="27" s="1"/>
  <c r="M91" i="4"/>
  <c r="K32" i="26" s="1"/>
  <c r="L95" i="4"/>
  <c r="J36" i="26" s="1"/>
  <c r="J103" i="4"/>
  <c r="H44" i="26" s="1"/>
  <c r="K106" i="4"/>
  <c r="I47" i="26" s="1"/>
  <c r="K105" i="4"/>
  <c r="I46" i="26" s="1"/>
  <c r="K108" i="4"/>
  <c r="I49" i="26" s="1"/>
  <c r="J89" i="4"/>
  <c r="H30" i="26" s="1"/>
  <c r="K113" i="4"/>
  <c r="I54" i="26" s="1"/>
  <c r="N94" i="4"/>
  <c r="L35" i="26" s="1"/>
  <c r="L114" i="4"/>
  <c r="J55" i="26" s="1"/>
  <c r="L92" i="4"/>
  <c r="J33" i="26" s="1"/>
  <c r="I88" i="4"/>
  <c r="G29" i="26" s="1"/>
  <c r="L109" i="4"/>
  <c r="J50" i="26" s="1"/>
  <c r="J110" i="4"/>
  <c r="H51" i="26" s="1"/>
  <c r="L96" i="4"/>
  <c r="J37" i="26" s="1"/>
  <c r="N93" i="4"/>
  <c r="L34" i="26" s="1"/>
  <c r="J107" i="4"/>
  <c r="H48" i="26" s="1"/>
  <c r="I63" i="4"/>
  <c r="G4" i="26" s="1"/>
  <c r="J70" i="4"/>
  <c r="H11" i="26" s="1"/>
  <c r="N77" i="4"/>
  <c r="L18" i="26" s="1"/>
  <c r="L76" i="4"/>
  <c r="J17" i="26" s="1"/>
  <c r="K75" i="4"/>
  <c r="I16" i="26" s="1"/>
  <c r="L74" i="4"/>
  <c r="J15" i="26" s="1"/>
  <c r="L72" i="4"/>
  <c r="J13" i="26" s="1"/>
  <c r="L73" i="4"/>
  <c r="J14" i="26" s="1"/>
  <c r="K83" i="4"/>
  <c r="I24" i="26" s="1"/>
  <c r="M65" i="4"/>
  <c r="K6" i="26" s="1"/>
  <c r="M82" i="4"/>
  <c r="K23" i="26" s="1"/>
  <c r="M87" i="4"/>
  <c r="K28" i="26" s="1"/>
  <c r="L69" i="4"/>
  <c r="J10" i="26" s="1"/>
  <c r="M71" i="4"/>
  <c r="K12" i="26" s="1"/>
  <c r="N66" i="4"/>
  <c r="L7" i="26" s="1"/>
  <c r="L86" i="4"/>
  <c r="J27" i="26" s="1"/>
  <c r="M68" i="4"/>
  <c r="L84" i="4"/>
  <c r="J25" i="26" s="1"/>
  <c r="M67" i="4"/>
  <c r="K8" i="26" s="1"/>
  <c r="M79" i="4"/>
  <c r="K20" i="26" s="1"/>
  <c r="L58" i="34" l="1"/>
  <c r="N58" i="34" s="1"/>
  <c r="I14" i="19"/>
  <c r="J14" i="19" s="1"/>
  <c r="L59" i="34"/>
  <c r="I12" i="19"/>
  <c r="J12" i="19" s="1"/>
  <c r="K12" i="19" s="1"/>
  <c r="I15" i="19"/>
  <c r="J15" i="19" s="1"/>
  <c r="H175" i="18"/>
  <c r="H230" i="18" s="1"/>
  <c r="H19" i="22"/>
  <c r="H42" i="22" s="1"/>
  <c r="H81" i="22" s="1"/>
  <c r="CM10" i="24"/>
  <c r="I46" i="27"/>
  <c r="I120" i="18"/>
  <c r="I175" i="18" s="1"/>
  <c r="I230" i="18" s="1"/>
  <c r="I54" i="27"/>
  <c r="H55" i="24" s="1"/>
  <c r="CL55" i="24" s="1"/>
  <c r="CL52" i="24" s="1"/>
  <c r="J9" i="19"/>
  <c r="K9" i="26"/>
  <c r="K9" i="27" s="1"/>
  <c r="J10" i="24" s="1"/>
  <c r="L78" i="4"/>
  <c r="J19" i="26" s="1"/>
  <c r="I19" i="27"/>
  <c r="H20" i="24" s="1"/>
  <c r="H130" i="18"/>
  <c r="J55" i="27"/>
  <c r="J14" i="27"/>
  <c r="I15" i="24" s="1"/>
  <c r="CM15" i="24" s="1"/>
  <c r="J50" i="27"/>
  <c r="I51" i="24" s="1"/>
  <c r="CM51" i="24" s="1"/>
  <c r="J13" i="27"/>
  <c r="J15" i="27"/>
  <c r="I16" i="24" s="1"/>
  <c r="CM16" i="24" s="1"/>
  <c r="O59" i="32"/>
  <c r="E113" i="22"/>
  <c r="E114" i="22" s="1"/>
  <c r="I5" i="22"/>
  <c r="E109" i="22"/>
  <c r="E110" i="22" s="1"/>
  <c r="E104" i="22"/>
  <c r="E105" i="22" s="1"/>
  <c r="E107" i="22" s="1"/>
  <c r="E86" i="22"/>
  <c r="E145" i="22" s="1"/>
  <c r="E115" i="22"/>
  <c r="E116" i="22" s="1"/>
  <c r="I38" i="19"/>
  <c r="G20" i="22"/>
  <c r="G46" i="22" s="1"/>
  <c r="CJ49" i="24"/>
  <c r="L40" i="19"/>
  <c r="L41" i="19"/>
  <c r="G22" i="22"/>
  <c r="G44" i="22" s="1"/>
  <c r="G83" i="22" s="1"/>
  <c r="G30" i="22"/>
  <c r="G69" i="22" s="1"/>
  <c r="G143" i="22" s="1"/>
  <c r="D145" i="22"/>
  <c r="G215" i="18"/>
  <c r="G270" i="18" s="1"/>
  <c r="AV215" i="18"/>
  <c r="AV270" i="18" s="1"/>
  <c r="F49" i="22"/>
  <c r="F88" i="22" s="1"/>
  <c r="F45" i="22"/>
  <c r="F84" i="22" s="1"/>
  <c r="F46" i="22"/>
  <c r="F109" i="22" s="1"/>
  <c r="F110" i="22" s="1"/>
  <c r="F47" i="22"/>
  <c r="F111" i="22" s="1"/>
  <c r="F112" i="22" s="1"/>
  <c r="F50" i="22"/>
  <c r="F89" i="22" s="1"/>
  <c r="F51" i="22"/>
  <c r="F90" i="22" s="1"/>
  <c r="I47" i="19"/>
  <c r="I47" i="27"/>
  <c r="H48" i="24" s="1"/>
  <c r="I49" i="19"/>
  <c r="I49" i="27"/>
  <c r="J55" i="19"/>
  <c r="H44" i="19"/>
  <c r="J13" i="19"/>
  <c r="K45" i="19"/>
  <c r="H48" i="19"/>
  <c r="K43" i="19"/>
  <c r="I46" i="19"/>
  <c r="H51" i="19"/>
  <c r="K39" i="19"/>
  <c r="J50" i="19"/>
  <c r="K42" i="19"/>
  <c r="I54" i="19"/>
  <c r="P58" i="32"/>
  <c r="P21" i="32"/>
  <c r="P15" i="32"/>
  <c r="P20" i="32"/>
  <c r="P59" i="32"/>
  <c r="P51" i="32"/>
  <c r="P19" i="32"/>
  <c r="K89" i="4"/>
  <c r="I30" i="26" s="1"/>
  <c r="J139" i="18"/>
  <c r="I166" i="18"/>
  <c r="I147" i="18"/>
  <c r="AX209" i="18"/>
  <c r="AX264" i="18" s="1"/>
  <c r="I209" i="18"/>
  <c r="I264" i="18" s="1"/>
  <c r="J154" i="18"/>
  <c r="J44" i="24"/>
  <c r="J117" i="18"/>
  <c r="K129" i="18"/>
  <c r="K145" i="18"/>
  <c r="H165" i="18"/>
  <c r="H158" i="18"/>
  <c r="J143" i="18"/>
  <c r="CN41" i="24"/>
  <c r="CK55" i="24"/>
  <c r="CM43" i="24"/>
  <c r="AY173" i="18"/>
  <c r="J173" i="18"/>
  <c r="I138" i="31"/>
  <c r="H56" i="24"/>
  <c r="CL39" i="24"/>
  <c r="CL51" i="24"/>
  <c r="I198" i="18"/>
  <c r="AX198" i="18"/>
  <c r="J150" i="18"/>
  <c r="J40" i="24"/>
  <c r="CN40" i="24" s="1"/>
  <c r="G47" i="24"/>
  <c r="J119" i="18"/>
  <c r="I121" i="18"/>
  <c r="I148" i="18"/>
  <c r="K151" i="18"/>
  <c r="K41" i="24"/>
  <c r="CO41" i="24" s="1"/>
  <c r="K118" i="18"/>
  <c r="J134" i="18"/>
  <c r="I128" i="18"/>
  <c r="I161" i="18"/>
  <c r="K146" i="18"/>
  <c r="H157" i="18"/>
  <c r="J153" i="18"/>
  <c r="J43" i="24"/>
  <c r="CN43" i="24" s="1"/>
  <c r="J46" i="24"/>
  <c r="J156" i="18"/>
  <c r="G136" i="31"/>
  <c r="G140" i="31" s="1"/>
  <c r="CI49" i="24"/>
  <c r="G212" i="18"/>
  <c r="G267" i="18" s="1"/>
  <c r="AV212" i="18"/>
  <c r="AV267" i="18" s="1"/>
  <c r="I205" i="18"/>
  <c r="I260" i="18" s="1"/>
  <c r="AX205" i="18"/>
  <c r="AX260" i="18" s="1"/>
  <c r="AX174" i="18"/>
  <c r="I174" i="18"/>
  <c r="AW203" i="18"/>
  <c r="H203" i="18"/>
  <c r="G213" i="18"/>
  <c r="G268" i="18" s="1"/>
  <c r="AV213" i="18"/>
  <c r="AV268" i="18" s="1"/>
  <c r="H202" i="18"/>
  <c r="AW202" i="18"/>
  <c r="L64" i="4"/>
  <c r="J5" i="26" s="1"/>
  <c r="I136" i="18"/>
  <c r="K152" i="18"/>
  <c r="K42" i="24"/>
  <c r="I211" i="18"/>
  <c r="I266" i="18" s="1"/>
  <c r="AX211" i="18"/>
  <c r="AX266" i="18" s="1"/>
  <c r="G50" i="24"/>
  <c r="CK50" i="24" s="1"/>
  <c r="H48" i="27"/>
  <c r="H136" i="31" s="1"/>
  <c r="H140" i="31" s="1"/>
  <c r="I172" i="18"/>
  <c r="AX172" i="18"/>
  <c r="I138" i="18"/>
  <c r="H160" i="18"/>
  <c r="AY207" i="18"/>
  <c r="AY262" i="18" s="1"/>
  <c r="J207" i="18"/>
  <c r="J262" i="18" s="1"/>
  <c r="I144" i="18"/>
  <c r="CK56" i="24"/>
  <c r="AY206" i="18"/>
  <c r="AY261" i="18" s="1"/>
  <c r="J206" i="18"/>
  <c r="J261" i="18" s="1"/>
  <c r="AV220" i="18"/>
  <c r="AV275" i="18" s="1"/>
  <c r="G220" i="18"/>
  <c r="G275" i="18" s="1"/>
  <c r="AX208" i="18"/>
  <c r="AX263" i="18" s="1"/>
  <c r="I208" i="18"/>
  <c r="I263" i="18" s="1"/>
  <c r="H221" i="18"/>
  <c r="H276" i="18" s="1"/>
  <c r="AW221" i="18"/>
  <c r="AW276" i="18" s="1"/>
  <c r="H216" i="18"/>
  <c r="H271" i="18" s="1"/>
  <c r="AW216" i="18"/>
  <c r="AW271" i="18" s="1"/>
  <c r="H199" i="18"/>
  <c r="AW199" i="18"/>
  <c r="H180" i="18"/>
  <c r="H235" i="18" s="1"/>
  <c r="AW180" i="18"/>
  <c r="AW235" i="18" s="1"/>
  <c r="I125" i="18"/>
  <c r="H181" i="18"/>
  <c r="H236" i="18" s="1"/>
  <c r="AW181" i="18"/>
  <c r="AW236" i="18" s="1"/>
  <c r="AW179" i="18"/>
  <c r="AW234" i="18" s="1"/>
  <c r="H179" i="18"/>
  <c r="H234" i="18" s="1"/>
  <c r="I124" i="18"/>
  <c r="G43" i="22"/>
  <c r="G82" i="22" s="1"/>
  <c r="H14" i="24"/>
  <c r="CL14" i="24" s="1"/>
  <c r="CL13" i="24" s="1"/>
  <c r="I126" i="18"/>
  <c r="CK13" i="24"/>
  <c r="BK207" i="18"/>
  <c r="BK262" i="18" s="1"/>
  <c r="V207" i="18"/>
  <c r="V262" i="18" s="1"/>
  <c r="BK205" i="18"/>
  <c r="BK260" i="18" s="1"/>
  <c r="V205" i="18"/>
  <c r="V260" i="18" s="1"/>
  <c r="BA218" i="18"/>
  <c r="BA273" i="18" s="1"/>
  <c r="L218" i="18"/>
  <c r="L273" i="18" s="1"/>
  <c r="AZ192" i="18"/>
  <c r="AZ247" i="18" s="1"/>
  <c r="K192" i="18"/>
  <c r="K247" i="18" s="1"/>
  <c r="BK209" i="18"/>
  <c r="BK264" i="18" s="1"/>
  <c r="V209" i="18"/>
  <c r="V264" i="18" s="1"/>
  <c r="BK208" i="18"/>
  <c r="BK263" i="18" s="1"/>
  <c r="V208" i="18"/>
  <c r="V263" i="18" s="1"/>
  <c r="BE215" i="18"/>
  <c r="BE270" i="18" s="1"/>
  <c r="P215" i="18"/>
  <c r="P270" i="18" s="1"/>
  <c r="BA219" i="18"/>
  <c r="BA274" i="18" s="1"/>
  <c r="L219" i="18"/>
  <c r="L274" i="18" s="1"/>
  <c r="I149" i="31"/>
  <c r="J43" i="31"/>
  <c r="J82" i="31" s="1"/>
  <c r="I50" i="31"/>
  <c r="I89" i="31" s="1"/>
  <c r="I46" i="31"/>
  <c r="I47" i="31"/>
  <c r="I51" i="31"/>
  <c r="I90" i="31" s="1"/>
  <c r="I49" i="31"/>
  <c r="I48" i="31"/>
  <c r="I45" i="31"/>
  <c r="K27" i="31"/>
  <c r="K66" i="31" s="1"/>
  <c r="K28" i="31"/>
  <c r="K67" i="31" s="1"/>
  <c r="K145" i="31" s="1"/>
  <c r="J20" i="31"/>
  <c r="L17" i="31"/>
  <c r="L6" i="31"/>
  <c r="H109" i="31"/>
  <c r="H110" i="31" s="1"/>
  <c r="H85" i="31"/>
  <c r="H104" i="31"/>
  <c r="H105" i="31" s="1"/>
  <c r="H84" i="31"/>
  <c r="L5" i="31"/>
  <c r="K23" i="31"/>
  <c r="K19" i="31"/>
  <c r="K42" i="31" s="1"/>
  <c r="K81" i="31" s="1"/>
  <c r="H113" i="31"/>
  <c r="H114" i="31" s="1"/>
  <c r="H87" i="31"/>
  <c r="L8" i="31"/>
  <c r="L29" i="31" s="1"/>
  <c r="L68" i="31" s="1"/>
  <c r="L146" i="31" s="1"/>
  <c r="H111" i="31"/>
  <c r="H112" i="31" s="1"/>
  <c r="H86" i="31"/>
  <c r="H115" i="31"/>
  <c r="H116" i="31" s="1"/>
  <c r="H88" i="31"/>
  <c r="J42" i="31"/>
  <c r="J81" i="31" s="1"/>
  <c r="J30" i="31"/>
  <c r="J69" i="31" s="1"/>
  <c r="J31" i="31"/>
  <c r="J70" i="31" s="1"/>
  <c r="G151" i="31"/>
  <c r="L7" i="31"/>
  <c r="J22" i="31"/>
  <c r="J44" i="31" s="1"/>
  <c r="J83" i="31" s="1"/>
  <c r="K18" i="31"/>
  <c r="K16" i="31"/>
  <c r="G106" i="31"/>
  <c r="G107" i="31"/>
  <c r="G108" i="31"/>
  <c r="K21" i="31"/>
  <c r="J17" i="22"/>
  <c r="H31" i="22"/>
  <c r="H70" i="22" s="1"/>
  <c r="H30" i="22"/>
  <c r="H69" i="22" s="1"/>
  <c r="H21" i="22"/>
  <c r="H18" i="22"/>
  <c r="I23" i="22"/>
  <c r="F113" i="22"/>
  <c r="F114" i="22" s="1"/>
  <c r="F87" i="22"/>
  <c r="G28" i="22"/>
  <c r="G67" i="22" s="1"/>
  <c r="G139" i="22" s="1"/>
  <c r="G27" i="22"/>
  <c r="G66" i="22" s="1"/>
  <c r="H8" i="22"/>
  <c r="H29" i="22" s="1"/>
  <c r="H68" i="22" s="1"/>
  <c r="H140" i="22" s="1"/>
  <c r="H7" i="22"/>
  <c r="H6" i="22"/>
  <c r="N104" i="4"/>
  <c r="L45" i="26" s="1"/>
  <c r="L45" i="27" s="1"/>
  <c r="N102" i="4"/>
  <c r="L43" i="26" s="1"/>
  <c r="L43" i="27" s="1"/>
  <c r="N98" i="4"/>
  <c r="L39" i="26" s="1"/>
  <c r="L39" i="27" s="1"/>
  <c r="N101" i="4"/>
  <c r="L42" i="26" s="1"/>
  <c r="L42" i="27" s="1"/>
  <c r="P100" i="4"/>
  <c r="N41" i="26" s="1"/>
  <c r="O100" i="4"/>
  <c r="M41" i="26" s="1"/>
  <c r="M97" i="4"/>
  <c r="K38" i="26" s="1"/>
  <c r="P99" i="4"/>
  <c r="N40" i="26" s="1"/>
  <c r="O99" i="4"/>
  <c r="M40" i="26" s="1"/>
  <c r="P93" i="4"/>
  <c r="N34" i="26" s="1"/>
  <c r="O93" i="4"/>
  <c r="M34" i="26" s="1"/>
  <c r="L113" i="4"/>
  <c r="J54" i="26" s="1"/>
  <c r="K103" i="4"/>
  <c r="I44" i="26" s="1"/>
  <c r="P94" i="4"/>
  <c r="N35" i="26" s="1"/>
  <c r="O94" i="4"/>
  <c r="M35" i="26" s="1"/>
  <c r="M114" i="4"/>
  <c r="K55" i="26" s="1"/>
  <c r="K55" i="27" s="1"/>
  <c r="K110" i="4"/>
  <c r="I51" i="26" s="1"/>
  <c r="J88" i="4"/>
  <c r="H29" i="26" s="1"/>
  <c r="L105" i="4"/>
  <c r="J46" i="26" s="1"/>
  <c r="L90" i="4"/>
  <c r="J31" i="26" s="1"/>
  <c r="K107" i="4"/>
  <c r="I48" i="26" s="1"/>
  <c r="L106" i="4"/>
  <c r="J47" i="26" s="1"/>
  <c r="M96" i="4"/>
  <c r="K37" i="26" s="1"/>
  <c r="M109" i="4"/>
  <c r="K50" i="26" s="1"/>
  <c r="K50" i="27" s="1"/>
  <c r="M92" i="4"/>
  <c r="K33" i="26" s="1"/>
  <c r="L108" i="4"/>
  <c r="J49" i="26" s="1"/>
  <c r="M95" i="4"/>
  <c r="K36" i="26" s="1"/>
  <c r="J63" i="4"/>
  <c r="H4" i="26" s="1"/>
  <c r="P77" i="4"/>
  <c r="N18" i="26" s="1"/>
  <c r="O77" i="4"/>
  <c r="M18" i="26" s="1"/>
  <c r="K70" i="4"/>
  <c r="I11" i="26" s="1"/>
  <c r="M76" i="4"/>
  <c r="K17" i="26" s="1"/>
  <c r="L75" i="4"/>
  <c r="J16" i="26" s="1"/>
  <c r="N79" i="4"/>
  <c r="L20" i="26" s="1"/>
  <c r="L83" i="4"/>
  <c r="J24" i="26" s="1"/>
  <c r="N71" i="4"/>
  <c r="L12" i="26" s="1"/>
  <c r="N87" i="4"/>
  <c r="L28" i="26" s="1"/>
  <c r="P66" i="4"/>
  <c r="N7" i="26" s="1"/>
  <c r="O66" i="4"/>
  <c r="M7" i="26" s="1"/>
  <c r="M69" i="4"/>
  <c r="K10" i="26" s="1"/>
  <c r="M84" i="4"/>
  <c r="K25" i="26" s="1"/>
  <c r="N68" i="4"/>
  <c r="N82" i="4"/>
  <c r="L23" i="26" s="1"/>
  <c r="N65" i="4"/>
  <c r="L6" i="26" s="1"/>
  <c r="N67" i="4"/>
  <c r="L8" i="26" s="1"/>
  <c r="M86" i="4"/>
  <c r="K27" i="26" s="1"/>
  <c r="M74" i="4"/>
  <c r="K15" i="26" s="1"/>
  <c r="K15" i="27" s="1"/>
  <c r="M72" i="4"/>
  <c r="K13" i="26" s="1"/>
  <c r="K13" i="27" s="1"/>
  <c r="M73" i="4"/>
  <c r="K14" i="26" s="1"/>
  <c r="K14" i="27" s="1"/>
  <c r="Z81" i="8"/>
  <c r="Z89" i="8"/>
  <c r="AD84" i="8"/>
  <c r="Z50" i="8"/>
  <c r="AD86" i="8"/>
  <c r="Z87" i="8"/>
  <c r="AD91" i="8"/>
  <c r="Z73" i="8"/>
  <c r="AE27" i="8"/>
  <c r="AE75" i="8"/>
  <c r="Z83" i="8"/>
  <c r="AE69" i="8"/>
  <c r="Z9" i="8"/>
  <c r="Z55" i="8"/>
  <c r="AE55" i="8"/>
  <c r="AE50" i="8"/>
  <c r="AC98" i="8"/>
  <c r="AC87" i="8"/>
  <c r="Z7" i="8"/>
  <c r="Z71" i="8"/>
  <c r="AE84" i="8"/>
  <c r="AE91" i="8"/>
  <c r="AC89" i="8"/>
  <c r="AC100" i="8"/>
  <c r="Z28" i="8"/>
  <c r="Z62" i="8"/>
  <c r="AE58" i="8"/>
  <c r="Z52" i="8"/>
  <c r="AD98" i="8"/>
  <c r="Z19" i="8"/>
  <c r="Z32" i="8"/>
  <c r="AE71" i="8"/>
  <c r="AE29" i="8"/>
  <c r="AD82" i="8"/>
  <c r="Z91" i="8"/>
  <c r="Z77" i="8"/>
  <c r="Z90" i="8"/>
  <c r="Z31" i="8"/>
  <c r="AE87" i="8"/>
  <c r="AE22" i="8"/>
  <c r="Z34" i="8"/>
  <c r="AD78" i="8"/>
  <c r="Z86" i="8"/>
  <c r="Z54" i="8"/>
  <c r="Z79" i="8"/>
  <c r="AC83" i="8"/>
  <c r="AC94" i="8"/>
  <c r="Z33" i="8"/>
  <c r="Z27" i="8"/>
  <c r="AD88" i="8"/>
  <c r="Z51" i="8"/>
  <c r="AD90" i="8"/>
  <c r="Z64" i="8"/>
  <c r="AE70" i="8"/>
  <c r="AD83" i="8"/>
  <c r="AE57" i="8"/>
  <c r="Z82" i="8"/>
  <c r="AE81" i="8"/>
  <c r="AE88" i="8"/>
  <c r="AD80" i="8"/>
  <c r="Z56" i="8"/>
  <c r="Z72" i="8"/>
  <c r="AD92" i="8"/>
  <c r="AC78" i="8"/>
  <c r="AE64" i="8"/>
  <c r="Z23" i="8"/>
  <c r="AE99" i="8"/>
  <c r="AE51" i="8"/>
  <c r="Z45" i="8"/>
  <c r="Z63" i="8"/>
  <c r="AD93" i="8"/>
  <c r="Z94" i="8"/>
  <c r="Z49" i="8"/>
  <c r="Z42" i="8"/>
  <c r="AD96" i="8"/>
  <c r="Z78" i="8"/>
  <c r="AE6" i="8"/>
  <c r="AE96" i="8"/>
  <c r="Z95" i="8"/>
  <c r="AE67" i="8"/>
  <c r="Z85" i="8"/>
  <c r="Z22" i="8"/>
  <c r="AD67" i="8"/>
  <c r="AD79" i="8"/>
  <c r="AE38" i="8"/>
  <c r="Z44" i="8"/>
  <c r="Z100" i="8"/>
  <c r="AC93" i="8"/>
  <c r="Z35" i="8"/>
  <c r="Z46" i="8"/>
  <c r="AE82" i="8"/>
  <c r="AD85" i="8"/>
  <c r="AE92" i="8"/>
  <c r="AE97" i="8"/>
  <c r="Z40" i="8"/>
  <c r="AC95" i="8"/>
  <c r="AE80" i="8"/>
  <c r="AD89" i="8"/>
  <c r="Z21" i="8"/>
  <c r="Z8" i="8"/>
  <c r="AE93" i="8"/>
  <c r="AE100" i="8"/>
  <c r="AE66" i="8"/>
  <c r="AD87" i="8"/>
  <c r="AE48" i="8"/>
  <c r="AC90" i="8"/>
  <c r="Z61" i="8"/>
  <c r="AE45" i="8"/>
  <c r="AC82" i="8"/>
  <c r="Z26" i="8"/>
  <c r="Z60" i="8"/>
  <c r="AE52" i="8"/>
  <c r="Z67" i="8"/>
  <c r="AC92" i="8"/>
  <c r="AE73" i="8"/>
  <c r="AD99" i="8"/>
  <c r="Z16" i="8"/>
  <c r="AE61" i="8"/>
  <c r="Z47" i="8"/>
  <c r="AD81" i="8"/>
  <c r="Z65" i="8"/>
  <c r="AC86" i="8"/>
  <c r="AC85" i="8"/>
  <c r="Z93" i="8"/>
  <c r="Z38" i="8"/>
  <c r="AE65" i="8"/>
  <c r="AD94" i="8"/>
  <c r="Z13" i="8"/>
  <c r="AD100" i="8"/>
  <c r="AE56" i="8"/>
  <c r="AE77" i="8"/>
  <c r="Z41" i="8"/>
  <c r="Z80" i="8"/>
  <c r="Z99" i="8"/>
  <c r="AE98" i="8"/>
  <c r="AE60" i="8"/>
  <c r="AE26" i="8"/>
  <c r="Z39" i="8"/>
  <c r="Z14" i="8"/>
  <c r="AE43" i="8"/>
  <c r="Z76" i="8"/>
  <c r="Z10" i="8"/>
  <c r="Z96" i="8"/>
  <c r="Z74" i="8"/>
  <c r="AE68" i="8"/>
  <c r="AE37" i="8"/>
  <c r="Z18" i="8"/>
  <c r="AC97" i="8"/>
  <c r="Z68" i="8"/>
  <c r="AE49" i="8"/>
  <c r="AC99" i="8"/>
  <c r="AC88" i="8"/>
  <c r="AC77" i="8"/>
  <c r="AE47" i="8"/>
  <c r="AE25" i="8"/>
  <c r="Z36" i="8"/>
  <c r="AE85" i="8"/>
  <c r="Z12" i="8"/>
  <c r="AE44" i="8"/>
  <c r="Z17" i="8"/>
  <c r="AE63" i="8"/>
  <c r="Z6" i="8"/>
  <c r="AE28" i="8"/>
  <c r="AD97" i="8"/>
  <c r="AC91" i="8"/>
  <c r="AC96" i="8"/>
  <c r="AE90" i="8"/>
  <c r="AE74" i="8"/>
  <c r="AD77" i="8"/>
  <c r="Z59" i="8"/>
  <c r="AD68" i="8"/>
  <c r="Z48" i="8"/>
  <c r="Z15" i="8"/>
  <c r="Z20" i="8"/>
  <c r="AE95" i="8"/>
  <c r="Z30" i="8"/>
  <c r="AE78" i="8"/>
  <c r="Z88" i="8"/>
  <c r="AC81" i="8"/>
  <c r="AD95" i="8"/>
  <c r="AE79" i="8"/>
  <c r="Z92" i="8"/>
  <c r="AE94" i="8"/>
  <c r="Z57" i="8"/>
  <c r="Z24" i="8"/>
  <c r="Z43" i="8"/>
  <c r="Z97" i="8"/>
  <c r="Z98" i="8"/>
  <c r="AE46" i="8"/>
  <c r="Z75" i="8"/>
  <c r="Z69" i="8"/>
  <c r="AE86" i="8"/>
  <c r="AE53" i="8"/>
  <c r="AE59" i="8"/>
  <c r="Z58" i="8"/>
  <c r="AE54" i="8"/>
  <c r="Z70" i="8"/>
  <c r="Z84" i="8"/>
  <c r="AE72" i="8"/>
  <c r="Z29" i="8"/>
  <c r="AE62" i="8"/>
  <c r="AC84" i="8"/>
  <c r="Z25" i="8"/>
  <c r="Z53" i="8"/>
  <c r="AC80" i="8"/>
  <c r="AC68" i="8"/>
  <c r="Z66" i="8"/>
  <c r="AE89" i="8"/>
  <c r="AE83" i="8"/>
  <c r="AC67" i="8"/>
  <c r="AC79" i="8"/>
  <c r="Z11" i="8"/>
  <c r="AE76" i="8"/>
  <c r="Z37" i="8"/>
  <c r="O58" i="34" l="1"/>
  <c r="I13" i="34"/>
  <c r="AG13" i="34" s="1"/>
  <c r="I41" i="34"/>
  <c r="AG41" i="34" s="1"/>
  <c r="I40" i="34"/>
  <c r="AG40" i="34" s="1"/>
  <c r="I24" i="34"/>
  <c r="AG24" i="34" s="1"/>
  <c r="I47" i="34"/>
  <c r="I46" i="34"/>
  <c r="N59" i="34"/>
  <c r="O59" i="34"/>
  <c r="J5" i="22"/>
  <c r="AX175" i="18"/>
  <c r="AX230" i="18" s="1"/>
  <c r="J38" i="19"/>
  <c r="J16" i="22" s="1"/>
  <c r="M78" i="4"/>
  <c r="K19" i="26" s="1"/>
  <c r="J120" i="18"/>
  <c r="J175" i="18" s="1"/>
  <c r="J230" i="18" s="1"/>
  <c r="J19" i="27"/>
  <c r="I20" i="24" s="1"/>
  <c r="I130" i="18"/>
  <c r="K9" i="19"/>
  <c r="K5" i="22" s="1"/>
  <c r="L9" i="26"/>
  <c r="L9" i="27" s="1"/>
  <c r="K10" i="24" s="1"/>
  <c r="CO10" i="24" s="1"/>
  <c r="H185" i="18"/>
  <c r="H240" i="18" s="1"/>
  <c r="AW185" i="18"/>
  <c r="AW240" i="18" s="1"/>
  <c r="J54" i="27"/>
  <c r="I55" i="24" s="1"/>
  <c r="J46" i="27"/>
  <c r="M41" i="27"/>
  <c r="M40" i="27"/>
  <c r="I16" i="22"/>
  <c r="I30" i="22" s="1"/>
  <c r="I69" i="22" s="1"/>
  <c r="E108" i="22"/>
  <c r="E106" i="22"/>
  <c r="G50" i="22"/>
  <c r="G89" i="22" s="1"/>
  <c r="G48" i="22"/>
  <c r="G87" i="22" s="1"/>
  <c r="G51" i="22"/>
  <c r="G90" i="22" s="1"/>
  <c r="G49" i="22"/>
  <c r="G115" i="22" s="1"/>
  <c r="G116" i="22" s="1"/>
  <c r="G45" i="22"/>
  <c r="G84" i="22" s="1"/>
  <c r="G47" i="22"/>
  <c r="G86" i="22" s="1"/>
  <c r="N40" i="27"/>
  <c r="M41" i="24" s="1"/>
  <c r="N41" i="27"/>
  <c r="M42" i="24" s="1"/>
  <c r="CM39" i="24"/>
  <c r="L45" i="19"/>
  <c r="L42" i="19"/>
  <c r="M40" i="19"/>
  <c r="L12" i="19"/>
  <c r="L43" i="19"/>
  <c r="M41" i="19"/>
  <c r="L39" i="19"/>
  <c r="F86" i="22"/>
  <c r="F115" i="22"/>
  <c r="F116" i="22" s="1"/>
  <c r="F104" i="22"/>
  <c r="F105" i="22" s="1"/>
  <c r="F108" i="22" s="1"/>
  <c r="F85" i="22"/>
  <c r="H20" i="22"/>
  <c r="H47" i="22" s="1"/>
  <c r="H22" i="22"/>
  <c r="H44" i="22" s="1"/>
  <c r="H83" i="22" s="1"/>
  <c r="I19" i="22"/>
  <c r="I42" i="22" s="1"/>
  <c r="I81" i="22" s="1"/>
  <c r="J49" i="19"/>
  <c r="J49" i="27"/>
  <c r="J47" i="19"/>
  <c r="J47" i="27"/>
  <c r="I48" i="24" s="1"/>
  <c r="CM48" i="24" s="1"/>
  <c r="K50" i="19"/>
  <c r="J46" i="19"/>
  <c r="K13" i="19"/>
  <c r="K15" i="19"/>
  <c r="I48" i="19"/>
  <c r="I44" i="19"/>
  <c r="I51" i="19"/>
  <c r="J54" i="19"/>
  <c r="K14" i="19"/>
  <c r="K55" i="19"/>
  <c r="P52" i="32"/>
  <c r="P53" i="32"/>
  <c r="P61" i="32"/>
  <c r="P60" i="32"/>
  <c r="P56" i="32"/>
  <c r="P32" i="32"/>
  <c r="K119" i="18"/>
  <c r="M118" i="18"/>
  <c r="J144" i="18"/>
  <c r="J138" i="18"/>
  <c r="L118" i="18"/>
  <c r="L129" i="18"/>
  <c r="I160" i="18"/>
  <c r="I158" i="18"/>
  <c r="M146" i="18"/>
  <c r="M145" i="18"/>
  <c r="L152" i="18"/>
  <c r="K154" i="18"/>
  <c r="K44" i="24"/>
  <c r="CO44" i="24" s="1"/>
  <c r="CN10" i="24"/>
  <c r="I48" i="27"/>
  <c r="I136" i="31" s="1"/>
  <c r="I140" i="31" s="1"/>
  <c r="H50" i="24"/>
  <c r="AZ207" i="18"/>
  <c r="AZ262" i="18" s="1"/>
  <c r="K207" i="18"/>
  <c r="K262" i="18" s="1"/>
  <c r="CN46" i="24"/>
  <c r="AW212" i="18"/>
  <c r="AW267" i="18" s="1"/>
  <c r="H212" i="18"/>
  <c r="H267" i="18" s="1"/>
  <c r="I216" i="18"/>
  <c r="I271" i="18" s="1"/>
  <c r="AX216" i="18"/>
  <c r="AX271" i="18" s="1"/>
  <c r="K206" i="18"/>
  <c r="K261" i="18" s="1"/>
  <c r="AZ206" i="18"/>
  <c r="AZ261" i="18" s="1"/>
  <c r="J205" i="18"/>
  <c r="J260" i="18" s="1"/>
  <c r="AY205" i="18"/>
  <c r="AY260" i="18" s="1"/>
  <c r="CL56" i="24"/>
  <c r="J198" i="18"/>
  <c r="AY198" i="18"/>
  <c r="AW220" i="18"/>
  <c r="AW275" i="18" s="1"/>
  <c r="H220" i="18"/>
  <c r="H275" i="18" s="1"/>
  <c r="J209" i="18"/>
  <c r="J264" i="18" s="1"/>
  <c r="AY209" i="18"/>
  <c r="AY264" i="18" s="1"/>
  <c r="I221" i="18"/>
  <c r="I276" i="18" s="1"/>
  <c r="AX221" i="18"/>
  <c r="AX276" i="18" s="1"/>
  <c r="J148" i="18"/>
  <c r="L146" i="18"/>
  <c r="L145" i="18"/>
  <c r="K150" i="18"/>
  <c r="K40" i="24"/>
  <c r="AX199" i="18"/>
  <c r="I199" i="18"/>
  <c r="CO42" i="24"/>
  <c r="J211" i="18"/>
  <c r="J266" i="18" s="1"/>
  <c r="AY211" i="18"/>
  <c r="AY266" i="18" s="1"/>
  <c r="H47" i="24"/>
  <c r="CL47" i="24" s="1"/>
  <c r="CL45" i="24" s="1"/>
  <c r="CK52" i="24"/>
  <c r="CN44" i="24"/>
  <c r="J138" i="31"/>
  <c r="I56" i="24"/>
  <c r="K134" i="18"/>
  <c r="J121" i="18"/>
  <c r="J147" i="18"/>
  <c r="I157" i="18"/>
  <c r="K117" i="18"/>
  <c r="K139" i="18"/>
  <c r="J128" i="18"/>
  <c r="J161" i="18"/>
  <c r="J51" i="24"/>
  <c r="CN51" i="24" s="1"/>
  <c r="J166" i="18"/>
  <c r="I165" i="18"/>
  <c r="M151" i="18"/>
  <c r="BB206" i="18" s="1"/>
  <c r="BB261" i="18" s="1"/>
  <c r="K153" i="18"/>
  <c r="K43" i="24"/>
  <c r="CO43" i="24" s="1"/>
  <c r="AY208" i="18"/>
  <c r="AY263" i="18" s="1"/>
  <c r="J208" i="18"/>
  <c r="J263" i="18" s="1"/>
  <c r="AZ173" i="18"/>
  <c r="K173" i="18"/>
  <c r="I203" i="18"/>
  <c r="AX203" i="18"/>
  <c r="CK47" i="24"/>
  <c r="AW213" i="18"/>
  <c r="AW268" i="18" s="1"/>
  <c r="H213" i="18"/>
  <c r="H268" i="18" s="1"/>
  <c r="J172" i="18"/>
  <c r="AY172" i="18"/>
  <c r="M64" i="4"/>
  <c r="K5" i="26" s="1"/>
  <c r="J136" i="18"/>
  <c r="M129" i="18"/>
  <c r="L151" i="18"/>
  <c r="M152" i="18"/>
  <c r="K156" i="18"/>
  <c r="K46" i="24"/>
  <c r="AW215" i="18"/>
  <c r="AW270" i="18" s="1"/>
  <c r="H215" i="18"/>
  <c r="H270" i="18" s="1"/>
  <c r="AY174" i="18"/>
  <c r="J174" i="18"/>
  <c r="CL48" i="24"/>
  <c r="AZ200" i="18"/>
  <c r="K200" i="18"/>
  <c r="AX202" i="18"/>
  <c r="I202" i="18"/>
  <c r="J16" i="24"/>
  <c r="CN16" i="24" s="1"/>
  <c r="J126" i="18"/>
  <c r="I179" i="18"/>
  <c r="I234" i="18" s="1"/>
  <c r="AX179" i="18"/>
  <c r="AX234" i="18" s="1"/>
  <c r="I14" i="24"/>
  <c r="CM14" i="24" s="1"/>
  <c r="I181" i="18"/>
  <c r="I236" i="18" s="1"/>
  <c r="AX181" i="18"/>
  <c r="AX236" i="18" s="1"/>
  <c r="I180" i="18"/>
  <c r="I235" i="18" s="1"/>
  <c r="AX180" i="18"/>
  <c r="AX235" i="18" s="1"/>
  <c r="J15" i="24"/>
  <c r="CN15" i="24" s="1"/>
  <c r="J125" i="18"/>
  <c r="J124" i="18"/>
  <c r="BF215" i="18"/>
  <c r="BF270" i="18" s="1"/>
  <c r="BB219" i="18"/>
  <c r="BB274" i="18" s="1"/>
  <c r="M219" i="18"/>
  <c r="M274" i="18" s="1"/>
  <c r="BA192" i="18"/>
  <c r="BA247" i="18" s="1"/>
  <c r="L192" i="18"/>
  <c r="L247" i="18" s="1"/>
  <c r="BL205" i="18"/>
  <c r="BL260" i="18" s="1"/>
  <c r="W205" i="18"/>
  <c r="W260" i="18" s="1"/>
  <c r="BL209" i="18"/>
  <c r="BL264" i="18" s="1"/>
  <c r="W209" i="18"/>
  <c r="W264" i="18" s="1"/>
  <c r="M218" i="18"/>
  <c r="M273" i="18" s="1"/>
  <c r="BB218" i="18"/>
  <c r="BB273" i="18" s="1"/>
  <c r="W208" i="18"/>
  <c r="W263" i="18" s="1"/>
  <c r="BL208" i="18"/>
  <c r="BL263" i="18" s="1"/>
  <c r="BL207" i="18"/>
  <c r="BL262" i="18" s="1"/>
  <c r="W207" i="18"/>
  <c r="W262" i="18" s="1"/>
  <c r="J149" i="31"/>
  <c r="K43" i="31"/>
  <c r="K82" i="31" s="1"/>
  <c r="I113" i="31"/>
  <c r="I114" i="31" s="1"/>
  <c r="I87" i="31"/>
  <c r="L21" i="31"/>
  <c r="K30" i="31"/>
  <c r="K69" i="31" s="1"/>
  <c r="K31" i="31"/>
  <c r="K70" i="31" s="1"/>
  <c r="M7" i="31"/>
  <c r="M5" i="31"/>
  <c r="H108" i="31"/>
  <c r="H106" i="31"/>
  <c r="H107" i="31"/>
  <c r="M6" i="31"/>
  <c r="K20" i="31"/>
  <c r="I115" i="31"/>
  <c r="I116" i="31" s="1"/>
  <c r="I88" i="31"/>
  <c r="L27" i="31"/>
  <c r="L66" i="31" s="1"/>
  <c r="L28" i="31"/>
  <c r="L67" i="31" s="1"/>
  <c r="L145" i="31" s="1"/>
  <c r="J51" i="31"/>
  <c r="J90" i="31" s="1"/>
  <c r="J47" i="31"/>
  <c r="J50" i="31"/>
  <c r="J89" i="31" s="1"/>
  <c r="J49" i="31"/>
  <c r="J46" i="31"/>
  <c r="J48" i="31"/>
  <c r="J45" i="31"/>
  <c r="L16" i="31"/>
  <c r="K22" i="31"/>
  <c r="K44" i="31" s="1"/>
  <c r="K83" i="31" s="1"/>
  <c r="H151" i="31"/>
  <c r="L18" i="31"/>
  <c r="I109" i="31"/>
  <c r="I110" i="31" s="1"/>
  <c r="I85" i="31"/>
  <c r="M8" i="31"/>
  <c r="M29" i="31" s="1"/>
  <c r="M68" i="31" s="1"/>
  <c r="M146" i="31" s="1"/>
  <c r="L19" i="31"/>
  <c r="L42" i="31" s="1"/>
  <c r="L81" i="31" s="1"/>
  <c r="L23" i="31"/>
  <c r="M17" i="31"/>
  <c r="I104" i="31"/>
  <c r="I105" i="31" s="1"/>
  <c r="I84" i="31"/>
  <c r="I111" i="31"/>
  <c r="I112" i="31" s="1"/>
  <c r="I86" i="31"/>
  <c r="H43" i="22"/>
  <c r="H82" i="22" s="1"/>
  <c r="H143" i="22"/>
  <c r="K17" i="22"/>
  <c r="I18" i="22"/>
  <c r="G109" i="22"/>
  <c r="G110" i="22" s="1"/>
  <c r="G85" i="22"/>
  <c r="J23" i="22"/>
  <c r="I21" i="22"/>
  <c r="I7" i="22"/>
  <c r="H27" i="22"/>
  <c r="H66" i="22" s="1"/>
  <c r="H28" i="22"/>
  <c r="H67" i="22" s="1"/>
  <c r="H139" i="22" s="1"/>
  <c r="I8" i="22"/>
  <c r="I29" i="22" s="1"/>
  <c r="I68" i="22" s="1"/>
  <c r="I140" i="22" s="1"/>
  <c r="I6" i="22"/>
  <c r="M90" i="4"/>
  <c r="K31" i="26" s="1"/>
  <c r="P104" i="4"/>
  <c r="N45" i="26" s="1"/>
  <c r="O104" i="4"/>
  <c r="M45" i="26" s="1"/>
  <c r="P101" i="4"/>
  <c r="N42" i="26" s="1"/>
  <c r="O101" i="4"/>
  <c r="M42" i="26" s="1"/>
  <c r="N97" i="4"/>
  <c r="L38" i="26" s="1"/>
  <c r="O98" i="4"/>
  <c r="M39" i="26" s="1"/>
  <c r="P102" i="4"/>
  <c r="N43" i="26" s="1"/>
  <c r="O102" i="4"/>
  <c r="M43" i="26" s="1"/>
  <c r="N96" i="4"/>
  <c r="L37" i="26" s="1"/>
  <c r="M108" i="4"/>
  <c r="K49" i="26" s="1"/>
  <c r="N109" i="4"/>
  <c r="L50" i="26" s="1"/>
  <c r="L50" i="27" s="1"/>
  <c r="N91" i="4"/>
  <c r="L32" i="26" s="1"/>
  <c r="K88" i="4"/>
  <c r="I29" i="26" s="1"/>
  <c r="M113" i="4"/>
  <c r="K54" i="26" s="1"/>
  <c r="K54" i="27" s="1"/>
  <c r="M106" i="4"/>
  <c r="K47" i="26" s="1"/>
  <c r="L110" i="4"/>
  <c r="J51" i="26" s="1"/>
  <c r="L103" i="4"/>
  <c r="J44" i="26" s="1"/>
  <c r="N95" i="4"/>
  <c r="L36" i="26" s="1"/>
  <c r="N92" i="4"/>
  <c r="L33" i="26" s="1"/>
  <c r="L89" i="4"/>
  <c r="J30" i="26" s="1"/>
  <c r="M105" i="4"/>
  <c r="K46" i="26" s="1"/>
  <c r="K46" i="27" s="1"/>
  <c r="N114" i="4"/>
  <c r="L55" i="26" s="1"/>
  <c r="L55" i="27" s="1"/>
  <c r="L107" i="4"/>
  <c r="J48" i="26" s="1"/>
  <c r="L70" i="4"/>
  <c r="J11" i="26" s="1"/>
  <c r="N76" i="4"/>
  <c r="L17" i="26" s="1"/>
  <c r="M75" i="4"/>
  <c r="K16" i="26" s="1"/>
  <c r="K63" i="4"/>
  <c r="I4" i="26" s="1"/>
  <c r="P68" i="4"/>
  <c r="O68" i="4"/>
  <c r="N86" i="4"/>
  <c r="L27" i="26" s="1"/>
  <c r="P71" i="4"/>
  <c r="N12" i="26" s="1"/>
  <c r="O71" i="4"/>
  <c r="M12" i="26" s="1"/>
  <c r="P67" i="4"/>
  <c r="N8" i="26" s="1"/>
  <c r="O67" i="4"/>
  <c r="M8" i="26" s="1"/>
  <c r="P65" i="4"/>
  <c r="N6" i="26" s="1"/>
  <c r="O65" i="4"/>
  <c r="M6" i="26" s="1"/>
  <c r="M83" i="4"/>
  <c r="K24" i="26" s="1"/>
  <c r="N69" i="4"/>
  <c r="L10" i="26" s="1"/>
  <c r="P87" i="4"/>
  <c r="N28" i="26" s="1"/>
  <c r="O87" i="4"/>
  <c r="M28" i="26" s="1"/>
  <c r="P82" i="4"/>
  <c r="N23" i="26" s="1"/>
  <c r="I29" i="34" s="1"/>
  <c r="AG29" i="34" s="1"/>
  <c r="O82" i="4"/>
  <c r="M23" i="26" s="1"/>
  <c r="N84" i="4"/>
  <c r="L25" i="26" s="1"/>
  <c r="N74" i="4"/>
  <c r="L15" i="26" s="1"/>
  <c r="L15" i="27" s="1"/>
  <c r="N73" i="4"/>
  <c r="L14" i="26" s="1"/>
  <c r="L14" i="27" s="1"/>
  <c r="N72" i="4"/>
  <c r="L13" i="26" s="1"/>
  <c r="L13" i="27" s="1"/>
  <c r="P79" i="4"/>
  <c r="N20" i="26" s="1"/>
  <c r="O79" i="4"/>
  <c r="M20" i="26" s="1"/>
  <c r="K46" i="34" l="1"/>
  <c r="AG46" i="34"/>
  <c r="K47" i="34"/>
  <c r="AG47" i="34"/>
  <c r="I14" i="34"/>
  <c r="AG14" i="34" s="1"/>
  <c r="I51" i="34"/>
  <c r="I26" i="34"/>
  <c r="AG26" i="34" s="1"/>
  <c r="I34" i="34"/>
  <c r="AG34" i="34" s="1"/>
  <c r="I12" i="34"/>
  <c r="AG12" i="34" s="1"/>
  <c r="I18" i="34"/>
  <c r="AG18" i="34" s="1"/>
  <c r="I49" i="34"/>
  <c r="AG49" i="34" s="1"/>
  <c r="I48" i="34"/>
  <c r="AG48" i="34" s="1"/>
  <c r="K38" i="19"/>
  <c r="L38" i="19" s="1"/>
  <c r="I20" i="22"/>
  <c r="I46" i="22" s="1"/>
  <c r="I22" i="22"/>
  <c r="I44" i="22" s="1"/>
  <c r="I83" i="22" s="1"/>
  <c r="AY175" i="18"/>
  <c r="AY230" i="18" s="1"/>
  <c r="L9" i="19"/>
  <c r="L5" i="22" s="1"/>
  <c r="K120" i="18"/>
  <c r="AZ175" i="18" s="1"/>
  <c r="AZ230" i="18" s="1"/>
  <c r="N78" i="4"/>
  <c r="L19" i="26" s="1"/>
  <c r="M9" i="26"/>
  <c r="M9" i="27" s="1"/>
  <c r="K19" i="27"/>
  <c r="J20" i="24" s="1"/>
  <c r="J130" i="18"/>
  <c r="N9" i="26"/>
  <c r="AX185" i="18"/>
  <c r="AX240" i="18" s="1"/>
  <c r="I185" i="18"/>
  <c r="I240" i="18" s="1"/>
  <c r="I31" i="22"/>
  <c r="I70" i="22" s="1"/>
  <c r="I143" i="22" s="1"/>
  <c r="M39" i="27"/>
  <c r="M45" i="27"/>
  <c r="M43" i="27"/>
  <c r="M42" i="27"/>
  <c r="J19" i="22"/>
  <c r="J42" i="22" s="1"/>
  <c r="J81" i="22" s="1"/>
  <c r="N41" i="19"/>
  <c r="O41" i="19" s="1"/>
  <c r="N47" i="32"/>
  <c r="N40" i="19"/>
  <c r="O40" i="19" s="1"/>
  <c r="N46" i="32"/>
  <c r="K49" i="32"/>
  <c r="K47" i="32"/>
  <c r="K46" i="32"/>
  <c r="G104" i="22"/>
  <c r="G105" i="22" s="1"/>
  <c r="G108" i="22" s="1"/>
  <c r="G113" i="22"/>
  <c r="G114" i="22" s="1"/>
  <c r="G88" i="22"/>
  <c r="G145" i="22" s="1"/>
  <c r="G111" i="22"/>
  <c r="G112" i="22" s="1"/>
  <c r="N43" i="27"/>
  <c r="M44" i="24" s="1"/>
  <c r="N42" i="27"/>
  <c r="M43" i="24" s="1"/>
  <c r="N45" i="27"/>
  <c r="M46" i="24" s="1"/>
  <c r="L15" i="19"/>
  <c r="M39" i="19"/>
  <c r="N45" i="32" s="1"/>
  <c r="M43" i="19"/>
  <c r="L55" i="19"/>
  <c r="L13" i="19"/>
  <c r="M42" i="19"/>
  <c r="M12" i="19"/>
  <c r="L14" i="19"/>
  <c r="L50" i="19"/>
  <c r="M45" i="19"/>
  <c r="F145" i="22"/>
  <c r="F107" i="22"/>
  <c r="F106" i="22"/>
  <c r="H48" i="22"/>
  <c r="H113" i="22" s="1"/>
  <c r="H114" i="22" s="1"/>
  <c r="H46" i="22"/>
  <c r="H109" i="22" s="1"/>
  <c r="H110" i="22" s="1"/>
  <c r="H50" i="22"/>
  <c r="H89" i="22" s="1"/>
  <c r="H51" i="22"/>
  <c r="H90" i="22" s="1"/>
  <c r="H49" i="22"/>
  <c r="H88" i="22" s="1"/>
  <c r="H45" i="22"/>
  <c r="H104" i="22" s="1"/>
  <c r="H105" i="22" s="1"/>
  <c r="K49" i="19"/>
  <c r="K49" i="27"/>
  <c r="K47" i="19"/>
  <c r="K47" i="27"/>
  <c r="J48" i="24" s="1"/>
  <c r="J51" i="19"/>
  <c r="J44" i="19"/>
  <c r="K46" i="19"/>
  <c r="K54" i="19"/>
  <c r="J48" i="19"/>
  <c r="CN39" i="24"/>
  <c r="P57" i="32"/>
  <c r="P54" i="32"/>
  <c r="M206" i="18"/>
  <c r="M261" i="18" s="1"/>
  <c r="L150" i="18"/>
  <c r="L139" i="18"/>
  <c r="M134" i="18"/>
  <c r="M119" i="18"/>
  <c r="K128" i="18"/>
  <c r="K143" i="18"/>
  <c r="M156" i="18"/>
  <c r="AZ211" i="18"/>
  <c r="AZ266" i="18" s="1"/>
  <c r="K211" i="18"/>
  <c r="K266" i="18" s="1"/>
  <c r="L41" i="24"/>
  <c r="CQ41" i="24" s="1"/>
  <c r="I41" i="8"/>
  <c r="O41" i="8" s="1"/>
  <c r="AY221" i="18"/>
  <c r="AY276" i="18" s="1"/>
  <c r="J221" i="18"/>
  <c r="J276" i="18" s="1"/>
  <c r="AZ172" i="18"/>
  <c r="K172" i="18"/>
  <c r="CM56" i="24"/>
  <c r="CO40" i="24"/>
  <c r="L200" i="18"/>
  <c r="BA200" i="18"/>
  <c r="CL50" i="24"/>
  <c r="K209" i="18"/>
  <c r="K264" i="18" s="1"/>
  <c r="AZ209" i="18"/>
  <c r="AZ264" i="18" s="1"/>
  <c r="K174" i="18"/>
  <c r="AZ174" i="18"/>
  <c r="M89" i="4"/>
  <c r="K30" i="26" s="1"/>
  <c r="K121" i="18"/>
  <c r="K148" i="18"/>
  <c r="CK49" i="24"/>
  <c r="CO46" i="24"/>
  <c r="K138" i="31"/>
  <c r="J56" i="24"/>
  <c r="CN56" i="24" s="1"/>
  <c r="AY202" i="18"/>
  <c r="J202" i="18"/>
  <c r="L207" i="18"/>
  <c r="L262" i="18" s="1"/>
  <c r="BA207" i="18"/>
  <c r="BA262" i="18" s="1"/>
  <c r="I215" i="18"/>
  <c r="I270" i="18" s="1"/>
  <c r="AX215" i="18"/>
  <c r="AX270" i="18" s="1"/>
  <c r="L134" i="18"/>
  <c r="L156" i="18"/>
  <c r="K136" i="18"/>
  <c r="M139" i="18"/>
  <c r="M117" i="18"/>
  <c r="L120" i="18"/>
  <c r="K166" i="18"/>
  <c r="K147" i="18"/>
  <c r="J165" i="18"/>
  <c r="J55" i="24"/>
  <c r="CN55" i="24" s="1"/>
  <c r="J160" i="18"/>
  <c r="M154" i="18"/>
  <c r="M153" i="18"/>
  <c r="BB207" i="18"/>
  <c r="BB262" i="18" s="1"/>
  <c r="M207" i="18"/>
  <c r="M262" i="18" s="1"/>
  <c r="CK45" i="24"/>
  <c r="K208" i="18"/>
  <c r="K263" i="18" s="1"/>
  <c r="AZ208" i="18"/>
  <c r="AZ263" i="18" s="1"/>
  <c r="I220" i="18"/>
  <c r="I275" i="18" s="1"/>
  <c r="AX220" i="18"/>
  <c r="AX275" i="18" s="1"/>
  <c r="J216" i="18"/>
  <c r="J271" i="18" s="1"/>
  <c r="AY216" i="18"/>
  <c r="AY271" i="18" s="1"/>
  <c r="I212" i="18"/>
  <c r="I267" i="18" s="1"/>
  <c r="AX212" i="18"/>
  <c r="AX267" i="18" s="1"/>
  <c r="L42" i="24"/>
  <c r="DM42" i="24" s="1"/>
  <c r="I42" i="8"/>
  <c r="O42" i="8" s="1"/>
  <c r="J48" i="27"/>
  <c r="J136" i="31" s="1"/>
  <c r="J140" i="31" s="1"/>
  <c r="I50" i="24"/>
  <c r="J199" i="18"/>
  <c r="AY199" i="18"/>
  <c r="M173" i="18"/>
  <c r="BB173" i="18"/>
  <c r="L119" i="18"/>
  <c r="J157" i="18"/>
  <c r="J47" i="24"/>
  <c r="L117" i="18"/>
  <c r="K138" i="18"/>
  <c r="K144" i="18"/>
  <c r="J158" i="18"/>
  <c r="K161" i="18"/>
  <c r="K51" i="24"/>
  <c r="L154" i="18"/>
  <c r="L153" i="18"/>
  <c r="BA206" i="18"/>
  <c r="BA261" i="18" s="1"/>
  <c r="L206" i="18"/>
  <c r="L261" i="18" s="1"/>
  <c r="CM55" i="24"/>
  <c r="I47" i="24"/>
  <c r="AZ205" i="18"/>
  <c r="AZ260" i="18" s="1"/>
  <c r="K205" i="18"/>
  <c r="K260" i="18" s="1"/>
  <c r="J203" i="18"/>
  <c r="AY203" i="18"/>
  <c r="M200" i="18"/>
  <c r="BB200" i="18"/>
  <c r="I213" i="18"/>
  <c r="I268" i="18" s="1"/>
  <c r="AX213" i="18"/>
  <c r="AX268" i="18" s="1"/>
  <c r="L173" i="18"/>
  <c r="BA173" i="18"/>
  <c r="CM13" i="24"/>
  <c r="K124" i="18"/>
  <c r="J179" i="18"/>
  <c r="J234" i="18" s="1"/>
  <c r="AY179" i="18"/>
  <c r="AY234" i="18" s="1"/>
  <c r="AY180" i="18"/>
  <c r="AY235" i="18" s="1"/>
  <c r="J180" i="18"/>
  <c r="J235" i="18" s="1"/>
  <c r="AY181" i="18"/>
  <c r="AY236" i="18" s="1"/>
  <c r="J181" i="18"/>
  <c r="J236" i="18" s="1"/>
  <c r="K15" i="24"/>
  <c r="CO15" i="24" s="1"/>
  <c r="K125" i="18"/>
  <c r="K16" i="24"/>
  <c r="CO16" i="24" s="1"/>
  <c r="K126" i="18"/>
  <c r="J14" i="24"/>
  <c r="CN14" i="24" s="1"/>
  <c r="BC179" i="18"/>
  <c r="BC234" i="18" s="1"/>
  <c r="N179" i="18"/>
  <c r="N234" i="18" s="1"/>
  <c r="BC180" i="18"/>
  <c r="BC235" i="18" s="1"/>
  <c r="N180" i="18"/>
  <c r="N235" i="18" s="1"/>
  <c r="BG215" i="18"/>
  <c r="BG270" i="18" s="1"/>
  <c r="R215" i="18"/>
  <c r="R270" i="18" s="1"/>
  <c r="BC175" i="18"/>
  <c r="BC230" i="18" s="1"/>
  <c r="N175" i="18"/>
  <c r="N230" i="18" s="1"/>
  <c r="BM208" i="18"/>
  <c r="BM263" i="18" s="1"/>
  <c r="X208" i="18"/>
  <c r="X263" i="18" s="1"/>
  <c r="BC218" i="18"/>
  <c r="BC273" i="18" s="1"/>
  <c r="N218" i="18"/>
  <c r="N273" i="18" s="1"/>
  <c r="BC206" i="18"/>
  <c r="BC261" i="18" s="1"/>
  <c r="N206" i="18"/>
  <c r="N261" i="18" s="1"/>
  <c r="M192" i="18"/>
  <c r="M247" i="18" s="1"/>
  <c r="BB192" i="18"/>
  <c r="BB247" i="18" s="1"/>
  <c r="BC219" i="18"/>
  <c r="BC274" i="18" s="1"/>
  <c r="N219" i="18"/>
  <c r="N274" i="18" s="1"/>
  <c r="BC211" i="18"/>
  <c r="BC266" i="18" s="1"/>
  <c r="N211" i="18"/>
  <c r="N266" i="18" s="1"/>
  <c r="BM202" i="18"/>
  <c r="BM257" i="18" s="1"/>
  <c r="X202" i="18"/>
  <c r="X257" i="18" s="1"/>
  <c r="X173" i="18"/>
  <c r="X228" i="18" s="1"/>
  <c r="BM173" i="18"/>
  <c r="BM228" i="18" s="1"/>
  <c r="X203" i="18"/>
  <c r="X258" i="18" s="1"/>
  <c r="BM203" i="18"/>
  <c r="BM258" i="18" s="1"/>
  <c r="BM205" i="18"/>
  <c r="BM260" i="18" s="1"/>
  <c r="X205" i="18"/>
  <c r="X260" i="18" s="1"/>
  <c r="X200" i="18"/>
  <c r="X255" i="18" s="1"/>
  <c r="BM200" i="18"/>
  <c r="BM255" i="18" s="1"/>
  <c r="BC181" i="18"/>
  <c r="BC236" i="18" s="1"/>
  <c r="N181" i="18"/>
  <c r="N236" i="18" s="1"/>
  <c r="BM207" i="18"/>
  <c r="BM262" i="18" s="1"/>
  <c r="X207" i="18"/>
  <c r="X262" i="18" s="1"/>
  <c r="BM198" i="18"/>
  <c r="BM253" i="18" s="1"/>
  <c r="X198" i="18"/>
  <c r="X253" i="18" s="1"/>
  <c r="BM209" i="18"/>
  <c r="BM264" i="18" s="1"/>
  <c r="X209" i="18"/>
  <c r="X264" i="18" s="1"/>
  <c r="BM174" i="18"/>
  <c r="BM229" i="18" s="1"/>
  <c r="X174" i="18"/>
  <c r="X229" i="18" s="1"/>
  <c r="N5" i="31"/>
  <c r="M21" i="31"/>
  <c r="M23" i="31"/>
  <c r="M19" i="31"/>
  <c r="M42" i="31" s="1"/>
  <c r="M81" i="31" s="1"/>
  <c r="L22" i="31"/>
  <c r="L44" i="31" s="1"/>
  <c r="L83" i="31" s="1"/>
  <c r="J104" i="31"/>
  <c r="J105" i="31" s="1"/>
  <c r="J84" i="31"/>
  <c r="L43" i="31"/>
  <c r="L82" i="31" s="1"/>
  <c r="I151" i="31"/>
  <c r="N8" i="31"/>
  <c r="N29" i="31" s="1"/>
  <c r="N68" i="31" s="1"/>
  <c r="N146" i="31" s="1"/>
  <c r="M18" i="31"/>
  <c r="L31" i="31"/>
  <c r="L70" i="31" s="1"/>
  <c r="L30" i="31"/>
  <c r="L69" i="31" s="1"/>
  <c r="J113" i="31"/>
  <c r="J114" i="31" s="1"/>
  <c r="J87" i="31"/>
  <c r="J111" i="31"/>
  <c r="J112" i="31" s="1"/>
  <c r="J86" i="31"/>
  <c r="K48" i="31"/>
  <c r="K49" i="31"/>
  <c r="K46" i="31"/>
  <c r="K51" i="31"/>
  <c r="K90" i="31" s="1"/>
  <c r="K45" i="31"/>
  <c r="K47" i="31"/>
  <c r="K50" i="31"/>
  <c r="K89" i="31" s="1"/>
  <c r="M28" i="31"/>
  <c r="M67" i="31" s="1"/>
  <c r="M145" i="31" s="1"/>
  <c r="M27" i="31"/>
  <c r="M66" i="31" s="1"/>
  <c r="K149" i="31"/>
  <c r="J115" i="31"/>
  <c r="J116" i="31" s="1"/>
  <c r="J88" i="31"/>
  <c r="I108" i="31"/>
  <c r="I106" i="31"/>
  <c r="I107" i="31"/>
  <c r="N17" i="31"/>
  <c r="M16" i="31"/>
  <c r="J109" i="31"/>
  <c r="J110" i="31" s="1"/>
  <c r="J85" i="31"/>
  <c r="L20" i="31"/>
  <c r="N6" i="31"/>
  <c r="N7" i="31"/>
  <c r="L17" i="22"/>
  <c r="J30" i="22"/>
  <c r="J69" i="22" s="1"/>
  <c r="J31" i="22"/>
  <c r="J70" i="22" s="1"/>
  <c r="J21" i="22"/>
  <c r="H111" i="22"/>
  <c r="H112" i="22" s="1"/>
  <c r="H86" i="22"/>
  <c r="I43" i="22"/>
  <c r="I82" i="22" s="1"/>
  <c r="K23" i="22"/>
  <c r="J18" i="22"/>
  <c r="I28" i="22"/>
  <c r="I67" i="22" s="1"/>
  <c r="I139" i="22" s="1"/>
  <c r="I27" i="22"/>
  <c r="I66" i="22" s="1"/>
  <c r="J6" i="22"/>
  <c r="J7" i="22"/>
  <c r="J8" i="22"/>
  <c r="J29" i="22" s="1"/>
  <c r="J68" i="22" s="1"/>
  <c r="J140" i="22" s="1"/>
  <c r="N64" i="4"/>
  <c r="L5" i="26" s="1"/>
  <c r="P98" i="4"/>
  <c r="N39" i="26" s="1"/>
  <c r="I45" i="34" s="1"/>
  <c r="AG45" i="34" s="1"/>
  <c r="O97" i="4"/>
  <c r="M38" i="26" s="1"/>
  <c r="M103" i="4"/>
  <c r="K44" i="26" s="1"/>
  <c r="P92" i="4"/>
  <c r="N33" i="26" s="1"/>
  <c r="O92" i="4"/>
  <c r="M33" i="26" s="1"/>
  <c r="P96" i="4"/>
  <c r="N37" i="26" s="1"/>
  <c r="O96" i="4"/>
  <c r="M37" i="26" s="1"/>
  <c r="P114" i="4"/>
  <c r="N55" i="26" s="1"/>
  <c r="O114" i="4"/>
  <c r="M55" i="26" s="1"/>
  <c r="O95" i="4"/>
  <c r="M36" i="26" s="1"/>
  <c r="N105" i="4"/>
  <c r="L46" i="26" s="1"/>
  <c r="L46" i="27" s="1"/>
  <c r="L88" i="4"/>
  <c r="J29" i="26" s="1"/>
  <c r="P109" i="4"/>
  <c r="N50" i="26" s="1"/>
  <c r="O109" i="4"/>
  <c r="M50" i="26" s="1"/>
  <c r="N106" i="4"/>
  <c r="L47" i="26" s="1"/>
  <c r="L47" i="27" s="1"/>
  <c r="N113" i="4"/>
  <c r="L54" i="26" s="1"/>
  <c r="L54" i="27" s="1"/>
  <c r="N108" i="4"/>
  <c r="L49" i="26" s="1"/>
  <c r="L49" i="27" s="1"/>
  <c r="O91" i="4"/>
  <c r="M32" i="26" s="1"/>
  <c r="M110" i="4"/>
  <c r="K51" i="26" s="1"/>
  <c r="N90" i="4"/>
  <c r="L31" i="26" s="1"/>
  <c r="M107" i="4"/>
  <c r="K48" i="26" s="1"/>
  <c r="L63" i="4"/>
  <c r="J4" i="26" s="1"/>
  <c r="N75" i="4"/>
  <c r="L16" i="26" s="1"/>
  <c r="M70" i="4"/>
  <c r="K11" i="26" s="1"/>
  <c r="O76" i="4"/>
  <c r="M17" i="26" s="1"/>
  <c r="O84" i="4"/>
  <c r="M25" i="26" s="1"/>
  <c r="P86" i="4"/>
  <c r="N27" i="26" s="1"/>
  <c r="O86" i="4"/>
  <c r="M27" i="26" s="1"/>
  <c r="N83" i="4"/>
  <c r="L24" i="26" s="1"/>
  <c r="O69" i="4"/>
  <c r="M10" i="26" s="1"/>
  <c r="P74" i="4"/>
  <c r="N15" i="26" s="1"/>
  <c r="P72" i="4"/>
  <c r="N13" i="26" s="1"/>
  <c r="P73" i="4"/>
  <c r="N14" i="26" s="1"/>
  <c r="O74" i="4"/>
  <c r="M15" i="26" s="1"/>
  <c r="O73" i="4"/>
  <c r="M14" i="26" s="1"/>
  <c r="O72" i="4"/>
  <c r="M13" i="26" s="1"/>
  <c r="K48" i="34" l="1"/>
  <c r="K49" i="34"/>
  <c r="K18" i="34"/>
  <c r="K51" i="34"/>
  <c r="AG51" i="34"/>
  <c r="I33" i="34"/>
  <c r="AG33" i="34" s="1"/>
  <c r="I61" i="34"/>
  <c r="I39" i="34"/>
  <c r="AG39" i="34" s="1"/>
  <c r="I21" i="34"/>
  <c r="I19" i="34"/>
  <c r="AG19" i="34" s="1"/>
  <c r="P40" i="19"/>
  <c r="L46" i="34"/>
  <c r="N46" i="34" s="1"/>
  <c r="P41" i="19"/>
  <c r="L47" i="34"/>
  <c r="N47" i="34" s="1"/>
  <c r="I43" i="34"/>
  <c r="AG43" i="34" s="1"/>
  <c r="I20" i="34"/>
  <c r="I56" i="34"/>
  <c r="AG56" i="34" s="1"/>
  <c r="I15" i="34"/>
  <c r="K16" i="22"/>
  <c r="K30" i="22" s="1"/>
  <c r="K69" i="22" s="1"/>
  <c r="I45" i="22"/>
  <c r="I104" i="22" s="1"/>
  <c r="I105" i="22" s="1"/>
  <c r="I50" i="22"/>
  <c r="I89" i="22" s="1"/>
  <c r="I47" i="22"/>
  <c r="I86" i="22" s="1"/>
  <c r="I51" i="22"/>
  <c r="I90" i="22" s="1"/>
  <c r="I49" i="22"/>
  <c r="I115" i="22" s="1"/>
  <c r="I116" i="22" s="1"/>
  <c r="Q41" i="19"/>
  <c r="Q40" i="19"/>
  <c r="I48" i="22"/>
  <c r="I87" i="22" s="1"/>
  <c r="K45" i="34"/>
  <c r="R41" i="19"/>
  <c r="R40" i="19"/>
  <c r="N9" i="27"/>
  <c r="M10" i="24" s="1"/>
  <c r="M9" i="19"/>
  <c r="N9" i="19" s="1"/>
  <c r="O9" i="19" s="1"/>
  <c r="S41" i="19"/>
  <c r="T41" i="19" s="1"/>
  <c r="U41" i="19" s="1"/>
  <c r="V41" i="19" s="1"/>
  <c r="W41" i="19" s="1"/>
  <c r="S40" i="19"/>
  <c r="T40" i="19" s="1"/>
  <c r="U40" i="19" s="1"/>
  <c r="V40" i="19" s="1"/>
  <c r="W40" i="19" s="1"/>
  <c r="K175" i="18"/>
  <c r="K230" i="18" s="1"/>
  <c r="M120" i="18"/>
  <c r="M175" i="18" s="1"/>
  <c r="M230" i="18" s="1"/>
  <c r="Q78" i="4"/>
  <c r="P78" i="4"/>
  <c r="N19" i="26" s="1"/>
  <c r="O78" i="4"/>
  <c r="M19" i="26" s="1"/>
  <c r="J185" i="18"/>
  <c r="J240" i="18" s="1"/>
  <c r="AY185" i="18"/>
  <c r="AY240" i="18" s="1"/>
  <c r="L19" i="27"/>
  <c r="K20" i="24" s="1"/>
  <c r="K130" i="18"/>
  <c r="M15" i="27"/>
  <c r="M50" i="27"/>
  <c r="M55" i="27"/>
  <c r="M14" i="27"/>
  <c r="M13" i="27"/>
  <c r="J20" i="22"/>
  <c r="J51" i="22" s="1"/>
  <c r="J90" i="22" s="1"/>
  <c r="J22" i="22"/>
  <c r="J44" i="22" s="1"/>
  <c r="J83" i="22" s="1"/>
  <c r="K51" i="32"/>
  <c r="N12" i="19"/>
  <c r="O12" i="19" s="1"/>
  <c r="N18" i="32"/>
  <c r="N43" i="19"/>
  <c r="O43" i="19" s="1"/>
  <c r="N49" i="32"/>
  <c r="N42" i="19"/>
  <c r="O42" i="19" s="1"/>
  <c r="N48" i="32"/>
  <c r="N45" i="19"/>
  <c r="O45" i="19" s="1"/>
  <c r="N51" i="32"/>
  <c r="N15" i="32"/>
  <c r="G106" i="22"/>
  <c r="K15" i="32"/>
  <c r="G107" i="22"/>
  <c r="K18" i="32"/>
  <c r="K48" i="32"/>
  <c r="K45" i="32"/>
  <c r="N55" i="27"/>
  <c r="N14" i="27"/>
  <c r="M15" i="24" s="1"/>
  <c r="N13" i="27"/>
  <c r="M14" i="24" s="1"/>
  <c r="N15" i="27"/>
  <c r="M16" i="24" s="1"/>
  <c r="N50" i="27"/>
  <c r="M51" i="24" s="1"/>
  <c r="N39" i="27"/>
  <c r="M40" i="24" s="1"/>
  <c r="L54" i="19"/>
  <c r="M50" i="19"/>
  <c r="M38" i="19"/>
  <c r="N44" i="32" s="1"/>
  <c r="M13" i="19"/>
  <c r="M15" i="19"/>
  <c r="L49" i="19"/>
  <c r="M55" i="19"/>
  <c r="N39" i="19"/>
  <c r="L46" i="19"/>
  <c r="L47" i="19"/>
  <c r="M14" i="19"/>
  <c r="H87" i="22"/>
  <c r="K42" i="8"/>
  <c r="L42" i="8"/>
  <c r="H85" i="22"/>
  <c r="H115" i="22"/>
  <c r="H116" i="22" s="1"/>
  <c r="H84" i="22"/>
  <c r="CL49" i="24"/>
  <c r="CQ42" i="24"/>
  <c r="DE42" i="24"/>
  <c r="K19" i="22"/>
  <c r="K42" i="22" s="1"/>
  <c r="K81" i="22" s="1"/>
  <c r="K44" i="19"/>
  <c r="K51" i="19"/>
  <c r="K48" i="19"/>
  <c r="CN52" i="24"/>
  <c r="CN13" i="24"/>
  <c r="CY42" i="24"/>
  <c r="CS42" i="24"/>
  <c r="L143" i="18"/>
  <c r="L161" i="18"/>
  <c r="L147" i="18"/>
  <c r="L121" i="18"/>
  <c r="L138" i="18"/>
  <c r="K165" i="18"/>
  <c r="K55" i="24"/>
  <c r="M166" i="18"/>
  <c r="M144" i="18"/>
  <c r="L128" i="18"/>
  <c r="K160" i="18"/>
  <c r="M161" i="18"/>
  <c r="L166" i="18"/>
  <c r="L144" i="18"/>
  <c r="M150" i="18"/>
  <c r="L208" i="18"/>
  <c r="L263" i="18" s="1"/>
  <c r="BA208" i="18"/>
  <c r="BA263" i="18" s="1"/>
  <c r="CO51" i="24"/>
  <c r="J212" i="18"/>
  <c r="J267" i="18" s="1"/>
  <c r="AY212" i="18"/>
  <c r="AY267" i="18" s="1"/>
  <c r="CP42" i="24"/>
  <c r="DF42" i="24"/>
  <c r="DP42" i="24"/>
  <c r="DC42" i="24"/>
  <c r="DL42" i="24"/>
  <c r="DR42" i="24"/>
  <c r="CR42" i="24"/>
  <c r="DQ42" i="24"/>
  <c r="DH42" i="24"/>
  <c r="DJ42" i="24"/>
  <c r="CT42" i="24"/>
  <c r="DO42" i="24"/>
  <c r="DI42" i="24"/>
  <c r="DS42" i="24"/>
  <c r="DD42" i="24"/>
  <c r="CU42" i="24"/>
  <c r="CZ42" i="24"/>
  <c r="DA42" i="24"/>
  <c r="DK42" i="24"/>
  <c r="CW42" i="24"/>
  <c r="DB42" i="24"/>
  <c r="L138" i="31"/>
  <c r="K56" i="24"/>
  <c r="CO56" i="24" s="1"/>
  <c r="BB172" i="18"/>
  <c r="M172" i="18"/>
  <c r="BA211" i="18"/>
  <c r="BA266" i="18" s="1"/>
  <c r="L211" i="18"/>
  <c r="L266" i="18" s="1"/>
  <c r="M211" i="18"/>
  <c r="M266" i="18" s="1"/>
  <c r="BB211" i="18"/>
  <c r="BB266" i="18" s="1"/>
  <c r="M148" i="18"/>
  <c r="CM52" i="24"/>
  <c r="L43" i="24"/>
  <c r="DR43" i="24" s="1"/>
  <c r="I43" i="8"/>
  <c r="O43" i="8" s="1"/>
  <c r="L44" i="24"/>
  <c r="CQ44" i="24" s="1"/>
  <c r="I44" i="8"/>
  <c r="O44" i="8" s="1"/>
  <c r="J213" i="18"/>
  <c r="J268" i="18" s="1"/>
  <c r="AY213" i="18"/>
  <c r="AY268" i="18" s="1"/>
  <c r="L174" i="18"/>
  <c r="BA174" i="18"/>
  <c r="M208" i="18"/>
  <c r="M263" i="18" s="1"/>
  <c r="BB208" i="18"/>
  <c r="BB263" i="18" s="1"/>
  <c r="AY215" i="18"/>
  <c r="AY270" i="18" s="1"/>
  <c r="J215" i="18"/>
  <c r="J270" i="18" s="1"/>
  <c r="L10" i="24"/>
  <c r="I10" i="8"/>
  <c r="L46" i="24"/>
  <c r="DH46" i="24" s="1"/>
  <c r="I46" i="8"/>
  <c r="O46" i="8" s="1"/>
  <c r="CP41" i="24"/>
  <c r="DC41" i="24"/>
  <c r="DN41" i="24"/>
  <c r="DB41" i="24"/>
  <c r="DE41" i="24"/>
  <c r="DD41" i="24"/>
  <c r="DH41" i="24"/>
  <c r="DP41" i="24"/>
  <c r="DO41" i="24"/>
  <c r="CW41" i="24"/>
  <c r="DG41" i="24"/>
  <c r="DS41" i="24"/>
  <c r="DQ41" i="24"/>
  <c r="DA41" i="24"/>
  <c r="CS41" i="24"/>
  <c r="CT41" i="24"/>
  <c r="DK41" i="24"/>
  <c r="CV41" i="24"/>
  <c r="DL41" i="24"/>
  <c r="CR41" i="24"/>
  <c r="CZ41" i="24"/>
  <c r="CU41" i="24"/>
  <c r="CY41" i="24"/>
  <c r="DF41" i="24"/>
  <c r="DR41" i="24"/>
  <c r="CX41" i="24"/>
  <c r="DI41" i="24"/>
  <c r="DJ41" i="24"/>
  <c r="DM41" i="24"/>
  <c r="AZ198" i="18"/>
  <c r="K198" i="18"/>
  <c r="M174" i="18"/>
  <c r="BB174" i="18"/>
  <c r="L40" i="24"/>
  <c r="CN47" i="24"/>
  <c r="DN42" i="24"/>
  <c r="L136" i="18"/>
  <c r="M138" i="18"/>
  <c r="K158" i="18"/>
  <c r="K48" i="24"/>
  <c r="CO48" i="24" s="1"/>
  <c r="K157" i="18"/>
  <c r="K47" i="24"/>
  <c r="CO47" i="24" s="1"/>
  <c r="L148" i="18"/>
  <c r="BA209" i="18"/>
  <c r="BA264" i="18" s="1"/>
  <c r="L209" i="18"/>
  <c r="L264" i="18" s="1"/>
  <c r="CN48" i="24"/>
  <c r="K48" i="27"/>
  <c r="J50" i="24"/>
  <c r="CN50" i="24" s="1"/>
  <c r="K202" i="18"/>
  <c r="AZ202" i="18"/>
  <c r="L175" i="18"/>
  <c r="L230" i="18" s="1"/>
  <c r="BA175" i="18"/>
  <c r="BA230" i="18" s="1"/>
  <c r="K203" i="18"/>
  <c r="AZ203" i="18"/>
  <c r="BA205" i="18"/>
  <c r="BA260" i="18" s="1"/>
  <c r="L205" i="18"/>
  <c r="L260" i="18" s="1"/>
  <c r="CX42" i="24"/>
  <c r="DG42" i="24"/>
  <c r="CM47" i="24"/>
  <c r="AZ216" i="18"/>
  <c r="AZ271" i="18" s="1"/>
  <c r="K216" i="18"/>
  <c r="K271" i="18" s="1"/>
  <c r="K199" i="18"/>
  <c r="AZ199" i="18"/>
  <c r="BA172" i="18"/>
  <c r="L172" i="18"/>
  <c r="CM50" i="24"/>
  <c r="M209" i="18"/>
  <c r="M264" i="18" s="1"/>
  <c r="BB209" i="18"/>
  <c r="BB264" i="18" s="1"/>
  <c r="AY220" i="18"/>
  <c r="AY275" i="18" s="1"/>
  <c r="J220" i="18"/>
  <c r="J275" i="18" s="1"/>
  <c r="K221" i="18"/>
  <c r="K276" i="18" s="1"/>
  <c r="AZ221" i="18"/>
  <c r="AZ276" i="18" s="1"/>
  <c r="CO39" i="24"/>
  <c r="CV42" i="24"/>
  <c r="L125" i="18"/>
  <c r="L124" i="18"/>
  <c r="M124" i="18"/>
  <c r="K180" i="18"/>
  <c r="K235" i="18" s="1"/>
  <c r="AZ180" i="18"/>
  <c r="AZ235" i="18" s="1"/>
  <c r="K179" i="18"/>
  <c r="K234" i="18" s="1"/>
  <c r="AZ179" i="18"/>
  <c r="AZ234" i="18" s="1"/>
  <c r="M126" i="18"/>
  <c r="L126" i="18"/>
  <c r="M125" i="18"/>
  <c r="K181" i="18"/>
  <c r="K236" i="18" s="1"/>
  <c r="AZ181" i="18"/>
  <c r="AZ236" i="18" s="1"/>
  <c r="K14" i="24"/>
  <c r="CO14" i="24" s="1"/>
  <c r="BD211" i="18"/>
  <c r="BD266" i="18" s="1"/>
  <c r="O211" i="18"/>
  <c r="O266" i="18" s="1"/>
  <c r="BN198" i="18"/>
  <c r="BN253" i="18" s="1"/>
  <c r="Y198" i="18"/>
  <c r="Y253" i="18" s="1"/>
  <c r="BC192" i="18"/>
  <c r="BC247" i="18" s="1"/>
  <c r="N192" i="18"/>
  <c r="N247" i="18" s="1"/>
  <c r="BN208" i="18"/>
  <c r="BN263" i="18" s="1"/>
  <c r="Y208" i="18"/>
  <c r="Y263" i="18" s="1"/>
  <c r="BC221" i="18"/>
  <c r="BC276" i="18" s="1"/>
  <c r="N221" i="18"/>
  <c r="N276" i="18" s="1"/>
  <c r="BC220" i="18"/>
  <c r="BC275" i="18" s="1"/>
  <c r="N220" i="18"/>
  <c r="N275" i="18" s="1"/>
  <c r="BD175" i="18"/>
  <c r="BD230" i="18" s="1"/>
  <c r="O175" i="18"/>
  <c r="O230" i="18" s="1"/>
  <c r="BN203" i="18"/>
  <c r="BN258" i="18" s="1"/>
  <c r="Y203" i="18"/>
  <c r="Y258" i="18" s="1"/>
  <c r="BN202" i="18"/>
  <c r="BN257" i="18" s="1"/>
  <c r="Y202" i="18"/>
  <c r="Y257" i="18" s="1"/>
  <c r="O219" i="18"/>
  <c r="O274" i="18" s="1"/>
  <c r="BD219" i="18"/>
  <c r="BD274" i="18" s="1"/>
  <c r="BM199" i="18"/>
  <c r="BM254" i="18" s="1"/>
  <c r="X199" i="18"/>
  <c r="X254" i="18" s="1"/>
  <c r="BH215" i="18"/>
  <c r="BH270" i="18" s="1"/>
  <c r="S215" i="18"/>
  <c r="S270" i="18" s="1"/>
  <c r="O180" i="18"/>
  <c r="O235" i="18" s="1"/>
  <c r="BD180" i="18"/>
  <c r="BD235" i="18" s="1"/>
  <c r="BN209" i="18"/>
  <c r="BN264" i="18" s="1"/>
  <c r="Y209" i="18"/>
  <c r="Y264" i="18" s="1"/>
  <c r="BN205" i="18"/>
  <c r="BN260" i="18" s="1"/>
  <c r="Y205" i="18"/>
  <c r="Y260" i="18" s="1"/>
  <c r="Y173" i="18"/>
  <c r="Y228" i="18" s="1"/>
  <c r="BN173" i="18"/>
  <c r="BN228" i="18" s="1"/>
  <c r="BD218" i="18"/>
  <c r="BD273" i="18" s="1"/>
  <c r="O218" i="18"/>
  <c r="O273" i="18" s="1"/>
  <c r="BD179" i="18"/>
  <c r="BD234" i="18" s="1"/>
  <c r="O179" i="18"/>
  <c r="O234" i="18" s="1"/>
  <c r="BC212" i="18"/>
  <c r="BC267" i="18" s="1"/>
  <c r="N212" i="18"/>
  <c r="N267" i="18" s="1"/>
  <c r="BD181" i="18"/>
  <c r="BD236" i="18" s="1"/>
  <c r="O181" i="18"/>
  <c r="O236" i="18" s="1"/>
  <c r="BM183" i="18"/>
  <c r="BM238" i="18" s="1"/>
  <c r="X183" i="18"/>
  <c r="X238" i="18" s="1"/>
  <c r="BC213" i="18"/>
  <c r="BC268" i="18" s="1"/>
  <c r="N213" i="18"/>
  <c r="N268" i="18" s="1"/>
  <c r="BN174" i="18"/>
  <c r="BN229" i="18" s="1"/>
  <c r="Y174" i="18"/>
  <c r="Y229" i="18" s="1"/>
  <c r="BN207" i="18"/>
  <c r="BN262" i="18" s="1"/>
  <c r="Y207" i="18"/>
  <c r="Y262" i="18" s="1"/>
  <c r="BN200" i="18"/>
  <c r="BN255" i="18" s="1"/>
  <c r="Y200" i="18"/>
  <c r="Y255" i="18" s="1"/>
  <c r="BD206" i="18"/>
  <c r="BD261" i="18" s="1"/>
  <c r="O206" i="18"/>
  <c r="O261" i="18" s="1"/>
  <c r="BC216" i="18"/>
  <c r="BC271" i="18" s="1"/>
  <c r="N216" i="18"/>
  <c r="N271" i="18" s="1"/>
  <c r="M43" i="31"/>
  <c r="M82" i="31" s="1"/>
  <c r="L149" i="31"/>
  <c r="O6" i="31"/>
  <c r="N16" i="31"/>
  <c r="L51" i="31"/>
  <c r="L90" i="31" s="1"/>
  <c r="L49" i="31"/>
  <c r="L45" i="31"/>
  <c r="L48" i="31"/>
  <c r="L50" i="31"/>
  <c r="L89" i="31" s="1"/>
  <c r="L47" i="31"/>
  <c r="L46" i="31"/>
  <c r="O17" i="31"/>
  <c r="K109" i="31"/>
  <c r="K110" i="31" s="1"/>
  <c r="K85" i="31"/>
  <c r="M22" i="31"/>
  <c r="M44" i="31" s="1"/>
  <c r="M83" i="31" s="1"/>
  <c r="N19" i="31"/>
  <c r="N42" i="31" s="1"/>
  <c r="N81" i="31" s="1"/>
  <c r="O7" i="31"/>
  <c r="M20" i="31"/>
  <c r="K111" i="31"/>
  <c r="K112" i="31" s="1"/>
  <c r="K86" i="31"/>
  <c r="K115" i="31"/>
  <c r="K116" i="31" s="1"/>
  <c r="K88" i="31"/>
  <c r="J151" i="31"/>
  <c r="N27" i="31"/>
  <c r="N66" i="31" s="1"/>
  <c r="N28" i="31"/>
  <c r="N67" i="31" s="1"/>
  <c r="N145" i="31" s="1"/>
  <c r="M30" i="31"/>
  <c r="M69" i="31" s="1"/>
  <c r="M31" i="31"/>
  <c r="M70" i="31" s="1"/>
  <c r="K84" i="31"/>
  <c r="K104" i="31"/>
  <c r="K105" i="31" s="1"/>
  <c r="K113" i="31"/>
  <c r="K114" i="31" s="1"/>
  <c r="K87" i="31"/>
  <c r="N18" i="31"/>
  <c r="O8" i="31"/>
  <c r="O29" i="31" s="1"/>
  <c r="O68" i="31" s="1"/>
  <c r="O146" i="31" s="1"/>
  <c r="J107" i="31"/>
  <c r="J108" i="31"/>
  <c r="J106" i="31"/>
  <c r="N23" i="31"/>
  <c r="N21" i="31"/>
  <c r="O5" i="31"/>
  <c r="J143" i="22"/>
  <c r="J43" i="22"/>
  <c r="J82" i="22" s="1"/>
  <c r="M17" i="22"/>
  <c r="L16" i="22"/>
  <c r="K21" i="22"/>
  <c r="H107" i="22"/>
  <c r="H108" i="22"/>
  <c r="H106" i="22"/>
  <c r="K18" i="22"/>
  <c r="L23" i="22"/>
  <c r="I85" i="22"/>
  <c r="I109" i="22"/>
  <c r="I110" i="22" s="1"/>
  <c r="K8" i="22"/>
  <c r="K29" i="22" s="1"/>
  <c r="K68" i="22" s="1"/>
  <c r="K140" i="22" s="1"/>
  <c r="K7" i="22"/>
  <c r="J27" i="22"/>
  <c r="J66" i="22" s="1"/>
  <c r="J28" i="22"/>
  <c r="J67" i="22" s="1"/>
  <c r="J139" i="22" s="1"/>
  <c r="K6" i="22"/>
  <c r="P97" i="4"/>
  <c r="N38" i="26" s="1"/>
  <c r="I44" i="34" s="1"/>
  <c r="AG44" i="34" s="1"/>
  <c r="N89" i="4"/>
  <c r="L30" i="26" s="1"/>
  <c r="O113" i="4"/>
  <c r="M54" i="26" s="1"/>
  <c r="N103" i="4"/>
  <c r="L44" i="26" s="1"/>
  <c r="P95" i="4"/>
  <c r="N36" i="26" s="1"/>
  <c r="I42" i="34" s="1"/>
  <c r="AG42" i="34" s="1"/>
  <c r="N110" i="4"/>
  <c r="L51" i="26" s="1"/>
  <c r="O105" i="4"/>
  <c r="M46" i="26" s="1"/>
  <c r="P91" i="4"/>
  <c r="N32" i="26" s="1"/>
  <c r="I38" i="34" s="1"/>
  <c r="AG38" i="34" s="1"/>
  <c r="N107" i="4"/>
  <c r="L48" i="26" s="1"/>
  <c r="M88" i="4"/>
  <c r="K29" i="26" s="1"/>
  <c r="O90" i="4"/>
  <c r="M31" i="26" s="1"/>
  <c r="O108" i="4"/>
  <c r="M49" i="26" s="1"/>
  <c r="O106" i="4"/>
  <c r="M47" i="26" s="1"/>
  <c r="O75" i="4"/>
  <c r="M16" i="26" s="1"/>
  <c r="M63" i="4"/>
  <c r="K4" i="26" s="1"/>
  <c r="P76" i="4"/>
  <c r="N17" i="26" s="1"/>
  <c r="I23" i="34" s="1"/>
  <c r="AG23" i="34" s="1"/>
  <c r="N70" i="4"/>
  <c r="L11" i="26" s="1"/>
  <c r="P84" i="4"/>
  <c r="N25" i="26" s="1"/>
  <c r="I31" i="34" s="1"/>
  <c r="AG31" i="34" s="1"/>
  <c r="O64" i="4"/>
  <c r="M5" i="26" s="1"/>
  <c r="P69" i="4"/>
  <c r="N10" i="26" s="1"/>
  <c r="I16" i="34" s="1"/>
  <c r="AG16" i="34" s="1"/>
  <c r="O83" i="4"/>
  <c r="M24" i="26" s="1"/>
  <c r="AC46" i="8"/>
  <c r="AE15" i="8"/>
  <c r="AE41" i="8"/>
  <c r="AE42" i="8"/>
  <c r="AE7" i="8"/>
  <c r="AD46" i="8"/>
  <c r="AC47" i="8"/>
  <c r="AD47" i="8"/>
  <c r="K19" i="34" l="1"/>
  <c r="K56" i="34"/>
  <c r="K20" i="34"/>
  <c r="AG20" i="34"/>
  <c r="K61" i="34"/>
  <c r="AG61" i="34"/>
  <c r="K21" i="34"/>
  <c r="AG21" i="34"/>
  <c r="K15" i="34"/>
  <c r="AG15" i="34"/>
  <c r="D46" i="34"/>
  <c r="V46" i="34" s="1"/>
  <c r="D47" i="34"/>
  <c r="P43" i="19"/>
  <c r="L49" i="34"/>
  <c r="N49" i="34" s="1"/>
  <c r="P45" i="19"/>
  <c r="L51" i="34"/>
  <c r="N51" i="34" s="1"/>
  <c r="P42" i="19"/>
  <c r="L48" i="34"/>
  <c r="N48" i="34" s="1"/>
  <c r="P12" i="19"/>
  <c r="L18" i="34"/>
  <c r="N18" i="34" s="1"/>
  <c r="P9" i="19"/>
  <c r="L15" i="34"/>
  <c r="N15" i="34" s="1"/>
  <c r="K31" i="22"/>
  <c r="K70" i="22" s="1"/>
  <c r="K143" i="22" s="1"/>
  <c r="I113" i="22"/>
  <c r="I114" i="22" s="1"/>
  <c r="I111" i="22"/>
  <c r="I112" i="22" s="1"/>
  <c r="I84" i="22"/>
  <c r="I88" i="22"/>
  <c r="M5" i="22"/>
  <c r="Q45" i="19"/>
  <c r="Q43" i="19"/>
  <c r="Q42" i="19"/>
  <c r="Q12" i="19"/>
  <c r="Q9" i="19"/>
  <c r="DS10" i="24"/>
  <c r="K44" i="34"/>
  <c r="R42" i="19"/>
  <c r="R12" i="19"/>
  <c r="R45" i="19"/>
  <c r="R43" i="19"/>
  <c r="R9" i="19"/>
  <c r="BB175" i="18"/>
  <c r="BB230" i="18" s="1"/>
  <c r="I40" i="8"/>
  <c r="O40" i="8" s="1"/>
  <c r="S9" i="19"/>
  <c r="T9" i="19" s="1"/>
  <c r="U9" i="19" s="1"/>
  <c r="V9" i="19" s="1"/>
  <c r="W9" i="19" s="1"/>
  <c r="S42" i="19"/>
  <c r="T42" i="19" s="1"/>
  <c r="U42" i="19" s="1"/>
  <c r="V42" i="19" s="1"/>
  <c r="W42" i="19" s="1"/>
  <c r="S12" i="19"/>
  <c r="T12" i="19" s="1"/>
  <c r="U12" i="19" s="1"/>
  <c r="V12" i="19" s="1"/>
  <c r="W12" i="19" s="1"/>
  <c r="S45" i="19"/>
  <c r="T45" i="19" s="1"/>
  <c r="U45" i="19" s="1"/>
  <c r="V45" i="19" s="1"/>
  <c r="W45" i="19" s="1"/>
  <c r="S43" i="19"/>
  <c r="T43" i="19" s="1"/>
  <c r="U43" i="19" s="1"/>
  <c r="V43" i="19" s="1"/>
  <c r="W43" i="19" s="1"/>
  <c r="O19" i="26"/>
  <c r="I25" i="34" s="1"/>
  <c r="AG25" i="34" s="1"/>
  <c r="Q63" i="4"/>
  <c r="O4" i="26" s="1"/>
  <c r="N19" i="27"/>
  <c r="M20" i="24" s="1"/>
  <c r="M130" i="18"/>
  <c r="K185" i="18"/>
  <c r="K240" i="18" s="1"/>
  <c r="AZ185" i="18"/>
  <c r="AZ240" i="18" s="1"/>
  <c r="M19" i="27"/>
  <c r="L20" i="24" s="1"/>
  <c r="L130" i="18"/>
  <c r="J47" i="22"/>
  <c r="J86" i="22" s="1"/>
  <c r="J46" i="22"/>
  <c r="J85" i="22" s="1"/>
  <c r="J45" i="22"/>
  <c r="J84" i="22" s="1"/>
  <c r="J50" i="22"/>
  <c r="J89" i="22" s="1"/>
  <c r="J49" i="22"/>
  <c r="J88" i="22" s="1"/>
  <c r="J48" i="22"/>
  <c r="J87" i="22" s="1"/>
  <c r="M46" i="27"/>
  <c r="M49" i="27"/>
  <c r="M54" i="27"/>
  <c r="M47" i="27"/>
  <c r="N14" i="19"/>
  <c r="O14" i="19" s="1"/>
  <c r="N20" i="32"/>
  <c r="N13" i="19"/>
  <c r="O13" i="19" s="1"/>
  <c r="N19" i="32"/>
  <c r="N15" i="19"/>
  <c r="O15" i="19" s="1"/>
  <c r="N21" i="32"/>
  <c r="N55" i="19"/>
  <c r="O55" i="19" s="1"/>
  <c r="N61" i="32"/>
  <c r="N50" i="19"/>
  <c r="O50" i="19" s="1"/>
  <c r="N56" i="32"/>
  <c r="K20" i="32"/>
  <c r="O39" i="19"/>
  <c r="K56" i="32"/>
  <c r="K21" i="32"/>
  <c r="K19" i="32"/>
  <c r="K44" i="32"/>
  <c r="K61" i="32"/>
  <c r="L44" i="19"/>
  <c r="M47" i="19"/>
  <c r="M46" i="19"/>
  <c r="N52" i="32" s="1"/>
  <c r="L48" i="19"/>
  <c r="M49" i="19"/>
  <c r="N55" i="32" s="1"/>
  <c r="M54" i="19"/>
  <c r="N60" i="32" s="1"/>
  <c r="L51" i="19"/>
  <c r="L22" i="22" s="1"/>
  <c r="L44" i="22" s="1"/>
  <c r="L83" i="22" s="1"/>
  <c r="N38" i="19"/>
  <c r="K43" i="8"/>
  <c r="L44" i="8"/>
  <c r="K44" i="8"/>
  <c r="L43" i="8"/>
  <c r="H145" i="22"/>
  <c r="DL10" i="24"/>
  <c r="K22" i="22"/>
  <c r="K44" i="22" s="1"/>
  <c r="K83" i="22" s="1"/>
  <c r="K20" i="22"/>
  <c r="K46" i="22" s="1"/>
  <c r="CN49" i="24"/>
  <c r="CN45" i="24"/>
  <c r="CQ43" i="24"/>
  <c r="CV43" i="24"/>
  <c r="DN43" i="24"/>
  <c r="CQ46" i="24"/>
  <c r="DG46" i="24"/>
  <c r="DK43" i="24"/>
  <c r="DF43" i="24"/>
  <c r="CU46" i="24"/>
  <c r="L19" i="22"/>
  <c r="L42" i="22" s="1"/>
  <c r="L81" i="22" s="1"/>
  <c r="CO13" i="24"/>
  <c r="CO45" i="24"/>
  <c r="DR10" i="24"/>
  <c r="DH10" i="24"/>
  <c r="CQ10" i="24"/>
  <c r="CW10" i="24"/>
  <c r="DE10" i="24"/>
  <c r="M128" i="18"/>
  <c r="M143" i="18"/>
  <c r="L158" i="18"/>
  <c r="M147" i="18"/>
  <c r="CM49" i="24"/>
  <c r="K136" i="31"/>
  <c r="K140" i="31" s="1"/>
  <c r="BA203" i="18"/>
  <c r="L203" i="18"/>
  <c r="S10" i="8"/>
  <c r="O10" i="8"/>
  <c r="CP43" i="24"/>
  <c r="CZ43" i="24"/>
  <c r="DM43" i="24"/>
  <c r="DL43" i="24"/>
  <c r="DO43" i="24"/>
  <c r="CX43" i="24"/>
  <c r="CY43" i="24"/>
  <c r="DP43" i="24"/>
  <c r="DJ43" i="24"/>
  <c r="DE43" i="24"/>
  <c r="DA43" i="24"/>
  <c r="DD43" i="24"/>
  <c r="DC43" i="24"/>
  <c r="CW43" i="24"/>
  <c r="DG43" i="24"/>
  <c r="CU43" i="24"/>
  <c r="DB43" i="24"/>
  <c r="DQ43" i="24"/>
  <c r="DH43" i="24"/>
  <c r="CR43" i="24"/>
  <c r="DS43" i="24"/>
  <c r="DI43" i="24"/>
  <c r="CS43" i="24"/>
  <c r="M205" i="18"/>
  <c r="M260" i="18" s="1"/>
  <c r="L40" i="8" s="1"/>
  <c r="BB205" i="18"/>
  <c r="BB260" i="18" s="1"/>
  <c r="K40" i="8" s="1"/>
  <c r="L199" i="18"/>
  <c r="BA199" i="18"/>
  <c r="AZ220" i="18"/>
  <c r="AZ275" i="18" s="1"/>
  <c r="K220" i="18"/>
  <c r="K275" i="18" s="1"/>
  <c r="L216" i="18"/>
  <c r="L271" i="18" s="1"/>
  <c r="BA216" i="18"/>
  <c r="BA271" i="18" s="1"/>
  <c r="DI10" i="24"/>
  <c r="CM45" i="24"/>
  <c r="AZ212" i="18"/>
  <c r="AZ267" i="18" s="1"/>
  <c r="K212" i="18"/>
  <c r="K267" i="18" s="1"/>
  <c r="CP46" i="24"/>
  <c r="DS46" i="24"/>
  <c r="DR46" i="24"/>
  <c r="CR46" i="24"/>
  <c r="DA46" i="24"/>
  <c r="DN46" i="24"/>
  <c r="DK46" i="24"/>
  <c r="CV46" i="24"/>
  <c r="DO46" i="24"/>
  <c r="DF46" i="24"/>
  <c r="CW46" i="24"/>
  <c r="CT46" i="24"/>
  <c r="DE46" i="24"/>
  <c r="DP46" i="24"/>
  <c r="CS46" i="24"/>
  <c r="DI46" i="24"/>
  <c r="DJ46" i="24"/>
  <c r="CZ46" i="24"/>
  <c r="DB46" i="24"/>
  <c r="CY46" i="24"/>
  <c r="DL46" i="24"/>
  <c r="DD46" i="24"/>
  <c r="DM46" i="24"/>
  <c r="DC46" i="24"/>
  <c r="DQ46" i="24"/>
  <c r="CX46" i="24"/>
  <c r="M203" i="18"/>
  <c r="BB203" i="18"/>
  <c r="L221" i="18"/>
  <c r="L276" i="18" s="1"/>
  <c r="BA221" i="18"/>
  <c r="BA276" i="18" s="1"/>
  <c r="K215" i="18"/>
  <c r="K270" i="18" s="1"/>
  <c r="AZ215" i="18"/>
  <c r="AZ270" i="18" s="1"/>
  <c r="CO55" i="24"/>
  <c r="L51" i="24"/>
  <c r="CQ51" i="24" s="1"/>
  <c r="I51" i="8"/>
  <c r="O51" i="8" s="1"/>
  <c r="BA198" i="18"/>
  <c r="L198" i="18"/>
  <c r="M136" i="18"/>
  <c r="L157" i="18"/>
  <c r="L165" i="18"/>
  <c r="CP44" i="24"/>
  <c r="CY44" i="24"/>
  <c r="DI44" i="24"/>
  <c r="CW44" i="24"/>
  <c r="DN44" i="24"/>
  <c r="DL44" i="24"/>
  <c r="DE44" i="24"/>
  <c r="DD44" i="24"/>
  <c r="DH44" i="24"/>
  <c r="DJ44" i="24"/>
  <c r="DS44" i="24"/>
  <c r="DG44" i="24"/>
  <c r="DO44" i="24"/>
  <c r="DP44" i="24"/>
  <c r="CS44" i="24"/>
  <c r="CR44" i="24"/>
  <c r="CT44" i="24"/>
  <c r="CV44" i="24"/>
  <c r="DB44" i="24"/>
  <c r="DF44" i="24"/>
  <c r="DQ44" i="24"/>
  <c r="CX44" i="24"/>
  <c r="DC44" i="24"/>
  <c r="CU44" i="24"/>
  <c r="CZ44" i="24"/>
  <c r="DA44" i="24"/>
  <c r="DM44" i="24"/>
  <c r="DK44" i="24"/>
  <c r="DR44" i="24"/>
  <c r="M138" i="31"/>
  <c r="L56" i="24"/>
  <c r="CP56" i="24" s="1"/>
  <c r="I56" i="8"/>
  <c r="O56" i="8" s="1"/>
  <c r="C79" i="15"/>
  <c r="E79" i="15" s="1"/>
  <c r="K50" i="24"/>
  <c r="L48" i="27"/>
  <c r="BB221" i="18"/>
  <c r="BB276" i="18" s="1"/>
  <c r="M221" i="18"/>
  <c r="M276" i="18" s="1"/>
  <c r="M121" i="18"/>
  <c r="L160" i="18"/>
  <c r="AZ213" i="18"/>
  <c r="AZ268" i="18" s="1"/>
  <c r="K213" i="18"/>
  <c r="K268" i="18" s="1"/>
  <c r="CP40" i="24"/>
  <c r="DM40" i="24"/>
  <c r="DI40" i="24"/>
  <c r="CX40" i="24"/>
  <c r="DN40" i="24"/>
  <c r="DR40" i="24"/>
  <c r="DG40" i="24"/>
  <c r="CZ40" i="24"/>
  <c r="DS40" i="24"/>
  <c r="DO40" i="24"/>
  <c r="CV40" i="24"/>
  <c r="DE40" i="24"/>
  <c r="CW40" i="24"/>
  <c r="DJ40" i="24"/>
  <c r="DQ40" i="24"/>
  <c r="DC40" i="24"/>
  <c r="DK40" i="24"/>
  <c r="DL40" i="24"/>
  <c r="DP40" i="24"/>
  <c r="CR40" i="24"/>
  <c r="DH40" i="24"/>
  <c r="CS40" i="24"/>
  <c r="CY40" i="24"/>
  <c r="DB40" i="24"/>
  <c r="CT40" i="24"/>
  <c r="DA40" i="24"/>
  <c r="CU40" i="24"/>
  <c r="CP10" i="24"/>
  <c r="CX10" i="24"/>
  <c r="DN10" i="24"/>
  <c r="DC10" i="24"/>
  <c r="CV10" i="24"/>
  <c r="CZ10" i="24"/>
  <c r="DO10" i="24"/>
  <c r="CU10" i="24"/>
  <c r="DK10" i="24"/>
  <c r="CR10" i="24"/>
  <c r="DP10" i="24"/>
  <c r="CY10" i="24"/>
  <c r="DJ10" i="24"/>
  <c r="DF10" i="24"/>
  <c r="DM10" i="24"/>
  <c r="DG10" i="24"/>
  <c r="CS10" i="24"/>
  <c r="DQ10" i="24"/>
  <c r="DB10" i="24"/>
  <c r="DA10" i="24"/>
  <c r="CT10" i="24"/>
  <c r="DD10" i="24"/>
  <c r="CQ40" i="24"/>
  <c r="DF40" i="24"/>
  <c r="DD40" i="24"/>
  <c r="M216" i="18"/>
  <c r="M271" i="18" s="1"/>
  <c r="BB216" i="18"/>
  <c r="BB271" i="18" s="1"/>
  <c r="M56" i="24"/>
  <c r="N138" i="31"/>
  <c r="BA202" i="18"/>
  <c r="L202" i="18"/>
  <c r="CT43" i="24"/>
  <c r="L181" i="18"/>
  <c r="L236" i="18" s="1"/>
  <c r="BA181" i="18"/>
  <c r="BA236" i="18" s="1"/>
  <c r="M181" i="18"/>
  <c r="M236" i="18" s="1"/>
  <c r="BB181" i="18"/>
  <c r="BB236" i="18" s="1"/>
  <c r="BA179" i="18"/>
  <c r="BA234" i="18" s="1"/>
  <c r="L179" i="18"/>
  <c r="L234" i="18" s="1"/>
  <c r="K43" i="22"/>
  <c r="K82" i="22" s="1"/>
  <c r="L16" i="24"/>
  <c r="I16" i="8"/>
  <c r="BB179" i="18"/>
  <c r="BB234" i="18" s="1"/>
  <c r="M179" i="18"/>
  <c r="M234" i="18" s="1"/>
  <c r="L14" i="24"/>
  <c r="DK14" i="24" s="1"/>
  <c r="I14" i="8"/>
  <c r="L180" i="18"/>
  <c r="L235" i="18" s="1"/>
  <c r="BA180" i="18"/>
  <c r="BA235" i="18" s="1"/>
  <c r="M180" i="18"/>
  <c r="M235" i="18" s="1"/>
  <c r="BB180" i="18"/>
  <c r="BB235" i="18" s="1"/>
  <c r="L15" i="24"/>
  <c r="I15" i="8"/>
  <c r="BO174" i="18"/>
  <c r="BO229" i="18" s="1"/>
  <c r="Z174" i="18"/>
  <c r="Z229" i="18" s="1"/>
  <c r="Z209" i="18"/>
  <c r="Z264" i="18" s="1"/>
  <c r="BO209" i="18"/>
  <c r="BO264" i="18" s="1"/>
  <c r="BN199" i="18"/>
  <c r="BN254" i="18" s="1"/>
  <c r="Y199" i="18"/>
  <c r="Y254" i="18" s="1"/>
  <c r="BE175" i="18"/>
  <c r="BE230" i="18" s="1"/>
  <c r="P175" i="18"/>
  <c r="P230" i="18" s="1"/>
  <c r="BD221" i="18"/>
  <c r="BD276" i="18" s="1"/>
  <c r="O221" i="18"/>
  <c r="O276" i="18" s="1"/>
  <c r="BD212" i="18"/>
  <c r="BD267" i="18" s="1"/>
  <c r="O212" i="18"/>
  <c r="O267" i="18" s="1"/>
  <c r="O213" i="18"/>
  <c r="O268" i="18" s="1"/>
  <c r="BD213" i="18"/>
  <c r="BD268" i="18" s="1"/>
  <c r="BD216" i="18"/>
  <c r="BD271" i="18" s="1"/>
  <c r="O216" i="18"/>
  <c r="O271" i="18" s="1"/>
  <c r="Z207" i="18"/>
  <c r="Z262" i="18" s="1"/>
  <c r="BO207" i="18"/>
  <c r="BO262" i="18" s="1"/>
  <c r="BO205" i="18"/>
  <c r="BO260" i="18" s="1"/>
  <c r="Z205" i="18"/>
  <c r="Z260" i="18" s="1"/>
  <c r="BI215" i="18"/>
  <c r="BI270" i="18" s="1"/>
  <c r="T215" i="18"/>
  <c r="T270" i="18" s="1"/>
  <c r="BO203" i="18"/>
  <c r="BO258" i="18" s="1"/>
  <c r="Z203" i="18"/>
  <c r="Z258" i="18" s="1"/>
  <c r="BO208" i="18"/>
  <c r="BO263" i="18" s="1"/>
  <c r="Z208" i="18"/>
  <c r="Z263" i="18" s="1"/>
  <c r="BE206" i="18"/>
  <c r="BE261" i="18" s="1"/>
  <c r="P206" i="18"/>
  <c r="P261" i="18" s="1"/>
  <c r="BE179" i="18"/>
  <c r="BE234" i="18" s="1"/>
  <c r="P179" i="18"/>
  <c r="P234" i="18" s="1"/>
  <c r="BO200" i="18"/>
  <c r="BO255" i="18" s="1"/>
  <c r="Z200" i="18"/>
  <c r="Z255" i="18" s="1"/>
  <c r="Y183" i="18"/>
  <c r="Y238" i="18" s="1"/>
  <c r="BN183" i="18"/>
  <c r="BN238" i="18" s="1"/>
  <c r="BO173" i="18"/>
  <c r="BO228" i="18" s="1"/>
  <c r="Z173" i="18"/>
  <c r="Z228" i="18" s="1"/>
  <c r="BO202" i="18"/>
  <c r="BO257" i="18" s="1"/>
  <c r="Z202" i="18"/>
  <c r="Z257" i="18" s="1"/>
  <c r="BD192" i="18"/>
  <c r="BD247" i="18" s="1"/>
  <c r="O192" i="18"/>
  <c r="O247" i="18" s="1"/>
  <c r="BD220" i="18"/>
  <c r="BD275" i="18" s="1"/>
  <c r="O220" i="18"/>
  <c r="O275" i="18" s="1"/>
  <c r="BE181" i="18"/>
  <c r="BE236" i="18" s="1"/>
  <c r="P181" i="18"/>
  <c r="P236" i="18" s="1"/>
  <c r="BE180" i="18"/>
  <c r="BE235" i="18" s="1"/>
  <c r="P180" i="18"/>
  <c r="P235" i="18" s="1"/>
  <c r="P211" i="18"/>
  <c r="P266" i="18" s="1"/>
  <c r="BE211" i="18"/>
  <c r="BE266" i="18" s="1"/>
  <c r="BE218" i="18"/>
  <c r="BE273" i="18" s="1"/>
  <c r="P218" i="18"/>
  <c r="P273" i="18" s="1"/>
  <c r="BE219" i="18"/>
  <c r="BE274" i="18" s="1"/>
  <c r="P219" i="18"/>
  <c r="P274" i="18" s="1"/>
  <c r="BO198" i="18"/>
  <c r="BO253" i="18" s="1"/>
  <c r="Z198" i="18"/>
  <c r="Z253" i="18" s="1"/>
  <c r="M149" i="31"/>
  <c r="N43" i="31"/>
  <c r="N82" i="31" s="1"/>
  <c r="P7" i="31"/>
  <c r="O16" i="31"/>
  <c r="P5" i="31"/>
  <c r="O23" i="31"/>
  <c r="O18" i="31"/>
  <c r="K107" i="31"/>
  <c r="K108" i="31"/>
  <c r="K106" i="31"/>
  <c r="K151" i="31"/>
  <c r="M50" i="31"/>
  <c r="M89" i="31" s="1"/>
  <c r="M46" i="31"/>
  <c r="M51" i="31"/>
  <c r="M90" i="31" s="1"/>
  <c r="M48" i="31"/>
  <c r="M45" i="31"/>
  <c r="M47" i="31"/>
  <c r="M49" i="31"/>
  <c r="L111" i="31"/>
  <c r="L112" i="31" s="1"/>
  <c r="L86" i="31"/>
  <c r="L115" i="31"/>
  <c r="L116" i="31" s="1"/>
  <c r="L88" i="31"/>
  <c r="O27" i="31"/>
  <c r="O66" i="31" s="1"/>
  <c r="O28" i="31"/>
  <c r="O67" i="31" s="1"/>
  <c r="O145" i="31" s="1"/>
  <c r="O19" i="31"/>
  <c r="O42" i="31" s="1"/>
  <c r="O81" i="31" s="1"/>
  <c r="N20" i="31"/>
  <c r="N22" i="31"/>
  <c r="N44" i="31" s="1"/>
  <c r="N83" i="31" s="1"/>
  <c r="P6" i="31"/>
  <c r="L109" i="31"/>
  <c r="L110" i="31" s="1"/>
  <c r="L85" i="31"/>
  <c r="L104" i="31"/>
  <c r="L105" i="31" s="1"/>
  <c r="L84" i="31"/>
  <c r="O21" i="31"/>
  <c r="P8" i="31"/>
  <c r="P29" i="31" s="1"/>
  <c r="P68" i="31" s="1"/>
  <c r="P146" i="31" s="1"/>
  <c r="P17" i="31"/>
  <c r="L113" i="31"/>
  <c r="L114" i="31" s="1"/>
  <c r="L87" i="31"/>
  <c r="N30" i="31"/>
  <c r="N69" i="31" s="1"/>
  <c r="N31" i="31"/>
  <c r="N70" i="31" s="1"/>
  <c r="N17" i="22"/>
  <c r="L31" i="22"/>
  <c r="L70" i="22" s="1"/>
  <c r="L30" i="22"/>
  <c r="L69" i="22" s="1"/>
  <c r="M16" i="22"/>
  <c r="L18" i="22"/>
  <c r="L21" i="22"/>
  <c r="I106" i="22"/>
  <c r="I107" i="22"/>
  <c r="I108" i="22"/>
  <c r="M23" i="22"/>
  <c r="K27" i="22"/>
  <c r="K66" i="22" s="1"/>
  <c r="K28" i="22"/>
  <c r="K67" i="22" s="1"/>
  <c r="K139" i="22" s="1"/>
  <c r="L8" i="22"/>
  <c r="L29" i="22" s="1"/>
  <c r="L68" i="22" s="1"/>
  <c r="L140" i="22" s="1"/>
  <c r="L6" i="22"/>
  <c r="L7" i="22"/>
  <c r="N5" i="22"/>
  <c r="P90" i="4"/>
  <c r="N31" i="26" s="1"/>
  <c r="I37" i="34" s="1"/>
  <c r="AG37" i="34" s="1"/>
  <c r="O103" i="4"/>
  <c r="M44" i="26" s="1"/>
  <c r="O110" i="4"/>
  <c r="M51" i="26" s="1"/>
  <c r="N88" i="4"/>
  <c r="L29" i="26" s="1"/>
  <c r="P106" i="4"/>
  <c r="N47" i="26" s="1"/>
  <c r="I53" i="34" s="1"/>
  <c r="AG53" i="34" s="1"/>
  <c r="P105" i="4"/>
  <c r="N46" i="26" s="1"/>
  <c r="I52" i="34" s="1"/>
  <c r="AG52" i="34" s="1"/>
  <c r="P113" i="4"/>
  <c r="N54" i="26" s="1"/>
  <c r="I60" i="34" s="1"/>
  <c r="AG60" i="34" s="1"/>
  <c r="P108" i="4"/>
  <c r="N49" i="26" s="1"/>
  <c r="I55" i="34" s="1"/>
  <c r="AG55" i="34" s="1"/>
  <c r="O107" i="4"/>
  <c r="M48" i="26" s="1"/>
  <c r="O89" i="4"/>
  <c r="M30" i="26" s="1"/>
  <c r="N63" i="4"/>
  <c r="L4" i="26" s="1"/>
  <c r="P75" i="4"/>
  <c r="N16" i="26" s="1"/>
  <c r="I22" i="34" s="1"/>
  <c r="AG22" i="34" s="1"/>
  <c r="O70" i="4"/>
  <c r="M11" i="26" s="1"/>
  <c r="P64" i="4"/>
  <c r="N5" i="26" s="1"/>
  <c r="I11" i="34" s="1"/>
  <c r="AG11" i="34" s="1"/>
  <c r="P83" i="4"/>
  <c r="N24" i="26" s="1"/>
  <c r="I30" i="34" s="1"/>
  <c r="AG30" i="34" s="1"/>
  <c r="AD48" i="8"/>
  <c r="AE9" i="8"/>
  <c r="AE8" i="8"/>
  <c r="AC49" i="8"/>
  <c r="AC50" i="8"/>
  <c r="AD50" i="8"/>
  <c r="AD45" i="8"/>
  <c r="AD49" i="8"/>
  <c r="AC48" i="8"/>
  <c r="AE16" i="8"/>
  <c r="AC45" i="8"/>
  <c r="I145" i="22" l="1"/>
  <c r="H47" i="34"/>
  <c r="V47" i="34"/>
  <c r="D15" i="34"/>
  <c r="D45" i="34"/>
  <c r="V45" i="34" s="1"/>
  <c r="P55" i="19"/>
  <c r="L61" i="34"/>
  <c r="N61" i="34" s="1"/>
  <c r="P13" i="19"/>
  <c r="L19" i="34"/>
  <c r="N19" i="34" s="1"/>
  <c r="D48" i="34"/>
  <c r="V48" i="34" s="1"/>
  <c r="P50" i="19"/>
  <c r="L56" i="34"/>
  <c r="N56" i="34" s="1"/>
  <c r="P15" i="19"/>
  <c r="L21" i="34"/>
  <c r="N21" i="34" s="1"/>
  <c r="P14" i="19"/>
  <c r="L20" i="34"/>
  <c r="N20" i="34" s="1"/>
  <c r="D49" i="34"/>
  <c r="D51" i="34"/>
  <c r="V51" i="34" s="1"/>
  <c r="P39" i="19"/>
  <c r="L45" i="34"/>
  <c r="N45" i="34" s="1"/>
  <c r="Q50" i="19"/>
  <c r="Q15" i="19"/>
  <c r="Q14" i="19"/>
  <c r="Q39" i="19"/>
  <c r="Q55" i="19"/>
  <c r="Q13" i="19"/>
  <c r="K55" i="34"/>
  <c r="K52" i="34"/>
  <c r="K53" i="34"/>
  <c r="K25" i="34"/>
  <c r="K60" i="34"/>
  <c r="R50" i="19"/>
  <c r="R15" i="19"/>
  <c r="R14" i="19"/>
  <c r="R39" i="19"/>
  <c r="R55" i="19"/>
  <c r="R13" i="19"/>
  <c r="S50" i="19"/>
  <c r="T50" i="19" s="1"/>
  <c r="U50" i="19" s="1"/>
  <c r="V50" i="19" s="1"/>
  <c r="W50" i="19" s="1"/>
  <c r="S15" i="19"/>
  <c r="T15" i="19" s="1"/>
  <c r="U15" i="19" s="1"/>
  <c r="V15" i="19" s="1"/>
  <c r="W15" i="19" s="1"/>
  <c r="S14" i="19"/>
  <c r="T14" i="19" s="1"/>
  <c r="U14" i="19" s="1"/>
  <c r="V14" i="19" s="1"/>
  <c r="W14" i="19" s="1"/>
  <c r="S39" i="19"/>
  <c r="T39" i="19" s="1"/>
  <c r="U39" i="19" s="1"/>
  <c r="V39" i="19" s="1"/>
  <c r="W39" i="19" s="1"/>
  <c r="H46" i="34"/>
  <c r="S55" i="19"/>
  <c r="T55" i="19" s="1"/>
  <c r="U55" i="19" s="1"/>
  <c r="V55" i="19" s="1"/>
  <c r="W55" i="19" s="1"/>
  <c r="S13" i="19"/>
  <c r="T13" i="19" s="1"/>
  <c r="U13" i="19" s="1"/>
  <c r="V13" i="19" s="1"/>
  <c r="W13" i="19" s="1"/>
  <c r="J111" i="22"/>
  <c r="J112" i="22" s="1"/>
  <c r="L185" i="18"/>
  <c r="L240" i="18" s="1"/>
  <c r="BA185" i="18"/>
  <c r="BA240" i="18" s="1"/>
  <c r="BB185" i="18"/>
  <c r="BB240" i="18" s="1"/>
  <c r="M185" i="18"/>
  <c r="M240" i="18" s="1"/>
  <c r="O19" i="27"/>
  <c r="N20" i="24" s="1"/>
  <c r="N130" i="18"/>
  <c r="J113" i="22"/>
  <c r="J114" i="22" s="1"/>
  <c r="J109" i="22"/>
  <c r="J110" i="22" s="1"/>
  <c r="J104" i="22"/>
  <c r="J105" i="22" s="1"/>
  <c r="J108" i="22" s="1"/>
  <c r="J115" i="22"/>
  <c r="J116" i="22" s="1"/>
  <c r="M19" i="22"/>
  <c r="M42" i="22" s="1"/>
  <c r="M81" i="22" s="1"/>
  <c r="N53" i="32"/>
  <c r="F15" i="32"/>
  <c r="O15" i="32" s="1"/>
  <c r="H51" i="32"/>
  <c r="O38" i="19"/>
  <c r="F48" i="32"/>
  <c r="O48" i="32" s="1"/>
  <c r="S14" i="8"/>
  <c r="F49" i="32"/>
  <c r="O49" i="32" s="1"/>
  <c r="K60" i="32"/>
  <c r="K52" i="32"/>
  <c r="K53" i="32"/>
  <c r="K55" i="32"/>
  <c r="DP39" i="24"/>
  <c r="H47" i="32"/>
  <c r="N49" i="27"/>
  <c r="I50" i="8" s="1"/>
  <c r="O50" i="8" s="1"/>
  <c r="N54" i="27"/>
  <c r="M55" i="24" s="1"/>
  <c r="N46" i="27"/>
  <c r="M47" i="24" s="1"/>
  <c r="N47" i="27"/>
  <c r="M48" i="24" s="1"/>
  <c r="N49" i="19"/>
  <c r="N46" i="19"/>
  <c r="M51" i="19"/>
  <c r="N57" i="32" s="1"/>
  <c r="N47" i="19"/>
  <c r="N54" i="19"/>
  <c r="M48" i="19"/>
  <c r="M44" i="19"/>
  <c r="N50" i="32" s="1"/>
  <c r="H46" i="32"/>
  <c r="CV39" i="24"/>
  <c r="K49" i="22"/>
  <c r="K88" i="22" s="1"/>
  <c r="CY39" i="24"/>
  <c r="CR39" i="24"/>
  <c r="K45" i="22"/>
  <c r="K104" i="22" s="1"/>
  <c r="K105" i="22" s="1"/>
  <c r="K47" i="22"/>
  <c r="K111" i="22" s="1"/>
  <c r="K112" i="22" s="1"/>
  <c r="K48" i="22"/>
  <c r="K113" i="22" s="1"/>
  <c r="K114" i="22" s="1"/>
  <c r="K51" i="22"/>
  <c r="K90" i="22" s="1"/>
  <c r="K50" i="22"/>
  <c r="K89" i="22" s="1"/>
  <c r="DI39" i="24"/>
  <c r="CX39" i="24"/>
  <c r="CQ39" i="24"/>
  <c r="L20" i="22"/>
  <c r="L48" i="22" s="1"/>
  <c r="CS39" i="24"/>
  <c r="DM39" i="24"/>
  <c r="DB39" i="24"/>
  <c r="DC39" i="24"/>
  <c r="DE39" i="24"/>
  <c r="DF39" i="24"/>
  <c r="DD39" i="24"/>
  <c r="CU39" i="24"/>
  <c r="DQ39" i="24"/>
  <c r="DG39" i="24"/>
  <c r="DB14" i="24"/>
  <c r="CT14" i="24"/>
  <c r="DA39" i="24"/>
  <c r="DL39" i="24"/>
  <c r="DJ39" i="24"/>
  <c r="DK39" i="24"/>
  <c r="CW39" i="24"/>
  <c r="DS39" i="24"/>
  <c r="M48" i="27"/>
  <c r="L50" i="24"/>
  <c r="CP50" i="24" s="1"/>
  <c r="CO50" i="24"/>
  <c r="M202" i="18"/>
  <c r="BB202" i="18"/>
  <c r="M198" i="18"/>
  <c r="BB198" i="18"/>
  <c r="CZ39" i="24"/>
  <c r="CQ56" i="24"/>
  <c r="CU56" i="24"/>
  <c r="DK56" i="24"/>
  <c r="DC56" i="24"/>
  <c r="DB56" i="24"/>
  <c r="DN56" i="24"/>
  <c r="DE56" i="24"/>
  <c r="CY56" i="24"/>
  <c r="DQ56" i="24"/>
  <c r="DJ56" i="24"/>
  <c r="CS56" i="24"/>
  <c r="DL56" i="24"/>
  <c r="CR56" i="24"/>
  <c r="D61" i="34" s="1"/>
  <c r="V61" i="34" s="1"/>
  <c r="CZ56" i="24"/>
  <c r="DF56" i="24"/>
  <c r="DP56" i="24"/>
  <c r="DS56" i="24"/>
  <c r="DA56" i="24"/>
  <c r="DD56" i="24"/>
  <c r="CT56" i="24"/>
  <c r="CV56" i="24"/>
  <c r="CX56" i="24"/>
  <c r="DM56" i="24"/>
  <c r="DI56" i="24"/>
  <c r="DH56" i="24"/>
  <c r="DG56" i="24"/>
  <c r="DO56" i="24"/>
  <c r="CW56" i="24"/>
  <c r="DR56" i="24"/>
  <c r="L47" i="24"/>
  <c r="M157" i="18"/>
  <c r="M165" i="18"/>
  <c r="CP39" i="24"/>
  <c r="L136" i="31"/>
  <c r="L140" i="31" s="1"/>
  <c r="BA220" i="18"/>
  <c r="BA275" i="18" s="1"/>
  <c r="L220" i="18"/>
  <c r="L275" i="18" s="1"/>
  <c r="CP51" i="24"/>
  <c r="DK51" i="24"/>
  <c r="DR51" i="24"/>
  <c r="DD51" i="24"/>
  <c r="CV51" i="24"/>
  <c r="CR51" i="24"/>
  <c r="CX51" i="24"/>
  <c r="DJ51" i="24"/>
  <c r="CY51" i="24"/>
  <c r="DG51" i="24"/>
  <c r="CZ51" i="24"/>
  <c r="DE51" i="24"/>
  <c r="DS51" i="24"/>
  <c r="DO51" i="24"/>
  <c r="CS51" i="24"/>
  <c r="DN51" i="24"/>
  <c r="DB51" i="24"/>
  <c r="DA51" i="24"/>
  <c r="DP51" i="24"/>
  <c r="DI51" i="24"/>
  <c r="DM51" i="24"/>
  <c r="DC51" i="24"/>
  <c r="DH51" i="24"/>
  <c r="CT51" i="24"/>
  <c r="DF51" i="24"/>
  <c r="CU51" i="24"/>
  <c r="DQ51" i="24"/>
  <c r="CW51" i="24"/>
  <c r="DL51" i="24"/>
  <c r="BA213" i="18"/>
  <c r="BA268" i="18" s="1"/>
  <c r="L213" i="18"/>
  <c r="L268" i="18" s="1"/>
  <c r="CT39" i="24"/>
  <c r="DH39" i="24"/>
  <c r="DN39" i="24"/>
  <c r="M158" i="18"/>
  <c r="M160" i="18"/>
  <c r="L215" i="18"/>
  <c r="L270" i="18" s="1"/>
  <c r="BA215" i="18"/>
  <c r="BA270" i="18" s="1"/>
  <c r="L55" i="24"/>
  <c r="BA212" i="18"/>
  <c r="BA267" i="18" s="1"/>
  <c r="L212" i="18"/>
  <c r="L267" i="18" s="1"/>
  <c r="CO52" i="24"/>
  <c r="L48" i="24"/>
  <c r="I48" i="8"/>
  <c r="O48" i="8" s="1"/>
  <c r="DO39" i="24"/>
  <c r="DR39" i="24"/>
  <c r="O15" i="8"/>
  <c r="S15" i="8"/>
  <c r="O16" i="8"/>
  <c r="S16" i="8"/>
  <c r="CY14" i="24"/>
  <c r="CP14" i="24"/>
  <c r="DH14" i="24"/>
  <c r="DG14" i="24"/>
  <c r="DO14" i="24"/>
  <c r="DN14" i="24"/>
  <c r="DQ14" i="24"/>
  <c r="DM14" i="24"/>
  <c r="CZ14" i="24"/>
  <c r="CV14" i="24"/>
  <c r="DR14" i="24"/>
  <c r="DC14" i="24"/>
  <c r="DL14" i="24"/>
  <c r="DJ14" i="24"/>
  <c r="DP14" i="24"/>
  <c r="CS14" i="24"/>
  <c r="CP15" i="24"/>
  <c r="DD15" i="24"/>
  <c r="DR15" i="24"/>
  <c r="DL15" i="24"/>
  <c r="DG15" i="24"/>
  <c r="DA15" i="24"/>
  <c r="CR15" i="24"/>
  <c r="CS15" i="24"/>
  <c r="CV15" i="24"/>
  <c r="CW15" i="24"/>
  <c r="DO15" i="24"/>
  <c r="DS15" i="24"/>
  <c r="DQ15" i="24"/>
  <c r="DC15" i="24"/>
  <c r="DH15" i="24"/>
  <c r="DP15" i="24"/>
  <c r="CY15" i="24"/>
  <c r="DJ15" i="24"/>
  <c r="DM15" i="24"/>
  <c r="CZ15" i="24"/>
  <c r="DF15" i="24"/>
  <c r="CU15" i="24"/>
  <c r="CX15" i="24"/>
  <c r="DK15" i="24"/>
  <c r="DN15" i="24"/>
  <c r="DE15" i="24"/>
  <c r="DI15" i="24"/>
  <c r="CQ15" i="24"/>
  <c r="DB15" i="24"/>
  <c r="CT15" i="24"/>
  <c r="DA14" i="24"/>
  <c r="CQ14" i="24"/>
  <c r="DE14" i="24"/>
  <c r="O14" i="8"/>
  <c r="CP16" i="24"/>
  <c r="CQ16" i="24"/>
  <c r="DK16" i="24"/>
  <c r="CT16" i="24"/>
  <c r="CS16" i="24"/>
  <c r="CU16" i="24"/>
  <c r="DA16" i="24"/>
  <c r="DL16" i="24"/>
  <c r="CZ16" i="24"/>
  <c r="DS16" i="24"/>
  <c r="CX16" i="24"/>
  <c r="CY16" i="24"/>
  <c r="DC16" i="24"/>
  <c r="DO16" i="24"/>
  <c r="DB16" i="24"/>
  <c r="DQ16" i="24"/>
  <c r="CR16" i="24"/>
  <c r="CV16" i="24"/>
  <c r="DE16" i="24"/>
  <c r="CW16" i="24"/>
  <c r="DP16" i="24"/>
  <c r="DG16" i="24"/>
  <c r="DI16" i="24"/>
  <c r="DD16" i="24"/>
  <c r="DF16" i="24"/>
  <c r="DJ16" i="24"/>
  <c r="DH16" i="24"/>
  <c r="DN16" i="24"/>
  <c r="DM16" i="24"/>
  <c r="DR16" i="24"/>
  <c r="CW14" i="24"/>
  <c r="DD14" i="24"/>
  <c r="CR14" i="24"/>
  <c r="DF14" i="24"/>
  <c r="CX14" i="24"/>
  <c r="CU14" i="24"/>
  <c r="DI14" i="24"/>
  <c r="DS14" i="24"/>
  <c r="BF181" i="18"/>
  <c r="BF236" i="18" s="1"/>
  <c r="Q181" i="18"/>
  <c r="Q236" i="18" s="1"/>
  <c r="BF175" i="18"/>
  <c r="BF230" i="18" s="1"/>
  <c r="Q175" i="18"/>
  <c r="Q230" i="18" s="1"/>
  <c r="BP173" i="18"/>
  <c r="BP228" i="18" s="1"/>
  <c r="AA173" i="18"/>
  <c r="AA228" i="18" s="1"/>
  <c r="BP208" i="18"/>
  <c r="BP263" i="18" s="1"/>
  <c r="AA208" i="18"/>
  <c r="AA263" i="18" s="1"/>
  <c r="BP209" i="18"/>
  <c r="BP264" i="18" s="1"/>
  <c r="AA209" i="18"/>
  <c r="AA264" i="18" s="1"/>
  <c r="BF211" i="18"/>
  <c r="BF266" i="18" s="1"/>
  <c r="Q211" i="18"/>
  <c r="Q266" i="18" s="1"/>
  <c r="BE212" i="18"/>
  <c r="BE267" i="18" s="1"/>
  <c r="P212" i="18"/>
  <c r="P267" i="18" s="1"/>
  <c r="AA198" i="18"/>
  <c r="AA253" i="18" s="1"/>
  <c r="BP198" i="18"/>
  <c r="BP253" i="18" s="1"/>
  <c r="BF218" i="18"/>
  <c r="BF273" i="18" s="1"/>
  <c r="Q218" i="18"/>
  <c r="Q273" i="18" s="1"/>
  <c r="BF206" i="18"/>
  <c r="BF261" i="18" s="1"/>
  <c r="Q206" i="18"/>
  <c r="Q261" i="18" s="1"/>
  <c r="BP205" i="18"/>
  <c r="BP260" i="18" s="1"/>
  <c r="AA205" i="18"/>
  <c r="AA260" i="18" s="1"/>
  <c r="BO199" i="18"/>
  <c r="BO254" i="18" s="1"/>
  <c r="Z199" i="18"/>
  <c r="Z254" i="18" s="1"/>
  <c r="BF179" i="18"/>
  <c r="BF234" i="18" s="1"/>
  <c r="Q179" i="18"/>
  <c r="Q234" i="18" s="1"/>
  <c r="BF180" i="18"/>
  <c r="BF235" i="18" s="1"/>
  <c r="Q180" i="18"/>
  <c r="Q235" i="18" s="1"/>
  <c r="BE220" i="18"/>
  <c r="BE275" i="18" s="1"/>
  <c r="P220" i="18"/>
  <c r="P275" i="18" s="1"/>
  <c r="BE221" i="18"/>
  <c r="BE276" i="18" s="1"/>
  <c r="P221" i="18"/>
  <c r="P276" i="18" s="1"/>
  <c r="AA202" i="18"/>
  <c r="AA257" i="18" s="1"/>
  <c r="BP202" i="18"/>
  <c r="BP257" i="18" s="1"/>
  <c r="AA200" i="18"/>
  <c r="AA255" i="18" s="1"/>
  <c r="BP200" i="18"/>
  <c r="BP255" i="18" s="1"/>
  <c r="BJ215" i="18"/>
  <c r="BJ270" i="18" s="1"/>
  <c r="U215" i="18"/>
  <c r="U270" i="18" s="1"/>
  <c r="BM172" i="18"/>
  <c r="BM227" i="18" s="1"/>
  <c r="X172" i="18"/>
  <c r="X227" i="18" s="1"/>
  <c r="BE192" i="18"/>
  <c r="BE247" i="18" s="1"/>
  <c r="P192" i="18"/>
  <c r="P247" i="18" s="1"/>
  <c r="BP207" i="18"/>
  <c r="BP262" i="18" s="1"/>
  <c r="AA207" i="18"/>
  <c r="AA262" i="18" s="1"/>
  <c r="BE213" i="18"/>
  <c r="BE268" i="18" s="1"/>
  <c r="P213" i="18"/>
  <c r="P268" i="18" s="1"/>
  <c r="BF219" i="18"/>
  <c r="BF274" i="18" s="1"/>
  <c r="Q219" i="18"/>
  <c r="Q274" i="18" s="1"/>
  <c r="BO183" i="18"/>
  <c r="BO238" i="18" s="1"/>
  <c r="Z183" i="18"/>
  <c r="Z238" i="18" s="1"/>
  <c r="AA203" i="18"/>
  <c r="AA258" i="18" s="1"/>
  <c r="BP203" i="18"/>
  <c r="BP258" i="18" s="1"/>
  <c r="BE216" i="18"/>
  <c r="BE271" i="18" s="1"/>
  <c r="P216" i="18"/>
  <c r="P271" i="18" s="1"/>
  <c r="AA174" i="18"/>
  <c r="AA229" i="18" s="1"/>
  <c r="BP174" i="18"/>
  <c r="BP229" i="18" s="1"/>
  <c r="O43" i="31"/>
  <c r="O82" i="31" s="1"/>
  <c r="L151" i="31"/>
  <c r="P21" i="31"/>
  <c r="M115" i="31"/>
  <c r="M116" i="31" s="1"/>
  <c r="M88" i="31"/>
  <c r="P18" i="31"/>
  <c r="O30" i="31"/>
  <c r="O69" i="31" s="1"/>
  <c r="O31" i="31"/>
  <c r="O70" i="31" s="1"/>
  <c r="N149" i="31"/>
  <c r="Q17" i="31"/>
  <c r="Q8" i="31"/>
  <c r="Q29" i="31" s="1"/>
  <c r="Q68" i="31" s="1"/>
  <c r="Q146" i="31" s="1"/>
  <c r="L106" i="31"/>
  <c r="L107" i="31"/>
  <c r="L108" i="31"/>
  <c r="P27" i="31"/>
  <c r="P66" i="31" s="1"/>
  <c r="P28" i="31"/>
  <c r="P67" i="31" s="1"/>
  <c r="P145" i="31" s="1"/>
  <c r="N51" i="31"/>
  <c r="N90" i="31" s="1"/>
  <c r="N47" i="31"/>
  <c r="N50" i="31"/>
  <c r="N89" i="31" s="1"/>
  <c r="N49" i="31"/>
  <c r="N46" i="31"/>
  <c r="N48" i="31"/>
  <c r="N45" i="31"/>
  <c r="P19" i="31"/>
  <c r="P42" i="31" s="1"/>
  <c r="P81" i="31" s="1"/>
  <c r="M111" i="31"/>
  <c r="M112" i="31" s="1"/>
  <c r="M86" i="31"/>
  <c r="M109" i="31"/>
  <c r="M110" i="31" s="1"/>
  <c r="M85" i="31"/>
  <c r="P23" i="31"/>
  <c r="P16" i="31"/>
  <c r="Q6" i="31"/>
  <c r="O22" i="31"/>
  <c r="O44" i="31" s="1"/>
  <c r="O83" i="31" s="1"/>
  <c r="O20" i="31"/>
  <c r="M104" i="31"/>
  <c r="M105" i="31" s="1"/>
  <c r="M84" i="31"/>
  <c r="M113" i="31"/>
  <c r="M114" i="31" s="1"/>
  <c r="M87" i="31"/>
  <c r="Q5" i="31"/>
  <c r="Q7" i="31"/>
  <c r="L143" i="22"/>
  <c r="L43" i="22"/>
  <c r="L82" i="22" s="1"/>
  <c r="O17" i="22"/>
  <c r="M30" i="22"/>
  <c r="M69" i="22" s="1"/>
  <c r="M31" i="22"/>
  <c r="M70" i="22" s="1"/>
  <c r="N16" i="22"/>
  <c r="M18" i="22"/>
  <c r="N23" i="22"/>
  <c r="K85" i="22"/>
  <c r="K109" i="22"/>
  <c r="K110" i="22" s="1"/>
  <c r="J145" i="22"/>
  <c r="M21" i="22"/>
  <c r="O5" i="22"/>
  <c r="L27" i="22"/>
  <c r="L66" i="22" s="1"/>
  <c r="L28" i="22"/>
  <c r="L67" i="22" s="1"/>
  <c r="L139" i="22" s="1"/>
  <c r="M6" i="22"/>
  <c r="M8" i="22"/>
  <c r="M29" i="22" s="1"/>
  <c r="M68" i="22" s="1"/>
  <c r="M140" i="22" s="1"/>
  <c r="M7" i="22"/>
  <c r="P107" i="4"/>
  <c r="N48" i="26" s="1"/>
  <c r="I54" i="34" s="1"/>
  <c r="AG54" i="34" s="1"/>
  <c r="O88" i="4"/>
  <c r="M29" i="26" s="1"/>
  <c r="P89" i="4"/>
  <c r="N30" i="26" s="1"/>
  <c r="I36" i="34" s="1"/>
  <c r="AG36" i="34" s="1"/>
  <c r="P110" i="4"/>
  <c r="N51" i="26" s="1"/>
  <c r="I57" i="34" s="1"/>
  <c r="AG57" i="34" s="1"/>
  <c r="P103" i="4"/>
  <c r="N44" i="26" s="1"/>
  <c r="I50" i="34" s="1"/>
  <c r="AG50" i="34" s="1"/>
  <c r="O63" i="4"/>
  <c r="M4" i="26" s="1"/>
  <c r="P70" i="4"/>
  <c r="N11" i="26" s="1"/>
  <c r="I17" i="34" s="1"/>
  <c r="AG17" i="34" s="1"/>
  <c r="AE14" i="8"/>
  <c r="AE18" i="8"/>
  <c r="AC44" i="8"/>
  <c r="AE11" i="8"/>
  <c r="AD44" i="8"/>
  <c r="AE40" i="8"/>
  <c r="AE10" i="8"/>
  <c r="AE12" i="8"/>
  <c r="AE13" i="8"/>
  <c r="H49" i="34" l="1"/>
  <c r="V49" i="34"/>
  <c r="F15" i="34"/>
  <c r="O15" i="34" s="1"/>
  <c r="V15" i="34"/>
  <c r="D21" i="34"/>
  <c r="D19" i="34"/>
  <c r="V19" i="34" s="1"/>
  <c r="D20" i="34"/>
  <c r="V20" i="34" s="1"/>
  <c r="D56" i="34"/>
  <c r="D44" i="34"/>
  <c r="V44" i="34" s="1"/>
  <c r="P38" i="19"/>
  <c r="L44" i="34"/>
  <c r="N44" i="34" s="1"/>
  <c r="Q38" i="19"/>
  <c r="K57" i="34"/>
  <c r="K50" i="34"/>
  <c r="K54" i="34"/>
  <c r="R38" i="19"/>
  <c r="H45" i="34"/>
  <c r="H15" i="34"/>
  <c r="F49" i="34"/>
  <c r="S38" i="19"/>
  <c r="T38" i="19" s="1"/>
  <c r="U38" i="19" s="1"/>
  <c r="V38" i="19" s="1"/>
  <c r="W38" i="19" s="1"/>
  <c r="F51" i="34"/>
  <c r="H51" i="34"/>
  <c r="F48" i="34"/>
  <c r="H48" i="34"/>
  <c r="N185" i="18"/>
  <c r="N240" i="18" s="1"/>
  <c r="BC185" i="18"/>
  <c r="BC240" i="18" s="1"/>
  <c r="J107" i="22"/>
  <c r="J106" i="22"/>
  <c r="M20" i="22"/>
  <c r="M51" i="22" s="1"/>
  <c r="M90" i="22" s="1"/>
  <c r="N54" i="32"/>
  <c r="I55" i="8"/>
  <c r="O55" i="8" s="1"/>
  <c r="F21" i="32"/>
  <c r="O21" i="32" s="1"/>
  <c r="O49" i="19"/>
  <c r="O47" i="19"/>
  <c r="O46" i="19"/>
  <c r="H44" i="32"/>
  <c r="O54" i="19"/>
  <c r="H20" i="32"/>
  <c r="K50" i="32"/>
  <c r="K57" i="32"/>
  <c r="K54" i="32"/>
  <c r="N19" i="22"/>
  <c r="N42" i="22" s="1"/>
  <c r="N81" i="22" s="1"/>
  <c r="I47" i="8"/>
  <c r="O47" i="8" s="1"/>
  <c r="N51" i="19"/>
  <c r="N44" i="19"/>
  <c r="N48" i="19"/>
  <c r="H48" i="32"/>
  <c r="F51" i="32"/>
  <c r="O51" i="32" s="1"/>
  <c r="H15" i="32"/>
  <c r="H49" i="32"/>
  <c r="K87" i="22"/>
  <c r="K86" i="22"/>
  <c r="K84" i="22"/>
  <c r="K115" i="22"/>
  <c r="K116" i="22" s="1"/>
  <c r="L51" i="22"/>
  <c r="L90" i="22" s="1"/>
  <c r="L46" i="22"/>
  <c r="L85" i="22" s="1"/>
  <c r="L45" i="22"/>
  <c r="L104" i="22" s="1"/>
  <c r="L105" i="22" s="1"/>
  <c r="L50" i="22"/>
  <c r="L89" i="22" s="1"/>
  <c r="L47" i="22"/>
  <c r="L111" i="22" s="1"/>
  <c r="L112" i="22" s="1"/>
  <c r="L49" i="22"/>
  <c r="L115" i="22" s="1"/>
  <c r="L116" i="22" s="1"/>
  <c r="CX13" i="24"/>
  <c r="CW13" i="24"/>
  <c r="CO49" i="24"/>
  <c r="DS13" i="24"/>
  <c r="CQ47" i="24"/>
  <c r="M213" i="18"/>
  <c r="M268" i="18" s="1"/>
  <c r="BB213" i="18"/>
  <c r="BB268" i="18" s="1"/>
  <c r="CP55" i="24"/>
  <c r="DC55" i="24"/>
  <c r="DC52" i="24" s="1"/>
  <c r="CW55" i="24"/>
  <c r="CW52" i="24" s="1"/>
  <c r="CU55" i="24"/>
  <c r="DD55" i="24"/>
  <c r="DD52" i="24" s="1"/>
  <c r="DP55" i="24"/>
  <c r="DP52" i="24" s="1"/>
  <c r="DE55" i="24"/>
  <c r="DE52" i="24" s="1"/>
  <c r="CR55" i="24"/>
  <c r="DH55" i="24"/>
  <c r="DH52" i="24" s="1"/>
  <c r="DJ55" i="24"/>
  <c r="DJ52" i="24" s="1"/>
  <c r="CV55" i="24"/>
  <c r="CT55" i="24"/>
  <c r="CT52" i="24" s="1"/>
  <c r="CY55" i="24"/>
  <c r="CY52" i="24" s="1"/>
  <c r="CX55" i="24"/>
  <c r="CX52" i="24" s="1"/>
  <c r="DG55" i="24"/>
  <c r="DG52" i="24" s="1"/>
  <c r="DK55" i="24"/>
  <c r="DK52" i="24" s="1"/>
  <c r="DR55" i="24"/>
  <c r="DR52" i="24" s="1"/>
  <c r="DB55" i="24"/>
  <c r="DB52" i="24" s="1"/>
  <c r="DF55" i="24"/>
  <c r="DF52" i="24" s="1"/>
  <c r="DQ55" i="24"/>
  <c r="DQ52" i="24" s="1"/>
  <c r="CZ55" i="24"/>
  <c r="CZ52" i="24" s="1"/>
  <c r="DN55" i="24"/>
  <c r="DN52" i="24" s="1"/>
  <c r="DO55" i="24"/>
  <c r="DO52" i="24" s="1"/>
  <c r="DL55" i="24"/>
  <c r="DL52" i="24" s="1"/>
  <c r="DM55" i="24"/>
  <c r="DM52" i="24" s="1"/>
  <c r="CS55" i="24"/>
  <c r="DA55" i="24"/>
  <c r="DA52" i="24" s="1"/>
  <c r="DI55" i="24"/>
  <c r="DI52" i="24" s="1"/>
  <c r="DS55" i="24"/>
  <c r="DS52" i="24" s="1"/>
  <c r="BB220" i="18"/>
  <c r="BB275" i="18" s="1"/>
  <c r="M220" i="18"/>
  <c r="M275" i="18" s="1"/>
  <c r="CP47" i="24"/>
  <c r="DE47" i="24"/>
  <c r="DE45" i="24" s="1"/>
  <c r="DS47" i="24"/>
  <c r="DS45" i="24" s="1"/>
  <c r="CZ47" i="24"/>
  <c r="CZ45" i="24" s="1"/>
  <c r="DH47" i="24"/>
  <c r="DH45" i="24" s="1"/>
  <c r="DJ47" i="24"/>
  <c r="DJ45" i="24" s="1"/>
  <c r="DM47" i="24"/>
  <c r="DM45" i="24" s="1"/>
  <c r="CU47" i="24"/>
  <c r="DQ47" i="24"/>
  <c r="DQ45" i="24" s="1"/>
  <c r="DN47" i="24"/>
  <c r="DN45" i="24" s="1"/>
  <c r="CV47" i="24"/>
  <c r="CR47" i="24"/>
  <c r="CS47" i="24"/>
  <c r="CW47" i="24"/>
  <c r="CW45" i="24" s="1"/>
  <c r="CT47" i="24"/>
  <c r="CT45" i="24" s="1"/>
  <c r="CX47" i="24"/>
  <c r="CX45" i="24" s="1"/>
  <c r="DD47" i="24"/>
  <c r="DD45" i="24" s="1"/>
  <c r="DI47" i="24"/>
  <c r="DI45" i="24" s="1"/>
  <c r="CY47" i="24"/>
  <c r="CY45" i="24" s="1"/>
  <c r="DF47" i="24"/>
  <c r="DF45" i="24" s="1"/>
  <c r="DO47" i="24"/>
  <c r="DO45" i="24" s="1"/>
  <c r="DC47" i="24"/>
  <c r="DC45" i="24" s="1"/>
  <c r="DG47" i="24"/>
  <c r="DG45" i="24" s="1"/>
  <c r="DR47" i="24"/>
  <c r="DR45" i="24" s="1"/>
  <c r="DL47" i="24"/>
  <c r="DL45" i="24" s="1"/>
  <c r="DK47" i="24"/>
  <c r="DK45" i="24" s="1"/>
  <c r="DA47" i="24"/>
  <c r="DA45" i="24" s="1"/>
  <c r="DP47" i="24"/>
  <c r="DP45" i="24" s="1"/>
  <c r="DB47" i="24"/>
  <c r="DB45" i="24" s="1"/>
  <c r="M136" i="31"/>
  <c r="M140" i="31" s="1"/>
  <c r="CQ48" i="24"/>
  <c r="M215" i="18"/>
  <c r="M270" i="18" s="1"/>
  <c r="BB215" i="18"/>
  <c r="BB270" i="18" s="1"/>
  <c r="CP49" i="24"/>
  <c r="H45" i="32"/>
  <c r="CQ55" i="24"/>
  <c r="CP48" i="24"/>
  <c r="DI48" i="24"/>
  <c r="DM48" i="24"/>
  <c r="DA48" i="24"/>
  <c r="DF48" i="24"/>
  <c r="DB48" i="24"/>
  <c r="DL48" i="24"/>
  <c r="CS48" i="24"/>
  <c r="DP48" i="24"/>
  <c r="DD48" i="24"/>
  <c r="DS48" i="24"/>
  <c r="DK48" i="24"/>
  <c r="DG48" i="24"/>
  <c r="DO48" i="24"/>
  <c r="CY48" i="24"/>
  <c r="DQ48" i="24"/>
  <c r="CU48" i="24"/>
  <c r="DE48" i="24"/>
  <c r="DJ48" i="24"/>
  <c r="CZ48" i="24"/>
  <c r="DC48" i="24"/>
  <c r="CX48" i="24"/>
  <c r="DH48" i="24"/>
  <c r="DN48" i="24"/>
  <c r="DR48" i="24"/>
  <c r="CW48" i="24"/>
  <c r="CV48" i="24"/>
  <c r="CT48" i="24"/>
  <c r="CR48" i="24"/>
  <c r="M50" i="24"/>
  <c r="N48" i="27"/>
  <c r="C78" i="15" s="1"/>
  <c r="E78" i="15" s="1"/>
  <c r="M212" i="18"/>
  <c r="M267" i="18" s="1"/>
  <c r="BB212" i="18"/>
  <c r="BB267" i="18" s="1"/>
  <c r="DF13" i="24"/>
  <c r="DK13" i="24"/>
  <c r="M22" i="22"/>
  <c r="M44" i="22" s="1"/>
  <c r="M83" i="22" s="1"/>
  <c r="CT13" i="24"/>
  <c r="DB13" i="24"/>
  <c r="CY13" i="24"/>
  <c r="DM13" i="24"/>
  <c r="DG13" i="24"/>
  <c r="DI13" i="24"/>
  <c r="CQ13" i="24"/>
  <c r="DL13" i="24"/>
  <c r="CS13" i="24"/>
  <c r="DJ13" i="24"/>
  <c r="CV13" i="24"/>
  <c r="DN13" i="24"/>
  <c r="CP13" i="24"/>
  <c r="DC13" i="24"/>
  <c r="CU13" i="24"/>
  <c r="DD13" i="24"/>
  <c r="DA13" i="24"/>
  <c r="CR13" i="24"/>
  <c r="DR13" i="24"/>
  <c r="CZ13" i="24"/>
  <c r="DO13" i="24"/>
  <c r="DE13" i="24"/>
  <c r="DP13" i="24"/>
  <c r="DQ13" i="24"/>
  <c r="DH13" i="24"/>
  <c r="M143" i="22"/>
  <c r="BG179" i="18"/>
  <c r="BG234" i="18" s="1"/>
  <c r="R179" i="18"/>
  <c r="R234" i="18" s="1"/>
  <c r="BF221" i="18"/>
  <c r="BF276" i="18" s="1"/>
  <c r="Q221" i="18"/>
  <c r="Q276" i="18" s="1"/>
  <c r="BG181" i="18"/>
  <c r="BG236" i="18" s="1"/>
  <c r="R181" i="18"/>
  <c r="R236" i="18" s="1"/>
  <c r="R218" i="18"/>
  <c r="R273" i="18" s="1"/>
  <c r="BG218" i="18"/>
  <c r="BG273" i="18" s="1"/>
  <c r="BQ173" i="18"/>
  <c r="BQ228" i="18" s="1"/>
  <c r="AB173" i="18"/>
  <c r="AB228" i="18" s="1"/>
  <c r="BG180" i="18"/>
  <c r="BG235" i="18" s="1"/>
  <c r="R180" i="18"/>
  <c r="R235" i="18" s="1"/>
  <c r="BQ207" i="18"/>
  <c r="BQ262" i="18" s="1"/>
  <c r="AB207" i="18"/>
  <c r="AB262" i="18" s="1"/>
  <c r="BQ200" i="18"/>
  <c r="BQ255" i="18" s="1"/>
  <c r="AB200" i="18"/>
  <c r="AB255" i="18" s="1"/>
  <c r="BQ205" i="18"/>
  <c r="BQ260" i="18" s="1"/>
  <c r="AB205" i="18"/>
  <c r="AB260" i="18" s="1"/>
  <c r="AB198" i="18"/>
  <c r="AB253" i="18" s="1"/>
  <c r="BQ198" i="18"/>
  <c r="BQ253" i="18" s="1"/>
  <c r="BF220" i="18"/>
  <c r="BF275" i="18" s="1"/>
  <c r="Q220" i="18"/>
  <c r="Q275" i="18" s="1"/>
  <c r="BQ174" i="18"/>
  <c r="BQ229" i="18" s="1"/>
  <c r="AB174" i="18"/>
  <c r="AB229" i="18" s="1"/>
  <c r="BN172" i="18"/>
  <c r="BN227" i="18" s="1"/>
  <c r="Y172" i="18"/>
  <c r="Y227" i="18" s="1"/>
  <c r="BK215" i="18"/>
  <c r="BK270" i="18" s="1"/>
  <c r="V215" i="18"/>
  <c r="V270" i="18" s="1"/>
  <c r="BP199" i="18"/>
  <c r="BP254" i="18" s="1"/>
  <c r="AA199" i="18"/>
  <c r="AA254" i="18" s="1"/>
  <c r="BG211" i="18"/>
  <c r="BG266" i="18" s="1"/>
  <c r="R211" i="18"/>
  <c r="R266" i="18" s="1"/>
  <c r="BP183" i="18"/>
  <c r="BP238" i="18" s="1"/>
  <c r="AA183" i="18"/>
  <c r="AA238" i="18" s="1"/>
  <c r="X184" i="18"/>
  <c r="X239" i="18" s="1"/>
  <c r="BM184" i="18"/>
  <c r="BM239" i="18" s="1"/>
  <c r="BQ208" i="18"/>
  <c r="BQ263" i="18" s="1"/>
  <c r="AB208" i="18"/>
  <c r="AB263" i="18" s="1"/>
  <c r="BF216" i="18"/>
  <c r="BF271" i="18" s="1"/>
  <c r="Q216" i="18"/>
  <c r="Q271" i="18" s="1"/>
  <c r="BG175" i="18"/>
  <c r="BG230" i="18" s="1"/>
  <c r="R175" i="18"/>
  <c r="R230" i="18" s="1"/>
  <c r="BF213" i="18"/>
  <c r="BF268" i="18" s="1"/>
  <c r="Q213" i="18"/>
  <c r="Q268" i="18" s="1"/>
  <c r="BF212" i="18"/>
  <c r="BF267" i="18" s="1"/>
  <c r="Q212" i="18"/>
  <c r="Q267" i="18" s="1"/>
  <c r="BQ203" i="18"/>
  <c r="BQ258" i="18" s="1"/>
  <c r="AB203" i="18"/>
  <c r="AB258" i="18" s="1"/>
  <c r="BG219" i="18"/>
  <c r="BG274" i="18" s="1"/>
  <c r="R219" i="18"/>
  <c r="R274" i="18" s="1"/>
  <c r="BF192" i="18"/>
  <c r="BF247" i="18" s="1"/>
  <c r="Q192" i="18"/>
  <c r="Q247" i="18" s="1"/>
  <c r="BQ202" i="18"/>
  <c r="BQ257" i="18" s="1"/>
  <c r="AB202" i="18"/>
  <c r="AB257" i="18" s="1"/>
  <c r="BG206" i="18"/>
  <c r="BG261" i="18" s="1"/>
  <c r="R206" i="18"/>
  <c r="R261" i="18" s="1"/>
  <c r="BQ209" i="18"/>
  <c r="BQ264" i="18" s="1"/>
  <c r="AB209" i="18"/>
  <c r="AB264" i="18" s="1"/>
  <c r="P43" i="31"/>
  <c r="P82" i="31" s="1"/>
  <c r="Q23" i="31"/>
  <c r="P22" i="31"/>
  <c r="P44" i="31" s="1"/>
  <c r="P83" i="31" s="1"/>
  <c r="P31" i="31"/>
  <c r="P70" i="31" s="1"/>
  <c r="P30" i="31"/>
  <c r="P69" i="31" s="1"/>
  <c r="N113" i="31"/>
  <c r="N114" i="31" s="1"/>
  <c r="N87" i="31"/>
  <c r="N111" i="31"/>
  <c r="N112" i="31" s="1"/>
  <c r="N86" i="31"/>
  <c r="R8" i="31"/>
  <c r="R29" i="31" s="1"/>
  <c r="R68" i="31" s="1"/>
  <c r="R146" i="31" s="1"/>
  <c r="M151" i="31"/>
  <c r="O48" i="31"/>
  <c r="O50" i="31"/>
  <c r="O89" i="31" s="1"/>
  <c r="O47" i="31"/>
  <c r="O49" i="31"/>
  <c r="O46" i="31"/>
  <c r="O45" i="31"/>
  <c r="O51" i="31"/>
  <c r="O90" i="31" s="1"/>
  <c r="Q28" i="31"/>
  <c r="Q67" i="31" s="1"/>
  <c r="Q145" i="31" s="1"/>
  <c r="Q27" i="31"/>
  <c r="Q66" i="31" s="1"/>
  <c r="Q16" i="31"/>
  <c r="N109" i="31"/>
  <c r="N110" i="31" s="1"/>
  <c r="N85" i="31"/>
  <c r="R17" i="31"/>
  <c r="O149" i="31"/>
  <c r="R5" i="31"/>
  <c r="M106" i="31"/>
  <c r="M108" i="31"/>
  <c r="M107" i="31"/>
  <c r="P20" i="31"/>
  <c r="R6" i="31"/>
  <c r="Q19" i="31"/>
  <c r="Q42" i="31" s="1"/>
  <c r="Q81" i="31" s="1"/>
  <c r="N115" i="31"/>
  <c r="N116" i="31" s="1"/>
  <c r="N88" i="31"/>
  <c r="Q18" i="31"/>
  <c r="R7" i="31"/>
  <c r="N104" i="31"/>
  <c r="N105" i="31" s="1"/>
  <c r="N84" i="31"/>
  <c r="Q21" i="31"/>
  <c r="P17" i="22"/>
  <c r="N31" i="22"/>
  <c r="N70" i="22" s="1"/>
  <c r="N30" i="22"/>
  <c r="N69" i="22" s="1"/>
  <c r="O16" i="22"/>
  <c r="N21" i="22"/>
  <c r="N18" i="22"/>
  <c r="K108" i="22"/>
  <c r="K106" i="22"/>
  <c r="K107" i="22"/>
  <c r="L87" i="22"/>
  <c r="L113" i="22"/>
  <c r="L114" i="22" s="1"/>
  <c r="O23" i="22"/>
  <c r="M43" i="22"/>
  <c r="M82" i="22" s="1"/>
  <c r="N7" i="22"/>
  <c r="N8" i="22"/>
  <c r="N29" i="22" s="1"/>
  <c r="N68" i="22" s="1"/>
  <c r="N140" i="22" s="1"/>
  <c r="M27" i="22"/>
  <c r="M66" i="22" s="1"/>
  <c r="M28" i="22"/>
  <c r="M67" i="22" s="1"/>
  <c r="M139" i="22" s="1"/>
  <c r="P5" i="22"/>
  <c r="N6" i="22"/>
  <c r="P88" i="4"/>
  <c r="N29" i="26" s="1"/>
  <c r="I35" i="34" s="1"/>
  <c r="AG35" i="34" s="1"/>
  <c r="P63" i="4"/>
  <c r="N4" i="26" s="1"/>
  <c r="I10" i="34" s="1"/>
  <c r="AG10" i="34" s="1"/>
  <c r="AE39" i="8"/>
  <c r="AE34" i="8"/>
  <c r="AE21" i="8"/>
  <c r="AE20" i="8"/>
  <c r="AE19" i="8"/>
  <c r="AE36" i="8"/>
  <c r="AD30" i="8"/>
  <c r="AE17" i="8"/>
  <c r="H19" i="34" l="1"/>
  <c r="H21" i="34"/>
  <c r="V21" i="34"/>
  <c r="F56" i="34"/>
  <c r="O56" i="34" s="1"/>
  <c r="V56" i="34"/>
  <c r="W15" i="34"/>
  <c r="O48" i="34"/>
  <c r="W48" i="34"/>
  <c r="O49" i="34"/>
  <c r="W49" i="34"/>
  <c r="O51" i="34"/>
  <c r="W51" i="34"/>
  <c r="D53" i="34"/>
  <c r="V53" i="34" s="1"/>
  <c r="D52" i="34"/>
  <c r="V52" i="34" s="1"/>
  <c r="P47" i="19"/>
  <c r="L53" i="34"/>
  <c r="N53" i="34" s="1"/>
  <c r="P54" i="19"/>
  <c r="L60" i="34"/>
  <c r="N60" i="34" s="1"/>
  <c r="P49" i="19"/>
  <c r="L55" i="34"/>
  <c r="N55" i="34" s="1"/>
  <c r="D18" i="34"/>
  <c r="V18" i="34" s="1"/>
  <c r="D60" i="34"/>
  <c r="V60" i="34" s="1"/>
  <c r="P46" i="19"/>
  <c r="L52" i="34"/>
  <c r="N52" i="34" s="1"/>
  <c r="Q47" i="19"/>
  <c r="Q54" i="19"/>
  <c r="Q49" i="19"/>
  <c r="Q46" i="19"/>
  <c r="R54" i="19"/>
  <c r="R49" i="19"/>
  <c r="R46" i="19"/>
  <c r="R47" i="19"/>
  <c r="F21" i="34"/>
  <c r="H56" i="34"/>
  <c r="F19" i="34"/>
  <c r="S46" i="19"/>
  <c r="T46" i="19" s="1"/>
  <c r="U46" i="19" s="1"/>
  <c r="V46" i="19" s="1"/>
  <c r="W46" i="19" s="1"/>
  <c r="F20" i="34"/>
  <c r="H20" i="34"/>
  <c r="S47" i="19"/>
  <c r="T47" i="19" s="1"/>
  <c r="U47" i="19" s="1"/>
  <c r="V47" i="19" s="1"/>
  <c r="W47" i="19" s="1"/>
  <c r="H44" i="34"/>
  <c r="S54" i="19"/>
  <c r="T54" i="19" s="1"/>
  <c r="U54" i="19" s="1"/>
  <c r="V54" i="19" s="1"/>
  <c r="W54" i="19" s="1"/>
  <c r="S49" i="19"/>
  <c r="T49" i="19" s="1"/>
  <c r="U49" i="19" s="1"/>
  <c r="V49" i="19" s="1"/>
  <c r="W49" i="19" s="1"/>
  <c r="H61" i="34"/>
  <c r="F61" i="34"/>
  <c r="O19" i="22"/>
  <c r="O42" i="22" s="1"/>
  <c r="O81" i="22" s="1"/>
  <c r="K50" i="8"/>
  <c r="L50" i="8"/>
  <c r="M45" i="22"/>
  <c r="M104" i="22" s="1"/>
  <c r="M105" i="22" s="1"/>
  <c r="M50" i="22"/>
  <c r="M89" i="22" s="1"/>
  <c r="M48" i="22"/>
  <c r="M113" i="22" s="1"/>
  <c r="M114" i="22" s="1"/>
  <c r="M49" i="22"/>
  <c r="M115" i="22" s="1"/>
  <c r="M116" i="22" s="1"/>
  <c r="M47" i="22"/>
  <c r="M111" i="22" s="1"/>
  <c r="M112" i="22" s="1"/>
  <c r="M46" i="22"/>
  <c r="M85" i="22" s="1"/>
  <c r="H53" i="32"/>
  <c r="O48" i="19"/>
  <c r="O44" i="19"/>
  <c r="CQ52" i="24"/>
  <c r="CQ45" i="24"/>
  <c r="O51" i="19"/>
  <c r="CS52" i="24"/>
  <c r="CS45" i="24"/>
  <c r="CR45" i="24"/>
  <c r="CR52" i="24"/>
  <c r="CU45" i="24"/>
  <c r="CU52" i="24"/>
  <c r="N20" i="22"/>
  <c r="N46" i="22" s="1"/>
  <c r="F20" i="32"/>
  <c r="O20" i="32" s="1"/>
  <c r="H21" i="32"/>
  <c r="F61" i="32"/>
  <c r="O61" i="32" s="1"/>
  <c r="H61" i="32"/>
  <c r="CV45" i="24"/>
  <c r="CV52" i="24"/>
  <c r="K145" i="22"/>
  <c r="L109" i="22"/>
  <c r="L110" i="22" s="1"/>
  <c r="L88" i="22"/>
  <c r="L84" i="22"/>
  <c r="L86" i="22"/>
  <c r="N43" i="22"/>
  <c r="N82" i="22" s="1"/>
  <c r="N136" i="31"/>
  <c r="N140" i="31" s="1"/>
  <c r="N22" i="22"/>
  <c r="N44" i="22" s="1"/>
  <c r="N83" i="22" s="1"/>
  <c r="CQ50" i="24"/>
  <c r="DJ50" i="24"/>
  <c r="DJ49" i="24" s="1"/>
  <c r="CR50" i="24"/>
  <c r="DE50" i="24"/>
  <c r="DE49" i="24" s="1"/>
  <c r="CY50" i="24"/>
  <c r="CY49" i="24" s="1"/>
  <c r="DO50" i="24"/>
  <c r="DO49" i="24" s="1"/>
  <c r="DR50" i="24"/>
  <c r="DR49" i="24" s="1"/>
  <c r="DP50" i="24"/>
  <c r="DP49" i="24" s="1"/>
  <c r="DD50" i="24"/>
  <c r="DD49" i="24" s="1"/>
  <c r="DS50" i="24"/>
  <c r="DS49" i="24" s="1"/>
  <c r="DN50" i="24"/>
  <c r="DN49" i="24" s="1"/>
  <c r="CV50" i="24"/>
  <c r="DF50" i="24"/>
  <c r="DF49" i="24" s="1"/>
  <c r="CX50" i="24"/>
  <c r="CX49" i="24" s="1"/>
  <c r="DI50" i="24"/>
  <c r="DI49" i="24" s="1"/>
  <c r="DH50" i="24"/>
  <c r="DH49" i="24" s="1"/>
  <c r="CZ50" i="24"/>
  <c r="CZ49" i="24" s="1"/>
  <c r="DA50" i="24"/>
  <c r="DA49" i="24" s="1"/>
  <c r="DL50" i="24"/>
  <c r="DL49" i="24" s="1"/>
  <c r="CS50" i="24"/>
  <c r="CU50" i="24"/>
  <c r="DC50" i="24"/>
  <c r="DC49" i="24" s="1"/>
  <c r="DM50" i="24"/>
  <c r="DM49" i="24" s="1"/>
  <c r="DQ50" i="24"/>
  <c r="DQ49" i="24" s="1"/>
  <c r="DB50" i="24"/>
  <c r="DB49" i="24" s="1"/>
  <c r="CW50" i="24"/>
  <c r="CW49" i="24" s="1"/>
  <c r="CT50" i="24"/>
  <c r="CT49" i="24" s="1"/>
  <c r="DK50" i="24"/>
  <c r="DK49" i="24" s="1"/>
  <c r="DG50" i="24"/>
  <c r="DG49" i="24" s="1"/>
  <c r="CP45" i="24"/>
  <c r="H56" i="32"/>
  <c r="F56" i="32"/>
  <c r="O56" i="32" s="1"/>
  <c r="CP52" i="24"/>
  <c r="H19" i="32"/>
  <c r="F19" i="32"/>
  <c r="O19" i="32" s="1"/>
  <c r="N143" i="22"/>
  <c r="S206" i="18"/>
  <c r="S261" i="18" s="1"/>
  <c r="BH206" i="18"/>
  <c r="BH261" i="18" s="1"/>
  <c r="BR203" i="18"/>
  <c r="BR258" i="18" s="1"/>
  <c r="AC203" i="18"/>
  <c r="AC258" i="18" s="1"/>
  <c r="BG220" i="18"/>
  <c r="BG275" i="18" s="1"/>
  <c r="R220" i="18"/>
  <c r="R275" i="18" s="1"/>
  <c r="BG212" i="18"/>
  <c r="BG267" i="18" s="1"/>
  <c r="R212" i="18"/>
  <c r="R267" i="18" s="1"/>
  <c r="BH179" i="18"/>
  <c r="BH234" i="18" s="1"/>
  <c r="S179" i="18"/>
  <c r="S234" i="18" s="1"/>
  <c r="BR209" i="18"/>
  <c r="BR264" i="18" s="1"/>
  <c r="AC209" i="18"/>
  <c r="AC264" i="18" s="1"/>
  <c r="BH219" i="18"/>
  <c r="BH274" i="18" s="1"/>
  <c r="S219" i="18"/>
  <c r="S274" i="18" s="1"/>
  <c r="BG216" i="18"/>
  <c r="BG271" i="18" s="1"/>
  <c r="R216" i="18"/>
  <c r="R271" i="18" s="1"/>
  <c r="Y184" i="18"/>
  <c r="Y239" i="18" s="1"/>
  <c r="BN184" i="18"/>
  <c r="BN239" i="18" s="1"/>
  <c r="BR174" i="18"/>
  <c r="BR229" i="18" s="1"/>
  <c r="AC174" i="18"/>
  <c r="AC229" i="18" s="1"/>
  <c r="AC205" i="18"/>
  <c r="AC260" i="18" s="1"/>
  <c r="BR205" i="18"/>
  <c r="BR260" i="18" s="1"/>
  <c r="BH175" i="18"/>
  <c r="BH230" i="18" s="1"/>
  <c r="S175" i="18"/>
  <c r="S230" i="18" s="1"/>
  <c r="BH211" i="18"/>
  <c r="BH266" i="18" s="1"/>
  <c r="S211" i="18"/>
  <c r="S266" i="18" s="1"/>
  <c r="BR208" i="18"/>
  <c r="BR263" i="18" s="1"/>
  <c r="AC208" i="18"/>
  <c r="AC263" i="18" s="1"/>
  <c r="AB199" i="18"/>
  <c r="AB254" i="18" s="1"/>
  <c r="BQ199" i="18"/>
  <c r="BQ254" i="18" s="1"/>
  <c r="BR200" i="18"/>
  <c r="BR255" i="18" s="1"/>
  <c r="AC200" i="18"/>
  <c r="AC255" i="18" s="1"/>
  <c r="BG221" i="18"/>
  <c r="BG276" i="18" s="1"/>
  <c r="R221" i="18"/>
  <c r="R276" i="18" s="1"/>
  <c r="R192" i="18"/>
  <c r="R247" i="18" s="1"/>
  <c r="BG192" i="18"/>
  <c r="BG247" i="18" s="1"/>
  <c r="Z172" i="18"/>
  <c r="Z227" i="18" s="1"/>
  <c r="BO172" i="18"/>
  <c r="BO227" i="18" s="1"/>
  <c r="BR198" i="18"/>
  <c r="BR253" i="18" s="1"/>
  <c r="AC198" i="18"/>
  <c r="AC253" i="18" s="1"/>
  <c r="BH218" i="18"/>
  <c r="BH273" i="18" s="1"/>
  <c r="S218" i="18"/>
  <c r="S273" i="18" s="1"/>
  <c r="BH180" i="18"/>
  <c r="BH235" i="18" s="1"/>
  <c r="S180" i="18"/>
  <c r="S235" i="18" s="1"/>
  <c r="BG213" i="18"/>
  <c r="BG268" i="18" s="1"/>
  <c r="R213" i="18"/>
  <c r="R268" i="18" s="1"/>
  <c r="S181" i="18"/>
  <c r="S236" i="18" s="1"/>
  <c r="BH181" i="18"/>
  <c r="BH236" i="18" s="1"/>
  <c r="BR202" i="18"/>
  <c r="BR257" i="18" s="1"/>
  <c r="AC202" i="18"/>
  <c r="AC257" i="18" s="1"/>
  <c r="BQ183" i="18"/>
  <c r="BQ238" i="18" s="1"/>
  <c r="AB183" i="18"/>
  <c r="AB238" i="18" s="1"/>
  <c r="BL215" i="18"/>
  <c r="BL270" i="18" s="1"/>
  <c r="W215" i="18"/>
  <c r="W270" i="18" s="1"/>
  <c r="BR207" i="18"/>
  <c r="BR262" i="18" s="1"/>
  <c r="AC207" i="18"/>
  <c r="AC262" i="18" s="1"/>
  <c r="BR173" i="18"/>
  <c r="BR228" i="18" s="1"/>
  <c r="AC173" i="18"/>
  <c r="AC228" i="18" s="1"/>
  <c r="Q43" i="31"/>
  <c r="Q82" i="31" s="1"/>
  <c r="R27" i="31"/>
  <c r="R66" i="31" s="1"/>
  <c r="R28" i="31"/>
  <c r="R67" i="31" s="1"/>
  <c r="R145" i="31" s="1"/>
  <c r="S5" i="31"/>
  <c r="S17" i="31"/>
  <c r="O109" i="31"/>
  <c r="O110" i="31" s="1"/>
  <c r="O85" i="31"/>
  <c r="O113" i="31"/>
  <c r="O114" i="31" s="1"/>
  <c r="O87" i="31"/>
  <c r="N151" i="31"/>
  <c r="S7" i="31"/>
  <c r="S6" i="31"/>
  <c r="O115" i="31"/>
  <c r="O116" i="31" s="1"/>
  <c r="O88" i="31"/>
  <c r="Q22" i="31"/>
  <c r="Q44" i="31" s="1"/>
  <c r="Q83" i="31" s="1"/>
  <c r="R16" i="31"/>
  <c r="R21" i="31"/>
  <c r="N108" i="31"/>
  <c r="N107" i="31"/>
  <c r="N106" i="31"/>
  <c r="P51" i="31"/>
  <c r="P90" i="31" s="1"/>
  <c r="P49" i="31"/>
  <c r="P45" i="31"/>
  <c r="P46" i="31"/>
  <c r="P48" i="31"/>
  <c r="P50" i="31"/>
  <c r="P89" i="31" s="1"/>
  <c r="P47" i="31"/>
  <c r="O111" i="31"/>
  <c r="O112" i="31" s="1"/>
  <c r="O86" i="31"/>
  <c r="P149" i="31"/>
  <c r="R18" i="31"/>
  <c r="R19" i="31"/>
  <c r="R42" i="31" s="1"/>
  <c r="R81" i="31" s="1"/>
  <c r="Q20" i="31"/>
  <c r="Q30" i="31"/>
  <c r="Q69" i="31" s="1"/>
  <c r="Q31" i="31"/>
  <c r="Q70" i="31" s="1"/>
  <c r="O104" i="31"/>
  <c r="O105" i="31" s="1"/>
  <c r="O84" i="31"/>
  <c r="S8" i="31"/>
  <c r="S29" i="31" s="1"/>
  <c r="S68" i="31" s="1"/>
  <c r="S146" i="31" s="1"/>
  <c r="R23" i="31"/>
  <c r="Q17" i="22"/>
  <c r="O31" i="22"/>
  <c r="O70" i="22" s="1"/>
  <c r="O30" i="22"/>
  <c r="O69" i="22" s="1"/>
  <c r="P16" i="22"/>
  <c r="L106" i="22"/>
  <c r="L107" i="22"/>
  <c r="L108" i="22"/>
  <c r="P19" i="22"/>
  <c r="P42" i="22" s="1"/>
  <c r="P81" i="22" s="1"/>
  <c r="O18" i="22"/>
  <c r="O21" i="22"/>
  <c r="P23" i="22"/>
  <c r="O6" i="22"/>
  <c r="Q5" i="22"/>
  <c r="O8" i="22"/>
  <c r="O29" i="22" s="1"/>
  <c r="O68" i="22" s="1"/>
  <c r="O140" i="22" s="1"/>
  <c r="N27" i="22"/>
  <c r="N66" i="22" s="1"/>
  <c r="N28" i="22"/>
  <c r="N67" i="22" s="1"/>
  <c r="N139" i="22" s="1"/>
  <c r="O7" i="22"/>
  <c r="AD65" i="8"/>
  <c r="AD75" i="8"/>
  <c r="AC64" i="8"/>
  <c r="AC75" i="8"/>
  <c r="AD76" i="8"/>
  <c r="AC38" i="8"/>
  <c r="AC74" i="8"/>
  <c r="AE23" i="8"/>
  <c r="AC32" i="8"/>
  <c r="AC66" i="8"/>
  <c r="AD63" i="8"/>
  <c r="AD33" i="8"/>
  <c r="AC33" i="8"/>
  <c r="AC76" i="8"/>
  <c r="AD66" i="8"/>
  <c r="AE30" i="8"/>
  <c r="AD34" i="8"/>
  <c r="AD74" i="8"/>
  <c r="AC30" i="8"/>
  <c r="AD38" i="8"/>
  <c r="AE31" i="8"/>
  <c r="AC34" i="8"/>
  <c r="AC63" i="8"/>
  <c r="AE32" i="8"/>
  <c r="AD32" i="8"/>
  <c r="AE33" i="8"/>
  <c r="AC73" i="8"/>
  <c r="AC65" i="8"/>
  <c r="AD73" i="8"/>
  <c r="AE24" i="8"/>
  <c r="AD64" i="8"/>
  <c r="W56" i="34" l="1"/>
  <c r="O20" i="34"/>
  <c r="W20" i="34"/>
  <c r="O21" i="34"/>
  <c r="W21" i="34"/>
  <c r="O61" i="34"/>
  <c r="W61" i="34"/>
  <c r="O19" i="34"/>
  <c r="W19" i="34"/>
  <c r="D55" i="34"/>
  <c r="V55" i="34" s="1"/>
  <c r="P44" i="19"/>
  <c r="L50" i="34"/>
  <c r="D50" i="34"/>
  <c r="V50" i="34" s="1"/>
  <c r="D57" i="34"/>
  <c r="V57" i="34" s="1"/>
  <c r="P51" i="19"/>
  <c r="P22" i="22" s="1"/>
  <c r="P44" i="22" s="1"/>
  <c r="P83" i="22" s="1"/>
  <c r="L57" i="34"/>
  <c r="N57" i="34" s="1"/>
  <c r="O20" i="22"/>
  <c r="O46" i="22" s="1"/>
  <c r="L54" i="34"/>
  <c r="Q44" i="19"/>
  <c r="N50" i="34"/>
  <c r="Q51" i="19"/>
  <c r="R44" i="19"/>
  <c r="R51" i="19"/>
  <c r="F18" i="34"/>
  <c r="H18" i="34"/>
  <c r="F52" i="34"/>
  <c r="H52" i="34"/>
  <c r="S44" i="19"/>
  <c r="T44" i="19" s="1"/>
  <c r="U44" i="19" s="1"/>
  <c r="V44" i="19" s="1"/>
  <c r="W44" i="19" s="1"/>
  <c r="F60" i="34"/>
  <c r="H60" i="34"/>
  <c r="S51" i="19"/>
  <c r="T51" i="19" s="1"/>
  <c r="U51" i="19" s="1"/>
  <c r="V51" i="19" s="1"/>
  <c r="W51" i="19" s="1"/>
  <c r="H53" i="34"/>
  <c r="F53" i="34"/>
  <c r="M88" i="22"/>
  <c r="M84" i="22"/>
  <c r="M86" i="22"/>
  <c r="M109" i="22"/>
  <c r="M110" i="22" s="1"/>
  <c r="O22" i="22"/>
  <c r="O44" i="22" s="1"/>
  <c r="O83" i="22" s="1"/>
  <c r="M87" i="22"/>
  <c r="P48" i="19"/>
  <c r="CQ49" i="24"/>
  <c r="F50" i="32"/>
  <c r="O50" i="32" s="1"/>
  <c r="AF38" i="8"/>
  <c r="CS49" i="24"/>
  <c r="CR49" i="24"/>
  <c r="D54" i="34" s="1"/>
  <c r="V54" i="34" s="1"/>
  <c r="CU49" i="24"/>
  <c r="N49" i="22"/>
  <c r="N115" i="22" s="1"/>
  <c r="N116" i="22" s="1"/>
  <c r="N47" i="22"/>
  <c r="N111" i="22" s="1"/>
  <c r="N112" i="22" s="1"/>
  <c r="N45" i="22"/>
  <c r="N84" i="22" s="1"/>
  <c r="N51" i="22"/>
  <c r="N90" i="22" s="1"/>
  <c r="N50" i="22"/>
  <c r="N89" i="22" s="1"/>
  <c r="N48" i="22"/>
  <c r="N87" i="22" s="1"/>
  <c r="F53" i="32"/>
  <c r="O53" i="32" s="1"/>
  <c r="CV49" i="24"/>
  <c r="AF32" i="8"/>
  <c r="AF33" i="8"/>
  <c r="AF30" i="8"/>
  <c r="AF34" i="8"/>
  <c r="L145" i="22"/>
  <c r="H52" i="32"/>
  <c r="F52" i="32"/>
  <c r="O52" i="32" s="1"/>
  <c r="H60" i="32"/>
  <c r="F60" i="32"/>
  <c r="O60" i="32" s="1"/>
  <c r="H18" i="32"/>
  <c r="F18" i="32"/>
  <c r="O18" i="32" s="1"/>
  <c r="BH220" i="18"/>
  <c r="BH275" i="18" s="1"/>
  <c r="S220" i="18"/>
  <c r="S275" i="18" s="1"/>
  <c r="BI211" i="18"/>
  <c r="BI266" i="18" s="1"/>
  <c r="T211" i="18"/>
  <c r="T266" i="18" s="1"/>
  <c r="BH192" i="18"/>
  <c r="BH247" i="18" s="1"/>
  <c r="S192" i="18"/>
  <c r="S247" i="18" s="1"/>
  <c r="BR199" i="18"/>
  <c r="BR254" i="18" s="1"/>
  <c r="AC199" i="18"/>
  <c r="AC254" i="18" s="1"/>
  <c r="BO184" i="18"/>
  <c r="BO239" i="18" s="1"/>
  <c r="Z184" i="18"/>
  <c r="Z239" i="18" s="1"/>
  <c r="BS203" i="18"/>
  <c r="BS258" i="18" s="1"/>
  <c r="AD203" i="18"/>
  <c r="AD258" i="18" s="1"/>
  <c r="T179" i="18"/>
  <c r="T234" i="18" s="1"/>
  <c r="BI179" i="18"/>
  <c r="BI234" i="18" s="1"/>
  <c r="BI180" i="18"/>
  <c r="BI235" i="18" s="1"/>
  <c r="T180" i="18"/>
  <c r="T235" i="18" s="1"/>
  <c r="BS173" i="18"/>
  <c r="BS228" i="18" s="1"/>
  <c r="AD173" i="18"/>
  <c r="AD228" i="18" s="1"/>
  <c r="BI218" i="18"/>
  <c r="BI273" i="18" s="1"/>
  <c r="T218" i="18"/>
  <c r="T273" i="18" s="1"/>
  <c r="BS200" i="18"/>
  <c r="BS255" i="18" s="1"/>
  <c r="AD200" i="18"/>
  <c r="AD255" i="18" s="1"/>
  <c r="AD174" i="18"/>
  <c r="AD229" i="18" s="1"/>
  <c r="BS174" i="18"/>
  <c r="BS229" i="18" s="1"/>
  <c r="BS209" i="18"/>
  <c r="BS264" i="18" s="1"/>
  <c r="AD209" i="18"/>
  <c r="AD264" i="18" s="1"/>
  <c r="BI181" i="18"/>
  <c r="BI236" i="18" s="1"/>
  <c r="T181" i="18"/>
  <c r="T236" i="18" s="1"/>
  <c r="BH213" i="18"/>
  <c r="BH268" i="18" s="1"/>
  <c r="S213" i="18"/>
  <c r="S268" i="18" s="1"/>
  <c r="BS207" i="18"/>
  <c r="BS262" i="18" s="1"/>
  <c r="AD207" i="18"/>
  <c r="AD262" i="18" s="1"/>
  <c r="BS202" i="18"/>
  <c r="BS257" i="18" s="1"/>
  <c r="AD202" i="18"/>
  <c r="AD257" i="18" s="1"/>
  <c r="S221" i="18"/>
  <c r="S276" i="18" s="1"/>
  <c r="BH221" i="18"/>
  <c r="BH276" i="18" s="1"/>
  <c r="BH212" i="18"/>
  <c r="BH267" i="18" s="1"/>
  <c r="S212" i="18"/>
  <c r="S267" i="18" s="1"/>
  <c r="BI175" i="18"/>
  <c r="BI230" i="18" s="1"/>
  <c r="T175" i="18"/>
  <c r="T230" i="18" s="1"/>
  <c r="BR183" i="18"/>
  <c r="BR238" i="18" s="1"/>
  <c r="AC183" i="18"/>
  <c r="AC238" i="18" s="1"/>
  <c r="AA172" i="18"/>
  <c r="AA227" i="18" s="1"/>
  <c r="BP172" i="18"/>
  <c r="BP227" i="18" s="1"/>
  <c r="BS208" i="18"/>
  <c r="BS263" i="18" s="1"/>
  <c r="AD208" i="18"/>
  <c r="AD263" i="18" s="1"/>
  <c r="AD205" i="18"/>
  <c r="AD260" i="18" s="1"/>
  <c r="BS205" i="18"/>
  <c r="BS260" i="18" s="1"/>
  <c r="BI219" i="18"/>
  <c r="BI274" i="18" s="1"/>
  <c r="T219" i="18"/>
  <c r="T274" i="18" s="1"/>
  <c r="BM201" i="18"/>
  <c r="BM256" i="18" s="1"/>
  <c r="X201" i="18"/>
  <c r="X256" i="18" s="1"/>
  <c r="X215" i="18"/>
  <c r="X270" i="18" s="1"/>
  <c r="BM215" i="18"/>
  <c r="BM270" i="18" s="1"/>
  <c r="AD198" i="18"/>
  <c r="AD253" i="18" s="1"/>
  <c r="BS198" i="18"/>
  <c r="BS253" i="18" s="1"/>
  <c r="S216" i="18"/>
  <c r="S271" i="18" s="1"/>
  <c r="BH216" i="18"/>
  <c r="BH271" i="18" s="1"/>
  <c r="T206" i="18"/>
  <c r="T261" i="18" s="1"/>
  <c r="BI206" i="18"/>
  <c r="BI261" i="18" s="1"/>
  <c r="R43" i="31"/>
  <c r="R82" i="31" s="1"/>
  <c r="Q149" i="31"/>
  <c r="O107" i="31"/>
  <c r="O108" i="31"/>
  <c r="O106" i="31"/>
  <c r="R22" i="31"/>
  <c r="R44" i="31" s="1"/>
  <c r="R83" i="31" s="1"/>
  <c r="T7" i="31"/>
  <c r="T17" i="31"/>
  <c r="T8" i="31"/>
  <c r="T29" i="31" s="1"/>
  <c r="T68" i="31" s="1"/>
  <c r="T146" i="31" s="1"/>
  <c r="S18" i="31"/>
  <c r="P113" i="31"/>
  <c r="P114" i="31" s="1"/>
  <c r="P87" i="31"/>
  <c r="R30" i="31"/>
  <c r="R69" i="31" s="1"/>
  <c r="R31" i="31"/>
  <c r="R70" i="31" s="1"/>
  <c r="S27" i="31"/>
  <c r="S66" i="31" s="1"/>
  <c r="S28" i="31"/>
  <c r="S67" i="31" s="1"/>
  <c r="S145" i="31" s="1"/>
  <c r="P115" i="31"/>
  <c r="P116" i="31" s="1"/>
  <c r="P88" i="31"/>
  <c r="S23" i="31"/>
  <c r="O151" i="31"/>
  <c r="Q50" i="31"/>
  <c r="Q89" i="31" s="1"/>
  <c r="Q46" i="31"/>
  <c r="Q49" i="31"/>
  <c r="Q48" i="31"/>
  <c r="Q45" i="31"/>
  <c r="Q51" i="31"/>
  <c r="Q90" i="31" s="1"/>
  <c r="Q47" i="31"/>
  <c r="P109" i="31"/>
  <c r="P110" i="31" s="1"/>
  <c r="P85" i="31"/>
  <c r="S16" i="31"/>
  <c r="T6" i="31"/>
  <c r="T5" i="31"/>
  <c r="R20" i="31"/>
  <c r="S19" i="31"/>
  <c r="S42" i="31" s="1"/>
  <c r="S81" i="31" s="1"/>
  <c r="P111" i="31"/>
  <c r="P112" i="31" s="1"/>
  <c r="P86" i="31"/>
  <c r="P84" i="31"/>
  <c r="P104" i="31"/>
  <c r="P105" i="31" s="1"/>
  <c r="S21" i="31"/>
  <c r="O143" i="22"/>
  <c r="R17" i="22"/>
  <c r="P31" i="22"/>
  <c r="P70" i="22" s="1"/>
  <c r="P30" i="22"/>
  <c r="P69" i="22" s="1"/>
  <c r="Q16" i="22"/>
  <c r="Q23" i="22"/>
  <c r="O48" i="22"/>
  <c r="O51" i="22"/>
  <c r="O90" i="22" s="1"/>
  <c r="O45" i="22"/>
  <c r="O47" i="22"/>
  <c r="O49" i="22"/>
  <c r="P21" i="22"/>
  <c r="M108" i="22"/>
  <c r="M106" i="22"/>
  <c r="M107" i="22"/>
  <c r="O43" i="22"/>
  <c r="O82" i="22" s="1"/>
  <c r="N109" i="22"/>
  <c r="N110" i="22" s="1"/>
  <c r="N85" i="22"/>
  <c r="Q19" i="22"/>
  <c r="Q42" i="22" s="1"/>
  <c r="Q81" i="22" s="1"/>
  <c r="P18" i="22"/>
  <c r="P7" i="22"/>
  <c r="P8" i="22"/>
  <c r="P29" i="22" s="1"/>
  <c r="P68" i="22" s="1"/>
  <c r="P140" i="22" s="1"/>
  <c r="R5" i="22"/>
  <c r="O27" i="22"/>
  <c r="O66" i="22" s="1"/>
  <c r="O28" i="22"/>
  <c r="O67" i="22" s="1"/>
  <c r="O139" i="22" s="1"/>
  <c r="P6" i="22"/>
  <c r="AC71" i="8"/>
  <c r="AC70" i="8"/>
  <c r="AC57" i="8"/>
  <c r="AD54" i="8"/>
  <c r="AC60" i="8"/>
  <c r="AC62" i="8"/>
  <c r="AD72" i="8"/>
  <c r="AC52" i="8"/>
  <c r="AD70" i="8"/>
  <c r="AD61" i="8"/>
  <c r="AD53" i="8"/>
  <c r="AC53" i="8"/>
  <c r="AC58" i="8"/>
  <c r="AD59" i="8"/>
  <c r="AD60" i="8"/>
  <c r="AD56" i="8"/>
  <c r="AD51" i="8"/>
  <c r="AC55" i="8"/>
  <c r="AC61" i="8"/>
  <c r="AC59" i="8"/>
  <c r="AD57" i="8"/>
  <c r="AD52" i="8"/>
  <c r="AD62" i="8"/>
  <c r="AD58" i="8"/>
  <c r="AC72" i="8"/>
  <c r="AC54" i="8"/>
  <c r="AD55" i="8"/>
  <c r="AC51" i="8"/>
  <c r="AD69" i="8"/>
  <c r="AD71" i="8"/>
  <c r="AC56" i="8"/>
  <c r="AC69" i="8"/>
  <c r="O50" i="22" l="1"/>
  <c r="O89" i="22" s="1"/>
  <c r="O18" i="34"/>
  <c r="W18" i="34"/>
  <c r="O52" i="34"/>
  <c r="W52" i="34"/>
  <c r="O53" i="34"/>
  <c r="W53" i="34"/>
  <c r="O60" i="34"/>
  <c r="W60" i="34"/>
  <c r="Q48" i="19"/>
  <c r="Q20" i="22" s="1"/>
  <c r="N54" i="34"/>
  <c r="R48" i="19"/>
  <c r="H57" i="34"/>
  <c r="F57" i="34"/>
  <c r="F50" i="34"/>
  <c r="H50" i="34"/>
  <c r="F55" i="34"/>
  <c r="H55" i="34"/>
  <c r="S48" i="19"/>
  <c r="T48" i="19" s="1"/>
  <c r="U48" i="19" s="1"/>
  <c r="V48" i="19" s="1"/>
  <c r="W48" i="19" s="1"/>
  <c r="M145" i="22"/>
  <c r="P20" i="22"/>
  <c r="P46" i="22" s="1"/>
  <c r="H50" i="32"/>
  <c r="N88" i="22"/>
  <c r="N113" i="22"/>
  <c r="N114" i="22" s="1"/>
  <c r="N86" i="22"/>
  <c r="N104" i="22"/>
  <c r="N105" i="22" s="1"/>
  <c r="N108" i="22" s="1"/>
  <c r="H55" i="32"/>
  <c r="F55" i="32"/>
  <c r="O55" i="32" s="1"/>
  <c r="F57" i="32"/>
  <c r="O57" i="32" s="1"/>
  <c r="H57" i="32"/>
  <c r="T212" i="18"/>
  <c r="T267" i="18" s="1"/>
  <c r="BI212" i="18"/>
  <c r="BI267" i="18" s="1"/>
  <c r="BJ211" i="18"/>
  <c r="BJ266" i="18" s="1"/>
  <c r="U211" i="18"/>
  <c r="U266" i="18" s="1"/>
  <c r="BI216" i="18"/>
  <c r="BI271" i="18" s="1"/>
  <c r="T216" i="18"/>
  <c r="T271" i="18" s="1"/>
  <c r="BN215" i="18"/>
  <c r="BN270" i="18" s="1"/>
  <c r="Y215" i="18"/>
  <c r="Y270" i="18" s="1"/>
  <c r="AE174" i="18"/>
  <c r="AE229" i="18" s="1"/>
  <c r="BT174" i="18"/>
  <c r="BT229" i="18" s="1"/>
  <c r="BI220" i="18"/>
  <c r="BI275" i="18" s="1"/>
  <c r="T220" i="18"/>
  <c r="T275" i="18" s="1"/>
  <c r="BI213" i="18"/>
  <c r="BI268" i="18" s="1"/>
  <c r="T213" i="18"/>
  <c r="T268" i="18" s="1"/>
  <c r="U175" i="18"/>
  <c r="U230" i="18" s="1"/>
  <c r="BJ175" i="18"/>
  <c r="BJ230" i="18" s="1"/>
  <c r="BJ206" i="18"/>
  <c r="BJ261" i="18" s="1"/>
  <c r="U206" i="18"/>
  <c r="U261" i="18" s="1"/>
  <c r="BT198" i="18"/>
  <c r="BT253" i="18" s="1"/>
  <c r="AE198" i="18"/>
  <c r="AE253" i="18" s="1"/>
  <c r="BT205" i="18"/>
  <c r="BT260" i="18" s="1"/>
  <c r="AE205" i="18"/>
  <c r="AE260" i="18" s="1"/>
  <c r="BT209" i="18"/>
  <c r="BT264" i="18" s="1"/>
  <c r="AE209" i="18"/>
  <c r="AE264" i="18" s="1"/>
  <c r="BJ218" i="18"/>
  <c r="BJ273" i="18" s="1"/>
  <c r="U218" i="18"/>
  <c r="U273" i="18" s="1"/>
  <c r="AA184" i="18"/>
  <c r="AA239" i="18" s="1"/>
  <c r="BP184" i="18"/>
  <c r="BP239" i="18" s="1"/>
  <c r="BI221" i="18"/>
  <c r="BI276" i="18" s="1"/>
  <c r="T221" i="18"/>
  <c r="T276" i="18" s="1"/>
  <c r="BT208" i="18"/>
  <c r="BT263" i="18" s="1"/>
  <c r="AE208" i="18"/>
  <c r="AE263" i="18" s="1"/>
  <c r="BS199" i="18"/>
  <c r="BS254" i="18" s="1"/>
  <c r="AD199" i="18"/>
  <c r="AD254" i="18" s="1"/>
  <c r="BJ181" i="18"/>
  <c r="BJ236" i="18" s="1"/>
  <c r="U181" i="18"/>
  <c r="U236" i="18" s="1"/>
  <c r="BJ180" i="18"/>
  <c r="BJ235" i="18" s="1"/>
  <c r="U180" i="18"/>
  <c r="U235" i="18" s="1"/>
  <c r="BJ219" i="18"/>
  <c r="BJ274" i="18" s="1"/>
  <c r="U219" i="18"/>
  <c r="U274" i="18" s="1"/>
  <c r="BS183" i="18"/>
  <c r="BS238" i="18" s="1"/>
  <c r="AD183" i="18"/>
  <c r="AD238" i="18" s="1"/>
  <c r="BT207" i="18"/>
  <c r="BT262" i="18" s="1"/>
  <c r="AE207" i="18"/>
  <c r="AE262" i="18" s="1"/>
  <c r="BT203" i="18"/>
  <c r="BT258" i="18" s="1"/>
  <c r="AE203" i="18"/>
  <c r="AE258" i="18" s="1"/>
  <c r="BJ179" i="18"/>
  <c r="BJ234" i="18" s="1"/>
  <c r="U179" i="18"/>
  <c r="U234" i="18" s="1"/>
  <c r="BN201" i="18"/>
  <c r="BN256" i="18" s="1"/>
  <c r="Y201" i="18"/>
  <c r="Y256" i="18" s="1"/>
  <c r="BQ172" i="18"/>
  <c r="BQ227" i="18" s="1"/>
  <c r="AB172" i="18"/>
  <c r="AB227" i="18" s="1"/>
  <c r="BT202" i="18"/>
  <c r="BT257" i="18" s="1"/>
  <c r="AE202" i="18"/>
  <c r="AE257" i="18" s="1"/>
  <c r="BT200" i="18"/>
  <c r="BT255" i="18" s="1"/>
  <c r="AE200" i="18"/>
  <c r="AE255" i="18" s="1"/>
  <c r="BT173" i="18"/>
  <c r="BT228" i="18" s="1"/>
  <c r="AE173" i="18"/>
  <c r="AE228" i="18" s="1"/>
  <c r="BI192" i="18"/>
  <c r="BI247" i="18" s="1"/>
  <c r="T192" i="18"/>
  <c r="T247" i="18" s="1"/>
  <c r="R149" i="31"/>
  <c r="S43" i="31"/>
  <c r="S82" i="31" s="1"/>
  <c r="R51" i="31"/>
  <c r="R90" i="31" s="1"/>
  <c r="R47" i="31"/>
  <c r="R48" i="31"/>
  <c r="R45" i="31"/>
  <c r="R50" i="31"/>
  <c r="R89" i="31" s="1"/>
  <c r="R49" i="31"/>
  <c r="R46" i="31"/>
  <c r="S30" i="31"/>
  <c r="S69" i="31" s="1"/>
  <c r="S31" i="31"/>
  <c r="S70" i="31" s="1"/>
  <c r="Q113" i="31"/>
  <c r="Q114" i="31" s="1"/>
  <c r="Q87" i="31"/>
  <c r="S20" i="31"/>
  <c r="U6" i="31"/>
  <c r="T16" i="31"/>
  <c r="Q111" i="31"/>
  <c r="Q112" i="31" s="1"/>
  <c r="Q86" i="31"/>
  <c r="Q115" i="31"/>
  <c r="Q116" i="31" s="1"/>
  <c r="Q88" i="31"/>
  <c r="T18" i="31"/>
  <c r="U17" i="31"/>
  <c r="T27" i="31"/>
  <c r="T66" i="31" s="1"/>
  <c r="T28" i="31"/>
  <c r="T67" i="31" s="1"/>
  <c r="T145" i="31" s="1"/>
  <c r="P106" i="31"/>
  <c r="P108" i="31"/>
  <c r="P107" i="31"/>
  <c r="P151" i="31"/>
  <c r="Q109" i="31"/>
  <c r="Q110" i="31" s="1"/>
  <c r="Q85" i="31"/>
  <c r="T23" i="31"/>
  <c r="T21" i="31"/>
  <c r="T19" i="31"/>
  <c r="T42" i="31" s="1"/>
  <c r="T81" i="31" s="1"/>
  <c r="U5" i="31"/>
  <c r="Q104" i="31"/>
  <c r="Q105" i="31" s="1"/>
  <c r="Q84" i="31"/>
  <c r="U8" i="31"/>
  <c r="U29" i="31" s="1"/>
  <c r="U68" i="31" s="1"/>
  <c r="U146" i="31" s="1"/>
  <c r="U7" i="31"/>
  <c r="S22" i="31"/>
  <c r="S44" i="31" s="1"/>
  <c r="S83" i="31" s="1"/>
  <c r="P43" i="22"/>
  <c r="P82" i="22" s="1"/>
  <c r="P143" i="22"/>
  <c r="S17" i="22"/>
  <c r="Q31" i="22"/>
  <c r="Q70" i="22" s="1"/>
  <c r="Q30" i="22"/>
  <c r="Q69" i="22" s="1"/>
  <c r="R16" i="22"/>
  <c r="O109" i="22"/>
  <c r="O110" i="22" s="1"/>
  <c r="O85" i="22"/>
  <c r="Q18" i="22"/>
  <c r="R19" i="22"/>
  <c r="R42" i="22" s="1"/>
  <c r="R81" i="22" s="1"/>
  <c r="O86" i="22"/>
  <c r="O111" i="22"/>
  <c r="O112" i="22" s="1"/>
  <c r="O87" i="22"/>
  <c r="O113" i="22"/>
  <c r="O114" i="22" s="1"/>
  <c r="Q21" i="22"/>
  <c r="O104" i="22"/>
  <c r="O105" i="22" s="1"/>
  <c r="O84" i="22"/>
  <c r="R23" i="22"/>
  <c r="Q22" i="22"/>
  <c r="Q44" i="22" s="1"/>
  <c r="Q83" i="22" s="1"/>
  <c r="O115" i="22"/>
  <c r="O116" i="22" s="1"/>
  <c r="O88" i="22"/>
  <c r="Q8" i="22"/>
  <c r="Q29" i="22" s="1"/>
  <c r="Q68" i="22" s="1"/>
  <c r="Q140" i="22" s="1"/>
  <c r="S5" i="22"/>
  <c r="P28" i="22"/>
  <c r="P67" i="22" s="1"/>
  <c r="P139" i="22" s="1"/>
  <c r="P27" i="22"/>
  <c r="P66" i="22" s="1"/>
  <c r="Q6" i="22"/>
  <c r="Q7" i="22"/>
  <c r="O50" i="34" l="1"/>
  <c r="W50" i="34"/>
  <c r="O57" i="34"/>
  <c r="W57" i="34"/>
  <c r="O55" i="34"/>
  <c r="W55" i="34"/>
  <c r="H54" i="34"/>
  <c r="F54" i="34"/>
  <c r="P50" i="22"/>
  <c r="P89" i="22" s="1"/>
  <c r="P45" i="22"/>
  <c r="P84" i="22" s="1"/>
  <c r="P48" i="22"/>
  <c r="P87" i="22" s="1"/>
  <c r="P49" i="22"/>
  <c r="P88" i="22" s="1"/>
  <c r="P47" i="22"/>
  <c r="P86" i="22" s="1"/>
  <c r="P51" i="22"/>
  <c r="P90" i="22" s="1"/>
  <c r="N145" i="22"/>
  <c r="N107" i="22"/>
  <c r="N106" i="22"/>
  <c r="F54" i="32"/>
  <c r="O54" i="32" s="1"/>
  <c r="H54" i="32"/>
  <c r="BU203" i="18"/>
  <c r="BU258" i="18" s="1"/>
  <c r="AF203" i="18"/>
  <c r="AF258" i="18" s="1"/>
  <c r="BK219" i="18"/>
  <c r="BK274" i="18" s="1"/>
  <c r="K54" i="8" s="1"/>
  <c r="V219" i="18"/>
  <c r="V274" i="18" s="1"/>
  <c r="L54" i="8" s="1"/>
  <c r="BU209" i="18"/>
  <c r="BU264" i="18" s="1"/>
  <c r="AF209" i="18"/>
  <c r="AF264" i="18" s="1"/>
  <c r="BJ221" i="18"/>
  <c r="BJ276" i="18" s="1"/>
  <c r="U221" i="18"/>
  <c r="U276" i="18" s="1"/>
  <c r="BJ192" i="18"/>
  <c r="BJ247" i="18" s="1"/>
  <c r="U192" i="18"/>
  <c r="U247" i="18" s="1"/>
  <c r="BR172" i="18"/>
  <c r="BR227" i="18" s="1"/>
  <c r="AC172" i="18"/>
  <c r="AC227" i="18" s="1"/>
  <c r="BT183" i="18"/>
  <c r="BT238" i="18" s="1"/>
  <c r="AE183" i="18"/>
  <c r="AE238" i="18" s="1"/>
  <c r="AF208" i="18"/>
  <c r="AF263" i="18" s="1"/>
  <c r="BU208" i="18"/>
  <c r="BU263" i="18" s="1"/>
  <c r="BK218" i="18"/>
  <c r="BK273" i="18" s="1"/>
  <c r="K53" i="8" s="1"/>
  <c r="V218" i="18"/>
  <c r="V273" i="18" s="1"/>
  <c r="L53" i="8" s="1"/>
  <c r="BK206" i="18"/>
  <c r="BK261" i="18" s="1"/>
  <c r="K41" i="8" s="1"/>
  <c r="V206" i="18"/>
  <c r="V261" i="18" s="1"/>
  <c r="L41" i="8" s="1"/>
  <c r="BJ216" i="18"/>
  <c r="BJ271" i="18" s="1"/>
  <c r="U216" i="18"/>
  <c r="U271" i="18" s="1"/>
  <c r="BO201" i="18"/>
  <c r="BO256" i="18" s="1"/>
  <c r="Z201" i="18"/>
  <c r="Z256" i="18" s="1"/>
  <c r="BK180" i="18"/>
  <c r="BK235" i="18" s="1"/>
  <c r="K15" i="8" s="1"/>
  <c r="V180" i="18"/>
  <c r="V235" i="18" s="1"/>
  <c r="L15" i="8" s="1"/>
  <c r="BK175" i="18"/>
  <c r="BK230" i="18" s="1"/>
  <c r="K10" i="8" s="1"/>
  <c r="V175" i="18"/>
  <c r="V230" i="18" s="1"/>
  <c r="L10" i="8" s="1"/>
  <c r="BJ220" i="18"/>
  <c r="BJ275" i="18" s="1"/>
  <c r="U220" i="18"/>
  <c r="U275" i="18" s="1"/>
  <c r="BK211" i="18"/>
  <c r="BK266" i="18" s="1"/>
  <c r="K46" i="8" s="1"/>
  <c r="V211" i="18"/>
  <c r="V266" i="18" s="1"/>
  <c r="L46" i="8" s="1"/>
  <c r="U212" i="18"/>
  <c r="U267" i="18" s="1"/>
  <c r="BJ212" i="18"/>
  <c r="BJ267" i="18" s="1"/>
  <c r="BK179" i="18"/>
  <c r="BK234" i="18" s="1"/>
  <c r="K14" i="8" s="1"/>
  <c r="V179" i="18"/>
  <c r="V234" i="18" s="1"/>
  <c r="L14" i="8" s="1"/>
  <c r="BU202" i="18"/>
  <c r="BU257" i="18" s="1"/>
  <c r="AF202" i="18"/>
  <c r="AF257" i="18" s="1"/>
  <c r="AF207" i="18"/>
  <c r="AF262" i="18" s="1"/>
  <c r="BU207" i="18"/>
  <c r="BU262" i="18" s="1"/>
  <c r="BT199" i="18"/>
  <c r="BT254" i="18" s="1"/>
  <c r="AE199" i="18"/>
  <c r="AE254" i="18" s="1"/>
  <c r="BQ184" i="18"/>
  <c r="BQ239" i="18" s="1"/>
  <c r="AB184" i="18"/>
  <c r="AB239" i="18" s="1"/>
  <c r="BU198" i="18"/>
  <c r="BU253" i="18" s="1"/>
  <c r="AF198" i="18"/>
  <c r="AF253" i="18" s="1"/>
  <c r="BO215" i="18"/>
  <c r="BO270" i="18" s="1"/>
  <c r="Z215" i="18"/>
  <c r="Z270" i="18" s="1"/>
  <c r="BK181" i="18"/>
  <c r="BK236" i="18" s="1"/>
  <c r="K16" i="8" s="1"/>
  <c r="V181" i="18"/>
  <c r="V236" i="18" s="1"/>
  <c r="L16" i="8" s="1"/>
  <c r="BJ213" i="18"/>
  <c r="BJ268" i="18" s="1"/>
  <c r="U213" i="18"/>
  <c r="U268" i="18" s="1"/>
  <c r="BU173" i="18"/>
  <c r="BU228" i="18" s="1"/>
  <c r="AF173" i="18"/>
  <c r="AF228" i="18" s="1"/>
  <c r="BU200" i="18"/>
  <c r="BU255" i="18" s="1"/>
  <c r="AF200" i="18"/>
  <c r="AF255" i="18" s="1"/>
  <c r="BU205" i="18"/>
  <c r="BU260" i="18" s="1"/>
  <c r="AF205" i="18"/>
  <c r="AF260" i="18" s="1"/>
  <c r="BU174" i="18"/>
  <c r="BU229" i="18" s="1"/>
  <c r="AF174" i="18"/>
  <c r="AF229" i="18" s="1"/>
  <c r="Q151" i="31"/>
  <c r="T43" i="31"/>
  <c r="T82" i="31" s="1"/>
  <c r="T22" i="31"/>
  <c r="T44" i="31" s="1"/>
  <c r="T83" i="31" s="1"/>
  <c r="U21" i="31"/>
  <c r="U23" i="31"/>
  <c r="U28" i="31"/>
  <c r="U67" i="31" s="1"/>
  <c r="U145" i="31" s="1"/>
  <c r="U27" i="31"/>
  <c r="U66" i="31" s="1"/>
  <c r="S149" i="31"/>
  <c r="R104" i="31"/>
  <c r="R105" i="31" s="1"/>
  <c r="R84" i="31"/>
  <c r="V8" i="31"/>
  <c r="V29" i="31" s="1"/>
  <c r="V68" i="31" s="1"/>
  <c r="V146" i="31" s="1"/>
  <c r="Q107" i="31"/>
  <c r="Q108" i="31"/>
  <c r="Q106" i="31"/>
  <c r="U19" i="31"/>
  <c r="U42" i="31" s="1"/>
  <c r="U81" i="31" s="1"/>
  <c r="V17" i="31"/>
  <c r="U18" i="31"/>
  <c r="V6" i="31"/>
  <c r="R109" i="31"/>
  <c r="R110" i="31" s="1"/>
  <c r="R85" i="31"/>
  <c r="R113" i="31"/>
  <c r="R114" i="31" s="1"/>
  <c r="R87" i="31"/>
  <c r="T31" i="31"/>
  <c r="T70" i="31" s="1"/>
  <c r="T30" i="31"/>
  <c r="T69" i="31" s="1"/>
  <c r="S48" i="31"/>
  <c r="S51" i="31"/>
  <c r="S90" i="31" s="1"/>
  <c r="S50" i="31"/>
  <c r="S89" i="31" s="1"/>
  <c r="S47" i="31"/>
  <c r="S49" i="31"/>
  <c r="S46" i="31"/>
  <c r="S45" i="31"/>
  <c r="R115" i="31"/>
  <c r="R116" i="31" s="1"/>
  <c r="R88" i="31"/>
  <c r="R111" i="31"/>
  <c r="R112" i="31" s="1"/>
  <c r="R86" i="31"/>
  <c r="V7" i="31"/>
  <c r="V5" i="31"/>
  <c r="U16" i="31"/>
  <c r="T20" i="31"/>
  <c r="Q143" i="22"/>
  <c r="T17" i="22"/>
  <c r="R31" i="22"/>
  <c r="R70" i="22" s="1"/>
  <c r="R30" i="22"/>
  <c r="R69" i="22" s="1"/>
  <c r="S16" i="22"/>
  <c r="R21" i="22"/>
  <c r="R18" i="22"/>
  <c r="Q49" i="22"/>
  <c r="Q50" i="22"/>
  <c r="Q89" i="22" s="1"/>
  <c r="Q47" i="22"/>
  <c r="Q48" i="22"/>
  <c r="Q45" i="22"/>
  <c r="Q46" i="22"/>
  <c r="Q51" i="22"/>
  <c r="Q90" i="22" s="1"/>
  <c r="P109" i="22"/>
  <c r="P110" i="22" s="1"/>
  <c r="P85" i="22"/>
  <c r="O145" i="22"/>
  <c r="R20" i="22"/>
  <c r="R22" i="22"/>
  <c r="R44" i="22" s="1"/>
  <c r="R83" i="22" s="1"/>
  <c r="S23" i="22"/>
  <c r="O107" i="22"/>
  <c r="O106" i="22"/>
  <c r="O108" i="22"/>
  <c r="S19" i="22"/>
  <c r="S42" i="22" s="1"/>
  <c r="S81" i="22" s="1"/>
  <c r="Q43" i="22"/>
  <c r="Q82" i="22" s="1"/>
  <c r="Q27" i="22"/>
  <c r="Q66" i="22" s="1"/>
  <c r="Q28" i="22"/>
  <c r="Q67" i="22" s="1"/>
  <c r="Q139" i="22" s="1"/>
  <c r="R6" i="22"/>
  <c r="R8" i="22"/>
  <c r="R29" i="22" s="1"/>
  <c r="R68" i="22" s="1"/>
  <c r="R140" i="22" s="1"/>
  <c r="R7" i="22"/>
  <c r="T5" i="22"/>
  <c r="AC11" i="8"/>
  <c r="AD41" i="8"/>
  <c r="AC9" i="8"/>
  <c r="AD12" i="8"/>
  <c r="AC31" i="8"/>
  <c r="AC35" i="8"/>
  <c r="AC40" i="8"/>
  <c r="AD35" i="8"/>
  <c r="AD13" i="8"/>
  <c r="AD9" i="8"/>
  <c r="AD40" i="8"/>
  <c r="AC12" i="8"/>
  <c r="AC41" i="8"/>
  <c r="AC13" i="8"/>
  <c r="AD31" i="8"/>
  <c r="AD11" i="8"/>
  <c r="O54" i="34" l="1"/>
  <c r="W54" i="34"/>
  <c r="P113" i="22"/>
  <c r="P114" i="22" s="1"/>
  <c r="P104" i="22"/>
  <c r="P105" i="22" s="1"/>
  <c r="P108" i="22" s="1"/>
  <c r="P115" i="22"/>
  <c r="P116" i="22" s="1"/>
  <c r="P111" i="22"/>
  <c r="P112" i="22" s="1"/>
  <c r="AF11" i="8"/>
  <c r="AF12" i="8"/>
  <c r="AF40" i="8"/>
  <c r="AF31" i="8"/>
  <c r="AF9" i="8"/>
  <c r="AF41" i="8"/>
  <c r="AF13" i="8"/>
  <c r="BK212" i="18"/>
  <c r="BK267" i="18" s="1"/>
  <c r="K47" i="8" s="1"/>
  <c r="V212" i="18"/>
  <c r="V267" i="18" s="1"/>
  <c r="L47" i="8" s="1"/>
  <c r="BV200" i="18"/>
  <c r="BV255" i="18" s="1"/>
  <c r="AG200" i="18"/>
  <c r="AG255" i="18" s="1"/>
  <c r="BL206" i="18"/>
  <c r="BL261" i="18" s="1"/>
  <c r="W206" i="18"/>
  <c r="W261" i="18" s="1"/>
  <c r="BS172" i="18"/>
  <c r="BS227" i="18" s="1"/>
  <c r="AD172" i="18"/>
  <c r="AD227" i="18" s="1"/>
  <c r="W181" i="18"/>
  <c r="W236" i="18" s="1"/>
  <c r="BL181" i="18"/>
  <c r="BL236" i="18" s="1"/>
  <c r="BK221" i="18"/>
  <c r="BK276" i="18" s="1"/>
  <c r="K56" i="8" s="1"/>
  <c r="V221" i="18"/>
  <c r="V276" i="18" s="1"/>
  <c r="L56" i="8" s="1"/>
  <c r="BV174" i="18"/>
  <c r="BV229" i="18" s="1"/>
  <c r="AG174" i="18"/>
  <c r="AG229" i="18" s="1"/>
  <c r="BV198" i="18"/>
  <c r="BV253" i="18" s="1"/>
  <c r="AG198" i="18"/>
  <c r="AG253" i="18" s="1"/>
  <c r="AG202" i="18"/>
  <c r="AG257" i="18" s="1"/>
  <c r="BV202" i="18"/>
  <c r="BV257" i="18" s="1"/>
  <c r="BK216" i="18"/>
  <c r="BK271" i="18" s="1"/>
  <c r="K51" i="8" s="1"/>
  <c r="V216" i="18"/>
  <c r="V271" i="18" s="1"/>
  <c r="L51" i="8" s="1"/>
  <c r="BU183" i="18"/>
  <c r="BU238" i="18" s="1"/>
  <c r="AF183" i="18"/>
  <c r="AF238" i="18" s="1"/>
  <c r="BV203" i="18"/>
  <c r="BV258" i="18" s="1"/>
  <c r="AG203" i="18"/>
  <c r="AG258" i="18" s="1"/>
  <c r="BL175" i="18"/>
  <c r="BL230" i="18" s="1"/>
  <c r="W175" i="18"/>
  <c r="W230" i="18" s="1"/>
  <c r="BR184" i="18"/>
  <c r="BR239" i="18" s="1"/>
  <c r="AC184" i="18"/>
  <c r="AC239" i="18" s="1"/>
  <c r="BL179" i="18"/>
  <c r="BL234" i="18" s="1"/>
  <c r="W179" i="18"/>
  <c r="W234" i="18" s="1"/>
  <c r="BL211" i="18"/>
  <c r="BL266" i="18" s="1"/>
  <c r="W211" i="18"/>
  <c r="W266" i="18" s="1"/>
  <c r="BP215" i="18"/>
  <c r="BP270" i="18" s="1"/>
  <c r="AA215" i="18"/>
  <c r="AA270" i="18" s="1"/>
  <c r="BV207" i="18"/>
  <c r="BV262" i="18" s="1"/>
  <c r="AG207" i="18"/>
  <c r="AG262" i="18" s="1"/>
  <c r="BP201" i="18"/>
  <c r="BP256" i="18" s="1"/>
  <c r="AA201" i="18"/>
  <c r="AA256" i="18" s="1"/>
  <c r="BV208" i="18"/>
  <c r="BV263" i="18" s="1"/>
  <c r="AG208" i="18"/>
  <c r="AG263" i="18" s="1"/>
  <c r="BL219" i="18"/>
  <c r="BL274" i="18" s="1"/>
  <c r="W219" i="18"/>
  <c r="W274" i="18" s="1"/>
  <c r="BL180" i="18"/>
  <c r="BL235" i="18" s="1"/>
  <c r="W180" i="18"/>
  <c r="W235" i="18" s="1"/>
  <c r="BK213" i="18"/>
  <c r="BK268" i="18" s="1"/>
  <c r="K48" i="8" s="1"/>
  <c r="V213" i="18"/>
  <c r="V268" i="18" s="1"/>
  <c r="L48" i="8" s="1"/>
  <c r="BV205" i="18"/>
  <c r="BV260" i="18" s="1"/>
  <c r="AG205" i="18"/>
  <c r="AG260" i="18" s="1"/>
  <c r="BK220" i="18"/>
  <c r="BK275" i="18" s="1"/>
  <c r="K55" i="8" s="1"/>
  <c r="V220" i="18"/>
  <c r="V275" i="18" s="1"/>
  <c r="L55" i="8" s="1"/>
  <c r="AG173" i="18"/>
  <c r="AG228" i="18" s="1"/>
  <c r="BV173" i="18"/>
  <c r="BV228" i="18" s="1"/>
  <c r="BU199" i="18"/>
  <c r="BU254" i="18" s="1"/>
  <c r="AF199" i="18"/>
  <c r="AF254" i="18" s="1"/>
  <c r="BL218" i="18"/>
  <c r="BL273" i="18" s="1"/>
  <c r="W218" i="18"/>
  <c r="W273" i="18" s="1"/>
  <c r="BK192" i="18"/>
  <c r="BK247" i="18" s="1"/>
  <c r="K27" i="8" s="1"/>
  <c r="V192" i="18"/>
  <c r="V247" i="18" s="1"/>
  <c r="L27" i="8" s="1"/>
  <c r="BV209" i="18"/>
  <c r="BV264" i="18" s="1"/>
  <c r="AG209" i="18"/>
  <c r="AG264" i="18" s="1"/>
  <c r="U43" i="31"/>
  <c r="U82" i="31" s="1"/>
  <c r="T149" i="31"/>
  <c r="R151" i="31"/>
  <c r="S111" i="31"/>
  <c r="S112" i="31" s="1"/>
  <c r="S86" i="31"/>
  <c r="T51" i="31"/>
  <c r="T90" i="31" s="1"/>
  <c r="T49" i="31"/>
  <c r="T45" i="31"/>
  <c r="T50" i="31"/>
  <c r="T89" i="31" s="1"/>
  <c r="T47" i="31"/>
  <c r="T46" i="31"/>
  <c r="T48" i="31"/>
  <c r="S104" i="31"/>
  <c r="S105" i="31" s="1"/>
  <c r="S84" i="31"/>
  <c r="R107" i="31"/>
  <c r="R106" i="31"/>
  <c r="R108" i="31"/>
  <c r="V23" i="31"/>
  <c r="V16" i="31"/>
  <c r="W6" i="31"/>
  <c r="W17" i="31"/>
  <c r="U20" i="31"/>
  <c r="S109" i="31"/>
  <c r="S110" i="31" s="1"/>
  <c r="S85" i="31"/>
  <c r="V18" i="31"/>
  <c r="V19" i="31"/>
  <c r="V42" i="31" s="1"/>
  <c r="V81" i="31" s="1"/>
  <c r="U30" i="31"/>
  <c r="U69" i="31" s="1"/>
  <c r="U31" i="31"/>
  <c r="U70" i="31" s="1"/>
  <c r="W5" i="31"/>
  <c r="W7" i="31"/>
  <c r="S115" i="31"/>
  <c r="S116" i="31" s="1"/>
  <c r="S88" i="31"/>
  <c r="S113" i="31"/>
  <c r="S114" i="31" s="1"/>
  <c r="S87" i="31"/>
  <c r="V27" i="31"/>
  <c r="V66" i="31" s="1"/>
  <c r="V28" i="31"/>
  <c r="V67" i="31" s="1"/>
  <c r="V145" i="31" s="1"/>
  <c r="W8" i="31"/>
  <c r="W29" i="31" s="1"/>
  <c r="W68" i="31" s="1"/>
  <c r="W146" i="31" s="1"/>
  <c r="V21" i="31"/>
  <c r="U22" i="31"/>
  <c r="U44" i="31" s="1"/>
  <c r="U83" i="31" s="1"/>
  <c r="R143" i="22"/>
  <c r="U17" i="22"/>
  <c r="T16" i="22"/>
  <c r="S31" i="22"/>
  <c r="S70" i="22" s="1"/>
  <c r="S30" i="22"/>
  <c r="S69" i="22" s="1"/>
  <c r="S20" i="22"/>
  <c r="Q111" i="22"/>
  <c r="Q112" i="22" s="1"/>
  <c r="Q86" i="22"/>
  <c r="S18" i="22"/>
  <c r="T23" i="22"/>
  <c r="Q85" i="22"/>
  <c r="Q109" i="22"/>
  <c r="Q110" i="22" s="1"/>
  <c r="Q104" i="22"/>
  <c r="Q105" i="22" s="1"/>
  <c r="Q84" i="22"/>
  <c r="Q88" i="22"/>
  <c r="Q115" i="22"/>
  <c r="Q116" i="22" s="1"/>
  <c r="S21" i="22"/>
  <c r="P145" i="22"/>
  <c r="T19" i="22"/>
  <c r="T42" i="22" s="1"/>
  <c r="T81" i="22" s="1"/>
  <c r="S22" i="22"/>
  <c r="S44" i="22" s="1"/>
  <c r="S83" i="22" s="1"/>
  <c r="R46" i="22"/>
  <c r="R51" i="22"/>
  <c r="R90" i="22" s="1"/>
  <c r="R47" i="22"/>
  <c r="R48" i="22"/>
  <c r="R45" i="22"/>
  <c r="R49" i="22"/>
  <c r="R50" i="22"/>
  <c r="R89" i="22" s="1"/>
  <c r="Q87" i="22"/>
  <c r="Q113" i="22"/>
  <c r="Q114" i="22" s="1"/>
  <c r="R43" i="22"/>
  <c r="R82" i="22" s="1"/>
  <c r="S7" i="22"/>
  <c r="R27" i="22"/>
  <c r="R66" i="22" s="1"/>
  <c r="R28" i="22"/>
  <c r="R67" i="22" s="1"/>
  <c r="R139" i="22" s="1"/>
  <c r="U5" i="22"/>
  <c r="S6" i="22"/>
  <c r="S8" i="22"/>
  <c r="S29" i="22" s="1"/>
  <c r="S68" i="22" s="1"/>
  <c r="S140" i="22" s="1"/>
  <c r="AC36" i="8"/>
  <c r="AC39" i="8"/>
  <c r="AC43" i="8"/>
  <c r="AC37" i="8"/>
  <c r="AD43" i="8"/>
  <c r="AD21" i="8"/>
  <c r="AD39" i="8"/>
  <c r="AC21" i="8"/>
  <c r="AD36" i="8"/>
  <c r="AD42" i="8"/>
  <c r="AD37" i="8"/>
  <c r="AC42" i="8"/>
  <c r="P106" i="22" l="1"/>
  <c r="P107" i="22"/>
  <c r="AF37" i="8"/>
  <c r="AF42" i="8"/>
  <c r="AF36" i="8"/>
  <c r="AF39" i="8"/>
  <c r="AF21" i="8"/>
  <c r="AF43" i="8"/>
  <c r="BM175" i="18"/>
  <c r="BM230" i="18" s="1"/>
  <c r="X175" i="18"/>
  <c r="X230" i="18" s="1"/>
  <c r="BM211" i="18"/>
  <c r="BM266" i="18" s="1"/>
  <c r="X211" i="18"/>
  <c r="X266" i="18" s="1"/>
  <c r="BL192" i="18"/>
  <c r="BL247" i="18" s="1"/>
  <c r="W192" i="18"/>
  <c r="W247" i="18" s="1"/>
  <c r="BM219" i="18"/>
  <c r="BM274" i="18" s="1"/>
  <c r="X219" i="18"/>
  <c r="X274" i="18" s="1"/>
  <c r="BM176" i="18"/>
  <c r="BM231" i="18" s="1"/>
  <c r="X176" i="18"/>
  <c r="X231" i="18" s="1"/>
  <c r="BL220" i="18"/>
  <c r="BL275" i="18" s="1"/>
  <c r="W220" i="18"/>
  <c r="W275" i="18" s="1"/>
  <c r="BM181" i="18"/>
  <c r="BM236" i="18" s="1"/>
  <c r="X181" i="18"/>
  <c r="X236" i="18" s="1"/>
  <c r="BM185" i="18"/>
  <c r="BM240" i="18" s="1"/>
  <c r="X185" i="18"/>
  <c r="X240" i="18" s="1"/>
  <c r="BW209" i="18"/>
  <c r="BW264" i="18" s="1"/>
  <c r="AH209" i="18"/>
  <c r="AH264" i="18" s="1"/>
  <c r="BW173" i="18"/>
  <c r="BW228" i="18" s="1"/>
  <c r="AH173" i="18"/>
  <c r="AH228" i="18" s="1"/>
  <c r="BW205" i="18"/>
  <c r="BW260" i="18" s="1"/>
  <c r="AH205" i="18"/>
  <c r="AH260" i="18" s="1"/>
  <c r="BW207" i="18"/>
  <c r="BW262" i="18" s="1"/>
  <c r="AH207" i="18"/>
  <c r="AH262" i="18" s="1"/>
  <c r="BW203" i="18"/>
  <c r="BW258" i="18" s="1"/>
  <c r="AH203" i="18"/>
  <c r="AH258" i="18" s="1"/>
  <c r="BW198" i="18"/>
  <c r="BW253" i="18" s="1"/>
  <c r="AH198" i="18"/>
  <c r="AH253" i="18" s="1"/>
  <c r="BW200" i="18"/>
  <c r="BW255" i="18" s="1"/>
  <c r="AH200" i="18"/>
  <c r="AH255" i="18" s="1"/>
  <c r="BL213" i="18"/>
  <c r="BL268" i="18" s="1"/>
  <c r="W213" i="18"/>
  <c r="W268" i="18" s="1"/>
  <c r="BQ215" i="18"/>
  <c r="BQ270" i="18" s="1"/>
  <c r="AB215" i="18"/>
  <c r="AB270" i="18" s="1"/>
  <c r="BS184" i="18"/>
  <c r="BS239" i="18" s="1"/>
  <c r="AD184" i="18"/>
  <c r="AD239" i="18" s="1"/>
  <c r="AG183" i="18"/>
  <c r="AG238" i="18" s="1"/>
  <c r="BV183" i="18"/>
  <c r="BV238" i="18" s="1"/>
  <c r="BM180" i="18"/>
  <c r="BM235" i="18" s="1"/>
  <c r="X180" i="18"/>
  <c r="X235" i="18" s="1"/>
  <c r="BL212" i="18"/>
  <c r="BL267" i="18" s="1"/>
  <c r="W212" i="18"/>
  <c r="W267" i="18" s="1"/>
  <c r="X179" i="18"/>
  <c r="X234" i="18" s="1"/>
  <c r="BM179" i="18"/>
  <c r="BM234" i="18" s="1"/>
  <c r="BL221" i="18"/>
  <c r="BL276" i="18" s="1"/>
  <c r="W221" i="18"/>
  <c r="W276" i="18" s="1"/>
  <c r="BV199" i="18"/>
  <c r="BV254" i="18" s="1"/>
  <c r="AG199" i="18"/>
  <c r="AG254" i="18" s="1"/>
  <c r="AB201" i="18"/>
  <c r="AB256" i="18" s="1"/>
  <c r="BQ201" i="18"/>
  <c r="BQ256" i="18" s="1"/>
  <c r="BW202" i="18"/>
  <c r="BW257" i="18" s="1"/>
  <c r="AH202" i="18"/>
  <c r="AH257" i="18" s="1"/>
  <c r="BM206" i="18"/>
  <c r="BM261" i="18" s="1"/>
  <c r="X206" i="18"/>
  <c r="X261" i="18" s="1"/>
  <c r="X218" i="18"/>
  <c r="X273" i="18" s="1"/>
  <c r="BM218" i="18"/>
  <c r="BM273" i="18" s="1"/>
  <c r="BW208" i="18"/>
  <c r="BW263" i="18" s="1"/>
  <c r="AH208" i="18"/>
  <c r="AH263" i="18" s="1"/>
  <c r="W216" i="18"/>
  <c r="W271" i="18" s="1"/>
  <c r="BL216" i="18"/>
  <c r="BL271" i="18" s="1"/>
  <c r="BW174" i="18"/>
  <c r="BW229" i="18" s="1"/>
  <c r="AH174" i="18"/>
  <c r="AH229" i="18" s="1"/>
  <c r="BT172" i="18"/>
  <c r="BT227" i="18" s="1"/>
  <c r="AE172" i="18"/>
  <c r="AE227" i="18" s="1"/>
  <c r="V43" i="31"/>
  <c r="V82" i="31" s="1"/>
  <c r="U50" i="31"/>
  <c r="U89" i="31" s="1"/>
  <c r="U46" i="31"/>
  <c r="U51" i="31"/>
  <c r="U90" i="31" s="1"/>
  <c r="U49" i="31"/>
  <c r="U48" i="31"/>
  <c r="U45" i="31"/>
  <c r="U47" i="31"/>
  <c r="X11" i="31"/>
  <c r="T113" i="31"/>
  <c r="T114" i="31" s="1"/>
  <c r="T87" i="31"/>
  <c r="T104" i="31"/>
  <c r="T105" i="31" s="1"/>
  <c r="T84" i="31"/>
  <c r="V22" i="31"/>
  <c r="V44" i="31" s="1"/>
  <c r="V83" i="31" s="1"/>
  <c r="W21" i="31"/>
  <c r="X8" i="31"/>
  <c r="X29" i="31" s="1"/>
  <c r="X68" i="31" s="1"/>
  <c r="X146" i="31" s="1"/>
  <c r="W18" i="31"/>
  <c r="V20" i="31"/>
  <c r="X6" i="31"/>
  <c r="S108" i="31"/>
  <c r="S107" i="31"/>
  <c r="S106" i="31"/>
  <c r="T109" i="31"/>
  <c r="T110" i="31" s="1"/>
  <c r="T85" i="31"/>
  <c r="T115" i="31"/>
  <c r="T116" i="31" s="1"/>
  <c r="T88" i="31"/>
  <c r="W27" i="31"/>
  <c r="W66" i="31" s="1"/>
  <c r="W28" i="31"/>
  <c r="W67" i="31" s="1"/>
  <c r="W145" i="31" s="1"/>
  <c r="S151" i="31"/>
  <c r="X5" i="31"/>
  <c r="W23" i="31"/>
  <c r="T111" i="31"/>
  <c r="T112" i="31" s="1"/>
  <c r="T86" i="31"/>
  <c r="X7" i="31"/>
  <c r="W16" i="31"/>
  <c r="X12" i="31"/>
  <c r="U149" i="31"/>
  <c r="W19" i="31"/>
  <c r="X17" i="31"/>
  <c r="V30" i="31"/>
  <c r="V69" i="31" s="1"/>
  <c r="V31" i="31"/>
  <c r="V70" i="31" s="1"/>
  <c r="X10" i="31"/>
  <c r="X26" i="31" s="1"/>
  <c r="X65" i="31" s="1"/>
  <c r="S143" i="22"/>
  <c r="V17" i="22"/>
  <c r="T31" i="22"/>
  <c r="T70" i="22" s="1"/>
  <c r="T30" i="22"/>
  <c r="T69" i="22" s="1"/>
  <c r="U16" i="22"/>
  <c r="R113" i="22"/>
  <c r="R114" i="22" s="1"/>
  <c r="R87" i="22"/>
  <c r="S49" i="22"/>
  <c r="S51" i="22"/>
  <c r="S90" i="22" s="1"/>
  <c r="S46" i="22"/>
  <c r="S45" i="22"/>
  <c r="S48" i="22"/>
  <c r="S47" i="22"/>
  <c r="S50" i="22"/>
  <c r="S89" i="22" s="1"/>
  <c r="R86" i="22"/>
  <c r="R111" i="22"/>
  <c r="R112" i="22" s="1"/>
  <c r="T22" i="22"/>
  <c r="T44" i="22" s="1"/>
  <c r="T83" i="22" s="1"/>
  <c r="T20" i="22"/>
  <c r="R115" i="22"/>
  <c r="R116" i="22" s="1"/>
  <c r="R88" i="22"/>
  <c r="Q145" i="22"/>
  <c r="S43" i="22"/>
  <c r="S82" i="22" s="1"/>
  <c r="R104" i="22"/>
  <c r="R105" i="22" s="1"/>
  <c r="R84" i="22"/>
  <c r="R109" i="22"/>
  <c r="R110" i="22" s="1"/>
  <c r="R85" i="22"/>
  <c r="U19" i="22"/>
  <c r="U42" i="22" s="1"/>
  <c r="U81" i="22" s="1"/>
  <c r="T21" i="22"/>
  <c r="Q107" i="22"/>
  <c r="Q108" i="22"/>
  <c r="Q106" i="22"/>
  <c r="U23" i="22"/>
  <c r="T18" i="22"/>
  <c r="T8" i="22"/>
  <c r="T29" i="22" s="1"/>
  <c r="T68" i="22" s="1"/>
  <c r="T140" i="22" s="1"/>
  <c r="S27" i="22"/>
  <c r="S66" i="22" s="1"/>
  <c r="S28" i="22"/>
  <c r="S67" i="22" s="1"/>
  <c r="S139" i="22" s="1"/>
  <c r="V5" i="22"/>
  <c r="T6" i="22"/>
  <c r="T7" i="22"/>
  <c r="BM213" i="18" l="1"/>
  <c r="BM268" i="18" s="1"/>
  <c r="X213" i="18"/>
  <c r="X268" i="18" s="1"/>
  <c r="BW199" i="18"/>
  <c r="BW254" i="18" s="1"/>
  <c r="AH199" i="18"/>
  <c r="AH254" i="18" s="1"/>
  <c r="AC215" i="18"/>
  <c r="AC270" i="18" s="1"/>
  <c r="BR215" i="18"/>
  <c r="BR270" i="18" s="1"/>
  <c r="AI198" i="18"/>
  <c r="AI253" i="18" s="1"/>
  <c r="BX198" i="18"/>
  <c r="BX253" i="18" s="1"/>
  <c r="BX173" i="18"/>
  <c r="BX228" i="18" s="1"/>
  <c r="AI173" i="18"/>
  <c r="AI228" i="18" s="1"/>
  <c r="BN176" i="18"/>
  <c r="BN231" i="18" s="1"/>
  <c r="Y176" i="18"/>
  <c r="Y231" i="18" s="1"/>
  <c r="BM221" i="18"/>
  <c r="BM276" i="18" s="1"/>
  <c r="X221" i="18"/>
  <c r="X276" i="18" s="1"/>
  <c r="BM220" i="18"/>
  <c r="BM275" i="18" s="1"/>
  <c r="X220" i="18"/>
  <c r="X275" i="18" s="1"/>
  <c r="BU172" i="18"/>
  <c r="BU227" i="18" s="1"/>
  <c r="AF172" i="18"/>
  <c r="AF227" i="18" s="1"/>
  <c r="AI208" i="18"/>
  <c r="AI263" i="18" s="1"/>
  <c r="BX208" i="18"/>
  <c r="BX263" i="18" s="1"/>
  <c r="BR201" i="18"/>
  <c r="BR256" i="18" s="1"/>
  <c r="AC201" i="18"/>
  <c r="AC256" i="18" s="1"/>
  <c r="AE184" i="18"/>
  <c r="AE239" i="18" s="1"/>
  <c r="BT184" i="18"/>
  <c r="BT239" i="18" s="1"/>
  <c r="AI200" i="18"/>
  <c r="AI255" i="18" s="1"/>
  <c r="BX200" i="18"/>
  <c r="BX255" i="18" s="1"/>
  <c r="BX205" i="18"/>
  <c r="BX260" i="18" s="1"/>
  <c r="AI205" i="18"/>
  <c r="AI260" i="18" s="1"/>
  <c r="BM192" i="18"/>
  <c r="BM247" i="18" s="1"/>
  <c r="X192" i="18"/>
  <c r="X247" i="18" s="1"/>
  <c r="BN211" i="18"/>
  <c r="BN266" i="18" s="1"/>
  <c r="Y211" i="18"/>
  <c r="Y266" i="18" s="1"/>
  <c r="BN175" i="18"/>
  <c r="BN230" i="18" s="1"/>
  <c r="Y175" i="18"/>
  <c r="Y230" i="18" s="1"/>
  <c r="BM212" i="18"/>
  <c r="BM267" i="18" s="1"/>
  <c r="X212" i="18"/>
  <c r="X267" i="18" s="1"/>
  <c r="BN218" i="18"/>
  <c r="BN273" i="18" s="1"/>
  <c r="Y218" i="18"/>
  <c r="Y273" i="18" s="1"/>
  <c r="BM191" i="18"/>
  <c r="BM246" i="18" s="1"/>
  <c r="X191" i="18"/>
  <c r="X246" i="18" s="1"/>
  <c r="BX202" i="18"/>
  <c r="BX257" i="18" s="1"/>
  <c r="AI202" i="18"/>
  <c r="AI257" i="18" s="1"/>
  <c r="AH183" i="18"/>
  <c r="AH238" i="18" s="1"/>
  <c r="BW183" i="18"/>
  <c r="BW238" i="18" s="1"/>
  <c r="BX207" i="18"/>
  <c r="BX262" i="18" s="1"/>
  <c r="AI207" i="18"/>
  <c r="AI262" i="18" s="1"/>
  <c r="BM193" i="18"/>
  <c r="BM248" i="18" s="1"/>
  <c r="X193" i="18"/>
  <c r="X248" i="18" s="1"/>
  <c r="Y185" i="18"/>
  <c r="Y240" i="18" s="1"/>
  <c r="BN185" i="18"/>
  <c r="BN240" i="18" s="1"/>
  <c r="Y180" i="18"/>
  <c r="Y235" i="18" s="1"/>
  <c r="BN180" i="18"/>
  <c r="BN235" i="18" s="1"/>
  <c r="Y179" i="18"/>
  <c r="Y234" i="18" s="1"/>
  <c r="BN179" i="18"/>
  <c r="BN234" i="18" s="1"/>
  <c r="AI174" i="18"/>
  <c r="AI229" i="18" s="1"/>
  <c r="BX174" i="18"/>
  <c r="BX229" i="18" s="1"/>
  <c r="BM189" i="18"/>
  <c r="BM244" i="18" s="1"/>
  <c r="X189" i="18"/>
  <c r="X244" i="18" s="1"/>
  <c r="BN181" i="18"/>
  <c r="BN236" i="18" s="1"/>
  <c r="Y181" i="18"/>
  <c r="Y236" i="18" s="1"/>
  <c r="BM216" i="18"/>
  <c r="BM271" i="18" s="1"/>
  <c r="X216" i="18"/>
  <c r="X271" i="18" s="1"/>
  <c r="BN206" i="18"/>
  <c r="BN261" i="18" s="1"/>
  <c r="Y206" i="18"/>
  <c r="Y261" i="18" s="1"/>
  <c r="BM194" i="18"/>
  <c r="BM249" i="18" s="1"/>
  <c r="X194" i="18"/>
  <c r="X249" i="18" s="1"/>
  <c r="AI203" i="18"/>
  <c r="AI258" i="18" s="1"/>
  <c r="BX203" i="18"/>
  <c r="BX258" i="18" s="1"/>
  <c r="BX209" i="18"/>
  <c r="BX264" i="18" s="1"/>
  <c r="AI209" i="18"/>
  <c r="AI264" i="18" s="1"/>
  <c r="BN219" i="18"/>
  <c r="BN274" i="18" s="1"/>
  <c r="Y219" i="18"/>
  <c r="Y274" i="18" s="1"/>
  <c r="W43" i="31"/>
  <c r="W82" i="31" s="1"/>
  <c r="U104" i="31"/>
  <c r="U105" i="31" s="1"/>
  <c r="U84" i="31"/>
  <c r="U109" i="31"/>
  <c r="U110" i="31" s="1"/>
  <c r="U85" i="31"/>
  <c r="Y17" i="31"/>
  <c r="X19" i="31"/>
  <c r="X42" i="31" s="1"/>
  <c r="X81" i="31" s="1"/>
  <c r="X23" i="31"/>
  <c r="W42" i="31"/>
  <c r="W81" i="31" s="1"/>
  <c r="X27" i="31"/>
  <c r="X66" i="31" s="1"/>
  <c r="X144" i="31" s="1"/>
  <c r="X28" i="31"/>
  <c r="X67" i="31" s="1"/>
  <c r="X145" i="31" s="1"/>
  <c r="Y8" i="31"/>
  <c r="Y29" i="31" s="1"/>
  <c r="Y68" i="31" s="1"/>
  <c r="Y146" i="31" s="1"/>
  <c r="W22" i="31"/>
  <c r="W44" i="31" s="1"/>
  <c r="W83" i="31" s="1"/>
  <c r="U113" i="31"/>
  <c r="U114" i="31" s="1"/>
  <c r="U87" i="31"/>
  <c r="X13" i="31"/>
  <c r="X62" i="31" s="1"/>
  <c r="X101" i="31" s="1"/>
  <c r="Y12" i="31"/>
  <c r="W30" i="31"/>
  <c r="W69" i="31" s="1"/>
  <c r="W31" i="31"/>
  <c r="W70" i="31" s="1"/>
  <c r="Y7" i="31"/>
  <c r="Y5" i="31"/>
  <c r="Y6" i="31"/>
  <c r="X18" i="31"/>
  <c r="T151" i="31"/>
  <c r="Y11" i="31"/>
  <c r="U115" i="31"/>
  <c r="U116" i="31" s="1"/>
  <c r="U88" i="31"/>
  <c r="W20" i="31"/>
  <c r="Y10" i="31"/>
  <c r="Y26" i="31" s="1"/>
  <c r="Y65" i="31" s="1"/>
  <c r="V149" i="31"/>
  <c r="X4" i="31"/>
  <c r="X16" i="31"/>
  <c r="X9" i="31"/>
  <c r="V51" i="31"/>
  <c r="V90" i="31" s="1"/>
  <c r="V47" i="31"/>
  <c r="V49" i="31"/>
  <c r="V46" i="31"/>
  <c r="V48" i="31"/>
  <c r="V45" i="31"/>
  <c r="V50" i="31"/>
  <c r="V89" i="31" s="1"/>
  <c r="X21" i="31"/>
  <c r="T106" i="31"/>
  <c r="T107" i="31"/>
  <c r="T108" i="31"/>
  <c r="U111" i="31"/>
  <c r="U112" i="31" s="1"/>
  <c r="U86" i="31"/>
  <c r="X15" i="31"/>
  <c r="T143" i="22"/>
  <c r="T43" i="22"/>
  <c r="T82" i="22" s="1"/>
  <c r="W17" i="22"/>
  <c r="U30" i="22"/>
  <c r="U69" i="22" s="1"/>
  <c r="U31" i="22"/>
  <c r="U70" i="22" s="1"/>
  <c r="V16" i="22"/>
  <c r="U21" i="22"/>
  <c r="S104" i="22"/>
  <c r="S105" i="22" s="1"/>
  <c r="S84" i="22"/>
  <c r="U18" i="22"/>
  <c r="R145" i="22"/>
  <c r="U22" i="22"/>
  <c r="U44" i="22" s="1"/>
  <c r="U83" i="22" s="1"/>
  <c r="S109" i="22"/>
  <c r="S110" i="22" s="1"/>
  <c r="S85" i="22"/>
  <c r="V19" i="22"/>
  <c r="V42" i="22" s="1"/>
  <c r="V81" i="22" s="1"/>
  <c r="R107" i="22"/>
  <c r="R106" i="22"/>
  <c r="R108" i="22"/>
  <c r="T51" i="22"/>
  <c r="T90" i="22" s="1"/>
  <c r="T49" i="22"/>
  <c r="T47" i="22"/>
  <c r="T45" i="22"/>
  <c r="T48" i="22"/>
  <c r="T50" i="22"/>
  <c r="T89" i="22" s="1"/>
  <c r="T46" i="22"/>
  <c r="S111" i="22"/>
  <c r="S112" i="22" s="1"/>
  <c r="S86" i="22"/>
  <c r="V23" i="22"/>
  <c r="U20" i="22"/>
  <c r="S113" i="22"/>
  <c r="S114" i="22" s="1"/>
  <c r="S87" i="22"/>
  <c r="S115" i="22"/>
  <c r="S116" i="22" s="1"/>
  <c r="S88" i="22"/>
  <c r="U6" i="22"/>
  <c r="W5" i="22"/>
  <c r="U8" i="22"/>
  <c r="U29" i="22" s="1"/>
  <c r="U68" i="22" s="1"/>
  <c r="U140" i="22" s="1"/>
  <c r="U7" i="22"/>
  <c r="T27" i="22"/>
  <c r="T66" i="22" s="1"/>
  <c r="T28" i="22"/>
  <c r="T67" i="22" s="1"/>
  <c r="T139" i="22" s="1"/>
  <c r="U43" i="22" l="1"/>
  <c r="U82" i="22" s="1"/>
  <c r="BN213" i="18"/>
  <c r="BN268" i="18" s="1"/>
  <c r="Y213" i="18"/>
  <c r="Y268" i="18" s="1"/>
  <c r="BN216" i="18"/>
  <c r="BN271" i="18" s="1"/>
  <c r="Y216" i="18"/>
  <c r="Y271" i="18" s="1"/>
  <c r="BN192" i="18"/>
  <c r="BN247" i="18" s="1"/>
  <c r="Y192" i="18"/>
  <c r="Y247" i="18" s="1"/>
  <c r="BO185" i="18"/>
  <c r="BO240" i="18" s="1"/>
  <c r="Z185" i="18"/>
  <c r="Z240" i="18" s="1"/>
  <c r="BN212" i="18"/>
  <c r="BN267" i="18" s="1"/>
  <c r="Y212" i="18"/>
  <c r="Y267" i="18" s="1"/>
  <c r="BO175" i="18"/>
  <c r="BO230" i="18" s="1"/>
  <c r="Z175" i="18"/>
  <c r="Z230" i="18" s="1"/>
  <c r="BO219" i="18"/>
  <c r="BO274" i="18" s="1"/>
  <c r="Z219" i="18"/>
  <c r="Z274" i="18" s="1"/>
  <c r="BO206" i="18"/>
  <c r="BO261" i="18" s="1"/>
  <c r="Z206" i="18"/>
  <c r="Z261" i="18" s="1"/>
  <c r="BY202" i="18"/>
  <c r="BY257" i="18" s="1"/>
  <c r="AJ202" i="18"/>
  <c r="AJ257" i="18" s="1"/>
  <c r="BU184" i="18"/>
  <c r="BU239" i="18" s="1"/>
  <c r="AF184" i="18"/>
  <c r="AF239" i="18" s="1"/>
  <c r="BY198" i="18"/>
  <c r="BY253" i="18" s="1"/>
  <c r="AJ198" i="18"/>
  <c r="AJ253" i="18" s="1"/>
  <c r="BN193" i="18"/>
  <c r="BN248" i="18" s="1"/>
  <c r="Y193" i="18"/>
  <c r="Y248" i="18" s="1"/>
  <c r="AD215" i="18"/>
  <c r="AD270" i="18" s="1"/>
  <c r="BS215" i="18"/>
  <c r="BS270" i="18" s="1"/>
  <c r="BN221" i="18"/>
  <c r="BN276" i="18" s="1"/>
  <c r="Y221" i="18"/>
  <c r="Y276" i="18" s="1"/>
  <c r="BO211" i="18"/>
  <c r="BO266" i="18" s="1"/>
  <c r="Z211" i="18"/>
  <c r="Z266" i="18" s="1"/>
  <c r="BN194" i="18"/>
  <c r="BN249" i="18" s="1"/>
  <c r="Y194" i="18"/>
  <c r="Y249" i="18" s="1"/>
  <c r="BX183" i="18"/>
  <c r="BX238" i="18" s="1"/>
  <c r="AI183" i="18"/>
  <c r="AI238" i="18" s="1"/>
  <c r="BY200" i="18"/>
  <c r="BY255" i="18" s="1"/>
  <c r="AJ200" i="18"/>
  <c r="AJ255" i="18" s="1"/>
  <c r="BV172" i="18"/>
  <c r="BV227" i="18" s="1"/>
  <c r="AG172" i="18"/>
  <c r="AG227" i="18" s="1"/>
  <c r="BY173" i="18"/>
  <c r="BY228" i="18" s="1"/>
  <c r="AJ173" i="18"/>
  <c r="AJ228" i="18" s="1"/>
  <c r="BY209" i="18"/>
  <c r="BY264" i="18" s="1"/>
  <c r="AJ209" i="18"/>
  <c r="AJ264" i="18" s="1"/>
  <c r="BN191" i="18"/>
  <c r="BN246" i="18" s="1"/>
  <c r="Y191" i="18"/>
  <c r="Y246" i="18" s="1"/>
  <c r="BS201" i="18"/>
  <c r="BS256" i="18" s="1"/>
  <c r="AD201" i="18"/>
  <c r="AD256" i="18" s="1"/>
  <c r="BN220" i="18"/>
  <c r="BN275" i="18" s="1"/>
  <c r="Y220" i="18"/>
  <c r="Y275" i="18" s="1"/>
  <c r="BO179" i="18"/>
  <c r="BO234" i="18" s="1"/>
  <c r="Z179" i="18"/>
  <c r="Z234" i="18" s="1"/>
  <c r="BO180" i="18"/>
  <c r="BO235" i="18" s="1"/>
  <c r="Z180" i="18"/>
  <c r="Z235" i="18" s="1"/>
  <c r="BN189" i="18"/>
  <c r="BN244" i="18" s="1"/>
  <c r="Y189" i="18"/>
  <c r="Y244" i="18" s="1"/>
  <c r="BO181" i="18"/>
  <c r="BO236" i="18" s="1"/>
  <c r="Z181" i="18"/>
  <c r="Z236" i="18" s="1"/>
  <c r="BY203" i="18"/>
  <c r="BY258" i="18" s="1"/>
  <c r="AJ203" i="18"/>
  <c r="AJ258" i="18" s="1"/>
  <c r="BY174" i="18"/>
  <c r="BY229" i="18" s="1"/>
  <c r="AJ174" i="18"/>
  <c r="AJ229" i="18" s="1"/>
  <c r="BY207" i="18"/>
  <c r="BY262" i="18" s="1"/>
  <c r="AJ207" i="18"/>
  <c r="AJ262" i="18" s="1"/>
  <c r="BO218" i="18"/>
  <c r="BO273" i="18" s="1"/>
  <c r="Z218" i="18"/>
  <c r="Z273" i="18" s="1"/>
  <c r="BY205" i="18"/>
  <c r="BY260" i="18" s="1"/>
  <c r="AJ205" i="18"/>
  <c r="AJ260" i="18" s="1"/>
  <c r="BY208" i="18"/>
  <c r="BY263" i="18" s="1"/>
  <c r="AJ208" i="18"/>
  <c r="AJ263" i="18" s="1"/>
  <c r="BO176" i="18"/>
  <c r="BO231" i="18" s="1"/>
  <c r="Z176" i="18"/>
  <c r="Z231" i="18" s="1"/>
  <c r="BX199" i="18"/>
  <c r="BX254" i="18" s="1"/>
  <c r="AI199" i="18"/>
  <c r="AI254" i="18" s="1"/>
  <c r="X43" i="31"/>
  <c r="X82" i="31" s="1"/>
  <c r="V113" i="31"/>
  <c r="V114" i="31" s="1"/>
  <c r="V87" i="31"/>
  <c r="X59" i="31"/>
  <c r="X98" i="31" s="1"/>
  <c r="X60" i="31"/>
  <c r="X99" i="31" s="1"/>
  <c r="Z10" i="31"/>
  <c r="Z26" i="31" s="1"/>
  <c r="Z65" i="31" s="1"/>
  <c r="Y13" i="31"/>
  <c r="Y62" i="31" s="1"/>
  <c r="Y101" i="31" s="1"/>
  <c r="X39" i="31"/>
  <c r="X78" i="31" s="1"/>
  <c r="X35" i="31"/>
  <c r="X74" i="31" s="1"/>
  <c r="X40" i="31"/>
  <c r="X79" i="31" s="1"/>
  <c r="X36" i="31"/>
  <c r="X75" i="31" s="1"/>
  <c r="X32" i="31"/>
  <c r="X71" i="31" s="1"/>
  <c r="X41" i="31"/>
  <c r="X80" i="31" s="1"/>
  <c r="X37" i="31"/>
  <c r="X76" i="31" s="1"/>
  <c r="X33" i="31"/>
  <c r="X72" i="31" s="1"/>
  <c r="X34" i="31"/>
  <c r="X73" i="31" s="1"/>
  <c r="X38" i="31"/>
  <c r="X77" i="31" s="1"/>
  <c r="Y21" i="31"/>
  <c r="V109" i="31"/>
  <c r="V110" i="31" s="1"/>
  <c r="V85" i="31"/>
  <c r="Y4" i="31"/>
  <c r="Y18" i="31"/>
  <c r="Z5" i="31"/>
  <c r="W149" i="31"/>
  <c r="X61" i="31"/>
  <c r="X100" i="31" s="1"/>
  <c r="X22" i="31"/>
  <c r="X44" i="31" s="1"/>
  <c r="X83" i="31" s="1"/>
  <c r="Y19" i="31"/>
  <c r="Y42" i="31" s="1"/>
  <c r="Y81" i="31" s="1"/>
  <c r="Y9" i="31"/>
  <c r="Y15" i="31"/>
  <c r="V115" i="31"/>
  <c r="V116" i="31" s="1"/>
  <c r="V88" i="31"/>
  <c r="X31" i="31"/>
  <c r="X70" i="31" s="1"/>
  <c r="X30" i="31"/>
  <c r="X69" i="31" s="1"/>
  <c r="W48" i="31"/>
  <c r="W45" i="31"/>
  <c r="W50" i="31"/>
  <c r="W89" i="31" s="1"/>
  <c r="W47" i="31"/>
  <c r="W46" i="31"/>
  <c r="W51" i="31"/>
  <c r="W90" i="31" s="1"/>
  <c r="W49" i="31"/>
  <c r="Z11" i="31"/>
  <c r="Y28" i="31"/>
  <c r="Y67" i="31" s="1"/>
  <c r="Y145" i="31" s="1"/>
  <c r="Y27" i="31"/>
  <c r="Y66" i="31" s="1"/>
  <c r="Y144" i="31" s="1"/>
  <c r="Y23" i="31"/>
  <c r="U151" i="31"/>
  <c r="V104" i="31"/>
  <c r="V105" i="31" s="1"/>
  <c r="V84" i="31"/>
  <c r="V111" i="31"/>
  <c r="V112" i="31" s="1"/>
  <c r="V86" i="31"/>
  <c r="Y16" i="31"/>
  <c r="X20" i="31"/>
  <c r="Z6" i="31"/>
  <c r="Z7" i="31"/>
  <c r="Z12" i="31"/>
  <c r="Z8" i="31"/>
  <c r="Z29" i="31" s="1"/>
  <c r="Z68" i="31" s="1"/>
  <c r="Z146" i="31" s="1"/>
  <c r="X14" i="31"/>
  <c r="Z17" i="31"/>
  <c r="U106" i="31"/>
  <c r="U108" i="31"/>
  <c r="U107" i="31"/>
  <c r="X17" i="22"/>
  <c r="W16" i="22"/>
  <c r="V31" i="22"/>
  <c r="V70" i="22" s="1"/>
  <c r="V30" i="22"/>
  <c r="V69" i="22" s="1"/>
  <c r="U143" i="22"/>
  <c r="V20" i="22"/>
  <c r="T109" i="22"/>
  <c r="T110" i="22" s="1"/>
  <c r="T85" i="22"/>
  <c r="T86" i="22"/>
  <c r="T111" i="22"/>
  <c r="T112" i="22" s="1"/>
  <c r="S106" i="22"/>
  <c r="S108" i="22"/>
  <c r="S107" i="22"/>
  <c r="T115" i="22"/>
  <c r="T116" i="22" s="1"/>
  <c r="T88" i="22"/>
  <c r="T113" i="22"/>
  <c r="T114" i="22" s="1"/>
  <c r="T87" i="22"/>
  <c r="V22" i="22"/>
  <c r="V44" i="22" s="1"/>
  <c r="V83" i="22" s="1"/>
  <c r="V21" i="22"/>
  <c r="U50" i="22"/>
  <c r="U89" i="22" s="1"/>
  <c r="U51" i="22"/>
  <c r="U90" i="22" s="1"/>
  <c r="U46" i="22"/>
  <c r="U49" i="22"/>
  <c r="U47" i="22"/>
  <c r="U48" i="22"/>
  <c r="U45" i="22"/>
  <c r="W23" i="22"/>
  <c r="T104" i="22"/>
  <c r="T105" i="22" s="1"/>
  <c r="T84" i="22"/>
  <c r="W19" i="22"/>
  <c r="W42" i="22" s="1"/>
  <c r="W81" i="22" s="1"/>
  <c r="V18" i="22"/>
  <c r="S145" i="22"/>
  <c r="X5" i="22"/>
  <c r="V7" i="22"/>
  <c r="U28" i="22"/>
  <c r="U67" i="22" s="1"/>
  <c r="U139" i="22" s="1"/>
  <c r="U27" i="22"/>
  <c r="U66" i="22" s="1"/>
  <c r="X4" i="22"/>
  <c r="V8" i="22"/>
  <c r="V29" i="22" s="1"/>
  <c r="V68" i="22" s="1"/>
  <c r="V140" i="22" s="1"/>
  <c r="V6" i="22"/>
  <c r="Y61" i="31" l="1"/>
  <c r="Y100" i="31" s="1"/>
  <c r="AA180" i="18"/>
  <c r="AA235" i="18" s="1"/>
  <c r="BP180" i="18"/>
  <c r="BP235" i="18" s="1"/>
  <c r="BO221" i="18"/>
  <c r="BO276" i="18" s="1"/>
  <c r="Z221" i="18"/>
  <c r="Z276" i="18" s="1"/>
  <c r="AA176" i="18"/>
  <c r="AA231" i="18" s="1"/>
  <c r="BP176" i="18"/>
  <c r="BP231" i="18" s="1"/>
  <c r="BZ207" i="18"/>
  <c r="BZ262" i="18" s="1"/>
  <c r="AK207" i="18"/>
  <c r="AK262" i="18" s="1"/>
  <c r="BZ200" i="18"/>
  <c r="BZ255" i="18" s="1"/>
  <c r="AK200" i="18"/>
  <c r="AK255" i="18" s="1"/>
  <c r="BV184" i="18"/>
  <c r="BV239" i="18" s="1"/>
  <c r="AG184" i="18"/>
  <c r="AG239" i="18" s="1"/>
  <c r="BO213" i="18"/>
  <c r="BO268" i="18" s="1"/>
  <c r="Z213" i="18"/>
  <c r="Z268" i="18" s="1"/>
  <c r="BO220" i="18"/>
  <c r="BO275" i="18" s="1"/>
  <c r="Z220" i="18"/>
  <c r="Z275" i="18" s="1"/>
  <c r="AA185" i="18"/>
  <c r="AA240" i="18" s="1"/>
  <c r="BP185" i="18"/>
  <c r="BP240" i="18" s="1"/>
  <c r="AJ199" i="18"/>
  <c r="AJ254" i="18" s="1"/>
  <c r="BY199" i="18"/>
  <c r="BY254" i="18" s="1"/>
  <c r="BP218" i="18"/>
  <c r="BP273" i="18" s="1"/>
  <c r="AA218" i="18"/>
  <c r="AA273" i="18" s="1"/>
  <c r="BT201" i="18"/>
  <c r="BT256" i="18" s="1"/>
  <c r="AE201" i="18"/>
  <c r="AE256" i="18" s="1"/>
  <c r="AH172" i="18"/>
  <c r="AH227" i="18" s="1"/>
  <c r="BW172" i="18"/>
  <c r="BW227" i="18" s="1"/>
  <c r="BZ198" i="18"/>
  <c r="BZ253" i="18" s="1"/>
  <c r="AK198" i="18"/>
  <c r="AK253" i="18" s="1"/>
  <c r="BP219" i="18"/>
  <c r="BP274" i="18" s="1"/>
  <c r="AA219" i="18"/>
  <c r="AA274" i="18" s="1"/>
  <c r="BO216" i="18"/>
  <c r="BO271" i="18" s="1"/>
  <c r="Z216" i="18"/>
  <c r="Z271" i="18" s="1"/>
  <c r="AA181" i="18"/>
  <c r="AA236" i="18" s="1"/>
  <c r="BP181" i="18"/>
  <c r="BP236" i="18" s="1"/>
  <c r="BP175" i="18"/>
  <c r="BP230" i="18" s="1"/>
  <c r="AA175" i="18"/>
  <c r="AA230" i="18" s="1"/>
  <c r="BP179" i="18"/>
  <c r="BP234" i="18" s="1"/>
  <c r="AA179" i="18"/>
  <c r="AA234" i="18" s="1"/>
  <c r="BO212" i="18"/>
  <c r="BO267" i="18" s="1"/>
  <c r="Z212" i="18"/>
  <c r="Z267" i="18" s="1"/>
  <c r="AK205" i="18"/>
  <c r="AK260" i="18" s="1"/>
  <c r="BZ205" i="18"/>
  <c r="BZ260" i="18" s="1"/>
  <c r="BZ203" i="18"/>
  <c r="BZ258" i="18" s="1"/>
  <c r="AK203" i="18"/>
  <c r="AK258" i="18" s="1"/>
  <c r="BZ173" i="18"/>
  <c r="BZ228" i="18" s="1"/>
  <c r="AK173" i="18"/>
  <c r="AK228" i="18" s="1"/>
  <c r="BO194" i="18"/>
  <c r="BO249" i="18" s="1"/>
  <c r="Z194" i="18"/>
  <c r="Z249" i="18" s="1"/>
  <c r="BO193" i="18"/>
  <c r="BO248" i="18" s="1"/>
  <c r="Z193" i="18"/>
  <c r="Z248" i="18" s="1"/>
  <c r="BP206" i="18"/>
  <c r="BP261" i="18" s="1"/>
  <c r="AA206" i="18"/>
  <c r="AA261" i="18" s="1"/>
  <c r="BO192" i="18"/>
  <c r="BO247" i="18" s="1"/>
  <c r="Z192" i="18"/>
  <c r="Z247" i="18" s="1"/>
  <c r="AA211" i="18"/>
  <c r="AA266" i="18" s="1"/>
  <c r="BP211" i="18"/>
  <c r="BP266" i="18" s="1"/>
  <c r="BO191" i="18"/>
  <c r="BO246" i="18" s="1"/>
  <c r="Z191" i="18"/>
  <c r="Z246" i="18" s="1"/>
  <c r="BO189" i="18"/>
  <c r="BO244" i="18" s="1"/>
  <c r="Z189" i="18"/>
  <c r="Z244" i="18" s="1"/>
  <c r="BZ208" i="18"/>
  <c r="BZ263" i="18" s="1"/>
  <c r="AK208" i="18"/>
  <c r="AK263" i="18" s="1"/>
  <c r="BZ174" i="18"/>
  <c r="BZ229" i="18" s="1"/>
  <c r="AK174" i="18"/>
  <c r="AK229" i="18" s="1"/>
  <c r="BZ209" i="18"/>
  <c r="BZ264" i="18" s="1"/>
  <c r="AK209" i="18"/>
  <c r="AK264" i="18" s="1"/>
  <c r="BY183" i="18"/>
  <c r="BY238" i="18" s="1"/>
  <c r="AJ183" i="18"/>
  <c r="AJ238" i="18" s="1"/>
  <c r="BT215" i="18"/>
  <c r="BT270" i="18" s="1"/>
  <c r="AE215" i="18"/>
  <c r="AE270" i="18" s="1"/>
  <c r="AK202" i="18"/>
  <c r="AK257" i="18" s="1"/>
  <c r="BZ202" i="18"/>
  <c r="BZ257" i="18" s="1"/>
  <c r="X149" i="31"/>
  <c r="Y43" i="31"/>
  <c r="Y82" i="31" s="1"/>
  <c r="V151" i="31"/>
  <c r="X157" i="31"/>
  <c r="X55" i="31"/>
  <c r="X94" i="31" s="1"/>
  <c r="X56" i="31"/>
  <c r="X95" i="31" s="1"/>
  <c r="X52" i="31"/>
  <c r="X57" i="31"/>
  <c r="X96" i="31" s="1"/>
  <c r="X53" i="31"/>
  <c r="X54" i="31"/>
  <c r="X58" i="31"/>
  <c r="X97" i="31" s="1"/>
  <c r="Z27" i="31"/>
  <c r="Z66" i="31" s="1"/>
  <c r="Z144" i="31" s="1"/>
  <c r="Z28" i="31"/>
  <c r="Z67" i="31" s="1"/>
  <c r="Z145" i="31" s="1"/>
  <c r="Y30" i="31"/>
  <c r="Y69" i="31" s="1"/>
  <c r="Y31" i="31"/>
  <c r="Y70" i="31" s="1"/>
  <c r="W111" i="31"/>
  <c r="W112" i="31" s="1"/>
  <c r="W86" i="31"/>
  <c r="Z9" i="31"/>
  <c r="Y14" i="31"/>
  <c r="AA12" i="31"/>
  <c r="AA6" i="31"/>
  <c r="X51" i="31"/>
  <c r="X90" i="31" s="1"/>
  <c r="X49" i="31"/>
  <c r="X45" i="31"/>
  <c r="X48" i="31"/>
  <c r="X50" i="31"/>
  <c r="X89" i="31" s="1"/>
  <c r="X47" i="31"/>
  <c r="X46" i="31"/>
  <c r="Z16" i="31"/>
  <c r="V108" i="31"/>
  <c r="V106" i="31"/>
  <c r="V107" i="31"/>
  <c r="W115" i="31"/>
  <c r="W116" i="31" s="1"/>
  <c r="W88" i="31"/>
  <c r="Y40" i="31"/>
  <c r="Y79" i="31" s="1"/>
  <c r="Y36" i="31"/>
  <c r="Y75" i="31" s="1"/>
  <c r="Y32" i="31"/>
  <c r="Y71" i="31" s="1"/>
  <c r="Y41" i="31"/>
  <c r="Y80" i="31" s="1"/>
  <c r="Y37" i="31"/>
  <c r="Y76" i="31" s="1"/>
  <c r="Y33" i="31"/>
  <c r="Y72" i="31" s="1"/>
  <c r="Y38" i="31"/>
  <c r="Y77" i="31" s="1"/>
  <c r="Y34" i="31"/>
  <c r="Y73" i="31" s="1"/>
  <c r="Y39" i="31"/>
  <c r="Y78" i="31" s="1"/>
  <c r="Y35" i="31"/>
  <c r="Y74" i="31" s="1"/>
  <c r="AA5" i="31"/>
  <c r="Z13" i="31"/>
  <c r="Z62" i="31" s="1"/>
  <c r="Z101" i="31" s="1"/>
  <c r="Y22" i="31"/>
  <c r="Y44" i="31" s="1"/>
  <c r="Y83" i="31" s="1"/>
  <c r="Y20" i="31"/>
  <c r="Z23" i="31"/>
  <c r="W104" i="31"/>
  <c r="W105" i="31" s="1"/>
  <c r="W84" i="31"/>
  <c r="Z15" i="31"/>
  <c r="Z19" i="31"/>
  <c r="Z42" i="31" s="1"/>
  <c r="Z81" i="31" s="1"/>
  <c r="Y60" i="31"/>
  <c r="Y99" i="31" s="1"/>
  <c r="Y59" i="31"/>
  <c r="Y98" i="31" s="1"/>
  <c r="AA11" i="31"/>
  <c r="AA17" i="31"/>
  <c r="AA8" i="31"/>
  <c r="AA29" i="31" s="1"/>
  <c r="AA68" i="31" s="1"/>
  <c r="AA146" i="31" s="1"/>
  <c r="AA7" i="31"/>
  <c r="W109" i="31"/>
  <c r="W110" i="31" s="1"/>
  <c r="W85" i="31"/>
  <c r="W113" i="31"/>
  <c r="W114" i="31" s="1"/>
  <c r="W87" i="31"/>
  <c r="Z18" i="31"/>
  <c r="Z4" i="31"/>
  <c r="Z21" i="31"/>
  <c r="X150" i="31"/>
  <c r="AA10" i="31"/>
  <c r="AA26" i="31" s="1"/>
  <c r="AA65" i="31" s="1"/>
  <c r="V43" i="22"/>
  <c r="V82" i="22" s="1"/>
  <c r="T145" i="22"/>
  <c r="V143" i="22"/>
  <c r="Y17" i="22"/>
  <c r="W30" i="22"/>
  <c r="W69" i="22" s="1"/>
  <c r="W31" i="22"/>
  <c r="W70" i="22" s="1"/>
  <c r="X16" i="22"/>
  <c r="X19" i="22"/>
  <c r="X42" i="22" s="1"/>
  <c r="X81" i="22" s="1"/>
  <c r="X15" i="22"/>
  <c r="U113" i="22"/>
  <c r="U114" i="22" s="1"/>
  <c r="U87" i="22"/>
  <c r="W21" i="22"/>
  <c r="W20" i="22"/>
  <c r="U111" i="22"/>
  <c r="U112" i="22" s="1"/>
  <c r="U86" i="22"/>
  <c r="W18" i="22"/>
  <c r="T106" i="22"/>
  <c r="T108" i="22"/>
  <c r="T107" i="22"/>
  <c r="X23" i="22"/>
  <c r="U115" i="22"/>
  <c r="U116" i="22" s="1"/>
  <c r="U88" i="22"/>
  <c r="U84" i="22"/>
  <c r="U104" i="22"/>
  <c r="U105" i="22" s="1"/>
  <c r="U109" i="22"/>
  <c r="U110" i="22" s="1"/>
  <c r="U85" i="22"/>
  <c r="W22" i="22"/>
  <c r="W44" i="22" s="1"/>
  <c r="W83" i="22" s="1"/>
  <c r="V47" i="22"/>
  <c r="V49" i="22"/>
  <c r="V46" i="22"/>
  <c r="V45" i="22"/>
  <c r="V51" i="22"/>
  <c r="V90" i="22" s="1"/>
  <c r="V48" i="22"/>
  <c r="V50" i="22"/>
  <c r="V89" i="22" s="1"/>
  <c r="X10" i="22"/>
  <c r="X26" i="22" s="1"/>
  <c r="X65" i="22" s="1"/>
  <c r="X9" i="22"/>
  <c r="V27" i="22"/>
  <c r="V66" i="22" s="1"/>
  <c r="V28" i="22"/>
  <c r="V67" i="22" s="1"/>
  <c r="V139" i="22" s="1"/>
  <c r="Y5" i="22"/>
  <c r="W6" i="22"/>
  <c r="W8" i="22"/>
  <c r="W29" i="22" s="1"/>
  <c r="W68" i="22" s="1"/>
  <c r="W140" i="22" s="1"/>
  <c r="X60" i="22"/>
  <c r="X99" i="22" s="1"/>
  <c r="X59" i="22"/>
  <c r="X98" i="22" s="1"/>
  <c r="Y4" i="22"/>
  <c r="W7" i="22"/>
  <c r="X13" i="22"/>
  <c r="BQ179" i="18" l="1"/>
  <c r="BQ234" i="18" s="1"/>
  <c r="AB179" i="18"/>
  <c r="AB234" i="18" s="1"/>
  <c r="CA205" i="18"/>
  <c r="CA260" i="18" s="1"/>
  <c r="AL205" i="18"/>
  <c r="AL260" i="18" s="1"/>
  <c r="AB219" i="18"/>
  <c r="AB274" i="18" s="1"/>
  <c r="BQ219" i="18"/>
  <c r="BQ274" i="18" s="1"/>
  <c r="BW184" i="18"/>
  <c r="BW239" i="18" s="1"/>
  <c r="AH184" i="18"/>
  <c r="AH239" i="18" s="1"/>
  <c r="BP220" i="18"/>
  <c r="BP275" i="18" s="1"/>
  <c r="AA220" i="18"/>
  <c r="AA275" i="18" s="1"/>
  <c r="BP212" i="18"/>
  <c r="BP267" i="18" s="1"/>
  <c r="AA212" i="18"/>
  <c r="AA267" i="18" s="1"/>
  <c r="CA202" i="18"/>
  <c r="CA257" i="18" s="1"/>
  <c r="AL202" i="18"/>
  <c r="AL257" i="18" s="1"/>
  <c r="CA174" i="18"/>
  <c r="CA229" i="18" s="1"/>
  <c r="AL174" i="18"/>
  <c r="AL229" i="18" s="1"/>
  <c r="BP191" i="18"/>
  <c r="BP246" i="18" s="1"/>
  <c r="AA191" i="18"/>
  <c r="AA246" i="18" s="1"/>
  <c r="BQ206" i="18"/>
  <c r="BQ261" i="18" s="1"/>
  <c r="AB206" i="18"/>
  <c r="AB261" i="18" s="1"/>
  <c r="CA203" i="18"/>
  <c r="CA258" i="18" s="1"/>
  <c r="AL203" i="18"/>
  <c r="AL258" i="18" s="1"/>
  <c r="BP216" i="18"/>
  <c r="BP271" i="18" s="1"/>
  <c r="AA216" i="18"/>
  <c r="AA271" i="18" s="1"/>
  <c r="BU201" i="18"/>
  <c r="BU256" i="18" s="1"/>
  <c r="AF201" i="18"/>
  <c r="AF256" i="18" s="1"/>
  <c r="BQ176" i="18"/>
  <c r="BQ231" i="18" s="1"/>
  <c r="AB176" i="18"/>
  <c r="AB231" i="18" s="1"/>
  <c r="BQ211" i="18"/>
  <c r="BQ266" i="18" s="1"/>
  <c r="AB211" i="18"/>
  <c r="AB266" i="18" s="1"/>
  <c r="AA213" i="18"/>
  <c r="AA268" i="18" s="1"/>
  <c r="BP213" i="18"/>
  <c r="BP268" i="18" s="1"/>
  <c r="AB175" i="18"/>
  <c r="AB230" i="18" s="1"/>
  <c r="BQ175" i="18"/>
  <c r="BQ230" i="18" s="1"/>
  <c r="CA208" i="18"/>
  <c r="CA263" i="18" s="1"/>
  <c r="AL208" i="18"/>
  <c r="AL263" i="18" s="1"/>
  <c r="BQ185" i="18"/>
  <c r="BQ240" i="18" s="1"/>
  <c r="AB185" i="18"/>
  <c r="AB240" i="18" s="1"/>
  <c r="BQ181" i="18"/>
  <c r="BQ236" i="18" s="1"/>
  <c r="AB181" i="18"/>
  <c r="AB236" i="18" s="1"/>
  <c r="AA221" i="18"/>
  <c r="AA276" i="18" s="1"/>
  <c r="BP221" i="18"/>
  <c r="BP276" i="18" s="1"/>
  <c r="BP189" i="18"/>
  <c r="BP244" i="18" s="1"/>
  <c r="AA189" i="18"/>
  <c r="AA244" i="18" s="1"/>
  <c r="CA209" i="18"/>
  <c r="CA264" i="18" s="1"/>
  <c r="AL209" i="18"/>
  <c r="AL264" i="18" s="1"/>
  <c r="BP192" i="18"/>
  <c r="BP247" i="18" s="1"/>
  <c r="AA192" i="18"/>
  <c r="AA247" i="18" s="1"/>
  <c r="CA173" i="18"/>
  <c r="CA228" i="18" s="1"/>
  <c r="AL173" i="18"/>
  <c r="AL228" i="18" s="1"/>
  <c r="BX172" i="18"/>
  <c r="BX227" i="18" s="1"/>
  <c r="AI172" i="18"/>
  <c r="AI227" i="18" s="1"/>
  <c r="CA207" i="18"/>
  <c r="CA262" i="18" s="1"/>
  <c r="AL207" i="18"/>
  <c r="AL262" i="18" s="1"/>
  <c r="BQ180" i="18"/>
  <c r="BQ235" i="18" s="1"/>
  <c r="AB180" i="18"/>
  <c r="AB235" i="18" s="1"/>
  <c r="BU215" i="18"/>
  <c r="BU270" i="18" s="1"/>
  <c r="AF215" i="18"/>
  <c r="AF270" i="18" s="1"/>
  <c r="AA193" i="18"/>
  <c r="AA248" i="18" s="1"/>
  <c r="BP193" i="18"/>
  <c r="BP248" i="18" s="1"/>
  <c r="BQ218" i="18"/>
  <c r="BQ273" i="18" s="1"/>
  <c r="AB218" i="18"/>
  <c r="AB273" i="18" s="1"/>
  <c r="BZ183" i="18"/>
  <c r="BZ238" i="18" s="1"/>
  <c r="AK183" i="18"/>
  <c r="AK238" i="18" s="1"/>
  <c r="BP194" i="18"/>
  <c r="BP249" i="18" s="1"/>
  <c r="AA194" i="18"/>
  <c r="AA249" i="18" s="1"/>
  <c r="CA198" i="18"/>
  <c r="CA253" i="18" s="1"/>
  <c r="AL198" i="18"/>
  <c r="AL253" i="18" s="1"/>
  <c r="BZ199" i="18"/>
  <c r="BZ254" i="18" s="1"/>
  <c r="AK199" i="18"/>
  <c r="AK254" i="18" s="1"/>
  <c r="CA200" i="18"/>
  <c r="CA255" i="18" s="1"/>
  <c r="AL200" i="18"/>
  <c r="AL255" i="18" s="1"/>
  <c r="Z61" i="31"/>
  <c r="Z100" i="31" s="1"/>
  <c r="Z43" i="31"/>
  <c r="Z82" i="31" s="1"/>
  <c r="AB11" i="31"/>
  <c r="X104" i="31"/>
  <c r="X105" i="31" s="1"/>
  <c r="X84" i="31"/>
  <c r="AB6" i="31"/>
  <c r="Z14" i="31"/>
  <c r="AB7" i="31"/>
  <c r="AB17" i="31"/>
  <c r="Y157" i="31"/>
  <c r="AA15" i="31"/>
  <c r="AA13" i="31"/>
  <c r="AA62" i="31" s="1"/>
  <c r="AA101" i="31" s="1"/>
  <c r="X111" i="31"/>
  <c r="X112" i="31" s="1"/>
  <c r="X86" i="31"/>
  <c r="X115" i="31"/>
  <c r="X116" i="31" s="1"/>
  <c r="X88" i="31"/>
  <c r="X117" i="31"/>
  <c r="X118" i="31" s="1"/>
  <c r="X91" i="31"/>
  <c r="AA4" i="31"/>
  <c r="Z20" i="31"/>
  <c r="X109" i="31"/>
  <c r="X110" i="31" s="1"/>
  <c r="X85" i="31"/>
  <c r="AA21" i="31"/>
  <c r="W151" i="31"/>
  <c r="AA23" i="31"/>
  <c r="Z30" i="31"/>
  <c r="Z69" i="31" s="1"/>
  <c r="Z31" i="31"/>
  <c r="Z70" i="31" s="1"/>
  <c r="AB12" i="31"/>
  <c r="AA9" i="31"/>
  <c r="Y149" i="31"/>
  <c r="X121" i="31"/>
  <c r="X122" i="31" s="1"/>
  <c r="X93" i="31"/>
  <c r="Z41" i="31"/>
  <c r="Z80" i="31" s="1"/>
  <c r="Z37" i="31"/>
  <c r="Z76" i="31" s="1"/>
  <c r="Z33" i="31"/>
  <c r="Z72" i="31" s="1"/>
  <c r="Z38" i="31"/>
  <c r="Z77" i="31" s="1"/>
  <c r="Z34" i="31"/>
  <c r="Z73" i="31" s="1"/>
  <c r="Z39" i="31"/>
  <c r="Z78" i="31" s="1"/>
  <c r="Z35" i="31"/>
  <c r="Z74" i="31" s="1"/>
  <c r="Z32" i="31"/>
  <c r="Z71" i="31" s="1"/>
  <c r="Z36" i="31"/>
  <c r="Z75" i="31" s="1"/>
  <c r="Z40" i="31"/>
  <c r="Z79" i="31" s="1"/>
  <c r="Z22" i="31"/>
  <c r="Z44" i="31" s="1"/>
  <c r="Z83" i="31" s="1"/>
  <c r="AA18" i="31"/>
  <c r="AB10" i="31"/>
  <c r="AB26" i="31" s="1"/>
  <c r="AB65" i="31" s="1"/>
  <c r="Z60" i="31"/>
  <c r="Z99" i="31" s="1"/>
  <c r="Z59" i="31"/>
  <c r="Z98" i="31" s="1"/>
  <c r="AB8" i="31"/>
  <c r="AB29" i="31" s="1"/>
  <c r="AB68" i="31" s="1"/>
  <c r="AB146" i="31" s="1"/>
  <c r="AA19" i="31"/>
  <c r="AA42" i="31" s="1"/>
  <c r="AA81" i="31" s="1"/>
  <c r="W107" i="31"/>
  <c r="W106" i="31"/>
  <c r="W108" i="31"/>
  <c r="Y50" i="31"/>
  <c r="Y89" i="31" s="1"/>
  <c r="Y46" i="31"/>
  <c r="Y47" i="31"/>
  <c r="Y51" i="31"/>
  <c r="Y90" i="31" s="1"/>
  <c r="Y49" i="31"/>
  <c r="Y45" i="31"/>
  <c r="Y48" i="31"/>
  <c r="AB5" i="31"/>
  <c r="Y150" i="31"/>
  <c r="AA16" i="31"/>
  <c r="X113" i="31"/>
  <c r="X114" i="31" s="1"/>
  <c r="X87" i="31"/>
  <c r="AA27" i="31"/>
  <c r="AA66" i="31" s="1"/>
  <c r="AA144" i="31" s="1"/>
  <c r="AA28" i="31"/>
  <c r="AA67" i="31" s="1"/>
  <c r="AA145" i="31" s="1"/>
  <c r="Y56" i="31"/>
  <c r="Y95" i="31" s="1"/>
  <c r="Y52" i="31"/>
  <c r="Y57" i="31"/>
  <c r="Y96" i="31" s="1"/>
  <c r="Y53" i="31"/>
  <c r="Y58" i="31"/>
  <c r="Y97" i="31" s="1"/>
  <c r="Y54" i="31"/>
  <c r="Y55" i="31"/>
  <c r="Y94" i="31" s="1"/>
  <c r="X119" i="31"/>
  <c r="X120" i="31" s="1"/>
  <c r="X92" i="31"/>
  <c r="W43" i="22"/>
  <c r="W82" i="22" s="1"/>
  <c r="W143" i="22"/>
  <c r="Z17" i="22"/>
  <c r="Y16" i="22"/>
  <c r="X31" i="22"/>
  <c r="X70" i="22" s="1"/>
  <c r="X30" i="22"/>
  <c r="X69" i="22" s="1"/>
  <c r="V86" i="22"/>
  <c r="V111" i="22"/>
  <c r="V112" i="22" s="1"/>
  <c r="X21" i="22"/>
  <c r="Y15" i="22"/>
  <c r="V84" i="22"/>
  <c r="V104" i="22"/>
  <c r="V105" i="22" s="1"/>
  <c r="W51" i="22"/>
  <c r="W90" i="22" s="1"/>
  <c r="W48" i="22"/>
  <c r="W47" i="22"/>
  <c r="W50" i="22"/>
  <c r="W89" i="22" s="1"/>
  <c r="W45" i="22"/>
  <c r="W49" i="22"/>
  <c r="W46" i="22"/>
  <c r="V109" i="22"/>
  <c r="V110" i="22" s="1"/>
  <c r="V85" i="22"/>
  <c r="U107" i="22"/>
  <c r="U106" i="22"/>
  <c r="U108" i="22"/>
  <c r="Y23" i="22"/>
  <c r="X20" i="22"/>
  <c r="Y19" i="22"/>
  <c r="Y42" i="22" s="1"/>
  <c r="Y81" i="22" s="1"/>
  <c r="V113" i="22"/>
  <c r="V114" i="22" s="1"/>
  <c r="V87" i="22"/>
  <c r="V115" i="22"/>
  <c r="V116" i="22" s="1"/>
  <c r="V88" i="22"/>
  <c r="X22" i="22"/>
  <c r="X44" i="22" s="1"/>
  <c r="X83" i="22" s="1"/>
  <c r="U145" i="22"/>
  <c r="X18" i="22"/>
  <c r="X33" i="22"/>
  <c r="X72" i="22" s="1"/>
  <c r="X35" i="22"/>
  <c r="X74" i="22" s="1"/>
  <c r="X41" i="22"/>
  <c r="X80" i="22" s="1"/>
  <c r="X40" i="22"/>
  <c r="X79" i="22" s="1"/>
  <c r="X32" i="22"/>
  <c r="X71" i="22" s="1"/>
  <c r="X34" i="22"/>
  <c r="X73" i="22" s="1"/>
  <c r="X38" i="22"/>
  <c r="X77" i="22" s="1"/>
  <c r="X39" i="22"/>
  <c r="X78" i="22" s="1"/>
  <c r="X36" i="22"/>
  <c r="X75" i="22" s="1"/>
  <c r="X37" i="22"/>
  <c r="X76" i="22" s="1"/>
  <c r="Y9" i="22"/>
  <c r="Y10" i="22"/>
  <c r="Y26" i="22" s="1"/>
  <c r="Y65" i="22" s="1"/>
  <c r="Y13" i="22"/>
  <c r="X14" i="22"/>
  <c r="X8" i="22"/>
  <c r="X29" i="22" s="1"/>
  <c r="X68" i="22" s="1"/>
  <c r="X140" i="22" s="1"/>
  <c r="X7" i="22"/>
  <c r="Y60" i="22"/>
  <c r="Y99" i="22" s="1"/>
  <c r="Y59" i="22"/>
  <c r="Y98" i="22" s="1"/>
  <c r="W28" i="22"/>
  <c r="W67" i="22" s="1"/>
  <c r="W139" i="22" s="1"/>
  <c r="W27" i="22"/>
  <c r="W66" i="22" s="1"/>
  <c r="X12" i="22"/>
  <c r="X62" i="22" s="1"/>
  <c r="X101" i="22" s="1"/>
  <c r="Z4" i="22"/>
  <c r="X6" i="22"/>
  <c r="Z5" i="22"/>
  <c r="X11" i="22"/>
  <c r="X61" i="22" s="1"/>
  <c r="X100" i="22" s="1"/>
  <c r="BQ220" i="18" l="1"/>
  <c r="BQ275" i="18" s="1"/>
  <c r="AB220" i="18"/>
  <c r="AB275" i="18" s="1"/>
  <c r="BR211" i="18"/>
  <c r="BR266" i="18" s="1"/>
  <c r="AC211" i="18"/>
  <c r="AC266" i="18" s="1"/>
  <c r="BR218" i="18"/>
  <c r="BR273" i="18" s="1"/>
  <c r="AC218" i="18"/>
  <c r="AC273" i="18" s="1"/>
  <c r="AB192" i="18"/>
  <c r="AB247" i="18" s="1"/>
  <c r="BQ192" i="18"/>
  <c r="BQ247" i="18" s="1"/>
  <c r="CB203" i="18"/>
  <c r="CB258" i="18" s="1"/>
  <c r="AM203" i="18"/>
  <c r="AM258" i="18" s="1"/>
  <c r="CB202" i="18"/>
  <c r="CB257" i="18" s="1"/>
  <c r="AM202" i="18"/>
  <c r="AM257" i="18" s="1"/>
  <c r="AC175" i="18"/>
  <c r="AC230" i="18" s="1"/>
  <c r="BR175" i="18"/>
  <c r="BR230" i="18" s="1"/>
  <c r="BQ213" i="18"/>
  <c r="BQ268" i="18" s="1"/>
  <c r="AB213" i="18"/>
  <c r="AB268" i="18" s="1"/>
  <c r="AB212" i="18"/>
  <c r="AB267" i="18" s="1"/>
  <c r="BQ212" i="18"/>
  <c r="BQ267" i="18" s="1"/>
  <c r="AM200" i="18"/>
  <c r="AM255" i="18" s="1"/>
  <c r="CB200" i="18"/>
  <c r="CB255" i="18" s="1"/>
  <c r="CA183" i="18"/>
  <c r="CA238" i="18" s="1"/>
  <c r="AL183" i="18"/>
  <c r="AL238" i="18" s="1"/>
  <c r="CB173" i="18"/>
  <c r="CB228" i="18" s="1"/>
  <c r="AM173" i="18"/>
  <c r="AM228" i="18" s="1"/>
  <c r="AB216" i="18"/>
  <c r="AB271" i="18" s="1"/>
  <c r="BQ216" i="18"/>
  <c r="BQ271" i="18" s="1"/>
  <c r="CB174" i="18"/>
  <c r="CB229" i="18" s="1"/>
  <c r="AM174" i="18"/>
  <c r="AM229" i="18" s="1"/>
  <c r="CB205" i="18"/>
  <c r="CB260" i="18" s="1"/>
  <c r="AM205" i="18"/>
  <c r="AM260" i="18" s="1"/>
  <c r="BQ221" i="18"/>
  <c r="BQ276" i="18" s="1"/>
  <c r="AB221" i="18"/>
  <c r="AB276" i="18" s="1"/>
  <c r="BR180" i="18"/>
  <c r="BR235" i="18" s="1"/>
  <c r="AC180" i="18"/>
  <c r="AC235" i="18" s="1"/>
  <c r="BR179" i="18"/>
  <c r="BR234" i="18" s="1"/>
  <c r="AC179" i="18"/>
  <c r="AC234" i="18" s="1"/>
  <c r="AB194" i="18"/>
  <c r="AB249" i="18" s="1"/>
  <c r="BQ194" i="18"/>
  <c r="BQ249" i="18" s="1"/>
  <c r="BV215" i="18"/>
  <c r="BV270" i="18" s="1"/>
  <c r="AG215" i="18"/>
  <c r="AG270" i="18" s="1"/>
  <c r="BY172" i="18"/>
  <c r="BY227" i="18" s="1"/>
  <c r="AJ172" i="18"/>
  <c r="AJ227" i="18" s="1"/>
  <c r="CB208" i="18"/>
  <c r="CB263" i="18" s="1"/>
  <c r="AM208" i="18"/>
  <c r="AM263" i="18" s="1"/>
  <c r="AG201" i="18"/>
  <c r="AG256" i="18" s="1"/>
  <c r="BV201" i="18"/>
  <c r="BV256" i="18" s="1"/>
  <c r="AB191" i="18"/>
  <c r="AB246" i="18" s="1"/>
  <c r="BQ191" i="18"/>
  <c r="BQ246" i="18" s="1"/>
  <c r="BR219" i="18"/>
  <c r="BR274" i="18" s="1"/>
  <c r="AC219" i="18"/>
  <c r="AC274" i="18" s="1"/>
  <c r="CA199" i="18"/>
  <c r="CA254" i="18" s="1"/>
  <c r="AL199" i="18"/>
  <c r="AL254" i="18" s="1"/>
  <c r="BR181" i="18"/>
  <c r="BR236" i="18" s="1"/>
  <c r="AC181" i="18"/>
  <c r="AC236" i="18" s="1"/>
  <c r="BR185" i="18"/>
  <c r="BR240" i="18" s="1"/>
  <c r="AC185" i="18"/>
  <c r="AC240" i="18" s="1"/>
  <c r="AB189" i="18"/>
  <c r="AB244" i="18" s="1"/>
  <c r="BQ189" i="18"/>
  <c r="BQ244" i="18" s="1"/>
  <c r="CB198" i="18"/>
  <c r="CB253" i="18" s="1"/>
  <c r="AM198" i="18"/>
  <c r="AM253" i="18" s="1"/>
  <c r="BQ193" i="18"/>
  <c r="BQ248" i="18" s="1"/>
  <c r="AB193" i="18"/>
  <c r="AB248" i="18" s="1"/>
  <c r="CB207" i="18"/>
  <c r="CB262" i="18" s="1"/>
  <c r="AM207" i="18"/>
  <c r="AM262" i="18" s="1"/>
  <c r="CB209" i="18"/>
  <c r="CB264" i="18" s="1"/>
  <c r="AM209" i="18"/>
  <c r="AM264" i="18" s="1"/>
  <c r="BR176" i="18"/>
  <c r="BR231" i="18" s="1"/>
  <c r="AC176" i="18"/>
  <c r="AC231" i="18" s="1"/>
  <c r="BR206" i="18"/>
  <c r="BR261" i="18" s="1"/>
  <c r="AC206" i="18"/>
  <c r="AC261" i="18" s="1"/>
  <c r="AI184" i="18"/>
  <c r="AI239" i="18" s="1"/>
  <c r="BX184" i="18"/>
  <c r="BX239" i="18" s="1"/>
  <c r="AA61" i="31"/>
  <c r="AA100" i="31" s="1"/>
  <c r="AA43" i="31"/>
  <c r="AA82" i="31" s="1"/>
  <c r="X156" i="31"/>
  <c r="X155" i="31" s="1"/>
  <c r="AB16" i="31"/>
  <c r="Y113" i="31"/>
  <c r="Y114" i="31" s="1"/>
  <c r="Y87" i="31"/>
  <c r="Y111" i="31"/>
  <c r="Y112" i="31" s="1"/>
  <c r="Y86" i="31"/>
  <c r="AC7" i="31"/>
  <c r="Y104" i="31"/>
  <c r="Y105" i="31" s="1"/>
  <c r="Y84" i="31"/>
  <c r="Y109" i="31"/>
  <c r="Y110" i="31" s="1"/>
  <c r="Y85" i="31"/>
  <c r="Z150" i="31"/>
  <c r="AB9" i="31"/>
  <c r="Z149" i="31"/>
  <c r="AB13" i="31"/>
  <c r="Z57" i="31"/>
  <c r="Z96" i="31" s="1"/>
  <c r="Z53" i="31"/>
  <c r="Z58" i="31"/>
  <c r="Z97" i="31" s="1"/>
  <c r="Z54" i="31"/>
  <c r="Z55" i="31"/>
  <c r="Z94" i="31" s="1"/>
  <c r="Z52" i="31"/>
  <c r="Z56" i="31"/>
  <c r="Z95" i="31" s="1"/>
  <c r="X151" i="31"/>
  <c r="X148" i="31" s="1"/>
  <c r="AB18" i="31"/>
  <c r="AC6" i="31"/>
  <c r="Y121" i="31"/>
  <c r="Y122" i="31" s="1"/>
  <c r="Y93" i="31"/>
  <c r="Y115" i="31"/>
  <c r="Y116" i="31" s="1"/>
  <c r="Y88" i="31"/>
  <c r="AC8" i="31"/>
  <c r="AC29" i="31" s="1"/>
  <c r="AC68" i="31" s="1"/>
  <c r="AC146" i="31" s="1"/>
  <c r="AC10" i="31"/>
  <c r="AC26" i="31" s="1"/>
  <c r="AC65" i="31" s="1"/>
  <c r="AA22" i="31"/>
  <c r="AA44" i="31" s="1"/>
  <c r="AA83" i="31" s="1"/>
  <c r="Z51" i="31"/>
  <c r="Z90" i="31" s="1"/>
  <c r="Z47" i="31"/>
  <c r="Z50" i="31"/>
  <c r="Z89" i="31" s="1"/>
  <c r="Z49" i="31"/>
  <c r="Z46" i="31"/>
  <c r="Z48" i="31"/>
  <c r="Z45" i="31"/>
  <c r="AA60" i="31"/>
  <c r="AA99" i="31" s="1"/>
  <c r="AA59" i="31"/>
  <c r="AA98" i="31" s="1"/>
  <c r="AA38" i="31"/>
  <c r="AA77" i="31" s="1"/>
  <c r="AA34" i="31"/>
  <c r="AA73" i="31" s="1"/>
  <c r="AA39" i="31"/>
  <c r="AA78" i="31" s="1"/>
  <c r="AA35" i="31"/>
  <c r="AA74" i="31" s="1"/>
  <c r="AA40" i="31"/>
  <c r="AA79" i="31" s="1"/>
  <c r="AA36" i="31"/>
  <c r="AA75" i="31" s="1"/>
  <c r="AA32" i="31"/>
  <c r="AA71" i="31" s="1"/>
  <c r="AA41" i="31"/>
  <c r="AA80" i="31" s="1"/>
  <c r="AA33" i="31"/>
  <c r="AA72" i="31" s="1"/>
  <c r="AA37" i="31"/>
  <c r="AA76" i="31" s="1"/>
  <c r="AC17" i="31"/>
  <c r="AA14" i="31"/>
  <c r="X106" i="31"/>
  <c r="X125" i="31" s="1"/>
  <c r="X126" i="31" s="1"/>
  <c r="X108" i="31"/>
  <c r="X129" i="31" s="1"/>
  <c r="X130" i="31" s="1"/>
  <c r="X107" i="31"/>
  <c r="X127" i="31" s="1"/>
  <c r="X128" i="31" s="1"/>
  <c r="AC11" i="31"/>
  <c r="Y117" i="31"/>
  <c r="Y118" i="31" s="1"/>
  <c r="Y91" i="31"/>
  <c r="Y119" i="31"/>
  <c r="Y120" i="31" s="1"/>
  <c r="Y92" i="31"/>
  <c r="AA30" i="31"/>
  <c r="AA69" i="31" s="1"/>
  <c r="AA31" i="31"/>
  <c r="AA70" i="31" s="1"/>
  <c r="AC5" i="31"/>
  <c r="AB19" i="31"/>
  <c r="AB42" i="31" s="1"/>
  <c r="AB81" i="31" s="1"/>
  <c r="Z157" i="31"/>
  <c r="AC12" i="31"/>
  <c r="AB23" i="31"/>
  <c r="AB21" i="31"/>
  <c r="AA20" i="31"/>
  <c r="AB4" i="31"/>
  <c r="AB15" i="31"/>
  <c r="AB27" i="31"/>
  <c r="AB66" i="31" s="1"/>
  <c r="AB144" i="31" s="1"/>
  <c r="AB28" i="31"/>
  <c r="AB67" i="31" s="1"/>
  <c r="AB145" i="31" s="1"/>
  <c r="X151" i="22"/>
  <c r="X43" i="22"/>
  <c r="X82" i="22" s="1"/>
  <c r="X144" i="22" s="1"/>
  <c r="X143" i="22"/>
  <c r="AA17" i="22"/>
  <c r="Y30" i="22"/>
  <c r="Y69" i="22" s="1"/>
  <c r="Y31" i="22"/>
  <c r="Y70" i="22" s="1"/>
  <c r="Z16" i="22"/>
  <c r="Y18" i="22"/>
  <c r="Y22" i="22"/>
  <c r="Y44" i="22" s="1"/>
  <c r="Y83" i="22" s="1"/>
  <c r="X49" i="22"/>
  <c r="X50" i="22"/>
  <c r="X89" i="22" s="1"/>
  <c r="X48" i="22"/>
  <c r="X45" i="22"/>
  <c r="X46" i="22"/>
  <c r="X47" i="22"/>
  <c r="X51" i="22"/>
  <c r="X90" i="22" s="1"/>
  <c r="W115" i="22"/>
  <c r="W116" i="22" s="1"/>
  <c r="W88" i="22"/>
  <c r="W113" i="22"/>
  <c r="W114" i="22" s="1"/>
  <c r="W87" i="22"/>
  <c r="V107" i="22"/>
  <c r="V106" i="22"/>
  <c r="V108" i="22"/>
  <c r="Z15" i="22"/>
  <c r="Y20" i="22"/>
  <c r="W84" i="22"/>
  <c r="W104" i="22"/>
  <c r="W105" i="22" s="1"/>
  <c r="V145" i="22"/>
  <c r="Z19" i="22"/>
  <c r="Z42" i="22" s="1"/>
  <c r="Z81" i="22" s="1"/>
  <c r="Y21" i="22"/>
  <c r="Z23" i="22"/>
  <c r="W109" i="22"/>
  <c r="W110" i="22" s="1"/>
  <c r="W85" i="22"/>
  <c r="W111" i="22"/>
  <c r="W112" i="22" s="1"/>
  <c r="W86" i="22"/>
  <c r="Y40" i="22"/>
  <c r="Y79" i="22" s="1"/>
  <c r="Y37" i="22"/>
  <c r="Y76" i="22" s="1"/>
  <c r="Y32" i="22"/>
  <c r="Y71" i="22" s="1"/>
  <c r="Y36" i="22"/>
  <c r="Y75" i="22" s="1"/>
  <c r="Y33" i="22"/>
  <c r="Y72" i="22" s="1"/>
  <c r="Y34" i="22"/>
  <c r="Y73" i="22" s="1"/>
  <c r="Y41" i="22"/>
  <c r="Y80" i="22" s="1"/>
  <c r="Y39" i="22"/>
  <c r="Y78" i="22" s="1"/>
  <c r="Y35" i="22"/>
  <c r="Y74" i="22" s="1"/>
  <c r="Y38" i="22"/>
  <c r="Y77" i="22" s="1"/>
  <c r="Z9" i="22"/>
  <c r="Z10" i="22"/>
  <c r="Z26" i="22" s="1"/>
  <c r="Z65" i="22" s="1"/>
  <c r="Y7" i="22"/>
  <c r="Y14" i="22"/>
  <c r="AA5" i="22"/>
  <c r="Y12" i="22"/>
  <c r="Y62" i="22" s="1"/>
  <c r="Y101" i="22" s="1"/>
  <c r="Y11" i="22"/>
  <c r="Y61" i="22" s="1"/>
  <c r="Y100" i="22" s="1"/>
  <c r="X28" i="22"/>
  <c r="X67" i="22" s="1"/>
  <c r="X139" i="22" s="1"/>
  <c r="X27" i="22"/>
  <c r="X66" i="22" s="1"/>
  <c r="X138" i="22" s="1"/>
  <c r="Z60" i="22"/>
  <c r="Z99" i="22" s="1"/>
  <c r="Z59" i="22"/>
  <c r="Z98" i="22" s="1"/>
  <c r="Z13" i="22"/>
  <c r="Y6" i="22"/>
  <c r="AA4" i="22"/>
  <c r="Y8" i="22"/>
  <c r="Y29" i="22" s="1"/>
  <c r="Y68" i="22" s="1"/>
  <c r="Y140" i="22" s="1"/>
  <c r="X53" i="22"/>
  <c r="X56" i="22"/>
  <c r="X95" i="22" s="1"/>
  <c r="X54" i="22"/>
  <c r="X58" i="22"/>
  <c r="X97" i="22" s="1"/>
  <c r="X57" i="22"/>
  <c r="X96" i="22" s="1"/>
  <c r="X55" i="22"/>
  <c r="X94" i="22" s="1"/>
  <c r="X52" i="22"/>
  <c r="BR193" i="18" l="1"/>
  <c r="BR248" i="18" s="1"/>
  <c r="AC193" i="18"/>
  <c r="AC248" i="18" s="1"/>
  <c r="AC220" i="18"/>
  <c r="AC275" i="18" s="1"/>
  <c r="BR220" i="18"/>
  <c r="BR275" i="18" s="1"/>
  <c r="BS185" i="18"/>
  <c r="BS240" i="18" s="1"/>
  <c r="AD185" i="18"/>
  <c r="AD240" i="18" s="1"/>
  <c r="BS179" i="18"/>
  <c r="BS234" i="18" s="1"/>
  <c r="AD179" i="18"/>
  <c r="AD234" i="18" s="1"/>
  <c r="BR189" i="18"/>
  <c r="BR244" i="18" s="1"/>
  <c r="AC189" i="18"/>
  <c r="AC244" i="18" s="1"/>
  <c r="BY184" i="18"/>
  <c r="BY239" i="18" s="1"/>
  <c r="AJ184" i="18"/>
  <c r="AJ239" i="18" s="1"/>
  <c r="CC207" i="18"/>
  <c r="CC262" i="18" s="1"/>
  <c r="AN207" i="18"/>
  <c r="AN262" i="18" s="1"/>
  <c r="BW201" i="18"/>
  <c r="BW256" i="18" s="1"/>
  <c r="AH201" i="18"/>
  <c r="AH256" i="18" s="1"/>
  <c r="BR194" i="18"/>
  <c r="BR249" i="18" s="1"/>
  <c r="AC194" i="18"/>
  <c r="AC249" i="18" s="1"/>
  <c r="AN173" i="18"/>
  <c r="AN228" i="18" s="1"/>
  <c r="CC173" i="18"/>
  <c r="CC228" i="18" s="1"/>
  <c r="BS218" i="18"/>
  <c r="BS273" i="18" s="1"/>
  <c r="AD218" i="18"/>
  <c r="AD273" i="18" s="1"/>
  <c r="BS206" i="18"/>
  <c r="BS261" i="18" s="1"/>
  <c r="AD206" i="18"/>
  <c r="AD261" i="18" s="1"/>
  <c r="CB199" i="18"/>
  <c r="CB254" i="18" s="1"/>
  <c r="AM199" i="18"/>
  <c r="AM254" i="18" s="1"/>
  <c r="CC208" i="18"/>
  <c r="CC263" i="18" s="1"/>
  <c r="AN208" i="18"/>
  <c r="AN263" i="18" s="1"/>
  <c r="CC205" i="18"/>
  <c r="CC260" i="18" s="1"/>
  <c r="AN205" i="18"/>
  <c r="AN260" i="18" s="1"/>
  <c r="CC202" i="18"/>
  <c r="CC257" i="18" s="1"/>
  <c r="AN202" i="18"/>
  <c r="AN257" i="18" s="1"/>
  <c r="AD211" i="18"/>
  <c r="AD266" i="18" s="1"/>
  <c r="BS211" i="18"/>
  <c r="BS266" i="18" s="1"/>
  <c r="CC209" i="18"/>
  <c r="CC264" i="18" s="1"/>
  <c r="AN209" i="18"/>
  <c r="AN264" i="18" s="1"/>
  <c r="BR191" i="18"/>
  <c r="BR246" i="18" s="1"/>
  <c r="AC191" i="18"/>
  <c r="AC246" i="18" s="1"/>
  <c r="BW215" i="18"/>
  <c r="BW270" i="18" s="1"/>
  <c r="AH215" i="18"/>
  <c r="AH270" i="18" s="1"/>
  <c r="BR216" i="18"/>
  <c r="BR271" i="18" s="1"/>
  <c r="AC216" i="18"/>
  <c r="AC271" i="18" s="1"/>
  <c r="AC192" i="18"/>
  <c r="AC247" i="18" s="1"/>
  <c r="BR192" i="18"/>
  <c r="BR247" i="18" s="1"/>
  <c r="BR213" i="18"/>
  <c r="BR268" i="18" s="1"/>
  <c r="AC213" i="18"/>
  <c r="AC268" i="18" s="1"/>
  <c r="CB183" i="18"/>
  <c r="CB238" i="18" s="1"/>
  <c r="AM183" i="18"/>
  <c r="AM238" i="18" s="1"/>
  <c r="BR221" i="18"/>
  <c r="BR276" i="18" s="1"/>
  <c r="AC221" i="18"/>
  <c r="AC276" i="18" s="1"/>
  <c r="BS175" i="18"/>
  <c r="BS230" i="18" s="1"/>
  <c r="AD175" i="18"/>
  <c r="AD230" i="18" s="1"/>
  <c r="BS181" i="18"/>
  <c r="BS236" i="18" s="1"/>
  <c r="AD181" i="18"/>
  <c r="AD236" i="18" s="1"/>
  <c r="BR212" i="18"/>
  <c r="BR267" i="18" s="1"/>
  <c r="AC212" i="18"/>
  <c r="AC267" i="18" s="1"/>
  <c r="BS180" i="18"/>
  <c r="BS235" i="18" s="1"/>
  <c r="AD180" i="18"/>
  <c r="AD235" i="18" s="1"/>
  <c r="BS176" i="18"/>
  <c r="BS231" i="18" s="1"/>
  <c r="AD176" i="18"/>
  <c r="AD231" i="18" s="1"/>
  <c r="AN198" i="18"/>
  <c r="AN253" i="18" s="1"/>
  <c r="CC198" i="18"/>
  <c r="CC253" i="18" s="1"/>
  <c r="BS219" i="18"/>
  <c r="BS274" i="18" s="1"/>
  <c r="AD219" i="18"/>
  <c r="AD274" i="18" s="1"/>
  <c r="BZ172" i="18"/>
  <c r="BZ227" i="18" s="1"/>
  <c r="AK172" i="18"/>
  <c r="AK227" i="18" s="1"/>
  <c r="CC174" i="18"/>
  <c r="CC229" i="18" s="1"/>
  <c r="AN174" i="18"/>
  <c r="AN229" i="18" s="1"/>
  <c r="CC200" i="18"/>
  <c r="CC255" i="18" s="1"/>
  <c r="AN200" i="18"/>
  <c r="AN255" i="18" s="1"/>
  <c r="AN203" i="18"/>
  <c r="AN258" i="18" s="1"/>
  <c r="CC203" i="18"/>
  <c r="CC258" i="18" s="1"/>
  <c r="X147" i="31"/>
  <c r="AA157" i="31"/>
  <c r="AB61" i="31"/>
  <c r="AB100" i="31" s="1"/>
  <c r="AB62" i="31"/>
  <c r="AB101" i="31" s="1"/>
  <c r="AB43" i="31"/>
  <c r="AB82" i="31" s="1"/>
  <c r="Y156" i="31"/>
  <c r="Y155" i="31" s="1"/>
  <c r="AC4" i="31"/>
  <c r="AD8" i="31"/>
  <c r="AD29" i="31" s="1"/>
  <c r="AD68" i="31" s="1"/>
  <c r="AD146" i="31" s="1"/>
  <c r="AC18" i="31"/>
  <c r="AC13" i="31"/>
  <c r="AC62" i="31" s="1"/>
  <c r="AC101" i="31" s="1"/>
  <c r="AB39" i="31"/>
  <c r="AB78" i="31" s="1"/>
  <c r="AB35" i="31"/>
  <c r="AB74" i="31" s="1"/>
  <c r="AB40" i="31"/>
  <c r="AB79" i="31" s="1"/>
  <c r="AB36" i="31"/>
  <c r="AB75" i="31" s="1"/>
  <c r="AB32" i="31"/>
  <c r="AB71" i="31" s="1"/>
  <c r="AB41" i="31"/>
  <c r="AB80" i="31" s="1"/>
  <c r="AB37" i="31"/>
  <c r="AB76" i="31" s="1"/>
  <c r="AB33" i="31"/>
  <c r="AB72" i="31" s="1"/>
  <c r="AB34" i="31"/>
  <c r="AB73" i="31" s="1"/>
  <c r="AB38" i="31"/>
  <c r="AB77" i="31" s="1"/>
  <c r="AA48" i="31"/>
  <c r="AA49" i="31"/>
  <c r="AA46" i="31"/>
  <c r="AA51" i="31"/>
  <c r="AA90" i="31" s="1"/>
  <c r="AA45" i="31"/>
  <c r="AA47" i="31"/>
  <c r="AA50" i="31"/>
  <c r="AA89" i="31" s="1"/>
  <c r="AA149" i="31"/>
  <c r="X132" i="31"/>
  <c r="Z109" i="31"/>
  <c r="Z110" i="31" s="1"/>
  <c r="Z85" i="31"/>
  <c r="AC28" i="31"/>
  <c r="AC67" i="31" s="1"/>
  <c r="AC145" i="31" s="1"/>
  <c r="AC27" i="31"/>
  <c r="AC66" i="31" s="1"/>
  <c r="AC144" i="31" s="1"/>
  <c r="Z121" i="31"/>
  <c r="Z122" i="31" s="1"/>
  <c r="Z93" i="31"/>
  <c r="Y151" i="31"/>
  <c r="Y148" i="31" s="1"/>
  <c r="AB31" i="31"/>
  <c r="AB70" i="31" s="1"/>
  <c r="AB30" i="31"/>
  <c r="AB69" i="31" s="1"/>
  <c r="AC21" i="31"/>
  <c r="AB22" i="31"/>
  <c r="AB44" i="31" s="1"/>
  <c r="AB83" i="31" s="1"/>
  <c r="AD7" i="31"/>
  <c r="AC15" i="31"/>
  <c r="AB20" i="31"/>
  <c r="AC23" i="31"/>
  <c r="AD17" i="31"/>
  <c r="AA150" i="31"/>
  <c r="Z115" i="31"/>
  <c r="Z116" i="31" s="1"/>
  <c r="Z88" i="31"/>
  <c r="AD10" i="31"/>
  <c r="AD26" i="31" s="1"/>
  <c r="AD65" i="31" s="1"/>
  <c r="AD6" i="31"/>
  <c r="Y108" i="31"/>
  <c r="Y129" i="31" s="1"/>
  <c r="Y130" i="31" s="1"/>
  <c r="Y106" i="31"/>
  <c r="Y125" i="31" s="1"/>
  <c r="Y126" i="31" s="1"/>
  <c r="Y107" i="31"/>
  <c r="Y127" i="31" s="1"/>
  <c r="Y128" i="31" s="1"/>
  <c r="AC16" i="31"/>
  <c r="AD12" i="31"/>
  <c r="AC19" i="31"/>
  <c r="AB14" i="31"/>
  <c r="Z113" i="31"/>
  <c r="Z114" i="31" s="1"/>
  <c r="Z87" i="31"/>
  <c r="Z111" i="31"/>
  <c r="Z112" i="31" s="1"/>
  <c r="Z86" i="31"/>
  <c r="AB59" i="31"/>
  <c r="AB98" i="31" s="1"/>
  <c r="AB60" i="31"/>
  <c r="AB99" i="31" s="1"/>
  <c r="AD5" i="31"/>
  <c r="AD11" i="31"/>
  <c r="AA58" i="31"/>
  <c r="AA97" i="31" s="1"/>
  <c r="AA54" i="31"/>
  <c r="AA55" i="31"/>
  <c r="AA94" i="31" s="1"/>
  <c r="AA56" i="31"/>
  <c r="AA95" i="31" s="1"/>
  <c r="AA52" i="31"/>
  <c r="AA57" i="31"/>
  <c r="AA96" i="31" s="1"/>
  <c r="AA53" i="31"/>
  <c r="Z104" i="31"/>
  <c r="Z105" i="31" s="1"/>
  <c r="Z84" i="31"/>
  <c r="Z117" i="31"/>
  <c r="Z118" i="31" s="1"/>
  <c r="Z91" i="31"/>
  <c r="Z119" i="31"/>
  <c r="Z120" i="31" s="1"/>
  <c r="Z92" i="31"/>
  <c r="AC9" i="31"/>
  <c r="Y143" i="22"/>
  <c r="AB17" i="22"/>
  <c r="Z31" i="22"/>
  <c r="Z70" i="22" s="1"/>
  <c r="Z30" i="22"/>
  <c r="Z69" i="22" s="1"/>
  <c r="AA16" i="22"/>
  <c r="Z21" i="22"/>
  <c r="AA19" i="22"/>
  <c r="AA42" i="22" s="1"/>
  <c r="AA81" i="22" s="1"/>
  <c r="Z20" i="22"/>
  <c r="Z32" i="22"/>
  <c r="Z71" i="22" s="1"/>
  <c r="Z33" i="22"/>
  <c r="Z72" i="22" s="1"/>
  <c r="Z40" i="22"/>
  <c r="Z79" i="22" s="1"/>
  <c r="Z34" i="22"/>
  <c r="Z73" i="22" s="1"/>
  <c r="Z36" i="22"/>
  <c r="Z75" i="22" s="1"/>
  <c r="Z37" i="22"/>
  <c r="Z76" i="22" s="1"/>
  <c r="Z39" i="22"/>
  <c r="Z78" i="22" s="1"/>
  <c r="Z38" i="22"/>
  <c r="Z77" i="22" s="1"/>
  <c r="Z41" i="22"/>
  <c r="Z80" i="22" s="1"/>
  <c r="Z35" i="22"/>
  <c r="Z74" i="22" s="1"/>
  <c r="X84" i="22"/>
  <c r="X104" i="22"/>
  <c r="X105" i="22" s="1"/>
  <c r="AA23" i="22"/>
  <c r="W108" i="22"/>
  <c r="W106" i="22"/>
  <c r="W107" i="22"/>
  <c r="AA15" i="22"/>
  <c r="X113" i="22"/>
  <c r="X114" i="22" s="1"/>
  <c r="X87" i="22"/>
  <c r="Z22" i="22"/>
  <c r="Z44" i="22" s="1"/>
  <c r="Z83" i="22" s="1"/>
  <c r="W145" i="22"/>
  <c r="X111" i="22"/>
  <c r="X112" i="22" s="1"/>
  <c r="X86" i="22"/>
  <c r="Y43" i="22"/>
  <c r="Y82" i="22" s="1"/>
  <c r="Y144" i="22" s="1"/>
  <c r="Y47" i="22"/>
  <c r="Y50" i="22"/>
  <c r="Y89" i="22" s="1"/>
  <c r="Y49" i="22"/>
  <c r="Y48" i="22"/>
  <c r="Y51" i="22"/>
  <c r="Y90" i="22" s="1"/>
  <c r="Y45" i="22"/>
  <c r="Y46" i="22"/>
  <c r="X109" i="22"/>
  <c r="X110" i="22" s="1"/>
  <c r="X85" i="22"/>
  <c r="X88" i="22"/>
  <c r="X115" i="22"/>
  <c r="X116" i="22" s="1"/>
  <c r="Z18" i="22"/>
  <c r="Y151" i="22"/>
  <c r="AA10" i="22"/>
  <c r="AA26" i="22" s="1"/>
  <c r="AA65" i="22" s="1"/>
  <c r="AA9" i="22"/>
  <c r="Z6" i="22"/>
  <c r="AA13" i="22"/>
  <c r="AB5" i="22"/>
  <c r="Z14" i="22"/>
  <c r="X92" i="22"/>
  <c r="X119" i="22"/>
  <c r="X120" i="22" s="1"/>
  <c r="AA60" i="22"/>
  <c r="AA99" i="22" s="1"/>
  <c r="AA59" i="22"/>
  <c r="AA98" i="22" s="1"/>
  <c r="AB4" i="22"/>
  <c r="Z12" i="22"/>
  <c r="Z62" i="22" s="1"/>
  <c r="Z101" i="22" s="1"/>
  <c r="Z7" i="22"/>
  <c r="X117" i="22"/>
  <c r="X118" i="22" s="1"/>
  <c r="X91" i="22"/>
  <c r="X93" i="22"/>
  <c r="X121" i="22"/>
  <c r="X122" i="22" s="1"/>
  <c r="Z8" i="22"/>
  <c r="Z29" i="22" s="1"/>
  <c r="Z68" i="22" s="1"/>
  <c r="Z140" i="22" s="1"/>
  <c r="Y27" i="22"/>
  <c r="Y66" i="22" s="1"/>
  <c r="Y138" i="22" s="1"/>
  <c r="Y28" i="22"/>
  <c r="Y67" i="22" s="1"/>
  <c r="Y139" i="22" s="1"/>
  <c r="Z11" i="22"/>
  <c r="Z61" i="22" s="1"/>
  <c r="Z100" i="22" s="1"/>
  <c r="Y55" i="22"/>
  <c r="Y94" i="22" s="1"/>
  <c r="Y57" i="22"/>
  <c r="Y96" i="22" s="1"/>
  <c r="Y56" i="22"/>
  <c r="Y95" i="22" s="1"/>
  <c r="Y54" i="22"/>
  <c r="Y52" i="22"/>
  <c r="Y58" i="22"/>
  <c r="Y97" i="22" s="1"/>
  <c r="Y53" i="22"/>
  <c r="Z43" i="22" l="1"/>
  <c r="Z82" i="22" s="1"/>
  <c r="Z144" i="22" s="1"/>
  <c r="AC43" i="31"/>
  <c r="AC82" i="31" s="1"/>
  <c r="X133" i="31"/>
  <c r="X143" i="31" s="1"/>
  <c r="X159" i="31" s="1"/>
  <c r="CD202" i="18"/>
  <c r="CD257" i="18" s="1"/>
  <c r="AO202" i="18"/>
  <c r="AO257" i="18" s="1"/>
  <c r="BT175" i="18"/>
  <c r="BT230" i="18" s="1"/>
  <c r="AE175" i="18"/>
  <c r="AE230" i="18" s="1"/>
  <c r="BS221" i="18"/>
  <c r="BS276" i="18" s="1"/>
  <c r="AD221" i="18"/>
  <c r="AD276" i="18" s="1"/>
  <c r="AD189" i="18"/>
  <c r="AD244" i="18" s="1"/>
  <c r="BS189" i="18"/>
  <c r="BS244" i="18" s="1"/>
  <c r="BT181" i="18"/>
  <c r="BT236" i="18" s="1"/>
  <c r="AE181" i="18"/>
  <c r="AE236" i="18" s="1"/>
  <c r="CD203" i="18"/>
  <c r="CD258" i="18" s="1"/>
  <c r="AO203" i="18"/>
  <c r="AO258" i="18" s="1"/>
  <c r="AE219" i="18"/>
  <c r="AE274" i="18" s="1"/>
  <c r="BT219" i="18"/>
  <c r="BT274" i="18" s="1"/>
  <c r="BX215" i="18"/>
  <c r="BX270" i="18" s="1"/>
  <c r="AI215" i="18"/>
  <c r="AI270" i="18" s="1"/>
  <c r="CC199" i="18"/>
  <c r="CC254" i="18" s="1"/>
  <c r="AN199" i="18"/>
  <c r="AN254" i="18" s="1"/>
  <c r="BS194" i="18"/>
  <c r="BS249" i="18" s="1"/>
  <c r="AD194" i="18"/>
  <c r="AD249" i="18" s="1"/>
  <c r="AD191" i="18"/>
  <c r="AD246" i="18" s="1"/>
  <c r="BS191" i="18"/>
  <c r="BS246" i="18" s="1"/>
  <c r="AE206" i="18"/>
  <c r="AE261" i="18" s="1"/>
  <c r="BT206" i="18"/>
  <c r="BT261" i="18" s="1"/>
  <c r="AE185" i="18"/>
  <c r="AE240" i="18" s="1"/>
  <c r="BT185" i="18"/>
  <c r="BT240" i="18" s="1"/>
  <c r="CA172" i="18"/>
  <c r="CA227" i="18" s="1"/>
  <c r="AL172" i="18"/>
  <c r="AL227" i="18" s="1"/>
  <c r="CC183" i="18"/>
  <c r="CC238" i="18" s="1"/>
  <c r="AN183" i="18"/>
  <c r="AN238" i="18" s="1"/>
  <c r="BS216" i="18"/>
  <c r="BS271" i="18" s="1"/>
  <c r="AD216" i="18"/>
  <c r="AD271" i="18" s="1"/>
  <c r="CD208" i="18"/>
  <c r="CD263" i="18" s="1"/>
  <c r="AO208" i="18"/>
  <c r="AO263" i="18" s="1"/>
  <c r="AO173" i="18"/>
  <c r="AO228" i="18" s="1"/>
  <c r="CD173" i="18"/>
  <c r="CD228" i="18" s="1"/>
  <c r="BZ184" i="18"/>
  <c r="BZ239" i="18" s="1"/>
  <c r="AK184" i="18"/>
  <c r="AK239" i="18" s="1"/>
  <c r="AE179" i="18"/>
  <c r="AE234" i="18" s="1"/>
  <c r="BT179" i="18"/>
  <c r="BT234" i="18" s="1"/>
  <c r="CD200" i="18"/>
  <c r="CD255" i="18" s="1"/>
  <c r="AO200" i="18"/>
  <c r="AO255" i="18" s="1"/>
  <c r="CD198" i="18"/>
  <c r="CD253" i="18" s="1"/>
  <c r="AO198" i="18"/>
  <c r="AO253" i="18" s="1"/>
  <c r="BX201" i="18"/>
  <c r="BX256" i="18" s="1"/>
  <c r="AI201" i="18"/>
  <c r="AI256" i="18" s="1"/>
  <c r="BS213" i="18"/>
  <c r="BS268" i="18" s="1"/>
  <c r="AD213" i="18"/>
  <c r="AD268" i="18" s="1"/>
  <c r="BT211" i="18"/>
  <c r="BT266" i="18" s="1"/>
  <c r="AE211" i="18"/>
  <c r="AE266" i="18" s="1"/>
  <c r="BT180" i="18"/>
  <c r="BT235" i="18" s="1"/>
  <c r="AE180" i="18"/>
  <c r="AE235" i="18" s="1"/>
  <c r="BS220" i="18"/>
  <c r="BS275" i="18" s="1"/>
  <c r="AD220" i="18"/>
  <c r="AD275" i="18" s="1"/>
  <c r="BS212" i="18"/>
  <c r="BS267" i="18" s="1"/>
  <c r="AD212" i="18"/>
  <c r="AD267" i="18" s="1"/>
  <c r="CD174" i="18"/>
  <c r="CD229" i="18" s="1"/>
  <c r="AO174" i="18"/>
  <c r="AO229" i="18" s="1"/>
  <c r="BT176" i="18"/>
  <c r="BT231" i="18" s="1"/>
  <c r="AE176" i="18"/>
  <c r="AE231" i="18" s="1"/>
  <c r="BS192" i="18"/>
  <c r="BS247" i="18" s="1"/>
  <c r="AD192" i="18"/>
  <c r="AD247" i="18" s="1"/>
  <c r="CD209" i="18"/>
  <c r="CD264" i="18" s="1"/>
  <c r="AO209" i="18"/>
  <c r="AO264" i="18" s="1"/>
  <c r="CD205" i="18"/>
  <c r="CD260" i="18" s="1"/>
  <c r="AO205" i="18"/>
  <c r="AO260" i="18" s="1"/>
  <c r="BT218" i="18"/>
  <c r="BT273" i="18" s="1"/>
  <c r="AE218" i="18"/>
  <c r="AE273" i="18" s="1"/>
  <c r="AO207" i="18"/>
  <c r="AO262" i="18" s="1"/>
  <c r="CD207" i="18"/>
  <c r="CD262" i="18" s="1"/>
  <c r="BS193" i="18"/>
  <c r="BS248" i="18" s="1"/>
  <c r="AD193" i="18"/>
  <c r="AD248" i="18" s="1"/>
  <c r="AC61" i="31"/>
  <c r="AC100" i="31" s="1"/>
  <c r="Y132" i="31"/>
  <c r="Z156" i="31"/>
  <c r="Z155" i="31" s="1"/>
  <c r="Y147" i="31"/>
  <c r="AC42" i="31"/>
  <c r="AC81" i="31" s="1"/>
  <c r="AB157" i="31"/>
  <c r="AB149" i="31"/>
  <c r="AD9" i="31"/>
  <c r="AD19" i="31"/>
  <c r="AD42" i="31" s="1"/>
  <c r="AD81" i="31" s="1"/>
  <c r="AA109" i="31"/>
  <c r="AA110" i="31" s="1"/>
  <c r="AA85" i="31"/>
  <c r="AB150" i="31"/>
  <c r="AD18" i="31"/>
  <c r="AC60" i="31"/>
  <c r="AC99" i="31" s="1"/>
  <c r="AC59" i="31"/>
  <c r="AC98" i="31" s="1"/>
  <c r="Z151" i="31"/>
  <c r="Z148" i="31" s="1"/>
  <c r="AA117" i="31"/>
  <c r="AA118" i="31" s="1"/>
  <c r="AA91" i="31"/>
  <c r="AE5" i="31"/>
  <c r="AB55" i="31"/>
  <c r="AB94" i="31" s="1"/>
  <c r="AB56" i="31"/>
  <c r="AB95" i="31" s="1"/>
  <c r="AB52" i="31"/>
  <c r="AB57" i="31"/>
  <c r="AB96" i="31" s="1"/>
  <c r="AB53" i="31"/>
  <c r="AB54" i="31"/>
  <c r="AB58" i="31"/>
  <c r="AB97" i="31" s="1"/>
  <c r="AE6" i="31"/>
  <c r="AC20" i="31"/>
  <c r="AE7" i="31"/>
  <c r="AD21" i="31"/>
  <c r="AA111" i="31"/>
  <c r="AA112" i="31" s="1"/>
  <c r="AA86" i="31"/>
  <c r="AA115" i="31"/>
  <c r="AA116" i="31" s="1"/>
  <c r="AA88" i="31"/>
  <c r="AD4" i="31"/>
  <c r="AA121" i="31"/>
  <c r="AA122" i="31" s="1"/>
  <c r="AA93" i="31"/>
  <c r="AD27" i="31"/>
  <c r="AD66" i="31" s="1"/>
  <c r="AD144" i="31" s="1"/>
  <c r="AD28" i="31"/>
  <c r="AD67" i="31" s="1"/>
  <c r="AD145" i="31" s="1"/>
  <c r="AE17" i="31"/>
  <c r="AC14" i="31"/>
  <c r="AE12" i="31"/>
  <c r="AC40" i="31"/>
  <c r="AC79" i="31" s="1"/>
  <c r="AC36" i="31"/>
  <c r="AC75" i="31" s="1"/>
  <c r="AC32" i="31"/>
  <c r="AC71" i="31" s="1"/>
  <c r="AC41" i="31"/>
  <c r="AC80" i="31" s="1"/>
  <c r="AC37" i="31"/>
  <c r="AC76" i="31" s="1"/>
  <c r="AC33" i="31"/>
  <c r="AC72" i="31" s="1"/>
  <c r="AC38" i="31"/>
  <c r="AC77" i="31" s="1"/>
  <c r="AC34" i="31"/>
  <c r="AC73" i="31" s="1"/>
  <c r="AC35" i="31"/>
  <c r="AC74" i="31" s="1"/>
  <c r="AC39" i="31"/>
  <c r="AC78" i="31" s="1"/>
  <c r="AA104" i="31"/>
  <c r="AA105" i="31" s="1"/>
  <c r="AA84" i="31"/>
  <c r="AA113" i="31"/>
  <c r="AA114" i="31" s="1"/>
  <c r="AA87" i="31"/>
  <c r="AD13" i="31"/>
  <c r="AE8" i="31"/>
  <c r="AE29" i="31" s="1"/>
  <c r="AE68" i="31" s="1"/>
  <c r="AE146" i="31" s="1"/>
  <c r="AD16" i="31"/>
  <c r="AB51" i="31"/>
  <c r="AB90" i="31" s="1"/>
  <c r="AB49" i="31"/>
  <c r="AB45" i="31"/>
  <c r="AB48" i="31"/>
  <c r="AB50" i="31"/>
  <c r="AB89" i="31" s="1"/>
  <c r="AB47" i="31"/>
  <c r="AB46" i="31"/>
  <c r="Z108" i="31"/>
  <c r="Z129" i="31" s="1"/>
  <c r="Z130" i="31" s="1"/>
  <c r="Z107" i="31"/>
  <c r="Z127" i="31" s="1"/>
  <c r="Z128" i="31" s="1"/>
  <c r="Z106" i="31"/>
  <c r="Z125" i="31" s="1"/>
  <c r="Z126" i="31" s="1"/>
  <c r="AA119" i="31"/>
  <c r="AA120" i="31" s="1"/>
  <c r="AA92" i="31"/>
  <c r="AE11" i="31"/>
  <c r="AC30" i="31"/>
  <c r="AC69" i="31" s="1"/>
  <c r="AC31" i="31"/>
  <c r="AC70" i="31" s="1"/>
  <c r="AE10" i="31"/>
  <c r="AE26" i="31" s="1"/>
  <c r="AE65" i="31" s="1"/>
  <c r="AD23" i="31"/>
  <c r="AD15" i="31"/>
  <c r="AC22" i="31"/>
  <c r="AC44" i="31" s="1"/>
  <c r="AC83" i="31" s="1"/>
  <c r="Z143" i="22"/>
  <c r="AC17" i="22"/>
  <c r="AA30" i="22"/>
  <c r="AA69" i="22" s="1"/>
  <c r="AA31" i="22"/>
  <c r="AA70" i="22" s="1"/>
  <c r="AB16" i="22"/>
  <c r="Y104" i="22"/>
  <c r="Y105" i="22" s="1"/>
  <c r="Y84" i="22"/>
  <c r="AA22" i="22"/>
  <c r="AA44" i="22" s="1"/>
  <c r="AA83" i="22" s="1"/>
  <c r="AB15" i="22"/>
  <c r="AB19" i="22"/>
  <c r="AB42" i="22" s="1"/>
  <c r="AB81" i="22" s="1"/>
  <c r="Y86" i="22"/>
  <c r="Y111" i="22"/>
  <c r="Y112" i="22" s="1"/>
  <c r="X106" i="22"/>
  <c r="X125" i="22" s="1"/>
  <c r="X126" i="22" s="1"/>
  <c r="X107" i="22"/>
  <c r="X127" i="22" s="1"/>
  <c r="X128" i="22" s="1"/>
  <c r="X108" i="22"/>
  <c r="X129" i="22" s="1"/>
  <c r="X130" i="22" s="1"/>
  <c r="Z50" i="22"/>
  <c r="Z89" i="22" s="1"/>
  <c r="Z51" i="22"/>
  <c r="Z90" i="22" s="1"/>
  <c r="Z46" i="22"/>
  <c r="Z48" i="22"/>
  <c r="Z47" i="22"/>
  <c r="Z49" i="22"/>
  <c r="Z45" i="22"/>
  <c r="AA18" i="22"/>
  <c r="Y113" i="22"/>
  <c r="Y114" i="22" s="1"/>
  <c r="Y87" i="22"/>
  <c r="X145" i="22"/>
  <c r="X142" i="22" s="1"/>
  <c r="AA20" i="22"/>
  <c r="AA21" i="22"/>
  <c r="Y85" i="22"/>
  <c r="Y109" i="22"/>
  <c r="Y110" i="22" s="1"/>
  <c r="Y115" i="22"/>
  <c r="Y116" i="22" s="1"/>
  <c r="Y88" i="22"/>
  <c r="AA40" i="22"/>
  <c r="AA79" i="22" s="1"/>
  <c r="AA38" i="22"/>
  <c r="AA77" i="22" s="1"/>
  <c r="AA32" i="22"/>
  <c r="AA71" i="22" s="1"/>
  <c r="AA41" i="22"/>
  <c r="AA80" i="22" s="1"/>
  <c r="AA37" i="22"/>
  <c r="AA76" i="22" s="1"/>
  <c r="AA35" i="22"/>
  <c r="AA74" i="22" s="1"/>
  <c r="AA39" i="22"/>
  <c r="AA78" i="22" s="1"/>
  <c r="AA36" i="22"/>
  <c r="AA75" i="22" s="1"/>
  <c r="AA34" i="22"/>
  <c r="AA73" i="22" s="1"/>
  <c r="AA33" i="22"/>
  <c r="AA72" i="22" s="1"/>
  <c r="AB23" i="22"/>
  <c r="AB9" i="22"/>
  <c r="AB10" i="22"/>
  <c r="AB26" i="22" s="1"/>
  <c r="AB65" i="22" s="1"/>
  <c r="Z151" i="22"/>
  <c r="X150" i="22"/>
  <c r="X149" i="22" s="1"/>
  <c r="Y119" i="22"/>
  <c r="Y120" i="22" s="1"/>
  <c r="Y92" i="22"/>
  <c r="AA11" i="22"/>
  <c r="AA61" i="22" s="1"/>
  <c r="AA100" i="22" s="1"/>
  <c r="AA8" i="22"/>
  <c r="AA29" i="22" s="1"/>
  <c r="AA68" i="22" s="1"/>
  <c r="AA140" i="22" s="1"/>
  <c r="AB60" i="22"/>
  <c r="AB99" i="22" s="1"/>
  <c r="AB59" i="22"/>
  <c r="AB98" i="22" s="1"/>
  <c r="AA14" i="22"/>
  <c r="AA6" i="22"/>
  <c r="AC4" i="22"/>
  <c r="AB13" i="22"/>
  <c r="Y91" i="22"/>
  <c r="Y117" i="22"/>
  <c r="Y118" i="22" s="1"/>
  <c r="AA7" i="22"/>
  <c r="AA12" i="22"/>
  <c r="AA62" i="22" s="1"/>
  <c r="AA101" i="22" s="1"/>
  <c r="AC5" i="22"/>
  <c r="Y93" i="22"/>
  <c r="Y121" i="22"/>
  <c r="Y122" i="22" s="1"/>
  <c r="Z54" i="22"/>
  <c r="Z58" i="22"/>
  <c r="Z97" i="22" s="1"/>
  <c r="Z57" i="22"/>
  <c r="Z96" i="22" s="1"/>
  <c r="Z56" i="22"/>
  <c r="Z95" i="22" s="1"/>
  <c r="Z55" i="22"/>
  <c r="Z94" i="22" s="1"/>
  <c r="Z53" i="22"/>
  <c r="Z52" i="22"/>
  <c r="Z27" i="22"/>
  <c r="Z66" i="22" s="1"/>
  <c r="Z138" i="22" s="1"/>
  <c r="Z28" i="22"/>
  <c r="Z67" i="22" s="1"/>
  <c r="Z139" i="22" s="1"/>
  <c r="Y133" i="31" l="1"/>
  <c r="Y143" i="31" s="1"/>
  <c r="Y159" i="31" s="1"/>
  <c r="X141" i="22"/>
  <c r="BT213" i="18"/>
  <c r="BT268" i="18" s="1"/>
  <c r="AE213" i="18"/>
  <c r="AE268" i="18" s="1"/>
  <c r="BU206" i="18"/>
  <c r="BU261" i="18" s="1"/>
  <c r="AF206" i="18"/>
  <c r="AF261" i="18" s="1"/>
  <c r="BY215" i="18"/>
  <c r="BY270" i="18" s="1"/>
  <c r="AJ215" i="18"/>
  <c r="AJ270" i="18" s="1"/>
  <c r="BT221" i="18"/>
  <c r="BT276" i="18" s="1"/>
  <c r="AE221" i="18"/>
  <c r="AE276" i="18" s="1"/>
  <c r="BT189" i="18"/>
  <c r="BT244" i="18" s="1"/>
  <c r="AE189" i="18"/>
  <c r="AE244" i="18" s="1"/>
  <c r="BU211" i="18"/>
  <c r="BU266" i="18" s="1"/>
  <c r="AF211" i="18"/>
  <c r="AF266" i="18" s="1"/>
  <c r="BT220" i="18"/>
  <c r="BT275" i="18" s="1"/>
  <c r="AE220" i="18"/>
  <c r="AE275" i="18" s="1"/>
  <c r="BT193" i="18"/>
  <c r="BT248" i="18" s="1"/>
  <c r="AE193" i="18"/>
  <c r="AE248" i="18" s="1"/>
  <c r="BY201" i="18"/>
  <c r="BY256" i="18" s="1"/>
  <c r="AJ201" i="18"/>
  <c r="AJ256" i="18" s="1"/>
  <c r="BT216" i="18"/>
  <c r="BT271" i="18" s="1"/>
  <c r="AE216" i="18"/>
  <c r="AE271" i="18" s="1"/>
  <c r="CD199" i="18"/>
  <c r="CD254" i="18" s="1"/>
  <c r="AO199" i="18"/>
  <c r="AO254" i="18" s="1"/>
  <c r="CA184" i="18"/>
  <c r="CA239" i="18" s="1"/>
  <c r="AL184" i="18"/>
  <c r="AL239" i="18" s="1"/>
  <c r="AO183" i="18"/>
  <c r="AO238" i="18" s="1"/>
  <c r="CD183" i="18"/>
  <c r="CD238" i="18" s="1"/>
  <c r="BT194" i="18"/>
  <c r="BT249" i="18" s="1"/>
  <c r="AE194" i="18"/>
  <c r="AE249" i="18" s="1"/>
  <c r="BU175" i="18"/>
  <c r="BU230" i="18" s="1"/>
  <c r="AF175" i="18"/>
  <c r="AF230" i="18" s="1"/>
  <c r="BT192" i="18"/>
  <c r="BT247" i="18" s="1"/>
  <c r="AE192" i="18"/>
  <c r="AE247" i="18" s="1"/>
  <c r="AF185" i="18"/>
  <c r="AF240" i="18" s="1"/>
  <c r="BU185" i="18"/>
  <c r="BU240" i="18" s="1"/>
  <c r="BU181" i="18"/>
  <c r="BU236" i="18" s="1"/>
  <c r="AF181" i="18"/>
  <c r="AF236" i="18" s="1"/>
  <c r="BU180" i="18"/>
  <c r="BU235" i="18" s="1"/>
  <c r="AF180" i="18"/>
  <c r="AF235" i="18" s="1"/>
  <c r="AF179" i="18"/>
  <c r="AF234" i="18" s="1"/>
  <c r="BU179" i="18"/>
  <c r="BU234" i="18" s="1"/>
  <c r="BT212" i="18"/>
  <c r="BT267" i="18" s="1"/>
  <c r="AE212" i="18"/>
  <c r="AE267" i="18" s="1"/>
  <c r="BU218" i="18"/>
  <c r="BU273" i="18" s="1"/>
  <c r="AF218" i="18"/>
  <c r="AF273" i="18" s="1"/>
  <c r="BU176" i="18"/>
  <c r="BU231" i="18" s="1"/>
  <c r="AF176" i="18"/>
  <c r="AF231" i="18" s="1"/>
  <c r="AM172" i="18"/>
  <c r="AM227" i="18" s="1"/>
  <c r="CB172" i="18"/>
  <c r="CB227" i="18" s="1"/>
  <c r="BT191" i="18"/>
  <c r="BT246" i="18" s="1"/>
  <c r="AE191" i="18"/>
  <c r="AE246" i="18" s="1"/>
  <c r="BU219" i="18"/>
  <c r="BU274" i="18" s="1"/>
  <c r="AF219" i="18"/>
  <c r="AF274" i="18" s="1"/>
  <c r="Z147" i="31"/>
  <c r="AA156" i="31"/>
  <c r="AA155" i="31" s="1"/>
  <c r="AD61" i="31"/>
  <c r="AD100" i="31" s="1"/>
  <c r="AC157" i="31"/>
  <c r="AD43" i="31"/>
  <c r="AD82" i="31" s="1"/>
  <c r="Z132" i="31"/>
  <c r="AA151" i="31"/>
  <c r="AA148" i="31" s="1"/>
  <c r="AD41" i="31"/>
  <c r="AD80" i="31" s="1"/>
  <c r="AD37" i="31"/>
  <c r="AD76" i="31" s="1"/>
  <c r="AD33" i="31"/>
  <c r="AD72" i="31" s="1"/>
  <c r="AD38" i="31"/>
  <c r="AD77" i="31" s="1"/>
  <c r="AD34" i="31"/>
  <c r="AD73" i="31" s="1"/>
  <c r="AD39" i="31"/>
  <c r="AD78" i="31" s="1"/>
  <c r="AD35" i="31"/>
  <c r="AD74" i="31" s="1"/>
  <c r="AD36" i="31"/>
  <c r="AD75" i="31" s="1"/>
  <c r="AD40" i="31"/>
  <c r="AD79" i="31" s="1"/>
  <c r="AD32" i="31"/>
  <c r="AD71" i="31" s="1"/>
  <c r="AC56" i="31"/>
  <c r="AC95" i="31" s="1"/>
  <c r="AC52" i="31"/>
  <c r="AC57" i="31"/>
  <c r="AC96" i="31" s="1"/>
  <c r="AC53" i="31"/>
  <c r="AC58" i="31"/>
  <c r="AC97" i="31" s="1"/>
  <c r="AC54" i="31"/>
  <c r="AC55" i="31"/>
  <c r="AC94" i="31" s="1"/>
  <c r="AD20" i="31"/>
  <c r="AE18" i="31"/>
  <c r="AE15" i="31"/>
  <c r="AC149" i="31"/>
  <c r="AB109" i="31"/>
  <c r="AB110" i="31" s="1"/>
  <c r="AB85" i="31"/>
  <c r="AB104" i="31"/>
  <c r="AB105" i="31" s="1"/>
  <c r="AB84" i="31"/>
  <c r="AE16" i="31"/>
  <c r="AE13" i="31"/>
  <c r="AE62" i="31" s="1"/>
  <c r="AE101" i="31" s="1"/>
  <c r="AA106" i="31"/>
  <c r="AA125" i="31" s="1"/>
  <c r="AA126" i="31" s="1"/>
  <c r="AA107" i="31"/>
  <c r="AA127" i="31" s="1"/>
  <c r="AA128" i="31" s="1"/>
  <c r="AA108" i="31"/>
  <c r="AA129" i="31" s="1"/>
  <c r="AA130" i="31" s="1"/>
  <c r="AD14" i="31"/>
  <c r="AD60" i="31"/>
  <c r="AD99" i="31" s="1"/>
  <c r="AD59" i="31"/>
  <c r="AD98" i="31" s="1"/>
  <c r="AE27" i="31"/>
  <c r="AE66" i="31" s="1"/>
  <c r="AE144" i="31" s="1"/>
  <c r="AE28" i="31"/>
  <c r="AE67" i="31" s="1"/>
  <c r="AE145" i="31" s="1"/>
  <c r="AB117" i="31"/>
  <c r="AB118" i="31" s="1"/>
  <c r="AB91" i="31"/>
  <c r="AF5" i="31"/>
  <c r="AE19" i="31"/>
  <c r="AE42" i="31" s="1"/>
  <c r="AE81" i="31" s="1"/>
  <c r="AB113" i="31"/>
  <c r="AB114" i="31" s="1"/>
  <c r="AB87" i="31"/>
  <c r="AF17" i="31"/>
  <c r="AE21" i="31"/>
  <c r="AD62" i="31"/>
  <c r="AD101" i="31" s="1"/>
  <c r="AB111" i="31"/>
  <c r="AB112" i="31" s="1"/>
  <c r="AB86" i="31"/>
  <c r="AB115" i="31"/>
  <c r="AB116" i="31" s="1"/>
  <c r="AB88" i="31"/>
  <c r="AC150" i="31"/>
  <c r="AE4" i="31"/>
  <c r="AF7" i="31"/>
  <c r="AF6" i="31"/>
  <c r="AB121" i="31"/>
  <c r="AB122" i="31" s="1"/>
  <c r="AB93" i="31"/>
  <c r="AD30" i="31"/>
  <c r="AD69" i="31" s="1"/>
  <c r="AD31" i="31"/>
  <c r="AD70" i="31" s="1"/>
  <c r="AD22" i="31"/>
  <c r="AD44" i="31" s="1"/>
  <c r="AD83" i="31" s="1"/>
  <c r="AE23" i="31"/>
  <c r="AF10" i="31"/>
  <c r="AF26" i="31" s="1"/>
  <c r="AF65" i="31" s="1"/>
  <c r="AF11" i="31"/>
  <c r="AF8" i="31"/>
  <c r="AF29" i="31" s="1"/>
  <c r="AF68" i="31" s="1"/>
  <c r="AF146" i="31" s="1"/>
  <c r="AF12" i="31"/>
  <c r="AC50" i="31"/>
  <c r="AC89" i="31" s="1"/>
  <c r="AC46" i="31"/>
  <c r="AC51" i="31"/>
  <c r="AC90" i="31" s="1"/>
  <c r="AC48" i="31"/>
  <c r="AC45" i="31"/>
  <c r="AC47" i="31"/>
  <c r="AC49" i="31"/>
  <c r="AB119" i="31"/>
  <c r="AB120" i="31" s="1"/>
  <c r="AB92" i="31"/>
  <c r="AE9" i="31"/>
  <c r="AA151" i="22"/>
  <c r="AA143" i="22"/>
  <c r="X132" i="22"/>
  <c r="X133" i="22" s="1"/>
  <c r="X137" i="22" s="1"/>
  <c r="AD17" i="22"/>
  <c r="AB31" i="22"/>
  <c r="AB70" i="22" s="1"/>
  <c r="AB30" i="22"/>
  <c r="AB69" i="22" s="1"/>
  <c r="AC16" i="22"/>
  <c r="AA48" i="22"/>
  <c r="AA51" i="22"/>
  <c r="AA90" i="22" s="1"/>
  <c r="AA45" i="22"/>
  <c r="AA46" i="22"/>
  <c r="AA47" i="22"/>
  <c r="AA49" i="22"/>
  <c r="AA50" i="22"/>
  <c r="AA89" i="22" s="1"/>
  <c r="AB18" i="22"/>
  <c r="Z113" i="22"/>
  <c r="Z114" i="22" s="1"/>
  <c r="Z87" i="22"/>
  <c r="AB22" i="22"/>
  <c r="AB44" i="22" s="1"/>
  <c r="AB83" i="22" s="1"/>
  <c r="AB20" i="22"/>
  <c r="Z104" i="22"/>
  <c r="Z105" i="22" s="1"/>
  <c r="Z84" i="22"/>
  <c r="Z109" i="22"/>
  <c r="Z110" i="22" s="1"/>
  <c r="Z85" i="22"/>
  <c r="AB36" i="22"/>
  <c r="AB75" i="22" s="1"/>
  <c r="AB33" i="22"/>
  <c r="AB72" i="22" s="1"/>
  <c r="AB35" i="22"/>
  <c r="AB74" i="22" s="1"/>
  <c r="AB41" i="22"/>
  <c r="AB80" i="22" s="1"/>
  <c r="AB34" i="22"/>
  <c r="AB73" i="22" s="1"/>
  <c r="AB38" i="22"/>
  <c r="AB77" i="22" s="1"/>
  <c r="AB40" i="22"/>
  <c r="AB79" i="22" s="1"/>
  <c r="AB39" i="22"/>
  <c r="AB78" i="22" s="1"/>
  <c r="AB32" i="22"/>
  <c r="AB71" i="22" s="1"/>
  <c r="AB37" i="22"/>
  <c r="AB76" i="22" s="1"/>
  <c r="AC23" i="22"/>
  <c r="Z88" i="22"/>
  <c r="Z115" i="22"/>
  <c r="Z116" i="22" s="1"/>
  <c r="AC15" i="22"/>
  <c r="Y145" i="22"/>
  <c r="Y142" i="22" s="1"/>
  <c r="AB21" i="22"/>
  <c r="AA43" i="22"/>
  <c r="AA82" i="22" s="1"/>
  <c r="AA144" i="22" s="1"/>
  <c r="Z111" i="22"/>
  <c r="Z112" i="22" s="1"/>
  <c r="Z86" i="22"/>
  <c r="AC19" i="22"/>
  <c r="AC42" i="22" s="1"/>
  <c r="AC81" i="22" s="1"/>
  <c r="Y107" i="22"/>
  <c r="Y127" i="22" s="1"/>
  <c r="Y128" i="22" s="1"/>
  <c r="Y108" i="22"/>
  <c r="Y129" i="22" s="1"/>
  <c r="Y130" i="22" s="1"/>
  <c r="Y106" i="22"/>
  <c r="Y125" i="22" s="1"/>
  <c r="Y126" i="22" s="1"/>
  <c r="AC10" i="22"/>
  <c r="AC26" i="22" s="1"/>
  <c r="AC65" i="22" s="1"/>
  <c r="AC9" i="22"/>
  <c r="Y150" i="22"/>
  <c r="Y149" i="22" s="1"/>
  <c r="Z119" i="22"/>
  <c r="Z120" i="22" s="1"/>
  <c r="Z92" i="22"/>
  <c r="AB12" i="22"/>
  <c r="AB62" i="22" s="1"/>
  <c r="AB101" i="22" s="1"/>
  <c r="AB14" i="22"/>
  <c r="Z121" i="22"/>
  <c r="Z122" i="22" s="1"/>
  <c r="Z93" i="22"/>
  <c r="AC60" i="22"/>
  <c r="AC99" i="22" s="1"/>
  <c r="AC59" i="22"/>
  <c r="AC98" i="22" s="1"/>
  <c r="AA28" i="22"/>
  <c r="AA67" i="22" s="1"/>
  <c r="AA139" i="22" s="1"/>
  <c r="AA27" i="22"/>
  <c r="AA66" i="22" s="1"/>
  <c r="AA138" i="22" s="1"/>
  <c r="AB11" i="22"/>
  <c r="AB61" i="22" s="1"/>
  <c r="AB100" i="22" s="1"/>
  <c r="AD5" i="22"/>
  <c r="AB7" i="22"/>
  <c r="AD4" i="22"/>
  <c r="AB6" i="22"/>
  <c r="Z91" i="22"/>
  <c r="Z117" i="22"/>
  <c r="Z118" i="22" s="1"/>
  <c r="AC13" i="22"/>
  <c r="AA54" i="22"/>
  <c r="AA57" i="22"/>
  <c r="AA96" i="22" s="1"/>
  <c r="AA52" i="22"/>
  <c r="AA56" i="22"/>
  <c r="AA95" i="22" s="1"/>
  <c r="AA55" i="22"/>
  <c r="AA94" i="22" s="1"/>
  <c r="AA58" i="22"/>
  <c r="AA97" i="22" s="1"/>
  <c r="AA53" i="22"/>
  <c r="AB8" i="22"/>
  <c r="AB29" i="22" s="1"/>
  <c r="AB68" i="22" s="1"/>
  <c r="AB140" i="22" s="1"/>
  <c r="Z133" i="31" l="1"/>
  <c r="Z143" i="31" s="1"/>
  <c r="Z159" i="31" s="1"/>
  <c r="X153" i="22"/>
  <c r="BV176" i="18"/>
  <c r="BV231" i="18" s="1"/>
  <c r="AG176" i="18"/>
  <c r="AG231" i="18" s="1"/>
  <c r="BU221" i="18"/>
  <c r="BU276" i="18" s="1"/>
  <c r="AF221" i="18"/>
  <c r="AF276" i="18" s="1"/>
  <c r="BV179" i="18"/>
  <c r="BV234" i="18" s="1"/>
  <c r="AG179" i="18"/>
  <c r="AG234" i="18" s="1"/>
  <c r="BU220" i="18"/>
  <c r="BU275" i="18" s="1"/>
  <c r="AF220" i="18"/>
  <c r="AF275" i="18" s="1"/>
  <c r="AG175" i="18"/>
  <c r="AG230" i="18" s="1"/>
  <c r="BV175" i="18"/>
  <c r="BV230" i="18" s="1"/>
  <c r="CC172" i="18"/>
  <c r="CC227" i="18" s="1"/>
  <c r="AN172" i="18"/>
  <c r="AN227" i="18" s="1"/>
  <c r="CB184" i="18"/>
  <c r="CB239" i="18" s="1"/>
  <c r="AM184" i="18"/>
  <c r="AM239" i="18" s="1"/>
  <c r="BU193" i="18"/>
  <c r="BU248" i="18" s="1"/>
  <c r="AF193" i="18"/>
  <c r="AF248" i="18" s="1"/>
  <c r="BV206" i="18"/>
  <c r="BV261" i="18" s="1"/>
  <c r="AG206" i="18"/>
  <c r="AG261" i="18" s="1"/>
  <c r="BU212" i="18"/>
  <c r="BU267" i="18" s="1"/>
  <c r="AF212" i="18"/>
  <c r="AF267" i="18" s="1"/>
  <c r="BU191" i="18"/>
  <c r="BU246" i="18" s="1"/>
  <c r="AF191" i="18"/>
  <c r="AF246" i="18" s="1"/>
  <c r="BU192" i="18"/>
  <c r="BU247" i="18" s="1"/>
  <c r="AF192" i="18"/>
  <c r="AF247" i="18" s="1"/>
  <c r="BZ201" i="18"/>
  <c r="BZ256" i="18" s="1"/>
  <c r="AK201" i="18"/>
  <c r="AK256" i="18" s="1"/>
  <c r="BZ215" i="18"/>
  <c r="BZ270" i="18" s="1"/>
  <c r="AK215" i="18"/>
  <c r="AK270" i="18" s="1"/>
  <c r="AG181" i="18"/>
  <c r="AG236" i="18" s="1"/>
  <c r="BV181" i="18"/>
  <c r="BV236" i="18" s="1"/>
  <c r="BV185" i="18"/>
  <c r="BV240" i="18" s="1"/>
  <c r="AG185" i="18"/>
  <c r="AG240" i="18" s="1"/>
  <c r="BV180" i="18"/>
  <c r="BV235" i="18" s="1"/>
  <c r="AG180" i="18"/>
  <c r="AG235" i="18" s="1"/>
  <c r="BV211" i="18"/>
  <c r="BV266" i="18" s="1"/>
  <c r="AG211" i="18"/>
  <c r="AG266" i="18" s="1"/>
  <c r="BU213" i="18"/>
  <c r="BU268" i="18" s="1"/>
  <c r="AF213" i="18"/>
  <c r="AF268" i="18" s="1"/>
  <c r="BU189" i="18"/>
  <c r="BU244" i="18" s="1"/>
  <c r="AF189" i="18"/>
  <c r="AF244" i="18" s="1"/>
  <c r="BV219" i="18"/>
  <c r="BV274" i="18" s="1"/>
  <c r="AG219" i="18"/>
  <c r="AG274" i="18" s="1"/>
  <c r="BV218" i="18"/>
  <c r="BV273" i="18" s="1"/>
  <c r="AG218" i="18"/>
  <c r="AG273" i="18" s="1"/>
  <c r="BU194" i="18"/>
  <c r="BU249" i="18" s="1"/>
  <c r="AF194" i="18"/>
  <c r="AF249" i="18" s="1"/>
  <c r="BU216" i="18"/>
  <c r="BU271" i="18" s="1"/>
  <c r="AF216" i="18"/>
  <c r="AF271" i="18" s="1"/>
  <c r="AE43" i="31"/>
  <c r="AE82" i="31" s="1"/>
  <c r="AA147" i="31"/>
  <c r="AE61" i="31"/>
  <c r="AE100" i="31" s="1"/>
  <c r="AD149" i="31"/>
  <c r="AF19" i="31"/>
  <c r="AF42" i="31" s="1"/>
  <c r="AF81" i="31" s="1"/>
  <c r="AD157" i="31"/>
  <c r="AF18" i="31"/>
  <c r="AC117" i="31"/>
  <c r="AC118" i="31" s="1"/>
  <c r="AC91" i="31"/>
  <c r="AC115" i="31"/>
  <c r="AC116" i="31" s="1"/>
  <c r="AC88" i="31"/>
  <c r="AG8" i="31"/>
  <c r="AG29" i="31" s="1"/>
  <c r="AG68" i="31" s="1"/>
  <c r="AG146" i="31" s="1"/>
  <c r="AG10" i="31"/>
  <c r="AG26" i="31" s="1"/>
  <c r="AG65" i="31" s="1"/>
  <c r="AE22" i="31"/>
  <c r="AE44" i="31" s="1"/>
  <c r="AE83" i="31" s="1"/>
  <c r="AG7" i="31"/>
  <c r="AD57" i="31"/>
  <c r="AD96" i="31" s="1"/>
  <c r="AD53" i="31"/>
  <c r="AD58" i="31"/>
  <c r="AD97" i="31" s="1"/>
  <c r="AD54" i="31"/>
  <c r="AD55" i="31"/>
  <c r="AD94" i="31" s="1"/>
  <c r="AD52" i="31"/>
  <c r="AD56" i="31"/>
  <c r="AD95" i="31" s="1"/>
  <c r="AA132" i="31"/>
  <c r="AF13" i="31"/>
  <c r="AF62" i="31" s="1"/>
  <c r="AF101" i="31" s="1"/>
  <c r="AB106" i="31"/>
  <c r="AB125" i="31" s="1"/>
  <c r="AB126" i="31" s="1"/>
  <c r="AB107" i="31"/>
  <c r="AB127" i="31" s="1"/>
  <c r="AB128" i="31" s="1"/>
  <c r="AB108" i="31"/>
  <c r="AB129" i="31" s="1"/>
  <c r="AB130" i="31" s="1"/>
  <c r="AE38" i="31"/>
  <c r="AE77" i="31" s="1"/>
  <c r="AE34" i="31"/>
  <c r="AE73" i="31" s="1"/>
  <c r="AE39" i="31"/>
  <c r="AE78" i="31" s="1"/>
  <c r="AE35" i="31"/>
  <c r="AE74" i="31" s="1"/>
  <c r="AE40" i="31"/>
  <c r="AE79" i="31" s="1"/>
  <c r="AE36" i="31"/>
  <c r="AE75" i="31" s="1"/>
  <c r="AE32" i="31"/>
  <c r="AE71" i="31" s="1"/>
  <c r="AE33" i="31"/>
  <c r="AE72" i="31" s="1"/>
  <c r="AE37" i="31"/>
  <c r="AE76" i="31" s="1"/>
  <c r="AE41" i="31"/>
  <c r="AE80" i="31" s="1"/>
  <c r="AD51" i="31"/>
  <c r="AD90" i="31" s="1"/>
  <c r="AD47" i="31"/>
  <c r="AD50" i="31"/>
  <c r="AD89" i="31" s="1"/>
  <c r="AD49" i="31"/>
  <c r="AD46" i="31"/>
  <c r="AD48" i="31"/>
  <c r="AD45" i="31"/>
  <c r="AD150" i="31"/>
  <c r="AG17" i="31"/>
  <c r="AC121" i="31"/>
  <c r="AC122" i="31" s="1"/>
  <c r="AC93" i="31"/>
  <c r="AF9" i="31"/>
  <c r="AC111" i="31"/>
  <c r="AC112" i="31" s="1"/>
  <c r="AC86" i="31"/>
  <c r="AC109" i="31"/>
  <c r="AC110" i="31" s="1"/>
  <c r="AC85" i="31"/>
  <c r="AF27" i="31"/>
  <c r="AF66" i="31" s="1"/>
  <c r="AF144" i="31" s="1"/>
  <c r="AF28" i="31"/>
  <c r="AF67" i="31" s="1"/>
  <c r="AF145" i="31" s="1"/>
  <c r="AE60" i="31"/>
  <c r="AE99" i="31" s="1"/>
  <c r="AE59" i="31"/>
  <c r="AE98" i="31" s="1"/>
  <c r="AF21" i="31"/>
  <c r="AG5" i="31"/>
  <c r="AE14" i="31"/>
  <c r="AE30" i="31"/>
  <c r="AE69" i="31" s="1"/>
  <c r="AE31" i="31"/>
  <c r="AE70" i="31" s="1"/>
  <c r="AB151" i="31"/>
  <c r="AB148" i="31" s="1"/>
  <c r="AF15" i="31"/>
  <c r="AE20" i="31"/>
  <c r="AC119" i="31"/>
  <c r="AC120" i="31" s="1"/>
  <c r="AC92" i="31"/>
  <c r="AC113" i="31"/>
  <c r="AC114" i="31" s="1"/>
  <c r="AC87" i="31"/>
  <c r="AC104" i="31"/>
  <c r="AC105" i="31" s="1"/>
  <c r="AC84" i="31"/>
  <c r="AG12" i="31"/>
  <c r="AG11" i="31"/>
  <c r="AF23" i="31"/>
  <c r="AG6" i="31"/>
  <c r="AF4" i="31"/>
  <c r="AB156" i="31"/>
  <c r="AB155" i="31" s="1"/>
  <c r="AF16" i="31"/>
  <c r="Y141" i="22"/>
  <c r="AB143" i="22"/>
  <c r="AE17" i="22"/>
  <c r="AC30" i="22"/>
  <c r="AC69" i="22" s="1"/>
  <c r="AC31" i="22"/>
  <c r="AC70" i="22" s="1"/>
  <c r="AD16" i="22"/>
  <c r="AC33" i="22"/>
  <c r="AC72" i="22" s="1"/>
  <c r="AC32" i="22"/>
  <c r="AC71" i="22" s="1"/>
  <c r="AC37" i="22"/>
  <c r="AC76" i="22" s="1"/>
  <c r="AC35" i="22"/>
  <c r="AC74" i="22" s="1"/>
  <c r="AC40" i="22"/>
  <c r="AC79" i="22" s="1"/>
  <c r="AC34" i="22"/>
  <c r="AC73" i="22" s="1"/>
  <c r="AC39" i="22"/>
  <c r="AC78" i="22" s="1"/>
  <c r="AC36" i="22"/>
  <c r="AC75" i="22" s="1"/>
  <c r="AC38" i="22"/>
  <c r="AC77" i="22" s="1"/>
  <c r="AC41" i="22"/>
  <c r="AC80" i="22" s="1"/>
  <c r="AD23" i="22"/>
  <c r="AB49" i="22"/>
  <c r="AB46" i="22"/>
  <c r="AB50" i="22"/>
  <c r="AB89" i="22" s="1"/>
  <c r="AB45" i="22"/>
  <c r="AB48" i="22"/>
  <c r="AB47" i="22"/>
  <c r="AB51" i="22"/>
  <c r="AB90" i="22" s="1"/>
  <c r="AA104" i="22"/>
  <c r="AA105" i="22" s="1"/>
  <c r="AA84" i="22"/>
  <c r="AD19" i="22"/>
  <c r="AD42" i="22" s="1"/>
  <c r="AD81" i="22" s="1"/>
  <c r="AD15" i="22"/>
  <c r="AC20" i="22"/>
  <c r="AC22" i="22"/>
  <c r="AC44" i="22" s="1"/>
  <c r="AC83" i="22" s="1"/>
  <c r="AB43" i="22"/>
  <c r="AB82" i="22" s="1"/>
  <c r="AB144" i="22" s="1"/>
  <c r="AA115" i="22"/>
  <c r="AA116" i="22" s="1"/>
  <c r="AA88" i="22"/>
  <c r="AC21" i="22"/>
  <c r="Z145" i="22"/>
  <c r="Z142" i="22" s="1"/>
  <c r="AC18" i="22"/>
  <c r="AA111" i="22"/>
  <c r="AA112" i="22" s="1"/>
  <c r="AA86" i="22"/>
  <c r="AA113" i="22"/>
  <c r="AA114" i="22" s="1"/>
  <c r="AA87" i="22"/>
  <c r="Y132" i="22"/>
  <c r="Y133" i="22" s="1"/>
  <c r="Y137" i="22" s="1"/>
  <c r="Z107" i="22"/>
  <c r="Z127" i="22" s="1"/>
  <c r="Z128" i="22" s="1"/>
  <c r="Z106" i="22"/>
  <c r="Z125" i="22" s="1"/>
  <c r="Z126" i="22" s="1"/>
  <c r="Z108" i="22"/>
  <c r="Z129" i="22" s="1"/>
  <c r="Z130" i="22" s="1"/>
  <c r="AA109" i="22"/>
  <c r="AA110" i="22" s="1"/>
  <c r="AA85" i="22"/>
  <c r="Z150" i="22"/>
  <c r="Z149" i="22" s="1"/>
  <c r="AB151" i="22"/>
  <c r="AD9" i="22"/>
  <c r="AD10" i="22"/>
  <c r="AD26" i="22" s="1"/>
  <c r="AD65" i="22" s="1"/>
  <c r="AD60" i="22"/>
  <c r="AD99" i="22" s="1"/>
  <c r="AD59" i="22"/>
  <c r="AD98" i="22" s="1"/>
  <c r="AB57" i="22"/>
  <c r="AB96" i="22" s="1"/>
  <c r="AB54" i="22"/>
  <c r="AB52" i="22"/>
  <c r="AB58" i="22"/>
  <c r="AB97" i="22" s="1"/>
  <c r="AB55" i="22"/>
  <c r="AB94" i="22" s="1"/>
  <c r="AB56" i="22"/>
  <c r="AB95" i="22" s="1"/>
  <c r="AB53" i="22"/>
  <c r="AC12" i="22"/>
  <c r="AC62" i="22" s="1"/>
  <c r="AC101" i="22" s="1"/>
  <c r="AC8" i="22"/>
  <c r="AC29" i="22" s="1"/>
  <c r="AC68" i="22" s="1"/>
  <c r="AC140" i="22" s="1"/>
  <c r="AE4" i="22"/>
  <c r="AE5" i="22"/>
  <c r="AC11" i="22"/>
  <c r="AC61" i="22" s="1"/>
  <c r="AC100" i="22" s="1"/>
  <c r="AC14" i="22"/>
  <c r="AA117" i="22"/>
  <c r="AA118" i="22" s="1"/>
  <c r="AA91" i="22"/>
  <c r="AA92" i="22"/>
  <c r="AA119" i="22"/>
  <c r="AA120" i="22" s="1"/>
  <c r="AD13" i="22"/>
  <c r="AB27" i="22"/>
  <c r="AB66" i="22" s="1"/>
  <c r="AB138" i="22" s="1"/>
  <c r="AB28" i="22"/>
  <c r="AB67" i="22" s="1"/>
  <c r="AB139" i="22" s="1"/>
  <c r="AC6" i="22"/>
  <c r="AC7" i="22"/>
  <c r="AA93" i="22"/>
  <c r="AA121" i="22"/>
  <c r="AA122" i="22" s="1"/>
  <c r="AC151" i="22" l="1"/>
  <c r="AC43" i="22"/>
  <c r="AC82" i="22" s="1"/>
  <c r="AC144" i="22" s="1"/>
  <c r="AA133" i="31"/>
  <c r="AA143" i="31" s="1"/>
  <c r="AA159" i="31" s="1"/>
  <c r="Y153" i="22"/>
  <c r="BW175" i="18"/>
  <c r="BW230" i="18" s="1"/>
  <c r="AH175" i="18"/>
  <c r="AH230" i="18" s="1"/>
  <c r="BV189" i="18"/>
  <c r="BV244" i="18" s="1"/>
  <c r="AG189" i="18"/>
  <c r="AG244" i="18" s="1"/>
  <c r="BW181" i="18"/>
  <c r="BW236" i="18" s="1"/>
  <c r="AH181" i="18"/>
  <c r="AH236" i="18" s="1"/>
  <c r="BV194" i="18"/>
  <c r="BV249" i="18" s="1"/>
  <c r="AG194" i="18"/>
  <c r="AG249" i="18" s="1"/>
  <c r="CA201" i="18"/>
  <c r="CA256" i="18" s="1"/>
  <c r="AL201" i="18"/>
  <c r="AL256" i="18" s="1"/>
  <c r="CD172" i="18"/>
  <c r="CD227" i="18" s="1"/>
  <c r="AO172" i="18"/>
  <c r="AO227" i="18" s="1"/>
  <c r="BW179" i="18"/>
  <c r="BW234" i="18" s="1"/>
  <c r="AH179" i="18"/>
  <c r="AH234" i="18" s="1"/>
  <c r="BW211" i="18"/>
  <c r="BW266" i="18" s="1"/>
  <c r="AH211" i="18"/>
  <c r="AH266" i="18" s="1"/>
  <c r="BV213" i="18"/>
  <c r="BV268" i="18" s="1"/>
  <c r="AG213" i="18"/>
  <c r="AG268" i="18" s="1"/>
  <c r="BV216" i="18"/>
  <c r="BV271" i="18" s="1"/>
  <c r="AG216" i="18"/>
  <c r="AG271" i="18" s="1"/>
  <c r="CA215" i="18"/>
  <c r="CA270" i="18" s="1"/>
  <c r="AL215" i="18"/>
  <c r="AL270" i="18" s="1"/>
  <c r="CC184" i="18"/>
  <c r="CC239" i="18" s="1"/>
  <c r="AN184" i="18"/>
  <c r="AN239" i="18" s="1"/>
  <c r="BV220" i="18"/>
  <c r="BV275" i="18" s="1"/>
  <c r="AG220" i="18"/>
  <c r="AG275" i="18" s="1"/>
  <c r="BW180" i="18"/>
  <c r="BW235" i="18" s="1"/>
  <c r="AH180" i="18"/>
  <c r="AH235" i="18" s="1"/>
  <c r="BW185" i="18"/>
  <c r="BW240" i="18" s="1"/>
  <c r="AH185" i="18"/>
  <c r="AH240" i="18" s="1"/>
  <c r="AG212" i="18"/>
  <c r="AG267" i="18" s="1"/>
  <c r="BV212" i="18"/>
  <c r="BV267" i="18" s="1"/>
  <c r="BW219" i="18"/>
  <c r="BW274" i="18" s="1"/>
  <c r="AH219" i="18"/>
  <c r="AH274" i="18" s="1"/>
  <c r="BV191" i="18"/>
  <c r="BV246" i="18" s="1"/>
  <c r="AG191" i="18"/>
  <c r="AG246" i="18" s="1"/>
  <c r="BV193" i="18"/>
  <c r="BV248" i="18" s="1"/>
  <c r="AG193" i="18"/>
  <c r="AG248" i="18" s="1"/>
  <c r="BV221" i="18"/>
  <c r="BV276" i="18" s="1"/>
  <c r="AG221" i="18"/>
  <c r="AG276" i="18" s="1"/>
  <c r="BW218" i="18"/>
  <c r="BW273" i="18" s="1"/>
  <c r="AH218" i="18"/>
  <c r="AH273" i="18" s="1"/>
  <c r="BV192" i="18"/>
  <c r="BV247" i="18" s="1"/>
  <c r="AG192" i="18"/>
  <c r="AG247" i="18" s="1"/>
  <c r="BW206" i="18"/>
  <c r="BW261" i="18" s="1"/>
  <c r="AH206" i="18"/>
  <c r="AH261" i="18" s="1"/>
  <c r="AH176" i="18"/>
  <c r="AH231" i="18" s="1"/>
  <c r="BW176" i="18"/>
  <c r="BW231" i="18" s="1"/>
  <c r="AF61" i="31"/>
  <c r="AF100" i="31" s="1"/>
  <c r="AF43" i="31"/>
  <c r="AF82" i="31" s="1"/>
  <c r="AH10" i="31"/>
  <c r="AH26" i="31" s="1"/>
  <c r="AH65" i="31" s="1"/>
  <c r="AG18" i="31"/>
  <c r="AG28" i="31"/>
  <c r="AG67" i="31" s="1"/>
  <c r="AG145" i="31" s="1"/>
  <c r="AG27" i="31"/>
  <c r="AG66" i="31" s="1"/>
  <c r="AG144" i="31" s="1"/>
  <c r="AG23" i="31"/>
  <c r="AH12" i="31"/>
  <c r="AE48" i="31"/>
  <c r="AE50" i="31"/>
  <c r="AE89" i="31" s="1"/>
  <c r="AE47" i="31"/>
  <c r="AE49" i="31"/>
  <c r="AE46" i="31"/>
  <c r="AE45" i="31"/>
  <c r="AE51" i="31"/>
  <c r="AE90" i="31" s="1"/>
  <c r="AB147" i="31"/>
  <c r="AF14" i="31"/>
  <c r="AG21" i="31"/>
  <c r="AG9" i="31"/>
  <c r="AD104" i="31"/>
  <c r="AD105" i="31" s="1"/>
  <c r="AD84" i="31"/>
  <c r="AD117" i="31"/>
  <c r="AD118" i="31" s="1"/>
  <c r="AD91" i="31"/>
  <c r="AD119" i="31"/>
  <c r="AD120" i="31" s="1"/>
  <c r="AD92" i="31"/>
  <c r="AC156" i="31"/>
  <c r="AC155" i="31" s="1"/>
  <c r="AG15" i="31"/>
  <c r="AH7" i="31"/>
  <c r="AF31" i="31"/>
  <c r="AF70" i="31" s="1"/>
  <c r="AF30" i="31"/>
  <c r="AF69" i="31" s="1"/>
  <c r="AH6" i="31"/>
  <c r="AC151" i="31"/>
  <c r="AC148" i="31" s="1"/>
  <c r="AF20" i="31"/>
  <c r="AE149" i="31"/>
  <c r="AE157" i="31"/>
  <c r="AD113" i="31"/>
  <c r="AD114" i="31" s="1"/>
  <c r="AD87" i="31"/>
  <c r="AD111" i="31"/>
  <c r="AD112" i="31" s="1"/>
  <c r="AD86" i="31"/>
  <c r="AB132" i="31"/>
  <c r="AG13" i="31"/>
  <c r="AG62" i="31" s="1"/>
  <c r="AG101" i="31" s="1"/>
  <c r="AF22" i="31"/>
  <c r="AF44" i="31" s="1"/>
  <c r="AF83" i="31" s="1"/>
  <c r="AH8" i="31"/>
  <c r="AH29" i="31" s="1"/>
  <c r="AH68" i="31" s="1"/>
  <c r="AH146" i="31" s="1"/>
  <c r="AG4" i="31"/>
  <c r="AE58" i="31"/>
  <c r="AE97" i="31" s="1"/>
  <c r="AE54" i="31"/>
  <c r="AE55" i="31"/>
  <c r="AE94" i="31" s="1"/>
  <c r="AE56" i="31"/>
  <c r="AE95" i="31" s="1"/>
  <c r="AE52" i="31"/>
  <c r="AE53" i="31"/>
  <c r="AE57" i="31"/>
  <c r="AE96" i="31" s="1"/>
  <c r="AD115" i="31"/>
  <c r="AD116" i="31" s="1"/>
  <c r="AD88" i="31"/>
  <c r="AG16" i="31"/>
  <c r="AF60" i="31"/>
  <c r="AF99" i="31" s="1"/>
  <c r="AF59" i="31"/>
  <c r="AF98" i="31" s="1"/>
  <c r="AH11" i="31"/>
  <c r="AC107" i="31"/>
  <c r="AC127" i="31" s="1"/>
  <c r="AC128" i="31" s="1"/>
  <c r="AC106" i="31"/>
  <c r="AC125" i="31" s="1"/>
  <c r="AC126" i="31" s="1"/>
  <c r="AC108" i="31"/>
  <c r="AC129" i="31" s="1"/>
  <c r="AC130" i="31" s="1"/>
  <c r="AF39" i="31"/>
  <c r="AF78" i="31" s="1"/>
  <c r="AF35" i="31"/>
  <c r="AF74" i="31" s="1"/>
  <c r="AF40" i="31"/>
  <c r="AF79" i="31" s="1"/>
  <c r="AF36" i="31"/>
  <c r="AF75" i="31" s="1"/>
  <c r="AF32" i="31"/>
  <c r="AF71" i="31" s="1"/>
  <c r="AF41" i="31"/>
  <c r="AF80" i="31" s="1"/>
  <c r="AF37" i="31"/>
  <c r="AF76" i="31" s="1"/>
  <c r="AF33" i="31"/>
  <c r="AF72" i="31" s="1"/>
  <c r="AF38" i="31"/>
  <c r="AF77" i="31" s="1"/>
  <c r="AF34" i="31"/>
  <c r="AF73" i="31" s="1"/>
  <c r="AH5" i="31"/>
  <c r="AH17" i="31"/>
  <c r="AD109" i="31"/>
  <c r="AD110" i="31" s="1"/>
  <c r="AD85" i="31"/>
  <c r="AE150" i="31"/>
  <c r="AD121" i="31"/>
  <c r="AD122" i="31" s="1"/>
  <c r="AD93" i="31"/>
  <c r="AG19" i="31"/>
  <c r="AG42" i="31" s="1"/>
  <c r="AG81" i="31" s="1"/>
  <c r="Z141" i="22"/>
  <c r="Z132" i="22"/>
  <c r="Z133" i="22" s="1"/>
  <c r="Z137" i="22" s="1"/>
  <c r="AF17" i="22"/>
  <c r="AE16" i="22"/>
  <c r="AD31" i="22"/>
  <c r="AD70" i="22" s="1"/>
  <c r="AD30" i="22"/>
  <c r="AD69" i="22" s="1"/>
  <c r="AC143" i="22"/>
  <c r="AD20" i="22"/>
  <c r="AE15" i="22"/>
  <c r="AA108" i="22"/>
  <c r="AA129" i="22" s="1"/>
  <c r="AA130" i="22" s="1"/>
  <c r="AA106" i="22"/>
  <c r="AA125" i="22" s="1"/>
  <c r="AA126" i="22" s="1"/>
  <c r="AA107" i="22"/>
  <c r="AA127" i="22" s="1"/>
  <c r="AA128" i="22" s="1"/>
  <c r="AB104" i="22"/>
  <c r="AB105" i="22" s="1"/>
  <c r="AB84" i="22"/>
  <c r="AD21" i="22"/>
  <c r="AE23" i="22"/>
  <c r="AD18" i="22"/>
  <c r="AD22" i="22"/>
  <c r="AD44" i="22" s="1"/>
  <c r="AD83" i="22" s="1"/>
  <c r="AE19" i="22"/>
  <c r="AE42" i="22" s="1"/>
  <c r="AE81" i="22" s="1"/>
  <c r="AB111" i="22"/>
  <c r="AB112" i="22" s="1"/>
  <c r="AB86" i="22"/>
  <c r="AB109" i="22"/>
  <c r="AB110" i="22" s="1"/>
  <c r="AB85" i="22"/>
  <c r="AC48" i="22"/>
  <c r="AC50" i="22"/>
  <c r="AC89" i="22" s="1"/>
  <c r="AC51" i="22"/>
  <c r="AC90" i="22" s="1"/>
  <c r="AC46" i="22"/>
  <c r="AC45" i="22"/>
  <c r="AC47" i="22"/>
  <c r="AC49" i="22"/>
  <c r="AD38" i="22"/>
  <c r="AD77" i="22" s="1"/>
  <c r="AD35" i="22"/>
  <c r="AD74" i="22" s="1"/>
  <c r="AD40" i="22"/>
  <c r="AD79" i="22" s="1"/>
  <c r="AD37" i="22"/>
  <c r="AD76" i="22" s="1"/>
  <c r="AD34" i="22"/>
  <c r="AD73" i="22" s="1"/>
  <c r="AD39" i="22"/>
  <c r="AD78" i="22" s="1"/>
  <c r="AD33" i="22"/>
  <c r="AD72" i="22" s="1"/>
  <c r="AD41" i="22"/>
  <c r="AD80" i="22" s="1"/>
  <c r="AD32" i="22"/>
  <c r="AD71" i="22" s="1"/>
  <c r="AD36" i="22"/>
  <c r="AD75" i="22" s="1"/>
  <c r="AA145" i="22"/>
  <c r="AA142" i="22" s="1"/>
  <c r="AB113" i="22"/>
  <c r="AB114" i="22" s="1"/>
  <c r="AB87" i="22"/>
  <c r="AB115" i="22"/>
  <c r="AB116" i="22" s="1"/>
  <c r="AB88" i="22"/>
  <c r="AE10" i="22"/>
  <c r="AE26" i="22" s="1"/>
  <c r="AE65" i="22" s="1"/>
  <c r="AE9" i="22"/>
  <c r="AD7" i="22"/>
  <c r="AD14" i="22"/>
  <c r="AB119" i="22"/>
  <c r="AB120" i="22" s="1"/>
  <c r="AB92" i="22"/>
  <c r="AB117" i="22"/>
  <c r="AB118" i="22" s="1"/>
  <c r="AB91" i="22"/>
  <c r="AC27" i="22"/>
  <c r="AC66" i="22" s="1"/>
  <c r="AC138" i="22" s="1"/>
  <c r="AC28" i="22"/>
  <c r="AC67" i="22" s="1"/>
  <c r="AC139" i="22" s="1"/>
  <c r="AA150" i="22"/>
  <c r="AA149" i="22" s="1"/>
  <c r="AF5" i="22"/>
  <c r="AD8" i="22"/>
  <c r="AD29" i="22" s="1"/>
  <c r="AD68" i="22" s="1"/>
  <c r="AD140" i="22" s="1"/>
  <c r="AB93" i="22"/>
  <c r="AB121" i="22"/>
  <c r="AB122" i="22" s="1"/>
  <c r="AD6" i="22"/>
  <c r="AE13" i="22"/>
  <c r="AE60" i="22"/>
  <c r="AE99" i="22" s="1"/>
  <c r="AE59" i="22"/>
  <c r="AE98" i="22" s="1"/>
  <c r="AC54" i="22"/>
  <c r="AC57" i="22"/>
  <c r="AC96" i="22" s="1"/>
  <c r="AC55" i="22"/>
  <c r="AC94" i="22" s="1"/>
  <c r="AC56" i="22"/>
  <c r="AC95" i="22" s="1"/>
  <c r="AC53" i="22"/>
  <c r="AC58" i="22"/>
  <c r="AC97" i="22" s="1"/>
  <c r="AC52" i="22"/>
  <c r="AD11" i="22"/>
  <c r="AD61" i="22" s="1"/>
  <c r="AD100" i="22" s="1"/>
  <c r="AF4" i="22"/>
  <c r="AD12" i="22"/>
  <c r="AD62" i="22" s="1"/>
  <c r="AD101" i="22" s="1"/>
  <c r="AD43" i="22" l="1"/>
  <c r="AD82" i="22" s="1"/>
  <c r="AD144" i="22" s="1"/>
  <c r="AB133" i="31"/>
  <c r="AB143" i="31" s="1"/>
  <c r="AB159" i="31" s="1"/>
  <c r="BX206" i="18"/>
  <c r="BX261" i="18" s="1"/>
  <c r="AI206" i="18"/>
  <c r="AI261" i="18" s="1"/>
  <c r="BW191" i="18"/>
  <c r="BW246" i="18" s="1"/>
  <c r="AH191" i="18"/>
  <c r="AH246" i="18" s="1"/>
  <c r="BW216" i="18"/>
  <c r="BW271" i="18" s="1"/>
  <c r="AH216" i="18"/>
  <c r="AH271" i="18" s="1"/>
  <c r="BW213" i="18"/>
  <c r="BW268" i="18" s="1"/>
  <c r="AH213" i="18"/>
  <c r="AH268" i="18" s="1"/>
  <c r="BW221" i="18"/>
  <c r="BW276" i="18" s="1"/>
  <c r="AH221" i="18"/>
  <c r="AH276" i="18" s="1"/>
  <c r="BW212" i="18"/>
  <c r="BW267" i="18" s="1"/>
  <c r="AH212" i="18"/>
  <c r="AH267" i="18" s="1"/>
  <c r="AI176" i="18"/>
  <c r="AI231" i="18" s="1"/>
  <c r="BX176" i="18"/>
  <c r="BX231" i="18" s="1"/>
  <c r="BW193" i="18"/>
  <c r="BW248" i="18" s="1"/>
  <c r="AH193" i="18"/>
  <c r="AH248" i="18" s="1"/>
  <c r="CB215" i="18"/>
  <c r="CB270" i="18" s="1"/>
  <c r="AM215" i="18"/>
  <c r="AM270" i="18" s="1"/>
  <c r="BW194" i="18"/>
  <c r="BW249" i="18" s="1"/>
  <c r="AH194" i="18"/>
  <c r="AH249" i="18" s="1"/>
  <c r="BX211" i="18"/>
  <c r="BX266" i="18" s="1"/>
  <c r="AI211" i="18"/>
  <c r="AI266" i="18" s="1"/>
  <c r="BX175" i="18"/>
  <c r="BX230" i="18" s="1"/>
  <c r="AI175" i="18"/>
  <c r="AI230" i="18" s="1"/>
  <c r="AI181" i="18"/>
  <c r="AI236" i="18" s="1"/>
  <c r="BX181" i="18"/>
  <c r="BX236" i="18" s="1"/>
  <c r="BW189" i="18"/>
  <c r="BW244" i="18" s="1"/>
  <c r="AH189" i="18"/>
  <c r="AH244" i="18" s="1"/>
  <c r="BX179" i="18"/>
  <c r="BX234" i="18" s="1"/>
  <c r="AI179" i="18"/>
  <c r="AI234" i="18" s="1"/>
  <c r="AI180" i="18"/>
  <c r="AI235" i="18" s="1"/>
  <c r="BX180" i="18"/>
  <c r="BX235" i="18" s="1"/>
  <c r="BX218" i="18"/>
  <c r="BX273" i="18" s="1"/>
  <c r="AI218" i="18"/>
  <c r="AI273" i="18" s="1"/>
  <c r="AO184" i="18"/>
  <c r="AO239" i="18" s="1"/>
  <c r="CD184" i="18"/>
  <c r="CD239" i="18" s="1"/>
  <c r="CB201" i="18"/>
  <c r="CB256" i="18" s="1"/>
  <c r="AM201" i="18"/>
  <c r="AM256" i="18" s="1"/>
  <c r="BW220" i="18"/>
  <c r="BW275" i="18" s="1"/>
  <c r="AH220" i="18"/>
  <c r="AH275" i="18" s="1"/>
  <c r="BX185" i="18"/>
  <c r="BX240" i="18" s="1"/>
  <c r="AI185" i="18"/>
  <c r="AI240" i="18" s="1"/>
  <c r="BW192" i="18"/>
  <c r="BW247" i="18" s="1"/>
  <c r="AH192" i="18"/>
  <c r="AH247" i="18" s="1"/>
  <c r="BX219" i="18"/>
  <c r="BX274" i="18" s="1"/>
  <c r="AI219" i="18"/>
  <c r="AI274" i="18" s="1"/>
  <c r="AG61" i="31"/>
  <c r="AG100" i="31" s="1"/>
  <c r="AG59" i="31"/>
  <c r="AG98" i="31" s="1"/>
  <c r="AG60" i="31"/>
  <c r="AG99" i="31" s="1"/>
  <c r="AH15" i="31"/>
  <c r="AH21" i="31"/>
  <c r="AE111" i="31"/>
  <c r="AE112" i="31" s="1"/>
  <c r="AE86" i="31"/>
  <c r="AI12" i="31"/>
  <c r="AI10" i="31"/>
  <c r="AI26" i="31" s="1"/>
  <c r="AI65" i="31" s="1"/>
  <c r="AI17" i="31"/>
  <c r="AF150" i="31"/>
  <c r="AG30" i="31"/>
  <c r="AG69" i="31" s="1"/>
  <c r="AG31" i="31"/>
  <c r="AG70" i="31" s="1"/>
  <c r="AH4" i="31"/>
  <c r="AG22" i="31"/>
  <c r="AG44" i="31" s="1"/>
  <c r="AG83" i="31" s="1"/>
  <c r="AG43" i="31"/>
  <c r="AG82" i="31" s="1"/>
  <c r="AF51" i="31"/>
  <c r="AF90" i="31" s="1"/>
  <c r="AF49" i="31"/>
  <c r="AF45" i="31"/>
  <c r="AF46" i="31"/>
  <c r="AF48" i="31"/>
  <c r="AF47" i="31"/>
  <c r="AF50" i="31"/>
  <c r="AF89" i="31" s="1"/>
  <c r="AH27" i="31"/>
  <c r="AH66" i="31" s="1"/>
  <c r="AH144" i="31" s="1"/>
  <c r="AH28" i="31"/>
  <c r="AH67" i="31" s="1"/>
  <c r="AH145" i="31" s="1"/>
  <c r="AD156" i="31"/>
  <c r="AD155" i="31" s="1"/>
  <c r="AF55" i="31"/>
  <c r="AF94" i="31" s="1"/>
  <c r="AF56" i="31"/>
  <c r="AF95" i="31" s="1"/>
  <c r="AF52" i="31"/>
  <c r="AF57" i="31"/>
  <c r="AF96" i="31" s="1"/>
  <c r="AF53" i="31"/>
  <c r="AF54" i="31"/>
  <c r="AF58" i="31"/>
  <c r="AF97" i="31" s="1"/>
  <c r="AE104" i="31"/>
  <c r="AE105" i="31" s="1"/>
  <c r="AE84" i="31"/>
  <c r="AD108" i="31"/>
  <c r="AD129" i="31" s="1"/>
  <c r="AD130" i="31" s="1"/>
  <c r="AD106" i="31"/>
  <c r="AD125" i="31" s="1"/>
  <c r="AD126" i="31" s="1"/>
  <c r="AD107" i="31"/>
  <c r="AD127" i="31" s="1"/>
  <c r="AD128" i="31" s="1"/>
  <c r="AH19" i="31"/>
  <c r="AH42" i="31" s="1"/>
  <c r="AH81" i="31" s="1"/>
  <c r="AC132" i="31"/>
  <c r="AI11" i="31"/>
  <c r="AH16" i="31"/>
  <c r="AE119" i="31"/>
  <c r="AE120" i="31" s="1"/>
  <c r="AE92" i="31"/>
  <c r="AE121" i="31"/>
  <c r="AE122" i="31" s="1"/>
  <c r="AE93" i="31"/>
  <c r="AG20" i="31"/>
  <c r="AI6" i="31"/>
  <c r="AI7" i="31"/>
  <c r="AC147" i="31"/>
  <c r="AH9" i="31"/>
  <c r="AG14" i="31"/>
  <c r="AE109" i="31"/>
  <c r="AE110" i="31" s="1"/>
  <c r="AE85" i="31"/>
  <c r="AE113" i="31"/>
  <c r="AE114" i="31" s="1"/>
  <c r="AE87" i="31"/>
  <c r="AH23" i="31"/>
  <c r="AH18" i="31"/>
  <c r="AI5" i="31"/>
  <c r="AF157" i="31"/>
  <c r="AE117" i="31"/>
  <c r="AE118" i="31" s="1"/>
  <c r="AE91" i="31"/>
  <c r="AI8" i="31"/>
  <c r="AI29" i="31" s="1"/>
  <c r="AI68" i="31" s="1"/>
  <c r="AI146" i="31" s="1"/>
  <c r="AH13" i="31"/>
  <c r="AH62" i="31" s="1"/>
  <c r="AH101" i="31" s="1"/>
  <c r="AF149" i="31"/>
  <c r="AG40" i="31"/>
  <c r="AG79" i="31" s="1"/>
  <c r="AG36" i="31"/>
  <c r="AG75" i="31" s="1"/>
  <c r="AG32" i="31"/>
  <c r="AG71" i="31" s="1"/>
  <c r="AG41" i="31"/>
  <c r="AG80" i="31" s="1"/>
  <c r="AG37" i="31"/>
  <c r="AG76" i="31" s="1"/>
  <c r="AG33" i="31"/>
  <c r="AG72" i="31" s="1"/>
  <c r="AG38" i="31"/>
  <c r="AG77" i="31" s="1"/>
  <c r="AG34" i="31"/>
  <c r="AG73" i="31" s="1"/>
  <c r="AG35" i="31"/>
  <c r="AG74" i="31" s="1"/>
  <c r="AG39" i="31"/>
  <c r="AG78" i="31" s="1"/>
  <c r="AD151" i="31"/>
  <c r="AD148" i="31" s="1"/>
  <c r="AE115" i="31"/>
  <c r="AE116" i="31" s="1"/>
  <c r="AE88" i="31"/>
  <c r="AD143" i="22"/>
  <c r="Z153" i="22"/>
  <c r="AA132" i="22"/>
  <c r="AA133" i="22" s="1"/>
  <c r="AA137" i="22" s="1"/>
  <c r="AG17" i="22"/>
  <c r="AE31" i="22"/>
  <c r="AE70" i="22" s="1"/>
  <c r="AE30" i="22"/>
  <c r="AE69" i="22" s="1"/>
  <c r="AF16" i="22"/>
  <c r="AC109" i="22"/>
  <c r="AC110" i="22" s="1"/>
  <c r="AC85" i="22"/>
  <c r="AF23" i="22"/>
  <c r="AE21" i="22"/>
  <c r="AB108" i="22"/>
  <c r="AB129" i="22" s="1"/>
  <c r="AB130" i="22" s="1"/>
  <c r="AB107" i="22"/>
  <c r="AB127" i="22" s="1"/>
  <c r="AB128" i="22" s="1"/>
  <c r="AB106" i="22"/>
  <c r="AB125" i="22" s="1"/>
  <c r="AB126" i="22" s="1"/>
  <c r="AE41" i="22"/>
  <c r="AE80" i="22" s="1"/>
  <c r="AE37" i="22"/>
  <c r="AE76" i="22" s="1"/>
  <c r="AE32" i="22"/>
  <c r="AE71" i="22" s="1"/>
  <c r="AE40" i="22"/>
  <c r="AE79" i="22" s="1"/>
  <c r="AE34" i="22"/>
  <c r="AE73" i="22" s="1"/>
  <c r="AE33" i="22"/>
  <c r="AE72" i="22" s="1"/>
  <c r="AE38" i="22"/>
  <c r="AE77" i="22" s="1"/>
  <c r="AE35" i="22"/>
  <c r="AE74" i="22" s="1"/>
  <c r="AE39" i="22"/>
  <c r="AE78" i="22" s="1"/>
  <c r="AE36" i="22"/>
  <c r="AE75" i="22" s="1"/>
  <c r="AC115" i="22"/>
  <c r="AC116" i="22" s="1"/>
  <c r="AC88" i="22"/>
  <c r="AE18" i="22"/>
  <c r="AF15" i="22"/>
  <c r="AC86" i="22"/>
  <c r="AC111" i="22"/>
  <c r="AC112" i="22" s="1"/>
  <c r="AD48" i="22"/>
  <c r="AD50" i="22"/>
  <c r="AD89" i="22" s="1"/>
  <c r="AD47" i="22"/>
  <c r="AD45" i="22"/>
  <c r="AD46" i="22"/>
  <c r="AD49" i="22"/>
  <c r="AD51" i="22"/>
  <c r="AD90" i="22" s="1"/>
  <c r="AA141" i="22"/>
  <c r="AC104" i="22"/>
  <c r="AC105" i="22" s="1"/>
  <c r="AC84" i="22"/>
  <c r="AC113" i="22"/>
  <c r="AC114" i="22" s="1"/>
  <c r="AC87" i="22"/>
  <c r="AF19" i="22"/>
  <c r="AF42" i="22" s="1"/>
  <c r="AF81" i="22" s="1"/>
  <c r="AE22" i="22"/>
  <c r="AE44" i="22" s="1"/>
  <c r="AE83" i="22" s="1"/>
  <c r="AB145" i="22"/>
  <c r="AB142" i="22" s="1"/>
  <c r="AE20" i="22"/>
  <c r="AF9" i="22"/>
  <c r="AF10" i="22"/>
  <c r="AF26" i="22" s="1"/>
  <c r="AF65" i="22" s="1"/>
  <c r="AD151" i="22"/>
  <c r="AB150" i="22"/>
  <c r="AB149" i="22" s="1"/>
  <c r="AG4" i="22"/>
  <c r="AE6" i="22"/>
  <c r="AE8" i="22"/>
  <c r="AE29" i="22" s="1"/>
  <c r="AE68" i="22" s="1"/>
  <c r="AE140" i="22" s="1"/>
  <c r="AD57" i="22"/>
  <c r="AD96" i="22" s="1"/>
  <c r="AD52" i="22"/>
  <c r="AD56" i="22"/>
  <c r="AD95" i="22" s="1"/>
  <c r="AD53" i="22"/>
  <c r="AD54" i="22"/>
  <c r="AD58" i="22"/>
  <c r="AD97" i="22" s="1"/>
  <c r="AD55" i="22"/>
  <c r="AD94" i="22" s="1"/>
  <c r="AE7" i="22"/>
  <c r="AC119" i="22"/>
  <c r="AC120" i="22" s="1"/>
  <c r="AC92" i="22"/>
  <c r="AC93" i="22"/>
  <c r="AC121" i="22"/>
  <c r="AC122" i="22" s="1"/>
  <c r="AE14" i="22"/>
  <c r="AE12" i="22"/>
  <c r="AE62" i="22" s="1"/>
  <c r="AE101" i="22" s="1"/>
  <c r="AE11" i="22"/>
  <c r="AE61" i="22" s="1"/>
  <c r="AE100" i="22" s="1"/>
  <c r="AF13" i="22"/>
  <c r="AG5" i="22"/>
  <c r="AF59" i="22"/>
  <c r="AF98" i="22" s="1"/>
  <c r="AF60" i="22"/>
  <c r="AF99" i="22" s="1"/>
  <c r="AC117" i="22"/>
  <c r="AC118" i="22" s="1"/>
  <c r="AC91" i="22"/>
  <c r="AD27" i="22"/>
  <c r="AD66" i="22" s="1"/>
  <c r="AD138" i="22" s="1"/>
  <c r="AD28" i="22"/>
  <c r="AD67" i="22" s="1"/>
  <c r="AD139" i="22" s="1"/>
  <c r="AH43" i="31" l="1"/>
  <c r="AH82" i="31" s="1"/>
  <c r="AC133" i="31"/>
  <c r="AC143" i="31" s="1"/>
  <c r="AC159" i="31" s="1"/>
  <c r="BX212" i="18"/>
  <c r="BX267" i="18" s="1"/>
  <c r="AI212" i="18"/>
  <c r="AI267" i="18" s="1"/>
  <c r="BY211" i="18"/>
  <c r="BY266" i="18" s="1"/>
  <c r="AJ211" i="18"/>
  <c r="AJ266" i="18" s="1"/>
  <c r="CC201" i="18"/>
  <c r="CC256" i="18" s="1"/>
  <c r="AN201" i="18"/>
  <c r="AN256" i="18" s="1"/>
  <c r="CC215" i="18"/>
  <c r="CC270" i="18" s="1"/>
  <c r="AN215" i="18"/>
  <c r="AN270" i="18" s="1"/>
  <c r="BX191" i="18"/>
  <c r="BX246" i="18" s="1"/>
  <c r="AI191" i="18"/>
  <c r="AI246" i="18" s="1"/>
  <c r="BY181" i="18"/>
  <c r="BY236" i="18" s="1"/>
  <c r="AJ181" i="18"/>
  <c r="AJ236" i="18" s="1"/>
  <c r="BY180" i="18"/>
  <c r="BY235" i="18" s="1"/>
  <c r="AJ180" i="18"/>
  <c r="AJ235" i="18" s="1"/>
  <c r="BX194" i="18"/>
  <c r="BX249" i="18" s="1"/>
  <c r="AI194" i="18"/>
  <c r="AI249" i="18" s="1"/>
  <c r="BX216" i="18"/>
  <c r="BX271" i="18" s="1"/>
  <c r="AI216" i="18"/>
  <c r="AI271" i="18" s="1"/>
  <c r="AI213" i="18"/>
  <c r="AI268" i="18" s="1"/>
  <c r="BX213" i="18"/>
  <c r="BX268" i="18" s="1"/>
  <c r="BX220" i="18"/>
  <c r="BX275" i="18" s="1"/>
  <c r="AI220" i="18"/>
  <c r="AI275" i="18" s="1"/>
  <c r="BY219" i="18"/>
  <c r="BY274" i="18" s="1"/>
  <c r="AJ219" i="18"/>
  <c r="AJ274" i="18" s="1"/>
  <c r="BY175" i="18"/>
  <c r="BY230" i="18" s="1"/>
  <c r="AJ175" i="18"/>
  <c r="AJ230" i="18" s="1"/>
  <c r="BX221" i="18"/>
  <c r="BX276" i="18" s="1"/>
  <c r="AI221" i="18"/>
  <c r="AI276" i="18" s="1"/>
  <c r="BY185" i="18"/>
  <c r="BY240" i="18" s="1"/>
  <c r="AJ185" i="18"/>
  <c r="AJ240" i="18" s="1"/>
  <c r="BY218" i="18"/>
  <c r="BY273" i="18" s="1"/>
  <c r="AJ218" i="18"/>
  <c r="AJ273" i="18" s="1"/>
  <c r="BY176" i="18"/>
  <c r="BY231" i="18" s="1"/>
  <c r="AJ176" i="18"/>
  <c r="AJ231" i="18" s="1"/>
  <c r="BX189" i="18"/>
  <c r="BX244" i="18" s="1"/>
  <c r="AI189" i="18"/>
  <c r="AI244" i="18" s="1"/>
  <c r="BY179" i="18"/>
  <c r="BY234" i="18" s="1"/>
  <c r="AJ179" i="18"/>
  <c r="AJ234" i="18" s="1"/>
  <c r="BX192" i="18"/>
  <c r="BX247" i="18" s="1"/>
  <c r="AI192" i="18"/>
  <c r="AI247" i="18" s="1"/>
  <c r="BX193" i="18"/>
  <c r="BX248" i="18" s="1"/>
  <c r="AI193" i="18"/>
  <c r="AI248" i="18" s="1"/>
  <c r="BY206" i="18"/>
  <c r="BY261" i="18" s="1"/>
  <c r="AJ206" i="18"/>
  <c r="AJ261" i="18" s="1"/>
  <c r="AD132" i="31"/>
  <c r="AE156" i="31"/>
  <c r="AE155" i="31" s="1"/>
  <c r="AJ11" i="31"/>
  <c r="AH22" i="31"/>
  <c r="AH44" i="31" s="1"/>
  <c r="AH83" i="31" s="1"/>
  <c r="AJ8" i="31"/>
  <c r="AJ29" i="31" s="1"/>
  <c r="AJ68" i="31" s="1"/>
  <c r="AJ146" i="31" s="1"/>
  <c r="AI23" i="31"/>
  <c r="AI9" i="31"/>
  <c r="AI27" i="31"/>
  <c r="AI66" i="31" s="1"/>
  <c r="AI144" i="31" s="1"/>
  <c r="AI28" i="31"/>
  <c r="AI67" i="31" s="1"/>
  <c r="AI145" i="31" s="1"/>
  <c r="AH30" i="31"/>
  <c r="AH69" i="31" s="1"/>
  <c r="AH31" i="31"/>
  <c r="AH70" i="31" s="1"/>
  <c r="AF117" i="31"/>
  <c r="AF118" i="31" s="1"/>
  <c r="AF91" i="31"/>
  <c r="AF113" i="31"/>
  <c r="AF114" i="31" s="1"/>
  <c r="AF87" i="31"/>
  <c r="AH60" i="31"/>
  <c r="AH99" i="31" s="1"/>
  <c r="AH59" i="31"/>
  <c r="AH98" i="31" s="1"/>
  <c r="AG149" i="31"/>
  <c r="AJ17" i="31"/>
  <c r="AJ12" i="31"/>
  <c r="AI21" i="31"/>
  <c r="AH20" i="31"/>
  <c r="AE107" i="31"/>
  <c r="AE127" i="31" s="1"/>
  <c r="AE128" i="31" s="1"/>
  <c r="AE106" i="31"/>
  <c r="AE125" i="31" s="1"/>
  <c r="AE126" i="31" s="1"/>
  <c r="AE108" i="31"/>
  <c r="AE129" i="31" s="1"/>
  <c r="AE130" i="31" s="1"/>
  <c r="AD147" i="31"/>
  <c r="AG150" i="31"/>
  <c r="AJ5" i="31"/>
  <c r="AG56" i="31"/>
  <c r="AG95" i="31" s="1"/>
  <c r="AG52" i="31"/>
  <c r="AG57" i="31"/>
  <c r="AG96" i="31" s="1"/>
  <c r="AG53" i="31"/>
  <c r="AG58" i="31"/>
  <c r="AG97" i="31" s="1"/>
  <c r="AG54" i="31"/>
  <c r="AG55" i="31"/>
  <c r="AG94" i="31" s="1"/>
  <c r="AJ6" i="31"/>
  <c r="AI16" i="31"/>
  <c r="AF121" i="31"/>
  <c r="AF122" i="31" s="1"/>
  <c r="AF93" i="31"/>
  <c r="AF109" i="31"/>
  <c r="AF110" i="31" s="1"/>
  <c r="AF85" i="31"/>
  <c r="AI4" i="31"/>
  <c r="AH61" i="31"/>
  <c r="AH100" i="31" s="1"/>
  <c r="AH41" i="31"/>
  <c r="AH80" i="31" s="1"/>
  <c r="AH37" i="31"/>
  <c r="AH76" i="31" s="1"/>
  <c r="AH33" i="31"/>
  <c r="AH72" i="31" s="1"/>
  <c r="AH38" i="31"/>
  <c r="AH77" i="31" s="1"/>
  <c r="AH34" i="31"/>
  <c r="AH73" i="31" s="1"/>
  <c r="AH39" i="31"/>
  <c r="AH78" i="31" s="1"/>
  <c r="AH35" i="31"/>
  <c r="AH74" i="31" s="1"/>
  <c r="AH40" i="31"/>
  <c r="AH79" i="31" s="1"/>
  <c r="AH32" i="31"/>
  <c r="AH71" i="31" s="1"/>
  <c r="AH36" i="31"/>
  <c r="AH75" i="31" s="1"/>
  <c r="AG157" i="31"/>
  <c r="AJ7" i="31"/>
  <c r="AF111" i="31"/>
  <c r="AF112" i="31" s="1"/>
  <c r="AF86" i="31"/>
  <c r="AF115" i="31"/>
  <c r="AF116" i="31" s="1"/>
  <c r="AF88" i="31"/>
  <c r="AI13" i="31"/>
  <c r="AI62" i="31" s="1"/>
  <c r="AI101" i="31" s="1"/>
  <c r="AI18" i="31"/>
  <c r="AH14" i="31"/>
  <c r="AG50" i="31"/>
  <c r="AG89" i="31" s="1"/>
  <c r="AG46" i="31"/>
  <c r="AG49" i="31"/>
  <c r="AG48" i="31"/>
  <c r="AG45" i="31"/>
  <c r="AG51" i="31"/>
  <c r="AG90" i="31" s="1"/>
  <c r="AG47" i="31"/>
  <c r="AI19" i="31"/>
  <c r="AI42" i="31" s="1"/>
  <c r="AI81" i="31" s="1"/>
  <c r="AE151" i="31"/>
  <c r="AE148" i="31" s="1"/>
  <c r="AF119" i="31"/>
  <c r="AF120" i="31" s="1"/>
  <c r="AF92" i="31"/>
  <c r="AF104" i="31"/>
  <c r="AF105" i="31" s="1"/>
  <c r="AF84" i="31"/>
  <c r="AJ10" i="31"/>
  <c r="AJ26" i="31" s="1"/>
  <c r="AJ65" i="31" s="1"/>
  <c r="AI15" i="31"/>
  <c r="AB141" i="22"/>
  <c r="AE43" i="22"/>
  <c r="AE82" i="22" s="1"/>
  <c r="AE144" i="22" s="1"/>
  <c r="AA153" i="22"/>
  <c r="AB132" i="22"/>
  <c r="AB133" i="22" s="1"/>
  <c r="AB137" i="22" s="1"/>
  <c r="AE143" i="22"/>
  <c r="AH17" i="22"/>
  <c r="AG16" i="22"/>
  <c r="AF30" i="22"/>
  <c r="AF69" i="22" s="1"/>
  <c r="AF31" i="22"/>
  <c r="AF70" i="22" s="1"/>
  <c r="AG19" i="22"/>
  <c r="AG42" i="22" s="1"/>
  <c r="AG81" i="22" s="1"/>
  <c r="AC108" i="22"/>
  <c r="AC129" i="22" s="1"/>
  <c r="AC130" i="22" s="1"/>
  <c r="AC107" i="22"/>
  <c r="AC127" i="22" s="1"/>
  <c r="AC128" i="22" s="1"/>
  <c r="AC106" i="22"/>
  <c r="AC125" i="22" s="1"/>
  <c r="AC126" i="22" s="1"/>
  <c r="AD85" i="22"/>
  <c r="AD109" i="22"/>
  <c r="AD110" i="22" s="1"/>
  <c r="AD87" i="22"/>
  <c r="AD113" i="22"/>
  <c r="AD114" i="22" s="1"/>
  <c r="AF35" i="22"/>
  <c r="AF74" i="22" s="1"/>
  <c r="AF39" i="22"/>
  <c r="AF78" i="22" s="1"/>
  <c r="AF32" i="22"/>
  <c r="AF71" i="22" s="1"/>
  <c r="AF37" i="22"/>
  <c r="AF76" i="22" s="1"/>
  <c r="AF34" i="22"/>
  <c r="AF73" i="22" s="1"/>
  <c r="AF36" i="22"/>
  <c r="AF75" i="22" s="1"/>
  <c r="AF41" i="22"/>
  <c r="AF80" i="22" s="1"/>
  <c r="AF33" i="22"/>
  <c r="AF72" i="22" s="1"/>
  <c r="AF40" i="22"/>
  <c r="AF79" i="22" s="1"/>
  <c r="AF38" i="22"/>
  <c r="AF77" i="22" s="1"/>
  <c r="AF21" i="22"/>
  <c r="AD84" i="22"/>
  <c r="AD104" i="22"/>
  <c r="AD105" i="22" s="1"/>
  <c r="AG15" i="22"/>
  <c r="AE45" i="22"/>
  <c r="AE48" i="22"/>
  <c r="AE49" i="22"/>
  <c r="AE46" i="22"/>
  <c r="AE50" i="22"/>
  <c r="AE89" i="22" s="1"/>
  <c r="AE51" i="22"/>
  <c r="AE90" i="22" s="1"/>
  <c r="AE47" i="22"/>
  <c r="AF22" i="22"/>
  <c r="AF44" i="22" s="1"/>
  <c r="AF83" i="22" s="1"/>
  <c r="AD86" i="22"/>
  <c r="AD111" i="22"/>
  <c r="AD112" i="22" s="1"/>
  <c r="AG23" i="22"/>
  <c r="AF20" i="22"/>
  <c r="AC145" i="22"/>
  <c r="AC142" i="22" s="1"/>
  <c r="AD115" i="22"/>
  <c r="AD116" i="22" s="1"/>
  <c r="AD88" i="22"/>
  <c r="AF18" i="22"/>
  <c r="AC150" i="22"/>
  <c r="AC149" i="22" s="1"/>
  <c r="AG10" i="22"/>
  <c r="AG26" i="22" s="1"/>
  <c r="AG65" i="22" s="1"/>
  <c r="AG9" i="22"/>
  <c r="AE151" i="22"/>
  <c r="AH5" i="22"/>
  <c r="AE53" i="22"/>
  <c r="AE58" i="22"/>
  <c r="AE97" i="22" s="1"/>
  <c r="AE57" i="22"/>
  <c r="AE96" i="22" s="1"/>
  <c r="AE54" i="22"/>
  <c r="AE56" i="22"/>
  <c r="AE95" i="22" s="1"/>
  <c r="AE52" i="22"/>
  <c r="AE55" i="22"/>
  <c r="AE94" i="22" s="1"/>
  <c r="AG60" i="22"/>
  <c r="AG99" i="22" s="1"/>
  <c r="AG59" i="22"/>
  <c r="AG98" i="22" s="1"/>
  <c r="AF11" i="22"/>
  <c r="AF61" i="22" s="1"/>
  <c r="AF100" i="22" s="1"/>
  <c r="AF14" i="22"/>
  <c r="AD91" i="22"/>
  <c r="AD117" i="22"/>
  <c r="AD118" i="22" s="1"/>
  <c r="AF8" i="22"/>
  <c r="AF29" i="22" s="1"/>
  <c r="AF68" i="22" s="1"/>
  <c r="AF140" i="22" s="1"/>
  <c r="AH4" i="22"/>
  <c r="AG13" i="22"/>
  <c r="AD93" i="22"/>
  <c r="AD121" i="22"/>
  <c r="AD122" i="22" s="1"/>
  <c r="AE28" i="22"/>
  <c r="AE67" i="22" s="1"/>
  <c r="AE139" i="22" s="1"/>
  <c r="AE27" i="22"/>
  <c r="AE66" i="22" s="1"/>
  <c r="AE138" i="22" s="1"/>
  <c r="AF12" i="22"/>
  <c r="AF62" i="22" s="1"/>
  <c r="AF101" i="22" s="1"/>
  <c r="AF7" i="22"/>
  <c r="AD119" i="22"/>
  <c r="AD120" i="22" s="1"/>
  <c r="AD92" i="22"/>
  <c r="AF6" i="22"/>
  <c r="AF43" i="22" l="1"/>
  <c r="AF82" i="22" s="1"/>
  <c r="AF144" i="22" s="1"/>
  <c r="AI61" i="31"/>
  <c r="AI100" i="31" s="1"/>
  <c r="AD133" i="31"/>
  <c r="AD143" i="31" s="1"/>
  <c r="AD159" i="31" s="1"/>
  <c r="AB153" i="22"/>
  <c r="BZ185" i="18"/>
  <c r="BZ240" i="18" s="1"/>
  <c r="AK185" i="18"/>
  <c r="AK240" i="18" s="1"/>
  <c r="BY189" i="18"/>
  <c r="BY244" i="18" s="1"/>
  <c r="AJ189" i="18"/>
  <c r="AJ244" i="18" s="1"/>
  <c r="BZ181" i="18"/>
  <c r="BZ236" i="18" s="1"/>
  <c r="AK181" i="18"/>
  <c r="AK236" i="18" s="1"/>
  <c r="BY192" i="18"/>
  <c r="BY247" i="18" s="1"/>
  <c r="AJ192" i="18"/>
  <c r="AJ247" i="18" s="1"/>
  <c r="BY216" i="18"/>
  <c r="BY271" i="18" s="1"/>
  <c r="AJ216" i="18"/>
  <c r="AJ271" i="18" s="1"/>
  <c r="BY191" i="18"/>
  <c r="BY246" i="18" s="1"/>
  <c r="AJ191" i="18"/>
  <c r="AJ246" i="18" s="1"/>
  <c r="BZ211" i="18"/>
  <c r="BZ266" i="18" s="1"/>
  <c r="AK211" i="18"/>
  <c r="AK266" i="18" s="1"/>
  <c r="BZ176" i="18"/>
  <c r="BZ231" i="18" s="1"/>
  <c r="AK176" i="18"/>
  <c r="AK231" i="18" s="1"/>
  <c r="BY194" i="18"/>
  <c r="BY249" i="18" s="1"/>
  <c r="AJ194" i="18"/>
  <c r="AJ249" i="18" s="1"/>
  <c r="CD215" i="18"/>
  <c r="CD270" i="18" s="1"/>
  <c r="AO215" i="18"/>
  <c r="AO270" i="18" s="1"/>
  <c r="BZ179" i="18"/>
  <c r="BZ234" i="18" s="1"/>
  <c r="AK179" i="18"/>
  <c r="AK234" i="18" s="1"/>
  <c r="BY193" i="18"/>
  <c r="BY248" i="18" s="1"/>
  <c r="AJ193" i="18"/>
  <c r="AJ248" i="18" s="1"/>
  <c r="BY220" i="18"/>
  <c r="BY275" i="18" s="1"/>
  <c r="AJ220" i="18"/>
  <c r="AJ275" i="18" s="1"/>
  <c r="BZ219" i="18"/>
  <c r="BZ274" i="18" s="1"/>
  <c r="AK219" i="18"/>
  <c r="AK274" i="18" s="1"/>
  <c r="BY213" i="18"/>
  <c r="BY268" i="18" s="1"/>
  <c r="AJ213" i="18"/>
  <c r="AJ268" i="18" s="1"/>
  <c r="BY212" i="18"/>
  <c r="BY267" i="18" s="1"/>
  <c r="AJ212" i="18"/>
  <c r="AJ267" i="18" s="1"/>
  <c r="BZ180" i="18"/>
  <c r="BZ235" i="18" s="1"/>
  <c r="AK180" i="18"/>
  <c r="AK235" i="18" s="1"/>
  <c r="AK175" i="18"/>
  <c r="AK230" i="18" s="1"/>
  <c r="BZ175" i="18"/>
  <c r="BZ230" i="18" s="1"/>
  <c r="BY221" i="18"/>
  <c r="BY276" i="18" s="1"/>
  <c r="AJ221" i="18"/>
  <c r="AJ276" i="18" s="1"/>
  <c r="BZ206" i="18"/>
  <c r="BZ261" i="18" s="1"/>
  <c r="AK206" i="18"/>
  <c r="AK261" i="18" s="1"/>
  <c r="BZ218" i="18"/>
  <c r="BZ273" i="18" s="1"/>
  <c r="AK218" i="18"/>
  <c r="AK273" i="18" s="1"/>
  <c r="AO201" i="18"/>
  <c r="AO256" i="18" s="1"/>
  <c r="CD201" i="18"/>
  <c r="CD256" i="18" s="1"/>
  <c r="AE147" i="31"/>
  <c r="AH149" i="31"/>
  <c r="AE132" i="31"/>
  <c r="AH157" i="31"/>
  <c r="AI43" i="31"/>
  <c r="AI82" i="31" s="1"/>
  <c r="AJ19" i="31"/>
  <c r="AJ42" i="31" s="1"/>
  <c r="AJ81" i="31" s="1"/>
  <c r="AJ18" i="31"/>
  <c r="AK8" i="31"/>
  <c r="AK29" i="31" s="1"/>
  <c r="AK68" i="31" s="1"/>
  <c r="AK146" i="31" s="1"/>
  <c r="AK10" i="31"/>
  <c r="AK26" i="31" s="1"/>
  <c r="AK65" i="31" s="1"/>
  <c r="AG113" i="31"/>
  <c r="AG114" i="31" s="1"/>
  <c r="AG87" i="31"/>
  <c r="AH57" i="31"/>
  <c r="AH96" i="31" s="1"/>
  <c r="AH53" i="31"/>
  <c r="AH58" i="31"/>
  <c r="AH97" i="31" s="1"/>
  <c r="AH54" i="31"/>
  <c r="AH55" i="31"/>
  <c r="AH94" i="31" s="1"/>
  <c r="AH56" i="31"/>
  <c r="AH95" i="31" s="1"/>
  <c r="AH52" i="31"/>
  <c r="AJ16" i="31"/>
  <c r="AG121" i="31"/>
  <c r="AG122" i="31" s="1"/>
  <c r="AG93" i="31"/>
  <c r="AG117" i="31"/>
  <c r="AG118" i="31" s="1"/>
  <c r="AG91" i="31"/>
  <c r="AI20" i="31"/>
  <c r="AK12" i="31"/>
  <c r="AF156" i="31"/>
  <c r="AF155" i="31" s="1"/>
  <c r="AI30" i="31"/>
  <c r="AI69" i="31" s="1"/>
  <c r="AI31" i="31"/>
  <c r="AI70" i="31" s="1"/>
  <c r="AK5" i="31"/>
  <c r="AH51" i="31"/>
  <c r="AH90" i="31" s="1"/>
  <c r="AH47" i="31"/>
  <c r="AH48" i="31"/>
  <c r="AH45" i="31"/>
  <c r="AH50" i="31"/>
  <c r="AH89" i="31" s="1"/>
  <c r="AH49" i="31"/>
  <c r="AH46" i="31"/>
  <c r="AJ9" i="31"/>
  <c r="AI38" i="31"/>
  <c r="AI77" i="31" s="1"/>
  <c r="AI34" i="31"/>
  <c r="AI73" i="31" s="1"/>
  <c r="AI39" i="31"/>
  <c r="AI78" i="31" s="1"/>
  <c r="AI35" i="31"/>
  <c r="AI74" i="31" s="1"/>
  <c r="AI40" i="31"/>
  <c r="AI79" i="31" s="1"/>
  <c r="AI36" i="31"/>
  <c r="AI75" i="31" s="1"/>
  <c r="AI32" i="31"/>
  <c r="AI71" i="31" s="1"/>
  <c r="AI33" i="31"/>
  <c r="AI72" i="31" s="1"/>
  <c r="AI37" i="31"/>
  <c r="AI76" i="31" s="1"/>
  <c r="AI41" i="31"/>
  <c r="AI80" i="31" s="1"/>
  <c r="AG111" i="31"/>
  <c r="AG112" i="31" s="1"/>
  <c r="AG86" i="31"/>
  <c r="AG115" i="31"/>
  <c r="AG116" i="31" s="1"/>
  <c r="AG88" i="31"/>
  <c r="AI14" i="31"/>
  <c r="AJ13" i="31"/>
  <c r="AJ62" i="31" s="1"/>
  <c r="AJ101" i="31" s="1"/>
  <c r="AI59" i="31"/>
  <c r="AI98" i="31" s="1"/>
  <c r="AI60" i="31"/>
  <c r="AI99" i="31" s="1"/>
  <c r="AJ27" i="31"/>
  <c r="AJ66" i="31" s="1"/>
  <c r="AJ144" i="31" s="1"/>
  <c r="AJ28" i="31"/>
  <c r="AJ67" i="31" s="1"/>
  <c r="AJ145" i="31" s="1"/>
  <c r="AJ23" i="31"/>
  <c r="AK11" i="31"/>
  <c r="AG104" i="31"/>
  <c r="AG105" i="31" s="1"/>
  <c r="AG84" i="31"/>
  <c r="AK7" i="31"/>
  <c r="AI22" i="31"/>
  <c r="AI44" i="31" s="1"/>
  <c r="AI83" i="31" s="1"/>
  <c r="AJ15" i="31"/>
  <c r="AF106" i="31"/>
  <c r="AF125" i="31" s="1"/>
  <c r="AF126" i="31" s="1"/>
  <c r="AF108" i="31"/>
  <c r="AF129" i="31" s="1"/>
  <c r="AF130" i="31" s="1"/>
  <c r="AF107" i="31"/>
  <c r="AF127" i="31" s="1"/>
  <c r="AF128" i="31" s="1"/>
  <c r="AG109" i="31"/>
  <c r="AG110" i="31" s="1"/>
  <c r="AG85" i="31"/>
  <c r="AH150" i="31"/>
  <c r="AJ4" i="31"/>
  <c r="AK6" i="31"/>
  <c r="AG119" i="31"/>
  <c r="AG120" i="31" s="1"/>
  <c r="AG92" i="31"/>
  <c r="AJ21" i="31"/>
  <c r="AK17" i="31"/>
  <c r="AF151" i="31"/>
  <c r="AF148" i="31" s="1"/>
  <c r="AF143" i="22"/>
  <c r="AI17" i="22"/>
  <c r="AH16" i="22"/>
  <c r="AC141" i="22"/>
  <c r="AG31" i="22"/>
  <c r="AG70" i="22" s="1"/>
  <c r="AG30" i="22"/>
  <c r="AG69" i="22" s="1"/>
  <c r="AE84" i="22"/>
  <c r="AE104" i="22"/>
  <c r="AE105" i="22" s="1"/>
  <c r="AG36" i="22"/>
  <c r="AG75" i="22" s="1"/>
  <c r="AG39" i="22"/>
  <c r="AG78" i="22" s="1"/>
  <c r="AG35" i="22"/>
  <c r="AG74" i="22" s="1"/>
  <c r="AG32" i="22"/>
  <c r="AG71" i="22" s="1"/>
  <c r="AG40" i="22"/>
  <c r="AG79" i="22" s="1"/>
  <c r="AG33" i="22"/>
  <c r="AG72" i="22" s="1"/>
  <c r="AG37" i="22"/>
  <c r="AG76" i="22" s="1"/>
  <c r="AG34" i="22"/>
  <c r="AG73" i="22" s="1"/>
  <c r="AG38" i="22"/>
  <c r="AG77" i="22" s="1"/>
  <c r="AG41" i="22"/>
  <c r="AG80" i="22" s="1"/>
  <c r="AG18" i="22"/>
  <c r="AF47" i="22"/>
  <c r="AF49" i="22"/>
  <c r="AF45" i="22"/>
  <c r="AF48" i="22"/>
  <c r="AF50" i="22"/>
  <c r="AF89" i="22" s="1"/>
  <c r="AF51" i="22"/>
  <c r="AF90" i="22" s="1"/>
  <c r="AF46" i="22"/>
  <c r="AH23" i="22"/>
  <c r="AG22" i="22"/>
  <c r="AG44" i="22" s="1"/>
  <c r="AG83" i="22" s="1"/>
  <c r="AE109" i="22"/>
  <c r="AE110" i="22" s="1"/>
  <c r="AE85" i="22"/>
  <c r="AH15" i="22"/>
  <c r="AG21" i="22"/>
  <c r="AG20" i="22"/>
  <c r="AE111" i="22"/>
  <c r="AE112" i="22" s="1"/>
  <c r="AE86" i="22"/>
  <c r="AE115" i="22"/>
  <c r="AE116" i="22" s="1"/>
  <c r="AE88" i="22"/>
  <c r="AD108" i="22"/>
  <c r="AD129" i="22" s="1"/>
  <c r="AD130" i="22" s="1"/>
  <c r="AD106" i="22"/>
  <c r="AD125" i="22" s="1"/>
  <c r="AD126" i="22" s="1"/>
  <c r="AD107" i="22"/>
  <c r="AD127" i="22" s="1"/>
  <c r="AD128" i="22" s="1"/>
  <c r="AH19" i="22"/>
  <c r="AH42" i="22" s="1"/>
  <c r="AH81" i="22" s="1"/>
  <c r="AC132" i="22"/>
  <c r="AC133" i="22" s="1"/>
  <c r="AC137" i="22" s="1"/>
  <c r="AE87" i="22"/>
  <c r="AE113" i="22"/>
  <c r="AE114" i="22" s="1"/>
  <c r="AD145" i="22"/>
  <c r="AD142" i="22" s="1"/>
  <c r="AH9" i="22"/>
  <c r="AH10" i="22"/>
  <c r="AH26" i="22" s="1"/>
  <c r="AH65" i="22" s="1"/>
  <c r="AF151" i="22"/>
  <c r="AG6" i="22"/>
  <c r="AG7" i="22"/>
  <c r="AG8" i="22"/>
  <c r="AG29" i="22" s="1"/>
  <c r="AG68" i="22" s="1"/>
  <c r="AG140" i="22" s="1"/>
  <c r="AG14" i="22"/>
  <c r="AE119" i="22"/>
  <c r="AE120" i="22" s="1"/>
  <c r="AE92" i="22"/>
  <c r="AH59" i="22"/>
  <c r="AH98" i="22" s="1"/>
  <c r="AH60" i="22"/>
  <c r="AH99" i="22" s="1"/>
  <c r="AE93" i="22"/>
  <c r="AE121" i="22"/>
  <c r="AE122" i="22" s="1"/>
  <c r="AG12" i="22"/>
  <c r="AG62" i="22" s="1"/>
  <c r="AG101" i="22" s="1"/>
  <c r="AH13" i="22"/>
  <c r="AI4" i="22"/>
  <c r="AD150" i="22"/>
  <c r="AD149" i="22" s="1"/>
  <c r="AG11" i="22"/>
  <c r="AG61" i="22" s="1"/>
  <c r="AG100" i="22" s="1"/>
  <c r="AI5" i="22"/>
  <c r="AF28" i="22"/>
  <c r="AF67" i="22" s="1"/>
  <c r="AF139" i="22" s="1"/>
  <c r="AF27" i="22"/>
  <c r="AF66" i="22" s="1"/>
  <c r="AF138" i="22" s="1"/>
  <c r="AF58" i="22"/>
  <c r="AF97" i="22" s="1"/>
  <c r="AF53" i="22"/>
  <c r="AF57" i="22"/>
  <c r="AF96" i="22" s="1"/>
  <c r="AF56" i="22"/>
  <c r="AF95" i="22" s="1"/>
  <c r="AF54" i="22"/>
  <c r="AF52" i="22"/>
  <c r="AF55" i="22"/>
  <c r="AF94" i="22" s="1"/>
  <c r="AE117" i="22"/>
  <c r="AE118" i="22" s="1"/>
  <c r="AE91" i="22"/>
  <c r="AE133" i="31" l="1"/>
  <c r="AE143" i="31" s="1"/>
  <c r="AE159" i="31" s="1"/>
  <c r="CA176" i="18"/>
  <c r="CA231" i="18" s="1"/>
  <c r="AL176" i="18"/>
  <c r="AL231" i="18" s="1"/>
  <c r="CA211" i="18"/>
  <c r="CA266" i="18" s="1"/>
  <c r="AL211" i="18"/>
  <c r="AL266" i="18" s="1"/>
  <c r="CA175" i="18"/>
  <c r="CA230" i="18" s="1"/>
  <c r="AL175" i="18"/>
  <c r="AL230" i="18" s="1"/>
  <c r="CA185" i="18"/>
  <c r="CA240" i="18" s="1"/>
  <c r="AL185" i="18"/>
  <c r="AL240" i="18" s="1"/>
  <c r="BZ212" i="18"/>
  <c r="BZ267" i="18" s="1"/>
  <c r="AK212" i="18"/>
  <c r="AK267" i="18" s="1"/>
  <c r="CA206" i="18"/>
  <c r="CA261" i="18" s="1"/>
  <c r="AL206" i="18"/>
  <c r="AL261" i="18" s="1"/>
  <c r="BZ194" i="18"/>
  <c r="BZ249" i="18" s="1"/>
  <c r="AK194" i="18"/>
  <c r="AK249" i="18" s="1"/>
  <c r="BZ191" i="18"/>
  <c r="BZ246" i="18" s="1"/>
  <c r="AK191" i="18"/>
  <c r="AK246" i="18" s="1"/>
  <c r="BZ221" i="18"/>
  <c r="BZ276" i="18" s="1"/>
  <c r="AK221" i="18"/>
  <c r="AK276" i="18" s="1"/>
  <c r="BZ216" i="18"/>
  <c r="BZ271" i="18" s="1"/>
  <c r="AK216" i="18"/>
  <c r="AK271" i="18" s="1"/>
  <c r="CA180" i="18"/>
  <c r="CA235" i="18" s="1"/>
  <c r="AL180" i="18"/>
  <c r="AL235" i="18" s="1"/>
  <c r="BZ189" i="18"/>
  <c r="BZ244" i="18" s="1"/>
  <c r="AK189" i="18"/>
  <c r="AK244" i="18" s="1"/>
  <c r="CA218" i="18"/>
  <c r="CA273" i="18" s="1"/>
  <c r="AL218" i="18"/>
  <c r="AL273" i="18" s="1"/>
  <c r="CA219" i="18"/>
  <c r="CA274" i="18" s="1"/>
  <c r="AL219" i="18"/>
  <c r="AL274" i="18" s="1"/>
  <c r="BZ220" i="18"/>
  <c r="BZ275" i="18" s="1"/>
  <c r="AK220" i="18"/>
  <c r="AK275" i="18" s="1"/>
  <c r="CA179" i="18"/>
  <c r="CA234" i="18" s="1"/>
  <c r="AL179" i="18"/>
  <c r="AL234" i="18" s="1"/>
  <c r="CA181" i="18"/>
  <c r="CA236" i="18" s="1"/>
  <c r="AL181" i="18"/>
  <c r="AL236" i="18" s="1"/>
  <c r="BZ213" i="18"/>
  <c r="BZ268" i="18" s="1"/>
  <c r="AK213" i="18"/>
  <c r="AK268" i="18" s="1"/>
  <c r="BZ193" i="18"/>
  <c r="BZ248" i="18" s="1"/>
  <c r="AK193" i="18"/>
  <c r="AK248" i="18" s="1"/>
  <c r="BZ192" i="18"/>
  <c r="BZ247" i="18" s="1"/>
  <c r="AK192" i="18"/>
  <c r="AK247" i="18" s="1"/>
  <c r="AF147" i="31"/>
  <c r="AI157" i="31"/>
  <c r="AJ43" i="31"/>
  <c r="AJ82" i="31" s="1"/>
  <c r="AJ61" i="31"/>
  <c r="AJ100" i="31" s="1"/>
  <c r="AJ39" i="31"/>
  <c r="AJ78" i="31" s="1"/>
  <c r="AJ35" i="31"/>
  <c r="AJ74" i="31" s="1"/>
  <c r="AJ40" i="31"/>
  <c r="AJ79" i="31" s="1"/>
  <c r="AJ36" i="31"/>
  <c r="AJ75" i="31" s="1"/>
  <c r="AJ32" i="31"/>
  <c r="AJ71" i="31" s="1"/>
  <c r="AJ41" i="31"/>
  <c r="AJ80" i="31" s="1"/>
  <c r="AJ37" i="31"/>
  <c r="AJ76" i="31" s="1"/>
  <c r="AJ33" i="31"/>
  <c r="AJ72" i="31" s="1"/>
  <c r="AJ34" i="31"/>
  <c r="AJ73" i="31" s="1"/>
  <c r="AJ38" i="31"/>
  <c r="AJ77" i="31" s="1"/>
  <c r="AJ14" i="31"/>
  <c r="AH104" i="31"/>
  <c r="AH105" i="31" s="1"/>
  <c r="AH84" i="31"/>
  <c r="AK16" i="31"/>
  <c r="AK18" i="31"/>
  <c r="AK4" i="31"/>
  <c r="AK15" i="31"/>
  <c r="AG151" i="31"/>
  <c r="AG148" i="31" s="1"/>
  <c r="AH109" i="31"/>
  <c r="AH110" i="31" s="1"/>
  <c r="AH85" i="31"/>
  <c r="AH113" i="31"/>
  <c r="AH114" i="31" s="1"/>
  <c r="AH87" i="31"/>
  <c r="AL5" i="31"/>
  <c r="AJ20" i="31"/>
  <c r="AH117" i="31"/>
  <c r="AH118" i="31" s="1"/>
  <c r="AH91" i="31"/>
  <c r="AL8" i="31"/>
  <c r="AL29" i="31" s="1"/>
  <c r="AL68" i="31" s="1"/>
  <c r="AL146" i="31" s="1"/>
  <c r="AL7" i="31"/>
  <c r="AL11" i="31"/>
  <c r="AK9" i="31"/>
  <c r="AI48" i="31"/>
  <c r="AI51" i="31"/>
  <c r="AI90" i="31" s="1"/>
  <c r="AI50" i="31"/>
  <c r="AI89" i="31" s="1"/>
  <c r="AI47" i="31"/>
  <c r="AI49" i="31"/>
  <c r="AI46" i="31"/>
  <c r="AI45" i="31"/>
  <c r="AK21" i="31"/>
  <c r="AK28" i="31"/>
  <c r="AK67" i="31" s="1"/>
  <c r="AK145" i="31" s="1"/>
  <c r="AK27" i="31"/>
  <c r="AK66" i="31" s="1"/>
  <c r="AK144" i="31" s="1"/>
  <c r="AG107" i="31"/>
  <c r="AG127" i="31" s="1"/>
  <c r="AG128" i="31" s="1"/>
  <c r="AG106" i="31"/>
  <c r="AG125" i="31" s="1"/>
  <c r="AG126" i="31" s="1"/>
  <c r="AG108" i="31"/>
  <c r="AG129" i="31" s="1"/>
  <c r="AG130" i="31" s="1"/>
  <c r="AK23" i="31"/>
  <c r="AK13" i="31"/>
  <c r="AK62" i="31" s="1"/>
  <c r="AK101" i="31" s="1"/>
  <c r="AH115" i="31"/>
  <c r="AH116" i="31" s="1"/>
  <c r="AH88" i="31"/>
  <c r="AH111" i="31"/>
  <c r="AH112" i="31" s="1"/>
  <c r="AH86" i="31"/>
  <c r="AH119" i="31"/>
  <c r="AH120" i="31" s="1"/>
  <c r="AH92" i="31"/>
  <c r="AK19" i="31"/>
  <c r="AK42" i="31" s="1"/>
  <c r="AK81" i="31" s="1"/>
  <c r="AL17" i="31"/>
  <c r="AJ59" i="31"/>
  <c r="AJ98" i="31" s="1"/>
  <c r="AJ60" i="31"/>
  <c r="AJ99" i="31" s="1"/>
  <c r="AH121" i="31"/>
  <c r="AH122" i="31" s="1"/>
  <c r="AH93" i="31"/>
  <c r="AL6" i="31"/>
  <c r="AF132" i="31"/>
  <c r="AJ22" i="31"/>
  <c r="AJ44" i="31" s="1"/>
  <c r="AJ83" i="31" s="1"/>
  <c r="AI58" i="31"/>
  <c r="AI97" i="31" s="1"/>
  <c r="AI54" i="31"/>
  <c r="AI55" i="31"/>
  <c r="AI94" i="31" s="1"/>
  <c r="AI56" i="31"/>
  <c r="AI95" i="31" s="1"/>
  <c r="AI52" i="31"/>
  <c r="AI53" i="31"/>
  <c r="AI57" i="31"/>
  <c r="AI96" i="31" s="1"/>
  <c r="AI150" i="31"/>
  <c r="AI149" i="31"/>
  <c r="AL12" i="31"/>
  <c r="AG156" i="31"/>
  <c r="AG155" i="31" s="1"/>
  <c r="AJ31" i="31"/>
  <c r="AJ70" i="31" s="1"/>
  <c r="AJ30" i="31"/>
  <c r="AJ69" i="31" s="1"/>
  <c r="AL10" i="31"/>
  <c r="AL26" i="31" s="1"/>
  <c r="AL65" i="31" s="1"/>
  <c r="AD141" i="22"/>
  <c r="AE150" i="22"/>
  <c r="AE149" i="22" s="1"/>
  <c r="AG143" i="22"/>
  <c r="AC153" i="22"/>
  <c r="AJ17" i="22"/>
  <c r="AG43" i="22"/>
  <c r="AG82" i="22" s="1"/>
  <c r="AG144" i="22" s="1"/>
  <c r="AH30" i="22"/>
  <c r="AH69" i="22" s="1"/>
  <c r="AH31" i="22"/>
  <c r="AH70" i="22" s="1"/>
  <c r="AI16" i="22"/>
  <c r="AH21" i="22"/>
  <c r="AF111" i="22"/>
  <c r="AF112" i="22" s="1"/>
  <c r="AF86" i="22"/>
  <c r="AG47" i="22"/>
  <c r="AG51" i="22"/>
  <c r="AG90" i="22" s="1"/>
  <c r="AG48" i="22"/>
  <c r="AG45" i="22"/>
  <c r="AG50" i="22"/>
  <c r="AG89" i="22" s="1"/>
  <c r="AG46" i="22"/>
  <c r="AG49" i="22"/>
  <c r="AH32" i="22"/>
  <c r="AH71" i="22" s="1"/>
  <c r="AH38" i="22"/>
  <c r="AH77" i="22" s="1"/>
  <c r="AH35" i="22"/>
  <c r="AH74" i="22" s="1"/>
  <c r="AH33" i="22"/>
  <c r="AH72" i="22" s="1"/>
  <c r="AH37" i="22"/>
  <c r="AH76" i="22" s="1"/>
  <c r="AH34" i="22"/>
  <c r="AH73" i="22" s="1"/>
  <c r="AH41" i="22"/>
  <c r="AH80" i="22" s="1"/>
  <c r="AH40" i="22"/>
  <c r="AH79" i="22" s="1"/>
  <c r="AH36" i="22"/>
  <c r="AH75" i="22" s="1"/>
  <c r="AH39" i="22"/>
  <c r="AH78" i="22" s="1"/>
  <c r="AI23" i="22"/>
  <c r="AF87" i="22"/>
  <c r="AF113" i="22"/>
  <c r="AF114" i="22" s="1"/>
  <c r="AE106" i="22"/>
  <c r="AE125" i="22" s="1"/>
  <c r="AE126" i="22" s="1"/>
  <c r="AE108" i="22"/>
  <c r="AE129" i="22" s="1"/>
  <c r="AE130" i="22" s="1"/>
  <c r="AE107" i="22"/>
  <c r="AE127" i="22" s="1"/>
  <c r="AE128" i="22" s="1"/>
  <c r="AD132" i="22"/>
  <c r="AD133" i="22" s="1"/>
  <c r="AD137" i="22" s="1"/>
  <c r="AI19" i="22"/>
  <c r="AI42" i="22" s="1"/>
  <c r="AI81" i="22" s="1"/>
  <c r="AH20" i="22"/>
  <c r="AI15" i="22"/>
  <c r="AF109" i="22"/>
  <c r="AF110" i="22" s="1"/>
  <c r="AF85" i="22"/>
  <c r="AF104" i="22"/>
  <c r="AF105" i="22" s="1"/>
  <c r="AF84" i="22"/>
  <c r="AH18" i="22"/>
  <c r="AE145" i="22"/>
  <c r="AE142" i="22" s="1"/>
  <c r="AH22" i="22"/>
  <c r="AH44" i="22" s="1"/>
  <c r="AH83" i="22" s="1"/>
  <c r="AF115" i="22"/>
  <c r="AF116" i="22" s="1"/>
  <c r="AF88" i="22"/>
  <c r="AI9" i="22"/>
  <c r="AI10" i="22"/>
  <c r="AI26" i="22" s="1"/>
  <c r="AI65" i="22" s="1"/>
  <c r="AG151" i="22"/>
  <c r="AJ4" i="22"/>
  <c r="AH7" i="22"/>
  <c r="AF117" i="22"/>
  <c r="AF118" i="22" s="1"/>
  <c r="AF91" i="22"/>
  <c r="AF92" i="22"/>
  <c r="AF119" i="22"/>
  <c r="AF120" i="22" s="1"/>
  <c r="AH11" i="22"/>
  <c r="AH61" i="22" s="1"/>
  <c r="AH100" i="22" s="1"/>
  <c r="AH12" i="22"/>
  <c r="AH62" i="22" s="1"/>
  <c r="AH101" i="22" s="1"/>
  <c r="AH8" i="22"/>
  <c r="AH29" i="22" s="1"/>
  <c r="AH68" i="22" s="1"/>
  <c r="AH140" i="22" s="1"/>
  <c r="AG27" i="22"/>
  <c r="AG66" i="22" s="1"/>
  <c r="AG138" i="22" s="1"/>
  <c r="AG28" i="22"/>
  <c r="AG67" i="22" s="1"/>
  <c r="AG139" i="22" s="1"/>
  <c r="AF93" i="22"/>
  <c r="AF121" i="22"/>
  <c r="AF122" i="22" s="1"/>
  <c r="AI13" i="22"/>
  <c r="AG55" i="22"/>
  <c r="AG94" i="22" s="1"/>
  <c r="AG52" i="22"/>
  <c r="AG53" i="22"/>
  <c r="AG58" i="22"/>
  <c r="AG97" i="22" s="1"/>
  <c r="AG57" i="22"/>
  <c r="AG96" i="22" s="1"/>
  <c r="AG56" i="22"/>
  <c r="AG95" i="22" s="1"/>
  <c r="AG54" i="22"/>
  <c r="AH6" i="22"/>
  <c r="AJ5" i="22"/>
  <c r="AI59" i="22"/>
  <c r="AI98" i="22" s="1"/>
  <c r="AI60" i="22"/>
  <c r="AI99" i="22" s="1"/>
  <c r="AH14" i="22"/>
  <c r="AF133" i="31" l="1"/>
  <c r="AF143" i="31" s="1"/>
  <c r="AF159" i="31" s="1"/>
  <c r="AE141" i="22"/>
  <c r="CA193" i="18"/>
  <c r="CA248" i="18" s="1"/>
  <c r="AL193" i="18"/>
  <c r="AL248" i="18" s="1"/>
  <c r="AM206" i="18"/>
  <c r="AM261" i="18" s="1"/>
  <c r="CB206" i="18"/>
  <c r="CB261" i="18" s="1"/>
  <c r="CB185" i="18"/>
  <c r="CB240" i="18" s="1"/>
  <c r="AM185" i="18"/>
  <c r="AM240" i="18" s="1"/>
  <c r="AL220" i="18"/>
  <c r="AL275" i="18" s="1"/>
  <c r="CA220" i="18"/>
  <c r="CA275" i="18" s="1"/>
  <c r="CA212" i="18"/>
  <c r="CA267" i="18" s="1"/>
  <c r="AL212" i="18"/>
  <c r="AL267" i="18" s="1"/>
  <c r="CA192" i="18"/>
  <c r="CA247" i="18" s="1"/>
  <c r="AL192" i="18"/>
  <c r="AL247" i="18" s="1"/>
  <c r="CA216" i="18"/>
  <c r="CA271" i="18" s="1"/>
  <c r="AL216" i="18"/>
  <c r="AL271" i="18" s="1"/>
  <c r="AL194" i="18"/>
  <c r="AL249" i="18" s="1"/>
  <c r="CA194" i="18"/>
  <c r="CA249" i="18" s="1"/>
  <c r="CB179" i="18"/>
  <c r="CB234" i="18" s="1"/>
  <c r="AM179" i="18"/>
  <c r="AM234" i="18" s="1"/>
  <c r="CA213" i="18"/>
  <c r="CA268" i="18" s="1"/>
  <c r="AL213" i="18"/>
  <c r="AL268" i="18" s="1"/>
  <c r="CA189" i="18"/>
  <c r="CA244" i="18" s="1"/>
  <c r="AL189" i="18"/>
  <c r="AL244" i="18" s="1"/>
  <c r="CB181" i="18"/>
  <c r="CB236" i="18" s="1"/>
  <c r="AM181" i="18"/>
  <c r="AM236" i="18" s="1"/>
  <c r="AM211" i="18"/>
  <c r="AM266" i="18" s="1"/>
  <c r="CB211" i="18"/>
  <c r="CB266" i="18" s="1"/>
  <c r="CA221" i="18"/>
  <c r="CA276" i="18" s="1"/>
  <c r="AL221" i="18"/>
  <c r="AL276" i="18" s="1"/>
  <c r="CB180" i="18"/>
  <c r="CB235" i="18" s="1"/>
  <c r="AM180" i="18"/>
  <c r="AM235" i="18" s="1"/>
  <c r="CB175" i="18"/>
  <c r="CB230" i="18" s="1"/>
  <c r="AM175" i="18"/>
  <c r="AM230" i="18" s="1"/>
  <c r="CB218" i="18"/>
  <c r="CB273" i="18" s="1"/>
  <c r="AM218" i="18"/>
  <c r="AM273" i="18" s="1"/>
  <c r="CA191" i="18"/>
  <c r="CA246" i="18" s="1"/>
  <c r="AL191" i="18"/>
  <c r="AL246" i="18" s="1"/>
  <c r="CB219" i="18"/>
  <c r="CB274" i="18" s="1"/>
  <c r="AM219" i="18"/>
  <c r="AM274" i="18" s="1"/>
  <c r="CB176" i="18"/>
  <c r="CB231" i="18" s="1"/>
  <c r="AM176" i="18"/>
  <c r="AM231" i="18" s="1"/>
  <c r="AG147" i="31"/>
  <c r="AK43" i="31"/>
  <c r="AK82" i="31" s="1"/>
  <c r="AK61" i="31"/>
  <c r="AK100" i="31" s="1"/>
  <c r="AH156" i="31"/>
  <c r="AH155" i="31" s="1"/>
  <c r="AJ150" i="31"/>
  <c r="AJ157" i="31"/>
  <c r="AL21" i="31"/>
  <c r="AL27" i="31"/>
  <c r="AL66" i="31" s="1"/>
  <c r="AL144" i="31" s="1"/>
  <c r="AL28" i="31"/>
  <c r="AL67" i="31" s="1"/>
  <c r="AL145" i="31" s="1"/>
  <c r="AG132" i="31"/>
  <c r="AI104" i="31"/>
  <c r="AI105" i="31" s="1"/>
  <c r="AI84" i="31"/>
  <c r="AL9" i="31"/>
  <c r="AM7" i="31"/>
  <c r="AM5" i="31"/>
  <c r="AK60" i="31"/>
  <c r="AK99" i="31" s="1"/>
  <c r="AK59" i="31"/>
  <c r="AK98" i="31" s="1"/>
  <c r="AK30" i="31"/>
  <c r="AK69" i="31" s="1"/>
  <c r="AK31" i="31"/>
  <c r="AK70" i="31" s="1"/>
  <c r="AJ55" i="31"/>
  <c r="AJ94" i="31" s="1"/>
  <c r="AJ56" i="31"/>
  <c r="AJ95" i="31" s="1"/>
  <c r="AJ52" i="31"/>
  <c r="AJ57" i="31"/>
  <c r="AJ96" i="31" s="1"/>
  <c r="AJ53" i="31"/>
  <c r="AJ58" i="31"/>
  <c r="AJ97" i="31" s="1"/>
  <c r="AJ54" i="31"/>
  <c r="AI117" i="31"/>
  <c r="AI118" i="31" s="1"/>
  <c r="AI91" i="31"/>
  <c r="AI111" i="31"/>
  <c r="AI112" i="31" s="1"/>
  <c r="AI86" i="31"/>
  <c r="AL18" i="31"/>
  <c r="AM10" i="31"/>
  <c r="AM26" i="31" s="1"/>
  <c r="AM65" i="31" s="1"/>
  <c r="AM6" i="31"/>
  <c r="AM17" i="31"/>
  <c r="AL13" i="31"/>
  <c r="AL62" i="31" s="1"/>
  <c r="AL101" i="31" s="1"/>
  <c r="AI109" i="31"/>
  <c r="AI110" i="31" s="1"/>
  <c r="AI85" i="31"/>
  <c r="AJ51" i="31"/>
  <c r="AJ90" i="31" s="1"/>
  <c r="AJ49" i="31"/>
  <c r="AJ45" i="31"/>
  <c r="AJ50" i="31"/>
  <c r="AJ89" i="31" s="1"/>
  <c r="AJ47" i="31"/>
  <c r="AJ46" i="31"/>
  <c r="AJ48" i="31"/>
  <c r="AL4" i="31"/>
  <c r="AL16" i="31"/>
  <c r="AK14" i="31"/>
  <c r="AL19" i="31"/>
  <c r="AL42" i="31" s="1"/>
  <c r="AL81" i="31" s="1"/>
  <c r="AL23" i="31"/>
  <c r="AL15" i="31"/>
  <c r="AH107" i="31"/>
  <c r="AH127" i="31" s="1"/>
  <c r="AH128" i="31" s="1"/>
  <c r="AH106" i="31"/>
  <c r="AH125" i="31" s="1"/>
  <c r="AH126" i="31" s="1"/>
  <c r="AH108" i="31"/>
  <c r="AH129" i="31" s="1"/>
  <c r="AH130" i="31" s="1"/>
  <c r="AJ149" i="31"/>
  <c r="AM12" i="31"/>
  <c r="AI119" i="31"/>
  <c r="AI120" i="31" s="1"/>
  <c r="AI92" i="31"/>
  <c r="AI121" i="31"/>
  <c r="AI122" i="31" s="1"/>
  <c r="AI93" i="31"/>
  <c r="AK22" i="31"/>
  <c r="AK44" i="31" s="1"/>
  <c r="AK83" i="31" s="1"/>
  <c r="AI115" i="31"/>
  <c r="AI116" i="31" s="1"/>
  <c r="AI88" i="31"/>
  <c r="AI113" i="31"/>
  <c r="AI114" i="31" s="1"/>
  <c r="AI87" i="31"/>
  <c r="AM11" i="31"/>
  <c r="AM8" i="31"/>
  <c r="AM29" i="31" s="1"/>
  <c r="AM68" i="31" s="1"/>
  <c r="AM146" i="31" s="1"/>
  <c r="AK20" i="31"/>
  <c r="AK40" i="31"/>
  <c r="AK79" i="31" s="1"/>
  <c r="AK36" i="31"/>
  <c r="AK75" i="31" s="1"/>
  <c r="AK32" i="31"/>
  <c r="AK71" i="31" s="1"/>
  <c r="AK41" i="31"/>
  <c r="AK80" i="31" s="1"/>
  <c r="AK37" i="31"/>
  <c r="AK76" i="31" s="1"/>
  <c r="AK33" i="31"/>
  <c r="AK72" i="31" s="1"/>
  <c r="AK38" i="31"/>
  <c r="AK77" i="31" s="1"/>
  <c r="AK34" i="31"/>
  <c r="AK73" i="31" s="1"/>
  <c r="AK35" i="31"/>
  <c r="AK74" i="31" s="1"/>
  <c r="AK39" i="31"/>
  <c r="AK78" i="31" s="1"/>
  <c r="AH151" i="31"/>
  <c r="AH148" i="31" s="1"/>
  <c r="AH151" i="22"/>
  <c r="AD153" i="22"/>
  <c r="AH43" i="22"/>
  <c r="AH82" i="22" s="1"/>
  <c r="AH144" i="22" s="1"/>
  <c r="AH143" i="22"/>
  <c r="AK17" i="22"/>
  <c r="AI31" i="22"/>
  <c r="AI70" i="22" s="1"/>
  <c r="AI30" i="22"/>
  <c r="AI69" i="22" s="1"/>
  <c r="AE132" i="22"/>
  <c r="AE133" i="22" s="1"/>
  <c r="AE137" i="22" s="1"/>
  <c r="AJ16" i="22"/>
  <c r="AI22" i="22"/>
  <c r="AI44" i="22" s="1"/>
  <c r="AI83" i="22" s="1"/>
  <c r="AF107" i="22"/>
  <c r="AF127" i="22" s="1"/>
  <c r="AF128" i="22" s="1"/>
  <c r="AF108" i="22"/>
  <c r="AF129" i="22" s="1"/>
  <c r="AF130" i="22" s="1"/>
  <c r="AF106" i="22"/>
  <c r="AF125" i="22" s="1"/>
  <c r="AF126" i="22" s="1"/>
  <c r="AJ15" i="22"/>
  <c r="AJ19" i="22"/>
  <c r="AJ42" i="22" s="1"/>
  <c r="AJ81" i="22" s="1"/>
  <c r="AJ23" i="22"/>
  <c r="AG85" i="22"/>
  <c r="AG109" i="22"/>
  <c r="AG110" i="22" s="1"/>
  <c r="AH48" i="22"/>
  <c r="AH51" i="22"/>
  <c r="AH90" i="22" s="1"/>
  <c r="AH47" i="22"/>
  <c r="AH46" i="22"/>
  <c r="AH50" i="22"/>
  <c r="AH89" i="22" s="1"/>
  <c r="AH45" i="22"/>
  <c r="AH49" i="22"/>
  <c r="AG86" i="22"/>
  <c r="AG111" i="22"/>
  <c r="AG112" i="22" s="1"/>
  <c r="AI18" i="22"/>
  <c r="AI20" i="22"/>
  <c r="AG84" i="22"/>
  <c r="AG104" i="22"/>
  <c r="AG105" i="22" s="1"/>
  <c r="AI21" i="22"/>
  <c r="AF145" i="22"/>
  <c r="AF142" i="22" s="1"/>
  <c r="AI37" i="22"/>
  <c r="AI76" i="22" s="1"/>
  <c r="AI40" i="22"/>
  <c r="AI79" i="22" s="1"/>
  <c r="AI32" i="22"/>
  <c r="AI71" i="22" s="1"/>
  <c r="AI36" i="22"/>
  <c r="AI75" i="22" s="1"/>
  <c r="AI38" i="22"/>
  <c r="AI77" i="22" s="1"/>
  <c r="AI34" i="22"/>
  <c r="AI73" i="22" s="1"/>
  <c r="AI41" i="22"/>
  <c r="AI80" i="22" s="1"/>
  <c r="AI35" i="22"/>
  <c r="AI74" i="22" s="1"/>
  <c r="AI33" i="22"/>
  <c r="AI72" i="22" s="1"/>
  <c r="AI39" i="22"/>
  <c r="AI78" i="22" s="1"/>
  <c r="AG115" i="22"/>
  <c r="AG116" i="22" s="1"/>
  <c r="AG88" i="22"/>
  <c r="AG113" i="22"/>
  <c r="AG114" i="22" s="1"/>
  <c r="AG87" i="22"/>
  <c r="AJ9" i="22"/>
  <c r="AJ10" i="22"/>
  <c r="AJ26" i="22" s="1"/>
  <c r="AJ65" i="22" s="1"/>
  <c r="AG93" i="22"/>
  <c r="AG121" i="22"/>
  <c r="AG122" i="22" s="1"/>
  <c r="AG119" i="22"/>
  <c r="AG120" i="22" s="1"/>
  <c r="AG92" i="22"/>
  <c r="AI8" i="22"/>
  <c r="AI29" i="22" s="1"/>
  <c r="AI68" i="22" s="1"/>
  <c r="AI140" i="22" s="1"/>
  <c r="AI11" i="22"/>
  <c r="AI61" i="22" s="1"/>
  <c r="AI100" i="22" s="1"/>
  <c r="AK4" i="22"/>
  <c r="AG117" i="22"/>
  <c r="AG118" i="22" s="1"/>
  <c r="AG91" i="22"/>
  <c r="AH56" i="22"/>
  <c r="AH95" i="22" s="1"/>
  <c r="AH55" i="22"/>
  <c r="AH94" i="22" s="1"/>
  <c r="AH54" i="22"/>
  <c r="AH57" i="22"/>
  <c r="AH96" i="22" s="1"/>
  <c r="AH53" i="22"/>
  <c r="AH52" i="22"/>
  <c r="AH58" i="22"/>
  <c r="AH97" i="22" s="1"/>
  <c r="AH28" i="22"/>
  <c r="AH67" i="22" s="1"/>
  <c r="AH139" i="22" s="1"/>
  <c r="AH27" i="22"/>
  <c r="AH66" i="22" s="1"/>
  <c r="AH138" i="22" s="1"/>
  <c r="AJ13" i="22"/>
  <c r="AI12" i="22"/>
  <c r="AI62" i="22" s="1"/>
  <c r="AI101" i="22" s="1"/>
  <c r="AI7" i="22"/>
  <c r="AI14" i="22"/>
  <c r="AK5" i="22"/>
  <c r="AI6" i="22"/>
  <c r="AF150" i="22"/>
  <c r="AF149" i="22" s="1"/>
  <c r="AJ60" i="22"/>
  <c r="AJ99" i="22" s="1"/>
  <c r="AJ59" i="22"/>
  <c r="AJ98" i="22" s="1"/>
  <c r="AG133" i="31" l="1"/>
  <c r="AG143" i="31" s="1"/>
  <c r="AG159" i="31" s="1"/>
  <c r="AF141" i="22"/>
  <c r="AE153" i="22"/>
  <c r="AI151" i="22"/>
  <c r="AM221" i="18"/>
  <c r="AM276" i="18" s="1"/>
  <c r="CB221" i="18"/>
  <c r="CB276" i="18" s="1"/>
  <c r="CC211" i="18"/>
  <c r="CC266" i="18" s="1"/>
  <c r="AN211" i="18"/>
  <c r="AN266" i="18" s="1"/>
  <c r="CC185" i="18"/>
  <c r="CC240" i="18" s="1"/>
  <c r="AN185" i="18"/>
  <c r="AN240" i="18" s="1"/>
  <c r="CC176" i="18"/>
  <c r="CC231" i="18" s="1"/>
  <c r="AN176" i="18"/>
  <c r="AN231" i="18" s="1"/>
  <c r="CB192" i="18"/>
  <c r="CB247" i="18" s="1"/>
  <c r="AM192" i="18"/>
  <c r="AM247" i="18" s="1"/>
  <c r="AM193" i="18"/>
  <c r="AM248" i="18" s="1"/>
  <c r="CB193" i="18"/>
  <c r="CB248" i="18" s="1"/>
  <c r="AN175" i="18"/>
  <c r="AN230" i="18" s="1"/>
  <c r="CC175" i="18"/>
  <c r="CC230" i="18" s="1"/>
  <c r="CC219" i="18"/>
  <c r="CC274" i="18" s="1"/>
  <c r="AN219" i="18"/>
  <c r="AN274" i="18" s="1"/>
  <c r="CC181" i="18"/>
  <c r="CC236" i="18" s="1"/>
  <c r="AN181" i="18"/>
  <c r="AN236" i="18" s="1"/>
  <c r="CB213" i="18"/>
  <c r="CB268" i="18" s="1"/>
  <c r="AM213" i="18"/>
  <c r="AM268" i="18" s="1"/>
  <c r="CC180" i="18"/>
  <c r="CC235" i="18" s="1"/>
  <c r="AN180" i="18"/>
  <c r="AN235" i="18" s="1"/>
  <c r="CC218" i="18"/>
  <c r="CC273" i="18" s="1"/>
  <c r="AN218" i="18"/>
  <c r="AN273" i="18" s="1"/>
  <c r="CB216" i="18"/>
  <c r="CB271" i="18" s="1"/>
  <c r="AM216" i="18"/>
  <c r="AM271" i="18" s="1"/>
  <c r="CC206" i="18"/>
  <c r="CC261" i="18" s="1"/>
  <c r="AN206" i="18"/>
  <c r="AN261" i="18" s="1"/>
  <c r="CB189" i="18"/>
  <c r="CB244" i="18" s="1"/>
  <c r="AM189" i="18"/>
  <c r="AM244" i="18" s="1"/>
  <c r="AN179" i="18"/>
  <c r="AN234" i="18" s="1"/>
  <c r="CC179" i="18"/>
  <c r="CC234" i="18" s="1"/>
  <c r="CB212" i="18"/>
  <c r="CB267" i="18" s="1"/>
  <c r="AM212" i="18"/>
  <c r="AM267" i="18" s="1"/>
  <c r="CB220" i="18"/>
  <c r="CB275" i="18" s="1"/>
  <c r="AM220" i="18"/>
  <c r="AM275" i="18" s="1"/>
  <c r="AM191" i="18"/>
  <c r="AM246" i="18" s="1"/>
  <c r="CB191" i="18"/>
  <c r="CB246" i="18" s="1"/>
  <c r="CB194" i="18"/>
  <c r="CB249" i="18" s="1"/>
  <c r="AM194" i="18"/>
  <c r="AM249" i="18" s="1"/>
  <c r="AH147" i="31"/>
  <c r="AL43" i="31"/>
  <c r="AL82" i="31" s="1"/>
  <c r="AK149" i="31"/>
  <c r="AL61" i="31"/>
  <c r="AL100" i="31" s="1"/>
  <c r="AK50" i="31"/>
  <c r="AK89" i="31" s="1"/>
  <c r="AK46" i="31"/>
  <c r="AK51" i="31"/>
  <c r="AK90" i="31" s="1"/>
  <c r="AK49" i="31"/>
  <c r="AK48" i="31"/>
  <c r="AK45" i="31"/>
  <c r="AK47" i="31"/>
  <c r="AJ104" i="31"/>
  <c r="AJ105" i="31" s="1"/>
  <c r="AJ84" i="31"/>
  <c r="AM18" i="31"/>
  <c r="AK150" i="31"/>
  <c r="AL20" i="31"/>
  <c r="AN11" i="31"/>
  <c r="AH132" i="31"/>
  <c r="AM15" i="31"/>
  <c r="AM19" i="31"/>
  <c r="AM42" i="31" s="1"/>
  <c r="AM81" i="31" s="1"/>
  <c r="AM16" i="31"/>
  <c r="AJ109" i="31"/>
  <c r="AJ110" i="31" s="1"/>
  <c r="AJ85" i="31"/>
  <c r="AJ115" i="31"/>
  <c r="AJ116" i="31" s="1"/>
  <c r="AJ88" i="31"/>
  <c r="AJ121" i="31"/>
  <c r="AJ122" i="31" s="1"/>
  <c r="AJ93" i="31"/>
  <c r="AJ117" i="31"/>
  <c r="AJ118" i="31" s="1"/>
  <c r="AJ91" i="31"/>
  <c r="AN5" i="31"/>
  <c r="AM9" i="31"/>
  <c r="AL22" i="31"/>
  <c r="AL44" i="31" s="1"/>
  <c r="AL83" i="31" s="1"/>
  <c r="AL41" i="31"/>
  <c r="AL80" i="31" s="1"/>
  <c r="AL37" i="31"/>
  <c r="AL76" i="31" s="1"/>
  <c r="AL33" i="31"/>
  <c r="AL72" i="31" s="1"/>
  <c r="AL38" i="31"/>
  <c r="AL77" i="31" s="1"/>
  <c r="AL34" i="31"/>
  <c r="AL73" i="31" s="1"/>
  <c r="AL39" i="31"/>
  <c r="AL78" i="31" s="1"/>
  <c r="AL35" i="31"/>
  <c r="AL74" i="31" s="1"/>
  <c r="AL32" i="31"/>
  <c r="AL71" i="31" s="1"/>
  <c r="AL36" i="31"/>
  <c r="AL75" i="31" s="1"/>
  <c r="AL40" i="31"/>
  <c r="AL79" i="31" s="1"/>
  <c r="AJ113" i="31"/>
  <c r="AJ114" i="31" s="1"/>
  <c r="AJ87" i="31"/>
  <c r="AM13" i="31"/>
  <c r="AN12" i="31"/>
  <c r="AK56" i="31"/>
  <c r="AK95" i="31" s="1"/>
  <c r="AK52" i="31"/>
  <c r="AK57" i="31"/>
  <c r="AK96" i="31" s="1"/>
  <c r="AK53" i="31"/>
  <c r="AK58" i="31"/>
  <c r="AK97" i="31" s="1"/>
  <c r="AK54" i="31"/>
  <c r="AK55" i="31"/>
  <c r="AK94" i="31" s="1"/>
  <c r="AL60" i="31"/>
  <c r="AL99" i="31" s="1"/>
  <c r="AL59" i="31"/>
  <c r="AL98" i="31" s="1"/>
  <c r="AJ111" i="31"/>
  <c r="AJ112" i="31" s="1"/>
  <c r="AJ86" i="31"/>
  <c r="AN17" i="31"/>
  <c r="AN10" i="31"/>
  <c r="AN26" i="31" s="1"/>
  <c r="AN65" i="31" s="1"/>
  <c r="AK157" i="31"/>
  <c r="AI151" i="31"/>
  <c r="AI148" i="31" s="1"/>
  <c r="AL30" i="31"/>
  <c r="AL69" i="31" s="1"/>
  <c r="AL31" i="31"/>
  <c r="AL70" i="31" s="1"/>
  <c r="AN6" i="31"/>
  <c r="AN8" i="31"/>
  <c r="AN29" i="31" s="1"/>
  <c r="AN68" i="31" s="1"/>
  <c r="AN146" i="31" s="1"/>
  <c r="AM23" i="31"/>
  <c r="AL14" i="31"/>
  <c r="AM4" i="31"/>
  <c r="AM27" i="31"/>
  <c r="AM66" i="31" s="1"/>
  <c r="AM144" i="31" s="1"/>
  <c r="AM28" i="31"/>
  <c r="AM67" i="31" s="1"/>
  <c r="AM145" i="31" s="1"/>
  <c r="AI156" i="31"/>
  <c r="AI155" i="31" s="1"/>
  <c r="AJ119" i="31"/>
  <c r="AJ120" i="31" s="1"/>
  <c r="AJ92" i="31"/>
  <c r="AN7" i="31"/>
  <c r="AI107" i="31"/>
  <c r="AI127" i="31" s="1"/>
  <c r="AI128" i="31" s="1"/>
  <c r="AI108" i="31"/>
  <c r="AI129" i="31" s="1"/>
  <c r="AI130" i="31" s="1"/>
  <c r="AI106" i="31"/>
  <c r="AI125" i="31" s="1"/>
  <c r="AI126" i="31" s="1"/>
  <c r="AM21" i="31"/>
  <c r="AI143" i="22"/>
  <c r="AL17" i="22"/>
  <c r="AK16" i="22"/>
  <c r="AJ30" i="22"/>
  <c r="AJ69" i="22" s="1"/>
  <c r="AJ31" i="22"/>
  <c r="AJ70" i="22" s="1"/>
  <c r="AG107" i="22"/>
  <c r="AG127" i="22" s="1"/>
  <c r="AG128" i="22" s="1"/>
  <c r="AG108" i="22"/>
  <c r="AG129" i="22" s="1"/>
  <c r="AG130" i="22" s="1"/>
  <c r="AG106" i="22"/>
  <c r="AG125" i="22" s="1"/>
  <c r="AG126" i="22" s="1"/>
  <c r="AJ20" i="22"/>
  <c r="AH85" i="22"/>
  <c r="AH109" i="22"/>
  <c r="AH110" i="22" s="1"/>
  <c r="AK23" i="22"/>
  <c r="AJ36" i="22"/>
  <c r="AJ75" i="22" s="1"/>
  <c r="AJ39" i="22"/>
  <c r="AJ78" i="22" s="1"/>
  <c r="AJ40" i="22"/>
  <c r="AJ79" i="22" s="1"/>
  <c r="AJ32" i="22"/>
  <c r="AJ71" i="22" s="1"/>
  <c r="AJ35" i="22"/>
  <c r="AJ74" i="22" s="1"/>
  <c r="AJ38" i="22"/>
  <c r="AJ77" i="22" s="1"/>
  <c r="AJ41" i="22"/>
  <c r="AJ80" i="22" s="1"/>
  <c r="AJ33" i="22"/>
  <c r="AJ72" i="22" s="1"/>
  <c r="AJ37" i="22"/>
  <c r="AJ76" i="22" s="1"/>
  <c r="AJ34" i="22"/>
  <c r="AJ73" i="22" s="1"/>
  <c r="AG145" i="22"/>
  <c r="AG142" i="22" s="1"/>
  <c r="AI43" i="22"/>
  <c r="AI82" i="22" s="1"/>
  <c r="AI144" i="22" s="1"/>
  <c r="AH115" i="22"/>
  <c r="AH116" i="22" s="1"/>
  <c r="AH88" i="22"/>
  <c r="AH111" i="22"/>
  <c r="AH112" i="22" s="1"/>
  <c r="AH86" i="22"/>
  <c r="AK15" i="22"/>
  <c r="AJ18" i="22"/>
  <c r="AH104" i="22"/>
  <c r="AH105" i="22" s="1"/>
  <c r="AH84" i="22"/>
  <c r="AJ22" i="22"/>
  <c r="AJ44" i="22" s="1"/>
  <c r="AJ83" i="22" s="1"/>
  <c r="AF132" i="22"/>
  <c r="AF133" i="22" s="1"/>
  <c r="AF137" i="22" s="1"/>
  <c r="AJ21" i="22"/>
  <c r="AI48" i="22"/>
  <c r="AI49" i="22"/>
  <c r="AI47" i="22"/>
  <c r="AI51" i="22"/>
  <c r="AI90" i="22" s="1"/>
  <c r="AI50" i="22"/>
  <c r="AI89" i="22" s="1"/>
  <c r="AI45" i="22"/>
  <c r="AI46" i="22"/>
  <c r="AH87" i="22"/>
  <c r="AH113" i="22"/>
  <c r="AH114" i="22" s="1"/>
  <c r="AK19" i="22"/>
  <c r="AK42" i="22" s="1"/>
  <c r="AK81" i="22" s="1"/>
  <c r="AK9" i="22"/>
  <c r="AK10" i="22"/>
  <c r="AK26" i="22" s="1"/>
  <c r="AK65" i="22" s="1"/>
  <c r="AG150" i="22"/>
  <c r="AG149" i="22" s="1"/>
  <c r="AL5" i="22"/>
  <c r="AJ7" i="22"/>
  <c r="AL4" i="22"/>
  <c r="AL60" i="22" s="1"/>
  <c r="AL99" i="22" s="1"/>
  <c r="AI27" i="22"/>
  <c r="AI66" i="22" s="1"/>
  <c r="AI138" i="22" s="1"/>
  <c r="AI28" i="22"/>
  <c r="AI67" i="22" s="1"/>
  <c r="AI139" i="22" s="1"/>
  <c r="AI58" i="22"/>
  <c r="AI97" i="22" s="1"/>
  <c r="AI57" i="22"/>
  <c r="AI96" i="22" s="1"/>
  <c r="AI54" i="22"/>
  <c r="AI53" i="22"/>
  <c r="AI55" i="22"/>
  <c r="AI94" i="22" s="1"/>
  <c r="AI52" i="22"/>
  <c r="AI56" i="22"/>
  <c r="AI95" i="22" s="1"/>
  <c r="AH93" i="22"/>
  <c r="AH121" i="22"/>
  <c r="AH122" i="22" s="1"/>
  <c r="AJ8" i="22"/>
  <c r="AJ29" i="22" s="1"/>
  <c r="AJ68" i="22" s="1"/>
  <c r="AJ140" i="22" s="1"/>
  <c r="AJ6" i="22"/>
  <c r="AJ14" i="22"/>
  <c r="AJ12" i="22"/>
  <c r="AJ62" i="22" s="1"/>
  <c r="AJ101" i="22" s="1"/>
  <c r="AK13" i="22"/>
  <c r="AH91" i="22"/>
  <c r="AH117" i="22"/>
  <c r="AH118" i="22" s="1"/>
  <c r="AH119" i="22"/>
  <c r="AH120" i="22" s="1"/>
  <c r="AH92" i="22"/>
  <c r="AK60" i="22"/>
  <c r="AK99" i="22" s="1"/>
  <c r="AK59" i="22"/>
  <c r="AK98" i="22" s="1"/>
  <c r="AJ11" i="22"/>
  <c r="AJ61" i="22" s="1"/>
  <c r="AJ100" i="22" s="1"/>
  <c r="AG141" i="22" l="1"/>
  <c r="AM61" i="31"/>
  <c r="AM100" i="31" s="1"/>
  <c r="AF153" i="22"/>
  <c r="AH133" i="31"/>
  <c r="AH143" i="31" s="1"/>
  <c r="AH159" i="31" s="1"/>
  <c r="AN189" i="18"/>
  <c r="AN244" i="18" s="1"/>
  <c r="CC189" i="18"/>
  <c r="CC244" i="18" s="1"/>
  <c r="CC212" i="18"/>
  <c r="CC267" i="18" s="1"/>
  <c r="AN212" i="18"/>
  <c r="AN267" i="18" s="1"/>
  <c r="CC191" i="18"/>
  <c r="CC246" i="18" s="1"/>
  <c r="AN191" i="18"/>
  <c r="AN246" i="18" s="1"/>
  <c r="CC220" i="18"/>
  <c r="CC275" i="18" s="1"/>
  <c r="AN220" i="18"/>
  <c r="AN275" i="18" s="1"/>
  <c r="CC221" i="18"/>
  <c r="CC276" i="18" s="1"/>
  <c r="AN221" i="18"/>
  <c r="AN276" i="18" s="1"/>
  <c r="AO179" i="18"/>
  <c r="AO234" i="18" s="1"/>
  <c r="CD179" i="18"/>
  <c r="CD234" i="18" s="1"/>
  <c r="CD211" i="18"/>
  <c r="CD266" i="18" s="1"/>
  <c r="AO211" i="18"/>
  <c r="AO266" i="18" s="1"/>
  <c r="CC194" i="18"/>
  <c r="CC249" i="18" s="1"/>
  <c r="AN194" i="18"/>
  <c r="AN249" i="18" s="1"/>
  <c r="CD218" i="18"/>
  <c r="CD273" i="18" s="1"/>
  <c r="AO218" i="18"/>
  <c r="AO273" i="18" s="1"/>
  <c r="CD176" i="18"/>
  <c r="CD231" i="18" s="1"/>
  <c r="AO176" i="18"/>
  <c r="AO231" i="18" s="1"/>
  <c r="CD180" i="18"/>
  <c r="CD235" i="18" s="1"/>
  <c r="AO180" i="18"/>
  <c r="AO235" i="18" s="1"/>
  <c r="CD175" i="18"/>
  <c r="CD230" i="18" s="1"/>
  <c r="AO175" i="18"/>
  <c r="AO230" i="18" s="1"/>
  <c r="CC213" i="18"/>
  <c r="CC268" i="18" s="1"/>
  <c r="AN213" i="18"/>
  <c r="AN268" i="18" s="1"/>
  <c r="AN216" i="18"/>
  <c r="AN271" i="18" s="1"/>
  <c r="CC216" i="18"/>
  <c r="CC271" i="18" s="1"/>
  <c r="CD219" i="18"/>
  <c r="CD274" i="18" s="1"/>
  <c r="AO219" i="18"/>
  <c r="AO274" i="18" s="1"/>
  <c r="AN192" i="18"/>
  <c r="AN247" i="18" s="1"/>
  <c r="CC192" i="18"/>
  <c r="CC247" i="18" s="1"/>
  <c r="CD181" i="18"/>
  <c r="CD236" i="18" s="1"/>
  <c r="AO181" i="18"/>
  <c r="AO236" i="18" s="1"/>
  <c r="CD185" i="18"/>
  <c r="CD240" i="18" s="1"/>
  <c r="AO185" i="18"/>
  <c r="AO240" i="18" s="1"/>
  <c r="CD206" i="18"/>
  <c r="CD261" i="18" s="1"/>
  <c r="AO206" i="18"/>
  <c r="AO261" i="18" s="1"/>
  <c r="CC193" i="18"/>
  <c r="CC248" i="18" s="1"/>
  <c r="AN193" i="18"/>
  <c r="AN248" i="18" s="1"/>
  <c r="AJ156" i="31"/>
  <c r="AJ155" i="31" s="1"/>
  <c r="AL157" i="31"/>
  <c r="AM43" i="31"/>
  <c r="AM82" i="31" s="1"/>
  <c r="AI132" i="31"/>
  <c r="AN21" i="31"/>
  <c r="AN4" i="31"/>
  <c r="AP7" i="31"/>
  <c r="AO7" i="31"/>
  <c r="AL57" i="31"/>
  <c r="AL96" i="31" s="1"/>
  <c r="AL53" i="31"/>
  <c r="AL58" i="31"/>
  <c r="AL97" i="31" s="1"/>
  <c r="AL54" i="31"/>
  <c r="AL55" i="31"/>
  <c r="AL94" i="31" s="1"/>
  <c r="AL52" i="31"/>
  <c r="AL56" i="31"/>
  <c r="AL95" i="31" s="1"/>
  <c r="AP6" i="31"/>
  <c r="AO6" i="31"/>
  <c r="AP17" i="31"/>
  <c r="AO17" i="31"/>
  <c r="AK119" i="31"/>
  <c r="AK120" i="31" s="1"/>
  <c r="AK92" i="31"/>
  <c r="AL150" i="31"/>
  <c r="AN9" i="31"/>
  <c r="AL51" i="31"/>
  <c r="AL90" i="31" s="1"/>
  <c r="AL47" i="31"/>
  <c r="AL49" i="31"/>
  <c r="AL46" i="31"/>
  <c r="AL48" i="31"/>
  <c r="AL45" i="31"/>
  <c r="AL50" i="31"/>
  <c r="AL89" i="31" s="1"/>
  <c r="AN18" i="31"/>
  <c r="AK104" i="31"/>
  <c r="AK105" i="31" s="1"/>
  <c r="AK84" i="31"/>
  <c r="AK109" i="31"/>
  <c r="AK110" i="31" s="1"/>
  <c r="AK85" i="31"/>
  <c r="AN23" i="31"/>
  <c r="AN27" i="31"/>
  <c r="AN66" i="31" s="1"/>
  <c r="AN144" i="31" s="1"/>
  <c r="AN28" i="31"/>
  <c r="AN67" i="31" s="1"/>
  <c r="AN145" i="31" s="1"/>
  <c r="AN16" i="31"/>
  <c r="AP11" i="31"/>
  <c r="AO11" i="31"/>
  <c r="AK111" i="31"/>
  <c r="AK112" i="31" s="1"/>
  <c r="AK86" i="31"/>
  <c r="AM14" i="31"/>
  <c r="AP12" i="31"/>
  <c r="AO12" i="31"/>
  <c r="AM22" i="31"/>
  <c r="AM44" i="31" s="1"/>
  <c r="AM83" i="31" s="1"/>
  <c r="AN19" i="31"/>
  <c r="AN42" i="31" s="1"/>
  <c r="AN81" i="31" s="1"/>
  <c r="AM62" i="31"/>
  <c r="AM101" i="31" s="1"/>
  <c r="AM20" i="31"/>
  <c r="AJ151" i="31"/>
  <c r="AJ148" i="31" s="1"/>
  <c r="AK113" i="31"/>
  <c r="AK114" i="31" s="1"/>
  <c r="AK87" i="31"/>
  <c r="AI147" i="31"/>
  <c r="AN13" i="31"/>
  <c r="AN62" i="31" s="1"/>
  <c r="AN101" i="31" s="1"/>
  <c r="AN15" i="31"/>
  <c r="AM59" i="31"/>
  <c r="AM98" i="31" s="1"/>
  <c r="AM60" i="31"/>
  <c r="AM99" i="31" s="1"/>
  <c r="AP8" i="31"/>
  <c r="AP29" i="31" s="1"/>
  <c r="AP68" i="31" s="1"/>
  <c r="AP146" i="31" s="1"/>
  <c r="AO8" i="31"/>
  <c r="AO29" i="31" s="1"/>
  <c r="AO68" i="31" s="1"/>
  <c r="AO146" i="31" s="1"/>
  <c r="AL149" i="31"/>
  <c r="AP10" i="31"/>
  <c r="AP26" i="31" s="1"/>
  <c r="AP65" i="31" s="1"/>
  <c r="AO10" i="31"/>
  <c r="AO26" i="31" s="1"/>
  <c r="AO65" i="31" s="1"/>
  <c r="AK121" i="31"/>
  <c r="AK122" i="31" s="1"/>
  <c r="AK93" i="31"/>
  <c r="AK117" i="31"/>
  <c r="AK118" i="31" s="1"/>
  <c r="AK91" i="31"/>
  <c r="AP5" i="31"/>
  <c r="AO5" i="31"/>
  <c r="AM30" i="31"/>
  <c r="AM69" i="31" s="1"/>
  <c r="AM31" i="31"/>
  <c r="AM70" i="31" s="1"/>
  <c r="AM38" i="31"/>
  <c r="AM77" i="31" s="1"/>
  <c r="AM34" i="31"/>
  <c r="AM73" i="31" s="1"/>
  <c r="AM39" i="31"/>
  <c r="AM78" i="31" s="1"/>
  <c r="AM35" i="31"/>
  <c r="AM74" i="31" s="1"/>
  <c r="AM40" i="31"/>
  <c r="AM79" i="31" s="1"/>
  <c r="AM36" i="31"/>
  <c r="AM75" i="31" s="1"/>
  <c r="AM32" i="31"/>
  <c r="AM71" i="31" s="1"/>
  <c r="AM37" i="31"/>
  <c r="AM76" i="31" s="1"/>
  <c r="AM41" i="31"/>
  <c r="AM80" i="31" s="1"/>
  <c r="AM33" i="31"/>
  <c r="AM72" i="31" s="1"/>
  <c r="AJ106" i="31"/>
  <c r="AJ125" i="31" s="1"/>
  <c r="AJ126" i="31" s="1"/>
  <c r="AJ107" i="31"/>
  <c r="AJ127" i="31" s="1"/>
  <c r="AJ128" i="31" s="1"/>
  <c r="AJ108" i="31"/>
  <c r="AJ129" i="31" s="1"/>
  <c r="AJ130" i="31" s="1"/>
  <c r="AK115" i="31"/>
  <c r="AK116" i="31" s="1"/>
  <c r="AK88" i="31"/>
  <c r="AJ143" i="22"/>
  <c r="AG132" i="22"/>
  <c r="AG133" i="22" s="1"/>
  <c r="AM17" i="22"/>
  <c r="AK30" i="22"/>
  <c r="AK69" i="22" s="1"/>
  <c r="AK31" i="22"/>
  <c r="AK70" i="22" s="1"/>
  <c r="AL16" i="22"/>
  <c r="AI109" i="22"/>
  <c r="AI110" i="22" s="1"/>
  <c r="AI85" i="22"/>
  <c r="AI86" i="22"/>
  <c r="AI111" i="22"/>
  <c r="AI112" i="22" s="1"/>
  <c r="AK21" i="22"/>
  <c r="AK22" i="22"/>
  <c r="AK44" i="22" s="1"/>
  <c r="AK83" i="22" s="1"/>
  <c r="AK18" i="22"/>
  <c r="AL15" i="22"/>
  <c r="AL23" i="22"/>
  <c r="AJ51" i="22"/>
  <c r="AJ90" i="22" s="1"/>
  <c r="AJ49" i="22"/>
  <c r="AJ50" i="22"/>
  <c r="AJ89" i="22" s="1"/>
  <c r="AJ48" i="22"/>
  <c r="AJ46" i="22"/>
  <c r="AJ45" i="22"/>
  <c r="AJ47" i="22"/>
  <c r="AL19" i="22"/>
  <c r="AL42" i="22" s="1"/>
  <c r="AL81" i="22" s="1"/>
  <c r="AI84" i="22"/>
  <c r="AI104" i="22"/>
  <c r="AI105" i="22" s="1"/>
  <c r="AI115" i="22"/>
  <c r="AI116" i="22" s="1"/>
  <c r="AI88" i="22"/>
  <c r="AH145" i="22"/>
  <c r="AH142" i="22" s="1"/>
  <c r="AK20" i="22"/>
  <c r="AI113" i="22"/>
  <c r="AI114" i="22" s="1"/>
  <c r="AI87" i="22"/>
  <c r="AH107" i="22"/>
  <c r="AH127" i="22" s="1"/>
  <c r="AH128" i="22" s="1"/>
  <c r="AH106" i="22"/>
  <c r="AH125" i="22" s="1"/>
  <c r="AH126" i="22" s="1"/>
  <c r="AH108" i="22"/>
  <c r="AH129" i="22" s="1"/>
  <c r="AH130" i="22" s="1"/>
  <c r="AJ43" i="22"/>
  <c r="AJ82" i="22" s="1"/>
  <c r="AJ144" i="22" s="1"/>
  <c r="AK37" i="22"/>
  <c r="AK76" i="22" s="1"/>
  <c r="AK36" i="22"/>
  <c r="AK75" i="22" s="1"/>
  <c r="AK41" i="22"/>
  <c r="AK80" i="22" s="1"/>
  <c r="AK35" i="22"/>
  <c r="AK74" i="22" s="1"/>
  <c r="AK39" i="22"/>
  <c r="AK78" i="22" s="1"/>
  <c r="AK38" i="22"/>
  <c r="AK77" i="22" s="1"/>
  <c r="AK32" i="22"/>
  <c r="AK71" i="22" s="1"/>
  <c r="AK34" i="22"/>
  <c r="AK73" i="22" s="1"/>
  <c r="AK33" i="22"/>
  <c r="AK72" i="22" s="1"/>
  <c r="AK40" i="22"/>
  <c r="AK79" i="22" s="1"/>
  <c r="AL10" i="22"/>
  <c r="AL26" i="22" s="1"/>
  <c r="AL65" i="22" s="1"/>
  <c r="AL9" i="22"/>
  <c r="AJ151" i="22"/>
  <c r="AL13" i="22"/>
  <c r="AK14" i="22"/>
  <c r="AK8" i="22"/>
  <c r="AK29" i="22" s="1"/>
  <c r="AK68" i="22" s="1"/>
  <c r="AK140" i="22" s="1"/>
  <c r="AI121" i="22"/>
  <c r="AI122" i="22" s="1"/>
  <c r="AI93" i="22"/>
  <c r="AM4" i="22"/>
  <c r="AK7" i="22"/>
  <c r="AJ27" i="22"/>
  <c r="AJ66" i="22" s="1"/>
  <c r="AJ138" i="22" s="1"/>
  <c r="AJ28" i="22"/>
  <c r="AJ67" i="22" s="1"/>
  <c r="AJ139" i="22" s="1"/>
  <c r="AI91" i="22"/>
  <c r="AI117" i="22"/>
  <c r="AI118" i="22" s="1"/>
  <c r="AL59" i="22"/>
  <c r="AL98" i="22" s="1"/>
  <c r="AH150" i="22"/>
  <c r="AH149" i="22" s="1"/>
  <c r="AK12" i="22"/>
  <c r="AK62" i="22" s="1"/>
  <c r="AK101" i="22" s="1"/>
  <c r="AK6" i="22"/>
  <c r="AM5" i="22"/>
  <c r="AK11" i="22"/>
  <c r="AK61" i="22" s="1"/>
  <c r="AK100" i="22" s="1"/>
  <c r="AJ56" i="22"/>
  <c r="AJ95" i="22" s="1"/>
  <c r="AJ54" i="22"/>
  <c r="AJ55" i="22"/>
  <c r="AJ94" i="22" s="1"/>
  <c r="AJ52" i="22"/>
  <c r="AJ58" i="22"/>
  <c r="AJ97" i="22" s="1"/>
  <c r="AJ53" i="22"/>
  <c r="AJ57" i="22"/>
  <c r="AJ96" i="22" s="1"/>
  <c r="AI92" i="22"/>
  <c r="AI119" i="22"/>
  <c r="AI120" i="22" s="1"/>
  <c r="AJ147" i="31" l="1"/>
  <c r="AG137" i="22"/>
  <c r="AG153" i="22" s="1"/>
  <c r="AK43" i="22"/>
  <c r="AK82" i="22" s="1"/>
  <c r="AK144" i="22" s="1"/>
  <c r="AI133" i="31"/>
  <c r="AI143" i="31" s="1"/>
  <c r="AI159" i="31" s="1"/>
  <c r="AO189" i="18"/>
  <c r="AO244" i="18" s="1"/>
  <c r="CD189" i="18"/>
  <c r="CD244" i="18" s="1"/>
  <c r="AO220" i="18"/>
  <c r="AO275" i="18" s="1"/>
  <c r="CD220" i="18"/>
  <c r="CD275" i="18" s="1"/>
  <c r="CD193" i="18"/>
  <c r="CD248" i="18" s="1"/>
  <c r="AO193" i="18"/>
  <c r="AO248" i="18" s="1"/>
  <c r="CD192" i="18"/>
  <c r="CD247" i="18" s="1"/>
  <c r="AO192" i="18"/>
  <c r="AO247" i="18" s="1"/>
  <c r="CD194" i="18"/>
  <c r="CD249" i="18" s="1"/>
  <c r="AO194" i="18"/>
  <c r="AO249" i="18" s="1"/>
  <c r="CD213" i="18"/>
  <c r="CD268" i="18" s="1"/>
  <c r="AO213" i="18"/>
  <c r="AO268" i="18" s="1"/>
  <c r="CD221" i="18"/>
  <c r="CD276" i="18" s="1"/>
  <c r="AO221" i="18"/>
  <c r="AO276" i="18" s="1"/>
  <c r="AO212" i="18"/>
  <c r="AO267" i="18" s="1"/>
  <c r="CD212" i="18"/>
  <c r="CD267" i="18" s="1"/>
  <c r="CD216" i="18"/>
  <c r="CD271" i="18" s="1"/>
  <c r="AO216" i="18"/>
  <c r="AO271" i="18" s="1"/>
  <c r="CD191" i="18"/>
  <c r="CD246" i="18" s="1"/>
  <c r="AO191" i="18"/>
  <c r="AO246" i="18" s="1"/>
  <c r="AM157" i="31"/>
  <c r="AK156" i="31"/>
  <c r="AK155" i="31" s="1"/>
  <c r="AN43" i="31"/>
  <c r="AN82" i="31" s="1"/>
  <c r="AN61" i="31"/>
  <c r="AN100" i="31" s="1"/>
  <c r="AN20" i="31"/>
  <c r="AL119" i="31"/>
  <c r="AL120" i="31" s="1"/>
  <c r="AL92" i="31"/>
  <c r="AM150" i="31"/>
  <c r="AM149" i="31"/>
  <c r="AN22" i="31"/>
  <c r="AN44" i="31" s="1"/>
  <c r="AN83" i="31" s="1"/>
  <c r="AM58" i="31"/>
  <c r="AM97" i="31" s="1"/>
  <c r="AM54" i="31"/>
  <c r="AM55" i="31"/>
  <c r="AM94" i="31" s="1"/>
  <c r="AM56" i="31"/>
  <c r="AM95" i="31" s="1"/>
  <c r="AM52" i="31"/>
  <c r="AM53" i="31"/>
  <c r="AM57" i="31"/>
  <c r="AM96" i="31" s="1"/>
  <c r="AK151" i="31"/>
  <c r="AK148" i="31" s="1"/>
  <c r="AL115" i="31"/>
  <c r="AL116" i="31" s="1"/>
  <c r="AL88" i="31"/>
  <c r="AP9" i="31"/>
  <c r="AO9" i="31"/>
  <c r="AO28" i="31"/>
  <c r="AO67" i="31" s="1"/>
  <c r="AO145" i="31" s="1"/>
  <c r="AO27" i="31"/>
  <c r="AO66" i="31" s="1"/>
  <c r="AO144" i="31" s="1"/>
  <c r="AP4" i="31"/>
  <c r="AO4" i="31"/>
  <c r="AL109" i="31"/>
  <c r="AL110" i="31" s="1"/>
  <c r="AL85" i="31"/>
  <c r="AN59" i="31"/>
  <c r="AN98" i="31" s="1"/>
  <c r="AN60" i="31"/>
  <c r="AN99" i="31" s="1"/>
  <c r="AP13" i="31"/>
  <c r="AP62" i="31" s="1"/>
  <c r="AP101" i="31" s="1"/>
  <c r="AO13" i="31"/>
  <c r="AO62" i="31" s="1"/>
  <c r="AO101" i="31" s="1"/>
  <c r="AN14" i="31"/>
  <c r="AP23" i="31"/>
  <c r="AO23" i="31"/>
  <c r="AK108" i="31"/>
  <c r="AK129" i="31" s="1"/>
  <c r="AK130" i="31" s="1"/>
  <c r="AK107" i="31"/>
  <c r="AK127" i="31" s="1"/>
  <c r="AK128" i="31" s="1"/>
  <c r="AK106" i="31"/>
  <c r="AK125" i="31" s="1"/>
  <c r="AK126" i="31" s="1"/>
  <c r="AL104" i="31"/>
  <c r="AL105" i="31" s="1"/>
  <c r="AL84" i="31"/>
  <c r="AL111" i="31"/>
  <c r="AL112" i="31" s="1"/>
  <c r="AL86" i="31"/>
  <c r="AP27" i="31"/>
  <c r="AP66" i="31" s="1"/>
  <c r="AP144" i="31" s="1"/>
  <c r="AP28" i="31"/>
  <c r="AP67" i="31" s="1"/>
  <c r="AP145" i="31" s="1"/>
  <c r="AL121" i="31"/>
  <c r="AL122" i="31" s="1"/>
  <c r="AL93" i="31"/>
  <c r="AP15" i="31"/>
  <c r="AO15" i="31"/>
  <c r="AP16" i="31"/>
  <c r="AO16" i="31"/>
  <c r="AP18" i="31"/>
  <c r="AO18" i="31"/>
  <c r="AL117" i="31"/>
  <c r="AL118" i="31" s="1"/>
  <c r="AL91" i="31"/>
  <c r="AJ132" i="31"/>
  <c r="AN39" i="31"/>
  <c r="AN78" i="31" s="1"/>
  <c r="AN35" i="31"/>
  <c r="AN74" i="31" s="1"/>
  <c r="AN40" i="31"/>
  <c r="AN79" i="31" s="1"/>
  <c r="AN36" i="31"/>
  <c r="AN75" i="31" s="1"/>
  <c r="AN32" i="31"/>
  <c r="AN71" i="31" s="1"/>
  <c r="AN41" i="31"/>
  <c r="AN80" i="31" s="1"/>
  <c r="AN37" i="31"/>
  <c r="AN76" i="31" s="1"/>
  <c r="AN33" i="31"/>
  <c r="AN72" i="31" s="1"/>
  <c r="AN34" i="31"/>
  <c r="AN73" i="31" s="1"/>
  <c r="AN38" i="31"/>
  <c r="AN77" i="31" s="1"/>
  <c r="AM50" i="31"/>
  <c r="AM89" i="31" s="1"/>
  <c r="AM51" i="31"/>
  <c r="AM90" i="31" s="1"/>
  <c r="AM48" i="31"/>
  <c r="AM45" i="31"/>
  <c r="AM47" i="31"/>
  <c r="AM49" i="31"/>
  <c r="AM46" i="31"/>
  <c r="AP19" i="31"/>
  <c r="AP42" i="31" s="1"/>
  <c r="AP81" i="31" s="1"/>
  <c r="AO19" i="31"/>
  <c r="AO42" i="31" s="1"/>
  <c r="AO81" i="31" s="1"/>
  <c r="AN31" i="31"/>
  <c r="AN70" i="31" s="1"/>
  <c r="AN30" i="31"/>
  <c r="AN69" i="31" s="1"/>
  <c r="AL113" i="31"/>
  <c r="AL114" i="31" s="1"/>
  <c r="AL87" i="31"/>
  <c r="AP21" i="31"/>
  <c r="AO21" i="31"/>
  <c r="AH141" i="22"/>
  <c r="AK143" i="22"/>
  <c r="AN17" i="22"/>
  <c r="AM16" i="22"/>
  <c r="AL31" i="22"/>
  <c r="AL70" i="22" s="1"/>
  <c r="AL30" i="22"/>
  <c r="AL69" i="22" s="1"/>
  <c r="AI145" i="22"/>
  <c r="AI142" i="22" s="1"/>
  <c r="AJ84" i="22"/>
  <c r="AJ104" i="22"/>
  <c r="AJ105" i="22" s="1"/>
  <c r="AJ115" i="22"/>
  <c r="AJ116" i="22" s="1"/>
  <c r="AJ88" i="22"/>
  <c r="AJ109" i="22"/>
  <c r="AJ110" i="22" s="1"/>
  <c r="AJ85" i="22"/>
  <c r="AL18" i="22"/>
  <c r="AL21" i="22"/>
  <c r="AH132" i="22"/>
  <c r="AH133" i="22" s="1"/>
  <c r="AH137" i="22" s="1"/>
  <c r="AK45" i="22"/>
  <c r="AK50" i="22"/>
  <c r="AK89" i="22" s="1"/>
  <c r="AK51" i="22"/>
  <c r="AK90" i="22" s="1"/>
  <c r="AK48" i="22"/>
  <c r="AK46" i="22"/>
  <c r="AK47" i="22"/>
  <c r="AK49" i="22"/>
  <c r="AM19" i="22"/>
  <c r="AJ113" i="22"/>
  <c r="AJ114" i="22" s="1"/>
  <c r="AJ87" i="22"/>
  <c r="AL34" i="22"/>
  <c r="AL73" i="22" s="1"/>
  <c r="AL35" i="22"/>
  <c r="AL74" i="22" s="1"/>
  <c r="AL33" i="22"/>
  <c r="AL72" i="22" s="1"/>
  <c r="AL38" i="22"/>
  <c r="AL77" i="22" s="1"/>
  <c r="AL37" i="22"/>
  <c r="AL76" i="22" s="1"/>
  <c r="AL40" i="22"/>
  <c r="AL79" i="22" s="1"/>
  <c r="AL36" i="22"/>
  <c r="AL75" i="22" s="1"/>
  <c r="AL32" i="22"/>
  <c r="AL71" i="22" s="1"/>
  <c r="AL41" i="22"/>
  <c r="AL80" i="22" s="1"/>
  <c r="AL39" i="22"/>
  <c r="AL78" i="22" s="1"/>
  <c r="AL20" i="22"/>
  <c r="AI107" i="22"/>
  <c r="AI127" i="22" s="1"/>
  <c r="AI128" i="22" s="1"/>
  <c r="AI106" i="22"/>
  <c r="AI125" i="22" s="1"/>
  <c r="AI126" i="22" s="1"/>
  <c r="AI108" i="22"/>
  <c r="AI129" i="22" s="1"/>
  <c r="AI130" i="22" s="1"/>
  <c r="AJ111" i="22"/>
  <c r="AJ112" i="22" s="1"/>
  <c r="AJ86" i="22"/>
  <c r="AM23" i="22"/>
  <c r="AM15" i="22"/>
  <c r="AL22" i="22"/>
  <c r="AL44" i="22" s="1"/>
  <c r="AL83" i="22" s="1"/>
  <c r="AK151" i="22"/>
  <c r="AM9" i="22"/>
  <c r="AM10" i="22"/>
  <c r="AM26" i="22" s="1"/>
  <c r="AM65" i="22" s="1"/>
  <c r="AL11" i="22"/>
  <c r="AL61" i="22" s="1"/>
  <c r="AL100" i="22" s="1"/>
  <c r="AL6" i="22"/>
  <c r="AL7" i="22"/>
  <c r="AK56" i="22"/>
  <c r="AK95" i="22" s="1"/>
  <c r="AK55" i="22"/>
  <c r="AK94" i="22" s="1"/>
  <c r="AK58" i="22"/>
  <c r="AK97" i="22" s="1"/>
  <c r="AK52" i="22"/>
  <c r="AK53" i="22"/>
  <c r="AK57" i="22"/>
  <c r="AK96" i="22" s="1"/>
  <c r="AK54" i="22"/>
  <c r="AJ119" i="22"/>
  <c r="AJ120" i="22" s="1"/>
  <c r="AJ92" i="22"/>
  <c r="AJ121" i="22"/>
  <c r="AJ122" i="22" s="1"/>
  <c r="AJ93" i="22"/>
  <c r="AM59" i="22"/>
  <c r="AM98" i="22" s="1"/>
  <c r="AM60" i="22"/>
  <c r="AM99" i="22" s="1"/>
  <c r="AL14" i="22"/>
  <c r="AN5" i="22"/>
  <c r="AL12" i="22"/>
  <c r="AL62" i="22" s="1"/>
  <c r="AL101" i="22" s="1"/>
  <c r="AN4" i="22"/>
  <c r="AJ117" i="22"/>
  <c r="AJ118" i="22" s="1"/>
  <c r="AJ91" i="22"/>
  <c r="AK28" i="22"/>
  <c r="AK67" i="22" s="1"/>
  <c r="AK139" i="22" s="1"/>
  <c r="AK27" i="22"/>
  <c r="AK66" i="22" s="1"/>
  <c r="AK138" i="22" s="1"/>
  <c r="AI150" i="22"/>
  <c r="AI149" i="22" s="1"/>
  <c r="AL8" i="22"/>
  <c r="AL29" i="22" s="1"/>
  <c r="AL68" i="22" s="1"/>
  <c r="AL140" i="22" s="1"/>
  <c r="AM13" i="22"/>
  <c r="AH153" i="22" l="1"/>
  <c r="AJ133" i="31"/>
  <c r="AJ143" i="31" s="1"/>
  <c r="AJ159" i="31" s="1"/>
  <c r="AL151" i="22"/>
  <c r="AK147" i="31"/>
  <c r="AL156" i="31"/>
  <c r="AL155" i="31" s="1"/>
  <c r="AP61" i="31"/>
  <c r="AP100" i="31" s="1"/>
  <c r="AP43" i="31"/>
  <c r="AP82" i="31" s="1"/>
  <c r="AO43" i="31"/>
  <c r="AO82" i="31" s="1"/>
  <c r="AO61" i="31"/>
  <c r="AO100" i="31" s="1"/>
  <c r="AM117" i="31"/>
  <c r="AM118" i="31" s="1"/>
  <c r="AM91" i="31"/>
  <c r="AM111" i="31"/>
  <c r="AM112" i="31" s="1"/>
  <c r="AM86" i="31"/>
  <c r="AO30" i="31"/>
  <c r="AO69" i="31" s="1"/>
  <c r="AO31" i="31"/>
  <c r="AO70" i="31" s="1"/>
  <c r="AN157" i="31"/>
  <c r="AP60" i="31"/>
  <c r="AP99" i="31" s="1"/>
  <c r="AP59" i="31"/>
  <c r="AP98" i="31" s="1"/>
  <c r="AM115" i="31"/>
  <c r="AM116" i="31" s="1"/>
  <c r="AM88" i="31"/>
  <c r="AN149" i="31"/>
  <c r="AM104" i="31"/>
  <c r="AM105" i="31" s="1"/>
  <c r="AM84" i="31"/>
  <c r="AP30" i="31"/>
  <c r="AP69" i="31" s="1"/>
  <c r="AP31" i="31"/>
  <c r="AP70" i="31" s="1"/>
  <c r="AL151" i="31"/>
  <c r="AL148" i="31" s="1"/>
  <c r="AK132" i="31"/>
  <c r="AN55" i="31"/>
  <c r="AN94" i="31" s="1"/>
  <c r="AN56" i="31"/>
  <c r="AN95" i="31" s="1"/>
  <c r="AN52" i="31"/>
  <c r="AN57" i="31"/>
  <c r="AN96" i="31" s="1"/>
  <c r="AN53" i="31"/>
  <c r="AN54" i="31"/>
  <c r="AN58" i="31"/>
  <c r="AN97" i="31" s="1"/>
  <c r="AP22" i="31"/>
  <c r="AP44" i="31" s="1"/>
  <c r="AP83" i="31" s="1"/>
  <c r="AO22" i="31"/>
  <c r="AO44" i="31" s="1"/>
  <c r="AO83" i="31" s="1"/>
  <c r="AN51" i="31"/>
  <c r="AN90" i="31" s="1"/>
  <c r="AN49" i="31"/>
  <c r="AN45" i="31"/>
  <c r="AN48" i="31"/>
  <c r="AN47" i="31"/>
  <c r="AN50" i="31"/>
  <c r="AN89" i="31" s="1"/>
  <c r="AN46" i="31"/>
  <c r="AP41" i="31"/>
  <c r="AP80" i="31" s="1"/>
  <c r="AP37" i="31"/>
  <c r="AP76" i="31" s="1"/>
  <c r="AP33" i="31"/>
  <c r="AP72" i="31" s="1"/>
  <c r="AP38" i="31"/>
  <c r="AP77" i="31" s="1"/>
  <c r="AP34" i="31"/>
  <c r="AP73" i="31" s="1"/>
  <c r="AP39" i="31"/>
  <c r="AP78" i="31" s="1"/>
  <c r="AP35" i="31"/>
  <c r="AP74" i="31" s="1"/>
  <c r="AP32" i="31"/>
  <c r="AP71" i="31" s="1"/>
  <c r="AP36" i="31"/>
  <c r="AP75" i="31" s="1"/>
  <c r="AP40" i="31"/>
  <c r="AP79" i="31" s="1"/>
  <c r="AO60" i="31"/>
  <c r="AO99" i="31" s="1"/>
  <c r="AO59" i="31"/>
  <c r="AO98" i="31" s="1"/>
  <c r="AM109" i="31"/>
  <c r="AM110" i="31" s="1"/>
  <c r="AM85" i="31"/>
  <c r="AM113" i="31"/>
  <c r="AM114" i="31" s="1"/>
  <c r="AM87" i="31"/>
  <c r="AN150" i="31"/>
  <c r="AO40" i="31"/>
  <c r="AO79" i="31" s="1"/>
  <c r="AO36" i="31"/>
  <c r="AO75" i="31" s="1"/>
  <c r="AO32" i="31"/>
  <c r="AO71" i="31" s="1"/>
  <c r="AO41" i="31"/>
  <c r="AO80" i="31" s="1"/>
  <c r="AO37" i="31"/>
  <c r="AO76" i="31" s="1"/>
  <c r="AO33" i="31"/>
  <c r="AO72" i="31" s="1"/>
  <c r="AO38" i="31"/>
  <c r="AO77" i="31" s="1"/>
  <c r="AO34" i="31"/>
  <c r="AO73" i="31" s="1"/>
  <c r="AO39" i="31"/>
  <c r="AO78" i="31" s="1"/>
  <c r="AO35" i="31"/>
  <c r="AO74" i="31" s="1"/>
  <c r="AL108" i="31"/>
  <c r="AL129" i="31" s="1"/>
  <c r="AL130" i="31" s="1"/>
  <c r="AL106" i="31"/>
  <c r="AL125" i="31" s="1"/>
  <c r="AL126" i="31" s="1"/>
  <c r="AL107" i="31"/>
  <c r="AL127" i="31" s="1"/>
  <c r="AL128" i="31" s="1"/>
  <c r="AP14" i="31"/>
  <c r="AO14" i="31"/>
  <c r="AM119" i="31"/>
  <c r="AM120" i="31" s="1"/>
  <c r="AM92" i="31"/>
  <c r="AM93" i="31"/>
  <c r="AM121" i="31"/>
  <c r="AM122" i="31" s="1"/>
  <c r="AP20" i="31"/>
  <c r="AO20" i="31"/>
  <c r="AL43" i="22"/>
  <c r="AL82" i="22" s="1"/>
  <c r="AL144" i="22" s="1"/>
  <c r="AI141" i="22"/>
  <c r="AL143" i="22"/>
  <c r="AP17" i="22"/>
  <c r="AO17" i="22"/>
  <c r="AM30" i="22"/>
  <c r="AM69" i="22" s="1"/>
  <c r="AM31" i="22"/>
  <c r="AM70" i="22" s="1"/>
  <c r="AN16" i="22"/>
  <c r="AN15" i="22"/>
  <c r="AL51" i="22"/>
  <c r="AL90" i="22" s="1"/>
  <c r="AL47" i="22"/>
  <c r="AL48" i="22"/>
  <c r="AL50" i="22"/>
  <c r="AL89" i="22" s="1"/>
  <c r="AL45" i="22"/>
  <c r="AL46" i="22"/>
  <c r="AL49" i="22"/>
  <c r="AN19" i="22"/>
  <c r="AN42" i="22" s="1"/>
  <c r="AN81" i="22" s="1"/>
  <c r="AK87" i="22"/>
  <c r="AK113" i="22"/>
  <c r="AK114" i="22" s="1"/>
  <c r="AJ145" i="22"/>
  <c r="AJ142" i="22" s="1"/>
  <c r="AM20" i="22"/>
  <c r="AK115" i="22"/>
  <c r="AK116" i="22" s="1"/>
  <c r="AK88" i="22"/>
  <c r="AM18" i="22"/>
  <c r="AI132" i="22"/>
  <c r="AI133" i="22" s="1"/>
  <c r="AI137" i="22" s="1"/>
  <c r="AM22" i="22"/>
  <c r="AM44" i="22" s="1"/>
  <c r="AM83" i="22" s="1"/>
  <c r="AN23" i="22"/>
  <c r="AK111" i="22"/>
  <c r="AK112" i="22" s="1"/>
  <c r="AK86" i="22"/>
  <c r="AM37" i="22"/>
  <c r="AM76" i="22" s="1"/>
  <c r="AM34" i="22"/>
  <c r="AM73" i="22" s="1"/>
  <c r="AM36" i="22"/>
  <c r="AM75" i="22" s="1"/>
  <c r="AM32" i="22"/>
  <c r="AM71" i="22" s="1"/>
  <c r="AM35" i="22"/>
  <c r="AM74" i="22" s="1"/>
  <c r="AM38" i="22"/>
  <c r="AM77" i="22" s="1"/>
  <c r="AM41" i="22"/>
  <c r="AM80" i="22" s="1"/>
  <c r="AM39" i="22"/>
  <c r="AM78" i="22" s="1"/>
  <c r="AM40" i="22"/>
  <c r="AM79" i="22" s="1"/>
  <c r="AM33" i="22"/>
  <c r="AM72" i="22" s="1"/>
  <c r="AM42" i="22"/>
  <c r="AM81" i="22" s="1"/>
  <c r="AK109" i="22"/>
  <c r="AK110" i="22" s="1"/>
  <c r="AK85" i="22"/>
  <c r="AK84" i="22"/>
  <c r="AK104" i="22"/>
  <c r="AK105" i="22" s="1"/>
  <c r="AM21" i="22"/>
  <c r="AJ108" i="22"/>
  <c r="AJ129" i="22" s="1"/>
  <c r="AJ130" i="22" s="1"/>
  <c r="AJ106" i="22"/>
  <c r="AJ125" i="22" s="1"/>
  <c r="AJ126" i="22" s="1"/>
  <c r="AJ107" i="22"/>
  <c r="AJ127" i="22" s="1"/>
  <c r="AJ128" i="22" s="1"/>
  <c r="AJ150" i="22"/>
  <c r="AJ149" i="22" s="1"/>
  <c r="AN10" i="22"/>
  <c r="AN26" i="22" s="1"/>
  <c r="AN65" i="22" s="1"/>
  <c r="AN9" i="22"/>
  <c r="AN13" i="22"/>
  <c r="AP5" i="22"/>
  <c r="AO5" i="22"/>
  <c r="AM14" i="22"/>
  <c r="AK92" i="22"/>
  <c r="AK119" i="22"/>
  <c r="AK120" i="22" s="1"/>
  <c r="AM6" i="22"/>
  <c r="AN60" i="22"/>
  <c r="AN99" i="22" s="1"/>
  <c r="AN59" i="22"/>
  <c r="AN98" i="22" s="1"/>
  <c r="AK91" i="22"/>
  <c r="AK117" i="22"/>
  <c r="AK118" i="22" s="1"/>
  <c r="AM8" i="22"/>
  <c r="AM29" i="22" s="1"/>
  <c r="AM68" i="22" s="1"/>
  <c r="AM140" i="22" s="1"/>
  <c r="AP4" i="22"/>
  <c r="AP60" i="22" s="1"/>
  <c r="AP99" i="22" s="1"/>
  <c r="AO4" i="22"/>
  <c r="AO60" i="22" s="1"/>
  <c r="AO99" i="22" s="1"/>
  <c r="AM12" i="22"/>
  <c r="AM62" i="22" s="1"/>
  <c r="AM101" i="22" s="1"/>
  <c r="AK121" i="22"/>
  <c r="AK122" i="22" s="1"/>
  <c r="AK93" i="22"/>
  <c r="AM7" i="22"/>
  <c r="AM11" i="22"/>
  <c r="AM61" i="22" s="1"/>
  <c r="AM100" i="22" s="1"/>
  <c r="AL58" i="22"/>
  <c r="AL97" i="22" s="1"/>
  <c r="AL55" i="22"/>
  <c r="AL94" i="22" s="1"/>
  <c r="AL56" i="22"/>
  <c r="AL95" i="22" s="1"/>
  <c r="AL57" i="22"/>
  <c r="AL96" i="22" s="1"/>
  <c r="AL54" i="22"/>
  <c r="AL53" i="22"/>
  <c r="AL52" i="22"/>
  <c r="AL28" i="22"/>
  <c r="AL67" i="22" s="1"/>
  <c r="AL139" i="22" s="1"/>
  <c r="AL27" i="22"/>
  <c r="AL66" i="22" s="1"/>
  <c r="AL138" i="22" s="1"/>
  <c r="AM43" i="22" l="1"/>
  <c r="AM82" i="22" s="1"/>
  <c r="AM144" i="22" s="1"/>
  <c r="AI153" i="22"/>
  <c r="AK133" i="31"/>
  <c r="AK143" i="31" s="1"/>
  <c r="AK159" i="31" s="1"/>
  <c r="AL147" i="31"/>
  <c r="AM156" i="31"/>
  <c r="AM155" i="31" s="1"/>
  <c r="AP51" i="31"/>
  <c r="AP90" i="31" s="1"/>
  <c r="AP47" i="31"/>
  <c r="AP50" i="31"/>
  <c r="AP89" i="31" s="1"/>
  <c r="AP49" i="31"/>
  <c r="AP46" i="31"/>
  <c r="AP48" i="31"/>
  <c r="AP45" i="31"/>
  <c r="AL132" i="31"/>
  <c r="AN111" i="31"/>
  <c r="AN112" i="31" s="1"/>
  <c r="AN86" i="31"/>
  <c r="AN121" i="31"/>
  <c r="AN122" i="31" s="1"/>
  <c r="AN93" i="31"/>
  <c r="AO149" i="31"/>
  <c r="AP57" i="31"/>
  <c r="AP96" i="31" s="1"/>
  <c r="AP53" i="31"/>
  <c r="AP58" i="31"/>
  <c r="AP97" i="31" s="1"/>
  <c r="AP54" i="31"/>
  <c r="AP55" i="31"/>
  <c r="AP94" i="31" s="1"/>
  <c r="AP52" i="31"/>
  <c r="AP56" i="31"/>
  <c r="AP95" i="31" s="1"/>
  <c r="AN117" i="31"/>
  <c r="AN118" i="31" s="1"/>
  <c r="AN91" i="31"/>
  <c r="AP150" i="31"/>
  <c r="AN113" i="31"/>
  <c r="AN114" i="31" s="1"/>
  <c r="AN87" i="31"/>
  <c r="AN119" i="31"/>
  <c r="AN120" i="31" s="1"/>
  <c r="AN92" i="31"/>
  <c r="AP149" i="31"/>
  <c r="AP157" i="31"/>
  <c r="AN115" i="31"/>
  <c r="AN116" i="31" s="1"/>
  <c r="AN88" i="31"/>
  <c r="AM108" i="31"/>
  <c r="AM129" i="31" s="1"/>
  <c r="AM130" i="31" s="1"/>
  <c r="AM107" i="31"/>
  <c r="AM127" i="31" s="1"/>
  <c r="AM128" i="31" s="1"/>
  <c r="AM106" i="31"/>
  <c r="AM125" i="31" s="1"/>
  <c r="AM126" i="31" s="1"/>
  <c r="AO50" i="31"/>
  <c r="AO89" i="31" s="1"/>
  <c r="AO46" i="31"/>
  <c r="AO47" i="31"/>
  <c r="AO49" i="31"/>
  <c r="AO51" i="31"/>
  <c r="AO90" i="31" s="1"/>
  <c r="AO45" i="31"/>
  <c r="AO48" i="31"/>
  <c r="AO56" i="31"/>
  <c r="AO95" i="31" s="1"/>
  <c r="AO52" i="31"/>
  <c r="AO57" i="31"/>
  <c r="AO96" i="31" s="1"/>
  <c r="AO53" i="31"/>
  <c r="AO58" i="31"/>
  <c r="AO97" i="31" s="1"/>
  <c r="AO54" i="31"/>
  <c r="AO55" i="31"/>
  <c r="AO94" i="31" s="1"/>
  <c r="AO150" i="31"/>
  <c r="AO157" i="31"/>
  <c r="AN109" i="31"/>
  <c r="AN110" i="31" s="1"/>
  <c r="AN85" i="31"/>
  <c r="AN104" i="31"/>
  <c r="AN105" i="31" s="1"/>
  <c r="AN84" i="31"/>
  <c r="AM151" i="31"/>
  <c r="AM148" i="31" s="1"/>
  <c r="AJ141" i="22"/>
  <c r="AN31" i="22"/>
  <c r="AN70" i="22" s="1"/>
  <c r="AN30" i="22"/>
  <c r="AN69" i="22" s="1"/>
  <c r="AP16" i="22"/>
  <c r="AO16" i="22"/>
  <c r="AK145" i="22"/>
  <c r="AK142" i="22" s="1"/>
  <c r="AM143" i="22"/>
  <c r="AJ132" i="22"/>
  <c r="AJ133" i="22" s="1"/>
  <c r="AJ137" i="22" s="1"/>
  <c r="AK108" i="22"/>
  <c r="AK129" i="22" s="1"/>
  <c r="AK130" i="22" s="1"/>
  <c r="AK106" i="22"/>
  <c r="AK125" i="22" s="1"/>
  <c r="AK126" i="22" s="1"/>
  <c r="AK107" i="22"/>
  <c r="AK127" i="22" s="1"/>
  <c r="AK128" i="22" s="1"/>
  <c r="AN20" i="22"/>
  <c r="AL104" i="22"/>
  <c r="AL105" i="22" s="1"/>
  <c r="AL84" i="22"/>
  <c r="AP23" i="22"/>
  <c r="AO23" i="22"/>
  <c r="AP19" i="22"/>
  <c r="AP42" i="22" s="1"/>
  <c r="AP81" i="22" s="1"/>
  <c r="AO19" i="22"/>
  <c r="AO42" i="22" s="1"/>
  <c r="AO81" i="22" s="1"/>
  <c r="AN37" i="22"/>
  <c r="AN76" i="22" s="1"/>
  <c r="AN34" i="22"/>
  <c r="AN73" i="22" s="1"/>
  <c r="AN32" i="22"/>
  <c r="AN71" i="22" s="1"/>
  <c r="AN41" i="22"/>
  <c r="AN80" i="22" s="1"/>
  <c r="AN35" i="22"/>
  <c r="AN74" i="22" s="1"/>
  <c r="AN36" i="22"/>
  <c r="AN75" i="22" s="1"/>
  <c r="AN39" i="22"/>
  <c r="AN78" i="22" s="1"/>
  <c r="AN38" i="22"/>
  <c r="AN77" i="22" s="1"/>
  <c r="AN40" i="22"/>
  <c r="AN79" i="22" s="1"/>
  <c r="AN33" i="22"/>
  <c r="AN72" i="22" s="1"/>
  <c r="AL88" i="22"/>
  <c r="AL115" i="22"/>
  <c r="AL116" i="22" s="1"/>
  <c r="AL87" i="22"/>
  <c r="AL113" i="22"/>
  <c r="AL114" i="22" s="1"/>
  <c r="AP15" i="22"/>
  <c r="AO15" i="22"/>
  <c r="AN21" i="22"/>
  <c r="AN22" i="22"/>
  <c r="AN44" i="22" s="1"/>
  <c r="AN83" i="22" s="1"/>
  <c r="AN18" i="22"/>
  <c r="AM49" i="22"/>
  <c r="AM45" i="22"/>
  <c r="AM51" i="22"/>
  <c r="AM90" i="22" s="1"/>
  <c r="AM48" i="22"/>
  <c r="AM50" i="22"/>
  <c r="AM89" i="22" s="1"/>
  <c r="AM47" i="22"/>
  <c r="AM46" i="22"/>
  <c r="AL85" i="22"/>
  <c r="AL109" i="22"/>
  <c r="AL110" i="22" s="1"/>
  <c r="AL86" i="22"/>
  <c r="AL111" i="22"/>
  <c r="AL112" i="22" s="1"/>
  <c r="AM151" i="22"/>
  <c r="AP9" i="22"/>
  <c r="AO9" i="22"/>
  <c r="AP10" i="22"/>
  <c r="AP26" i="22" s="1"/>
  <c r="AP65" i="22" s="1"/>
  <c r="AO10" i="22"/>
  <c r="AO26" i="22" s="1"/>
  <c r="AO65" i="22" s="1"/>
  <c r="AN11" i="22"/>
  <c r="AN61" i="22" s="1"/>
  <c r="AN100" i="22" s="1"/>
  <c r="AK150" i="22"/>
  <c r="AK149" i="22" s="1"/>
  <c r="AP59" i="22"/>
  <c r="AP98" i="22" s="1"/>
  <c r="AL117" i="22"/>
  <c r="AL118" i="22" s="1"/>
  <c r="AL91" i="22"/>
  <c r="AM28" i="22"/>
  <c r="AM67" i="22" s="1"/>
  <c r="AM139" i="22" s="1"/>
  <c r="AM27" i="22"/>
  <c r="AM66" i="22" s="1"/>
  <c r="AM138" i="22" s="1"/>
  <c r="AM56" i="22"/>
  <c r="AM95" i="22" s="1"/>
  <c r="AM53" i="22"/>
  <c r="AM57" i="22"/>
  <c r="AM96" i="22" s="1"/>
  <c r="AM58" i="22"/>
  <c r="AM97" i="22" s="1"/>
  <c r="AM52" i="22"/>
  <c r="AM54" i="22"/>
  <c r="AM55" i="22"/>
  <c r="AM94" i="22" s="1"/>
  <c r="AL92" i="22"/>
  <c r="AL119" i="22"/>
  <c r="AL120" i="22" s="1"/>
  <c r="AL93" i="22"/>
  <c r="AL121" i="22"/>
  <c r="AL122" i="22" s="1"/>
  <c r="AN7" i="22"/>
  <c r="AN12" i="22"/>
  <c r="AN62" i="22" s="1"/>
  <c r="AN101" i="22" s="1"/>
  <c r="AN8" i="22"/>
  <c r="AN29" i="22" s="1"/>
  <c r="AN68" i="22" s="1"/>
  <c r="AN140" i="22" s="1"/>
  <c r="AN6" i="22"/>
  <c r="AN14" i="22"/>
  <c r="AO59" i="22"/>
  <c r="AO98" i="22" s="1"/>
  <c r="AP13" i="22"/>
  <c r="AO13" i="22"/>
  <c r="AN43" i="22" l="1"/>
  <c r="AN82" i="22" s="1"/>
  <c r="AN144" i="22" s="1"/>
  <c r="AL133" i="31"/>
  <c r="AL143" i="31" s="1"/>
  <c r="AL159" i="31" s="1"/>
  <c r="AJ153" i="22"/>
  <c r="AM147" i="31"/>
  <c r="AN151" i="31"/>
  <c r="AN148" i="31" s="1"/>
  <c r="AN156" i="31"/>
  <c r="AN155" i="31" s="1"/>
  <c r="AP88" i="31"/>
  <c r="AP115" i="31"/>
  <c r="AP116" i="31" s="1"/>
  <c r="AN106" i="31"/>
  <c r="AN125" i="31" s="1"/>
  <c r="AN126" i="31" s="1"/>
  <c r="AN108" i="31"/>
  <c r="AN129" i="31" s="1"/>
  <c r="AN130" i="31" s="1"/>
  <c r="AN107" i="31"/>
  <c r="AN127" i="31" s="1"/>
  <c r="AN128" i="31" s="1"/>
  <c r="AO119" i="31"/>
  <c r="AO120" i="31" s="1"/>
  <c r="AO92" i="31"/>
  <c r="AO113" i="31"/>
  <c r="AO114" i="31" s="1"/>
  <c r="AO87" i="31"/>
  <c r="AO111" i="31"/>
  <c r="AO112" i="31" s="1"/>
  <c r="AO86" i="31"/>
  <c r="AP121" i="31"/>
  <c r="AP122" i="31" s="1"/>
  <c r="AP93" i="31"/>
  <c r="AP104" i="31"/>
  <c r="AP105" i="31" s="1"/>
  <c r="AP84" i="31"/>
  <c r="AO115" i="31"/>
  <c r="AO116" i="31" s="1"/>
  <c r="AO88" i="31"/>
  <c r="AO104" i="31"/>
  <c r="AO105" i="31" s="1"/>
  <c r="AO84" i="31"/>
  <c r="AO109" i="31"/>
  <c r="AO110" i="31" s="1"/>
  <c r="AO85" i="31"/>
  <c r="AM132" i="31"/>
  <c r="AP113" i="31"/>
  <c r="AP114" i="31" s="1"/>
  <c r="AP87" i="31"/>
  <c r="AP111" i="31"/>
  <c r="AP112" i="31" s="1"/>
  <c r="AP86" i="31"/>
  <c r="AO121" i="31"/>
  <c r="AO122" i="31" s="1"/>
  <c r="AO93" i="31"/>
  <c r="AO117" i="31"/>
  <c r="AO118" i="31" s="1"/>
  <c r="AO91" i="31"/>
  <c r="AP117" i="31"/>
  <c r="AP118" i="31" s="1"/>
  <c r="AP91" i="31"/>
  <c r="AP119" i="31"/>
  <c r="AP120" i="31" s="1"/>
  <c r="AP92" i="31"/>
  <c r="AP109" i="31"/>
  <c r="AP110" i="31" s="1"/>
  <c r="AP85" i="31"/>
  <c r="AK141" i="22"/>
  <c r="AN143" i="22"/>
  <c r="AO30" i="22"/>
  <c r="AO69" i="22" s="1"/>
  <c r="AO31" i="22"/>
  <c r="AO70" i="22" s="1"/>
  <c r="AP31" i="22"/>
  <c r="AP70" i="22" s="1"/>
  <c r="AP30" i="22"/>
  <c r="AP69" i="22" s="1"/>
  <c r="AM109" i="22"/>
  <c r="AM110" i="22" s="1"/>
  <c r="AM85" i="22"/>
  <c r="AP18" i="22"/>
  <c r="AO18" i="22"/>
  <c r="AP21" i="22"/>
  <c r="AO21" i="22"/>
  <c r="AP33" i="22"/>
  <c r="AP72" i="22" s="1"/>
  <c r="AP39" i="22"/>
  <c r="AP78" i="22" s="1"/>
  <c r="AP35" i="22"/>
  <c r="AP74" i="22" s="1"/>
  <c r="AP32" i="22"/>
  <c r="AP71" i="22" s="1"/>
  <c r="AP38" i="22"/>
  <c r="AP77" i="22" s="1"/>
  <c r="AP40" i="22"/>
  <c r="AP79" i="22" s="1"/>
  <c r="AP36" i="22"/>
  <c r="AP75" i="22" s="1"/>
  <c r="AP34" i="22"/>
  <c r="AP73" i="22" s="1"/>
  <c r="AP41" i="22"/>
  <c r="AP80" i="22" s="1"/>
  <c r="AP37" i="22"/>
  <c r="AP76" i="22" s="1"/>
  <c r="AP20" i="22"/>
  <c r="AO20" i="22"/>
  <c r="AM111" i="22"/>
  <c r="AM112" i="22" s="1"/>
  <c r="AM86" i="22"/>
  <c r="AM104" i="22"/>
  <c r="AM105" i="22" s="1"/>
  <c r="AM84" i="22"/>
  <c r="AL145" i="22"/>
  <c r="AL142" i="22" s="1"/>
  <c r="AM88" i="22"/>
  <c r="AM115" i="22"/>
  <c r="AM116" i="22" s="1"/>
  <c r="AO22" i="22"/>
  <c r="AO44" i="22" s="1"/>
  <c r="AO83" i="22" s="1"/>
  <c r="AL106" i="22"/>
  <c r="AL125" i="22" s="1"/>
  <c r="AL126" i="22" s="1"/>
  <c r="AL107" i="22"/>
  <c r="AL127" i="22" s="1"/>
  <c r="AL128" i="22" s="1"/>
  <c r="AL108" i="22"/>
  <c r="AL129" i="22" s="1"/>
  <c r="AL130" i="22" s="1"/>
  <c r="AK132" i="22"/>
  <c r="AK133" i="22" s="1"/>
  <c r="AK137" i="22" s="1"/>
  <c r="AM113" i="22"/>
  <c r="AM114" i="22" s="1"/>
  <c r="AM87" i="22"/>
  <c r="AO32" i="22"/>
  <c r="AO71" i="22" s="1"/>
  <c r="AO35" i="22"/>
  <c r="AO74" i="22" s="1"/>
  <c r="AO33" i="22"/>
  <c r="AO72" i="22" s="1"/>
  <c r="AO37" i="22"/>
  <c r="AO76" i="22" s="1"/>
  <c r="AO41" i="22"/>
  <c r="AO80" i="22" s="1"/>
  <c r="AO39" i="22"/>
  <c r="AO78" i="22" s="1"/>
  <c r="AO40" i="22"/>
  <c r="AO79" i="22" s="1"/>
  <c r="AO36" i="22"/>
  <c r="AO75" i="22" s="1"/>
  <c r="AO38" i="22"/>
  <c r="AO77" i="22" s="1"/>
  <c r="AO34" i="22"/>
  <c r="AO73" i="22" s="1"/>
  <c r="AN51" i="22"/>
  <c r="AN90" i="22" s="1"/>
  <c r="AN45" i="22"/>
  <c r="AN46" i="22"/>
  <c r="AN49" i="22"/>
  <c r="AN50" i="22"/>
  <c r="AN89" i="22" s="1"/>
  <c r="AN47" i="22"/>
  <c r="AN48" i="22"/>
  <c r="AN151" i="22"/>
  <c r="AN57" i="22"/>
  <c r="AN96" i="22" s="1"/>
  <c r="AN53" i="22"/>
  <c r="AN55" i="22"/>
  <c r="AN94" i="22" s="1"/>
  <c r="AN52" i="22"/>
  <c r="AN56" i="22"/>
  <c r="AN95" i="22" s="1"/>
  <c r="AN58" i="22"/>
  <c r="AN97" i="22" s="1"/>
  <c r="AN54" i="22"/>
  <c r="AP12" i="22"/>
  <c r="AP62" i="22" s="1"/>
  <c r="AP101" i="22" s="1"/>
  <c r="AO12" i="22"/>
  <c r="AO62" i="22" s="1"/>
  <c r="AO101" i="22" s="1"/>
  <c r="AM121" i="22"/>
  <c r="AM122" i="22" s="1"/>
  <c r="AM93" i="22"/>
  <c r="AM119" i="22"/>
  <c r="AM120" i="22" s="1"/>
  <c r="AM92" i="22"/>
  <c r="AP14" i="22"/>
  <c r="AO14" i="22"/>
  <c r="AN27" i="22"/>
  <c r="AN66" i="22" s="1"/>
  <c r="AN138" i="22" s="1"/>
  <c r="AN28" i="22"/>
  <c r="AN67" i="22" s="1"/>
  <c r="AN139" i="22" s="1"/>
  <c r="AP8" i="22"/>
  <c r="AP29" i="22" s="1"/>
  <c r="AP68" i="22" s="1"/>
  <c r="AP140" i="22" s="1"/>
  <c r="AO8" i="22"/>
  <c r="AO29" i="22" s="1"/>
  <c r="AO68" i="22" s="1"/>
  <c r="AO140" i="22" s="1"/>
  <c r="AP7" i="22"/>
  <c r="AO7" i="22"/>
  <c r="AM117" i="22"/>
  <c r="AM118" i="22" s="1"/>
  <c r="AM91" i="22"/>
  <c r="AP6" i="22"/>
  <c r="AO6" i="22"/>
  <c r="AL150" i="22"/>
  <c r="AL149" i="22" s="1"/>
  <c r="AP11" i="22"/>
  <c r="AP61" i="22" s="1"/>
  <c r="AP100" i="22" s="1"/>
  <c r="AO11" i="22"/>
  <c r="AO61" i="22" s="1"/>
  <c r="AO100" i="22" s="1"/>
  <c r="AL141" i="22" l="1"/>
  <c r="AK153" i="22"/>
  <c r="AM133" i="31"/>
  <c r="AM143" i="31" s="1"/>
  <c r="AM159" i="31" s="1"/>
  <c r="AN147" i="31"/>
  <c r="AP156" i="31"/>
  <c r="AP155" i="31" s="1"/>
  <c r="AP108" i="31"/>
  <c r="AP129" i="31" s="1"/>
  <c r="AP130" i="31" s="1"/>
  <c r="AP107" i="31"/>
  <c r="AP127" i="31" s="1"/>
  <c r="AP128" i="31" s="1"/>
  <c r="AP106" i="31"/>
  <c r="AP125" i="31" s="1"/>
  <c r="AP126" i="31" s="1"/>
  <c r="AO156" i="31"/>
  <c r="AO155" i="31" s="1"/>
  <c r="AN132" i="31"/>
  <c r="AO108" i="31"/>
  <c r="AO129" i="31" s="1"/>
  <c r="AO130" i="31" s="1"/>
  <c r="AO106" i="31"/>
  <c r="AO125" i="31" s="1"/>
  <c r="AO126" i="31" s="1"/>
  <c r="AO107" i="31"/>
  <c r="AO127" i="31" s="1"/>
  <c r="AO128" i="31" s="1"/>
  <c r="AO151" i="31"/>
  <c r="AO148" i="31" s="1"/>
  <c r="AP151" i="31"/>
  <c r="AP148" i="31" s="1"/>
  <c r="AP22" i="22"/>
  <c r="AP44" i="22" s="1"/>
  <c r="AP83" i="22" s="1"/>
  <c r="AO143" i="22"/>
  <c r="AP143" i="22"/>
  <c r="AL132" i="22"/>
  <c r="AL133" i="22" s="1"/>
  <c r="AL137" i="22" s="1"/>
  <c r="AP43" i="22"/>
  <c r="AP82" i="22" s="1"/>
  <c r="AN87" i="22"/>
  <c r="AN113" i="22"/>
  <c r="AN114" i="22" s="1"/>
  <c r="AN85" i="22"/>
  <c r="AN109" i="22"/>
  <c r="AN110" i="22" s="1"/>
  <c r="AM145" i="22"/>
  <c r="AM142" i="22" s="1"/>
  <c r="AO49" i="22"/>
  <c r="AO45" i="22"/>
  <c r="AO46" i="22"/>
  <c r="AO51" i="22"/>
  <c r="AO90" i="22" s="1"/>
  <c r="AO47" i="22"/>
  <c r="AO50" i="22"/>
  <c r="AO89" i="22" s="1"/>
  <c r="AO48" i="22"/>
  <c r="AN88" i="22"/>
  <c r="AN115" i="22"/>
  <c r="AN116" i="22" s="1"/>
  <c r="AN111" i="22"/>
  <c r="AN112" i="22" s="1"/>
  <c r="AN86" i="22"/>
  <c r="AN104" i="22"/>
  <c r="AN105" i="22" s="1"/>
  <c r="AN84" i="22"/>
  <c r="AM107" i="22"/>
  <c r="AM127" i="22" s="1"/>
  <c r="AM128" i="22" s="1"/>
  <c r="AM108" i="22"/>
  <c r="AM129" i="22" s="1"/>
  <c r="AM130" i="22" s="1"/>
  <c r="AM106" i="22"/>
  <c r="AM125" i="22" s="1"/>
  <c r="AM126" i="22" s="1"/>
  <c r="AP50" i="22"/>
  <c r="AP89" i="22" s="1"/>
  <c r="AP46" i="22"/>
  <c r="AP48" i="22"/>
  <c r="AP47" i="22"/>
  <c r="AP51" i="22"/>
  <c r="AP90" i="22" s="1"/>
  <c r="AP49" i="22"/>
  <c r="AP45" i="22"/>
  <c r="AO43" i="22"/>
  <c r="AO82" i="22" s="1"/>
  <c r="AO144" i="22" s="1"/>
  <c r="AM150" i="22"/>
  <c r="AM149" i="22" s="1"/>
  <c r="AO151" i="22"/>
  <c r="AP151" i="22"/>
  <c r="AO55" i="22"/>
  <c r="AO94" i="22" s="1"/>
  <c r="AO56" i="22"/>
  <c r="AO95" i="22" s="1"/>
  <c r="AO57" i="22"/>
  <c r="AO96" i="22" s="1"/>
  <c r="AO54" i="22"/>
  <c r="AO52" i="22"/>
  <c r="AO53" i="22"/>
  <c r="AO58" i="22"/>
  <c r="AO97" i="22" s="1"/>
  <c r="AN119" i="22"/>
  <c r="AN120" i="22" s="1"/>
  <c r="AN92" i="22"/>
  <c r="AP57" i="22"/>
  <c r="AP96" i="22" s="1"/>
  <c r="AP53" i="22"/>
  <c r="AP54" i="22"/>
  <c r="AP58" i="22"/>
  <c r="AP97" i="22" s="1"/>
  <c r="AP52" i="22"/>
  <c r="AP56" i="22"/>
  <c r="AP95" i="22" s="1"/>
  <c r="AP55" i="22"/>
  <c r="AP94" i="22" s="1"/>
  <c r="AO28" i="22"/>
  <c r="AO67" i="22" s="1"/>
  <c r="AO139" i="22" s="1"/>
  <c r="AO27" i="22"/>
  <c r="AO66" i="22" s="1"/>
  <c r="AO138" i="22" s="1"/>
  <c r="AN117" i="22"/>
  <c r="AN118" i="22" s="1"/>
  <c r="AN91" i="22"/>
  <c r="AP27" i="22"/>
  <c r="AP66" i="22" s="1"/>
  <c r="AP138" i="22" s="1"/>
  <c r="AP28" i="22"/>
  <c r="AP67" i="22" s="1"/>
  <c r="AP139" i="22" s="1"/>
  <c r="AN121" i="22"/>
  <c r="AN122" i="22" s="1"/>
  <c r="AN93" i="22"/>
  <c r="AP144" i="22" l="1"/>
  <c r="AL153" i="22"/>
  <c r="AM141" i="22"/>
  <c r="AN133" i="31"/>
  <c r="AN143" i="31" s="1"/>
  <c r="AN159" i="31" s="1"/>
  <c r="AP147" i="31"/>
  <c r="AO147" i="31"/>
  <c r="AO132" i="31"/>
  <c r="AP132" i="31"/>
  <c r="AM132" i="22"/>
  <c r="AM133" i="22" s="1"/>
  <c r="AM137" i="22" s="1"/>
  <c r="AP84" i="22"/>
  <c r="AP104" i="22"/>
  <c r="AP105" i="22" s="1"/>
  <c r="AP113" i="22"/>
  <c r="AP114" i="22" s="1"/>
  <c r="AP87" i="22"/>
  <c r="AP115" i="22"/>
  <c r="AP116" i="22" s="1"/>
  <c r="AP88" i="22"/>
  <c r="AP109" i="22"/>
  <c r="AP110" i="22" s="1"/>
  <c r="AP85" i="22"/>
  <c r="AO113" i="22"/>
  <c r="AO114" i="22" s="1"/>
  <c r="AO87" i="22"/>
  <c r="AO85" i="22"/>
  <c r="AO109" i="22"/>
  <c r="AO110" i="22" s="1"/>
  <c r="AN145" i="22"/>
  <c r="AN142" i="22" s="1"/>
  <c r="AO104" i="22"/>
  <c r="AO105" i="22" s="1"/>
  <c r="AO84" i="22"/>
  <c r="AP111" i="22"/>
  <c r="AP112" i="22" s="1"/>
  <c r="AP86" i="22"/>
  <c r="AN108" i="22"/>
  <c r="AN129" i="22" s="1"/>
  <c r="AN130" i="22" s="1"/>
  <c r="AN106" i="22"/>
  <c r="AN125" i="22" s="1"/>
  <c r="AN126" i="22" s="1"/>
  <c r="AN107" i="22"/>
  <c r="AN127" i="22" s="1"/>
  <c r="AN128" i="22" s="1"/>
  <c r="AO111" i="22"/>
  <c r="AO112" i="22" s="1"/>
  <c r="AO86" i="22"/>
  <c r="AO115" i="22"/>
  <c r="AO116" i="22" s="1"/>
  <c r="AO88" i="22"/>
  <c r="AN150" i="22"/>
  <c r="AN149" i="22" s="1"/>
  <c r="AP91" i="22"/>
  <c r="AP117" i="22"/>
  <c r="AP118" i="22" s="1"/>
  <c r="AO119" i="22"/>
  <c r="AO120" i="22" s="1"/>
  <c r="AO92" i="22"/>
  <c r="AO91" i="22"/>
  <c r="AO117" i="22"/>
  <c r="AO118" i="22" s="1"/>
  <c r="AP121" i="22"/>
  <c r="AP122" i="22" s="1"/>
  <c r="AP93" i="22"/>
  <c r="AO93" i="22"/>
  <c r="AO121" i="22"/>
  <c r="AO122" i="22" s="1"/>
  <c r="AP119" i="22"/>
  <c r="AP120" i="22" s="1"/>
  <c r="AP92" i="22"/>
  <c r="AN141" i="22" l="1"/>
  <c r="AM153" i="22"/>
  <c r="AP133" i="31"/>
  <c r="AP143" i="31" s="1"/>
  <c r="AP159" i="31" s="1"/>
  <c r="AO133" i="31"/>
  <c r="AO143" i="31" s="1"/>
  <c r="AO159" i="31" s="1"/>
  <c r="AP108" i="22"/>
  <c r="AP129" i="22" s="1"/>
  <c r="AP130" i="22" s="1"/>
  <c r="AP107" i="22"/>
  <c r="AP127" i="22" s="1"/>
  <c r="AP128" i="22" s="1"/>
  <c r="AP106" i="22"/>
  <c r="AP125" i="22" s="1"/>
  <c r="AP126" i="22" s="1"/>
  <c r="AN132" i="22"/>
  <c r="AN133" i="22" s="1"/>
  <c r="AN137" i="22" s="1"/>
  <c r="AO145" i="22"/>
  <c r="AO142" i="22" s="1"/>
  <c r="AP145" i="22"/>
  <c r="AP142" i="22" s="1"/>
  <c r="AO106" i="22"/>
  <c r="AO125" i="22" s="1"/>
  <c r="AO126" i="22" s="1"/>
  <c r="AO107" i="22"/>
  <c r="AO127" i="22" s="1"/>
  <c r="AO128" i="22" s="1"/>
  <c r="AO108" i="22"/>
  <c r="AO129" i="22" s="1"/>
  <c r="AO130" i="22" s="1"/>
  <c r="AP150" i="22"/>
  <c r="AP149" i="22" s="1"/>
  <c r="AO150" i="22"/>
  <c r="AO149" i="22" s="1"/>
  <c r="AN153" i="22" l="1"/>
  <c r="AP141" i="22"/>
  <c r="AO132" i="22"/>
  <c r="AO133" i="22" s="1"/>
  <c r="AO137" i="22" s="1"/>
  <c r="AO141" i="22"/>
  <c r="AP132" i="22"/>
  <c r="AP133" i="22" s="1"/>
  <c r="AP137" i="22" s="1"/>
  <c r="AP153" i="22" l="1"/>
  <c r="AO153" i="22"/>
  <c r="C46" i="13" l="1"/>
  <c r="D46" i="13" s="1"/>
  <c r="G18" i="13" s="1"/>
  <c r="N46" i="8"/>
  <c r="N5" i="8" s="1"/>
  <c r="W6" i="8"/>
  <c r="AE35" i="8"/>
  <c r="AF35" i="8" l="1"/>
  <c r="D20" i="15"/>
  <c r="F20" i="15" s="1"/>
  <c r="D21" i="15"/>
  <c r="F21" i="15" s="1"/>
  <c r="E36" i="23" l="1"/>
  <c r="F35" i="21"/>
  <c r="F35" i="27"/>
  <c r="E36" i="24" s="1"/>
  <c r="I36" i="23"/>
  <c r="J35" i="21"/>
  <c r="J35" i="27"/>
  <c r="I36" i="24" s="1"/>
  <c r="M36" i="23"/>
  <c r="N35" i="21"/>
  <c r="N35" i="27"/>
  <c r="M36" i="24" s="1"/>
  <c r="Q36" i="23"/>
  <c r="R35" i="21"/>
  <c r="R35" i="27"/>
  <c r="Q36" i="24" s="1"/>
  <c r="U36" i="23"/>
  <c r="V35" i="21"/>
  <c r="V35" i="27"/>
  <c r="U36" i="24" s="1"/>
  <c r="R33" i="23"/>
  <c r="S32" i="21"/>
  <c r="S32" i="27"/>
  <c r="E37" i="21"/>
  <c r="E37" i="27"/>
  <c r="D38" i="24" s="1"/>
  <c r="D258" i="18"/>
  <c r="AS258" i="18"/>
  <c r="I37" i="21"/>
  <c r="I37" i="27"/>
  <c r="H38" i="24" s="1"/>
  <c r="AW258" i="18"/>
  <c r="H258" i="18"/>
  <c r="M37" i="21"/>
  <c r="M37" i="27"/>
  <c r="L38" i="24" s="1"/>
  <c r="BA258" i="18"/>
  <c r="L258" i="18"/>
  <c r="Q37" i="21"/>
  <c r="Q37" i="27"/>
  <c r="P38" i="24" s="1"/>
  <c r="U37" i="21"/>
  <c r="U37" i="27"/>
  <c r="T38" i="24" s="1"/>
  <c r="D35" i="23"/>
  <c r="E34" i="21"/>
  <c r="E34" i="27"/>
  <c r="D35" i="24" s="1"/>
  <c r="H35" i="23"/>
  <c r="I34" i="21"/>
  <c r="I34" i="27"/>
  <c r="H35" i="24" s="1"/>
  <c r="L35" i="23"/>
  <c r="M34" i="21"/>
  <c r="M34" i="27"/>
  <c r="L35" i="24" s="1"/>
  <c r="L255" i="18"/>
  <c r="BA255" i="18"/>
  <c r="T35" i="23"/>
  <c r="U34" i="21"/>
  <c r="U34" i="27"/>
  <c r="T35" i="24" s="1"/>
  <c r="T34" i="23"/>
  <c r="U33" i="21"/>
  <c r="U33" i="27"/>
  <c r="T34" i="24" s="1"/>
  <c r="AV36" i="2"/>
  <c r="C36" i="21"/>
  <c r="J42" i="32" s="1"/>
  <c r="R36" i="21"/>
  <c r="R36" i="27"/>
  <c r="Q37" i="24" s="1"/>
  <c r="F36" i="23"/>
  <c r="G35" i="21"/>
  <c r="G35" i="27"/>
  <c r="F36" i="24" s="1"/>
  <c r="J36" i="23"/>
  <c r="K35" i="21"/>
  <c r="K35" i="27"/>
  <c r="J36" i="24" s="1"/>
  <c r="N36" i="23"/>
  <c r="O35" i="21"/>
  <c r="O35" i="27"/>
  <c r="N36" i="24" s="1"/>
  <c r="R36" i="23"/>
  <c r="S35" i="21"/>
  <c r="S35" i="27"/>
  <c r="R36" i="24" s="1"/>
  <c r="D33" i="23"/>
  <c r="E32" i="21"/>
  <c r="H31" i="2"/>
  <c r="E32" i="27"/>
  <c r="D253" i="18"/>
  <c r="AS253" i="18"/>
  <c r="F33" i="23"/>
  <c r="G32" i="21"/>
  <c r="G32" i="27"/>
  <c r="AU253" i="18"/>
  <c r="F253" i="18"/>
  <c r="H33" i="23"/>
  <c r="I32" i="21"/>
  <c r="L31" i="2"/>
  <c r="I32" i="27"/>
  <c r="AW253" i="18"/>
  <c r="H253" i="18"/>
  <c r="J33" i="23"/>
  <c r="K32" i="21"/>
  <c r="K32" i="27"/>
  <c r="J253" i="18"/>
  <c r="AY253" i="18"/>
  <c r="L33" i="23"/>
  <c r="M32" i="21"/>
  <c r="P31" i="2"/>
  <c r="M32" i="27"/>
  <c r="L253" i="18"/>
  <c r="BA253" i="18"/>
  <c r="N33" i="23"/>
  <c r="O32" i="21"/>
  <c r="O32" i="27"/>
  <c r="N253" i="18"/>
  <c r="BC253" i="18"/>
  <c r="P33" i="23"/>
  <c r="Q32" i="21"/>
  <c r="T31" i="2"/>
  <c r="Q32" i="27"/>
  <c r="S33" i="23"/>
  <c r="T32" i="21"/>
  <c r="W31" i="2"/>
  <c r="T32" i="27"/>
  <c r="AZ37" i="2"/>
  <c r="AV37" i="2"/>
  <c r="C37" i="21"/>
  <c r="J43" i="32" s="1"/>
  <c r="F37" i="21"/>
  <c r="F37" i="27"/>
  <c r="E38" i="24" s="1"/>
  <c r="E258" i="18"/>
  <c r="AT258" i="18"/>
  <c r="J37" i="21"/>
  <c r="J37" i="27"/>
  <c r="I38" i="24" s="1"/>
  <c r="AX258" i="18"/>
  <c r="I258" i="18"/>
  <c r="N37" i="21"/>
  <c r="N37" i="27"/>
  <c r="M38" i="24" s="1"/>
  <c r="BB258" i="18"/>
  <c r="M258" i="18"/>
  <c r="R37" i="21"/>
  <c r="R37" i="27"/>
  <c r="Q38" i="24" s="1"/>
  <c r="V37" i="21"/>
  <c r="V37" i="27"/>
  <c r="U38" i="24" s="1"/>
  <c r="B35" i="23"/>
  <c r="BH34" i="2"/>
  <c r="BD34" i="2"/>
  <c r="AZ34" i="2"/>
  <c r="AV34" i="2"/>
  <c r="BK34" i="2"/>
  <c r="BG34" i="2"/>
  <c r="BC34" i="2"/>
  <c r="AY34" i="2"/>
  <c r="BI34" i="2"/>
  <c r="BE34" i="2"/>
  <c r="BA34" i="2"/>
  <c r="AW34" i="2"/>
  <c r="AX34" i="2"/>
  <c r="BJ34" i="2"/>
  <c r="BF34" i="2"/>
  <c r="BB34" i="2"/>
  <c r="C34" i="21"/>
  <c r="J40" i="32" s="1"/>
  <c r="E35" i="23"/>
  <c r="F34" i="21"/>
  <c r="F34" i="27"/>
  <c r="E35" i="24" s="1"/>
  <c r="I35" i="23"/>
  <c r="J34" i="21"/>
  <c r="J34" i="27"/>
  <c r="I35" i="24" s="1"/>
  <c r="M35" i="23"/>
  <c r="N34" i="21"/>
  <c r="N34" i="27"/>
  <c r="M35" i="24" s="1"/>
  <c r="BB255" i="18"/>
  <c r="M255" i="18"/>
  <c r="U35" i="23"/>
  <c r="V34" i="21"/>
  <c r="V34" i="27"/>
  <c r="U35" i="24" s="1"/>
  <c r="B34" i="23"/>
  <c r="BL33" i="2"/>
  <c r="BH33" i="2"/>
  <c r="BD33" i="2"/>
  <c r="BO33" i="2"/>
  <c r="BK33" i="2"/>
  <c r="BG33" i="2"/>
  <c r="BC33" i="2"/>
  <c r="BM33" i="2"/>
  <c r="BI33" i="2"/>
  <c r="BE33" i="2"/>
  <c r="BA33" i="2"/>
  <c r="BF33" i="2"/>
  <c r="AX33" i="2"/>
  <c r="BB33" i="2"/>
  <c r="BN33" i="2"/>
  <c r="AV33" i="2"/>
  <c r="BJ33" i="2"/>
  <c r="AY33" i="2"/>
  <c r="AW33" i="2"/>
  <c r="AZ33" i="2"/>
  <c r="C33" i="21"/>
  <c r="J39" i="32" s="1"/>
  <c r="C34" i="23"/>
  <c r="D33" i="21"/>
  <c r="D33" i="27"/>
  <c r="C34" i="24" s="1"/>
  <c r="AR254" i="18"/>
  <c r="C254" i="18"/>
  <c r="E34" i="23"/>
  <c r="F33" i="21"/>
  <c r="F33" i="27"/>
  <c r="E34" i="24" s="1"/>
  <c r="E254" i="18"/>
  <c r="AT254" i="18"/>
  <c r="G34" i="23"/>
  <c r="H33" i="21"/>
  <c r="H33" i="27"/>
  <c r="G34" i="24" s="1"/>
  <c r="AV254" i="18"/>
  <c r="G254" i="18"/>
  <c r="I34" i="23"/>
  <c r="J33" i="21"/>
  <c r="J33" i="27"/>
  <c r="I34" i="24" s="1"/>
  <c r="I254" i="18"/>
  <c r="AX254" i="18"/>
  <c r="K34" i="23"/>
  <c r="L33" i="21"/>
  <c r="L33" i="27"/>
  <c r="K34" i="24" s="1"/>
  <c r="K254" i="18"/>
  <c r="AZ254" i="18"/>
  <c r="M34" i="23"/>
  <c r="N33" i="21"/>
  <c r="N33" i="27"/>
  <c r="M34" i="24" s="1"/>
  <c r="O34" i="23"/>
  <c r="P33" i="21"/>
  <c r="P33" i="27"/>
  <c r="O34" i="24" s="1"/>
  <c r="Q34" i="23"/>
  <c r="R33" i="21"/>
  <c r="R33" i="27"/>
  <c r="Q34" i="24" s="1"/>
  <c r="U34" i="23"/>
  <c r="V33" i="21"/>
  <c r="V33" i="27"/>
  <c r="U34" i="24" s="1"/>
  <c r="F36" i="21"/>
  <c r="F36" i="27"/>
  <c r="E37" i="24" s="1"/>
  <c r="AT257" i="18"/>
  <c r="E257" i="18"/>
  <c r="N36" i="21"/>
  <c r="N36" i="27"/>
  <c r="M37" i="24" s="1"/>
  <c r="M257" i="18"/>
  <c r="BB257" i="18"/>
  <c r="R31" i="2"/>
  <c r="V31" i="2"/>
  <c r="C36" i="23"/>
  <c r="D35" i="21"/>
  <c r="D35" i="27"/>
  <c r="C36" i="24" s="1"/>
  <c r="G36" i="23"/>
  <c r="H35" i="21"/>
  <c r="H35" i="27"/>
  <c r="G36" i="24" s="1"/>
  <c r="K36" i="23"/>
  <c r="L35" i="21"/>
  <c r="L35" i="27"/>
  <c r="K36" i="24" s="1"/>
  <c r="O36" i="23"/>
  <c r="P35" i="21"/>
  <c r="P35" i="27"/>
  <c r="O36" i="24" s="1"/>
  <c r="S36" i="23"/>
  <c r="T35" i="21"/>
  <c r="T35" i="27"/>
  <c r="S36" i="24" s="1"/>
  <c r="N31" i="2"/>
  <c r="F35" i="23"/>
  <c r="G34" i="21"/>
  <c r="G34" i="27"/>
  <c r="F35" i="24" s="1"/>
  <c r="J35" i="23"/>
  <c r="K34" i="21"/>
  <c r="K34" i="27"/>
  <c r="J35" i="24" s="1"/>
  <c r="N35" i="23"/>
  <c r="O34" i="21"/>
  <c r="O34" i="27"/>
  <c r="N35" i="24" s="1"/>
  <c r="N255" i="18"/>
  <c r="BC255" i="18"/>
  <c r="R35" i="23"/>
  <c r="S34" i="21"/>
  <c r="S34" i="27"/>
  <c r="R35" i="24" s="1"/>
  <c r="R34" i="23"/>
  <c r="S33" i="21"/>
  <c r="S33" i="27"/>
  <c r="R34" i="24" s="1"/>
  <c r="J36" i="21"/>
  <c r="J36" i="27"/>
  <c r="I37" i="24" s="1"/>
  <c r="AX257" i="18"/>
  <c r="I257" i="18"/>
  <c r="V36" i="21"/>
  <c r="V36" i="27"/>
  <c r="U37" i="24" s="1"/>
  <c r="CF36" i="2"/>
  <c r="D36" i="23"/>
  <c r="E35" i="21"/>
  <c r="E35" i="27"/>
  <c r="D36" i="24" s="1"/>
  <c r="H36" i="23"/>
  <c r="I35" i="21"/>
  <c r="I35" i="27"/>
  <c r="H36" i="24" s="1"/>
  <c r="L36" i="23"/>
  <c r="M35" i="21"/>
  <c r="M35" i="27"/>
  <c r="L36" i="24" s="1"/>
  <c r="P36" i="23"/>
  <c r="Q35" i="21"/>
  <c r="Q35" i="27"/>
  <c r="P36" i="24" s="1"/>
  <c r="T36" i="23"/>
  <c r="U35" i="21"/>
  <c r="U35" i="27"/>
  <c r="T36" i="24" s="1"/>
  <c r="C35" i="23"/>
  <c r="D34" i="21"/>
  <c r="D34" i="27"/>
  <c r="C35" i="24" s="1"/>
  <c r="G35" i="23"/>
  <c r="H34" i="21"/>
  <c r="H34" i="27"/>
  <c r="G35" i="24" s="1"/>
  <c r="K35" i="23"/>
  <c r="L34" i="21"/>
  <c r="L34" i="27"/>
  <c r="K35" i="24" s="1"/>
  <c r="AZ255" i="18"/>
  <c r="K255" i="18"/>
  <c r="O35" i="23"/>
  <c r="P34" i="21"/>
  <c r="P34" i="27"/>
  <c r="O35" i="24" s="1"/>
  <c r="S35" i="23"/>
  <c r="T34" i="21"/>
  <c r="T34" i="27"/>
  <c r="S35" i="24" s="1"/>
  <c r="D34" i="23"/>
  <c r="E33" i="21"/>
  <c r="E33" i="27"/>
  <c r="D34" i="24" s="1"/>
  <c r="AS254" i="18"/>
  <c r="D254" i="18"/>
  <c r="F34" i="23"/>
  <c r="G33" i="21"/>
  <c r="G33" i="27"/>
  <c r="F34" i="24" s="1"/>
  <c r="F254" i="18"/>
  <c r="AU254" i="18"/>
  <c r="H34" i="23"/>
  <c r="I33" i="21"/>
  <c r="I33" i="27"/>
  <c r="H34" i="24" s="1"/>
  <c r="AW254" i="18"/>
  <c r="H254" i="18"/>
  <c r="J34" i="23"/>
  <c r="K33" i="21"/>
  <c r="K33" i="27"/>
  <c r="J34" i="24" s="1"/>
  <c r="J254" i="18"/>
  <c r="AY254" i="18"/>
  <c r="L34" i="23"/>
  <c r="M33" i="21"/>
  <c r="M33" i="27"/>
  <c r="L34" i="24" s="1"/>
  <c r="BA254" i="18"/>
  <c r="L254" i="18"/>
  <c r="N34" i="23"/>
  <c r="O33" i="21"/>
  <c r="O33" i="27"/>
  <c r="N34" i="24" s="1"/>
  <c r="P34" i="23"/>
  <c r="Q33" i="21"/>
  <c r="Q33" i="27"/>
  <c r="P34" i="24" s="1"/>
  <c r="S34" i="23"/>
  <c r="T33" i="21"/>
  <c r="T33" i="27"/>
  <c r="S34" i="24" s="1"/>
  <c r="D28" i="23"/>
  <c r="E27" i="21"/>
  <c r="E27" i="27"/>
  <c r="D28" i="24" s="1"/>
  <c r="H28" i="23"/>
  <c r="I27" i="21"/>
  <c r="I27" i="27"/>
  <c r="H28" i="24" s="1"/>
  <c r="L28" i="23"/>
  <c r="M27" i="21"/>
  <c r="M27" i="27"/>
  <c r="L28" i="24" s="1"/>
  <c r="Q27" i="21"/>
  <c r="Q27" i="27"/>
  <c r="P28" i="24" s="1"/>
  <c r="P28" i="23"/>
  <c r="U27" i="21"/>
  <c r="T28" i="23"/>
  <c r="U27" i="27"/>
  <c r="T28" i="24" s="1"/>
  <c r="F29" i="23"/>
  <c r="G28" i="21"/>
  <c r="G28" i="27"/>
  <c r="F29" i="24" s="1"/>
  <c r="J29" i="23"/>
  <c r="K28" i="21"/>
  <c r="K28" i="27"/>
  <c r="J29" i="24" s="1"/>
  <c r="N29" i="23"/>
  <c r="O28" i="21"/>
  <c r="O28" i="27"/>
  <c r="N29" i="24" s="1"/>
  <c r="S28" i="21"/>
  <c r="S28" i="27"/>
  <c r="R29" i="24" s="1"/>
  <c r="R29" i="23"/>
  <c r="I28" i="23"/>
  <c r="J27" i="21"/>
  <c r="J27" i="27"/>
  <c r="I28" i="24" s="1"/>
  <c r="C29" i="23"/>
  <c r="D28" i="21"/>
  <c r="D28" i="27"/>
  <c r="C29" i="24" s="1"/>
  <c r="B28" i="23"/>
  <c r="C27" i="21"/>
  <c r="J33" i="32" s="1"/>
  <c r="BD27" i="2"/>
  <c r="BI27" i="2"/>
  <c r="BG27" i="2"/>
  <c r="BE27" i="2"/>
  <c r="BH27" i="2"/>
  <c r="BO27" i="2"/>
  <c r="AZ27" i="2"/>
  <c r="BC27" i="2"/>
  <c r="BB27" i="2"/>
  <c r="BK27" i="2"/>
  <c r="BJ27" i="2"/>
  <c r="BF27" i="2"/>
  <c r="BN27" i="2"/>
  <c r="BL27" i="2"/>
  <c r="AV27" i="2"/>
  <c r="AX27" i="2"/>
  <c r="AW27" i="2"/>
  <c r="BA27" i="2"/>
  <c r="AY27" i="2"/>
  <c r="BM27" i="2"/>
  <c r="R27" i="27"/>
  <c r="Q28" i="24" s="1"/>
  <c r="R27" i="21"/>
  <c r="Q28" i="23"/>
  <c r="K29" i="23"/>
  <c r="L28" i="21"/>
  <c r="L28" i="27"/>
  <c r="K29" i="24" s="1"/>
  <c r="T28" i="21"/>
  <c r="S29" i="23"/>
  <c r="T28" i="27"/>
  <c r="S29" i="24" s="1"/>
  <c r="F28" i="23"/>
  <c r="G27" i="21"/>
  <c r="G27" i="27"/>
  <c r="F28" i="24" s="1"/>
  <c r="J28" i="23"/>
  <c r="K27" i="21"/>
  <c r="K27" i="27"/>
  <c r="J28" i="24" s="1"/>
  <c r="N28" i="23"/>
  <c r="O27" i="27"/>
  <c r="N28" i="24" s="1"/>
  <c r="O27" i="21"/>
  <c r="S27" i="21"/>
  <c r="R28" i="23"/>
  <c r="S27" i="27"/>
  <c r="R28" i="24" s="1"/>
  <c r="D29" i="23"/>
  <c r="E28" i="21"/>
  <c r="E28" i="27"/>
  <c r="D29" i="24" s="1"/>
  <c r="H29" i="23"/>
  <c r="I28" i="21"/>
  <c r="I28" i="27"/>
  <c r="H29" i="24" s="1"/>
  <c r="L29" i="23"/>
  <c r="M28" i="21"/>
  <c r="M28" i="27"/>
  <c r="L29" i="24" s="1"/>
  <c r="P29" i="23"/>
  <c r="Q28" i="27"/>
  <c r="P29" i="24" s="1"/>
  <c r="Q28" i="21"/>
  <c r="U28" i="21"/>
  <c r="T29" i="23"/>
  <c r="U28" i="27"/>
  <c r="T29" i="24" s="1"/>
  <c r="E28" i="23"/>
  <c r="F27" i="21"/>
  <c r="F27" i="27"/>
  <c r="E28" i="24" s="1"/>
  <c r="M28" i="23"/>
  <c r="N27" i="21"/>
  <c r="N27" i="27"/>
  <c r="M28" i="24" s="1"/>
  <c r="V27" i="21"/>
  <c r="U28" i="23"/>
  <c r="V27" i="27"/>
  <c r="U28" i="24" s="1"/>
  <c r="G29" i="23"/>
  <c r="H28" i="21"/>
  <c r="H28" i="27"/>
  <c r="G29" i="24" s="1"/>
  <c r="P28" i="27"/>
  <c r="O29" i="24" s="1"/>
  <c r="O29" i="23"/>
  <c r="P28" i="21"/>
  <c r="C28" i="23"/>
  <c r="D27" i="21"/>
  <c r="D27" i="27"/>
  <c r="C28" i="24" s="1"/>
  <c r="G28" i="23"/>
  <c r="H27" i="21"/>
  <c r="H27" i="27"/>
  <c r="G28" i="24" s="1"/>
  <c r="K28" i="23"/>
  <c r="L27" i="21"/>
  <c r="L27" i="27"/>
  <c r="K28" i="24" s="1"/>
  <c r="P27" i="21"/>
  <c r="O28" i="23"/>
  <c r="P27" i="27"/>
  <c r="O28" i="24" s="1"/>
  <c r="T27" i="21"/>
  <c r="S28" i="23"/>
  <c r="T27" i="27"/>
  <c r="S28" i="24" s="1"/>
  <c r="E29" i="23"/>
  <c r="F28" i="21"/>
  <c r="F28" i="27"/>
  <c r="E29" i="24" s="1"/>
  <c r="I29" i="23"/>
  <c r="J28" i="21"/>
  <c r="J28" i="27"/>
  <c r="I29" i="24" s="1"/>
  <c r="M29" i="23"/>
  <c r="N28" i="21"/>
  <c r="N28" i="27"/>
  <c r="M29" i="24" s="1"/>
  <c r="Q29" i="23"/>
  <c r="R28" i="27"/>
  <c r="Q29" i="24" s="1"/>
  <c r="R28" i="21"/>
  <c r="V28" i="21"/>
  <c r="U29" i="23"/>
  <c r="V28" i="27"/>
  <c r="U29" i="24" s="1"/>
  <c r="C26" i="23"/>
  <c r="D25" i="21"/>
  <c r="G24" i="2"/>
  <c r="D24" i="21" s="1"/>
  <c r="D25" i="27"/>
  <c r="C26" i="24" s="1"/>
  <c r="G26" i="23"/>
  <c r="H25" i="21"/>
  <c r="K24" i="2"/>
  <c r="H24" i="21" s="1"/>
  <c r="H25" i="27"/>
  <c r="G26" i="24" s="1"/>
  <c r="K26" i="23"/>
  <c r="L25" i="21"/>
  <c r="O24" i="2"/>
  <c r="L24" i="21" s="1"/>
  <c r="L25" i="27"/>
  <c r="K26" i="24" s="1"/>
  <c r="P25" i="21"/>
  <c r="O26" i="23"/>
  <c r="S24" i="2"/>
  <c r="P24" i="21" s="1"/>
  <c r="P25" i="27"/>
  <c r="O26" i="24" s="1"/>
  <c r="T25" i="21"/>
  <c r="S26" i="23"/>
  <c r="W24" i="2"/>
  <c r="T24" i="21" s="1"/>
  <c r="T25" i="27"/>
  <c r="S26" i="24" s="1"/>
  <c r="U25" i="21"/>
  <c r="T26" i="23"/>
  <c r="U25" i="27"/>
  <c r="T26" i="24" s="1"/>
  <c r="X24" i="2"/>
  <c r="U24" i="21" s="1"/>
  <c r="D26" i="23"/>
  <c r="E25" i="21"/>
  <c r="H24" i="2"/>
  <c r="E24" i="21" s="1"/>
  <c r="E25" i="27"/>
  <c r="D26" i="24" s="1"/>
  <c r="Q25" i="21"/>
  <c r="P26" i="23"/>
  <c r="T24" i="2"/>
  <c r="Q24" i="21" s="1"/>
  <c r="Q25" i="27"/>
  <c r="P26" i="24" s="1"/>
  <c r="B26" i="23"/>
  <c r="C25" i="21"/>
  <c r="J31" i="32" s="1"/>
  <c r="BN25" i="2"/>
  <c r="AX25" i="2"/>
  <c r="BE25" i="2"/>
  <c r="AZ25" i="2"/>
  <c r="BG25" i="2"/>
  <c r="BF25" i="2"/>
  <c r="AW25" i="2"/>
  <c r="BK25" i="2"/>
  <c r="BJ25" i="2"/>
  <c r="BA25" i="2"/>
  <c r="BL25" i="2"/>
  <c r="AY25" i="2"/>
  <c r="BB25" i="2"/>
  <c r="BI25" i="2"/>
  <c r="AV25" i="2"/>
  <c r="BC25" i="2"/>
  <c r="BH25" i="2"/>
  <c r="BO25" i="2"/>
  <c r="F24" i="2"/>
  <c r="BM25" i="2"/>
  <c r="BD25" i="2"/>
  <c r="E26" i="23"/>
  <c r="F25" i="21"/>
  <c r="I24" i="2"/>
  <c r="F24" i="21" s="1"/>
  <c r="F25" i="27"/>
  <c r="E26" i="24" s="1"/>
  <c r="I26" i="23"/>
  <c r="J25" i="21"/>
  <c r="M24" i="2"/>
  <c r="J24" i="21" s="1"/>
  <c r="J25" i="27"/>
  <c r="I26" i="24" s="1"/>
  <c r="M26" i="23"/>
  <c r="N25" i="21"/>
  <c r="Q24" i="2"/>
  <c r="N24" i="21" s="1"/>
  <c r="N25" i="27"/>
  <c r="M26" i="24" s="1"/>
  <c r="R25" i="21"/>
  <c r="Q26" i="23"/>
  <c r="U24" i="2"/>
  <c r="R24" i="21" s="1"/>
  <c r="R25" i="27"/>
  <c r="Q26" i="24" s="1"/>
  <c r="V25" i="21"/>
  <c r="U26" i="23"/>
  <c r="Y24" i="2"/>
  <c r="V24" i="21" s="1"/>
  <c r="V25" i="27"/>
  <c r="U26" i="24" s="1"/>
  <c r="H26" i="23"/>
  <c r="I25" i="21"/>
  <c r="L24" i="2"/>
  <c r="I24" i="21" s="1"/>
  <c r="I25" i="27"/>
  <c r="H26" i="24" s="1"/>
  <c r="L26" i="23"/>
  <c r="M25" i="21"/>
  <c r="P24" i="2"/>
  <c r="M24" i="21" s="1"/>
  <c r="M25" i="27"/>
  <c r="L26" i="24" s="1"/>
  <c r="F26" i="23"/>
  <c r="G25" i="21"/>
  <c r="J24" i="2"/>
  <c r="G24" i="21" s="1"/>
  <c r="G25" i="27"/>
  <c r="F26" i="24" s="1"/>
  <c r="J26" i="23"/>
  <c r="K25" i="21"/>
  <c r="N24" i="2"/>
  <c r="K24" i="21" s="1"/>
  <c r="K25" i="27"/>
  <c r="J26" i="24" s="1"/>
  <c r="O25" i="21"/>
  <c r="N26" i="23"/>
  <c r="R24" i="2"/>
  <c r="O24" i="21" s="1"/>
  <c r="O25" i="27"/>
  <c r="N26" i="24" s="1"/>
  <c r="S25" i="21"/>
  <c r="R26" i="23"/>
  <c r="V24" i="2"/>
  <c r="S24" i="21" s="1"/>
  <c r="S25" i="27"/>
  <c r="R26" i="24" s="1"/>
  <c r="C24" i="23"/>
  <c r="D23" i="21"/>
  <c r="D23" i="27"/>
  <c r="C24" i="24" s="1"/>
  <c r="G24" i="23"/>
  <c r="H23" i="21"/>
  <c r="H23" i="27"/>
  <c r="G24" i="24" s="1"/>
  <c r="K24" i="23"/>
  <c r="L23" i="21"/>
  <c r="L23" i="27"/>
  <c r="K24" i="24" s="1"/>
  <c r="P23" i="21"/>
  <c r="O24" i="23"/>
  <c r="P23" i="27"/>
  <c r="O24" i="24" s="1"/>
  <c r="T23" i="21"/>
  <c r="S24" i="23"/>
  <c r="T23" i="27"/>
  <c r="S24" i="24" s="1"/>
  <c r="Q23" i="21"/>
  <c r="P24" i="23"/>
  <c r="Q23" i="27"/>
  <c r="P24" i="24" s="1"/>
  <c r="D24" i="23"/>
  <c r="E23" i="21"/>
  <c r="E23" i="27"/>
  <c r="D24" i="24" s="1"/>
  <c r="L24" i="23"/>
  <c r="M23" i="21"/>
  <c r="M23" i="27"/>
  <c r="L24" i="24" s="1"/>
  <c r="B24" i="23"/>
  <c r="C23" i="21"/>
  <c r="J29" i="32" s="1"/>
  <c r="BN23" i="2"/>
  <c r="AX23" i="2"/>
  <c r="BE23" i="2"/>
  <c r="BC23" i="2"/>
  <c r="BH23" i="2"/>
  <c r="BO23" i="2"/>
  <c r="BJ23" i="2"/>
  <c r="BA23" i="2"/>
  <c r="BL23" i="2"/>
  <c r="AZ23" i="2"/>
  <c r="BG23" i="2"/>
  <c r="BF23" i="2"/>
  <c r="BM23" i="2"/>
  <c r="AW23" i="2"/>
  <c r="BD23" i="2"/>
  <c r="AY23" i="2"/>
  <c r="BB23" i="2"/>
  <c r="BI23" i="2"/>
  <c r="AV23" i="2"/>
  <c r="BK23" i="2"/>
  <c r="E24" i="23"/>
  <c r="F23" i="21"/>
  <c r="F23" i="27"/>
  <c r="E24" i="24" s="1"/>
  <c r="I24" i="23"/>
  <c r="J23" i="21"/>
  <c r="J23" i="27"/>
  <c r="I24" i="24" s="1"/>
  <c r="M24" i="23"/>
  <c r="N23" i="21"/>
  <c r="N23" i="27"/>
  <c r="M24" i="24" s="1"/>
  <c r="R23" i="21"/>
  <c r="Q24" i="23"/>
  <c r="R23" i="27"/>
  <c r="Q24" i="24" s="1"/>
  <c r="V23" i="21"/>
  <c r="U24" i="23"/>
  <c r="V23" i="27"/>
  <c r="U24" i="24" s="1"/>
  <c r="H24" i="23"/>
  <c r="I23" i="21"/>
  <c r="I23" i="27"/>
  <c r="H24" i="24" s="1"/>
  <c r="U23" i="21"/>
  <c r="T24" i="23"/>
  <c r="U23" i="27"/>
  <c r="T24" i="24" s="1"/>
  <c r="F24" i="23"/>
  <c r="G23" i="21"/>
  <c r="G23" i="27"/>
  <c r="F24" i="24" s="1"/>
  <c r="J24" i="23"/>
  <c r="K23" i="21"/>
  <c r="K23" i="27"/>
  <c r="J24" i="24" s="1"/>
  <c r="O23" i="21"/>
  <c r="N24" i="23"/>
  <c r="O23" i="27"/>
  <c r="N24" i="24" s="1"/>
  <c r="S23" i="21"/>
  <c r="R24" i="23"/>
  <c r="S23" i="27"/>
  <c r="R24" i="24" s="1"/>
  <c r="D22" i="23"/>
  <c r="E21" i="21"/>
  <c r="H20" i="2"/>
  <c r="E20" i="21" s="1"/>
  <c r="P22" i="23"/>
  <c r="Q21" i="21"/>
  <c r="T20" i="2"/>
  <c r="Q20" i="21" s="1"/>
  <c r="C22" i="23"/>
  <c r="D21" i="21"/>
  <c r="G20" i="2"/>
  <c r="D20" i="21" s="1"/>
  <c r="G22" i="23"/>
  <c r="H21" i="21"/>
  <c r="K20" i="2"/>
  <c r="H20" i="21" s="1"/>
  <c r="K22" i="23"/>
  <c r="L21" i="21"/>
  <c r="O20" i="2"/>
  <c r="L20" i="21" s="1"/>
  <c r="O22" i="23"/>
  <c r="P21" i="21"/>
  <c r="S20" i="2"/>
  <c r="P20" i="21" s="1"/>
  <c r="S22" i="23"/>
  <c r="T21" i="21"/>
  <c r="W20" i="2"/>
  <c r="T20" i="21" s="1"/>
  <c r="H22" i="23"/>
  <c r="I21" i="21"/>
  <c r="L20" i="2"/>
  <c r="I20" i="21" s="1"/>
  <c r="T22" i="23"/>
  <c r="U21" i="21"/>
  <c r="X20" i="2"/>
  <c r="U20" i="21" s="1"/>
  <c r="B22" i="23"/>
  <c r="BM21" i="2"/>
  <c r="BI21" i="2"/>
  <c r="BE21" i="2"/>
  <c r="BA21" i="2"/>
  <c r="AW21" i="2"/>
  <c r="BJ21" i="2"/>
  <c r="BB21" i="2"/>
  <c r="BL21" i="2"/>
  <c r="BH21" i="2"/>
  <c r="BD21" i="2"/>
  <c r="AZ21" i="2"/>
  <c r="AV21" i="2"/>
  <c r="BO21" i="2"/>
  <c r="BK21" i="2"/>
  <c r="BG21" i="2"/>
  <c r="BC21" i="2"/>
  <c r="AY21" i="2"/>
  <c r="BN21" i="2"/>
  <c r="BF21" i="2"/>
  <c r="AX21" i="2"/>
  <c r="C21" i="21"/>
  <c r="J27" i="32" s="1"/>
  <c r="F20" i="2"/>
  <c r="E22" i="23"/>
  <c r="F21" i="21"/>
  <c r="I20" i="2"/>
  <c r="F20" i="21" s="1"/>
  <c r="I22" i="23"/>
  <c r="J21" i="21"/>
  <c r="M20" i="2"/>
  <c r="J20" i="21" s="1"/>
  <c r="M22" i="23"/>
  <c r="N21" i="21"/>
  <c r="Q20" i="2"/>
  <c r="N20" i="21" s="1"/>
  <c r="Q22" i="23"/>
  <c r="R21" i="21"/>
  <c r="U20" i="2"/>
  <c r="R20" i="21" s="1"/>
  <c r="U22" i="23"/>
  <c r="V21" i="21"/>
  <c r="Y20" i="2"/>
  <c r="V20" i="21" s="1"/>
  <c r="L22" i="23"/>
  <c r="M21" i="21"/>
  <c r="P20" i="2"/>
  <c r="M20" i="21" s="1"/>
  <c r="F22" i="23"/>
  <c r="G21" i="21"/>
  <c r="J20" i="2"/>
  <c r="G20" i="21" s="1"/>
  <c r="J22" i="23"/>
  <c r="K21" i="21"/>
  <c r="N20" i="2"/>
  <c r="K20" i="21" s="1"/>
  <c r="N22" i="23"/>
  <c r="O21" i="21"/>
  <c r="R20" i="2"/>
  <c r="O20" i="21" s="1"/>
  <c r="R22" i="23"/>
  <c r="S21" i="21"/>
  <c r="V20" i="2"/>
  <c r="S20" i="21" s="1"/>
  <c r="CG19" i="2"/>
  <c r="CC19" i="2"/>
  <c r="BY19" i="2"/>
  <c r="BU19" i="2"/>
  <c r="BQ19" i="2"/>
  <c r="CI19" i="2"/>
  <c r="CA19" i="2"/>
  <c r="BS19" i="2"/>
  <c r="CH19" i="2"/>
  <c r="BV19" i="2"/>
  <c r="CF19" i="2"/>
  <c r="CB19" i="2"/>
  <c r="BX19" i="2"/>
  <c r="BT19" i="2"/>
  <c r="BP19" i="2"/>
  <c r="CE19" i="2"/>
  <c r="BW19" i="2"/>
  <c r="BZ19" i="2"/>
  <c r="BR19" i="2"/>
  <c r="CD19" i="2"/>
  <c r="W19" i="21"/>
  <c r="E19" i="2"/>
  <c r="CM19" i="2" s="1"/>
  <c r="W19" i="27"/>
  <c r="R18" i="23"/>
  <c r="S17" i="21"/>
  <c r="S17" i="27"/>
  <c r="R18" i="24" s="1"/>
  <c r="F19" i="23"/>
  <c r="G18" i="21"/>
  <c r="G18" i="27"/>
  <c r="F19" i="24" s="1"/>
  <c r="P19" i="23"/>
  <c r="Q18" i="21"/>
  <c r="Q18" i="27"/>
  <c r="P19" i="24" s="1"/>
  <c r="O18" i="23"/>
  <c r="P17" i="21"/>
  <c r="P17" i="27"/>
  <c r="O18" i="24" s="1"/>
  <c r="H19" i="23"/>
  <c r="I18" i="21"/>
  <c r="I18" i="27"/>
  <c r="H19" i="24" s="1"/>
  <c r="N19" i="23"/>
  <c r="O18" i="21"/>
  <c r="O18" i="27"/>
  <c r="N19" i="24" s="1"/>
  <c r="H18" i="23"/>
  <c r="I17" i="21"/>
  <c r="L16" i="2"/>
  <c r="I17" i="27"/>
  <c r="H18" i="24" s="1"/>
  <c r="T18" i="23"/>
  <c r="U17" i="21"/>
  <c r="X16" i="2"/>
  <c r="U17" i="27"/>
  <c r="T18" i="24" s="1"/>
  <c r="T19" i="23"/>
  <c r="U18" i="21"/>
  <c r="U18" i="27"/>
  <c r="T19" i="24" s="1"/>
  <c r="S18" i="23"/>
  <c r="T17" i="21"/>
  <c r="W16" i="2"/>
  <c r="T17" i="27"/>
  <c r="S18" i="24" s="1"/>
  <c r="D19" i="23"/>
  <c r="E18" i="21"/>
  <c r="E18" i="27"/>
  <c r="D19" i="24" s="1"/>
  <c r="J19" i="23"/>
  <c r="K18" i="21"/>
  <c r="K18" i="27"/>
  <c r="J19" i="24" s="1"/>
  <c r="L19" i="23"/>
  <c r="M18" i="21"/>
  <c r="M18" i="27"/>
  <c r="L19" i="24" s="1"/>
  <c r="S19" i="23"/>
  <c r="T18" i="21"/>
  <c r="T18" i="27"/>
  <c r="S19" i="24" s="1"/>
  <c r="I18" i="23"/>
  <c r="J17" i="21"/>
  <c r="M16" i="2"/>
  <c r="J17" i="27"/>
  <c r="I18" i="24" s="1"/>
  <c r="M18" i="23"/>
  <c r="N17" i="21"/>
  <c r="N17" i="27"/>
  <c r="M18" i="24" s="1"/>
  <c r="Q18" i="23"/>
  <c r="R17" i="21"/>
  <c r="U16" i="2"/>
  <c r="R17" i="27"/>
  <c r="Q18" i="24" s="1"/>
  <c r="U18" i="23"/>
  <c r="V17" i="21"/>
  <c r="V17" i="27"/>
  <c r="U18" i="24" s="1"/>
  <c r="Q16" i="2"/>
  <c r="D11" i="23"/>
  <c r="E10" i="21"/>
  <c r="E10" i="27"/>
  <c r="D11" i="24" s="1"/>
  <c r="H11" i="23"/>
  <c r="I10" i="21"/>
  <c r="I10" i="27"/>
  <c r="H11" i="24" s="1"/>
  <c r="L11" i="23"/>
  <c r="M10" i="21"/>
  <c r="M10" i="27"/>
  <c r="L11" i="24" s="1"/>
  <c r="P11" i="23"/>
  <c r="Q10" i="21"/>
  <c r="Q10" i="27"/>
  <c r="P11" i="24" s="1"/>
  <c r="T11" i="23"/>
  <c r="U10" i="21"/>
  <c r="U10" i="27"/>
  <c r="T11" i="24" s="1"/>
  <c r="B11" i="23"/>
  <c r="AV10" i="2"/>
  <c r="C10" i="21"/>
  <c r="J16" i="32" s="1"/>
  <c r="Q11" i="23"/>
  <c r="R10" i="21"/>
  <c r="R10" i="27"/>
  <c r="Q11" i="24" s="1"/>
  <c r="I11" i="23"/>
  <c r="J10" i="21"/>
  <c r="J10" i="27"/>
  <c r="I11" i="24" s="1"/>
  <c r="U11" i="23"/>
  <c r="V10" i="21"/>
  <c r="V10" i="27"/>
  <c r="U11" i="24" s="1"/>
  <c r="E11" i="23"/>
  <c r="F10" i="21"/>
  <c r="F10" i="27"/>
  <c r="E11" i="24" s="1"/>
  <c r="M11" i="23"/>
  <c r="N10" i="21"/>
  <c r="N10" i="27"/>
  <c r="M11" i="24" s="1"/>
  <c r="F7" i="23"/>
  <c r="G6" i="21"/>
  <c r="J5" i="2"/>
  <c r="G6" i="27"/>
  <c r="F227" i="18"/>
  <c r="AU227" i="18"/>
  <c r="J7" i="23"/>
  <c r="K6" i="21"/>
  <c r="N5" i="2"/>
  <c r="K6" i="27"/>
  <c r="AY227" i="18"/>
  <c r="J227" i="18"/>
  <c r="N7" i="23"/>
  <c r="O6" i="21"/>
  <c r="R5" i="2"/>
  <c r="O6" i="27"/>
  <c r="N227" i="18"/>
  <c r="BC227" i="18"/>
  <c r="R7" i="23"/>
  <c r="S6" i="21"/>
  <c r="V5" i="2"/>
  <c r="S6" i="27"/>
  <c r="C8" i="23"/>
  <c r="D7" i="21"/>
  <c r="D7" i="27"/>
  <c r="C8" i="24" s="1"/>
  <c r="C228" i="18"/>
  <c r="AR228" i="18"/>
  <c r="G8" i="23"/>
  <c r="H7" i="21"/>
  <c r="H7" i="27"/>
  <c r="G8" i="24" s="1"/>
  <c r="G228" i="18"/>
  <c r="AV228" i="18"/>
  <c r="K8" i="23"/>
  <c r="L7" i="21"/>
  <c r="L7" i="27"/>
  <c r="K8" i="24" s="1"/>
  <c r="AZ228" i="18"/>
  <c r="K228" i="18"/>
  <c r="O8" i="23"/>
  <c r="P7" i="21"/>
  <c r="P7" i="27"/>
  <c r="O8" i="24" s="1"/>
  <c r="S8" i="23"/>
  <c r="T7" i="21"/>
  <c r="T7" i="27"/>
  <c r="S8" i="24" s="1"/>
  <c r="E9" i="23"/>
  <c r="F8" i="21"/>
  <c r="F8" i="27"/>
  <c r="E9" i="24" s="1"/>
  <c r="AT229" i="18"/>
  <c r="E229" i="18"/>
  <c r="I9" i="23"/>
  <c r="J8" i="21"/>
  <c r="J8" i="27"/>
  <c r="I9" i="24" s="1"/>
  <c r="AX229" i="18"/>
  <c r="I229" i="18"/>
  <c r="M9" i="23"/>
  <c r="N8" i="21"/>
  <c r="N8" i="27"/>
  <c r="M9" i="24" s="1"/>
  <c r="BB229" i="18"/>
  <c r="M229" i="18"/>
  <c r="Q9" i="23"/>
  <c r="R8" i="21"/>
  <c r="R8" i="27"/>
  <c r="Q9" i="24" s="1"/>
  <c r="U9" i="23"/>
  <c r="V8" i="21"/>
  <c r="V8" i="27"/>
  <c r="U9" i="24" s="1"/>
  <c r="K7" i="23"/>
  <c r="L6" i="21"/>
  <c r="L6" i="27"/>
  <c r="AZ227" i="18"/>
  <c r="K227" i="18"/>
  <c r="T8" i="23"/>
  <c r="U7" i="21"/>
  <c r="U7" i="27"/>
  <c r="T8" i="24" s="1"/>
  <c r="N9" i="23"/>
  <c r="O8" i="21"/>
  <c r="O8" i="27"/>
  <c r="N9" i="24" s="1"/>
  <c r="BC229" i="18"/>
  <c r="N229" i="18"/>
  <c r="C7" i="23"/>
  <c r="D6" i="21"/>
  <c r="D6" i="27"/>
  <c r="AR227" i="18"/>
  <c r="C227" i="18"/>
  <c r="S7" i="23"/>
  <c r="T6" i="21"/>
  <c r="T6" i="27"/>
  <c r="D8" i="23"/>
  <c r="E7" i="21"/>
  <c r="E7" i="27"/>
  <c r="D8" i="24" s="1"/>
  <c r="D228" i="18"/>
  <c r="AS228" i="18"/>
  <c r="P8" i="23"/>
  <c r="Q7" i="21"/>
  <c r="Q7" i="27"/>
  <c r="P8" i="24" s="1"/>
  <c r="F9" i="23"/>
  <c r="G8" i="21"/>
  <c r="G8" i="27"/>
  <c r="F9" i="24" s="1"/>
  <c r="AU229" i="18"/>
  <c r="F229" i="18"/>
  <c r="I8" i="23"/>
  <c r="J7" i="21"/>
  <c r="J7" i="27"/>
  <c r="I8" i="24" s="1"/>
  <c r="I228" i="18"/>
  <c r="AX228" i="18"/>
  <c r="Q8" i="23"/>
  <c r="R7" i="21"/>
  <c r="R7" i="27"/>
  <c r="Q8" i="24" s="1"/>
  <c r="K5" i="2"/>
  <c r="G7" i="23"/>
  <c r="H6" i="21"/>
  <c r="H6" i="27"/>
  <c r="G227" i="18"/>
  <c r="AV227" i="18"/>
  <c r="O7" i="23"/>
  <c r="P6" i="21"/>
  <c r="P6" i="27"/>
  <c r="H8" i="23"/>
  <c r="I7" i="21"/>
  <c r="I7" i="27"/>
  <c r="H8" i="24" s="1"/>
  <c r="H228" i="18"/>
  <c r="AW228" i="18"/>
  <c r="L8" i="23"/>
  <c r="M7" i="21"/>
  <c r="M7" i="27"/>
  <c r="L8" i="24" s="1"/>
  <c r="BA228" i="18"/>
  <c r="L228" i="18"/>
  <c r="J9" i="23"/>
  <c r="K8" i="21"/>
  <c r="K8" i="27"/>
  <c r="J9" i="24" s="1"/>
  <c r="J229" i="18"/>
  <c r="AY229" i="18"/>
  <c r="R9" i="23"/>
  <c r="S8" i="21"/>
  <c r="S8" i="27"/>
  <c r="R9" i="24" s="1"/>
  <c r="BA7" i="2"/>
  <c r="BB7" i="2"/>
  <c r="B8" i="23"/>
  <c r="BN7" i="2"/>
  <c r="BJ7" i="2"/>
  <c r="BF7" i="2"/>
  <c r="AZ7" i="2"/>
  <c r="AV7" i="2"/>
  <c r="BD7" i="2"/>
  <c r="BM7" i="2"/>
  <c r="BI7" i="2"/>
  <c r="BE7" i="2"/>
  <c r="AY7" i="2"/>
  <c r="BH7" i="2"/>
  <c r="BO7" i="2"/>
  <c r="BK7" i="2"/>
  <c r="BG7" i="2"/>
  <c r="BC7" i="2"/>
  <c r="AW7" i="2"/>
  <c r="BL7" i="2"/>
  <c r="AX7" i="2"/>
  <c r="C7" i="21"/>
  <c r="J13" i="32" s="1"/>
  <c r="E8" i="23"/>
  <c r="F7" i="21"/>
  <c r="F7" i="27"/>
  <c r="E8" i="24" s="1"/>
  <c r="E228" i="18"/>
  <c r="AT228" i="18"/>
  <c r="M8" i="23"/>
  <c r="N7" i="21"/>
  <c r="N7" i="27"/>
  <c r="M8" i="24" s="1"/>
  <c r="BB228" i="18"/>
  <c r="M228" i="18"/>
  <c r="U8" i="23"/>
  <c r="V7" i="21"/>
  <c r="V7" i="27"/>
  <c r="U8" i="24" s="1"/>
  <c r="G5" i="2"/>
  <c r="S5" i="2"/>
  <c r="F8" i="23"/>
  <c r="G7" i="21"/>
  <c r="G7" i="27"/>
  <c r="F8" i="24" s="1"/>
  <c r="AU228" i="18"/>
  <c r="F228" i="18"/>
  <c r="J8" i="23"/>
  <c r="K7" i="21"/>
  <c r="K7" i="27"/>
  <c r="J8" i="24" s="1"/>
  <c r="J228" i="18"/>
  <c r="AY228" i="18"/>
  <c r="N8" i="23"/>
  <c r="O7" i="21"/>
  <c r="O7" i="27"/>
  <c r="N8" i="24" s="1"/>
  <c r="BC228" i="18"/>
  <c r="N228" i="18"/>
  <c r="R8" i="23"/>
  <c r="S7" i="21"/>
  <c r="S7" i="27"/>
  <c r="R8" i="24" s="1"/>
  <c r="J27" i="34" l="1"/>
  <c r="J29" i="34"/>
  <c r="K29" i="34" s="1"/>
  <c r="J39" i="34"/>
  <c r="K39" i="34" s="1"/>
  <c r="J31" i="34"/>
  <c r="J33" i="34"/>
  <c r="K33" i="34" s="1"/>
  <c r="J34" i="34"/>
  <c r="J41" i="34"/>
  <c r="J13" i="34"/>
  <c r="K13" i="34" s="1"/>
  <c r="J26" i="34"/>
  <c r="J30" i="34"/>
  <c r="J40" i="34"/>
  <c r="K31" i="34"/>
  <c r="W37" i="21"/>
  <c r="W37" i="27"/>
  <c r="S31" i="21"/>
  <c r="V30" i="2"/>
  <c r="O31" i="21"/>
  <c r="R30" i="2"/>
  <c r="V35" i="23"/>
  <c r="W34" i="21"/>
  <c r="W34" i="27"/>
  <c r="BX34" i="2"/>
  <c r="CI34" i="2"/>
  <c r="BS34" i="2"/>
  <c r="BY34" i="2"/>
  <c r="CD34" i="2"/>
  <c r="BZ34" i="2"/>
  <c r="CF34" i="2"/>
  <c r="BP34" i="2"/>
  <c r="CA34" i="2"/>
  <c r="CG34" i="2"/>
  <c r="BQ34" i="2"/>
  <c r="BR34" i="2"/>
  <c r="V34" i="23"/>
  <c r="W33" i="21"/>
  <c r="W33" i="27"/>
  <c r="BT33" i="2"/>
  <c r="BW33" i="2"/>
  <c r="BY33" i="2"/>
  <c r="CF33" i="2"/>
  <c r="BP33" i="2"/>
  <c r="CI33" i="2"/>
  <c r="BS33" i="2"/>
  <c r="BU33" i="2"/>
  <c r="BR33" i="2"/>
  <c r="CB33" i="2"/>
  <c r="CE33" i="2"/>
  <c r="CG33" i="2"/>
  <c r="BQ33" i="2"/>
  <c r="CD33" i="2"/>
  <c r="CH33" i="2"/>
  <c r="E33" i="2"/>
  <c r="CM33" i="2" s="1"/>
  <c r="BX33" i="2"/>
  <c r="CA33" i="2"/>
  <c r="CC33" i="2"/>
  <c r="BV33" i="2"/>
  <c r="BZ33" i="2"/>
  <c r="K31" i="21"/>
  <c r="N30" i="2"/>
  <c r="V36" i="23"/>
  <c r="W35" i="21"/>
  <c r="W35" i="27"/>
  <c r="V33" i="23"/>
  <c r="W32" i="21"/>
  <c r="Z31" i="2"/>
  <c r="W32" i="27"/>
  <c r="W36" i="21"/>
  <c r="W36" i="27"/>
  <c r="H37" i="21"/>
  <c r="H37" i="27"/>
  <c r="G38" i="24" s="1"/>
  <c r="G258" i="18"/>
  <c r="AV258" i="18"/>
  <c r="O33" i="23"/>
  <c r="P32" i="21"/>
  <c r="S31" i="2"/>
  <c r="P32" i="27"/>
  <c r="G33" i="23"/>
  <c r="H32" i="21"/>
  <c r="K31" i="2"/>
  <c r="H32" i="27"/>
  <c r="G253" i="18"/>
  <c r="AV253" i="18"/>
  <c r="H36" i="21"/>
  <c r="H36" i="27"/>
  <c r="G37" i="24" s="1"/>
  <c r="G257" i="18"/>
  <c r="AV257" i="18"/>
  <c r="S37" i="21"/>
  <c r="S37" i="27"/>
  <c r="R38" i="24" s="1"/>
  <c r="T33" i="23"/>
  <c r="U32" i="21"/>
  <c r="X31" i="2"/>
  <c r="U32" i="27"/>
  <c r="G36" i="21"/>
  <c r="G36" i="27"/>
  <c r="F37" i="24" s="1"/>
  <c r="F257" i="18"/>
  <c r="AU257" i="18"/>
  <c r="BZ37" i="2"/>
  <c r="BB37" i="2"/>
  <c r="BA37" i="2"/>
  <c r="BQ37" i="2"/>
  <c r="CG37" i="2"/>
  <c r="BK37" i="2"/>
  <c r="CA37" i="2"/>
  <c r="BP37" i="2"/>
  <c r="CF37" i="2"/>
  <c r="T31" i="21"/>
  <c r="W30" i="2"/>
  <c r="J31" i="2"/>
  <c r="CH36" i="2"/>
  <c r="AX36" i="2"/>
  <c r="BA36" i="2"/>
  <c r="BQ36" i="2"/>
  <c r="CG36" i="2"/>
  <c r="BK36" i="2"/>
  <c r="CA36" i="2"/>
  <c r="AZ36" i="2"/>
  <c r="BP36" i="2"/>
  <c r="Q36" i="21"/>
  <c r="Q36" i="27"/>
  <c r="P37" i="24" s="1"/>
  <c r="T37" i="21"/>
  <c r="T37" i="27"/>
  <c r="S38" i="24" s="1"/>
  <c r="D37" i="21"/>
  <c r="D37" i="27"/>
  <c r="C38" i="24" s="1"/>
  <c r="C258" i="18"/>
  <c r="AR258" i="18"/>
  <c r="M33" i="23"/>
  <c r="N32" i="21"/>
  <c r="Q31" i="2"/>
  <c r="N32" i="27"/>
  <c r="M253" i="18"/>
  <c r="BB253" i="18"/>
  <c r="E33" i="23"/>
  <c r="F32" i="21"/>
  <c r="I31" i="2"/>
  <c r="F32" i="27"/>
  <c r="AT253" i="18"/>
  <c r="E253" i="18"/>
  <c r="T36" i="21"/>
  <c r="T36" i="27"/>
  <c r="S37" i="24" s="1"/>
  <c r="D36" i="21"/>
  <c r="D36" i="27"/>
  <c r="C37" i="24" s="1"/>
  <c r="C257" i="18"/>
  <c r="AR257" i="18"/>
  <c r="O37" i="21"/>
  <c r="O37" i="27"/>
  <c r="N38" i="24" s="1"/>
  <c r="N258" i="18"/>
  <c r="BC258" i="18"/>
  <c r="S36" i="21"/>
  <c r="S36" i="27"/>
  <c r="R37" i="24" s="1"/>
  <c r="Q35" i="23"/>
  <c r="R34" i="21"/>
  <c r="R34" i="27"/>
  <c r="Q35" i="24" s="1"/>
  <c r="BV34" i="2"/>
  <c r="CH34" i="2"/>
  <c r="BN34" i="2"/>
  <c r="BU34" i="2"/>
  <c r="BO34" i="2"/>
  <c r="CE34" i="2"/>
  <c r="BT34" i="2"/>
  <c r="AX37" i="2"/>
  <c r="BN37" i="2"/>
  <c r="BF37" i="2"/>
  <c r="BE37" i="2"/>
  <c r="BU37" i="2"/>
  <c r="AY37" i="2"/>
  <c r="BO37" i="2"/>
  <c r="CE37" i="2"/>
  <c r="BD37" i="2"/>
  <c r="BT37" i="2"/>
  <c r="P33" i="24"/>
  <c r="L33" i="24"/>
  <c r="H33" i="24"/>
  <c r="D33" i="24"/>
  <c r="BZ36" i="2"/>
  <c r="BF36" i="2"/>
  <c r="BN36" i="2"/>
  <c r="BE36" i="2"/>
  <c r="BU36" i="2"/>
  <c r="AY36" i="2"/>
  <c r="BO36" i="2"/>
  <c r="CE36" i="2"/>
  <c r="BD36" i="2"/>
  <c r="BT36" i="2"/>
  <c r="M36" i="21"/>
  <c r="M36" i="27"/>
  <c r="L37" i="24" s="1"/>
  <c r="BA257" i="18"/>
  <c r="L257" i="18"/>
  <c r="P37" i="21"/>
  <c r="P37" i="27"/>
  <c r="O38" i="24" s="1"/>
  <c r="U33" i="23"/>
  <c r="V32" i="21"/>
  <c r="Y31" i="2"/>
  <c r="V32" i="27"/>
  <c r="K33" i="23"/>
  <c r="L32" i="21"/>
  <c r="O31" i="2"/>
  <c r="L32" i="27"/>
  <c r="K253" i="18"/>
  <c r="AZ253" i="18"/>
  <c r="C33" i="23"/>
  <c r="D32" i="21"/>
  <c r="G31" i="2"/>
  <c r="D32" i="27"/>
  <c r="AR253" i="18"/>
  <c r="C253" i="18"/>
  <c r="P36" i="21"/>
  <c r="P36" i="27"/>
  <c r="O37" i="24" s="1"/>
  <c r="K37" i="21"/>
  <c r="K37" i="27"/>
  <c r="J38" i="24" s="1"/>
  <c r="AY258" i="18"/>
  <c r="J258" i="18"/>
  <c r="O36" i="21"/>
  <c r="O36" i="27"/>
  <c r="N37" i="24" s="1"/>
  <c r="BC257" i="18"/>
  <c r="N257" i="18"/>
  <c r="BR37" i="2"/>
  <c r="CH37" i="2"/>
  <c r="BV37" i="2"/>
  <c r="BI37" i="2"/>
  <c r="BY37" i="2"/>
  <c r="BC37" i="2"/>
  <c r="BS37" i="2"/>
  <c r="CI37" i="2"/>
  <c r="BH37" i="2"/>
  <c r="BX37" i="2"/>
  <c r="Q31" i="21"/>
  <c r="T30" i="2"/>
  <c r="M31" i="21"/>
  <c r="P30" i="2"/>
  <c r="I31" i="21"/>
  <c r="L30" i="2"/>
  <c r="E31" i="21"/>
  <c r="H30" i="2"/>
  <c r="BB36" i="2"/>
  <c r="BV36" i="2"/>
  <c r="CD36" i="2"/>
  <c r="BI36" i="2"/>
  <c r="BY36" i="2"/>
  <c r="BC36" i="2"/>
  <c r="BS36" i="2"/>
  <c r="CI36" i="2"/>
  <c r="BH36" i="2"/>
  <c r="BX36" i="2"/>
  <c r="B36" i="23"/>
  <c r="CF35" i="2"/>
  <c r="CB35" i="2"/>
  <c r="BX35" i="2"/>
  <c r="BT35" i="2"/>
  <c r="BP35" i="2"/>
  <c r="BL35" i="2"/>
  <c r="BH35" i="2"/>
  <c r="BD35" i="2"/>
  <c r="AZ35" i="2"/>
  <c r="AV35" i="2"/>
  <c r="CI35" i="2"/>
  <c r="CE35" i="2"/>
  <c r="CA35" i="2"/>
  <c r="BW35" i="2"/>
  <c r="BS35" i="2"/>
  <c r="BO35" i="2"/>
  <c r="BK35" i="2"/>
  <c r="BG35" i="2"/>
  <c r="BC35" i="2"/>
  <c r="AY35" i="2"/>
  <c r="CG35" i="2"/>
  <c r="CC35" i="2"/>
  <c r="BY35" i="2"/>
  <c r="BU35" i="2"/>
  <c r="BQ35" i="2"/>
  <c r="BM35" i="2"/>
  <c r="BI35" i="2"/>
  <c r="BE35" i="2"/>
  <c r="BA35" i="2"/>
  <c r="AW35" i="2"/>
  <c r="BV35" i="2"/>
  <c r="BF35" i="2"/>
  <c r="BB35" i="2"/>
  <c r="BN35" i="2"/>
  <c r="CH35" i="2"/>
  <c r="AX35" i="2"/>
  <c r="BZ35" i="2"/>
  <c r="BJ35" i="2"/>
  <c r="BR35" i="2"/>
  <c r="CD35" i="2"/>
  <c r="C35" i="21"/>
  <c r="J41" i="32" s="1"/>
  <c r="E35" i="2"/>
  <c r="CM35" i="2" s="1"/>
  <c r="I36" i="21"/>
  <c r="I36" i="27"/>
  <c r="H37" i="24" s="1"/>
  <c r="H257" i="18"/>
  <c r="AW257" i="18"/>
  <c r="L37" i="21"/>
  <c r="L37" i="27"/>
  <c r="K38" i="24" s="1"/>
  <c r="AZ258" i="18"/>
  <c r="K258" i="18"/>
  <c r="Q33" i="23"/>
  <c r="R32" i="21"/>
  <c r="U31" i="2"/>
  <c r="R32" i="27"/>
  <c r="I33" i="23"/>
  <c r="J32" i="21"/>
  <c r="M31" i="2"/>
  <c r="J32" i="27"/>
  <c r="I253" i="18"/>
  <c r="AX253" i="18"/>
  <c r="B33" i="23"/>
  <c r="CH32" i="2"/>
  <c r="CD32" i="2"/>
  <c r="BZ32" i="2"/>
  <c r="BV32" i="2"/>
  <c r="BR32" i="2"/>
  <c r="BN32" i="2"/>
  <c r="BJ32" i="2"/>
  <c r="BF32" i="2"/>
  <c r="BB32" i="2"/>
  <c r="AX32" i="2"/>
  <c r="CG32" i="2"/>
  <c r="BY32" i="2"/>
  <c r="BQ32" i="2"/>
  <c r="BI32" i="2"/>
  <c r="BA32" i="2"/>
  <c r="BX32" i="2"/>
  <c r="BL32" i="2"/>
  <c r="AZ32" i="2"/>
  <c r="BU32" i="2"/>
  <c r="CF32" i="2"/>
  <c r="BT32" i="2"/>
  <c r="BH32" i="2"/>
  <c r="AV32" i="2"/>
  <c r="CI32" i="2"/>
  <c r="CE32" i="2"/>
  <c r="CA32" i="2"/>
  <c r="BW32" i="2"/>
  <c r="BS32" i="2"/>
  <c r="BO32" i="2"/>
  <c r="BK32" i="2"/>
  <c r="BG32" i="2"/>
  <c r="BC32" i="2"/>
  <c r="AY32" i="2"/>
  <c r="CC32" i="2"/>
  <c r="BM32" i="2"/>
  <c r="BE32" i="2"/>
  <c r="AW32" i="2"/>
  <c r="CB32" i="2"/>
  <c r="BP32" i="2"/>
  <c r="BD32" i="2"/>
  <c r="C32" i="21"/>
  <c r="J38" i="32" s="1"/>
  <c r="E32" i="2"/>
  <c r="CM32" i="2" s="1"/>
  <c r="F31" i="2"/>
  <c r="L36" i="21"/>
  <c r="L36" i="27"/>
  <c r="K37" i="24" s="1"/>
  <c r="K257" i="18"/>
  <c r="AZ257" i="18"/>
  <c r="G37" i="21"/>
  <c r="G37" i="27"/>
  <c r="F38" i="24" s="1"/>
  <c r="AU258" i="18"/>
  <c r="F258" i="18"/>
  <c r="K36" i="21"/>
  <c r="K36" i="27"/>
  <c r="J37" i="24" s="1"/>
  <c r="AY257" i="18"/>
  <c r="J257" i="18"/>
  <c r="E34" i="2"/>
  <c r="CM34" i="2" s="1"/>
  <c r="BM34" i="2"/>
  <c r="CC34" i="2"/>
  <c r="BW34" i="2"/>
  <c r="BL34" i="2"/>
  <c r="CB34" i="2"/>
  <c r="E37" i="2"/>
  <c r="CM37" i="2" s="1"/>
  <c r="BJ37" i="2"/>
  <c r="CD37" i="2"/>
  <c r="AW37" i="2"/>
  <c r="BM37" i="2"/>
  <c r="CC37" i="2"/>
  <c r="BG37" i="2"/>
  <c r="BW37" i="2"/>
  <c r="BL37" i="2"/>
  <c r="CB37" i="2"/>
  <c r="S33" i="24"/>
  <c r="N33" i="24"/>
  <c r="J33" i="24"/>
  <c r="F33" i="24"/>
  <c r="E36" i="2"/>
  <c r="CM36" i="2" s="1"/>
  <c r="BR36" i="2"/>
  <c r="BJ36" i="2"/>
  <c r="AW36" i="2"/>
  <c r="BM36" i="2"/>
  <c r="CC36" i="2"/>
  <c r="BG36" i="2"/>
  <c r="BW36" i="2"/>
  <c r="BL36" i="2"/>
  <c r="CB36" i="2"/>
  <c r="P35" i="23"/>
  <c r="Q34" i="21"/>
  <c r="Q34" i="27"/>
  <c r="P35" i="24" s="1"/>
  <c r="R33" i="24"/>
  <c r="U36" i="21"/>
  <c r="U36" i="27"/>
  <c r="T37" i="24" s="1"/>
  <c r="E36" i="21"/>
  <c r="E36" i="27"/>
  <c r="D37" i="24" s="1"/>
  <c r="D257" i="18"/>
  <c r="AS257" i="18"/>
  <c r="W28" i="21"/>
  <c r="V29" i="23"/>
  <c r="W28" i="27"/>
  <c r="W27" i="21"/>
  <c r="V28" i="23"/>
  <c r="W27" i="27"/>
  <c r="BT27" i="2"/>
  <c r="CC27" i="2"/>
  <c r="BQ27" i="2"/>
  <c r="CE27" i="2"/>
  <c r="E27" i="2"/>
  <c r="CM27" i="2" s="1"/>
  <c r="CB27" i="2"/>
  <c r="CA27" i="2"/>
  <c r="BY27" i="2"/>
  <c r="CI27" i="2"/>
  <c r="BR27" i="2"/>
  <c r="BZ27" i="2"/>
  <c r="CD27" i="2"/>
  <c r="BV27" i="2"/>
  <c r="CF27" i="2"/>
  <c r="BX27" i="2"/>
  <c r="BU27" i="2"/>
  <c r="CH27" i="2"/>
  <c r="BP27" i="2"/>
  <c r="BW27" i="2"/>
  <c r="CG27" i="2"/>
  <c r="BS27" i="2"/>
  <c r="B29" i="23"/>
  <c r="C28" i="21"/>
  <c r="J34" i="32" s="1"/>
  <c r="BX28" i="2"/>
  <c r="BH28" i="2"/>
  <c r="CG28" i="2"/>
  <c r="BK28" i="2"/>
  <c r="BZ28" i="2"/>
  <c r="BE28" i="2"/>
  <c r="BN28" i="2"/>
  <c r="BM28" i="2"/>
  <c r="BI28" i="2"/>
  <c r="BG28" i="2"/>
  <c r="E28" i="2"/>
  <c r="CM28" i="2" s="1"/>
  <c r="BL28" i="2"/>
  <c r="BQ28" i="2"/>
  <c r="BJ28" i="2"/>
  <c r="BW28" i="2"/>
  <c r="BT28" i="2"/>
  <c r="BD28" i="2"/>
  <c r="CA28" i="2"/>
  <c r="BF28" i="2"/>
  <c r="BU28" i="2"/>
  <c r="AY28" i="2"/>
  <c r="BC28" i="2"/>
  <c r="BB28" i="2"/>
  <c r="AX28" i="2"/>
  <c r="AW28" i="2"/>
  <c r="AV28" i="2"/>
  <c r="BY28" i="2"/>
  <c r="BR28" i="2"/>
  <c r="CF28" i="2"/>
  <c r="BP28" i="2"/>
  <c r="AZ28" i="2"/>
  <c r="BV28" i="2"/>
  <c r="BA28" i="2"/>
  <c r="BO28" i="2"/>
  <c r="CI28" i="2"/>
  <c r="CH28" i="2"/>
  <c r="CD28" i="2"/>
  <c r="CC28" i="2"/>
  <c r="CB28" i="2"/>
  <c r="CE28" i="2"/>
  <c r="BS28" i="2"/>
  <c r="W25" i="21"/>
  <c r="V26" i="23"/>
  <c r="Z24" i="2"/>
  <c r="W24" i="21" s="1"/>
  <c r="W25" i="27"/>
  <c r="E25" i="2"/>
  <c r="CM25" i="2" s="1"/>
  <c r="BU25" i="2"/>
  <c r="CG25" i="2"/>
  <c r="BY25" i="2"/>
  <c r="CF25" i="2"/>
  <c r="CD25" i="2"/>
  <c r="CH25" i="2"/>
  <c r="BS25" i="2"/>
  <c r="CI25" i="2"/>
  <c r="BV25" i="2"/>
  <c r="BP25" i="2"/>
  <c r="BT25" i="2"/>
  <c r="BW25" i="2"/>
  <c r="BQ25" i="2"/>
  <c r="BX25" i="2"/>
  <c r="BR25" i="2"/>
  <c r="CB25" i="2"/>
  <c r="CC25" i="2"/>
  <c r="CA25" i="2"/>
  <c r="BZ25" i="2"/>
  <c r="CE25" i="2"/>
  <c r="C24" i="21"/>
  <c r="J30" i="32" s="1"/>
  <c r="BB24" i="2"/>
  <c r="BI24" i="2"/>
  <c r="AV24" i="2"/>
  <c r="BK24" i="2"/>
  <c r="BN24" i="2"/>
  <c r="AX24" i="2"/>
  <c r="BE24" i="2"/>
  <c r="BC24" i="2"/>
  <c r="BH24" i="2"/>
  <c r="BO24" i="2"/>
  <c r="BF24" i="2"/>
  <c r="BM24" i="2"/>
  <c r="AW24" i="2"/>
  <c r="BD24" i="2"/>
  <c r="AY24" i="2"/>
  <c r="BJ24" i="2"/>
  <c r="BA24" i="2"/>
  <c r="BL24" i="2"/>
  <c r="AZ24" i="2"/>
  <c r="BG24" i="2"/>
  <c r="W23" i="21"/>
  <c r="V24" i="23"/>
  <c r="W23" i="27"/>
  <c r="CD23" i="2"/>
  <c r="BX23" i="2"/>
  <c r="BR23" i="2"/>
  <c r="CB23" i="2"/>
  <c r="BW23" i="2"/>
  <c r="BT23" i="2"/>
  <c r="CG23" i="2"/>
  <c r="CA23" i="2"/>
  <c r="BV23" i="2"/>
  <c r="CE23" i="2"/>
  <c r="CI23" i="2"/>
  <c r="E23" i="2"/>
  <c r="CM23" i="2" s="1"/>
  <c r="BQ23" i="2"/>
  <c r="CF23" i="2"/>
  <c r="BY23" i="2"/>
  <c r="BU23" i="2"/>
  <c r="BZ23" i="2"/>
  <c r="CC23" i="2"/>
  <c r="BS23" i="2"/>
  <c r="CH23" i="2"/>
  <c r="BP23" i="2"/>
  <c r="CF22" i="2"/>
  <c r="CB22" i="2"/>
  <c r="BX22" i="2"/>
  <c r="BT22" i="2"/>
  <c r="BP22" i="2"/>
  <c r="CD22" i="2"/>
  <c r="BR22" i="2"/>
  <c r="CI22" i="2"/>
  <c r="CE22" i="2"/>
  <c r="CA22" i="2"/>
  <c r="BW22" i="2"/>
  <c r="BS22" i="2"/>
  <c r="CH22" i="2"/>
  <c r="BV22" i="2"/>
  <c r="CG22" i="2"/>
  <c r="CC22" i="2"/>
  <c r="BY22" i="2"/>
  <c r="BU22" i="2"/>
  <c r="BQ22" i="2"/>
  <c r="BZ22" i="2"/>
  <c r="W22" i="21"/>
  <c r="E22" i="2"/>
  <c r="CM22" i="2" s="1"/>
  <c r="V22" i="23"/>
  <c r="W21" i="21"/>
  <c r="Z20" i="2"/>
  <c r="W20" i="21" s="1"/>
  <c r="CC21" i="2"/>
  <c r="BX21" i="2"/>
  <c r="CI21" i="2"/>
  <c r="BS21" i="2"/>
  <c r="BY21" i="2"/>
  <c r="CD21" i="2"/>
  <c r="BT21" i="2"/>
  <c r="CE21" i="2"/>
  <c r="E21" i="2"/>
  <c r="CM21" i="2" s="1"/>
  <c r="CG21" i="2"/>
  <c r="BQ21" i="2"/>
  <c r="BR21" i="2"/>
  <c r="CB21" i="2"/>
  <c r="BW21" i="2"/>
  <c r="BV21" i="2"/>
  <c r="BU21" i="2"/>
  <c r="BZ21" i="2"/>
  <c r="CF21" i="2"/>
  <c r="BP21" i="2"/>
  <c r="CA21" i="2"/>
  <c r="CH21" i="2"/>
  <c r="C20" i="21"/>
  <c r="J26" i="32" s="1"/>
  <c r="BJ20" i="2"/>
  <c r="BA20" i="2"/>
  <c r="BL20" i="2"/>
  <c r="AZ20" i="2"/>
  <c r="BG20" i="2"/>
  <c r="AV20" i="2"/>
  <c r="BF20" i="2"/>
  <c r="BM20" i="2"/>
  <c r="AW20" i="2"/>
  <c r="BD20" i="2"/>
  <c r="AY20" i="2"/>
  <c r="BB20" i="2"/>
  <c r="BI20" i="2"/>
  <c r="BK20" i="2"/>
  <c r="BN20" i="2"/>
  <c r="AX20" i="2"/>
  <c r="BE20" i="2"/>
  <c r="BC20" i="2"/>
  <c r="BH20" i="2"/>
  <c r="BO20" i="2"/>
  <c r="V20" i="24"/>
  <c r="D20" i="13"/>
  <c r="G11" i="13" s="1"/>
  <c r="D4" i="15" s="1"/>
  <c r="F4" i="15" s="1"/>
  <c r="D83" i="15" s="1"/>
  <c r="AA20" i="23"/>
  <c r="DG20" i="23" s="1"/>
  <c r="K20" i="23"/>
  <c r="CQ20" i="23" s="1"/>
  <c r="AJ20" i="23"/>
  <c r="DP20" i="23" s="1"/>
  <c r="T20" i="23"/>
  <c r="CZ20" i="23" s="1"/>
  <c r="D20" i="23"/>
  <c r="CJ20" i="23" s="1"/>
  <c r="AG20" i="23"/>
  <c r="DM20" i="23" s="1"/>
  <c r="Q20" i="23"/>
  <c r="CW20" i="23" s="1"/>
  <c r="AP20" i="23"/>
  <c r="Z20" i="23"/>
  <c r="DF20" i="23" s="1"/>
  <c r="J20" i="23"/>
  <c r="CP20" i="23" s="1"/>
  <c r="C78" i="4"/>
  <c r="E78" i="4" s="1"/>
  <c r="C19" i="26" s="1"/>
  <c r="I25" i="32" s="1"/>
  <c r="C20" i="23"/>
  <c r="CI20" i="23" s="1"/>
  <c r="AO20" i="23"/>
  <c r="DU20" i="23" s="1"/>
  <c r="AH20" i="23"/>
  <c r="DN20" i="23" s="1"/>
  <c r="C19" i="20"/>
  <c r="M25" i="32" s="1"/>
  <c r="AM20" i="23"/>
  <c r="DS20" i="23" s="1"/>
  <c r="W20" i="23"/>
  <c r="DC20" i="23" s="1"/>
  <c r="G20" i="23"/>
  <c r="CM20" i="23" s="1"/>
  <c r="AF20" i="23"/>
  <c r="DL20" i="23" s="1"/>
  <c r="P20" i="23"/>
  <c r="CV20" i="23" s="1"/>
  <c r="B20" i="23"/>
  <c r="CH20" i="23" s="1"/>
  <c r="C25" i="32" s="1"/>
  <c r="AC20" i="23"/>
  <c r="DI20" i="23" s="1"/>
  <c r="M20" i="23"/>
  <c r="CS20" i="23" s="1"/>
  <c r="AL20" i="23"/>
  <c r="DR20" i="23" s="1"/>
  <c r="V20" i="23"/>
  <c r="DB20" i="23" s="1"/>
  <c r="F20" i="23"/>
  <c r="CL20" i="23" s="1"/>
  <c r="AI20" i="23"/>
  <c r="DO20" i="23" s="1"/>
  <c r="AB20" i="23"/>
  <c r="DH20" i="23" s="1"/>
  <c r="Y20" i="23"/>
  <c r="DE20" i="23" s="1"/>
  <c r="AE20" i="23"/>
  <c r="DK20" i="23" s="1"/>
  <c r="O20" i="23"/>
  <c r="CU20" i="23" s="1"/>
  <c r="AN20" i="23"/>
  <c r="DT20" i="23" s="1"/>
  <c r="X20" i="23"/>
  <c r="DD20" i="23" s="1"/>
  <c r="H20" i="23"/>
  <c r="CN20" i="23" s="1"/>
  <c r="AK20" i="23"/>
  <c r="DQ20" i="23" s="1"/>
  <c r="U20" i="23"/>
  <c r="DA20" i="23" s="1"/>
  <c r="E20" i="23"/>
  <c r="CK20" i="23" s="1"/>
  <c r="AD20" i="23"/>
  <c r="DJ20" i="23" s="1"/>
  <c r="N20" i="23"/>
  <c r="CT20" i="23" s="1"/>
  <c r="D20" i="8"/>
  <c r="S20" i="23"/>
  <c r="CY20" i="23" s="1"/>
  <c r="L20" i="23"/>
  <c r="CR20" i="23" s="1"/>
  <c r="I20" i="23"/>
  <c r="CO20" i="23" s="1"/>
  <c r="R20" i="23"/>
  <c r="CX20" i="23" s="1"/>
  <c r="V18" i="23"/>
  <c r="W17" i="21"/>
  <c r="Z16" i="2"/>
  <c r="W17" i="27"/>
  <c r="N16" i="21"/>
  <c r="Q11" i="2"/>
  <c r="N11" i="21" s="1"/>
  <c r="V19" i="23"/>
  <c r="W18" i="21"/>
  <c r="W18" i="27"/>
  <c r="U19" i="23"/>
  <c r="V18" i="21"/>
  <c r="V18" i="27"/>
  <c r="U19" i="24" s="1"/>
  <c r="K19" i="23"/>
  <c r="L18" i="21"/>
  <c r="L18" i="27"/>
  <c r="K19" i="24" s="1"/>
  <c r="C19" i="23"/>
  <c r="D18" i="21"/>
  <c r="D18" i="27"/>
  <c r="C19" i="24" s="1"/>
  <c r="AR239" i="18"/>
  <c r="C239" i="18"/>
  <c r="T16" i="21"/>
  <c r="W11" i="2"/>
  <c r="T11" i="21" s="1"/>
  <c r="L18" i="23"/>
  <c r="M17" i="21"/>
  <c r="P16" i="2"/>
  <c r="M17" i="27"/>
  <c r="L18" i="24" s="1"/>
  <c r="K18" i="23"/>
  <c r="L17" i="21"/>
  <c r="O16" i="2"/>
  <c r="L17" i="27"/>
  <c r="K18" i="24" s="1"/>
  <c r="B19" i="23"/>
  <c r="CI18" i="2"/>
  <c r="CE18" i="2"/>
  <c r="CA18" i="2"/>
  <c r="BW18" i="2"/>
  <c r="BS18" i="2"/>
  <c r="BO18" i="2"/>
  <c r="BK18" i="2"/>
  <c r="BG18" i="2"/>
  <c r="BC18" i="2"/>
  <c r="AY18" i="2"/>
  <c r="BY18" i="2"/>
  <c r="BM18" i="2"/>
  <c r="BA18" i="2"/>
  <c r="CH18" i="2"/>
  <c r="CD18" i="2"/>
  <c r="BZ18" i="2"/>
  <c r="BV18" i="2"/>
  <c r="BR18" i="2"/>
  <c r="BN18" i="2"/>
  <c r="BJ18" i="2"/>
  <c r="BF18" i="2"/>
  <c r="BB18" i="2"/>
  <c r="AX18" i="2"/>
  <c r="CG18" i="2"/>
  <c r="BU18" i="2"/>
  <c r="BI18" i="2"/>
  <c r="AW18" i="2"/>
  <c r="CF18" i="2"/>
  <c r="CB18" i="2"/>
  <c r="BX18" i="2"/>
  <c r="BT18" i="2"/>
  <c r="BP18" i="2"/>
  <c r="BL18" i="2"/>
  <c r="BH18" i="2"/>
  <c r="BD18" i="2"/>
  <c r="AZ18" i="2"/>
  <c r="AV18" i="2"/>
  <c r="CC18" i="2"/>
  <c r="BQ18" i="2"/>
  <c r="BE18" i="2"/>
  <c r="C18" i="21"/>
  <c r="J24" i="32" s="1"/>
  <c r="E18" i="2"/>
  <c r="CM18" i="2" s="1"/>
  <c r="J18" i="23"/>
  <c r="K17" i="21"/>
  <c r="N16" i="2"/>
  <c r="K17" i="27"/>
  <c r="J18" i="24" s="1"/>
  <c r="Q19" i="23"/>
  <c r="R18" i="21"/>
  <c r="R18" i="27"/>
  <c r="Q19" i="24" s="1"/>
  <c r="I19" i="23"/>
  <c r="J18" i="21"/>
  <c r="J18" i="27"/>
  <c r="I19" i="24" s="1"/>
  <c r="E18" i="23"/>
  <c r="F17" i="21"/>
  <c r="I16" i="2"/>
  <c r="F17" i="27"/>
  <c r="E18" i="24" s="1"/>
  <c r="C18" i="23"/>
  <c r="D17" i="21"/>
  <c r="G16" i="2"/>
  <c r="D17" i="27"/>
  <c r="C18" i="24" s="1"/>
  <c r="C238" i="18"/>
  <c r="AR238" i="18"/>
  <c r="O19" i="23"/>
  <c r="P18" i="21"/>
  <c r="P18" i="27"/>
  <c r="O19" i="24" s="1"/>
  <c r="G19" i="23"/>
  <c r="H18" i="21"/>
  <c r="H18" i="27"/>
  <c r="G19" i="24" s="1"/>
  <c r="Y16" i="2"/>
  <c r="R16" i="21"/>
  <c r="U11" i="2"/>
  <c r="R11" i="21" s="1"/>
  <c r="J16" i="21"/>
  <c r="M11" i="2"/>
  <c r="J11" i="21" s="1"/>
  <c r="P18" i="23"/>
  <c r="Q17" i="21"/>
  <c r="T16" i="2"/>
  <c r="Q17" i="27"/>
  <c r="P18" i="24" s="1"/>
  <c r="D18" i="23"/>
  <c r="E17" i="21"/>
  <c r="H16" i="2"/>
  <c r="E17" i="27"/>
  <c r="D18" i="24" s="1"/>
  <c r="N18" i="23"/>
  <c r="O17" i="21"/>
  <c r="R16" i="2"/>
  <c r="O17" i="27"/>
  <c r="N18" i="24" s="1"/>
  <c r="F18" i="23"/>
  <c r="G17" i="21"/>
  <c r="J16" i="2"/>
  <c r="G17" i="27"/>
  <c r="F18" i="24" s="1"/>
  <c r="M19" i="23"/>
  <c r="N18" i="21"/>
  <c r="N18" i="27"/>
  <c r="M19" i="24" s="1"/>
  <c r="E19" i="23"/>
  <c r="F18" i="21"/>
  <c r="F18" i="27"/>
  <c r="E19" i="24" s="1"/>
  <c r="B18" i="23"/>
  <c r="CI17" i="2"/>
  <c r="CE17" i="2"/>
  <c r="CA17" i="2"/>
  <c r="BW17" i="2"/>
  <c r="BS17" i="2"/>
  <c r="BO17" i="2"/>
  <c r="BK17" i="2"/>
  <c r="BG17" i="2"/>
  <c r="BC17" i="2"/>
  <c r="AY17" i="2"/>
  <c r="CC17" i="2"/>
  <c r="BQ17" i="2"/>
  <c r="BI17" i="2"/>
  <c r="AW17" i="2"/>
  <c r="CH17" i="2"/>
  <c r="CD17" i="2"/>
  <c r="BZ17" i="2"/>
  <c r="BV17" i="2"/>
  <c r="BR17" i="2"/>
  <c r="BN17" i="2"/>
  <c r="BJ17" i="2"/>
  <c r="BF17" i="2"/>
  <c r="BB17" i="2"/>
  <c r="AX17" i="2"/>
  <c r="BY17" i="2"/>
  <c r="BM17" i="2"/>
  <c r="BA17" i="2"/>
  <c r="CF17" i="2"/>
  <c r="CB17" i="2"/>
  <c r="BX17" i="2"/>
  <c r="BT17" i="2"/>
  <c r="BP17" i="2"/>
  <c r="BL17" i="2"/>
  <c r="BH17" i="2"/>
  <c r="BD17" i="2"/>
  <c r="AZ17" i="2"/>
  <c r="AV17" i="2"/>
  <c r="CG17" i="2"/>
  <c r="BU17" i="2"/>
  <c r="BE17" i="2"/>
  <c r="C17" i="21"/>
  <c r="J23" i="32" s="1"/>
  <c r="F16" i="2"/>
  <c r="E17" i="2"/>
  <c r="CM17" i="2" s="1"/>
  <c r="G18" i="23"/>
  <c r="H17" i="21"/>
  <c r="K16" i="2"/>
  <c r="H17" i="27"/>
  <c r="G18" i="24" s="1"/>
  <c r="U16" i="21"/>
  <c r="X11" i="2"/>
  <c r="U11" i="21" s="1"/>
  <c r="I16" i="21"/>
  <c r="L11" i="2"/>
  <c r="I11" i="21" s="1"/>
  <c r="S16" i="2"/>
  <c r="R19" i="23"/>
  <c r="S18" i="21"/>
  <c r="S18" i="27"/>
  <c r="R19" i="24" s="1"/>
  <c r="V16" i="2"/>
  <c r="V11" i="23"/>
  <c r="W10" i="21"/>
  <c r="W10" i="27"/>
  <c r="S11" i="23"/>
  <c r="T10" i="21"/>
  <c r="T10" i="27"/>
  <c r="S11" i="24" s="1"/>
  <c r="C11" i="23"/>
  <c r="D10" i="21"/>
  <c r="D10" i="27"/>
  <c r="C11" i="24" s="1"/>
  <c r="BF10" i="2"/>
  <c r="BA10" i="2"/>
  <c r="BQ10" i="2"/>
  <c r="CG10" i="2"/>
  <c r="AY10" i="2"/>
  <c r="BO10" i="2"/>
  <c r="CE10" i="2"/>
  <c r="BV10" i="2"/>
  <c r="BD10" i="2"/>
  <c r="BT10" i="2"/>
  <c r="O11" i="23"/>
  <c r="P10" i="21"/>
  <c r="P10" i="27"/>
  <c r="O11" i="24" s="1"/>
  <c r="R11" i="23"/>
  <c r="S10" i="21"/>
  <c r="S10" i="27"/>
  <c r="R11" i="24" s="1"/>
  <c r="BR10" i="2"/>
  <c r="BE10" i="2"/>
  <c r="BU10" i="2"/>
  <c r="BB10" i="2"/>
  <c r="BC10" i="2"/>
  <c r="BS10" i="2"/>
  <c r="CI10" i="2"/>
  <c r="CH10" i="2"/>
  <c r="BH10" i="2"/>
  <c r="BX10" i="2"/>
  <c r="K11" i="23"/>
  <c r="L10" i="21"/>
  <c r="L10" i="27"/>
  <c r="K11" i="24" s="1"/>
  <c r="N11" i="23"/>
  <c r="O10" i="21"/>
  <c r="O10" i="27"/>
  <c r="N11" i="24" s="1"/>
  <c r="E10" i="2"/>
  <c r="CM10" i="2" s="1"/>
  <c r="CD10" i="2"/>
  <c r="BI10" i="2"/>
  <c r="BY10" i="2"/>
  <c r="BN10" i="2"/>
  <c r="BG10" i="2"/>
  <c r="BW10" i="2"/>
  <c r="AX10" i="2"/>
  <c r="BL10" i="2"/>
  <c r="CB10" i="2"/>
  <c r="G11" i="23"/>
  <c r="H10" i="21"/>
  <c r="H10" i="27"/>
  <c r="G11" i="24" s="1"/>
  <c r="J11" i="23"/>
  <c r="K10" i="21"/>
  <c r="K10" i="27"/>
  <c r="J11" i="24" s="1"/>
  <c r="F11" i="23"/>
  <c r="G10" i="21"/>
  <c r="G10" i="27"/>
  <c r="F11" i="24" s="1"/>
  <c r="AW10" i="2"/>
  <c r="BM10" i="2"/>
  <c r="CC10" i="2"/>
  <c r="BZ10" i="2"/>
  <c r="BK10" i="2"/>
  <c r="CA10" i="2"/>
  <c r="BJ10" i="2"/>
  <c r="AZ10" i="2"/>
  <c r="BP10" i="2"/>
  <c r="CF10" i="2"/>
  <c r="P5" i="21"/>
  <c r="V8" i="23"/>
  <c r="W7" i="21"/>
  <c r="W7" i="27"/>
  <c r="BZ7" i="2"/>
  <c r="CF7" i="2"/>
  <c r="CG7" i="2"/>
  <c r="BQ7" i="2"/>
  <c r="CE7" i="2"/>
  <c r="BV7" i="2"/>
  <c r="BX7" i="2"/>
  <c r="CC7" i="2"/>
  <c r="BT7" i="2"/>
  <c r="CA7" i="2"/>
  <c r="CB7" i="2"/>
  <c r="E7" i="2"/>
  <c r="CM7" i="2" s="1"/>
  <c r="CH7" i="2"/>
  <c r="BR7" i="2"/>
  <c r="BP7" i="2"/>
  <c r="BY7" i="2"/>
  <c r="BW7" i="2"/>
  <c r="CD7" i="2"/>
  <c r="BU7" i="2"/>
  <c r="CI7" i="2"/>
  <c r="BS7" i="2"/>
  <c r="V9" i="23"/>
  <c r="W8" i="21"/>
  <c r="W8" i="27"/>
  <c r="V7" i="23"/>
  <c r="W6" i="21"/>
  <c r="Z5" i="2"/>
  <c r="W6" i="27"/>
  <c r="H5" i="21"/>
  <c r="D5" i="21"/>
  <c r="P9" i="23"/>
  <c r="Q8" i="21"/>
  <c r="Q8" i="27"/>
  <c r="P9" i="24" s="1"/>
  <c r="I7" i="23"/>
  <c r="J6" i="21"/>
  <c r="M5" i="2"/>
  <c r="J6" i="27"/>
  <c r="AX227" i="18"/>
  <c r="I227" i="18"/>
  <c r="K9" i="23"/>
  <c r="L8" i="21"/>
  <c r="L8" i="27"/>
  <c r="K9" i="24" s="1"/>
  <c r="AZ229" i="18"/>
  <c r="K229" i="18"/>
  <c r="S9" i="23"/>
  <c r="T8" i="21"/>
  <c r="T8" i="27"/>
  <c r="S9" i="24" s="1"/>
  <c r="T7" i="23"/>
  <c r="U6" i="21"/>
  <c r="X5" i="2"/>
  <c r="U6" i="27"/>
  <c r="O5" i="2"/>
  <c r="N7" i="24"/>
  <c r="F7" i="24"/>
  <c r="L9" i="23"/>
  <c r="M8" i="21"/>
  <c r="M8" i="27"/>
  <c r="L9" i="24" s="1"/>
  <c r="BA229" i="18"/>
  <c r="L229" i="18"/>
  <c r="U7" i="23"/>
  <c r="V6" i="21"/>
  <c r="Y5" i="2"/>
  <c r="V6" i="27"/>
  <c r="E7" i="23"/>
  <c r="F6" i="21"/>
  <c r="I5" i="2"/>
  <c r="F6" i="27"/>
  <c r="E227" i="18"/>
  <c r="AT227" i="18"/>
  <c r="C9" i="23"/>
  <c r="D8" i="21"/>
  <c r="D8" i="27"/>
  <c r="C9" i="24" s="1"/>
  <c r="AR229" i="18"/>
  <c r="C229" i="18"/>
  <c r="P7" i="23"/>
  <c r="Q6" i="21"/>
  <c r="T5" i="2"/>
  <c r="Q6" i="27"/>
  <c r="O7" i="24"/>
  <c r="G9" i="23"/>
  <c r="H8" i="21"/>
  <c r="H8" i="27"/>
  <c r="G9" i="24" s="1"/>
  <c r="G229" i="18"/>
  <c r="AV229" i="18"/>
  <c r="L7" i="23"/>
  <c r="M6" i="21"/>
  <c r="P5" i="2"/>
  <c r="M6" i="27"/>
  <c r="L227" i="18"/>
  <c r="BA227" i="18"/>
  <c r="S7" i="24"/>
  <c r="B9" i="23"/>
  <c r="CH8" i="2"/>
  <c r="CD8" i="2"/>
  <c r="BZ8" i="2"/>
  <c r="BV8" i="2"/>
  <c r="BR8" i="2"/>
  <c r="BN8" i="2"/>
  <c r="BJ8" i="2"/>
  <c r="BF8" i="2"/>
  <c r="BB8" i="2"/>
  <c r="AX8" i="2"/>
  <c r="CB8" i="2"/>
  <c r="BP8" i="2"/>
  <c r="BD8" i="2"/>
  <c r="CG8" i="2"/>
  <c r="CC8" i="2"/>
  <c r="BY8" i="2"/>
  <c r="BU8" i="2"/>
  <c r="BQ8" i="2"/>
  <c r="BM8" i="2"/>
  <c r="BI8" i="2"/>
  <c r="BE8" i="2"/>
  <c r="BA8" i="2"/>
  <c r="AW8" i="2"/>
  <c r="CF8" i="2"/>
  <c r="BT8" i="2"/>
  <c r="BH8" i="2"/>
  <c r="AV8" i="2"/>
  <c r="CI8" i="2"/>
  <c r="CE8" i="2"/>
  <c r="CA8" i="2"/>
  <c r="BW8" i="2"/>
  <c r="BS8" i="2"/>
  <c r="BO8" i="2"/>
  <c r="BK8" i="2"/>
  <c r="BG8" i="2"/>
  <c r="BC8" i="2"/>
  <c r="AY8" i="2"/>
  <c r="BX8" i="2"/>
  <c r="BL8" i="2"/>
  <c r="AZ8" i="2"/>
  <c r="C8" i="21"/>
  <c r="J14" i="32" s="1"/>
  <c r="E8" i="2"/>
  <c r="CM8" i="2" s="1"/>
  <c r="O5" i="21"/>
  <c r="G5" i="21"/>
  <c r="H9" i="23"/>
  <c r="I8" i="21"/>
  <c r="I8" i="27"/>
  <c r="H9" i="24" s="1"/>
  <c r="AW229" i="18"/>
  <c r="H229" i="18"/>
  <c r="Q7" i="23"/>
  <c r="R6" i="21"/>
  <c r="U5" i="2"/>
  <c r="R6" i="27"/>
  <c r="AX6" i="2"/>
  <c r="B7" i="23"/>
  <c r="CF6" i="2"/>
  <c r="CB6" i="2"/>
  <c r="BX6" i="2"/>
  <c r="BT6" i="2"/>
  <c r="BP6" i="2"/>
  <c r="BL6" i="2"/>
  <c r="BH6" i="2"/>
  <c r="BD6" i="2"/>
  <c r="AZ6" i="2"/>
  <c r="CD6" i="2"/>
  <c r="BR6" i="2"/>
  <c r="BF6" i="2"/>
  <c r="CI6" i="2"/>
  <c r="CE6" i="2"/>
  <c r="CA6" i="2"/>
  <c r="BW6" i="2"/>
  <c r="BS6" i="2"/>
  <c r="BO6" i="2"/>
  <c r="BK6" i="2"/>
  <c r="BG6" i="2"/>
  <c r="BC6" i="2"/>
  <c r="AY6" i="2"/>
  <c r="CH6" i="2"/>
  <c r="BV6" i="2"/>
  <c r="BJ6" i="2"/>
  <c r="AW6" i="2"/>
  <c r="CG6" i="2"/>
  <c r="CC6" i="2"/>
  <c r="BY6" i="2"/>
  <c r="BU6" i="2"/>
  <c r="BQ6" i="2"/>
  <c r="BM6" i="2"/>
  <c r="BI6" i="2"/>
  <c r="BE6" i="2"/>
  <c r="BA6" i="2"/>
  <c r="AV6" i="2"/>
  <c r="BZ6" i="2"/>
  <c r="BN6" i="2"/>
  <c r="BB6" i="2"/>
  <c r="C6" i="21"/>
  <c r="J12" i="32" s="1"/>
  <c r="F5" i="2"/>
  <c r="H7" i="23"/>
  <c r="I6" i="21"/>
  <c r="L5" i="2"/>
  <c r="I6" i="27"/>
  <c r="AW227" i="18"/>
  <c r="H227" i="18"/>
  <c r="D7" i="23"/>
  <c r="E6" i="21"/>
  <c r="H5" i="2"/>
  <c r="E6" i="27"/>
  <c r="AS227" i="18"/>
  <c r="D227" i="18"/>
  <c r="W5" i="2"/>
  <c r="R7" i="24"/>
  <c r="J7" i="24"/>
  <c r="T9" i="23"/>
  <c r="U8" i="21"/>
  <c r="U8" i="27"/>
  <c r="T9" i="24" s="1"/>
  <c r="D9" i="23"/>
  <c r="E8" i="21"/>
  <c r="E8" i="27"/>
  <c r="D9" i="24" s="1"/>
  <c r="D229" i="18"/>
  <c r="AS229" i="18"/>
  <c r="M7" i="23"/>
  <c r="N6" i="21"/>
  <c r="Q5" i="2"/>
  <c r="N6" i="27"/>
  <c r="BB227" i="18"/>
  <c r="M227" i="18"/>
  <c r="O9" i="23"/>
  <c r="P8" i="21"/>
  <c r="P8" i="27"/>
  <c r="O9" i="24" s="1"/>
  <c r="G7" i="24"/>
  <c r="C7" i="24"/>
  <c r="K7" i="24"/>
  <c r="S5" i="21"/>
  <c r="K5" i="21"/>
  <c r="J12" i="34" l="1"/>
  <c r="J23" i="34"/>
  <c r="K23" i="34" s="1"/>
  <c r="J24" i="34"/>
  <c r="K24" i="34" s="1"/>
  <c r="J43" i="34"/>
  <c r="K43" i="34" s="1"/>
  <c r="J14" i="34"/>
  <c r="J38" i="34"/>
  <c r="K38" i="34" s="1"/>
  <c r="J16" i="34"/>
  <c r="K16" i="34" s="1"/>
  <c r="J42" i="34"/>
  <c r="K42" i="34" s="1"/>
  <c r="C25" i="34"/>
  <c r="K14" i="34"/>
  <c r="K12" i="34"/>
  <c r="K40" i="34"/>
  <c r="K34" i="34"/>
  <c r="K41" i="34"/>
  <c r="K30" i="34"/>
  <c r="K26" i="34"/>
  <c r="T29" i="27"/>
  <c r="C19" i="19"/>
  <c r="L25" i="32" s="1"/>
  <c r="S29" i="27"/>
  <c r="O29" i="27"/>
  <c r="G29" i="27"/>
  <c r="K29" i="27"/>
  <c r="D35" i="13"/>
  <c r="C93" i="4"/>
  <c r="E93" i="4" s="1"/>
  <c r="C34" i="26" s="1"/>
  <c r="I40" i="32" s="1"/>
  <c r="D35" i="8"/>
  <c r="C34" i="20"/>
  <c r="M40" i="32" s="1"/>
  <c r="C31" i="21"/>
  <c r="J37" i="32" s="1"/>
  <c r="BV31" i="2"/>
  <c r="BF31" i="2"/>
  <c r="BY31" i="2"/>
  <c r="BD31" i="2"/>
  <c r="BX31" i="2"/>
  <c r="BC31" i="2"/>
  <c r="BE31" i="2"/>
  <c r="BA31" i="2"/>
  <c r="AZ31" i="2"/>
  <c r="AV31" i="2"/>
  <c r="CH31" i="2"/>
  <c r="BR31" i="2"/>
  <c r="BB31" i="2"/>
  <c r="BT31" i="2"/>
  <c r="AY31" i="2"/>
  <c r="BS31" i="2"/>
  <c r="AW31" i="2"/>
  <c r="CG31" i="2"/>
  <c r="CF31" i="2"/>
  <c r="CB31" i="2"/>
  <c r="BZ31" i="2"/>
  <c r="BJ31" i="2"/>
  <c r="CE31" i="2"/>
  <c r="BI31" i="2"/>
  <c r="CC31" i="2"/>
  <c r="BH31" i="2"/>
  <c r="BP31" i="2"/>
  <c r="BL31" i="2"/>
  <c r="BK31" i="2"/>
  <c r="BG31" i="2"/>
  <c r="BO31" i="2"/>
  <c r="BW31" i="2"/>
  <c r="CD31" i="2"/>
  <c r="CI31" i="2"/>
  <c r="BU31" i="2"/>
  <c r="E31" i="2"/>
  <c r="CM31" i="2" s="1"/>
  <c r="F30" i="2"/>
  <c r="BN31" i="2"/>
  <c r="BM31" i="2"/>
  <c r="BQ31" i="2"/>
  <c r="AX31" i="2"/>
  <c r="CA31" i="2"/>
  <c r="Q33" i="24"/>
  <c r="R29" i="27"/>
  <c r="E30" i="21"/>
  <c r="H29" i="2"/>
  <c r="E29" i="21" s="1"/>
  <c r="C33" i="24"/>
  <c r="D29" i="27"/>
  <c r="U33" i="24"/>
  <c r="V29" i="27"/>
  <c r="M33" i="24"/>
  <c r="N29" i="27"/>
  <c r="T33" i="24"/>
  <c r="U29" i="27"/>
  <c r="P31" i="21"/>
  <c r="S30" i="2"/>
  <c r="V37" i="24"/>
  <c r="V33" i="24"/>
  <c r="W29" i="27"/>
  <c r="V36" i="24"/>
  <c r="V34" i="24"/>
  <c r="O30" i="21"/>
  <c r="R29" i="2"/>
  <c r="O29" i="21" s="1"/>
  <c r="D33" i="13"/>
  <c r="D32" i="2"/>
  <c r="C32" i="20"/>
  <c r="M38" i="32" s="1"/>
  <c r="D35" i="2"/>
  <c r="D36" i="2"/>
  <c r="D37" i="2"/>
  <c r="D33" i="2"/>
  <c r="D34" i="2"/>
  <c r="D33" i="8"/>
  <c r="C91" i="4"/>
  <c r="E91" i="4" s="1"/>
  <c r="Q30" i="21"/>
  <c r="T29" i="2"/>
  <c r="Q29" i="21" s="1"/>
  <c r="D31" i="21"/>
  <c r="G30" i="2"/>
  <c r="V31" i="21"/>
  <c r="Y30" i="2"/>
  <c r="E29" i="27"/>
  <c r="M29" i="27"/>
  <c r="N31" i="21"/>
  <c r="Q30" i="2"/>
  <c r="G31" i="21"/>
  <c r="J30" i="2"/>
  <c r="T30" i="21"/>
  <c r="W29" i="2"/>
  <c r="T29" i="21" s="1"/>
  <c r="U31" i="21"/>
  <c r="X30" i="2"/>
  <c r="G33" i="24"/>
  <c r="H29" i="27"/>
  <c r="W31" i="21"/>
  <c r="Z30" i="2"/>
  <c r="V35" i="24"/>
  <c r="R31" i="21"/>
  <c r="U30" i="2"/>
  <c r="AI37" i="23"/>
  <c r="DO37" i="23" s="1"/>
  <c r="S37" i="23"/>
  <c r="CY37" i="23" s="1"/>
  <c r="C37" i="23"/>
  <c r="CI37" i="23" s="1"/>
  <c r="AB37" i="23"/>
  <c r="DH37" i="23" s="1"/>
  <c r="L37" i="23"/>
  <c r="CR37" i="23" s="1"/>
  <c r="AK37" i="23"/>
  <c r="DQ37" i="23" s="1"/>
  <c r="U37" i="23"/>
  <c r="DA37" i="23" s="1"/>
  <c r="E37" i="23"/>
  <c r="CK37" i="23" s="1"/>
  <c r="AD37" i="23"/>
  <c r="DJ37" i="23" s="1"/>
  <c r="N37" i="23"/>
  <c r="CT37" i="23" s="1"/>
  <c r="D37" i="8"/>
  <c r="C95" i="4"/>
  <c r="E95" i="4" s="1"/>
  <c r="C36" i="26" s="1"/>
  <c r="I42" i="32" s="1"/>
  <c r="AE37" i="23"/>
  <c r="DK37" i="23" s="1"/>
  <c r="O37" i="23"/>
  <c r="CU37" i="23" s="1"/>
  <c r="AN37" i="23"/>
  <c r="DT37" i="23" s="1"/>
  <c r="X37" i="23"/>
  <c r="DD37" i="23" s="1"/>
  <c r="H37" i="23"/>
  <c r="CN37" i="23" s="1"/>
  <c r="AG37" i="23"/>
  <c r="DM37" i="23" s="1"/>
  <c r="Q37" i="23"/>
  <c r="CW37" i="23" s="1"/>
  <c r="AP37" i="23"/>
  <c r="Z37" i="23"/>
  <c r="DF37" i="23" s="1"/>
  <c r="J37" i="23"/>
  <c r="CP37" i="23" s="1"/>
  <c r="AM37" i="23"/>
  <c r="DS37" i="23" s="1"/>
  <c r="W37" i="23"/>
  <c r="DC37" i="23" s="1"/>
  <c r="G37" i="23"/>
  <c r="CM37" i="23" s="1"/>
  <c r="AF37" i="23"/>
  <c r="DL37" i="23" s="1"/>
  <c r="P37" i="23"/>
  <c r="CV37" i="23" s="1"/>
  <c r="AO37" i="23"/>
  <c r="DU37" i="23" s="1"/>
  <c r="Y37" i="23"/>
  <c r="DE37" i="23" s="1"/>
  <c r="I37" i="23"/>
  <c r="CO37" i="23" s="1"/>
  <c r="AH37" i="23"/>
  <c r="DN37" i="23" s="1"/>
  <c r="R37" i="23"/>
  <c r="CX37" i="23" s="1"/>
  <c r="B37" i="23"/>
  <c r="CH37" i="23" s="1"/>
  <c r="C42" i="32" s="1"/>
  <c r="C36" i="20"/>
  <c r="M42" i="32" s="1"/>
  <c r="AJ37" i="23"/>
  <c r="DP37" i="23" s="1"/>
  <c r="M37" i="23"/>
  <c r="CS37" i="23" s="1"/>
  <c r="D37" i="13"/>
  <c r="T37" i="23"/>
  <c r="CZ37" i="23" s="1"/>
  <c r="AL37" i="23"/>
  <c r="DR37" i="23" s="1"/>
  <c r="AA37" i="23"/>
  <c r="DG37" i="23" s="1"/>
  <c r="D37" i="23"/>
  <c r="CJ37" i="23" s="1"/>
  <c r="V37" i="23"/>
  <c r="DB37" i="23" s="1"/>
  <c r="K37" i="23"/>
  <c r="CQ37" i="23" s="1"/>
  <c r="AC37" i="23"/>
  <c r="DI37" i="23" s="1"/>
  <c r="F37" i="23"/>
  <c r="CL37" i="23" s="1"/>
  <c r="AI38" i="23"/>
  <c r="DO38" i="23" s="1"/>
  <c r="S38" i="23"/>
  <c r="CY38" i="23" s="1"/>
  <c r="C38" i="23"/>
  <c r="CI38" i="23" s="1"/>
  <c r="AF38" i="23"/>
  <c r="DL38" i="23" s="1"/>
  <c r="P38" i="23"/>
  <c r="CV38" i="23" s="1"/>
  <c r="AO38" i="23"/>
  <c r="DU38" i="23" s="1"/>
  <c r="Y38" i="23"/>
  <c r="DE38" i="23" s="1"/>
  <c r="I38" i="23"/>
  <c r="CO38" i="23" s="1"/>
  <c r="AH38" i="23"/>
  <c r="DN38" i="23" s="1"/>
  <c r="R38" i="23"/>
  <c r="CX38" i="23" s="1"/>
  <c r="D38" i="13"/>
  <c r="K38" i="23"/>
  <c r="CQ38" i="23" s="1"/>
  <c r="AN38" i="23"/>
  <c r="DT38" i="23" s="1"/>
  <c r="X38" i="23"/>
  <c r="DD38" i="23" s="1"/>
  <c r="AG38" i="23"/>
  <c r="DM38" i="23" s="1"/>
  <c r="AP38" i="23"/>
  <c r="AE38" i="23"/>
  <c r="DK38" i="23" s="1"/>
  <c r="O38" i="23"/>
  <c r="CU38" i="23" s="1"/>
  <c r="B38" i="23"/>
  <c r="CH38" i="23" s="1"/>
  <c r="C43" i="32" s="1"/>
  <c r="AB38" i="23"/>
  <c r="DH38" i="23" s="1"/>
  <c r="L38" i="23"/>
  <c r="CR38" i="23" s="1"/>
  <c r="AK38" i="23"/>
  <c r="DQ38" i="23" s="1"/>
  <c r="U38" i="23"/>
  <c r="DA38" i="23" s="1"/>
  <c r="E38" i="23"/>
  <c r="CK38" i="23" s="1"/>
  <c r="AD38" i="23"/>
  <c r="DJ38" i="23" s="1"/>
  <c r="N38" i="23"/>
  <c r="CT38" i="23" s="1"/>
  <c r="C37" i="20"/>
  <c r="M43" i="32" s="1"/>
  <c r="AA38" i="23"/>
  <c r="DG38" i="23" s="1"/>
  <c r="H38" i="23"/>
  <c r="CN38" i="23" s="1"/>
  <c r="Q38" i="23"/>
  <c r="CW38" i="23" s="1"/>
  <c r="AM38" i="23"/>
  <c r="DS38" i="23" s="1"/>
  <c r="W38" i="23"/>
  <c r="DC38" i="23" s="1"/>
  <c r="G38" i="23"/>
  <c r="CM38" i="23" s="1"/>
  <c r="AJ38" i="23"/>
  <c r="DP38" i="23" s="1"/>
  <c r="T38" i="23"/>
  <c r="CZ38" i="23" s="1"/>
  <c r="D38" i="23"/>
  <c r="CJ38" i="23" s="1"/>
  <c r="AC38" i="23"/>
  <c r="DI38" i="23" s="1"/>
  <c r="M38" i="23"/>
  <c r="CS38" i="23" s="1"/>
  <c r="AL38" i="23"/>
  <c r="DR38" i="23" s="1"/>
  <c r="V38" i="23"/>
  <c r="DB38" i="23" s="1"/>
  <c r="F38" i="23"/>
  <c r="CL38" i="23" s="1"/>
  <c r="Z38" i="23"/>
  <c r="DF38" i="23" s="1"/>
  <c r="J38" i="23"/>
  <c r="CP38" i="23" s="1"/>
  <c r="D38" i="8"/>
  <c r="C96" i="4"/>
  <c r="E96" i="4" s="1"/>
  <c r="C37" i="26" s="1"/>
  <c r="I43" i="32" s="1"/>
  <c r="I33" i="24"/>
  <c r="J29" i="27"/>
  <c r="M30" i="21"/>
  <c r="P29" i="2"/>
  <c r="M29" i="21" s="1"/>
  <c r="K33" i="24"/>
  <c r="L29" i="27"/>
  <c r="E33" i="24"/>
  <c r="F29" i="27"/>
  <c r="H31" i="21"/>
  <c r="K30" i="2"/>
  <c r="D34" i="13"/>
  <c r="D34" i="8"/>
  <c r="C33" i="20"/>
  <c r="M39" i="32" s="1"/>
  <c r="C92" i="4"/>
  <c r="E92" i="4" s="1"/>
  <c r="C33" i="26" s="1"/>
  <c r="I39" i="32" s="1"/>
  <c r="S30" i="21"/>
  <c r="V29" i="2"/>
  <c r="S29" i="21" s="1"/>
  <c r="V38" i="24"/>
  <c r="J31" i="21"/>
  <c r="M30" i="2"/>
  <c r="D36" i="13"/>
  <c r="C94" i="4"/>
  <c r="E94" i="4" s="1"/>
  <c r="C35" i="26" s="1"/>
  <c r="I41" i="32" s="1"/>
  <c r="C35" i="20"/>
  <c r="M41" i="32" s="1"/>
  <c r="D36" i="8"/>
  <c r="I30" i="21"/>
  <c r="L29" i="2"/>
  <c r="I29" i="21" s="1"/>
  <c r="L31" i="21"/>
  <c r="O30" i="2"/>
  <c r="I29" i="27"/>
  <c r="Q29" i="27"/>
  <c r="F31" i="21"/>
  <c r="I30" i="2"/>
  <c r="O33" i="24"/>
  <c r="P29" i="27"/>
  <c r="K30" i="21"/>
  <c r="N29" i="2"/>
  <c r="K29" i="21" s="1"/>
  <c r="BX24" i="2"/>
  <c r="BT24" i="2"/>
  <c r="BP24" i="2"/>
  <c r="BY24" i="2"/>
  <c r="D28" i="13"/>
  <c r="D28" i="8"/>
  <c r="C86" i="4"/>
  <c r="E86" i="4" s="1"/>
  <c r="C27" i="26" s="1"/>
  <c r="I33" i="32" s="1"/>
  <c r="C27" i="20"/>
  <c r="M33" i="32" s="1"/>
  <c r="V29" i="24"/>
  <c r="V28" i="24"/>
  <c r="D29" i="8"/>
  <c r="D29" i="13"/>
  <c r="C87" i="4"/>
  <c r="E87" i="4" s="1"/>
  <c r="C28" i="26" s="1"/>
  <c r="I34" i="32" s="1"/>
  <c r="C28" i="20"/>
  <c r="M34" i="32" s="1"/>
  <c r="BZ24" i="2"/>
  <c r="CH24" i="2"/>
  <c r="E24" i="2"/>
  <c r="CI24" i="2"/>
  <c r="BS24" i="2"/>
  <c r="CC24" i="2"/>
  <c r="CA24" i="2"/>
  <c r="CG24" i="2"/>
  <c r="CE24" i="2"/>
  <c r="BV24" i="2"/>
  <c r="BU24" i="2"/>
  <c r="BW24" i="2"/>
  <c r="CB24" i="2"/>
  <c r="BR24" i="2"/>
  <c r="V26" i="24"/>
  <c r="CF24" i="2"/>
  <c r="BQ24" i="2"/>
  <c r="CD24" i="2"/>
  <c r="C84" i="4"/>
  <c r="E84" i="4" s="1"/>
  <c r="D27" i="2"/>
  <c r="D28" i="2"/>
  <c r="C25" i="20"/>
  <c r="M31" i="32" s="1"/>
  <c r="D25" i="2"/>
  <c r="D26" i="2"/>
  <c r="D26" i="13"/>
  <c r="D26" i="8"/>
  <c r="D24" i="13"/>
  <c r="G14" i="13" s="1"/>
  <c r="C23" i="20"/>
  <c r="M29" i="32" s="1"/>
  <c r="D24" i="8"/>
  <c r="C82" i="4"/>
  <c r="E82" i="4" s="1"/>
  <c r="C23" i="26" s="1"/>
  <c r="I29" i="32" s="1"/>
  <c r="V24" i="24"/>
  <c r="AM23" i="23"/>
  <c r="DS23" i="23" s="1"/>
  <c r="DS21" i="23" s="1"/>
  <c r="DS5" i="23" s="1"/>
  <c r="W23" i="23"/>
  <c r="DC23" i="23" s="1"/>
  <c r="DC21" i="23" s="1"/>
  <c r="G23" i="23"/>
  <c r="CM23" i="23" s="1"/>
  <c r="AF23" i="23"/>
  <c r="DL23" i="23" s="1"/>
  <c r="DL21" i="23" s="1"/>
  <c r="DL5" i="23" s="1"/>
  <c r="P23" i="23"/>
  <c r="CV23" i="23" s="1"/>
  <c r="AO23" i="23"/>
  <c r="DU23" i="23" s="1"/>
  <c r="DU21" i="23" s="1"/>
  <c r="DU5" i="23" s="1"/>
  <c r="Y23" i="23"/>
  <c r="DE23" i="23" s="1"/>
  <c r="DE21" i="23" s="1"/>
  <c r="DE5" i="23" s="1"/>
  <c r="I23" i="23"/>
  <c r="CO23" i="23" s="1"/>
  <c r="AL23" i="23"/>
  <c r="DR23" i="23" s="1"/>
  <c r="DR21" i="23" s="1"/>
  <c r="DR5" i="23" s="1"/>
  <c r="V23" i="23"/>
  <c r="DB23" i="23" s="1"/>
  <c r="F23" i="23"/>
  <c r="CL23" i="23" s="1"/>
  <c r="C22" i="20"/>
  <c r="M28" i="32" s="1"/>
  <c r="AI23" i="23"/>
  <c r="DO23" i="23" s="1"/>
  <c r="DO21" i="23" s="1"/>
  <c r="DO5" i="23" s="1"/>
  <c r="S23" i="23"/>
  <c r="CY23" i="23" s="1"/>
  <c r="C23" i="23"/>
  <c r="CI23" i="23" s="1"/>
  <c r="AB23" i="23"/>
  <c r="DH23" i="23" s="1"/>
  <c r="DH21" i="23" s="1"/>
  <c r="DH5" i="23" s="1"/>
  <c r="L23" i="23"/>
  <c r="CR23" i="23" s="1"/>
  <c r="AK23" i="23"/>
  <c r="DQ23" i="23" s="1"/>
  <c r="DQ21" i="23" s="1"/>
  <c r="DQ5" i="23" s="1"/>
  <c r="U23" i="23"/>
  <c r="DA23" i="23" s="1"/>
  <c r="E23" i="23"/>
  <c r="CK23" i="23" s="1"/>
  <c r="AH23" i="23"/>
  <c r="DN23" i="23" s="1"/>
  <c r="DN21" i="23" s="1"/>
  <c r="DN5" i="23" s="1"/>
  <c r="R23" i="23"/>
  <c r="CX23" i="23" s="1"/>
  <c r="D23" i="8"/>
  <c r="D23" i="13"/>
  <c r="G13" i="13" s="1"/>
  <c r="AA23" i="23"/>
  <c r="DG23" i="23" s="1"/>
  <c r="DG21" i="23" s="1"/>
  <c r="DG5" i="23" s="1"/>
  <c r="K23" i="23"/>
  <c r="CQ23" i="23" s="1"/>
  <c r="AJ23" i="23"/>
  <c r="DP23" i="23" s="1"/>
  <c r="DP21" i="23" s="1"/>
  <c r="DP5" i="23" s="1"/>
  <c r="T23" i="23"/>
  <c r="CZ23" i="23" s="1"/>
  <c r="D23" i="23"/>
  <c r="CJ23" i="23" s="1"/>
  <c r="AC23" i="23"/>
  <c r="DI23" i="23" s="1"/>
  <c r="DI21" i="23" s="1"/>
  <c r="DI5" i="23" s="1"/>
  <c r="M23" i="23"/>
  <c r="CS23" i="23" s="1"/>
  <c r="AP23" i="23"/>
  <c r="Z23" i="23"/>
  <c r="DF23" i="23" s="1"/>
  <c r="DF21" i="23" s="1"/>
  <c r="DF5" i="23" s="1"/>
  <c r="J23" i="23"/>
  <c r="CP23" i="23" s="1"/>
  <c r="C81" i="4"/>
  <c r="AE23" i="23"/>
  <c r="DK23" i="23" s="1"/>
  <c r="DK21" i="23" s="1"/>
  <c r="DK5" i="23" s="1"/>
  <c r="O23" i="23"/>
  <c r="CU23" i="23" s="1"/>
  <c r="AN23" i="23"/>
  <c r="DT23" i="23" s="1"/>
  <c r="DT21" i="23" s="1"/>
  <c r="DT5" i="23" s="1"/>
  <c r="X23" i="23"/>
  <c r="DD23" i="23" s="1"/>
  <c r="DD21" i="23" s="1"/>
  <c r="DD5" i="23" s="1"/>
  <c r="H23" i="23"/>
  <c r="CN23" i="23" s="1"/>
  <c r="AG23" i="23"/>
  <c r="DM23" i="23" s="1"/>
  <c r="DM21" i="23" s="1"/>
  <c r="DM5" i="23" s="1"/>
  <c r="Q23" i="23"/>
  <c r="CW23" i="23" s="1"/>
  <c r="B23" i="23"/>
  <c r="CH23" i="23" s="1"/>
  <c r="C28" i="32" s="1"/>
  <c r="AD23" i="23"/>
  <c r="DJ23" i="23" s="1"/>
  <c r="DJ21" i="23" s="1"/>
  <c r="DJ5" i="23" s="1"/>
  <c r="N23" i="23"/>
  <c r="CT23" i="23" s="1"/>
  <c r="DC5" i="23"/>
  <c r="CB20" i="2"/>
  <c r="BS20" i="2"/>
  <c r="CC20" i="2"/>
  <c r="BZ20" i="2"/>
  <c r="BT20" i="2"/>
  <c r="CH20" i="2"/>
  <c r="BP20" i="2"/>
  <c r="CI20" i="2"/>
  <c r="BR20" i="2"/>
  <c r="BX20" i="2"/>
  <c r="E20" i="2"/>
  <c r="CM20" i="2" s="1"/>
  <c r="CD20" i="2"/>
  <c r="CF20" i="2"/>
  <c r="BQ20" i="2"/>
  <c r="BU20" i="2"/>
  <c r="BW20" i="2"/>
  <c r="CE20" i="2"/>
  <c r="BV20" i="2"/>
  <c r="BY20" i="2"/>
  <c r="CA20" i="2"/>
  <c r="CG20" i="2"/>
  <c r="D22" i="13"/>
  <c r="G12" i="13" s="1"/>
  <c r="D22" i="2"/>
  <c r="C80" i="4"/>
  <c r="C21" i="20"/>
  <c r="M27" i="32" s="1"/>
  <c r="D22" i="8"/>
  <c r="D21" i="2"/>
  <c r="D19" i="20"/>
  <c r="C10" i="31"/>
  <c r="C26" i="31" s="1"/>
  <c r="C65" i="31" s="1"/>
  <c r="C144" i="31" s="1"/>
  <c r="C19" i="27"/>
  <c r="B130" i="18"/>
  <c r="K25" i="32"/>
  <c r="C10" i="22"/>
  <c r="C26" i="22" s="1"/>
  <c r="C65" i="22" s="1"/>
  <c r="C138" i="22" s="1"/>
  <c r="S16" i="21"/>
  <c r="V11" i="2"/>
  <c r="D18" i="13"/>
  <c r="C76" i="4"/>
  <c r="E76" i="4" s="1"/>
  <c r="C17" i="20"/>
  <c r="M23" i="32" s="1"/>
  <c r="D17" i="2"/>
  <c r="D18" i="2"/>
  <c r="D18" i="8"/>
  <c r="Q16" i="21"/>
  <c r="T11" i="2"/>
  <c r="Q11" i="21" s="1"/>
  <c r="V16" i="21"/>
  <c r="Y11" i="2"/>
  <c r="V11" i="21" s="1"/>
  <c r="V18" i="24"/>
  <c r="P16" i="21"/>
  <c r="S11" i="2"/>
  <c r="H16" i="21"/>
  <c r="K11" i="2"/>
  <c r="C16" i="21"/>
  <c r="J22" i="32" s="1"/>
  <c r="CH16" i="2"/>
  <c r="BR16" i="2"/>
  <c r="BB16" i="2"/>
  <c r="BY16" i="2"/>
  <c r="BI16" i="2"/>
  <c r="CB16" i="2"/>
  <c r="AV16" i="2"/>
  <c r="BK16" i="2"/>
  <c r="BP16" i="2"/>
  <c r="BW16" i="2"/>
  <c r="E16" i="2"/>
  <c r="CM16" i="2" s="1"/>
  <c r="BZ16" i="2"/>
  <c r="CG16" i="2"/>
  <c r="BL16" i="2"/>
  <c r="CF16" i="2"/>
  <c r="AZ16" i="2"/>
  <c r="CD16" i="2"/>
  <c r="BN16" i="2"/>
  <c r="AX16" i="2"/>
  <c r="BU16" i="2"/>
  <c r="BE16" i="2"/>
  <c r="BT16" i="2"/>
  <c r="CI16" i="2"/>
  <c r="BC16" i="2"/>
  <c r="BH16" i="2"/>
  <c r="BO16" i="2"/>
  <c r="BJ16" i="2"/>
  <c r="BQ16" i="2"/>
  <c r="BA16" i="2"/>
  <c r="CA16" i="2"/>
  <c r="BG16" i="2"/>
  <c r="F11" i="2"/>
  <c r="F4" i="2" s="1"/>
  <c r="AV4" i="2" s="1"/>
  <c r="BV16" i="2"/>
  <c r="BF16" i="2"/>
  <c r="CC16" i="2"/>
  <c r="BM16" i="2"/>
  <c r="AW16" i="2"/>
  <c r="BD16" i="2"/>
  <c r="BS16" i="2"/>
  <c r="BX16" i="2"/>
  <c r="CE16" i="2"/>
  <c r="AY16" i="2"/>
  <c r="D16" i="21"/>
  <c r="G11" i="2"/>
  <c r="K16" i="21"/>
  <c r="N11" i="2"/>
  <c r="D19" i="13"/>
  <c r="C77" i="4"/>
  <c r="E77" i="4" s="1"/>
  <c r="C18" i="26" s="1"/>
  <c r="I24" i="32" s="1"/>
  <c r="C18" i="20"/>
  <c r="M24" i="32" s="1"/>
  <c r="D19" i="8"/>
  <c r="L16" i="21"/>
  <c r="O11" i="2"/>
  <c r="L11" i="21" s="1"/>
  <c r="W16" i="21"/>
  <c r="Z11" i="2"/>
  <c r="W11" i="21" s="1"/>
  <c r="G16" i="21"/>
  <c r="J11" i="2"/>
  <c r="O16" i="21"/>
  <c r="R11" i="2"/>
  <c r="E16" i="21"/>
  <c r="H11" i="2"/>
  <c r="E11" i="21" s="1"/>
  <c r="F16" i="21"/>
  <c r="I11" i="2"/>
  <c r="F11" i="21" s="1"/>
  <c r="M16" i="21"/>
  <c r="P11" i="2"/>
  <c r="M11" i="21" s="1"/>
  <c r="V19" i="24"/>
  <c r="D11" i="13"/>
  <c r="C69" i="4"/>
  <c r="E69" i="4" s="1"/>
  <c r="C10" i="26" s="1"/>
  <c r="I16" i="32" s="1"/>
  <c r="C10" i="20"/>
  <c r="M16" i="32" s="1"/>
  <c r="D11" i="8"/>
  <c r="V11" i="24"/>
  <c r="N5" i="21"/>
  <c r="Q4" i="2"/>
  <c r="N4" i="21" s="1"/>
  <c r="T5" i="21"/>
  <c r="W4" i="2"/>
  <c r="T4" i="21" s="1"/>
  <c r="I5" i="21"/>
  <c r="L4" i="2"/>
  <c r="I4" i="21" s="1"/>
  <c r="C5" i="21"/>
  <c r="J11" i="32" s="1"/>
  <c r="BZ5" i="2"/>
  <c r="BJ5" i="2"/>
  <c r="CE5" i="2"/>
  <c r="BI5" i="2"/>
  <c r="CC5" i="2"/>
  <c r="BH5" i="2"/>
  <c r="CB5" i="2"/>
  <c r="BG5" i="2"/>
  <c r="CA5" i="2"/>
  <c r="BE5" i="2"/>
  <c r="BV5" i="2"/>
  <c r="BF5" i="2"/>
  <c r="BY5" i="2"/>
  <c r="BD5" i="2"/>
  <c r="BX5" i="2"/>
  <c r="BC5" i="2"/>
  <c r="BW5" i="2"/>
  <c r="BA5" i="2"/>
  <c r="BU5" i="2"/>
  <c r="AZ5" i="2"/>
  <c r="CH5" i="2"/>
  <c r="BR5" i="2"/>
  <c r="BB5" i="2"/>
  <c r="BT5" i="2"/>
  <c r="AY5" i="2"/>
  <c r="BS5" i="2"/>
  <c r="AW5" i="2"/>
  <c r="BQ5" i="2"/>
  <c r="AV5" i="2"/>
  <c r="BP5" i="2"/>
  <c r="CD5" i="2"/>
  <c r="BN5" i="2"/>
  <c r="AX5" i="2"/>
  <c r="BO5" i="2"/>
  <c r="CI5" i="2"/>
  <c r="BM5" i="2"/>
  <c r="CG5" i="2"/>
  <c r="BL5" i="2"/>
  <c r="CF5" i="2"/>
  <c r="BK5" i="2"/>
  <c r="E5" i="2"/>
  <c r="CM5" i="2" s="1"/>
  <c r="L7" i="24"/>
  <c r="U7" i="24"/>
  <c r="T7" i="24"/>
  <c r="W5" i="21"/>
  <c r="D7" i="24"/>
  <c r="Q7" i="24"/>
  <c r="D9" i="13"/>
  <c r="C8" i="20"/>
  <c r="M14" i="32" s="1"/>
  <c r="D9" i="8"/>
  <c r="C67" i="4"/>
  <c r="E67" i="4" s="1"/>
  <c r="C8" i="26" s="1"/>
  <c r="I14" i="32" s="1"/>
  <c r="M5" i="21"/>
  <c r="V5" i="21"/>
  <c r="L5" i="21"/>
  <c r="U5" i="21"/>
  <c r="X4" i="2"/>
  <c r="U4" i="21" s="1"/>
  <c r="V9" i="24"/>
  <c r="D8" i="13"/>
  <c r="D8" i="8"/>
  <c r="C7" i="20"/>
  <c r="M13" i="32" s="1"/>
  <c r="C66" i="4"/>
  <c r="E66" i="4" s="1"/>
  <c r="C7" i="26" s="1"/>
  <c r="I13" i="32" s="1"/>
  <c r="E5" i="21"/>
  <c r="H4" i="2"/>
  <c r="E4" i="21" s="1"/>
  <c r="R5" i="21"/>
  <c r="U4" i="2"/>
  <c r="R4" i="21" s="1"/>
  <c r="P7" i="24"/>
  <c r="E7" i="24"/>
  <c r="I7" i="24"/>
  <c r="M7" i="24"/>
  <c r="H7" i="24"/>
  <c r="D7" i="13"/>
  <c r="C6" i="20"/>
  <c r="M12" i="32" s="1"/>
  <c r="C65" i="4"/>
  <c r="E65" i="4" s="1"/>
  <c r="D9" i="2"/>
  <c r="D10" i="2"/>
  <c r="D7" i="2"/>
  <c r="D7" i="8"/>
  <c r="D8" i="2"/>
  <c r="D6" i="2"/>
  <c r="Q5" i="21"/>
  <c r="F5" i="21"/>
  <c r="J5" i="21"/>
  <c r="M4" i="2"/>
  <c r="J4" i="21" s="1"/>
  <c r="V7" i="24"/>
  <c r="V8" i="24"/>
  <c r="G25" i="34" l="1"/>
  <c r="U25" i="34"/>
  <c r="D25" i="8"/>
  <c r="CM24" i="2"/>
  <c r="J11" i="34"/>
  <c r="K11" i="34" s="1"/>
  <c r="J22" i="34"/>
  <c r="K22" i="34" s="1"/>
  <c r="J37" i="34"/>
  <c r="K37" i="34" s="1"/>
  <c r="C28" i="34"/>
  <c r="C43" i="34"/>
  <c r="C42" i="34"/>
  <c r="D19" i="19"/>
  <c r="E19" i="19" s="1"/>
  <c r="G28" i="32"/>
  <c r="C10" i="19"/>
  <c r="L16" i="32" s="1"/>
  <c r="C27" i="19"/>
  <c r="L33" i="32" s="1"/>
  <c r="C33" i="19"/>
  <c r="L39" i="32" s="1"/>
  <c r="C7" i="19"/>
  <c r="L13" i="32" s="1"/>
  <c r="C35" i="19"/>
  <c r="L41" i="32" s="1"/>
  <c r="K41" i="32"/>
  <c r="C28" i="19"/>
  <c r="L34" i="32" s="1"/>
  <c r="C37" i="19"/>
  <c r="L43" i="32" s="1"/>
  <c r="K43" i="32"/>
  <c r="C8" i="19"/>
  <c r="L14" i="32" s="1"/>
  <c r="C18" i="19"/>
  <c r="L24" i="32" s="1"/>
  <c r="C23" i="19"/>
  <c r="L29" i="32" s="1"/>
  <c r="C34" i="19"/>
  <c r="L40" i="32" s="1"/>
  <c r="B20" i="24"/>
  <c r="CZ20" i="24" s="1"/>
  <c r="I20" i="8"/>
  <c r="C176" i="18"/>
  <c r="C231" i="18" s="1"/>
  <c r="AR176" i="18"/>
  <c r="AR231" i="18" s="1"/>
  <c r="I4" i="2"/>
  <c r="F4" i="21" s="1"/>
  <c r="T4" i="2"/>
  <c r="Q4" i="21" s="1"/>
  <c r="G15" i="13"/>
  <c r="D30" i="15" s="1"/>
  <c r="DP32" i="23"/>
  <c r="DP31" i="23" s="1"/>
  <c r="DP30" i="23" s="1"/>
  <c r="DP58" i="23" s="1"/>
  <c r="DU32" i="23"/>
  <c r="DU31" i="23" s="1"/>
  <c r="DU30" i="23" s="1"/>
  <c r="DU58" i="23" s="1"/>
  <c r="DD32" i="23"/>
  <c r="DD31" i="23" s="1"/>
  <c r="DD30" i="23" s="1"/>
  <c r="DD58" i="23" s="1"/>
  <c r="DF32" i="23"/>
  <c r="DF31" i="23" s="1"/>
  <c r="DF30" i="23" s="1"/>
  <c r="DF58" i="23" s="1"/>
  <c r="D35" i="20"/>
  <c r="AR201" i="18"/>
  <c r="AR256" i="18" s="1"/>
  <c r="C201" i="18"/>
  <c r="C256" i="18" s="1"/>
  <c r="H30" i="21"/>
  <c r="K29" i="2"/>
  <c r="H29" i="21" s="1"/>
  <c r="L30" i="21"/>
  <c r="O29" i="2"/>
  <c r="L29" i="21" s="1"/>
  <c r="B146" i="18"/>
  <c r="C35" i="27"/>
  <c r="DI32" i="23"/>
  <c r="DI31" i="23" s="1"/>
  <c r="DI30" i="23" s="1"/>
  <c r="DI58" i="23" s="1"/>
  <c r="DG32" i="23"/>
  <c r="DG31" i="23" s="1"/>
  <c r="DG30" i="23" s="1"/>
  <c r="DG58" i="23" s="1"/>
  <c r="DC32" i="23"/>
  <c r="DC31" i="23" s="1"/>
  <c r="DC30" i="23" s="1"/>
  <c r="DC58" i="23" s="1"/>
  <c r="B147" i="18"/>
  <c r="K42" i="32"/>
  <c r="C36" i="27"/>
  <c r="DH32" i="23"/>
  <c r="DH31" i="23" s="1"/>
  <c r="DH30" i="23" s="1"/>
  <c r="DH58" i="23" s="1"/>
  <c r="N30" i="21"/>
  <c r="Q29" i="2"/>
  <c r="N29" i="21" s="1"/>
  <c r="V30" i="21"/>
  <c r="Y29" i="2"/>
  <c r="V29" i="21" s="1"/>
  <c r="C34" i="8"/>
  <c r="D92" i="4"/>
  <c r="D32" i="20"/>
  <c r="C30" i="21"/>
  <c r="J36" i="32" s="1"/>
  <c r="CD30" i="2"/>
  <c r="BN30" i="2"/>
  <c r="AX30" i="2"/>
  <c r="BQ30" i="2"/>
  <c r="AV30" i="2"/>
  <c r="BP30" i="2"/>
  <c r="CI30" i="2"/>
  <c r="CE30" i="2"/>
  <c r="CC30" i="2"/>
  <c r="BY30" i="2"/>
  <c r="E30" i="2"/>
  <c r="CM30" i="2" s="1"/>
  <c r="BZ30" i="2"/>
  <c r="BJ30" i="2"/>
  <c r="CG30" i="2"/>
  <c r="BL30" i="2"/>
  <c r="CF30" i="2"/>
  <c r="BK30" i="2"/>
  <c r="BX30" i="2"/>
  <c r="BT30" i="2"/>
  <c r="BS30" i="2"/>
  <c r="BO30" i="2"/>
  <c r="BV30" i="2"/>
  <c r="BF30" i="2"/>
  <c r="CB30" i="2"/>
  <c r="BG30" i="2"/>
  <c r="CA30" i="2"/>
  <c r="BE30" i="2"/>
  <c r="BM30" i="2"/>
  <c r="BI30" i="2"/>
  <c r="BH30" i="2"/>
  <c r="BD30" i="2"/>
  <c r="CH30" i="2"/>
  <c r="BR30" i="2"/>
  <c r="BB30" i="2"/>
  <c r="BW30" i="2"/>
  <c r="BA30" i="2"/>
  <c r="BU30" i="2"/>
  <c r="AZ30" i="2"/>
  <c r="BC30" i="2"/>
  <c r="AY30" i="2"/>
  <c r="AW30" i="2"/>
  <c r="F29" i="2"/>
  <c r="D34" i="20"/>
  <c r="AR200" i="18"/>
  <c r="AR255" i="18" s="1"/>
  <c r="C200" i="18"/>
  <c r="C255" i="18" s="1"/>
  <c r="D37" i="20"/>
  <c r="DR32" i="23"/>
  <c r="DR31" i="23" s="1"/>
  <c r="DR30" i="23" s="1"/>
  <c r="DR58" i="23" s="1"/>
  <c r="DN32" i="23"/>
  <c r="DN31" i="23" s="1"/>
  <c r="DN30" i="23" s="1"/>
  <c r="DN58" i="23" s="1"/>
  <c r="R30" i="21"/>
  <c r="U29" i="2"/>
  <c r="R29" i="21" s="1"/>
  <c r="C32" i="26"/>
  <c r="I38" i="32" s="1"/>
  <c r="E90" i="4"/>
  <c r="C38" i="8"/>
  <c r="D96" i="4"/>
  <c r="C33" i="8"/>
  <c r="D91" i="4"/>
  <c r="D38" i="2"/>
  <c r="D31" i="2"/>
  <c r="C31" i="20"/>
  <c r="M37" i="32" s="1"/>
  <c r="D32" i="8"/>
  <c r="C90" i="4"/>
  <c r="F30" i="21"/>
  <c r="I29" i="2"/>
  <c r="F29" i="21" s="1"/>
  <c r="DS32" i="23"/>
  <c r="DS31" i="23" s="1"/>
  <c r="DS30" i="23" s="1"/>
  <c r="DS58" i="23" s="1"/>
  <c r="DT32" i="23"/>
  <c r="DT31" i="23" s="1"/>
  <c r="DT30" i="23" s="1"/>
  <c r="DT58" i="23" s="1"/>
  <c r="W30" i="21"/>
  <c r="Z29" i="2"/>
  <c r="W29" i="21" s="1"/>
  <c r="B144" i="18"/>
  <c r="K39" i="32"/>
  <c r="C33" i="27"/>
  <c r="C36" i="19"/>
  <c r="L42" i="32" s="1"/>
  <c r="D36" i="20"/>
  <c r="DL32" i="23"/>
  <c r="DL31" i="23" s="1"/>
  <c r="DL30" i="23" s="1"/>
  <c r="DL58" i="23" s="1"/>
  <c r="DM32" i="23"/>
  <c r="DM31" i="23" s="1"/>
  <c r="DM30" i="23" s="1"/>
  <c r="DM58" i="23" s="1"/>
  <c r="DQ32" i="23"/>
  <c r="DQ31" i="23" s="1"/>
  <c r="DQ30" i="23" s="1"/>
  <c r="DQ58" i="23" s="1"/>
  <c r="C37" i="8"/>
  <c r="D95" i="4"/>
  <c r="G16" i="13"/>
  <c r="B145" i="18"/>
  <c r="K40" i="32"/>
  <c r="C34" i="27"/>
  <c r="J30" i="21"/>
  <c r="M29" i="2"/>
  <c r="J29" i="21" s="1"/>
  <c r="D33" i="20"/>
  <c r="B148" i="18"/>
  <c r="C37" i="27"/>
  <c r="DE32" i="23"/>
  <c r="DE31" i="23" s="1"/>
  <c r="DE30" i="23" s="1"/>
  <c r="DE58" i="23" s="1"/>
  <c r="DK32" i="23"/>
  <c r="DK31" i="23" s="1"/>
  <c r="DK30" i="23" s="1"/>
  <c r="DK58" i="23" s="1"/>
  <c r="DJ32" i="23"/>
  <c r="DJ31" i="23" s="1"/>
  <c r="DJ30" i="23" s="1"/>
  <c r="DJ58" i="23" s="1"/>
  <c r="DO32" i="23"/>
  <c r="DO31" i="23" s="1"/>
  <c r="DO30" i="23" s="1"/>
  <c r="DO58" i="23" s="1"/>
  <c r="U30" i="21"/>
  <c r="X29" i="2"/>
  <c r="U29" i="21" s="1"/>
  <c r="G30" i="21"/>
  <c r="J29" i="2"/>
  <c r="G29" i="21" s="1"/>
  <c r="D30" i="21"/>
  <c r="G29" i="2"/>
  <c r="D29" i="21" s="1"/>
  <c r="C35" i="8"/>
  <c r="D93" i="4"/>
  <c r="C36" i="8"/>
  <c r="D94" i="4"/>
  <c r="P30" i="21"/>
  <c r="S29" i="2"/>
  <c r="P29" i="21" s="1"/>
  <c r="C83" i="4"/>
  <c r="D28" i="20"/>
  <c r="AR194" i="18"/>
  <c r="AR249" i="18" s="1"/>
  <c r="C194" i="18"/>
  <c r="C249" i="18" s="1"/>
  <c r="B139" i="18"/>
  <c r="K34" i="32"/>
  <c r="C28" i="27"/>
  <c r="D27" i="20"/>
  <c r="C193" i="18"/>
  <c r="C248" i="18" s="1"/>
  <c r="AR193" i="18"/>
  <c r="AR248" i="18" s="1"/>
  <c r="B138" i="18"/>
  <c r="K33" i="32"/>
  <c r="C27" i="27"/>
  <c r="C24" i="20"/>
  <c r="M30" i="32" s="1"/>
  <c r="C26" i="8"/>
  <c r="D84" i="4"/>
  <c r="C25" i="26"/>
  <c r="I31" i="32" s="1"/>
  <c r="E83" i="4"/>
  <c r="C24" i="26" s="1"/>
  <c r="I30" i="32" s="1"/>
  <c r="D25" i="20"/>
  <c r="C191" i="18"/>
  <c r="C246" i="18" s="1"/>
  <c r="AR191" i="18"/>
  <c r="AR246" i="18" s="1"/>
  <c r="C29" i="8"/>
  <c r="D87" i="4"/>
  <c r="C27" i="8"/>
  <c r="D85" i="4"/>
  <c r="D86" i="4"/>
  <c r="C28" i="8"/>
  <c r="C13" i="22"/>
  <c r="C13" i="31"/>
  <c r="D23" i="20"/>
  <c r="AR189" i="18"/>
  <c r="AR244" i="18" s="1"/>
  <c r="C189" i="18"/>
  <c r="C244" i="18" s="1"/>
  <c r="B134" i="18"/>
  <c r="K29" i="32"/>
  <c r="C23" i="27"/>
  <c r="D22" i="20"/>
  <c r="C12" i="31"/>
  <c r="O4" i="2"/>
  <c r="L4" i="21" s="1"/>
  <c r="Y4" i="2"/>
  <c r="V4" i="21" s="1"/>
  <c r="C79" i="4"/>
  <c r="E79" i="4" s="1"/>
  <c r="D21" i="8"/>
  <c r="C20" i="20"/>
  <c r="M26" i="32" s="1"/>
  <c r="C11" i="31"/>
  <c r="D21" i="20"/>
  <c r="D80" i="4"/>
  <c r="C22" i="8"/>
  <c r="C23" i="8"/>
  <c r="D81" i="4"/>
  <c r="G25" i="32"/>
  <c r="AQ185" i="18"/>
  <c r="AQ240" i="18" s="1"/>
  <c r="B185" i="18"/>
  <c r="B240" i="18" s="1"/>
  <c r="E19" i="20"/>
  <c r="D10" i="31"/>
  <c r="D26" i="31" s="1"/>
  <c r="D65" i="31" s="1"/>
  <c r="D144" i="31" s="1"/>
  <c r="Z4" i="2"/>
  <c r="W4" i="21" s="1"/>
  <c r="G11" i="21"/>
  <c r="J4" i="2"/>
  <c r="G4" i="21" s="1"/>
  <c r="C18" i="8"/>
  <c r="D76" i="4"/>
  <c r="K11" i="21"/>
  <c r="N4" i="2"/>
  <c r="K4" i="21" s="1"/>
  <c r="D11" i="21"/>
  <c r="G4" i="2"/>
  <c r="D4" i="21" s="1"/>
  <c r="C11" i="21"/>
  <c r="J17" i="32" s="1"/>
  <c r="BV11" i="2"/>
  <c r="BF11" i="2"/>
  <c r="CB11" i="2"/>
  <c r="BG11" i="2"/>
  <c r="CA11" i="2"/>
  <c r="BE11" i="2"/>
  <c r="BT11" i="2"/>
  <c r="AY11" i="2"/>
  <c r="BS11" i="2"/>
  <c r="AW11" i="2"/>
  <c r="CD11" i="2"/>
  <c r="AX11" i="2"/>
  <c r="BP11" i="2"/>
  <c r="BI11" i="2"/>
  <c r="CH11" i="2"/>
  <c r="BR11" i="2"/>
  <c r="BB11" i="2"/>
  <c r="BW11" i="2"/>
  <c r="BA11" i="2"/>
  <c r="BU11" i="2"/>
  <c r="AZ11" i="2"/>
  <c r="BO11" i="2"/>
  <c r="CI11" i="2"/>
  <c r="BM11" i="2"/>
  <c r="BN11" i="2"/>
  <c r="AV11" i="2"/>
  <c r="CE11" i="2"/>
  <c r="CC11" i="2"/>
  <c r="BZ11" i="2"/>
  <c r="BJ11" i="2"/>
  <c r="CG11" i="2"/>
  <c r="BL11" i="2"/>
  <c r="CF11" i="2"/>
  <c r="BK11" i="2"/>
  <c r="BY11" i="2"/>
  <c r="BD11" i="2"/>
  <c r="BX11" i="2"/>
  <c r="BC11" i="2"/>
  <c r="E11" i="2"/>
  <c r="BQ11" i="2"/>
  <c r="BH11" i="2"/>
  <c r="P11" i="21"/>
  <c r="S4" i="2"/>
  <c r="P4" i="21" s="1"/>
  <c r="D17" i="20"/>
  <c r="S11" i="21"/>
  <c r="V4" i="2"/>
  <c r="S4" i="21" s="1"/>
  <c r="P4" i="2"/>
  <c r="M4" i="21" s="1"/>
  <c r="O11" i="21"/>
  <c r="R4" i="2"/>
  <c r="O4" i="21" s="1"/>
  <c r="D18" i="20"/>
  <c r="D12" i="2"/>
  <c r="D16" i="2"/>
  <c r="C16" i="20"/>
  <c r="M22" i="32" s="1"/>
  <c r="D17" i="8"/>
  <c r="C75" i="4"/>
  <c r="C17" i="26"/>
  <c r="I23" i="32" s="1"/>
  <c r="E75" i="4"/>
  <c r="B129" i="18"/>
  <c r="K24" i="32"/>
  <c r="C18" i="27"/>
  <c r="H11" i="21"/>
  <c r="K4" i="2"/>
  <c r="H4" i="21" s="1"/>
  <c r="C19" i="8"/>
  <c r="D77" i="4"/>
  <c r="G10" i="13"/>
  <c r="D10" i="20"/>
  <c r="B121" i="18"/>
  <c r="K16" i="32"/>
  <c r="C10" i="27"/>
  <c r="G5" i="13"/>
  <c r="D38" i="15" s="1"/>
  <c r="F38" i="15" s="1"/>
  <c r="C7" i="8"/>
  <c r="D65" i="4"/>
  <c r="C11" i="8"/>
  <c r="D69" i="4"/>
  <c r="B119" i="18"/>
  <c r="K14" i="32"/>
  <c r="C8" i="27"/>
  <c r="C4" i="21"/>
  <c r="J10" i="32" s="1"/>
  <c r="B118" i="18"/>
  <c r="K13" i="32"/>
  <c r="C7" i="27"/>
  <c r="D6" i="8"/>
  <c r="C64" i="4"/>
  <c r="C5" i="20"/>
  <c r="M11" i="32" s="1"/>
  <c r="D68" i="4"/>
  <c r="C10" i="8"/>
  <c r="E64" i="4"/>
  <c r="C6" i="26"/>
  <c r="I12" i="32" s="1"/>
  <c r="D7" i="20"/>
  <c r="D8" i="20"/>
  <c r="C9" i="8"/>
  <c r="D67" i="4"/>
  <c r="C8" i="8"/>
  <c r="D66" i="4"/>
  <c r="D6" i="20"/>
  <c r="D10" i="22" l="1"/>
  <c r="D26" i="22" s="1"/>
  <c r="D65" i="22" s="1"/>
  <c r="D138" i="22" s="1"/>
  <c r="J35" i="34"/>
  <c r="G28" i="34"/>
  <c r="U28" i="34"/>
  <c r="G42" i="34"/>
  <c r="U42" i="34"/>
  <c r="G43" i="34"/>
  <c r="U43" i="34"/>
  <c r="D11" i="2"/>
  <c r="CM11" i="2"/>
  <c r="J10" i="34"/>
  <c r="K10" i="34" s="1"/>
  <c r="J17" i="34"/>
  <c r="K17" i="34" s="1"/>
  <c r="J36" i="34"/>
  <c r="K36" i="34" s="1"/>
  <c r="E6" i="20"/>
  <c r="F6" i="20" s="1"/>
  <c r="G6" i="20" s="1"/>
  <c r="H6" i="20" s="1"/>
  <c r="I6" i="20" s="1"/>
  <c r="J6" i="20" s="1"/>
  <c r="K6" i="20" s="1"/>
  <c r="L6" i="20" s="1"/>
  <c r="M6" i="20" s="1"/>
  <c r="N6" i="20" s="1"/>
  <c r="O6" i="20" s="1"/>
  <c r="E37" i="20"/>
  <c r="F37" i="20" s="1"/>
  <c r="G37" i="20" s="1"/>
  <c r="E8" i="20"/>
  <c r="F8" i="20" s="1"/>
  <c r="G8" i="20" s="1"/>
  <c r="H8" i="20" s="1"/>
  <c r="I8" i="20" s="1"/>
  <c r="E33" i="20"/>
  <c r="F33" i="20" s="1"/>
  <c r="G33" i="20" s="1"/>
  <c r="E36" i="20"/>
  <c r="E7" i="20"/>
  <c r="F7" i="20" s="1"/>
  <c r="G7" i="20" s="1"/>
  <c r="H7" i="20" s="1"/>
  <c r="I7" i="20" s="1"/>
  <c r="J7" i="20" s="1"/>
  <c r="K7" i="20" s="1"/>
  <c r="L7" i="20" s="1"/>
  <c r="M7" i="20" s="1"/>
  <c r="N7" i="20" s="1"/>
  <c r="E32" i="20"/>
  <c r="F32" i="20" s="1"/>
  <c r="G32" i="20" s="1"/>
  <c r="H32" i="20" s="1"/>
  <c r="I32" i="20" s="1"/>
  <c r="J32" i="20" s="1"/>
  <c r="K32" i="20" s="1"/>
  <c r="L32" i="20" s="1"/>
  <c r="D8" i="19"/>
  <c r="D27" i="19"/>
  <c r="D34" i="19"/>
  <c r="D35" i="19"/>
  <c r="D10" i="19"/>
  <c r="D23" i="19"/>
  <c r="D37" i="19"/>
  <c r="D7" i="19"/>
  <c r="D18" i="19"/>
  <c r="E18" i="19" s="1"/>
  <c r="D28" i="19"/>
  <c r="D33" i="19"/>
  <c r="S36" i="20"/>
  <c r="S202" i="18" s="1"/>
  <c r="S257" i="18" s="1"/>
  <c r="S37" i="20"/>
  <c r="BH203" i="18" s="1"/>
  <c r="BH258" i="18" s="1"/>
  <c r="S32" i="20"/>
  <c r="BH198" i="18" s="1"/>
  <c r="BH253" i="18" s="1"/>
  <c r="S6" i="20"/>
  <c r="S172" i="18" s="1"/>
  <c r="S227" i="18" s="1"/>
  <c r="S8" i="20"/>
  <c r="S174" i="18" s="1"/>
  <c r="S229" i="18" s="1"/>
  <c r="S7" i="20"/>
  <c r="BH173" i="18" s="1"/>
  <c r="BH228" i="18" s="1"/>
  <c r="T6" i="20"/>
  <c r="BI172" i="18" s="1"/>
  <c r="BI227" i="18" s="1"/>
  <c r="T36" i="20"/>
  <c r="T202" i="18" s="1"/>
  <c r="T257" i="18" s="1"/>
  <c r="T8" i="20"/>
  <c r="BI174" i="18" s="1"/>
  <c r="BI229" i="18" s="1"/>
  <c r="T7" i="20"/>
  <c r="BI173" i="18" s="1"/>
  <c r="BI228" i="18" s="1"/>
  <c r="T37" i="20"/>
  <c r="BI203" i="18" s="1"/>
  <c r="BI258" i="18" s="1"/>
  <c r="T32" i="20"/>
  <c r="T198" i="18" s="1"/>
  <c r="T253" i="18" s="1"/>
  <c r="C14" i="31"/>
  <c r="C58" i="31" s="1"/>
  <c r="C97" i="31" s="1"/>
  <c r="U37" i="20"/>
  <c r="U32" i="20"/>
  <c r="U6" i="20"/>
  <c r="U8" i="20"/>
  <c r="U7" i="20"/>
  <c r="U36" i="20"/>
  <c r="E34" i="19"/>
  <c r="BB199" i="18"/>
  <c r="BB254" i="18" s="1"/>
  <c r="M199" i="18"/>
  <c r="M254" i="18" s="1"/>
  <c r="CY20" i="24"/>
  <c r="DK20" i="24"/>
  <c r="CR20" i="24"/>
  <c r="DB20" i="24"/>
  <c r="DG20" i="24"/>
  <c r="CI20" i="24"/>
  <c r="CU20" i="24"/>
  <c r="DH20" i="24"/>
  <c r="CM20" i="24"/>
  <c r="DJ20" i="24"/>
  <c r="CW20" i="24"/>
  <c r="DA20" i="24"/>
  <c r="DS20" i="24"/>
  <c r="DC20" i="24"/>
  <c r="DR20" i="24"/>
  <c r="CT20" i="24"/>
  <c r="CN20" i="24"/>
  <c r="CJ20" i="24"/>
  <c r="CH20" i="24"/>
  <c r="CX20" i="24"/>
  <c r="DM20" i="24"/>
  <c r="DN20" i="24"/>
  <c r="DE20" i="24"/>
  <c r="DI20" i="24"/>
  <c r="DD20" i="24"/>
  <c r="DF20" i="24"/>
  <c r="CQ20" i="24"/>
  <c r="CL20" i="24"/>
  <c r="CF20" i="24"/>
  <c r="D25" i="32" s="1"/>
  <c r="DP20" i="24"/>
  <c r="CS20" i="24"/>
  <c r="DQ20" i="24"/>
  <c r="CV20" i="24"/>
  <c r="CP20" i="24"/>
  <c r="DO20" i="24"/>
  <c r="DL20" i="24"/>
  <c r="CO20" i="24"/>
  <c r="CK20" i="24"/>
  <c r="CG20" i="24"/>
  <c r="D31" i="15"/>
  <c r="D59" i="15" s="1"/>
  <c r="D60" i="15" s="1"/>
  <c r="D68" i="15" s="1"/>
  <c r="D69" i="15" s="1"/>
  <c r="D24" i="20"/>
  <c r="D36" i="19"/>
  <c r="AX4" i="2"/>
  <c r="D33" i="15"/>
  <c r="F33" i="15" s="1"/>
  <c r="D34" i="15"/>
  <c r="F34" i="15" s="1"/>
  <c r="D32" i="15"/>
  <c r="D61" i="15" s="1"/>
  <c r="D62" i="15" s="1"/>
  <c r="D70" i="15" s="1"/>
  <c r="D71" i="15" s="1"/>
  <c r="D35" i="15"/>
  <c r="F35" i="15" s="1"/>
  <c r="D36" i="15"/>
  <c r="F36" i="15" s="1"/>
  <c r="D37" i="15"/>
  <c r="F37" i="15" s="1"/>
  <c r="B11" i="24"/>
  <c r="DB11" i="24" s="1"/>
  <c r="I11" i="8"/>
  <c r="B24" i="24"/>
  <c r="DP24" i="24" s="1"/>
  <c r="I24" i="8"/>
  <c r="S24" i="8" s="1"/>
  <c r="B34" i="24"/>
  <c r="CZ34" i="24" s="1"/>
  <c r="I34" i="8"/>
  <c r="O34" i="8" s="1"/>
  <c r="B8" i="24"/>
  <c r="CZ8" i="24" s="1"/>
  <c r="I8" i="8"/>
  <c r="B29" i="24"/>
  <c r="CZ29" i="24" s="1"/>
  <c r="I29" i="8"/>
  <c r="B38" i="24"/>
  <c r="CF38" i="24" s="1"/>
  <c r="D43" i="32" s="1"/>
  <c r="I38" i="8"/>
  <c r="O38" i="8" s="1"/>
  <c r="B36" i="24"/>
  <c r="CZ36" i="24" s="1"/>
  <c r="I36" i="8"/>
  <c r="O36" i="8" s="1"/>
  <c r="O20" i="8"/>
  <c r="S20" i="8"/>
  <c r="B9" i="24"/>
  <c r="CZ9" i="24" s="1"/>
  <c r="I9" i="8"/>
  <c r="B19" i="24"/>
  <c r="DS19" i="24" s="1"/>
  <c r="I19" i="8"/>
  <c r="B28" i="24"/>
  <c r="CZ28" i="24" s="1"/>
  <c r="I28" i="8"/>
  <c r="B35" i="24"/>
  <c r="CF35" i="24" s="1"/>
  <c r="D40" i="32" s="1"/>
  <c r="I35" i="8"/>
  <c r="O35" i="8" s="1"/>
  <c r="B37" i="24"/>
  <c r="CZ37" i="24" s="1"/>
  <c r="I37" i="8"/>
  <c r="O37" i="8" s="1"/>
  <c r="BC199" i="18"/>
  <c r="BC254" i="18" s="1"/>
  <c r="N199" i="18"/>
  <c r="N254" i="18" s="1"/>
  <c r="E25" i="20"/>
  <c r="AS191" i="18"/>
  <c r="AS246" i="18" s="1"/>
  <c r="D191" i="18"/>
  <c r="D246" i="18" s="1"/>
  <c r="D24" i="2"/>
  <c r="D83" i="4" s="1"/>
  <c r="D19" i="2"/>
  <c r="D78" i="4" s="1"/>
  <c r="AY4" i="2"/>
  <c r="D23" i="2"/>
  <c r="D82" i="4" s="1"/>
  <c r="D20" i="2"/>
  <c r="D79" i="4" s="1"/>
  <c r="D31" i="20"/>
  <c r="C15" i="31"/>
  <c r="G43" i="32"/>
  <c r="C29" i="21"/>
  <c r="J35" i="32" s="1"/>
  <c r="BV29" i="2"/>
  <c r="BF29" i="2"/>
  <c r="BY29" i="2"/>
  <c r="BD29" i="2"/>
  <c r="BX29" i="2"/>
  <c r="BC29" i="2"/>
  <c r="BK29" i="2"/>
  <c r="BG29" i="2"/>
  <c r="BE29" i="2"/>
  <c r="BA29" i="2"/>
  <c r="BN29" i="2"/>
  <c r="BO29" i="2"/>
  <c r="BM29" i="2"/>
  <c r="CB29" i="2"/>
  <c r="BW29" i="2"/>
  <c r="CH29" i="2"/>
  <c r="BR29" i="2"/>
  <c r="BB29" i="2"/>
  <c r="BT29" i="2"/>
  <c r="AY29" i="2"/>
  <c r="BS29" i="2"/>
  <c r="AW29" i="2"/>
  <c r="AZ29" i="2"/>
  <c r="AV29" i="2"/>
  <c r="CG29" i="2"/>
  <c r="CD29" i="2"/>
  <c r="AX29" i="2"/>
  <c r="CI29" i="2"/>
  <c r="CF29" i="2"/>
  <c r="CA29" i="2"/>
  <c r="E29" i="2"/>
  <c r="CM29" i="2" s="1"/>
  <c r="BZ29" i="2"/>
  <c r="BJ29" i="2"/>
  <c r="CE29" i="2"/>
  <c r="BI29" i="2"/>
  <c r="CC29" i="2"/>
  <c r="BH29" i="2"/>
  <c r="BU29" i="2"/>
  <c r="BQ29" i="2"/>
  <c r="BP29" i="2"/>
  <c r="BL29" i="2"/>
  <c r="W36" i="20"/>
  <c r="C32" i="8"/>
  <c r="D90" i="4"/>
  <c r="E35" i="20"/>
  <c r="AS201" i="18"/>
  <c r="AS256" i="18" s="1"/>
  <c r="D201" i="18"/>
  <c r="D256" i="18" s="1"/>
  <c r="AQ203" i="18"/>
  <c r="AQ258" i="18" s="1"/>
  <c r="B203" i="18"/>
  <c r="B258" i="18" s="1"/>
  <c r="C39" i="8"/>
  <c r="D97" i="4"/>
  <c r="C31" i="26"/>
  <c r="I37" i="32" s="1"/>
  <c r="E89" i="4"/>
  <c r="W37" i="20"/>
  <c r="AQ200" i="18"/>
  <c r="AQ255" i="18" s="1"/>
  <c r="B200" i="18"/>
  <c r="B255" i="18" s="1"/>
  <c r="G42" i="32"/>
  <c r="D12" i="15"/>
  <c r="F12" i="15" s="1"/>
  <c r="D14" i="15"/>
  <c r="F14" i="15" s="1"/>
  <c r="D18" i="15"/>
  <c r="F18" i="15" s="1"/>
  <c r="D10" i="15"/>
  <c r="F10" i="15" s="1"/>
  <c r="D16" i="15"/>
  <c r="F16" i="15" s="1"/>
  <c r="D17" i="15"/>
  <c r="F17" i="15" s="1"/>
  <c r="D13" i="15"/>
  <c r="F13" i="15" s="1"/>
  <c r="D15" i="15"/>
  <c r="F15" i="15" s="1"/>
  <c r="D11" i="15"/>
  <c r="F11" i="15" s="1"/>
  <c r="D19" i="15"/>
  <c r="F19" i="15" s="1"/>
  <c r="AQ199" i="18"/>
  <c r="AQ254" i="18" s="1"/>
  <c r="B199" i="18"/>
  <c r="B254" i="18" s="1"/>
  <c r="B143" i="18"/>
  <c r="K38" i="32"/>
  <c r="C32" i="27"/>
  <c r="I33" i="8" s="1"/>
  <c r="C32" i="19"/>
  <c r="L38" i="32" s="1"/>
  <c r="E34" i="20"/>
  <c r="D200" i="18"/>
  <c r="D255" i="18" s="1"/>
  <c r="AS200" i="18"/>
  <c r="AS255" i="18" s="1"/>
  <c r="D31" i="8"/>
  <c r="D51" i="2"/>
  <c r="D48" i="2"/>
  <c r="D47" i="2"/>
  <c r="C89" i="4"/>
  <c r="C30" i="20"/>
  <c r="M36" i="32" s="1"/>
  <c r="D30" i="2"/>
  <c r="D44" i="2"/>
  <c r="D55" i="2"/>
  <c r="W32" i="20"/>
  <c r="AQ202" i="18"/>
  <c r="AQ257" i="18" s="1"/>
  <c r="B202" i="18"/>
  <c r="B257" i="18" s="1"/>
  <c r="B201" i="18"/>
  <c r="B256" i="18" s="1"/>
  <c r="AQ201" i="18"/>
  <c r="AQ256" i="18" s="1"/>
  <c r="AQ194" i="18"/>
  <c r="AQ249" i="18" s="1"/>
  <c r="B194" i="18"/>
  <c r="B249" i="18" s="1"/>
  <c r="E27" i="20"/>
  <c r="AS193" i="18"/>
  <c r="AS248" i="18" s="1"/>
  <c r="D193" i="18"/>
  <c r="D248" i="18" s="1"/>
  <c r="B193" i="18"/>
  <c r="B248" i="18" s="1"/>
  <c r="AQ193" i="18"/>
  <c r="AQ248" i="18" s="1"/>
  <c r="E28" i="20"/>
  <c r="AS194" i="18"/>
  <c r="AS249" i="18" s="1"/>
  <c r="D194" i="18"/>
  <c r="D249" i="18" s="1"/>
  <c r="D57" i="15"/>
  <c r="D58" i="15" s="1"/>
  <c r="F30" i="15"/>
  <c r="K30" i="32"/>
  <c r="C24" i="19"/>
  <c r="L30" i="32" s="1"/>
  <c r="B136" i="18"/>
  <c r="K31" i="32"/>
  <c r="C25" i="27"/>
  <c r="C25" i="19"/>
  <c r="L31" i="32" s="1"/>
  <c r="C62" i="31"/>
  <c r="C101" i="31" s="1"/>
  <c r="D13" i="22"/>
  <c r="B189" i="18"/>
  <c r="B244" i="18" s="1"/>
  <c r="AQ189" i="18"/>
  <c r="AQ244" i="18" s="1"/>
  <c r="E23" i="20"/>
  <c r="D13" i="31"/>
  <c r="AS189" i="18"/>
  <c r="AS244" i="18" s="1"/>
  <c r="D189" i="18"/>
  <c r="D244" i="18" s="1"/>
  <c r="D5" i="2"/>
  <c r="C6" i="8" s="1"/>
  <c r="E22" i="20"/>
  <c r="D12" i="31"/>
  <c r="BA4" i="2"/>
  <c r="BZ4" i="2"/>
  <c r="AW4" i="2"/>
  <c r="AM81" i="4"/>
  <c r="AK22" i="26" s="1"/>
  <c r="AJ133" i="18" s="1"/>
  <c r="AF81" i="4"/>
  <c r="AD22" i="26" s="1"/>
  <c r="AC133" i="18" s="1"/>
  <c r="AQ81" i="4"/>
  <c r="AO22" i="26" s="1"/>
  <c r="AN133" i="18" s="1"/>
  <c r="AL81" i="4"/>
  <c r="AJ22" i="26" s="1"/>
  <c r="AI133" i="18" s="1"/>
  <c r="AD81" i="4"/>
  <c r="AB22" i="26" s="1"/>
  <c r="AA133" i="18" s="1"/>
  <c r="AC81" i="4"/>
  <c r="AA22" i="26" s="1"/>
  <c r="Z133" i="18" s="1"/>
  <c r="AG81" i="4"/>
  <c r="AE22" i="26" s="1"/>
  <c r="AD133" i="18" s="1"/>
  <c r="AH81" i="4"/>
  <c r="AF22" i="26" s="1"/>
  <c r="AE133" i="18" s="1"/>
  <c r="T81" i="4"/>
  <c r="R22" i="26" s="1"/>
  <c r="AE81" i="4"/>
  <c r="AC22" i="26" s="1"/>
  <c r="AB133" i="18" s="1"/>
  <c r="Z81" i="4"/>
  <c r="X22" i="26" s="1"/>
  <c r="W133" i="18" s="1"/>
  <c r="AA81" i="4"/>
  <c r="Y22" i="26" s="1"/>
  <c r="X133" i="18" s="1"/>
  <c r="V81" i="4"/>
  <c r="T22" i="26" s="1"/>
  <c r="W81" i="4"/>
  <c r="U22" i="26" s="1"/>
  <c r="S81" i="4"/>
  <c r="Q22" i="26" s="1"/>
  <c r="AO81" i="4"/>
  <c r="AM22" i="26" s="1"/>
  <c r="AL133" i="18" s="1"/>
  <c r="AB81" i="4"/>
  <c r="Z22" i="26" s="1"/>
  <c r="Y133" i="18" s="1"/>
  <c r="R81" i="4"/>
  <c r="P22" i="26" s="1"/>
  <c r="AN81" i="4"/>
  <c r="AL22" i="26" s="1"/>
  <c r="AK133" i="18" s="1"/>
  <c r="Y81" i="4"/>
  <c r="W22" i="26" s="1"/>
  <c r="AP81" i="4"/>
  <c r="AN22" i="26" s="1"/>
  <c r="AM133" i="18" s="1"/>
  <c r="Q81" i="4"/>
  <c r="O22" i="26" s="1"/>
  <c r="U81" i="4"/>
  <c r="S22" i="26" s="1"/>
  <c r="AJ81" i="4"/>
  <c r="AH22" i="26" s="1"/>
  <c r="AG133" i="18" s="1"/>
  <c r="AI81" i="4"/>
  <c r="AG22" i="26" s="1"/>
  <c r="AF133" i="18" s="1"/>
  <c r="X81" i="4"/>
  <c r="V22" i="26" s="1"/>
  <c r="AK81" i="4"/>
  <c r="AI22" i="26" s="1"/>
  <c r="AH133" i="18" s="1"/>
  <c r="AR81" i="4"/>
  <c r="AP22" i="26" s="1"/>
  <c r="AO133" i="18" s="1"/>
  <c r="F81" i="4"/>
  <c r="D22" i="26" s="1"/>
  <c r="G81" i="4"/>
  <c r="E22" i="26" s="1"/>
  <c r="H81" i="4"/>
  <c r="F22" i="26" s="1"/>
  <c r="I81" i="4"/>
  <c r="G22" i="26" s="1"/>
  <c r="J81" i="4"/>
  <c r="H22" i="26" s="1"/>
  <c r="K81" i="4"/>
  <c r="I22" i="26" s="1"/>
  <c r="L81" i="4"/>
  <c r="J22" i="26" s="1"/>
  <c r="M81" i="4"/>
  <c r="K22" i="26" s="1"/>
  <c r="N81" i="4"/>
  <c r="L22" i="26" s="1"/>
  <c r="P81" i="4"/>
  <c r="N22" i="26" s="1"/>
  <c r="O81" i="4"/>
  <c r="M22" i="26" s="1"/>
  <c r="D20" i="20"/>
  <c r="AZ4" i="2"/>
  <c r="C20" i="26"/>
  <c r="I26" i="32" s="1"/>
  <c r="E80" i="4"/>
  <c r="C21" i="26" s="1"/>
  <c r="I27" i="32" s="1"/>
  <c r="E81" i="4"/>
  <c r="C22" i="26" s="1"/>
  <c r="I28" i="32" s="1"/>
  <c r="E21" i="20"/>
  <c r="D11" i="31"/>
  <c r="BB4" i="2"/>
  <c r="Z80" i="4"/>
  <c r="X21" i="26" s="1"/>
  <c r="W132" i="18" s="1"/>
  <c r="Q80" i="4"/>
  <c r="O21" i="26" s="1"/>
  <c r="AM80" i="4"/>
  <c r="AK21" i="26" s="1"/>
  <c r="AC80" i="4"/>
  <c r="AA21" i="26" s="1"/>
  <c r="Z132" i="18" s="1"/>
  <c r="AN80" i="4"/>
  <c r="AL21" i="26" s="1"/>
  <c r="AK132" i="18" s="1"/>
  <c r="AO80" i="4"/>
  <c r="AM21" i="26" s="1"/>
  <c r="AL132" i="18" s="1"/>
  <c r="AK80" i="4"/>
  <c r="AI21" i="26" s="1"/>
  <c r="AH132" i="18" s="1"/>
  <c r="AJ80" i="4"/>
  <c r="AH21" i="26" s="1"/>
  <c r="AG132" i="18" s="1"/>
  <c r="U80" i="4"/>
  <c r="S21" i="26" s="1"/>
  <c r="AR80" i="4"/>
  <c r="AP21" i="26" s="1"/>
  <c r="AO132" i="18" s="1"/>
  <c r="AL80" i="4"/>
  <c r="AJ21" i="26" s="1"/>
  <c r="AI132" i="18" s="1"/>
  <c r="AQ80" i="4"/>
  <c r="AO21" i="26" s="1"/>
  <c r="AB80" i="4"/>
  <c r="Z21" i="26" s="1"/>
  <c r="Y132" i="18" s="1"/>
  <c r="R80" i="4"/>
  <c r="P21" i="26" s="1"/>
  <c r="AI80" i="4"/>
  <c r="AG21" i="26" s="1"/>
  <c r="AF132" i="18" s="1"/>
  <c r="AH80" i="4"/>
  <c r="AF21" i="26" s="1"/>
  <c r="AP80" i="4"/>
  <c r="AN21" i="26" s="1"/>
  <c r="AM132" i="18" s="1"/>
  <c r="V80" i="4"/>
  <c r="T21" i="26" s="1"/>
  <c r="AF80" i="4"/>
  <c r="AD21" i="26" s="1"/>
  <c r="AC132" i="18" s="1"/>
  <c r="T80" i="4"/>
  <c r="R21" i="26" s="1"/>
  <c r="X80" i="4"/>
  <c r="V21" i="26" s="1"/>
  <c r="AD80" i="4"/>
  <c r="AB21" i="26" s="1"/>
  <c r="AA132" i="18" s="1"/>
  <c r="W80" i="4"/>
  <c r="U21" i="26" s="1"/>
  <c r="Y80" i="4"/>
  <c r="W21" i="26" s="1"/>
  <c r="S80" i="4"/>
  <c r="Q21" i="26" s="1"/>
  <c r="AE80" i="4"/>
  <c r="AC21" i="26" s="1"/>
  <c r="AG80" i="4"/>
  <c r="AE21" i="26" s="1"/>
  <c r="AD132" i="18" s="1"/>
  <c r="AA80" i="4"/>
  <c r="Y21" i="26" s="1"/>
  <c r="X132" i="18" s="1"/>
  <c r="F80" i="4"/>
  <c r="D21" i="26" s="1"/>
  <c r="G80" i="4"/>
  <c r="E21" i="26" s="1"/>
  <c r="H80" i="4"/>
  <c r="F21" i="26" s="1"/>
  <c r="I80" i="4"/>
  <c r="G21" i="26" s="1"/>
  <c r="J80" i="4"/>
  <c r="H21" i="26" s="1"/>
  <c r="K80" i="4"/>
  <c r="I21" i="26" s="1"/>
  <c r="L80" i="4"/>
  <c r="J21" i="26" s="1"/>
  <c r="M80" i="4"/>
  <c r="K21" i="26" s="1"/>
  <c r="N80" i="4"/>
  <c r="L21" i="26" s="1"/>
  <c r="P80" i="4"/>
  <c r="N21" i="26" s="1"/>
  <c r="O80" i="4"/>
  <c r="M21" i="26" s="1"/>
  <c r="CE4" i="2"/>
  <c r="CF4" i="2"/>
  <c r="CC4" i="2"/>
  <c r="BS4" i="2"/>
  <c r="E10" i="31"/>
  <c r="E26" i="31" s="1"/>
  <c r="E65" i="31" s="1"/>
  <c r="E144" i="31" s="1"/>
  <c r="F19" i="20"/>
  <c r="E10" i="22"/>
  <c r="E26" i="22" s="1"/>
  <c r="E65" i="22" s="1"/>
  <c r="E138" i="22" s="1"/>
  <c r="F19" i="19"/>
  <c r="BX4" i="2"/>
  <c r="BF4" i="2"/>
  <c r="CA4" i="2"/>
  <c r="BH4" i="2"/>
  <c r="BQ4" i="2"/>
  <c r="BR4" i="2"/>
  <c r="BG4" i="2"/>
  <c r="BE4" i="2"/>
  <c r="BP4" i="2"/>
  <c r="BD4" i="2"/>
  <c r="CI4" i="2"/>
  <c r="CB4" i="2"/>
  <c r="CG4" i="2"/>
  <c r="BW4" i="2"/>
  <c r="BY4" i="2"/>
  <c r="CD4" i="2"/>
  <c r="BO4" i="2"/>
  <c r="E4" i="2"/>
  <c r="BT4" i="2"/>
  <c r="BJ4" i="2"/>
  <c r="C17" i="8"/>
  <c r="D75" i="4"/>
  <c r="E18" i="20"/>
  <c r="D184" i="18"/>
  <c r="D239" i="18" s="1"/>
  <c r="AS184" i="18"/>
  <c r="AS239" i="18" s="1"/>
  <c r="B184" i="18"/>
  <c r="B239" i="18" s="1"/>
  <c r="AQ184" i="18"/>
  <c r="AQ239" i="18" s="1"/>
  <c r="C13" i="8"/>
  <c r="D71" i="4"/>
  <c r="C70" i="4"/>
  <c r="C11" i="20"/>
  <c r="M17" i="32" s="1"/>
  <c r="D12" i="8"/>
  <c r="BI4" i="2"/>
  <c r="BC4" i="2"/>
  <c r="BK4" i="2"/>
  <c r="BN4" i="2"/>
  <c r="BM4" i="2"/>
  <c r="BU4" i="2"/>
  <c r="BV4" i="2"/>
  <c r="CH4" i="2"/>
  <c r="BL4" i="2"/>
  <c r="D40" i="15"/>
  <c r="F40" i="15" s="1"/>
  <c r="D39" i="15"/>
  <c r="F39" i="15" s="1"/>
  <c r="C16" i="26"/>
  <c r="I22" i="32" s="1"/>
  <c r="E70" i="4"/>
  <c r="C11" i="26" s="1"/>
  <c r="I17" i="32" s="1"/>
  <c r="E17" i="20"/>
  <c r="AS183" i="18"/>
  <c r="AS238" i="18" s="1"/>
  <c r="D183" i="18"/>
  <c r="D238" i="18" s="1"/>
  <c r="B128" i="18"/>
  <c r="K23" i="32"/>
  <c r="C17" i="27"/>
  <c r="C17" i="19"/>
  <c r="L23" i="32" s="1"/>
  <c r="D16" i="20"/>
  <c r="C9" i="31"/>
  <c r="C61" i="31" s="1"/>
  <c r="C100" i="31" s="1"/>
  <c r="E10" i="20"/>
  <c r="D176" i="18"/>
  <c r="D231" i="18" s="1"/>
  <c r="AS176" i="18"/>
  <c r="AS231" i="18" s="1"/>
  <c r="AQ176" i="18"/>
  <c r="AQ231" i="18" s="1"/>
  <c r="B176" i="18"/>
  <c r="B231" i="18" s="1"/>
  <c r="AQ173" i="18"/>
  <c r="AQ228" i="18" s="1"/>
  <c r="B173" i="18"/>
  <c r="B228" i="18" s="1"/>
  <c r="AQ174" i="18"/>
  <c r="AQ229" i="18" s="1"/>
  <c r="B174" i="18"/>
  <c r="B229" i="18" s="1"/>
  <c r="W7" i="20"/>
  <c r="W8" i="20"/>
  <c r="B117" i="18"/>
  <c r="K12" i="32"/>
  <c r="C6" i="27"/>
  <c r="I7" i="8" s="1"/>
  <c r="S7" i="8" s="1"/>
  <c r="C6" i="19"/>
  <c r="L12" i="32" s="1"/>
  <c r="D5" i="20"/>
  <c r="C4" i="31"/>
  <c r="W6" i="20"/>
  <c r="C5" i="26"/>
  <c r="I11" i="32" s="1"/>
  <c r="D70" i="4"/>
  <c r="C12" i="8"/>
  <c r="C4" i="20" l="1"/>
  <c r="M10" i="32" s="1"/>
  <c r="CM4" i="2"/>
  <c r="D14" i="31"/>
  <c r="D57" i="31" s="1"/>
  <c r="D96" i="31" s="1"/>
  <c r="F36" i="20"/>
  <c r="G36" i="20" s="1"/>
  <c r="H36" i="20" s="1"/>
  <c r="I36" i="20" s="1"/>
  <c r="J36" i="20" s="1"/>
  <c r="K36" i="20" s="1"/>
  <c r="L36" i="20" s="1"/>
  <c r="M36" i="20" s="1"/>
  <c r="N36" i="20" s="1"/>
  <c r="O36" i="20" s="1"/>
  <c r="O202" i="18" s="1"/>
  <c r="O257" i="18" s="1"/>
  <c r="M12" i="34"/>
  <c r="E20" i="20"/>
  <c r="I28" i="34"/>
  <c r="AG28" i="34" s="1"/>
  <c r="I27" i="34"/>
  <c r="AG27" i="34" s="1"/>
  <c r="D25" i="34"/>
  <c r="V25" i="34" s="1"/>
  <c r="P36" i="20"/>
  <c r="P202" i="18" s="1"/>
  <c r="P257" i="18" s="1"/>
  <c r="P6" i="20"/>
  <c r="BE172" i="18" s="1"/>
  <c r="BE227" i="18" s="1"/>
  <c r="O172" i="18"/>
  <c r="O227" i="18" s="1"/>
  <c r="BD172" i="18"/>
  <c r="BD227" i="18" s="1"/>
  <c r="DS8" i="24"/>
  <c r="E23" i="19"/>
  <c r="F23" i="19" s="1"/>
  <c r="E33" i="19"/>
  <c r="F33" i="19" s="1"/>
  <c r="G33" i="19" s="1"/>
  <c r="H33" i="19" s="1"/>
  <c r="I33" i="19" s="1"/>
  <c r="J33" i="19" s="1"/>
  <c r="K33" i="19" s="1"/>
  <c r="L33" i="19" s="1"/>
  <c r="M33" i="19" s="1"/>
  <c r="N33" i="19" s="1"/>
  <c r="O33" i="19" s="1"/>
  <c r="P33" i="19" s="1"/>
  <c r="Q33" i="19" s="1"/>
  <c r="R33" i="19" s="1"/>
  <c r="S33" i="19" s="1"/>
  <c r="T33" i="19" s="1"/>
  <c r="U33" i="19" s="1"/>
  <c r="V33" i="19" s="1"/>
  <c r="W33" i="19" s="1"/>
  <c r="E28" i="19"/>
  <c r="F28" i="19" s="1"/>
  <c r="G28" i="19" s="1"/>
  <c r="H28" i="19" s="1"/>
  <c r="I28" i="19" s="1"/>
  <c r="J28" i="19" s="1"/>
  <c r="K28" i="19" s="1"/>
  <c r="L28" i="19" s="1"/>
  <c r="M28" i="19" s="1"/>
  <c r="N28" i="19" s="1"/>
  <c r="O28" i="19" s="1"/>
  <c r="P28" i="19" s="1"/>
  <c r="Q28" i="19" s="1"/>
  <c r="R28" i="19" s="1"/>
  <c r="S28" i="19" s="1"/>
  <c r="T28" i="19" s="1"/>
  <c r="U28" i="19" s="1"/>
  <c r="V28" i="19" s="1"/>
  <c r="W28" i="19" s="1"/>
  <c r="E27" i="19"/>
  <c r="F27" i="19" s="1"/>
  <c r="G27" i="19" s="1"/>
  <c r="H27" i="19" s="1"/>
  <c r="I27" i="19" s="1"/>
  <c r="J27" i="19" s="1"/>
  <c r="K27" i="19" s="1"/>
  <c r="L27" i="19" s="1"/>
  <c r="M27" i="19" s="1"/>
  <c r="N27" i="19" s="1"/>
  <c r="O27" i="19" s="1"/>
  <c r="P27" i="19" s="1"/>
  <c r="Q27" i="19" s="1"/>
  <c r="R27" i="19" s="1"/>
  <c r="S27" i="19" s="1"/>
  <c r="T27" i="19" s="1"/>
  <c r="U27" i="19" s="1"/>
  <c r="V27" i="19" s="1"/>
  <c r="W27" i="19" s="1"/>
  <c r="E8" i="19"/>
  <c r="F8" i="19" s="1"/>
  <c r="G8" i="19" s="1"/>
  <c r="H8" i="19" s="1"/>
  <c r="I8" i="19" s="1"/>
  <c r="J8" i="19" s="1"/>
  <c r="K8" i="19" s="1"/>
  <c r="L8" i="19" s="1"/>
  <c r="M8" i="19" s="1"/>
  <c r="N8" i="19" s="1"/>
  <c r="O8" i="19" s="1"/>
  <c r="P8" i="19" s="1"/>
  <c r="Q8" i="19" s="1"/>
  <c r="R8" i="19" s="1"/>
  <c r="S8" i="19" s="1"/>
  <c r="T8" i="19" s="1"/>
  <c r="U8" i="19" s="1"/>
  <c r="V8" i="19" s="1"/>
  <c r="W8" i="19" s="1"/>
  <c r="E35" i="19"/>
  <c r="F35" i="19" s="1"/>
  <c r="G35" i="19" s="1"/>
  <c r="H35" i="19" s="1"/>
  <c r="I35" i="19" s="1"/>
  <c r="J35" i="19" s="1"/>
  <c r="K35" i="19" s="1"/>
  <c r="L35" i="19" s="1"/>
  <c r="M35" i="19" s="1"/>
  <c r="N35" i="19" s="1"/>
  <c r="O35" i="19" s="1"/>
  <c r="P35" i="19" s="1"/>
  <c r="Q35" i="19" s="1"/>
  <c r="R35" i="19" s="1"/>
  <c r="S35" i="19" s="1"/>
  <c r="T35" i="19" s="1"/>
  <c r="U35" i="19" s="1"/>
  <c r="V35" i="19" s="1"/>
  <c r="W35" i="19" s="1"/>
  <c r="E37" i="19"/>
  <c r="F37" i="19" s="1"/>
  <c r="G37" i="19" s="1"/>
  <c r="H37" i="19" s="1"/>
  <c r="I37" i="19" s="1"/>
  <c r="J37" i="19" s="1"/>
  <c r="K37" i="19" s="1"/>
  <c r="L37" i="19" s="1"/>
  <c r="M37" i="19" s="1"/>
  <c r="N37" i="19" s="1"/>
  <c r="O37" i="19" s="1"/>
  <c r="P37" i="19" s="1"/>
  <c r="Q37" i="19" s="1"/>
  <c r="R37" i="19" s="1"/>
  <c r="S37" i="19" s="1"/>
  <c r="T37" i="19" s="1"/>
  <c r="U37" i="19" s="1"/>
  <c r="V37" i="19" s="1"/>
  <c r="W37" i="19" s="1"/>
  <c r="E7" i="19"/>
  <c r="F7" i="19" s="1"/>
  <c r="G7" i="19" s="1"/>
  <c r="H7" i="19" s="1"/>
  <c r="I7" i="19" s="1"/>
  <c r="J7" i="19" s="1"/>
  <c r="K7" i="19" s="1"/>
  <c r="L7" i="19" s="1"/>
  <c r="M7" i="19" s="1"/>
  <c r="N7" i="19" s="1"/>
  <c r="O7" i="19" s="1"/>
  <c r="P7" i="19" s="1"/>
  <c r="Q7" i="19" s="1"/>
  <c r="R7" i="19" s="1"/>
  <c r="S7" i="19" s="1"/>
  <c r="T7" i="19" s="1"/>
  <c r="U7" i="19" s="1"/>
  <c r="V7" i="19" s="1"/>
  <c r="W7" i="19" s="1"/>
  <c r="F20" i="20"/>
  <c r="G20" i="20" s="1"/>
  <c r="H20" i="20" s="1"/>
  <c r="I20" i="20" s="1"/>
  <c r="J20" i="20" s="1"/>
  <c r="K20" i="20" s="1"/>
  <c r="L20" i="20" s="1"/>
  <c r="M20" i="20" s="1"/>
  <c r="N20" i="20" s="1"/>
  <c r="O20" i="20" s="1"/>
  <c r="P20" i="20" s="1"/>
  <c r="Q20" i="20" s="1"/>
  <c r="R20" i="20" s="1"/>
  <c r="S20" i="20" s="1"/>
  <c r="T20" i="20" s="1"/>
  <c r="U20" i="20" s="1"/>
  <c r="V20" i="20" s="1"/>
  <c r="F25" i="32"/>
  <c r="K28" i="32"/>
  <c r="E10" i="19"/>
  <c r="F10" i="19" s="1"/>
  <c r="K27" i="32"/>
  <c r="F34" i="19"/>
  <c r="G34" i="19" s="1"/>
  <c r="H34" i="19" s="1"/>
  <c r="I34" i="19" s="1"/>
  <c r="J34" i="19" s="1"/>
  <c r="K34" i="19" s="1"/>
  <c r="L34" i="19" s="1"/>
  <c r="M34" i="19" s="1"/>
  <c r="N34" i="19" s="1"/>
  <c r="O34" i="19" s="1"/>
  <c r="P34" i="19" s="1"/>
  <c r="Q34" i="19" s="1"/>
  <c r="R34" i="19" s="1"/>
  <c r="S34" i="19" s="1"/>
  <c r="T34" i="19" s="1"/>
  <c r="U34" i="19" s="1"/>
  <c r="V34" i="19" s="1"/>
  <c r="W34" i="19" s="1"/>
  <c r="F18" i="19"/>
  <c r="G18" i="19" s="1"/>
  <c r="H18" i="19" s="1"/>
  <c r="I18" i="19" s="1"/>
  <c r="J18" i="19" s="1"/>
  <c r="K18" i="19" s="1"/>
  <c r="L18" i="19" s="1"/>
  <c r="M18" i="19" s="1"/>
  <c r="N18" i="19" s="1"/>
  <c r="O18" i="19" s="1"/>
  <c r="P18" i="19" s="1"/>
  <c r="Q18" i="19" s="1"/>
  <c r="R18" i="19" s="1"/>
  <c r="S18" i="19" s="1"/>
  <c r="T18" i="19" s="1"/>
  <c r="U18" i="19" s="1"/>
  <c r="V18" i="19" s="1"/>
  <c r="W18" i="19" s="1"/>
  <c r="BE202" i="18"/>
  <c r="BE257" i="18" s="1"/>
  <c r="Q6" i="20"/>
  <c r="BF172" i="18" s="1"/>
  <c r="BF227" i="18" s="1"/>
  <c r="M7" i="8"/>
  <c r="Q36" i="20"/>
  <c r="BF202" i="18" s="1"/>
  <c r="BF257" i="18" s="1"/>
  <c r="O7" i="20"/>
  <c r="M13" i="34" s="1"/>
  <c r="M32" i="20"/>
  <c r="N32" i="20" s="1"/>
  <c r="O32" i="20" s="1"/>
  <c r="J8" i="20"/>
  <c r="K8" i="20" s="1"/>
  <c r="L8" i="20" s="1"/>
  <c r="M8" i="20" s="1"/>
  <c r="N8" i="20" s="1"/>
  <c r="O8" i="20" s="1"/>
  <c r="N14" i="32"/>
  <c r="N39" i="32"/>
  <c r="N13" i="32"/>
  <c r="H37" i="20"/>
  <c r="I37" i="20" s="1"/>
  <c r="J37" i="20" s="1"/>
  <c r="K37" i="20" s="1"/>
  <c r="L37" i="20" s="1"/>
  <c r="M37" i="20" s="1"/>
  <c r="N37" i="20" s="1"/>
  <c r="O37" i="20" s="1"/>
  <c r="H33" i="20"/>
  <c r="I33" i="20" s="1"/>
  <c r="J33" i="20" s="1"/>
  <c r="K33" i="20" s="1"/>
  <c r="L33" i="20" s="1"/>
  <c r="M33" i="20" s="1"/>
  <c r="N33" i="20" s="1"/>
  <c r="O33" i="20" s="1"/>
  <c r="R32" i="20"/>
  <c r="BG198" i="18" s="1"/>
  <c r="BG253" i="18" s="1"/>
  <c r="E201" i="18"/>
  <c r="E256" i="18" s="1"/>
  <c r="AT201" i="18"/>
  <c r="AT256" i="18" s="1"/>
  <c r="R37" i="20"/>
  <c r="R203" i="18" s="1"/>
  <c r="R258" i="18" s="1"/>
  <c r="R6" i="20"/>
  <c r="R7" i="20"/>
  <c r="BG173" i="18" s="1"/>
  <c r="BG228" i="18" s="1"/>
  <c r="R8" i="20"/>
  <c r="BG174" i="18" s="1"/>
  <c r="BG229" i="18" s="1"/>
  <c r="R36" i="20"/>
  <c r="R202" i="18" s="1"/>
  <c r="R257" i="18" s="1"/>
  <c r="CP36" i="24"/>
  <c r="CR19" i="24"/>
  <c r="CP8" i="24"/>
  <c r="CK24" i="24"/>
  <c r="BH172" i="18"/>
  <c r="BH227" i="18" s="1"/>
  <c r="N43" i="32"/>
  <c r="K35" i="34"/>
  <c r="S173" i="18"/>
  <c r="S228" i="18" s="1"/>
  <c r="S203" i="18"/>
  <c r="S258" i="18" s="1"/>
  <c r="BH202" i="18"/>
  <c r="BH257" i="18" s="1"/>
  <c r="BH174" i="18"/>
  <c r="BH229" i="18" s="1"/>
  <c r="T203" i="18"/>
  <c r="T258" i="18" s="1"/>
  <c r="S198" i="18"/>
  <c r="S253" i="18" s="1"/>
  <c r="BI202" i="18"/>
  <c r="BI257" i="18" s="1"/>
  <c r="DE24" i="24"/>
  <c r="DD8" i="24"/>
  <c r="CR24" i="24"/>
  <c r="CX8" i="24"/>
  <c r="DG8" i="24"/>
  <c r="CN24" i="24"/>
  <c r="DI24" i="24"/>
  <c r="CI8" i="24"/>
  <c r="CR8" i="24"/>
  <c r="DL8" i="24"/>
  <c r="DN19" i="24"/>
  <c r="CS24" i="24"/>
  <c r="DB24" i="24"/>
  <c r="CU8" i="24"/>
  <c r="CF8" i="24"/>
  <c r="D13" i="32" s="1"/>
  <c r="CG24" i="24"/>
  <c r="DD24" i="24"/>
  <c r="T174" i="18"/>
  <c r="T229" i="18" s="1"/>
  <c r="T172" i="18"/>
  <c r="T227" i="18" s="1"/>
  <c r="T173" i="18"/>
  <c r="T228" i="18" s="1"/>
  <c r="BI198" i="18"/>
  <c r="BI253" i="18" s="1"/>
  <c r="CM11" i="24"/>
  <c r="C57" i="31"/>
  <c r="C96" i="31" s="1"/>
  <c r="DD11" i="24"/>
  <c r="CM9" i="24"/>
  <c r="CS9" i="24"/>
  <c r="CR9" i="24"/>
  <c r="CR11" i="24"/>
  <c r="CY11" i="24"/>
  <c r="DM11" i="24"/>
  <c r="C53" i="31"/>
  <c r="C119" i="31" s="1"/>
  <c r="C120" i="31" s="1"/>
  <c r="C127" i="31" s="1"/>
  <c r="C128" i="31" s="1"/>
  <c r="DI9" i="24"/>
  <c r="CO11" i="24"/>
  <c r="DI11" i="24"/>
  <c r="CW9" i="24"/>
  <c r="CK9" i="24"/>
  <c r="CZ11" i="24"/>
  <c r="CQ11" i="24"/>
  <c r="DL11" i="24"/>
  <c r="C54" i="31"/>
  <c r="C93" i="31" s="1"/>
  <c r="C55" i="31"/>
  <c r="C94" i="31" s="1"/>
  <c r="C56" i="31"/>
  <c r="C95" i="31" s="1"/>
  <c r="C52" i="31"/>
  <c r="C117" i="31" s="1"/>
  <c r="C118" i="31" s="1"/>
  <c r="V36" i="20"/>
  <c r="BJ202" i="18"/>
  <c r="BJ257" i="18" s="1"/>
  <c r="U202" i="18"/>
  <c r="U257" i="18" s="1"/>
  <c r="V32" i="20"/>
  <c r="BJ198" i="18"/>
  <c r="BJ253" i="18" s="1"/>
  <c r="U198" i="18"/>
  <c r="U253" i="18" s="1"/>
  <c r="V6" i="20"/>
  <c r="BJ172" i="18"/>
  <c r="BJ227" i="18" s="1"/>
  <c r="U172" i="18"/>
  <c r="U227" i="18" s="1"/>
  <c r="V8" i="20"/>
  <c r="BJ174" i="18"/>
  <c r="BJ229" i="18" s="1"/>
  <c r="U174" i="18"/>
  <c r="U229" i="18" s="1"/>
  <c r="V7" i="20"/>
  <c r="BJ173" i="18"/>
  <c r="BJ228" i="18" s="1"/>
  <c r="U173" i="18"/>
  <c r="U228" i="18" s="1"/>
  <c r="V37" i="20"/>
  <c r="BJ203" i="18"/>
  <c r="BJ258" i="18" s="1"/>
  <c r="U203" i="18"/>
  <c r="U258" i="18" s="1"/>
  <c r="CJ19" i="24"/>
  <c r="DH19" i="24"/>
  <c r="CM19" i="24"/>
  <c r="CT19" i="24"/>
  <c r="DL19" i="24"/>
  <c r="CS19" i="24"/>
  <c r="DR19" i="24"/>
  <c r="CF19" i="24"/>
  <c r="D24" i="32" s="1"/>
  <c r="E24" i="20"/>
  <c r="E36" i="19"/>
  <c r="CK34" i="24"/>
  <c r="F25" i="20"/>
  <c r="AT191" i="18"/>
  <c r="AT246" i="18" s="1"/>
  <c r="E191" i="18"/>
  <c r="E246" i="18" s="1"/>
  <c r="DN9" i="24"/>
  <c r="DS9" i="24"/>
  <c r="CF11" i="24"/>
  <c r="D16" i="32" s="1"/>
  <c r="CM29" i="24"/>
  <c r="DD9" i="24"/>
  <c r="DQ29" i="24"/>
  <c r="CR36" i="24"/>
  <c r="DH9" i="24"/>
  <c r="CF36" i="24"/>
  <c r="D41" i="32" s="1"/>
  <c r="DP34" i="24"/>
  <c r="DJ28" i="24"/>
  <c r="CN36" i="24"/>
  <c r="DN36" i="24"/>
  <c r="CJ34" i="24"/>
  <c r="CX36" i="24"/>
  <c r="DB36" i="24"/>
  <c r="CN34" i="24"/>
  <c r="DA34" i="24"/>
  <c r="CO28" i="24"/>
  <c r="CS36" i="24"/>
  <c r="DM36" i="24"/>
  <c r="CM34" i="24"/>
  <c r="DC34" i="24"/>
  <c r="CG29" i="24"/>
  <c r="CR29" i="24"/>
  <c r="DF29" i="24"/>
  <c r="CJ28" i="24"/>
  <c r="DK28" i="24"/>
  <c r="CJ29" i="24"/>
  <c r="DL29" i="24"/>
  <c r="DB29" i="24"/>
  <c r="CK28" i="24"/>
  <c r="DM28" i="24"/>
  <c r="DF28" i="24"/>
  <c r="CL29" i="24"/>
  <c r="DH29" i="24"/>
  <c r="CH28" i="24"/>
  <c r="DP28" i="24"/>
  <c r="L37" i="8"/>
  <c r="K37" i="8"/>
  <c r="CU37" i="24"/>
  <c r="DQ34" i="24"/>
  <c r="CV8" i="24"/>
  <c r="CN8" i="24"/>
  <c r="CJ8" i="24"/>
  <c r="CY8" i="24"/>
  <c r="CG8" i="24"/>
  <c r="DE8" i="24"/>
  <c r="DC8" i="24"/>
  <c r="DF8" i="24"/>
  <c r="DQ8" i="24"/>
  <c r="DM8" i="24"/>
  <c r="CK19" i="24"/>
  <c r="CO19" i="24"/>
  <c r="CV19" i="24"/>
  <c r="CH19" i="24"/>
  <c r="CP19" i="24"/>
  <c r="DQ19" i="24"/>
  <c r="DP19" i="24"/>
  <c r="DG19" i="24"/>
  <c r="DD19" i="24"/>
  <c r="DI19" i="24"/>
  <c r="CY24" i="24"/>
  <c r="CO24" i="24"/>
  <c r="CV24" i="24"/>
  <c r="CX24" i="24"/>
  <c r="CH24" i="24"/>
  <c r="DK24" i="24"/>
  <c r="DL24" i="24"/>
  <c r="DN24" i="24"/>
  <c r="DA24" i="24"/>
  <c r="DC35" i="24"/>
  <c r="CO8" i="24"/>
  <c r="CH8" i="24"/>
  <c r="CK8" i="24"/>
  <c r="CT8" i="24"/>
  <c r="CL8" i="24"/>
  <c r="DA8" i="24"/>
  <c r="DN8" i="24"/>
  <c r="DH8" i="24"/>
  <c r="DR8" i="24"/>
  <c r="DP8" i="24"/>
  <c r="CZ19" i="24"/>
  <c r="CI19" i="24"/>
  <c r="CY19" i="24"/>
  <c r="CG19" i="24"/>
  <c r="CW19" i="24"/>
  <c r="CX19" i="24"/>
  <c r="DJ19" i="24"/>
  <c r="DF19" i="24"/>
  <c r="DB19" i="24"/>
  <c r="DA19" i="24"/>
  <c r="DO19" i="24"/>
  <c r="CP24" i="24"/>
  <c r="CI24" i="24"/>
  <c r="CL24" i="24"/>
  <c r="CW24" i="24"/>
  <c r="CM24" i="24"/>
  <c r="DO24" i="24"/>
  <c r="DS24" i="24"/>
  <c r="DH24" i="24"/>
  <c r="DJ24" i="24"/>
  <c r="CZ35" i="24"/>
  <c r="DE36" i="24"/>
  <c r="DL34" i="24"/>
  <c r="CM8" i="24"/>
  <c r="CW8" i="24"/>
  <c r="CQ8" i="24"/>
  <c r="CS8" i="24"/>
  <c r="DJ8" i="24"/>
  <c r="DK8" i="24"/>
  <c r="DB8" i="24"/>
  <c r="DO8" i="24"/>
  <c r="DI8" i="24"/>
  <c r="CQ19" i="24"/>
  <c r="CU19" i="24"/>
  <c r="CN19" i="24"/>
  <c r="CL19" i="24"/>
  <c r="DC19" i="24"/>
  <c r="DM19" i="24"/>
  <c r="DE19" i="24"/>
  <c r="DK19" i="24"/>
  <c r="CZ24" i="24"/>
  <c r="CT24" i="24"/>
  <c r="CQ24" i="24"/>
  <c r="CJ24" i="24"/>
  <c r="CU24" i="24"/>
  <c r="DC24" i="24"/>
  <c r="DG24" i="24"/>
  <c r="DF24" i="24"/>
  <c r="DR24" i="24"/>
  <c r="CF24" i="24"/>
  <c r="D29" i="32" s="1"/>
  <c r="CH35" i="24"/>
  <c r="DM37" i="24"/>
  <c r="CV35" i="24"/>
  <c r="DO37" i="24"/>
  <c r="CH37" i="24"/>
  <c r="DS35" i="24"/>
  <c r="CU35" i="24"/>
  <c r="CR35" i="24"/>
  <c r="CN35" i="24"/>
  <c r="DK35" i="24"/>
  <c r="DQ24" i="24"/>
  <c r="DM24" i="24"/>
  <c r="CL37" i="24"/>
  <c r="DF37" i="24"/>
  <c r="DH37" i="24"/>
  <c r="CK35" i="24"/>
  <c r="CP35" i="24"/>
  <c r="CM35" i="24"/>
  <c r="DR35" i="24"/>
  <c r="CR37" i="24"/>
  <c r="DI37" i="24"/>
  <c r="CJ35" i="24"/>
  <c r="CX35" i="24"/>
  <c r="DD35" i="24"/>
  <c r="DE35" i="24"/>
  <c r="CJ38" i="24"/>
  <c r="C20" i="8"/>
  <c r="C25" i="8"/>
  <c r="C24" i="8"/>
  <c r="CZ38" i="24"/>
  <c r="CG35" i="24"/>
  <c r="CO35" i="24"/>
  <c r="CL35" i="24"/>
  <c r="CI35" i="24"/>
  <c r="DB35" i="24"/>
  <c r="DF35" i="24"/>
  <c r="DQ35" i="24"/>
  <c r="CP38" i="24"/>
  <c r="CT35" i="24"/>
  <c r="CQ35" i="24"/>
  <c r="CS35" i="24"/>
  <c r="CW35" i="24"/>
  <c r="CY35" i="24"/>
  <c r="DI35" i="24"/>
  <c r="DO35" i="24"/>
  <c r="DH35" i="24"/>
  <c r="CO9" i="24"/>
  <c r="CT9" i="24"/>
  <c r="DF9" i="24"/>
  <c r="CG9" i="24"/>
  <c r="CN9" i="24"/>
  <c r="CJ9" i="24"/>
  <c r="DA9" i="24"/>
  <c r="DO9" i="24"/>
  <c r="DK9" i="24"/>
  <c r="DQ9" i="24"/>
  <c r="DE9" i="24"/>
  <c r="CG11" i="24"/>
  <c r="CK11" i="24"/>
  <c r="CH11" i="24"/>
  <c r="CU11" i="24"/>
  <c r="CT11" i="24"/>
  <c r="DG11" i="24"/>
  <c r="DE11" i="24"/>
  <c r="DR11" i="24"/>
  <c r="DC11" i="24"/>
  <c r="DO11" i="24"/>
  <c r="CQ29" i="24"/>
  <c r="CU29" i="24"/>
  <c r="CY29" i="24"/>
  <c r="CO29" i="24"/>
  <c r="CV29" i="24"/>
  <c r="DR29" i="24"/>
  <c r="DM29" i="24"/>
  <c r="DD29" i="24"/>
  <c r="DA29" i="24"/>
  <c r="DK29" i="24"/>
  <c r="CR28" i="24"/>
  <c r="CI28" i="24"/>
  <c r="CW28" i="24"/>
  <c r="CL28" i="24"/>
  <c r="CM28" i="24"/>
  <c r="DH28" i="24"/>
  <c r="DD28" i="24"/>
  <c r="DC28" i="24"/>
  <c r="DA28" i="24"/>
  <c r="CF28" i="24"/>
  <c r="D33" i="32" s="1"/>
  <c r="CQ36" i="24"/>
  <c r="CO36" i="24"/>
  <c r="CM36" i="24"/>
  <c r="CW36" i="24"/>
  <c r="CV36" i="24"/>
  <c r="DK36" i="24"/>
  <c r="DJ36" i="24"/>
  <c r="DQ36" i="24"/>
  <c r="DD36" i="24"/>
  <c r="DF36" i="24"/>
  <c r="CS37" i="24"/>
  <c r="CG37" i="24"/>
  <c r="CP37" i="24"/>
  <c r="CI37" i="24"/>
  <c r="CY37" i="24"/>
  <c r="DR37" i="24"/>
  <c r="DS37" i="24"/>
  <c r="DQ37" i="24"/>
  <c r="DC37" i="24"/>
  <c r="CV34" i="24"/>
  <c r="CR34" i="24"/>
  <c r="CT34" i="24"/>
  <c r="CH34" i="24"/>
  <c r="CU34" i="24"/>
  <c r="DD34" i="24"/>
  <c r="DE34" i="24"/>
  <c r="DK34" i="24"/>
  <c r="DN34" i="24"/>
  <c r="DA35" i="24"/>
  <c r="CV38" i="24"/>
  <c r="DI38" i="24"/>
  <c r="CX9" i="24"/>
  <c r="CP9" i="24"/>
  <c r="CU9" i="24"/>
  <c r="CV9" i="24"/>
  <c r="DJ9" i="24"/>
  <c r="DG9" i="24"/>
  <c r="DC9" i="24"/>
  <c r="DR9" i="24"/>
  <c r="CF9" i="24"/>
  <c r="D14" i="32" s="1"/>
  <c r="CN11" i="24"/>
  <c r="CV11" i="24"/>
  <c r="CP11" i="24"/>
  <c r="CI11" i="24"/>
  <c r="DJ11" i="24"/>
  <c r="DA11" i="24"/>
  <c r="DF11" i="24"/>
  <c r="DQ11" i="24"/>
  <c r="DN11" i="24"/>
  <c r="CT29" i="24"/>
  <c r="CX29" i="24"/>
  <c r="CW29" i="24"/>
  <c r="CP29" i="24"/>
  <c r="CS29" i="24"/>
  <c r="DC29" i="24"/>
  <c r="DP29" i="24"/>
  <c r="DO29" i="24"/>
  <c r="DG29" i="24"/>
  <c r="CF29" i="24"/>
  <c r="D34" i="32" s="1"/>
  <c r="CP28" i="24"/>
  <c r="CQ28" i="24"/>
  <c r="CU28" i="24"/>
  <c r="CY28" i="24"/>
  <c r="CS28" i="24"/>
  <c r="DL28" i="24"/>
  <c r="DI28" i="24"/>
  <c r="DB28" i="24"/>
  <c r="DN28" i="24"/>
  <c r="DO28" i="24"/>
  <c r="CG36" i="24"/>
  <c r="CY36" i="24"/>
  <c r="CK36" i="24"/>
  <c r="CJ36" i="24"/>
  <c r="DL36" i="24"/>
  <c r="DS36" i="24"/>
  <c r="DO36" i="24"/>
  <c r="DC36" i="24"/>
  <c r="DH36" i="24"/>
  <c r="CX37" i="24"/>
  <c r="CK37" i="24"/>
  <c r="CO37" i="24"/>
  <c r="CJ37" i="24"/>
  <c r="CQ37" i="24"/>
  <c r="DD37" i="24"/>
  <c r="DG37" i="24"/>
  <c r="DL37" i="24"/>
  <c r="DA37" i="24"/>
  <c r="DE37" i="24"/>
  <c r="CX34" i="24"/>
  <c r="CO34" i="24"/>
  <c r="CQ34" i="24"/>
  <c r="CW34" i="24"/>
  <c r="CS34" i="24"/>
  <c r="DI34" i="24"/>
  <c r="DO34" i="24"/>
  <c r="DJ34" i="24"/>
  <c r="DH34" i="24"/>
  <c r="DG34" i="24"/>
  <c r="DM35" i="24"/>
  <c r="CI38" i="24"/>
  <c r="CL9" i="24"/>
  <c r="CH9" i="24"/>
  <c r="CY9" i="24"/>
  <c r="CI9" i="24"/>
  <c r="CQ9" i="24"/>
  <c r="DL9" i="24"/>
  <c r="DM9" i="24"/>
  <c r="DB9" i="24"/>
  <c r="DP9" i="24"/>
  <c r="CW11" i="24"/>
  <c r="CS11" i="24"/>
  <c r="CJ11" i="24"/>
  <c r="CL11" i="24"/>
  <c r="CX11" i="24"/>
  <c r="DP11" i="24"/>
  <c r="DK11" i="24"/>
  <c r="DS11" i="24"/>
  <c r="DH11" i="24"/>
  <c r="CK29" i="24"/>
  <c r="CN29" i="24"/>
  <c r="CH29" i="24"/>
  <c r="CI29" i="24"/>
  <c r="DS29" i="24"/>
  <c r="DN29" i="24"/>
  <c r="DI29" i="24"/>
  <c r="DJ29" i="24"/>
  <c r="DE29" i="24"/>
  <c r="CX28" i="24"/>
  <c r="CN28" i="24"/>
  <c r="CV28" i="24"/>
  <c r="CG28" i="24"/>
  <c r="CT28" i="24"/>
  <c r="DE28" i="24"/>
  <c r="DQ28" i="24"/>
  <c r="DS28" i="24"/>
  <c r="DG28" i="24"/>
  <c r="DR28" i="24"/>
  <c r="CI36" i="24"/>
  <c r="CL36" i="24"/>
  <c r="CT36" i="24"/>
  <c r="CH36" i="24"/>
  <c r="CU36" i="24"/>
  <c r="DP36" i="24"/>
  <c r="DI36" i="24"/>
  <c r="DG36" i="24"/>
  <c r="DA36" i="24"/>
  <c r="DR36" i="24"/>
  <c r="CW37" i="24"/>
  <c r="CV37" i="24"/>
  <c r="CT37" i="24"/>
  <c r="CN37" i="24"/>
  <c r="CM37" i="24"/>
  <c r="DB37" i="24"/>
  <c r="DN37" i="24"/>
  <c r="DP37" i="24"/>
  <c r="DK37" i="24"/>
  <c r="CF37" i="24"/>
  <c r="D42" i="32" s="1"/>
  <c r="CY34" i="24"/>
  <c r="CP34" i="24"/>
  <c r="CI34" i="24"/>
  <c r="CG34" i="24"/>
  <c r="CL34" i="24"/>
  <c r="DF34" i="24"/>
  <c r="DB34" i="24"/>
  <c r="DR34" i="24"/>
  <c r="DS34" i="24"/>
  <c r="CF34" i="24"/>
  <c r="D39" i="32" s="1"/>
  <c r="C21" i="8"/>
  <c r="CL38" i="24"/>
  <c r="DL38" i="24"/>
  <c r="DG35" i="24"/>
  <c r="CK38" i="24"/>
  <c r="DP38" i="24"/>
  <c r="DJ37" i="24"/>
  <c r="DM34" i="24"/>
  <c r="DL35" i="24"/>
  <c r="DJ35" i="24"/>
  <c r="DP35" i="24"/>
  <c r="CW38" i="24"/>
  <c r="CT38" i="24"/>
  <c r="DF38" i="24"/>
  <c r="DS38" i="24"/>
  <c r="DR38" i="24"/>
  <c r="DM38" i="24"/>
  <c r="CO38" i="24"/>
  <c r="CN38" i="24"/>
  <c r="CH38" i="24"/>
  <c r="DE38" i="24"/>
  <c r="DJ38" i="24"/>
  <c r="DH38" i="24"/>
  <c r="F31" i="15"/>
  <c r="D17" i="19"/>
  <c r="D32" i="19"/>
  <c r="D25" i="19"/>
  <c r="DN35" i="24"/>
  <c r="CS38" i="24"/>
  <c r="CG38" i="24"/>
  <c r="CR38" i="24"/>
  <c r="CY38" i="24"/>
  <c r="CM38" i="24"/>
  <c r="DD38" i="24"/>
  <c r="DN38" i="24"/>
  <c r="DA38" i="24"/>
  <c r="DO38" i="24"/>
  <c r="DK38" i="24"/>
  <c r="CU38" i="24"/>
  <c r="CX38" i="24"/>
  <c r="CQ38" i="24"/>
  <c r="DQ38" i="24"/>
  <c r="DC38" i="24"/>
  <c r="DB38" i="24"/>
  <c r="DG38" i="24"/>
  <c r="F32" i="15"/>
  <c r="S19" i="8"/>
  <c r="O19" i="8"/>
  <c r="O8" i="8"/>
  <c r="S8" i="8"/>
  <c r="O7" i="8"/>
  <c r="B18" i="24"/>
  <c r="DI18" i="24" s="1"/>
  <c r="I18" i="8"/>
  <c r="B26" i="24"/>
  <c r="DH26" i="24" s="1"/>
  <c r="I26" i="8"/>
  <c r="O33" i="8"/>
  <c r="I30" i="8"/>
  <c r="AK7" i="8" s="1"/>
  <c r="AK18" i="8" s="1"/>
  <c r="O28" i="8"/>
  <c r="S28" i="8"/>
  <c r="S9" i="8"/>
  <c r="O9" i="8"/>
  <c r="O29" i="8"/>
  <c r="S29" i="8"/>
  <c r="S11" i="8"/>
  <c r="O11" i="8"/>
  <c r="D62" i="31"/>
  <c r="D101" i="31" s="1"/>
  <c r="R33" i="20"/>
  <c r="R199" i="18" s="1"/>
  <c r="R254" i="18" s="1"/>
  <c r="P42" i="32"/>
  <c r="D96" i="15"/>
  <c r="C31" i="8"/>
  <c r="D89" i="4"/>
  <c r="D107" i="4"/>
  <c r="C49" i="8"/>
  <c r="K37" i="32"/>
  <c r="C31" i="19"/>
  <c r="L37" i="32" s="1"/>
  <c r="C29" i="20"/>
  <c r="M35" i="32" s="1"/>
  <c r="D30" i="8"/>
  <c r="C88" i="4"/>
  <c r="D15" i="31"/>
  <c r="E31" i="20"/>
  <c r="D30" i="20"/>
  <c r="C52" i="8"/>
  <c r="D110" i="4"/>
  <c r="F34" i="20"/>
  <c r="E200" i="18"/>
  <c r="E255" i="18" s="1"/>
  <c r="AT200" i="18"/>
  <c r="AT255" i="18" s="1"/>
  <c r="B198" i="18"/>
  <c r="B253" i="18" s="1"/>
  <c r="AQ198" i="18"/>
  <c r="AQ253" i="18" s="1"/>
  <c r="F35" i="20"/>
  <c r="W202" i="18"/>
  <c r="W257" i="18" s="1"/>
  <c r="BL202" i="18"/>
  <c r="BL257" i="18" s="1"/>
  <c r="BL198" i="18"/>
  <c r="BL253" i="18" s="1"/>
  <c r="W198" i="18"/>
  <c r="W253" i="18" s="1"/>
  <c r="C56" i="8"/>
  <c r="D114" i="4"/>
  <c r="D89" i="15"/>
  <c r="D87" i="15" s="1"/>
  <c r="BL203" i="18"/>
  <c r="BL258" i="18" s="1"/>
  <c r="W203" i="18"/>
  <c r="W258" i="18" s="1"/>
  <c r="P43" i="32"/>
  <c r="C45" i="8"/>
  <c r="D103" i="4"/>
  <c r="D106" i="4"/>
  <c r="C48" i="8"/>
  <c r="B33" i="24"/>
  <c r="C29" i="27"/>
  <c r="C30" i="26"/>
  <c r="I36" i="32" s="1"/>
  <c r="E88" i="4"/>
  <c r="C29" i="26" s="1"/>
  <c r="I35" i="32" s="1"/>
  <c r="C38" i="31"/>
  <c r="C77" i="31" s="1"/>
  <c r="C39" i="31"/>
  <c r="C78" i="31" s="1"/>
  <c r="C41" i="31"/>
  <c r="C80" i="31" s="1"/>
  <c r="C34" i="31"/>
  <c r="C73" i="31" s="1"/>
  <c r="C33" i="31"/>
  <c r="C72" i="31" s="1"/>
  <c r="C36" i="31"/>
  <c r="C75" i="31" s="1"/>
  <c r="C35" i="31"/>
  <c r="C74" i="31" s="1"/>
  <c r="C32" i="31"/>
  <c r="C71" i="31" s="1"/>
  <c r="C40" i="31"/>
  <c r="C79" i="31" s="1"/>
  <c r="C37" i="31"/>
  <c r="C76" i="31" s="1"/>
  <c r="F28" i="20"/>
  <c r="E194" i="18"/>
  <c r="E249" i="18" s="1"/>
  <c r="AT194" i="18"/>
  <c r="AT249" i="18" s="1"/>
  <c r="F27" i="20"/>
  <c r="AT193" i="18"/>
  <c r="AT248" i="18" s="1"/>
  <c r="E193" i="18"/>
  <c r="E248" i="18" s="1"/>
  <c r="B191" i="18"/>
  <c r="B246" i="18" s="1"/>
  <c r="AQ191" i="18"/>
  <c r="AQ246" i="18" s="1"/>
  <c r="D24" i="19"/>
  <c r="C14" i="22"/>
  <c r="D66" i="15"/>
  <c r="D67" i="15" s="1"/>
  <c r="D73" i="15" s="1"/>
  <c r="D74" i="15" s="1"/>
  <c r="D82" i="15" s="1"/>
  <c r="F23" i="20"/>
  <c r="E13" i="31"/>
  <c r="AT189" i="18"/>
  <c r="AT244" i="18" s="1"/>
  <c r="E189" i="18"/>
  <c r="E244" i="18" s="1"/>
  <c r="E13" i="22"/>
  <c r="D5" i="8"/>
  <c r="C63" i="4"/>
  <c r="D64" i="4"/>
  <c r="F22" i="20"/>
  <c r="E12" i="31"/>
  <c r="E63" i="4"/>
  <c r="C4" i="26" s="1"/>
  <c r="I10" i="32" s="1"/>
  <c r="H21" i="27"/>
  <c r="G132" i="18"/>
  <c r="V21" i="27"/>
  <c r="U132" i="18"/>
  <c r="BZ187" i="18"/>
  <c r="BZ242" i="18" s="1"/>
  <c r="AK187" i="18"/>
  <c r="AK242" i="18" s="1"/>
  <c r="K26" i="32"/>
  <c r="C20" i="19"/>
  <c r="L26" i="32" s="1"/>
  <c r="M132" i="18"/>
  <c r="N21" i="27"/>
  <c r="I21" i="27"/>
  <c r="H132" i="18"/>
  <c r="D132" i="18"/>
  <c r="E21" i="27"/>
  <c r="AB22" i="24"/>
  <c r="AB132" i="18"/>
  <c r="AA187" i="18"/>
  <c r="AA242" i="18" s="1"/>
  <c r="BP187" i="18"/>
  <c r="BP242" i="18" s="1"/>
  <c r="T21" i="27"/>
  <c r="S132" i="18"/>
  <c r="P21" i="27"/>
  <c r="O132" i="18"/>
  <c r="CD187" i="18"/>
  <c r="CD242" i="18" s="1"/>
  <c r="AO187" i="18"/>
  <c r="AO242" i="18" s="1"/>
  <c r="AL187" i="18"/>
  <c r="AL242" i="18" s="1"/>
  <c r="CA187" i="18"/>
  <c r="CA242" i="18" s="1"/>
  <c r="N132" i="18"/>
  <c r="O21" i="27"/>
  <c r="B132" i="18"/>
  <c r="C21" i="27"/>
  <c r="B22" i="24" s="1"/>
  <c r="C21" i="19"/>
  <c r="L27" i="32" s="1"/>
  <c r="W20" i="20"/>
  <c r="K22" i="27"/>
  <c r="J23" i="24" s="1"/>
  <c r="J133" i="18"/>
  <c r="F133" i="18"/>
  <c r="G22" i="27"/>
  <c r="F23" i="24" s="1"/>
  <c r="CD188" i="18"/>
  <c r="CD243" i="18" s="1"/>
  <c r="AO188" i="18"/>
  <c r="AO243" i="18" s="1"/>
  <c r="AG188" i="18"/>
  <c r="AG243" i="18" s="1"/>
  <c r="BV188" i="18"/>
  <c r="BV243" i="18" s="1"/>
  <c r="W22" i="27"/>
  <c r="V133" i="18"/>
  <c r="AL188" i="18"/>
  <c r="AL243" i="18" s="1"/>
  <c r="CA188" i="18"/>
  <c r="CA243" i="18" s="1"/>
  <c r="BM188" i="18"/>
  <c r="BM243" i="18" s="1"/>
  <c r="X188" i="18"/>
  <c r="X243" i="18" s="1"/>
  <c r="AE188" i="18"/>
  <c r="AE243" i="18" s="1"/>
  <c r="BT188" i="18"/>
  <c r="BT243" i="18" s="1"/>
  <c r="BX188" i="18"/>
  <c r="BX243" i="18" s="1"/>
  <c r="AI188" i="18"/>
  <c r="AI243" i="18" s="1"/>
  <c r="P132" i="18"/>
  <c r="Q21" i="27"/>
  <c r="Y187" i="18"/>
  <c r="Y242" i="18" s="1"/>
  <c r="BN187" i="18"/>
  <c r="BN242" i="18" s="1"/>
  <c r="J22" i="27"/>
  <c r="I23" i="24" s="1"/>
  <c r="I133" i="18"/>
  <c r="F22" i="27"/>
  <c r="E23" i="24" s="1"/>
  <c r="E133" i="18"/>
  <c r="BW188" i="18"/>
  <c r="BW243" i="18" s="1"/>
  <c r="AH188" i="18"/>
  <c r="AH243" i="18" s="1"/>
  <c r="S22" i="27"/>
  <c r="R23" i="24" s="1"/>
  <c r="R133" i="18"/>
  <c r="AK188" i="18"/>
  <c r="AK243" i="18" s="1"/>
  <c r="BZ188" i="18"/>
  <c r="BZ243" i="18" s="1"/>
  <c r="AD188" i="18"/>
  <c r="AD243" i="18" s="1"/>
  <c r="BS188" i="18"/>
  <c r="BS243" i="18" s="1"/>
  <c r="AN188" i="18"/>
  <c r="AN243" i="18" s="1"/>
  <c r="CC188" i="18"/>
  <c r="CC243" i="18" s="1"/>
  <c r="K21" i="27"/>
  <c r="J132" i="18"/>
  <c r="F132" i="18"/>
  <c r="G21" i="27"/>
  <c r="X187" i="18"/>
  <c r="X242" i="18" s="1"/>
  <c r="BM187" i="18"/>
  <c r="BM242" i="18" s="1"/>
  <c r="V132" i="18"/>
  <c r="W21" i="27"/>
  <c r="R21" i="27"/>
  <c r="Q132" i="18"/>
  <c r="AE22" i="24"/>
  <c r="AE132" i="18"/>
  <c r="AN22" i="24"/>
  <c r="AN132" i="18"/>
  <c r="BV187" i="18"/>
  <c r="BV242" i="18" s="1"/>
  <c r="AG187" i="18"/>
  <c r="AG242" i="18" s="1"/>
  <c r="Z187" i="18"/>
  <c r="Z242" i="18" s="1"/>
  <c r="BO187" i="18"/>
  <c r="BO242" i="18" s="1"/>
  <c r="F21" i="20"/>
  <c r="E11" i="31"/>
  <c r="N22" i="27"/>
  <c r="M23" i="24" s="1"/>
  <c r="M133" i="18"/>
  <c r="I22" i="27"/>
  <c r="H23" i="24" s="1"/>
  <c r="H133" i="18"/>
  <c r="E22" i="27"/>
  <c r="D23" i="24" s="1"/>
  <c r="D133" i="18"/>
  <c r="V22" i="27"/>
  <c r="U23" i="24" s="1"/>
  <c r="U133" i="18"/>
  <c r="O22" i="27"/>
  <c r="N23" i="24" s="1"/>
  <c r="N133" i="18"/>
  <c r="P22" i="27"/>
  <c r="O23" i="24" s="1"/>
  <c r="O133" i="18"/>
  <c r="U22" i="27"/>
  <c r="T23" i="24" s="1"/>
  <c r="T133" i="18"/>
  <c r="BQ188" i="18"/>
  <c r="BQ243" i="18" s="1"/>
  <c r="AB188" i="18"/>
  <c r="AB243" i="18" s="1"/>
  <c r="Z188" i="18"/>
  <c r="Z243" i="18" s="1"/>
  <c r="BO188" i="18"/>
  <c r="BO243" i="18" s="1"/>
  <c r="AC188" i="18"/>
  <c r="AC243" i="18" s="1"/>
  <c r="BR188" i="18"/>
  <c r="BR243" i="18" s="1"/>
  <c r="L21" i="27"/>
  <c r="K132" i="18"/>
  <c r="C132" i="18"/>
  <c r="D21" i="27"/>
  <c r="CB187" i="18"/>
  <c r="CB242" i="18" s="1"/>
  <c r="AM187" i="18"/>
  <c r="AM242" i="18" s="1"/>
  <c r="S21" i="27"/>
  <c r="R132" i="18"/>
  <c r="M22" i="27"/>
  <c r="L23" i="24" s="1"/>
  <c r="L133" i="18"/>
  <c r="Q22" i="27"/>
  <c r="P23" i="24" s="1"/>
  <c r="P133" i="18"/>
  <c r="M21" i="27"/>
  <c r="L132" i="18"/>
  <c r="J21" i="27"/>
  <c r="I132" i="18"/>
  <c r="F21" i="27"/>
  <c r="E132" i="18"/>
  <c r="AD187" i="18"/>
  <c r="AD242" i="18" s="1"/>
  <c r="BS187" i="18"/>
  <c r="BS242" i="18" s="1"/>
  <c r="U21" i="27"/>
  <c r="T132" i="18"/>
  <c r="BR187" i="18"/>
  <c r="BR242" i="18" s="1"/>
  <c r="AC187" i="18"/>
  <c r="AC242" i="18" s="1"/>
  <c r="AF187" i="18"/>
  <c r="AF242" i="18" s="1"/>
  <c r="BU187" i="18"/>
  <c r="BU242" i="18" s="1"/>
  <c r="BX187" i="18"/>
  <c r="BX242" i="18" s="1"/>
  <c r="AI187" i="18"/>
  <c r="AI242" i="18" s="1"/>
  <c r="BW187" i="18"/>
  <c r="BW242" i="18" s="1"/>
  <c r="AH187" i="18"/>
  <c r="AH242" i="18" s="1"/>
  <c r="AJ22" i="24"/>
  <c r="AJ132" i="18"/>
  <c r="C22" i="27"/>
  <c r="B23" i="24" s="1"/>
  <c r="C22" i="19"/>
  <c r="L28" i="32" s="1"/>
  <c r="B133" i="18"/>
  <c r="L22" i="27"/>
  <c r="K23" i="24" s="1"/>
  <c r="K133" i="18"/>
  <c r="H22" i="27"/>
  <c r="G23" i="24" s="1"/>
  <c r="G133" i="18"/>
  <c r="D22" i="27"/>
  <c r="C23" i="24" s="1"/>
  <c r="C133" i="18"/>
  <c r="AF188" i="18"/>
  <c r="AF243" i="18" s="1"/>
  <c r="BU188" i="18"/>
  <c r="BU243" i="18" s="1"/>
  <c r="CB188" i="18"/>
  <c r="CB243" i="18" s="1"/>
  <c r="AM188" i="18"/>
  <c r="AM243" i="18" s="1"/>
  <c r="Y188" i="18"/>
  <c r="Y243" i="18" s="1"/>
  <c r="BN188" i="18"/>
  <c r="BN243" i="18" s="1"/>
  <c r="T22" i="27"/>
  <c r="S23" i="24" s="1"/>
  <c r="S133" i="18"/>
  <c r="R22" i="27"/>
  <c r="Q23" i="24" s="1"/>
  <c r="Q133" i="18"/>
  <c r="AA188" i="18"/>
  <c r="AA243" i="18" s="1"/>
  <c r="BP188" i="18"/>
  <c r="BP243" i="18" s="1"/>
  <c r="AJ188" i="18"/>
  <c r="AJ243" i="18" s="1"/>
  <c r="BY188" i="18"/>
  <c r="BY243" i="18" s="1"/>
  <c r="G19" i="19"/>
  <c r="F10" i="22"/>
  <c r="F26" i="22" s="1"/>
  <c r="F65" i="22" s="1"/>
  <c r="F138" i="22" s="1"/>
  <c r="G19" i="20"/>
  <c r="F10" i="31"/>
  <c r="F26" i="31" s="1"/>
  <c r="F65" i="31" s="1"/>
  <c r="F144" i="31" s="1"/>
  <c r="K22" i="32"/>
  <c r="C16" i="19"/>
  <c r="L22" i="32" s="1"/>
  <c r="D11" i="20"/>
  <c r="D9" i="31"/>
  <c r="D61" i="31" s="1"/>
  <c r="D100" i="31" s="1"/>
  <c r="E16" i="20"/>
  <c r="AQ183" i="18"/>
  <c r="AQ238" i="18" s="1"/>
  <c r="B183" i="18"/>
  <c r="B238" i="18" s="1"/>
  <c r="F17" i="20"/>
  <c r="AT183" i="18"/>
  <c r="AT238" i="18" s="1"/>
  <c r="E183" i="18"/>
  <c r="E238" i="18" s="1"/>
  <c r="C11" i="19"/>
  <c r="L17" i="32" s="1"/>
  <c r="K17" i="32"/>
  <c r="F18" i="20"/>
  <c r="E184" i="18"/>
  <c r="E239" i="18" s="1"/>
  <c r="AT184" i="18"/>
  <c r="AT239" i="18" s="1"/>
  <c r="F10" i="20"/>
  <c r="AT176" i="18"/>
  <c r="AT231" i="18" s="1"/>
  <c r="E176" i="18"/>
  <c r="E231" i="18" s="1"/>
  <c r="E5" i="20"/>
  <c r="D4" i="31"/>
  <c r="B7" i="24"/>
  <c r="BL173" i="18"/>
  <c r="BL228" i="18" s="1"/>
  <c r="W173" i="18"/>
  <c r="W228" i="18" s="1"/>
  <c r="K11" i="32"/>
  <c r="C5" i="19"/>
  <c r="L11" i="32" s="1"/>
  <c r="BL172" i="18"/>
  <c r="BL227" i="18" s="1"/>
  <c r="W172" i="18"/>
  <c r="W227" i="18" s="1"/>
  <c r="AQ172" i="18"/>
  <c r="AQ227" i="18" s="1"/>
  <c r="K7" i="8" s="1"/>
  <c r="B172" i="18"/>
  <c r="B227" i="18" s="1"/>
  <c r="L7" i="8" s="1"/>
  <c r="BL174" i="18"/>
  <c r="BL229" i="18" s="1"/>
  <c r="W174" i="18"/>
  <c r="W229" i="18" s="1"/>
  <c r="C60" i="31"/>
  <c r="C99" i="31" s="1"/>
  <c r="C59" i="31"/>
  <c r="C98" i="31" s="1"/>
  <c r="D6" i="19"/>
  <c r="C4" i="22"/>
  <c r="D4" i="20"/>
  <c r="AC28" i="8"/>
  <c r="AD28" i="8"/>
  <c r="AC6" i="8"/>
  <c r="AD6" i="8"/>
  <c r="M37" i="8" l="1"/>
  <c r="D58" i="31"/>
  <c r="D97" i="31" s="1"/>
  <c r="D53" i="31"/>
  <c r="D55" i="31"/>
  <c r="D94" i="31" s="1"/>
  <c r="D56" i="31"/>
  <c r="D95" i="31" s="1"/>
  <c r="D54" i="31"/>
  <c r="D93" i="31" s="1"/>
  <c r="D52" i="31"/>
  <c r="K28" i="34"/>
  <c r="K27" i="34"/>
  <c r="M26" i="34"/>
  <c r="BD202" i="18"/>
  <c r="BD257" i="18" s="1"/>
  <c r="M43" i="34"/>
  <c r="E30" i="20"/>
  <c r="F30" i="20" s="1"/>
  <c r="G30" i="20" s="1"/>
  <c r="M14" i="34"/>
  <c r="E11" i="20"/>
  <c r="F11" i="20" s="1"/>
  <c r="G11" i="20" s="1"/>
  <c r="H11" i="20" s="1"/>
  <c r="I11" i="20" s="1"/>
  <c r="J11" i="20" s="1"/>
  <c r="K11" i="20" s="1"/>
  <c r="L11" i="20" s="1"/>
  <c r="M11" i="20" s="1"/>
  <c r="N11" i="20" s="1"/>
  <c r="O11" i="20" s="1"/>
  <c r="P11" i="20" s="1"/>
  <c r="Q11" i="20" s="1"/>
  <c r="R11" i="20" s="1"/>
  <c r="S11" i="20" s="1"/>
  <c r="T11" i="20" s="1"/>
  <c r="U11" i="20" s="1"/>
  <c r="V11" i="20" s="1"/>
  <c r="M42" i="34"/>
  <c r="P42" i="34" s="1"/>
  <c r="M38" i="34"/>
  <c r="E4" i="20"/>
  <c r="F4" i="20" s="1"/>
  <c r="M39" i="34"/>
  <c r="L14" i="34"/>
  <c r="D40" i="34"/>
  <c r="V40" i="34" s="1"/>
  <c r="D41" i="34"/>
  <c r="V41" i="34" s="1"/>
  <c r="D29" i="34"/>
  <c r="V29" i="34" s="1"/>
  <c r="L40" i="34"/>
  <c r="D43" i="34"/>
  <c r="D39" i="34"/>
  <c r="V39" i="34" s="1"/>
  <c r="D34" i="34"/>
  <c r="V34" i="34" s="1"/>
  <c r="L43" i="34"/>
  <c r="L41" i="34"/>
  <c r="L34" i="34"/>
  <c r="D42" i="34"/>
  <c r="D13" i="34"/>
  <c r="V13" i="34" s="1"/>
  <c r="L39" i="34"/>
  <c r="L13" i="34"/>
  <c r="L24" i="34"/>
  <c r="D33" i="34"/>
  <c r="V33" i="34" s="1"/>
  <c r="D16" i="34"/>
  <c r="V16" i="34" s="1"/>
  <c r="D14" i="34"/>
  <c r="V14" i="34" s="1"/>
  <c r="D24" i="34"/>
  <c r="V24" i="34" s="1"/>
  <c r="L33" i="34"/>
  <c r="P32" i="20"/>
  <c r="BE198" i="18" s="1"/>
  <c r="BE253" i="18" s="1"/>
  <c r="K33" i="8" s="1"/>
  <c r="BD198" i="18"/>
  <c r="BD253" i="18" s="1"/>
  <c r="O198" i="18"/>
  <c r="O253" i="18" s="1"/>
  <c r="P7" i="20"/>
  <c r="BD173" i="18"/>
  <c r="BD228" i="18" s="1"/>
  <c r="O173" i="18"/>
  <c r="O228" i="18" s="1"/>
  <c r="P33" i="20"/>
  <c r="Q33" i="20" s="1"/>
  <c r="Q199" i="18" s="1"/>
  <c r="Q254" i="18" s="1"/>
  <c r="BD199" i="18"/>
  <c r="BD254" i="18" s="1"/>
  <c r="O199" i="18"/>
  <c r="O254" i="18" s="1"/>
  <c r="P172" i="18"/>
  <c r="P227" i="18" s="1"/>
  <c r="P37" i="20"/>
  <c r="P203" i="18" s="1"/>
  <c r="P258" i="18" s="1"/>
  <c r="L38" i="8" s="1"/>
  <c r="BD203" i="18"/>
  <c r="BD258" i="18" s="1"/>
  <c r="O203" i="18"/>
  <c r="O258" i="18" s="1"/>
  <c r="P8" i="20"/>
  <c r="P174" i="18" s="1"/>
  <c r="P229" i="18" s="1"/>
  <c r="L9" i="8" s="1"/>
  <c r="O174" i="18"/>
  <c r="O229" i="18" s="1"/>
  <c r="BD174" i="18"/>
  <c r="BD229" i="18" s="1"/>
  <c r="H29" i="32"/>
  <c r="H14" i="32"/>
  <c r="C92" i="31"/>
  <c r="Q202" i="18"/>
  <c r="Q257" i="18" s="1"/>
  <c r="H39" i="32"/>
  <c r="H34" i="32"/>
  <c r="E14" i="31"/>
  <c r="E55" i="31" s="1"/>
  <c r="E94" i="31" s="1"/>
  <c r="G10" i="19"/>
  <c r="H10" i="19" s="1"/>
  <c r="I10" i="19" s="1"/>
  <c r="J10" i="19" s="1"/>
  <c r="K10" i="19" s="1"/>
  <c r="L10" i="19" s="1"/>
  <c r="M10" i="19" s="1"/>
  <c r="N10" i="19" s="1"/>
  <c r="O10" i="19" s="1"/>
  <c r="P10" i="19" s="1"/>
  <c r="Q10" i="19" s="1"/>
  <c r="R10" i="19" s="1"/>
  <c r="S10" i="19" s="1"/>
  <c r="T10" i="19" s="1"/>
  <c r="U10" i="19" s="1"/>
  <c r="V10" i="19" s="1"/>
  <c r="W10" i="19" s="1"/>
  <c r="F36" i="19"/>
  <c r="H33" i="32"/>
  <c r="H16" i="32"/>
  <c r="H24" i="32"/>
  <c r="H41" i="32"/>
  <c r="F42" i="32"/>
  <c r="Q172" i="18"/>
  <c r="Q227" i="18" s="1"/>
  <c r="Q32" i="20"/>
  <c r="Q198" i="18" s="1"/>
  <c r="Q253" i="18" s="1"/>
  <c r="Q7" i="20"/>
  <c r="Q8" i="20"/>
  <c r="F43" i="32"/>
  <c r="O43" i="32" s="1"/>
  <c r="H40" i="32"/>
  <c r="M8" i="8"/>
  <c r="M33" i="8"/>
  <c r="M9" i="8"/>
  <c r="R198" i="18"/>
  <c r="R253" i="18" s="1"/>
  <c r="BG203" i="18"/>
  <c r="BG258" i="18" s="1"/>
  <c r="H13" i="32"/>
  <c r="N42" i="32"/>
  <c r="Q37" i="20"/>
  <c r="M38" i="8"/>
  <c r="R173" i="18"/>
  <c r="R228" i="18" s="1"/>
  <c r="BG202" i="18"/>
  <c r="BG257" i="18" s="1"/>
  <c r="R174" i="18"/>
  <c r="R229" i="18" s="1"/>
  <c r="R172" i="18"/>
  <c r="R227" i="18" s="1"/>
  <c r="BG172" i="18"/>
  <c r="BG227" i="18" s="1"/>
  <c r="M21" i="8"/>
  <c r="C121" i="31"/>
  <c r="C122" i="31" s="1"/>
  <c r="C129" i="31" s="1"/>
  <c r="C130" i="31" s="1"/>
  <c r="H25" i="32"/>
  <c r="F25" i="34"/>
  <c r="W25" i="34" s="1"/>
  <c r="H25" i="34"/>
  <c r="G35" i="20"/>
  <c r="AU201" i="18"/>
  <c r="AU256" i="18" s="1"/>
  <c r="F201" i="18"/>
  <c r="F256" i="18" s="1"/>
  <c r="F24" i="20"/>
  <c r="C91" i="31"/>
  <c r="V203" i="18"/>
  <c r="V258" i="18" s="1"/>
  <c r="BK203" i="18"/>
  <c r="BK258" i="18" s="1"/>
  <c r="V198" i="18"/>
  <c r="V253" i="18" s="1"/>
  <c r="BK198" i="18"/>
  <c r="BK253" i="18" s="1"/>
  <c r="V172" i="18"/>
  <c r="V227" i="18" s="1"/>
  <c r="BK172" i="18"/>
  <c r="BK227" i="18" s="1"/>
  <c r="V174" i="18"/>
  <c r="V229" i="18" s="1"/>
  <c r="BK174" i="18"/>
  <c r="BK229" i="18" s="1"/>
  <c r="V173" i="18"/>
  <c r="V228" i="18" s="1"/>
  <c r="BK173" i="18"/>
  <c r="BK228" i="18" s="1"/>
  <c r="BK202" i="18"/>
  <c r="BK257" i="18" s="1"/>
  <c r="V202" i="18"/>
  <c r="V257" i="18" s="1"/>
  <c r="E17" i="19"/>
  <c r="E25" i="19"/>
  <c r="E32" i="19"/>
  <c r="G25" i="20"/>
  <c r="F191" i="18"/>
  <c r="F246" i="18" s="1"/>
  <c r="AU191" i="18"/>
  <c r="AU246" i="18" s="1"/>
  <c r="DI17" i="24"/>
  <c r="DI12" i="24" s="1"/>
  <c r="DH25" i="24"/>
  <c r="S33" i="20"/>
  <c r="T33" i="20" s="1"/>
  <c r="CP26" i="24"/>
  <c r="CP25" i="24" s="1"/>
  <c r="AF6" i="8"/>
  <c r="AF28" i="8"/>
  <c r="DR26" i="24"/>
  <c r="DR25" i="24" s="1"/>
  <c r="CH18" i="24"/>
  <c r="CY18" i="24"/>
  <c r="CY17" i="24" s="1"/>
  <c r="CY12" i="24" s="1"/>
  <c r="DS18" i="24"/>
  <c r="DS17" i="24" s="1"/>
  <c r="DS12" i="24" s="1"/>
  <c r="CO26" i="24"/>
  <c r="CO25" i="24" s="1"/>
  <c r="DG18" i="24"/>
  <c r="DG17" i="24" s="1"/>
  <c r="DG12" i="24" s="1"/>
  <c r="CX26" i="24"/>
  <c r="CX25" i="24" s="1"/>
  <c r="DN26" i="24"/>
  <c r="DN25" i="24" s="1"/>
  <c r="CI26" i="24"/>
  <c r="CI25" i="24" s="1"/>
  <c r="DA26" i="24"/>
  <c r="DA25" i="24" s="1"/>
  <c r="CR18" i="24"/>
  <c r="CR17" i="24" s="1"/>
  <c r="CR12" i="24" s="1"/>
  <c r="CK18" i="24"/>
  <c r="CK17" i="24" s="1"/>
  <c r="CK12" i="24" s="1"/>
  <c r="CW18" i="24"/>
  <c r="CW17" i="24" s="1"/>
  <c r="CW12" i="24" s="1"/>
  <c r="CQ18" i="24"/>
  <c r="CQ17" i="24" s="1"/>
  <c r="CQ12" i="24" s="1"/>
  <c r="DE18" i="24"/>
  <c r="DE17" i="24" s="1"/>
  <c r="DE12" i="24" s="1"/>
  <c r="CN18" i="24"/>
  <c r="CN17" i="24" s="1"/>
  <c r="CV18" i="24"/>
  <c r="CV17" i="24" s="1"/>
  <c r="CV12" i="24" s="1"/>
  <c r="DM18" i="24"/>
  <c r="DM17" i="24" s="1"/>
  <c r="DM12" i="24" s="1"/>
  <c r="CF18" i="24"/>
  <c r="D23" i="32" s="1"/>
  <c r="CG18" i="24"/>
  <c r="CX18" i="24"/>
  <c r="CX17" i="24" s="1"/>
  <c r="CX12" i="24" s="1"/>
  <c r="DN18" i="24"/>
  <c r="DN17" i="24" s="1"/>
  <c r="DN12" i="24" s="1"/>
  <c r="CZ26" i="24"/>
  <c r="CZ25" i="24" s="1"/>
  <c r="CR26" i="24"/>
  <c r="CR25" i="24" s="1"/>
  <c r="CV26" i="24"/>
  <c r="CV25" i="24" s="1"/>
  <c r="CJ26" i="24"/>
  <c r="CN26" i="24"/>
  <c r="CN25" i="24" s="1"/>
  <c r="DF26" i="24"/>
  <c r="DF25" i="24" s="1"/>
  <c r="DS26" i="24"/>
  <c r="DS25" i="24" s="1"/>
  <c r="DQ26" i="24"/>
  <c r="DQ25" i="24" s="1"/>
  <c r="CM26" i="24"/>
  <c r="CM25" i="24" s="1"/>
  <c r="CS26" i="24"/>
  <c r="CS25" i="24" s="1"/>
  <c r="CW26" i="24"/>
  <c r="CW25" i="24" s="1"/>
  <c r="CH26" i="24"/>
  <c r="CK26" i="24"/>
  <c r="CK25" i="24" s="1"/>
  <c r="DC26" i="24"/>
  <c r="DC25" i="24" s="1"/>
  <c r="DJ26" i="24"/>
  <c r="DJ25" i="24" s="1"/>
  <c r="CL26" i="24"/>
  <c r="CL25" i="24" s="1"/>
  <c r="CQ26" i="24"/>
  <c r="CQ25" i="24" s="1"/>
  <c r="CU26" i="24"/>
  <c r="CU25" i="24" s="1"/>
  <c r="CY26" i="24"/>
  <c r="CY25" i="24" s="1"/>
  <c r="DD26" i="24"/>
  <c r="DD25" i="24" s="1"/>
  <c r="DO26" i="24"/>
  <c r="DO25" i="24" s="1"/>
  <c r="DM26" i="24"/>
  <c r="DM25" i="24" s="1"/>
  <c r="C4" i="19"/>
  <c r="L10" i="32" s="1"/>
  <c r="DL26" i="24"/>
  <c r="DL25" i="24" s="1"/>
  <c r="DE26" i="24"/>
  <c r="DE25" i="24" s="1"/>
  <c r="CF26" i="24"/>
  <c r="D31" i="32" s="1"/>
  <c r="D95" i="15"/>
  <c r="D94" i="15" s="1"/>
  <c r="D86" i="15" s="1"/>
  <c r="D98" i="15" s="1"/>
  <c r="W9" i="8" s="1"/>
  <c r="AK19" i="8" s="1"/>
  <c r="CZ18" i="24"/>
  <c r="CZ17" i="24" s="1"/>
  <c r="CZ12" i="24" s="1"/>
  <c r="CO18" i="24"/>
  <c r="CO17" i="24" s="1"/>
  <c r="CO12" i="24" s="1"/>
  <c r="CT18" i="24"/>
  <c r="CT17" i="24" s="1"/>
  <c r="CT12" i="24" s="1"/>
  <c r="CS18" i="24"/>
  <c r="CS17" i="24" s="1"/>
  <c r="CS12" i="24" s="1"/>
  <c r="CL18" i="24"/>
  <c r="CL17" i="24" s="1"/>
  <c r="CL12" i="24" s="1"/>
  <c r="DF18" i="24"/>
  <c r="DF17" i="24" s="1"/>
  <c r="DF12" i="24" s="1"/>
  <c r="DL18" i="24"/>
  <c r="DL17" i="24" s="1"/>
  <c r="DL12" i="24" s="1"/>
  <c r="DR18" i="24"/>
  <c r="DR17" i="24" s="1"/>
  <c r="DR12" i="24" s="1"/>
  <c r="DC18" i="24"/>
  <c r="DC17" i="24" s="1"/>
  <c r="DC12" i="24" s="1"/>
  <c r="DD18" i="24"/>
  <c r="DD17" i="24" s="1"/>
  <c r="DD12" i="24" s="1"/>
  <c r="CJ18" i="24"/>
  <c r="CI18" i="24"/>
  <c r="CI17" i="24" s="1"/>
  <c r="CI12" i="24" s="1"/>
  <c r="CP18" i="24"/>
  <c r="CP17" i="24" s="1"/>
  <c r="CP12" i="24" s="1"/>
  <c r="CU18" i="24"/>
  <c r="CU17" i="24" s="1"/>
  <c r="CU12" i="24" s="1"/>
  <c r="CM18" i="24"/>
  <c r="CM17" i="24" s="1"/>
  <c r="CM12" i="24" s="1"/>
  <c r="DJ18" i="24"/>
  <c r="DJ17" i="24" s="1"/>
  <c r="DJ12" i="24" s="1"/>
  <c r="DQ18" i="24"/>
  <c r="DQ17" i="24" s="1"/>
  <c r="DQ12" i="24" s="1"/>
  <c r="DH18" i="24"/>
  <c r="DH17" i="24" s="1"/>
  <c r="DH12" i="24" s="1"/>
  <c r="DK18" i="24"/>
  <c r="DK17" i="24" s="1"/>
  <c r="DK12" i="24" s="1"/>
  <c r="DO18" i="24"/>
  <c r="DO17" i="24" s="1"/>
  <c r="DO12" i="24" s="1"/>
  <c r="DP18" i="24"/>
  <c r="DP17" i="24" s="1"/>
  <c r="DP12" i="24" s="1"/>
  <c r="DA18" i="24"/>
  <c r="DA17" i="24" s="1"/>
  <c r="DA12" i="24" s="1"/>
  <c r="DB18" i="24"/>
  <c r="DB17" i="24" s="1"/>
  <c r="DB12" i="24" s="1"/>
  <c r="BG199" i="18"/>
  <c r="BG254" i="18" s="1"/>
  <c r="K35" i="32"/>
  <c r="K10" i="32"/>
  <c r="D20" i="19"/>
  <c r="D5" i="19"/>
  <c r="D11" i="19"/>
  <c r="CG26" i="24"/>
  <c r="CT26" i="24"/>
  <c r="CT25" i="24" s="1"/>
  <c r="DG26" i="24"/>
  <c r="DG25" i="24" s="1"/>
  <c r="DP26" i="24"/>
  <c r="DP25" i="24" s="1"/>
  <c r="DI26" i="24"/>
  <c r="DI25" i="24" s="1"/>
  <c r="DB26" i="24"/>
  <c r="DB25" i="24" s="1"/>
  <c r="DK26" i="24"/>
  <c r="DK25" i="24" s="1"/>
  <c r="S18" i="8"/>
  <c r="O18" i="8"/>
  <c r="S26" i="8"/>
  <c r="O26" i="8"/>
  <c r="E62" i="31"/>
  <c r="E101" i="31" s="1"/>
  <c r="C150" i="31"/>
  <c r="C148" i="31" s="1"/>
  <c r="D39" i="31"/>
  <c r="D78" i="31" s="1"/>
  <c r="D32" i="31"/>
  <c r="D71" i="31" s="1"/>
  <c r="D34" i="31"/>
  <c r="D73" i="31" s="1"/>
  <c r="D35" i="31"/>
  <c r="D74" i="31" s="1"/>
  <c r="D41" i="31"/>
  <c r="D80" i="31" s="1"/>
  <c r="D38" i="31"/>
  <c r="D77" i="31" s="1"/>
  <c r="D40" i="31"/>
  <c r="D79" i="31" s="1"/>
  <c r="D37" i="31"/>
  <c r="D76" i="31" s="1"/>
  <c r="D36" i="31"/>
  <c r="D75" i="31" s="1"/>
  <c r="D33" i="31"/>
  <c r="D72" i="31" s="1"/>
  <c r="D29" i="20"/>
  <c r="K36" i="32"/>
  <c r="C30" i="19"/>
  <c r="L36" i="32" s="1"/>
  <c r="C29" i="19"/>
  <c r="L35" i="32" s="1"/>
  <c r="D31" i="19"/>
  <c r="C15" i="22"/>
  <c r="CF33" i="24"/>
  <c r="D38" i="32" s="1"/>
  <c r="DL33" i="24"/>
  <c r="DL32" i="24" s="1"/>
  <c r="DL31" i="24" s="1"/>
  <c r="DL30" i="24" s="1"/>
  <c r="DH33" i="24"/>
  <c r="DH32" i="24" s="1"/>
  <c r="DH31" i="24" s="1"/>
  <c r="DH30" i="24" s="1"/>
  <c r="DF33" i="24"/>
  <c r="DF32" i="24" s="1"/>
  <c r="DF31" i="24" s="1"/>
  <c r="DF30" i="24" s="1"/>
  <c r="DD33" i="24"/>
  <c r="DD32" i="24" s="1"/>
  <c r="DD31" i="24" s="1"/>
  <c r="DD30" i="24" s="1"/>
  <c r="DC33" i="24"/>
  <c r="DC32" i="24" s="1"/>
  <c r="DC31" i="24" s="1"/>
  <c r="DC30" i="24" s="1"/>
  <c r="DN33" i="24"/>
  <c r="DN32" i="24" s="1"/>
  <c r="DN31" i="24" s="1"/>
  <c r="DN30" i="24" s="1"/>
  <c r="DI33" i="24"/>
  <c r="DI32" i="24" s="1"/>
  <c r="DI31" i="24" s="1"/>
  <c r="DI30" i="24" s="1"/>
  <c r="DQ33" i="24"/>
  <c r="DQ32" i="24" s="1"/>
  <c r="DQ31" i="24" s="1"/>
  <c r="DQ30" i="24" s="1"/>
  <c r="DJ33" i="24"/>
  <c r="DJ32" i="24" s="1"/>
  <c r="DJ31" i="24" s="1"/>
  <c r="DJ30" i="24" s="1"/>
  <c r="DG33" i="24"/>
  <c r="DG32" i="24" s="1"/>
  <c r="DG31" i="24" s="1"/>
  <c r="DG30" i="24" s="1"/>
  <c r="DK33" i="24"/>
  <c r="DK32" i="24" s="1"/>
  <c r="DK31" i="24" s="1"/>
  <c r="DK30" i="24" s="1"/>
  <c r="DM33" i="24"/>
  <c r="DM32" i="24" s="1"/>
  <c r="DM31" i="24" s="1"/>
  <c r="DM30" i="24" s="1"/>
  <c r="DA33" i="24"/>
  <c r="DA32" i="24" s="1"/>
  <c r="DA31" i="24" s="1"/>
  <c r="DA30" i="24" s="1"/>
  <c r="DR33" i="24"/>
  <c r="DR32" i="24" s="1"/>
  <c r="DR31" i="24" s="1"/>
  <c r="DR30" i="24" s="1"/>
  <c r="DP33" i="24"/>
  <c r="DP32" i="24" s="1"/>
  <c r="DP31" i="24" s="1"/>
  <c r="DP30" i="24" s="1"/>
  <c r="DE33" i="24"/>
  <c r="DE32" i="24" s="1"/>
  <c r="DE31" i="24" s="1"/>
  <c r="DE30" i="24" s="1"/>
  <c r="DO33" i="24"/>
  <c r="DO32" i="24" s="1"/>
  <c r="DO31" i="24" s="1"/>
  <c r="DO30" i="24" s="1"/>
  <c r="DB33" i="24"/>
  <c r="DB32" i="24" s="1"/>
  <c r="DB31" i="24" s="1"/>
  <c r="DB30" i="24" s="1"/>
  <c r="DS33" i="24"/>
  <c r="DS32" i="24" s="1"/>
  <c r="DS31" i="24" s="1"/>
  <c r="DS30" i="24" s="1"/>
  <c r="CL33" i="24"/>
  <c r="CL32" i="24" s="1"/>
  <c r="CL31" i="24" s="1"/>
  <c r="CL30" i="24" s="1"/>
  <c r="CH33" i="24"/>
  <c r="CV33" i="24"/>
  <c r="CV32" i="24" s="1"/>
  <c r="CV31" i="24" s="1"/>
  <c r="CV30" i="24" s="1"/>
  <c r="CT33" i="24"/>
  <c r="CT32" i="24" s="1"/>
  <c r="CT31" i="24" s="1"/>
  <c r="CT30" i="24" s="1"/>
  <c r="CP33" i="24"/>
  <c r="CP32" i="24" s="1"/>
  <c r="CP31" i="24" s="1"/>
  <c r="CP30" i="24" s="1"/>
  <c r="CJ33" i="24"/>
  <c r="CN33" i="24"/>
  <c r="CN32" i="24" s="1"/>
  <c r="CW33" i="24"/>
  <c r="CW32" i="24" s="1"/>
  <c r="CW31" i="24" s="1"/>
  <c r="CW30" i="24" s="1"/>
  <c r="CR33" i="24"/>
  <c r="CR32" i="24" s="1"/>
  <c r="CR31" i="24" s="1"/>
  <c r="CR30" i="24" s="1"/>
  <c r="CI33" i="24"/>
  <c r="CI32" i="24" s="1"/>
  <c r="CI31" i="24" s="1"/>
  <c r="CI30" i="24" s="1"/>
  <c r="CY33" i="24"/>
  <c r="CY32" i="24" s="1"/>
  <c r="CY31" i="24" s="1"/>
  <c r="CY30" i="24" s="1"/>
  <c r="CM33" i="24"/>
  <c r="CM32" i="24" s="1"/>
  <c r="CM31" i="24" s="1"/>
  <c r="CM30" i="24" s="1"/>
  <c r="CU33" i="24"/>
  <c r="CU32" i="24" s="1"/>
  <c r="CU31" i="24" s="1"/>
  <c r="CU30" i="24" s="1"/>
  <c r="CG33" i="24"/>
  <c r="CK33" i="24"/>
  <c r="CK32" i="24" s="1"/>
  <c r="CK31" i="24" s="1"/>
  <c r="CK30" i="24" s="1"/>
  <c r="CZ33" i="24"/>
  <c r="CZ32" i="24" s="1"/>
  <c r="CZ31" i="24" s="1"/>
  <c r="CZ30" i="24" s="1"/>
  <c r="CX33" i="24"/>
  <c r="CX32" i="24" s="1"/>
  <c r="CX31" i="24" s="1"/>
  <c r="CX30" i="24" s="1"/>
  <c r="CS33" i="24"/>
  <c r="CS32" i="24" s="1"/>
  <c r="CS31" i="24" s="1"/>
  <c r="CS30" i="24" s="1"/>
  <c r="CO33" i="24"/>
  <c r="CO32" i="24" s="1"/>
  <c r="CO31" i="24" s="1"/>
  <c r="CO30" i="24" s="1"/>
  <c r="CQ33" i="24"/>
  <c r="CQ32" i="24" s="1"/>
  <c r="CQ31" i="24" s="1"/>
  <c r="CQ30" i="24" s="1"/>
  <c r="G34" i="20"/>
  <c r="AU200" i="18"/>
  <c r="AU255" i="18" s="1"/>
  <c r="F200" i="18"/>
  <c r="F255" i="18" s="1"/>
  <c r="W30" i="20"/>
  <c r="F31" i="20"/>
  <c r="E15" i="31"/>
  <c r="G27" i="20"/>
  <c r="AU193" i="18"/>
  <c r="AU248" i="18" s="1"/>
  <c r="F193" i="18"/>
  <c r="F248" i="18" s="1"/>
  <c r="G28" i="20"/>
  <c r="AU194" i="18"/>
  <c r="AU249" i="18" s="1"/>
  <c r="F194" i="18"/>
  <c r="F249" i="18" s="1"/>
  <c r="D91" i="31"/>
  <c r="D117" i="31"/>
  <c r="D118" i="31" s="1"/>
  <c r="C55" i="22"/>
  <c r="C94" i="22" s="1"/>
  <c r="C57" i="22"/>
  <c r="C96" i="22" s="1"/>
  <c r="C53" i="22"/>
  <c r="C58" i="22"/>
  <c r="C97" i="22" s="1"/>
  <c r="C56" i="22"/>
  <c r="C95" i="22" s="1"/>
  <c r="C52" i="22"/>
  <c r="C54" i="22"/>
  <c r="D119" i="31"/>
  <c r="D120" i="31" s="1"/>
  <c r="D127" i="31" s="1"/>
  <c r="D128" i="31" s="1"/>
  <c r="D92" i="31"/>
  <c r="E24" i="19"/>
  <c r="D14" i="22"/>
  <c r="D121" i="31"/>
  <c r="D122" i="31" s="1"/>
  <c r="D129" i="31" s="1"/>
  <c r="D130" i="31" s="1"/>
  <c r="G23" i="19"/>
  <c r="F13" i="22"/>
  <c r="G23" i="20"/>
  <c r="F13" i="31"/>
  <c r="F189" i="18"/>
  <c r="F244" i="18" s="1"/>
  <c r="AU189" i="18"/>
  <c r="AU244" i="18" s="1"/>
  <c r="G22" i="20"/>
  <c r="F12" i="31"/>
  <c r="C4" i="27"/>
  <c r="CV23" i="24"/>
  <c r="CI23" i="24"/>
  <c r="C22" i="24"/>
  <c r="CG22" i="24" s="1"/>
  <c r="D4" i="27"/>
  <c r="V22" i="24"/>
  <c r="I22" i="8"/>
  <c r="W4" i="27"/>
  <c r="CW23" i="24"/>
  <c r="CO23" i="24"/>
  <c r="B188" i="18"/>
  <c r="B243" i="18" s="1"/>
  <c r="AQ188" i="18"/>
  <c r="AQ243" i="18" s="1"/>
  <c r="I22" i="24"/>
  <c r="J4" i="27"/>
  <c r="CT23" i="24"/>
  <c r="R22" i="24"/>
  <c r="S4" i="27"/>
  <c r="C187" i="18"/>
  <c r="C242" i="18" s="1"/>
  <c r="AR187" i="18"/>
  <c r="AR242" i="18" s="1"/>
  <c r="CS23" i="24"/>
  <c r="CY23" i="24"/>
  <c r="CL23" i="24"/>
  <c r="G21" i="20"/>
  <c r="F11" i="31"/>
  <c r="AU187" i="18"/>
  <c r="AU242" i="18" s="1"/>
  <c r="F187" i="18"/>
  <c r="F242" i="18" s="1"/>
  <c r="C11" i="22"/>
  <c r="D21" i="19"/>
  <c r="N22" i="24"/>
  <c r="O4" i="27"/>
  <c r="AB187" i="18"/>
  <c r="AB242" i="18" s="1"/>
  <c r="BQ187" i="18"/>
  <c r="BQ242" i="18" s="1"/>
  <c r="U22" i="24"/>
  <c r="V4" i="27"/>
  <c r="AR188" i="18"/>
  <c r="AR243" i="18" s="1"/>
  <c r="C188" i="18"/>
  <c r="C243" i="18" s="1"/>
  <c r="AJ187" i="18"/>
  <c r="AJ242" i="18" s="1"/>
  <c r="BY187" i="18"/>
  <c r="BY242" i="18" s="1"/>
  <c r="BT187" i="18"/>
  <c r="BT242" i="18" s="1"/>
  <c r="AE187" i="18"/>
  <c r="AE242" i="18" s="1"/>
  <c r="F22" i="24"/>
  <c r="G4" i="27"/>
  <c r="AU188" i="18"/>
  <c r="AU243" i="18" s="1"/>
  <c r="F188" i="18"/>
  <c r="F243" i="18" s="1"/>
  <c r="AQ187" i="18"/>
  <c r="AQ242" i="18" s="1"/>
  <c r="B187" i="18"/>
  <c r="B242" i="18" s="1"/>
  <c r="O22" i="24"/>
  <c r="P4" i="27"/>
  <c r="AS187" i="18"/>
  <c r="AS242" i="18" s="1"/>
  <c r="D187" i="18"/>
  <c r="D242" i="18" s="1"/>
  <c r="C12" i="22"/>
  <c r="C62" i="22" s="1"/>
  <c r="C101" i="22" s="1"/>
  <c r="D22" i="19"/>
  <c r="AT187" i="18"/>
  <c r="AT242" i="18" s="1"/>
  <c r="E187" i="18"/>
  <c r="E242" i="18" s="1"/>
  <c r="D188" i="18"/>
  <c r="D243" i="18" s="1"/>
  <c r="AS188" i="18"/>
  <c r="AS243" i="18" s="1"/>
  <c r="AN187" i="18"/>
  <c r="AN242" i="18" s="1"/>
  <c r="CC187" i="18"/>
  <c r="CC242" i="18" s="1"/>
  <c r="CM23" i="24"/>
  <c r="V23" i="24"/>
  <c r="CZ23" i="24" s="1"/>
  <c r="I23" i="8"/>
  <c r="CN23" i="24"/>
  <c r="CF22" i="24"/>
  <c r="D27" i="32" s="1"/>
  <c r="S22" i="24"/>
  <c r="T4" i="27"/>
  <c r="H22" i="24"/>
  <c r="I4" i="27"/>
  <c r="CU23" i="24"/>
  <c r="CK23" i="24"/>
  <c r="CG23" i="24"/>
  <c r="CF23" i="24"/>
  <c r="D28" i="32" s="1"/>
  <c r="DK23" i="24"/>
  <c r="T22" i="24"/>
  <c r="U4" i="27"/>
  <c r="E22" i="24"/>
  <c r="F4" i="27"/>
  <c r="L22" i="24"/>
  <c r="M4" i="27"/>
  <c r="CP23" i="24"/>
  <c r="K22" i="24"/>
  <c r="L4" i="27"/>
  <c r="CX23" i="24"/>
  <c r="CR23" i="24"/>
  <c r="CH23" i="24"/>
  <c r="CQ23" i="24"/>
  <c r="Q22" i="24"/>
  <c r="R4" i="27"/>
  <c r="J22" i="24"/>
  <c r="K4" i="27"/>
  <c r="E188" i="18"/>
  <c r="E243" i="18" s="1"/>
  <c r="AT188" i="18"/>
  <c r="AT243" i="18" s="1"/>
  <c r="P22" i="24"/>
  <c r="Q4" i="27"/>
  <c r="CJ23" i="24"/>
  <c r="D22" i="24"/>
  <c r="E4" i="27"/>
  <c r="M22" i="24"/>
  <c r="N4" i="27"/>
  <c r="G22" i="24"/>
  <c r="H4" i="27"/>
  <c r="H19" i="20"/>
  <c r="G10" i="31"/>
  <c r="G26" i="31" s="1"/>
  <c r="G65" i="31" s="1"/>
  <c r="G144" i="31" s="1"/>
  <c r="H19" i="19"/>
  <c r="G10" i="22"/>
  <c r="G26" i="22" s="1"/>
  <c r="G65" i="22" s="1"/>
  <c r="G138" i="22" s="1"/>
  <c r="G18" i="20"/>
  <c r="F184" i="18"/>
  <c r="F239" i="18" s="1"/>
  <c r="AU184" i="18"/>
  <c r="AU239" i="18" s="1"/>
  <c r="F16" i="20"/>
  <c r="E9" i="31"/>
  <c r="E61" i="31" s="1"/>
  <c r="E100" i="31" s="1"/>
  <c r="W11" i="20"/>
  <c r="G17" i="20"/>
  <c r="AU183" i="18"/>
  <c r="AU238" i="18" s="1"/>
  <c r="F183" i="18"/>
  <c r="F238" i="18" s="1"/>
  <c r="D16" i="19"/>
  <c r="C9" i="22"/>
  <c r="G10" i="20"/>
  <c r="AU176" i="18"/>
  <c r="AU231" i="18" s="1"/>
  <c r="F176" i="18"/>
  <c r="F231" i="18" s="1"/>
  <c r="C157" i="31"/>
  <c r="C60" i="22"/>
  <c r="C99" i="22" s="1"/>
  <c r="C59" i="22"/>
  <c r="C98" i="22" s="1"/>
  <c r="E6" i="19"/>
  <c r="D4" i="22"/>
  <c r="CF7" i="24"/>
  <c r="D12" i="32" s="1"/>
  <c r="DR7" i="24"/>
  <c r="DR6" i="24" s="1"/>
  <c r="DE7" i="24"/>
  <c r="DE6" i="24" s="1"/>
  <c r="DJ7" i="24"/>
  <c r="DJ6" i="24" s="1"/>
  <c r="DC7" i="24"/>
  <c r="DC6" i="24" s="1"/>
  <c r="DK7" i="24"/>
  <c r="DK6" i="24" s="1"/>
  <c r="DL7" i="24"/>
  <c r="DL6" i="24" s="1"/>
  <c r="DO7" i="24"/>
  <c r="DO6" i="24" s="1"/>
  <c r="DN7" i="24"/>
  <c r="DN6" i="24" s="1"/>
  <c r="DD7" i="24"/>
  <c r="DD6" i="24" s="1"/>
  <c r="DG7" i="24"/>
  <c r="DG6" i="24" s="1"/>
  <c r="DM7" i="24"/>
  <c r="DM6" i="24" s="1"/>
  <c r="DI7" i="24"/>
  <c r="DI6" i="24" s="1"/>
  <c r="DQ7" i="24"/>
  <c r="DQ6" i="24" s="1"/>
  <c r="DA7" i="24"/>
  <c r="DA6" i="24" s="1"/>
  <c r="DS7" i="24"/>
  <c r="DS6" i="24" s="1"/>
  <c r="DH7" i="24"/>
  <c r="DH6" i="24" s="1"/>
  <c r="DP7" i="24"/>
  <c r="DP6" i="24" s="1"/>
  <c r="DB7" i="24"/>
  <c r="DB6" i="24" s="1"/>
  <c r="DF7" i="24"/>
  <c r="DF6" i="24" s="1"/>
  <c r="CS7" i="24"/>
  <c r="CS6" i="24" s="1"/>
  <c r="CG7" i="24"/>
  <c r="CO7" i="24"/>
  <c r="CO6" i="24" s="1"/>
  <c r="CW7" i="24"/>
  <c r="CW6" i="24" s="1"/>
  <c r="CJ7" i="24"/>
  <c r="CK7" i="24"/>
  <c r="CK6" i="24" s="1"/>
  <c r="CV7" i="24"/>
  <c r="CV6" i="24" s="1"/>
  <c r="CR7" i="24"/>
  <c r="CR6" i="24" s="1"/>
  <c r="CN7" i="24"/>
  <c r="CN6" i="24" s="1"/>
  <c r="CX7" i="24"/>
  <c r="CX6" i="24" s="1"/>
  <c r="CY7" i="24"/>
  <c r="CY6" i="24" s="1"/>
  <c r="CQ7" i="24"/>
  <c r="CQ6" i="24" s="1"/>
  <c r="CL7" i="24"/>
  <c r="CL6" i="24" s="1"/>
  <c r="CI7" i="24"/>
  <c r="CI6" i="24" s="1"/>
  <c r="CH7" i="24"/>
  <c r="CP7" i="24"/>
  <c r="CP6" i="24" s="1"/>
  <c r="CM7" i="24"/>
  <c r="CM6" i="24" s="1"/>
  <c r="CZ7" i="24"/>
  <c r="CZ6" i="24" s="1"/>
  <c r="CT7" i="24"/>
  <c r="CT6" i="24" s="1"/>
  <c r="CU7" i="24"/>
  <c r="CU6" i="24" s="1"/>
  <c r="W4" i="20"/>
  <c r="D59" i="31"/>
  <c r="D98" i="31" s="1"/>
  <c r="D60" i="31"/>
  <c r="D99" i="31" s="1"/>
  <c r="F5" i="20"/>
  <c r="E4" i="31"/>
  <c r="AC24" i="8"/>
  <c r="AD8" i="8"/>
  <c r="AD29" i="8"/>
  <c r="H29" i="34" l="1"/>
  <c r="BE174" i="18"/>
  <c r="BE229" i="18" s="1"/>
  <c r="K9" i="8" s="1"/>
  <c r="P198" i="18"/>
  <c r="P253" i="18" s="1"/>
  <c r="L33" i="8" s="1"/>
  <c r="F42" i="34"/>
  <c r="W42" i="34" s="1"/>
  <c r="V42" i="34"/>
  <c r="H43" i="34"/>
  <c r="V43" i="34"/>
  <c r="M17" i="34"/>
  <c r="E29" i="20"/>
  <c r="F29" i="20" s="1"/>
  <c r="G29" i="20" s="1"/>
  <c r="H29" i="20" s="1"/>
  <c r="I29" i="20" s="1"/>
  <c r="J29" i="20" s="1"/>
  <c r="K29" i="20" s="1"/>
  <c r="L29" i="20" s="1"/>
  <c r="M29" i="20" s="1"/>
  <c r="CG6" i="24"/>
  <c r="D12" i="34"/>
  <c r="V12" i="34" s="1"/>
  <c r="CG25" i="24"/>
  <c r="D31" i="34"/>
  <c r="V31" i="34" s="1"/>
  <c r="L16" i="34"/>
  <c r="CG32" i="24"/>
  <c r="D38" i="34"/>
  <c r="V38" i="34" s="1"/>
  <c r="D28" i="34"/>
  <c r="V28" i="34" s="1"/>
  <c r="CG17" i="24"/>
  <c r="D23" i="34"/>
  <c r="BF198" i="18"/>
  <c r="BF253" i="18" s="1"/>
  <c r="P173" i="18"/>
  <c r="P228" i="18" s="1"/>
  <c r="L8" i="8" s="1"/>
  <c r="BE203" i="18"/>
  <c r="BE258" i="18" s="1"/>
  <c r="K38" i="8" s="1"/>
  <c r="BF199" i="18"/>
  <c r="BF254" i="18" s="1"/>
  <c r="BE173" i="18"/>
  <c r="BE228" i="18" s="1"/>
  <c r="K8" i="8" s="1"/>
  <c r="P199" i="18"/>
  <c r="P254" i="18" s="1"/>
  <c r="N39" i="34"/>
  <c r="BE199" i="18"/>
  <c r="BE254" i="18" s="1"/>
  <c r="E56" i="31"/>
  <c r="E95" i="31" s="1"/>
  <c r="C156" i="31"/>
  <c r="C155" i="31" s="1"/>
  <c r="C147" i="31" s="1"/>
  <c r="E58" i="31"/>
  <c r="E97" i="31" s="1"/>
  <c r="E57" i="31"/>
  <c r="E96" i="31" s="1"/>
  <c r="E54" i="31"/>
  <c r="E121" i="31" s="1"/>
  <c r="E122" i="31" s="1"/>
  <c r="E129" i="31" s="1"/>
  <c r="E130" i="31" s="1"/>
  <c r="E53" i="31"/>
  <c r="E92" i="31" s="1"/>
  <c r="E52" i="31"/>
  <c r="E91" i="31" s="1"/>
  <c r="G4" i="20"/>
  <c r="H4" i="20" s="1"/>
  <c r="I4" i="20" s="1"/>
  <c r="J4" i="20" s="1"/>
  <c r="K4" i="20" s="1"/>
  <c r="L4" i="20" s="1"/>
  <c r="M4" i="20" s="1"/>
  <c r="N4" i="20" s="1"/>
  <c r="O4" i="20" s="1"/>
  <c r="P4" i="20" s="1"/>
  <c r="Q4" i="20" s="1"/>
  <c r="R4" i="20" s="1"/>
  <c r="S4" i="20" s="1"/>
  <c r="T4" i="20" s="1"/>
  <c r="U4" i="20" s="1"/>
  <c r="V4" i="20" s="1"/>
  <c r="G36" i="19"/>
  <c r="H36" i="19" s="1"/>
  <c r="I36" i="19" s="1"/>
  <c r="J36" i="19" s="1"/>
  <c r="K36" i="19" s="1"/>
  <c r="L36" i="19" s="1"/>
  <c r="M36" i="19" s="1"/>
  <c r="N36" i="19" s="1"/>
  <c r="O36" i="19" s="1"/>
  <c r="P36" i="19" s="1"/>
  <c r="Q36" i="19" s="1"/>
  <c r="R36" i="19" s="1"/>
  <c r="S36" i="19" s="1"/>
  <c r="T36" i="19" s="1"/>
  <c r="U36" i="19" s="1"/>
  <c r="V36" i="19" s="1"/>
  <c r="W36" i="19" s="1"/>
  <c r="F32" i="19"/>
  <c r="D4" i="19"/>
  <c r="F25" i="19"/>
  <c r="G25" i="19" s="1"/>
  <c r="H25" i="19" s="1"/>
  <c r="I25" i="19" s="1"/>
  <c r="J25" i="19" s="1"/>
  <c r="K25" i="19" s="1"/>
  <c r="L25" i="19" s="1"/>
  <c r="M25" i="19" s="1"/>
  <c r="N25" i="19" s="1"/>
  <c r="O25" i="19" s="1"/>
  <c r="P25" i="19" s="1"/>
  <c r="Q25" i="19" s="1"/>
  <c r="R25" i="19" s="1"/>
  <c r="S25" i="19" s="1"/>
  <c r="T25" i="19" s="1"/>
  <c r="U25" i="19" s="1"/>
  <c r="V25" i="19" s="1"/>
  <c r="W25" i="19" s="1"/>
  <c r="F17" i="19"/>
  <c r="G17" i="19" s="1"/>
  <c r="CH6" i="24"/>
  <c r="CH32" i="24"/>
  <c r="H31" i="32"/>
  <c r="H23" i="32"/>
  <c r="CH25" i="24"/>
  <c r="CH17" i="24"/>
  <c r="M12" i="8"/>
  <c r="BF174" i="18"/>
  <c r="BF229" i="18" s="1"/>
  <c r="Q174" i="18"/>
  <c r="Q229" i="18" s="1"/>
  <c r="C125" i="31"/>
  <c r="C126" i="31" s="1"/>
  <c r="C132" i="31" s="1"/>
  <c r="C133" i="31" s="1"/>
  <c r="C143" i="31" s="1"/>
  <c r="N13" i="34"/>
  <c r="BF173" i="18"/>
  <c r="BF228" i="18" s="1"/>
  <c r="Q173" i="18"/>
  <c r="Q228" i="18" s="1"/>
  <c r="N38" i="32"/>
  <c r="P43" i="34"/>
  <c r="N43" i="34"/>
  <c r="H30" i="20"/>
  <c r="I30" i="20" s="1"/>
  <c r="J30" i="20" s="1"/>
  <c r="K30" i="20" s="1"/>
  <c r="L30" i="20" s="1"/>
  <c r="M30" i="20" s="1"/>
  <c r="N30" i="20" s="1"/>
  <c r="O30" i="20" s="1"/>
  <c r="P30" i="20" s="1"/>
  <c r="BF203" i="18"/>
  <c r="BF258" i="18" s="1"/>
  <c r="Q203" i="18"/>
  <c r="Q258" i="18" s="1"/>
  <c r="N14" i="34"/>
  <c r="F43" i="34"/>
  <c r="H40" i="34"/>
  <c r="H42" i="34"/>
  <c r="CJ17" i="24"/>
  <c r="CJ6" i="24"/>
  <c r="CJ25" i="24"/>
  <c r="CJ32" i="24"/>
  <c r="G201" i="18"/>
  <c r="G256" i="18" s="1"/>
  <c r="H39" i="34"/>
  <c r="H16" i="34"/>
  <c r="H13" i="34"/>
  <c r="H41" i="34"/>
  <c r="H14" i="34"/>
  <c r="H24" i="34"/>
  <c r="H35" i="20"/>
  <c r="H201" i="18" s="1"/>
  <c r="H256" i="18" s="1"/>
  <c r="H33" i="34"/>
  <c r="G24" i="20"/>
  <c r="G14" i="31" s="1"/>
  <c r="H34" i="34"/>
  <c r="F62" i="31"/>
  <c r="F101" i="31" s="1"/>
  <c r="AV201" i="18"/>
  <c r="AV256" i="18" s="1"/>
  <c r="F14" i="31"/>
  <c r="F57" i="31" s="1"/>
  <c r="F96" i="31" s="1"/>
  <c r="BH199" i="18"/>
  <c r="BH254" i="18" s="1"/>
  <c r="CF17" i="24"/>
  <c r="D22" i="32" s="1"/>
  <c r="G187" i="18"/>
  <c r="G242" i="18" s="1"/>
  <c r="AV188" i="18"/>
  <c r="AV243" i="18" s="1"/>
  <c r="S199" i="18"/>
  <c r="S254" i="18" s="1"/>
  <c r="U33" i="20"/>
  <c r="T199" i="18"/>
  <c r="T254" i="18" s="1"/>
  <c r="BI199" i="18"/>
  <c r="BI254" i="18" s="1"/>
  <c r="O42" i="32"/>
  <c r="E5" i="19"/>
  <c r="E20" i="19"/>
  <c r="E11" i="19"/>
  <c r="CF25" i="24"/>
  <c r="D30" i="32" s="1"/>
  <c r="AV191" i="18"/>
  <c r="AV246" i="18" s="1"/>
  <c r="G191" i="18"/>
  <c r="G246" i="18" s="1"/>
  <c r="H25" i="20"/>
  <c r="H42" i="32"/>
  <c r="H43" i="32"/>
  <c r="D30" i="19"/>
  <c r="D29" i="19"/>
  <c r="G188" i="18"/>
  <c r="G243" i="18" s="1"/>
  <c r="CN31" i="24"/>
  <c r="D15" i="22"/>
  <c r="E31" i="19"/>
  <c r="E32" i="31"/>
  <c r="E71" i="31" s="1"/>
  <c r="E38" i="31"/>
  <c r="E77" i="31" s="1"/>
  <c r="E41" i="31"/>
  <c r="E80" i="31" s="1"/>
  <c r="E34" i="31"/>
  <c r="E73" i="31" s="1"/>
  <c r="E36" i="31"/>
  <c r="E75" i="31" s="1"/>
  <c r="E33" i="31"/>
  <c r="E72" i="31" s="1"/>
  <c r="E39" i="31"/>
  <c r="E78" i="31" s="1"/>
  <c r="E40" i="31"/>
  <c r="E79" i="31" s="1"/>
  <c r="E37" i="31"/>
  <c r="E76" i="31" s="1"/>
  <c r="E35" i="31"/>
  <c r="E74" i="31" s="1"/>
  <c r="N41" i="32"/>
  <c r="G31" i="20"/>
  <c r="F15" i="31"/>
  <c r="CF32" i="24"/>
  <c r="D37" i="32" s="1"/>
  <c r="W29" i="20"/>
  <c r="H34" i="20"/>
  <c r="G200" i="18"/>
  <c r="G255" i="18" s="1"/>
  <c r="AV200" i="18"/>
  <c r="AV255" i="18" s="1"/>
  <c r="C34" i="22"/>
  <c r="C73" i="22" s="1"/>
  <c r="C35" i="22"/>
  <c r="C74" i="22" s="1"/>
  <c r="C40" i="22"/>
  <c r="C79" i="22" s="1"/>
  <c r="C33" i="22"/>
  <c r="C72" i="22" s="1"/>
  <c r="C38" i="22"/>
  <c r="C77" i="22" s="1"/>
  <c r="C36" i="22"/>
  <c r="C75" i="22" s="1"/>
  <c r="C32" i="22"/>
  <c r="C71" i="22" s="1"/>
  <c r="C41" i="22"/>
  <c r="C80" i="22" s="1"/>
  <c r="C39" i="22"/>
  <c r="C78" i="22" s="1"/>
  <c r="C37" i="22"/>
  <c r="C76" i="22" s="1"/>
  <c r="W33" i="20"/>
  <c r="M34" i="8"/>
  <c r="D150" i="31"/>
  <c r="D148" i="31" s="1"/>
  <c r="H28" i="20"/>
  <c r="G194" i="18"/>
  <c r="G249" i="18" s="1"/>
  <c r="AV194" i="18"/>
  <c r="AV249" i="18" s="1"/>
  <c r="H27" i="20"/>
  <c r="G193" i="18"/>
  <c r="G248" i="18" s="1"/>
  <c r="AV193" i="18"/>
  <c r="AV248" i="18" s="1"/>
  <c r="D125" i="31"/>
  <c r="D126" i="31" s="1"/>
  <c r="D132" i="31" s="1"/>
  <c r="D133" i="31" s="1"/>
  <c r="D143" i="31" s="1"/>
  <c r="D54" i="22"/>
  <c r="D58" i="22"/>
  <c r="D97" i="22" s="1"/>
  <c r="D55" i="22"/>
  <c r="D94" i="22" s="1"/>
  <c r="D57" i="22"/>
  <c r="D96" i="22" s="1"/>
  <c r="D53" i="22"/>
  <c r="D56" i="22"/>
  <c r="D95" i="22" s="1"/>
  <c r="D52" i="22"/>
  <c r="C121" i="22"/>
  <c r="C122" i="22" s="1"/>
  <c r="C129" i="22" s="1"/>
  <c r="C130" i="22" s="1"/>
  <c r="C93" i="22"/>
  <c r="C119" i="22"/>
  <c r="C120" i="22" s="1"/>
  <c r="C127" i="22" s="1"/>
  <c r="C128" i="22" s="1"/>
  <c r="C92" i="22"/>
  <c r="D156" i="31"/>
  <c r="F24" i="19"/>
  <c r="E14" i="22"/>
  <c r="C91" i="22"/>
  <c r="C117" i="22"/>
  <c r="C118" i="22" s="1"/>
  <c r="H23" i="20"/>
  <c r="G13" i="31"/>
  <c r="G189" i="18"/>
  <c r="G244" i="18" s="1"/>
  <c r="AV189" i="18"/>
  <c r="AV244" i="18" s="1"/>
  <c r="G13" i="22"/>
  <c r="H23" i="19"/>
  <c r="DS23" i="24"/>
  <c r="CH22" i="24"/>
  <c r="DB23" i="24"/>
  <c r="DF23" i="24"/>
  <c r="DM23" i="24"/>
  <c r="DC23" i="24"/>
  <c r="DA23" i="24"/>
  <c r="H22" i="20"/>
  <c r="G12" i="31"/>
  <c r="DL23" i="24"/>
  <c r="AV187" i="18"/>
  <c r="AV242" i="18" s="1"/>
  <c r="DH23" i="24"/>
  <c r="DD23" i="24"/>
  <c r="DQ23" i="24"/>
  <c r="DN23" i="24"/>
  <c r="DR23" i="24"/>
  <c r="DP23" i="24"/>
  <c r="DI23" i="24"/>
  <c r="CI22" i="24"/>
  <c r="CI21" i="24" s="1"/>
  <c r="CI5" i="24" s="1"/>
  <c r="CI58" i="24" s="1"/>
  <c r="DE23" i="24"/>
  <c r="DO23" i="24"/>
  <c r="CT22" i="24"/>
  <c r="CT21" i="24" s="1"/>
  <c r="CT5" i="24" s="1"/>
  <c r="CT58" i="24" s="1"/>
  <c r="DG23" i="24"/>
  <c r="DJ23" i="24"/>
  <c r="CF21" i="24"/>
  <c r="D26" i="32" s="1"/>
  <c r="CU22" i="24"/>
  <c r="CU21" i="24" s="1"/>
  <c r="CU5" i="24" s="1"/>
  <c r="CU58" i="24" s="1"/>
  <c r="DF22" i="24"/>
  <c r="DQ22" i="24"/>
  <c r="CK22" i="24"/>
  <c r="CK21" i="24" s="1"/>
  <c r="CK5" i="24" s="1"/>
  <c r="CK58" i="24" s="1"/>
  <c r="CO22" i="24"/>
  <c r="CO21" i="24" s="1"/>
  <c r="CO5" i="24" s="1"/>
  <c r="CO58" i="24" s="1"/>
  <c r="CL22" i="24"/>
  <c r="CL21" i="24" s="1"/>
  <c r="CL5" i="24" s="1"/>
  <c r="CL58" i="24" s="1"/>
  <c r="DD22" i="24"/>
  <c r="DP22" i="24"/>
  <c r="DP21" i="24" s="1"/>
  <c r="DP5" i="24" s="1"/>
  <c r="DP58" i="24" s="1"/>
  <c r="DK22" i="24"/>
  <c r="DK21" i="24" s="1"/>
  <c r="DK5" i="24" s="1"/>
  <c r="DK58" i="24" s="1"/>
  <c r="DE22" i="24"/>
  <c r="E21" i="19"/>
  <c r="D11" i="22"/>
  <c r="DI22" i="24"/>
  <c r="DI21" i="24" s="1"/>
  <c r="DI5" i="24" s="1"/>
  <c r="DI58" i="24" s="1"/>
  <c r="DM22" i="24"/>
  <c r="DH22" i="24"/>
  <c r="CM22" i="24"/>
  <c r="CM21" i="24" s="1"/>
  <c r="CM5" i="24" s="1"/>
  <c r="CM58" i="24" s="1"/>
  <c r="CQ22" i="24"/>
  <c r="CQ21" i="24" s="1"/>
  <c r="CQ5" i="24" s="1"/>
  <c r="CQ58" i="24" s="1"/>
  <c r="DR22" i="24"/>
  <c r="DL22" i="24"/>
  <c r="DG22" i="24"/>
  <c r="DC22" i="24"/>
  <c r="DC21" i="24" s="1"/>
  <c r="DC5" i="24" s="1"/>
  <c r="DC58" i="24" s="1"/>
  <c r="DJ22" i="24"/>
  <c r="E22" i="19"/>
  <c r="D12" i="22"/>
  <c r="D62" i="22" s="1"/>
  <c r="D101" i="22" s="1"/>
  <c r="CV22" i="24"/>
  <c r="CV21" i="24" s="1"/>
  <c r="CV5" i="24" s="1"/>
  <c r="CV58" i="24" s="1"/>
  <c r="DN22" i="24"/>
  <c r="O22" i="8"/>
  <c r="S22" i="8"/>
  <c r="I5" i="8"/>
  <c r="AK6" i="8" s="1"/>
  <c r="AK17" i="8" s="1"/>
  <c r="C61" i="22"/>
  <c r="C100" i="22" s="1"/>
  <c r="C151" i="22" s="1"/>
  <c r="CN22" i="24"/>
  <c r="CP22" i="24"/>
  <c r="CP21" i="24" s="1"/>
  <c r="CP5" i="24" s="1"/>
  <c r="CP58" i="24" s="1"/>
  <c r="CX22" i="24"/>
  <c r="CX21" i="24" s="1"/>
  <c r="CX5" i="24" s="1"/>
  <c r="CX58" i="24" s="1"/>
  <c r="CW22" i="24"/>
  <c r="CW21" i="24" s="1"/>
  <c r="CW5" i="24" s="1"/>
  <c r="CW58" i="24" s="1"/>
  <c r="DB22" i="24"/>
  <c r="DS22" i="24"/>
  <c r="DO22" i="24"/>
  <c r="DA22" i="24"/>
  <c r="S23" i="8"/>
  <c r="O23" i="8"/>
  <c r="CS22" i="24"/>
  <c r="CS21" i="24" s="1"/>
  <c r="CS5" i="24" s="1"/>
  <c r="CS58" i="24" s="1"/>
  <c r="CJ22" i="24"/>
  <c r="CY22" i="24"/>
  <c r="CY21" i="24" s="1"/>
  <c r="CY5" i="24" s="1"/>
  <c r="CY58" i="24" s="1"/>
  <c r="CR22" i="24"/>
  <c r="CR21" i="24" s="1"/>
  <c r="CR5" i="24" s="1"/>
  <c r="CR58" i="24" s="1"/>
  <c r="H21" i="20"/>
  <c r="G11" i="31"/>
  <c r="CZ22" i="24"/>
  <c r="CZ21" i="24" s="1"/>
  <c r="CZ5" i="24" s="1"/>
  <c r="CZ58" i="24" s="1"/>
  <c r="CG21" i="24"/>
  <c r="I19" i="19"/>
  <c r="H10" i="22"/>
  <c r="H26" i="22" s="1"/>
  <c r="H65" i="22" s="1"/>
  <c r="H138" i="22" s="1"/>
  <c r="I19" i="20"/>
  <c r="H10" i="31"/>
  <c r="H26" i="31" s="1"/>
  <c r="H65" i="31" s="1"/>
  <c r="H144" i="31" s="1"/>
  <c r="CN12" i="24"/>
  <c r="H18" i="20"/>
  <c r="G184" i="18"/>
  <c r="G239" i="18" s="1"/>
  <c r="AV184" i="18"/>
  <c r="AV239" i="18" s="1"/>
  <c r="G16" i="20"/>
  <c r="F9" i="31"/>
  <c r="F61" i="31" s="1"/>
  <c r="F100" i="31" s="1"/>
  <c r="D9" i="22"/>
  <c r="E16" i="19"/>
  <c r="H17" i="20"/>
  <c r="G183" i="18"/>
  <c r="G238" i="18" s="1"/>
  <c r="AV183" i="18"/>
  <c r="AV238" i="18" s="1"/>
  <c r="H10" i="20"/>
  <c r="G176" i="18"/>
  <c r="G231" i="18" s="1"/>
  <c r="AV176" i="18"/>
  <c r="AV231" i="18" s="1"/>
  <c r="E59" i="31"/>
  <c r="E98" i="31" s="1"/>
  <c r="E60" i="31"/>
  <c r="E99" i="31" s="1"/>
  <c r="G5" i="20"/>
  <c r="F4" i="31"/>
  <c r="F6" i="19"/>
  <c r="E4" i="22"/>
  <c r="D157" i="31"/>
  <c r="CF6" i="24"/>
  <c r="D11" i="32" s="1"/>
  <c r="D59" i="22"/>
  <c r="D98" i="22" s="1"/>
  <c r="D60" i="22"/>
  <c r="D99" i="22" s="1"/>
  <c r="AC8" i="8"/>
  <c r="AC29" i="8"/>
  <c r="AD7" i="8"/>
  <c r="AD24" i="8"/>
  <c r="AC7" i="8"/>
  <c r="AF24" i="8" l="1"/>
  <c r="AF8" i="8"/>
  <c r="H23" i="34"/>
  <c r="V23" i="34"/>
  <c r="O43" i="34"/>
  <c r="W43" i="34"/>
  <c r="M36" i="34"/>
  <c r="M10" i="34"/>
  <c r="D27" i="34"/>
  <c r="V27" i="34" s="1"/>
  <c r="L31" i="34"/>
  <c r="E4" i="19"/>
  <c r="F4" i="19" s="1"/>
  <c r="D11" i="34"/>
  <c r="V11" i="34" s="1"/>
  <c r="G32" i="19"/>
  <c r="H32" i="19" s="1"/>
  <c r="I32" i="19" s="1"/>
  <c r="J32" i="19" s="1"/>
  <c r="K32" i="19" s="1"/>
  <c r="L32" i="19" s="1"/>
  <c r="M32" i="19" s="1"/>
  <c r="N32" i="19" s="1"/>
  <c r="O32" i="19" s="1"/>
  <c r="P32" i="19" s="1"/>
  <c r="Q32" i="19" s="1"/>
  <c r="R32" i="19" s="1"/>
  <c r="S32" i="19" s="1"/>
  <c r="T32" i="19" s="1"/>
  <c r="U32" i="19" s="1"/>
  <c r="V32" i="19" s="1"/>
  <c r="W32" i="19" s="1"/>
  <c r="CG12" i="24"/>
  <c r="D22" i="34"/>
  <c r="V22" i="34" s="1"/>
  <c r="L42" i="34"/>
  <c r="N42" i="34" s="1"/>
  <c r="D30" i="34"/>
  <c r="V30" i="34" s="1"/>
  <c r="CG31" i="24"/>
  <c r="D37" i="34"/>
  <c r="V37" i="34" s="1"/>
  <c r="E117" i="31"/>
  <c r="E118" i="31" s="1"/>
  <c r="AF29" i="8"/>
  <c r="AF7" i="8"/>
  <c r="E93" i="31"/>
  <c r="E156" i="31" s="1"/>
  <c r="E119" i="31"/>
  <c r="E120" i="31" s="1"/>
  <c r="E127" i="31" s="1"/>
  <c r="E128" i="31" s="1"/>
  <c r="M5" i="8"/>
  <c r="N10" i="32"/>
  <c r="H17" i="19"/>
  <c r="I17" i="19" s="1"/>
  <c r="J17" i="19" s="1"/>
  <c r="K17" i="19" s="1"/>
  <c r="L17" i="19" s="1"/>
  <c r="M17" i="19" s="1"/>
  <c r="N17" i="19" s="1"/>
  <c r="O17" i="19" s="1"/>
  <c r="P17" i="19" s="1"/>
  <c r="Q17" i="19" s="1"/>
  <c r="R17" i="19" s="1"/>
  <c r="S17" i="19" s="1"/>
  <c r="T17" i="19" s="1"/>
  <c r="U17" i="19" s="1"/>
  <c r="V17" i="19" s="1"/>
  <c r="W17" i="19" s="1"/>
  <c r="F20" i="19"/>
  <c r="F5" i="19"/>
  <c r="F11" i="19"/>
  <c r="G11" i="19" s="1"/>
  <c r="H11" i="19" s="1"/>
  <c r="I11" i="19" s="1"/>
  <c r="J11" i="19" s="1"/>
  <c r="K11" i="19" s="1"/>
  <c r="L11" i="19" s="1"/>
  <c r="M11" i="19" s="1"/>
  <c r="N11" i="19" s="1"/>
  <c r="O11" i="19" s="1"/>
  <c r="P11" i="19" s="1"/>
  <c r="Q11" i="19" s="1"/>
  <c r="R11" i="19" s="1"/>
  <c r="S11" i="19" s="1"/>
  <c r="T11" i="19" s="1"/>
  <c r="U11" i="19" s="1"/>
  <c r="V11" i="19" s="1"/>
  <c r="W11" i="19" s="1"/>
  <c r="CH21" i="24"/>
  <c r="CH12" i="24"/>
  <c r="CH31" i="24"/>
  <c r="C159" i="31"/>
  <c r="N29" i="20"/>
  <c r="O29" i="20" s="1"/>
  <c r="P29" i="20" s="1"/>
  <c r="Q29" i="20" s="1"/>
  <c r="R29" i="20" s="1"/>
  <c r="S29" i="20" s="1"/>
  <c r="T29" i="20" s="1"/>
  <c r="U29" i="20" s="1"/>
  <c r="V29" i="20" s="1"/>
  <c r="N17" i="32"/>
  <c r="N26" i="32"/>
  <c r="Q30" i="20"/>
  <c r="R30" i="20" s="1"/>
  <c r="S30" i="20" s="1"/>
  <c r="T30" i="20" s="1"/>
  <c r="U30" i="20" s="1"/>
  <c r="V30" i="20" s="1"/>
  <c r="M31" i="8"/>
  <c r="H24" i="20"/>
  <c r="H14" i="31" s="1"/>
  <c r="AW201" i="18"/>
  <c r="AW256" i="18" s="1"/>
  <c r="F52" i="31"/>
  <c r="F117" i="31" s="1"/>
  <c r="F118" i="31" s="1"/>
  <c r="CJ21" i="24"/>
  <c r="CJ31" i="24"/>
  <c r="CJ12" i="24"/>
  <c r="H31" i="34"/>
  <c r="H12" i="34"/>
  <c r="H22" i="32"/>
  <c r="I35" i="20"/>
  <c r="H28" i="34"/>
  <c r="F28" i="34"/>
  <c r="W28" i="34" s="1"/>
  <c r="H38" i="34"/>
  <c r="F56" i="31"/>
  <c r="F95" i="31" s="1"/>
  <c r="F53" i="31"/>
  <c r="F92" i="31" s="1"/>
  <c r="F54" i="31"/>
  <c r="F121" i="31" s="1"/>
  <c r="F122" i="31" s="1"/>
  <c r="F129" i="31" s="1"/>
  <c r="F130" i="31" s="1"/>
  <c r="F55" i="31"/>
  <c r="F94" i="31" s="1"/>
  <c r="F58" i="31"/>
  <c r="F97" i="31" s="1"/>
  <c r="CF12" i="24"/>
  <c r="D17" i="32" s="1"/>
  <c r="H30" i="32"/>
  <c r="V33" i="20"/>
  <c r="U199" i="18"/>
  <c r="U254" i="18" s="1"/>
  <c r="BJ199" i="18"/>
  <c r="BJ254" i="18" s="1"/>
  <c r="E29" i="19"/>
  <c r="E30" i="19"/>
  <c r="H191" i="18"/>
  <c r="H246" i="18" s="1"/>
  <c r="AW191" i="18"/>
  <c r="AW246" i="18" s="1"/>
  <c r="I25" i="20"/>
  <c r="CF31" i="24"/>
  <c r="D36" i="32" s="1"/>
  <c r="G62" i="31"/>
  <c r="G101" i="31" s="1"/>
  <c r="D61" i="22"/>
  <c r="D100" i="22" s="1"/>
  <c r="D151" i="22" s="1"/>
  <c r="W199" i="18"/>
  <c r="W254" i="18" s="1"/>
  <c r="BL199" i="18"/>
  <c r="BL254" i="18" s="1"/>
  <c r="C144" i="22"/>
  <c r="C142" i="22" s="1"/>
  <c r="E15" i="22"/>
  <c r="F31" i="19"/>
  <c r="I34" i="20"/>
  <c r="AW200" i="18"/>
  <c r="AW255" i="18" s="1"/>
  <c r="H200" i="18"/>
  <c r="H255" i="18" s="1"/>
  <c r="D36" i="22"/>
  <c r="D75" i="22" s="1"/>
  <c r="D41" i="22"/>
  <c r="D80" i="22" s="1"/>
  <c r="D39" i="22"/>
  <c r="D78" i="22" s="1"/>
  <c r="D38" i="22"/>
  <c r="D77" i="22" s="1"/>
  <c r="D35" i="22"/>
  <c r="D74" i="22" s="1"/>
  <c r="D37" i="22"/>
  <c r="D76" i="22" s="1"/>
  <c r="D40" i="22"/>
  <c r="D79" i="22" s="1"/>
  <c r="D34" i="22"/>
  <c r="D73" i="22" s="1"/>
  <c r="D33" i="22"/>
  <c r="D72" i="22" s="1"/>
  <c r="D32" i="22"/>
  <c r="D71" i="22" s="1"/>
  <c r="F41" i="31"/>
  <c r="F80" i="31" s="1"/>
  <c r="F34" i="31"/>
  <c r="F73" i="31" s="1"/>
  <c r="F36" i="31"/>
  <c r="F75" i="31" s="1"/>
  <c r="F33" i="31"/>
  <c r="F72" i="31" s="1"/>
  <c r="F37" i="31"/>
  <c r="F76" i="31" s="1"/>
  <c r="F39" i="31"/>
  <c r="F78" i="31" s="1"/>
  <c r="F40" i="31"/>
  <c r="F79" i="31" s="1"/>
  <c r="F35" i="31"/>
  <c r="F74" i="31" s="1"/>
  <c r="F38" i="31"/>
  <c r="F77" i="31" s="1"/>
  <c r="F32" i="31"/>
  <c r="F71" i="31" s="1"/>
  <c r="CN30" i="24"/>
  <c r="H38" i="32"/>
  <c r="H31" i="20"/>
  <c r="G15" i="31"/>
  <c r="E150" i="31"/>
  <c r="E148" i="31" s="1"/>
  <c r="D155" i="31"/>
  <c r="D147" i="31" s="1"/>
  <c r="D159" i="31" s="1"/>
  <c r="DB21" i="24"/>
  <c r="DB5" i="24" s="1"/>
  <c r="DB58" i="24" s="1"/>
  <c r="DF21" i="24"/>
  <c r="DF5" i="24" s="1"/>
  <c r="DF58" i="24" s="1"/>
  <c r="I27" i="20"/>
  <c r="AW193" i="18"/>
  <c r="AW248" i="18" s="1"/>
  <c r="H193" i="18"/>
  <c r="H248" i="18" s="1"/>
  <c r="I28" i="20"/>
  <c r="H194" i="18"/>
  <c r="H249" i="18" s="1"/>
  <c r="AW194" i="18"/>
  <c r="AW249" i="18" s="1"/>
  <c r="C125" i="22"/>
  <c r="C126" i="22" s="1"/>
  <c r="C132" i="22" s="1"/>
  <c r="C133" i="22" s="1"/>
  <c r="C137" i="22" s="1"/>
  <c r="D91" i="22"/>
  <c r="D117" i="22"/>
  <c r="D118" i="22" s="1"/>
  <c r="E56" i="22"/>
  <c r="E95" i="22" s="1"/>
  <c r="E53" i="22"/>
  <c r="E54" i="22"/>
  <c r="E52" i="22"/>
  <c r="E58" i="22"/>
  <c r="E97" i="22" s="1"/>
  <c r="E57" i="22"/>
  <c r="E96" i="22" s="1"/>
  <c r="E55" i="22"/>
  <c r="E94" i="22" s="1"/>
  <c r="G58" i="31"/>
  <c r="G97" i="31" s="1"/>
  <c r="G52" i="31"/>
  <c r="G57" i="31"/>
  <c r="G96" i="31" s="1"/>
  <c r="G54" i="31"/>
  <c r="G53" i="31"/>
  <c r="G55" i="31"/>
  <c r="G94" i="31" s="1"/>
  <c r="G56" i="31"/>
  <c r="G95" i="31" s="1"/>
  <c r="G24" i="19"/>
  <c r="F14" i="22"/>
  <c r="D119" i="22"/>
  <c r="D120" i="22" s="1"/>
  <c r="D127" i="22" s="1"/>
  <c r="D128" i="22" s="1"/>
  <c r="D92" i="22"/>
  <c r="D121" i="22"/>
  <c r="D122" i="22" s="1"/>
  <c r="D129" i="22" s="1"/>
  <c r="D130" i="22" s="1"/>
  <c r="D93" i="22"/>
  <c r="C150" i="22"/>
  <c r="C149" i="22" s="1"/>
  <c r="I23" i="19"/>
  <c r="H13" i="22"/>
  <c r="I23" i="20"/>
  <c r="H13" i="31"/>
  <c r="H189" i="18"/>
  <c r="H244" i="18" s="1"/>
  <c r="AW189" i="18"/>
  <c r="AW244" i="18" s="1"/>
  <c r="DL21" i="24"/>
  <c r="DL5" i="24" s="1"/>
  <c r="DL58" i="24" s="1"/>
  <c r="DS21" i="24"/>
  <c r="DS5" i="24" s="1"/>
  <c r="DS58" i="24" s="1"/>
  <c r="DN21" i="24"/>
  <c r="DN5" i="24" s="1"/>
  <c r="DN58" i="24" s="1"/>
  <c r="DH21" i="24"/>
  <c r="DH5" i="24" s="1"/>
  <c r="DH58" i="24" s="1"/>
  <c r="DA21" i="24"/>
  <c r="DA5" i="24" s="1"/>
  <c r="DA58" i="24" s="1"/>
  <c r="DM21" i="24"/>
  <c r="DM5" i="24" s="1"/>
  <c r="DM58" i="24" s="1"/>
  <c r="I22" i="20"/>
  <c r="H12" i="31"/>
  <c r="AW188" i="18"/>
  <c r="AW243" i="18" s="1"/>
  <c r="H188" i="18"/>
  <c r="H243" i="18" s="1"/>
  <c r="DJ21" i="24"/>
  <c r="DJ5" i="24" s="1"/>
  <c r="DJ58" i="24" s="1"/>
  <c r="DR21" i="24"/>
  <c r="DR5" i="24" s="1"/>
  <c r="DR58" i="24" s="1"/>
  <c r="DD21" i="24"/>
  <c r="DD5" i="24" s="1"/>
  <c r="DD58" i="24" s="1"/>
  <c r="DG21" i="24"/>
  <c r="DG5" i="24" s="1"/>
  <c r="DG58" i="24" s="1"/>
  <c r="DE21" i="24"/>
  <c r="DE5" i="24" s="1"/>
  <c r="DE58" i="24" s="1"/>
  <c r="DQ21" i="24"/>
  <c r="DQ5" i="24" s="1"/>
  <c r="DQ58" i="24" s="1"/>
  <c r="DO21" i="24"/>
  <c r="DO5" i="24" s="1"/>
  <c r="DO58" i="24" s="1"/>
  <c r="I21" i="20"/>
  <c r="H11" i="31"/>
  <c r="AW187" i="18"/>
  <c r="AW242" i="18" s="1"/>
  <c r="H187" i="18"/>
  <c r="H242" i="18" s="1"/>
  <c r="F28" i="32"/>
  <c r="H28" i="32"/>
  <c r="F21" i="19"/>
  <c r="E11" i="22"/>
  <c r="CN21" i="24"/>
  <c r="S5" i="8"/>
  <c r="AK8" i="8" s="1"/>
  <c r="AK20" i="8" s="1"/>
  <c r="F22" i="19"/>
  <c r="E12" i="22"/>
  <c r="E62" i="22" s="1"/>
  <c r="E101" i="22" s="1"/>
  <c r="J19" i="20"/>
  <c r="I10" i="31"/>
  <c r="I26" i="31" s="1"/>
  <c r="I65" i="31" s="1"/>
  <c r="I144" i="31" s="1"/>
  <c r="J19" i="19"/>
  <c r="I10" i="22"/>
  <c r="I26" i="22" s="1"/>
  <c r="I65" i="22" s="1"/>
  <c r="I138" i="22" s="1"/>
  <c r="E9" i="22"/>
  <c r="F16" i="19"/>
  <c r="H16" i="20"/>
  <c r="G9" i="31"/>
  <c r="G61" i="31" s="1"/>
  <c r="G100" i="31" s="1"/>
  <c r="I18" i="20"/>
  <c r="H184" i="18"/>
  <c r="H239" i="18" s="1"/>
  <c r="AW184" i="18"/>
  <c r="AW239" i="18" s="1"/>
  <c r="I17" i="20"/>
  <c r="H183" i="18"/>
  <c r="H238" i="18" s="1"/>
  <c r="AW183" i="18"/>
  <c r="AW238" i="18" s="1"/>
  <c r="I10" i="20"/>
  <c r="H176" i="18"/>
  <c r="H231" i="18" s="1"/>
  <c r="AW176" i="18"/>
  <c r="AW231" i="18" s="1"/>
  <c r="E157" i="31"/>
  <c r="G6" i="19"/>
  <c r="F4" i="22"/>
  <c r="H5" i="20"/>
  <c r="G4" i="31"/>
  <c r="H12" i="32"/>
  <c r="E60" i="22"/>
  <c r="E99" i="22" s="1"/>
  <c r="E59" i="22"/>
  <c r="E98" i="22" s="1"/>
  <c r="F59" i="31"/>
  <c r="F98" i="31" s="1"/>
  <c r="F60" i="31"/>
  <c r="F99" i="31" s="1"/>
  <c r="M35" i="34" l="1"/>
  <c r="D26" i="34"/>
  <c r="V26" i="34" s="1"/>
  <c r="L23" i="34"/>
  <c r="D17" i="34"/>
  <c r="V17" i="34" s="1"/>
  <c r="L17" i="34"/>
  <c r="CG5" i="24"/>
  <c r="G20" i="19"/>
  <c r="H20" i="19" s="1"/>
  <c r="I20" i="19" s="1"/>
  <c r="J20" i="19" s="1"/>
  <c r="K20" i="19" s="1"/>
  <c r="L20" i="19" s="1"/>
  <c r="M20" i="19" s="1"/>
  <c r="N20" i="19" s="1"/>
  <c r="O20" i="19" s="1"/>
  <c r="P20" i="19" s="1"/>
  <c r="Q20" i="19" s="1"/>
  <c r="R20" i="19" s="1"/>
  <c r="S20" i="19" s="1"/>
  <c r="T20" i="19" s="1"/>
  <c r="U20" i="19" s="1"/>
  <c r="V20" i="19" s="1"/>
  <c r="W20" i="19" s="1"/>
  <c r="CG30" i="24"/>
  <c r="D36" i="34"/>
  <c r="V36" i="34" s="1"/>
  <c r="L38" i="34"/>
  <c r="N38" i="34" s="1"/>
  <c r="O42" i="34"/>
  <c r="E125" i="31"/>
  <c r="E126" i="31" s="1"/>
  <c r="E132" i="31" s="1"/>
  <c r="E133" i="31" s="1"/>
  <c r="E143" i="31" s="1"/>
  <c r="I24" i="20"/>
  <c r="I14" i="31" s="1"/>
  <c r="F29" i="19"/>
  <c r="G29" i="19" s="1"/>
  <c r="H29" i="19" s="1"/>
  <c r="I29" i="19" s="1"/>
  <c r="J29" i="19" s="1"/>
  <c r="K29" i="19" s="1"/>
  <c r="L29" i="19" s="1"/>
  <c r="M29" i="19" s="1"/>
  <c r="N29" i="19" s="1"/>
  <c r="O29" i="19" s="1"/>
  <c r="P29" i="19" s="1"/>
  <c r="Q29" i="19" s="1"/>
  <c r="R29" i="19" s="1"/>
  <c r="S29" i="19" s="1"/>
  <c r="T29" i="19" s="1"/>
  <c r="U29" i="19" s="1"/>
  <c r="V29" i="19" s="1"/>
  <c r="W29" i="19" s="1"/>
  <c r="G5" i="19"/>
  <c r="H5" i="19" s="1"/>
  <c r="I5" i="19" s="1"/>
  <c r="J5" i="19" s="1"/>
  <c r="K5" i="19" s="1"/>
  <c r="L5" i="19" s="1"/>
  <c r="M5" i="19" s="1"/>
  <c r="N5" i="19" s="1"/>
  <c r="O5" i="19" s="1"/>
  <c r="P5" i="19" s="1"/>
  <c r="Q5" i="19" s="1"/>
  <c r="R5" i="19" s="1"/>
  <c r="S5" i="19" s="1"/>
  <c r="T5" i="19" s="1"/>
  <c r="U5" i="19" s="1"/>
  <c r="V5" i="19" s="1"/>
  <c r="W5" i="19" s="1"/>
  <c r="G4" i="19"/>
  <c r="N17" i="34"/>
  <c r="F30" i="19"/>
  <c r="G30" i="19" s="1"/>
  <c r="CH30" i="24"/>
  <c r="CH5" i="24"/>
  <c r="F91" i="31"/>
  <c r="M30" i="8"/>
  <c r="N35" i="32"/>
  <c r="CF5" i="24"/>
  <c r="D10" i="32" s="1"/>
  <c r="F119" i="31"/>
  <c r="F120" i="31" s="1"/>
  <c r="F127" i="31" s="1"/>
  <c r="F128" i="31" s="1"/>
  <c r="N36" i="32"/>
  <c r="CJ30" i="24"/>
  <c r="CJ5" i="24"/>
  <c r="H36" i="32"/>
  <c r="H17" i="32"/>
  <c r="H37" i="34"/>
  <c r="I201" i="18"/>
  <c r="I256" i="18" s="1"/>
  <c r="J35" i="20"/>
  <c r="AX201" i="18"/>
  <c r="AX256" i="18" s="1"/>
  <c r="H27" i="34"/>
  <c r="H30" i="34"/>
  <c r="H11" i="34"/>
  <c r="F93" i="31"/>
  <c r="H22" i="34"/>
  <c r="I191" i="18"/>
  <c r="I246" i="18" s="1"/>
  <c r="AX191" i="18"/>
  <c r="AX246" i="18" s="1"/>
  <c r="V199" i="18"/>
  <c r="V254" i="18" s="1"/>
  <c r="L34" i="8" s="1"/>
  <c r="BK199" i="18"/>
  <c r="BK254" i="18" s="1"/>
  <c r="K34" i="8" s="1"/>
  <c r="J25" i="20"/>
  <c r="AY191" i="18" s="1"/>
  <c r="AY246" i="18" s="1"/>
  <c r="N31" i="32"/>
  <c r="CF30" i="24"/>
  <c r="D35" i="32" s="1"/>
  <c r="E155" i="31"/>
  <c r="E147" i="31" s="1"/>
  <c r="C141" i="22"/>
  <c r="C153" i="22" s="1"/>
  <c r="C161" i="31" s="1"/>
  <c r="H37" i="32"/>
  <c r="F150" i="31"/>
  <c r="F148" i="31" s="1"/>
  <c r="G31" i="19"/>
  <c r="F15" i="22"/>
  <c r="D144" i="22"/>
  <c r="D142" i="22" s="1"/>
  <c r="J34" i="20"/>
  <c r="I200" i="18"/>
  <c r="I255" i="18" s="1"/>
  <c r="AX200" i="18"/>
  <c r="AX255" i="18" s="1"/>
  <c r="E36" i="22"/>
  <c r="E75" i="22" s="1"/>
  <c r="E35" i="22"/>
  <c r="E74" i="22" s="1"/>
  <c r="E37" i="22"/>
  <c r="E76" i="22" s="1"/>
  <c r="E39" i="22"/>
  <c r="E78" i="22" s="1"/>
  <c r="E40" i="22"/>
  <c r="E79" i="22" s="1"/>
  <c r="E33" i="22"/>
  <c r="E72" i="22" s="1"/>
  <c r="E34" i="22"/>
  <c r="E73" i="22" s="1"/>
  <c r="E41" i="22"/>
  <c r="E80" i="22" s="1"/>
  <c r="E38" i="22"/>
  <c r="E77" i="22" s="1"/>
  <c r="E32" i="22"/>
  <c r="E71" i="22" s="1"/>
  <c r="G41" i="31"/>
  <c r="G80" i="31" s="1"/>
  <c r="G34" i="31"/>
  <c r="G73" i="31" s="1"/>
  <c r="G36" i="31"/>
  <c r="G75" i="31" s="1"/>
  <c r="G33" i="31"/>
  <c r="G72" i="31" s="1"/>
  <c r="G35" i="31"/>
  <c r="G74" i="31" s="1"/>
  <c r="G40" i="31"/>
  <c r="G79" i="31" s="1"/>
  <c r="G39" i="31"/>
  <c r="G78" i="31" s="1"/>
  <c r="G32" i="31"/>
  <c r="G71" i="31" s="1"/>
  <c r="G38" i="31"/>
  <c r="G77" i="31" s="1"/>
  <c r="G37" i="31"/>
  <c r="G76" i="31" s="1"/>
  <c r="I31" i="20"/>
  <c r="H15" i="31"/>
  <c r="J27" i="20"/>
  <c r="AX193" i="18"/>
  <c r="AX248" i="18" s="1"/>
  <c r="I193" i="18"/>
  <c r="I248" i="18" s="1"/>
  <c r="J28" i="20"/>
  <c r="I194" i="18"/>
  <c r="I249" i="18" s="1"/>
  <c r="AX194" i="18"/>
  <c r="AX249" i="18" s="1"/>
  <c r="H56" i="31"/>
  <c r="H95" i="31" s="1"/>
  <c r="H55" i="31"/>
  <c r="H94" i="31" s="1"/>
  <c r="H53" i="31"/>
  <c r="H52" i="31"/>
  <c r="H58" i="31"/>
  <c r="H97" i="31" s="1"/>
  <c r="H57" i="31"/>
  <c r="H96" i="31" s="1"/>
  <c r="H54" i="31"/>
  <c r="D150" i="22"/>
  <c r="D149" i="22" s="1"/>
  <c r="E92" i="22"/>
  <c r="E119" i="22"/>
  <c r="E120" i="22" s="1"/>
  <c r="E127" i="22" s="1"/>
  <c r="E128" i="22" s="1"/>
  <c r="J24" i="20"/>
  <c r="F55" i="22"/>
  <c r="F94" i="22" s="1"/>
  <c r="F58" i="22"/>
  <c r="F97" i="22" s="1"/>
  <c r="F57" i="22"/>
  <c r="F96" i="22" s="1"/>
  <c r="F54" i="22"/>
  <c r="F56" i="22"/>
  <c r="F95" i="22" s="1"/>
  <c r="F53" i="22"/>
  <c r="F52" i="22"/>
  <c r="G117" i="31"/>
  <c r="G118" i="31" s="1"/>
  <c r="G91" i="31"/>
  <c r="H24" i="19"/>
  <c r="G14" i="22"/>
  <c r="G92" i="31"/>
  <c r="G119" i="31"/>
  <c r="G120" i="31" s="1"/>
  <c r="G127" i="31" s="1"/>
  <c r="G128" i="31" s="1"/>
  <c r="E91" i="22"/>
  <c r="E117" i="22"/>
  <c r="E118" i="22" s="1"/>
  <c r="D125" i="22"/>
  <c r="D126" i="22" s="1"/>
  <c r="D132" i="22" s="1"/>
  <c r="D133" i="22" s="1"/>
  <c r="D137" i="22" s="1"/>
  <c r="G93" i="31"/>
  <c r="G121" i="31"/>
  <c r="G122" i="31" s="1"/>
  <c r="G129" i="31" s="1"/>
  <c r="G130" i="31" s="1"/>
  <c r="E121" i="22"/>
  <c r="E122" i="22" s="1"/>
  <c r="E129" i="22" s="1"/>
  <c r="E130" i="22" s="1"/>
  <c r="E93" i="22"/>
  <c r="H62" i="31"/>
  <c r="H101" i="31" s="1"/>
  <c r="J23" i="19"/>
  <c r="I13" i="22"/>
  <c r="J23" i="20"/>
  <c r="I13" i="31"/>
  <c r="AX189" i="18"/>
  <c r="AX244" i="18" s="1"/>
  <c r="I189" i="18"/>
  <c r="I244" i="18" s="1"/>
  <c r="J22" i="20"/>
  <c r="I12" i="31"/>
  <c r="AX188" i="18"/>
  <c r="AX243" i="18" s="1"/>
  <c r="I188" i="18"/>
  <c r="I243" i="18" s="1"/>
  <c r="E61" i="22"/>
  <c r="E100" i="22" s="1"/>
  <c r="E151" i="22" s="1"/>
  <c r="CN5" i="24"/>
  <c r="CN58" i="24" s="1"/>
  <c r="H27" i="32"/>
  <c r="G22" i="19"/>
  <c r="F12" i="22"/>
  <c r="F62" i="22" s="1"/>
  <c r="F101" i="22" s="1"/>
  <c r="J21" i="20"/>
  <c r="I11" i="31"/>
  <c r="I187" i="18"/>
  <c r="I242" i="18" s="1"/>
  <c r="AX187" i="18"/>
  <c r="AX242" i="18" s="1"/>
  <c r="G21" i="19"/>
  <c r="F11" i="22"/>
  <c r="K19" i="19"/>
  <c r="J10" i="22"/>
  <c r="J26" i="22" s="1"/>
  <c r="J65" i="22" s="1"/>
  <c r="J138" i="22" s="1"/>
  <c r="K19" i="20"/>
  <c r="J10" i="31"/>
  <c r="J26" i="31" s="1"/>
  <c r="J65" i="31" s="1"/>
  <c r="J144" i="31" s="1"/>
  <c r="I16" i="20"/>
  <c r="H9" i="31"/>
  <c r="H61" i="31" s="1"/>
  <c r="H100" i="31" s="1"/>
  <c r="J17" i="20"/>
  <c r="I183" i="18"/>
  <c r="I238" i="18" s="1"/>
  <c r="AX183" i="18"/>
  <c r="AX238" i="18" s="1"/>
  <c r="J18" i="20"/>
  <c r="I184" i="18"/>
  <c r="I239" i="18" s="1"/>
  <c r="AX184" i="18"/>
  <c r="AX239" i="18" s="1"/>
  <c r="F9" i="22"/>
  <c r="G16" i="19"/>
  <c r="J10" i="20"/>
  <c r="AX176" i="18"/>
  <c r="AX231" i="18" s="1"/>
  <c r="I176" i="18"/>
  <c r="I231" i="18" s="1"/>
  <c r="G59" i="31"/>
  <c r="G98" i="31" s="1"/>
  <c r="G60" i="31"/>
  <c r="G99" i="31" s="1"/>
  <c r="H6" i="19"/>
  <c r="G4" i="22"/>
  <c r="I5" i="20"/>
  <c r="H4" i="31"/>
  <c r="H11" i="32"/>
  <c r="F157" i="31"/>
  <c r="F60" i="22"/>
  <c r="F99" i="22" s="1"/>
  <c r="F59" i="22"/>
  <c r="F98" i="22" s="1"/>
  <c r="AD25" i="8"/>
  <c r="AC25" i="8"/>
  <c r="L26" i="34" l="1"/>
  <c r="N26" i="34" s="1"/>
  <c r="D63" i="32"/>
  <c r="H4" i="19"/>
  <c r="I4" i="19" s="1"/>
  <c r="J4" i="19" s="1"/>
  <c r="K4" i="19" s="1"/>
  <c r="L4" i="19" s="1"/>
  <c r="M4" i="19" s="1"/>
  <c r="N4" i="19" s="1"/>
  <c r="O4" i="19" s="1"/>
  <c r="P4" i="19" s="1"/>
  <c r="Q4" i="19" s="1"/>
  <c r="R4" i="19" s="1"/>
  <c r="S4" i="19" s="1"/>
  <c r="T4" i="19" s="1"/>
  <c r="U4" i="19" s="1"/>
  <c r="V4" i="19" s="1"/>
  <c r="W4" i="19" s="1"/>
  <c r="L11" i="34"/>
  <c r="D35" i="34"/>
  <c r="V35" i="34" s="1"/>
  <c r="CG58" i="24"/>
  <c r="D10" i="34"/>
  <c r="L35" i="34"/>
  <c r="N35" i="34" s="1"/>
  <c r="E159" i="31"/>
  <c r="H30" i="19"/>
  <c r="I30" i="19" s="1"/>
  <c r="J30" i="19" s="1"/>
  <c r="K30" i="19" s="1"/>
  <c r="L30" i="19" s="1"/>
  <c r="M30" i="19" s="1"/>
  <c r="N30" i="19" s="1"/>
  <c r="O30" i="19" s="1"/>
  <c r="P30" i="19" s="1"/>
  <c r="Q30" i="19" s="1"/>
  <c r="R30" i="19" s="1"/>
  <c r="S30" i="19" s="1"/>
  <c r="T30" i="19" s="1"/>
  <c r="U30" i="19" s="1"/>
  <c r="V30" i="19" s="1"/>
  <c r="W30" i="19" s="1"/>
  <c r="CH58" i="24"/>
  <c r="F156" i="31"/>
  <c r="F155" i="31" s="1"/>
  <c r="F147" i="31" s="1"/>
  <c r="F125" i="31"/>
  <c r="F126" i="31" s="1"/>
  <c r="F132" i="31" s="1"/>
  <c r="F133" i="31" s="1"/>
  <c r="F143" i="31" s="1"/>
  <c r="H26" i="34"/>
  <c r="CJ58" i="24"/>
  <c r="K25" i="20"/>
  <c r="L25" i="20" s="1"/>
  <c r="K35" i="20"/>
  <c r="AY201" i="18"/>
  <c r="AY256" i="18" s="1"/>
  <c r="J201" i="18"/>
  <c r="J256" i="18" s="1"/>
  <c r="H17" i="34"/>
  <c r="H36" i="34"/>
  <c r="AF25" i="8"/>
  <c r="J191" i="18"/>
  <c r="J246" i="18" s="1"/>
  <c r="H35" i="32"/>
  <c r="CF58" i="24"/>
  <c r="D141" i="22"/>
  <c r="D153" i="22" s="1"/>
  <c r="D161" i="31" s="1"/>
  <c r="J31" i="20"/>
  <c r="I15" i="31"/>
  <c r="G150" i="31"/>
  <c r="G148" i="31" s="1"/>
  <c r="E144" i="22"/>
  <c r="E142" i="22" s="1"/>
  <c r="K34" i="20"/>
  <c r="J200" i="18"/>
  <c r="J255" i="18" s="1"/>
  <c r="AY200" i="18"/>
  <c r="AY255" i="18" s="1"/>
  <c r="F39" i="22"/>
  <c r="F78" i="22" s="1"/>
  <c r="F38" i="22"/>
  <c r="F77" i="22" s="1"/>
  <c r="F34" i="22"/>
  <c r="F73" i="22" s="1"/>
  <c r="F33" i="22"/>
  <c r="F72" i="22" s="1"/>
  <c r="F32" i="22"/>
  <c r="F71" i="22" s="1"/>
  <c r="F37" i="22"/>
  <c r="F76" i="22" s="1"/>
  <c r="F41" i="22"/>
  <c r="F80" i="22" s="1"/>
  <c r="F36" i="22"/>
  <c r="F75" i="22" s="1"/>
  <c r="F35" i="22"/>
  <c r="F74" i="22" s="1"/>
  <c r="F40" i="22"/>
  <c r="F79" i="22" s="1"/>
  <c r="H35" i="31"/>
  <c r="H74" i="31" s="1"/>
  <c r="H41" i="31"/>
  <c r="H80" i="31" s="1"/>
  <c r="H38" i="31"/>
  <c r="H77" i="31" s="1"/>
  <c r="H36" i="31"/>
  <c r="H75" i="31" s="1"/>
  <c r="H40" i="31"/>
  <c r="H79" i="31" s="1"/>
  <c r="H37" i="31"/>
  <c r="H76" i="31" s="1"/>
  <c r="H39" i="31"/>
  <c r="H78" i="31" s="1"/>
  <c r="H32" i="31"/>
  <c r="H71" i="31" s="1"/>
  <c r="H34" i="31"/>
  <c r="H73" i="31" s="1"/>
  <c r="H33" i="31"/>
  <c r="H72" i="31" s="1"/>
  <c r="G15" i="22"/>
  <c r="H31" i="19"/>
  <c r="K28" i="20"/>
  <c r="J194" i="18"/>
  <c r="J249" i="18" s="1"/>
  <c r="AY194" i="18"/>
  <c r="AY249" i="18" s="1"/>
  <c r="K27" i="20"/>
  <c r="J193" i="18"/>
  <c r="J248" i="18" s="1"/>
  <c r="AY193" i="18"/>
  <c r="AY248" i="18" s="1"/>
  <c r="E125" i="22"/>
  <c r="E126" i="22" s="1"/>
  <c r="E132" i="22" s="1"/>
  <c r="E133" i="22" s="1"/>
  <c r="E137" i="22" s="1"/>
  <c r="G57" i="22"/>
  <c r="G96" i="22" s="1"/>
  <c r="G58" i="22"/>
  <c r="G97" i="22" s="1"/>
  <c r="G56" i="22"/>
  <c r="G95" i="22" s="1"/>
  <c r="G55" i="22"/>
  <c r="G94" i="22" s="1"/>
  <c r="G54" i="22"/>
  <c r="G53" i="22"/>
  <c r="G52" i="22"/>
  <c r="G156" i="31"/>
  <c r="H121" i="31"/>
  <c r="H122" i="31" s="1"/>
  <c r="H129" i="31" s="1"/>
  <c r="H130" i="31" s="1"/>
  <c r="H93" i="31"/>
  <c r="H119" i="31"/>
  <c r="H120" i="31" s="1"/>
  <c r="H127" i="31" s="1"/>
  <c r="H128" i="31" s="1"/>
  <c r="H92" i="31"/>
  <c r="H14" i="22"/>
  <c r="I24" i="19"/>
  <c r="G125" i="31"/>
  <c r="G126" i="31" s="1"/>
  <c r="G132" i="31" s="1"/>
  <c r="G133" i="31" s="1"/>
  <c r="G143" i="31" s="1"/>
  <c r="F93" i="22"/>
  <c r="F121" i="22"/>
  <c r="F122" i="22" s="1"/>
  <c r="F129" i="22" s="1"/>
  <c r="F130" i="22" s="1"/>
  <c r="F117" i="22"/>
  <c r="F118" i="22" s="1"/>
  <c r="F91" i="22"/>
  <c r="I52" i="31"/>
  <c r="I54" i="31"/>
  <c r="I57" i="31"/>
  <c r="I96" i="31" s="1"/>
  <c r="I55" i="31"/>
  <c r="I94" i="31" s="1"/>
  <c r="I56" i="31"/>
  <c r="I95" i="31" s="1"/>
  <c r="I58" i="31"/>
  <c r="I97" i="31" s="1"/>
  <c r="I53" i="31"/>
  <c r="E150" i="22"/>
  <c r="E149" i="22" s="1"/>
  <c r="F119" i="22"/>
  <c r="F120" i="22" s="1"/>
  <c r="F127" i="22" s="1"/>
  <c r="F128" i="22" s="1"/>
  <c r="F92" i="22"/>
  <c r="K24" i="20"/>
  <c r="J14" i="31"/>
  <c r="H117" i="31"/>
  <c r="H118" i="31" s="1"/>
  <c r="H91" i="31"/>
  <c r="I62" i="31"/>
  <c r="I101" i="31" s="1"/>
  <c r="K23" i="19"/>
  <c r="J13" i="22"/>
  <c r="K23" i="20"/>
  <c r="J13" i="31"/>
  <c r="J189" i="18"/>
  <c r="J244" i="18" s="1"/>
  <c r="AY189" i="18"/>
  <c r="AY244" i="18" s="1"/>
  <c r="K22" i="20"/>
  <c r="J12" i="31"/>
  <c r="AY188" i="18"/>
  <c r="AY243" i="18" s="1"/>
  <c r="J188" i="18"/>
  <c r="J243" i="18" s="1"/>
  <c r="F61" i="22"/>
  <c r="F100" i="22" s="1"/>
  <c r="F151" i="22" s="1"/>
  <c r="H21" i="19"/>
  <c r="G11" i="22"/>
  <c r="K21" i="20"/>
  <c r="J11" i="31"/>
  <c r="J187" i="18"/>
  <c r="J242" i="18" s="1"/>
  <c r="AY187" i="18"/>
  <c r="AY242" i="18" s="1"/>
  <c r="H22" i="19"/>
  <c r="G12" i="22"/>
  <c r="G62" i="22" s="1"/>
  <c r="G101" i="22" s="1"/>
  <c r="H26" i="32"/>
  <c r="L19" i="20"/>
  <c r="K10" i="31"/>
  <c r="K26" i="31" s="1"/>
  <c r="K65" i="31" s="1"/>
  <c r="K144" i="31" s="1"/>
  <c r="O25" i="32"/>
  <c r="L19" i="19"/>
  <c r="K10" i="22"/>
  <c r="K26" i="22" s="1"/>
  <c r="K65" i="22" s="1"/>
  <c r="K138" i="22" s="1"/>
  <c r="K17" i="20"/>
  <c r="AY183" i="18"/>
  <c r="AY238" i="18" s="1"/>
  <c r="J183" i="18"/>
  <c r="J238" i="18" s="1"/>
  <c r="H16" i="19"/>
  <c r="G9" i="22"/>
  <c r="K18" i="20"/>
  <c r="J184" i="18"/>
  <c r="J239" i="18" s="1"/>
  <c r="AY184" i="18"/>
  <c r="AY239" i="18" s="1"/>
  <c r="J16" i="20"/>
  <c r="I9" i="31"/>
  <c r="I61" i="31" s="1"/>
  <c r="I100" i="31" s="1"/>
  <c r="K10" i="20"/>
  <c r="J176" i="18"/>
  <c r="J231" i="18" s="1"/>
  <c r="AY176" i="18"/>
  <c r="AY231" i="18" s="1"/>
  <c r="H59" i="31"/>
  <c r="H98" i="31" s="1"/>
  <c r="H60" i="31"/>
  <c r="H99" i="31" s="1"/>
  <c r="J5" i="20"/>
  <c r="I4" i="31"/>
  <c r="I6" i="19"/>
  <c r="H4" i="22"/>
  <c r="G59" i="22"/>
  <c r="G98" i="22" s="1"/>
  <c r="G60" i="22"/>
  <c r="G99" i="22" s="1"/>
  <c r="H10" i="32"/>
  <c r="G157" i="31"/>
  <c r="D63" i="34" l="1"/>
  <c r="H10" i="34"/>
  <c r="V10" i="34"/>
  <c r="H63" i="32"/>
  <c r="L10" i="34"/>
  <c r="N10" i="34" s="1"/>
  <c r="C5" i="32"/>
  <c r="C5" i="34"/>
  <c r="G5" i="34"/>
  <c r="L36" i="34"/>
  <c r="N36" i="34" s="1"/>
  <c r="K191" i="18"/>
  <c r="K246" i="18" s="1"/>
  <c r="AZ191" i="18"/>
  <c r="AZ246" i="18" s="1"/>
  <c r="F159" i="31"/>
  <c r="G5" i="32"/>
  <c r="I5" i="32" s="1"/>
  <c r="H35" i="34"/>
  <c r="L35" i="20"/>
  <c r="AZ201" i="18"/>
  <c r="AZ256" i="18" s="1"/>
  <c r="K201" i="18"/>
  <c r="K256" i="18" s="1"/>
  <c r="L18" i="20"/>
  <c r="M18" i="20" s="1"/>
  <c r="AZ184" i="18"/>
  <c r="AZ239" i="18" s="1"/>
  <c r="K184" i="18"/>
  <c r="K239" i="18" s="1"/>
  <c r="BA191" i="18"/>
  <c r="BA246" i="18" s="1"/>
  <c r="M25" i="20"/>
  <c r="L191" i="18"/>
  <c r="L246" i="18" s="1"/>
  <c r="AZ176" i="18"/>
  <c r="AZ231" i="18" s="1"/>
  <c r="K176" i="18"/>
  <c r="K231" i="18" s="1"/>
  <c r="K187" i="18"/>
  <c r="K242" i="18" s="1"/>
  <c r="AZ187" i="18"/>
  <c r="AZ242" i="18" s="1"/>
  <c r="K189" i="18"/>
  <c r="K244" i="18" s="1"/>
  <c r="AZ189" i="18"/>
  <c r="AZ244" i="18" s="1"/>
  <c r="H125" i="31"/>
  <c r="H126" i="31" s="1"/>
  <c r="H132" i="31" s="1"/>
  <c r="H133" i="31" s="1"/>
  <c r="H143" i="31" s="1"/>
  <c r="E141" i="22"/>
  <c r="E153" i="22" s="1"/>
  <c r="E161" i="31" s="1"/>
  <c r="H15" i="22"/>
  <c r="I31" i="19"/>
  <c r="H150" i="31"/>
  <c r="H148" i="31" s="1"/>
  <c r="F144" i="22"/>
  <c r="F142" i="22" s="1"/>
  <c r="I40" i="31"/>
  <c r="I79" i="31" s="1"/>
  <c r="I37" i="31"/>
  <c r="I76" i="31" s="1"/>
  <c r="I39" i="31"/>
  <c r="I78" i="31" s="1"/>
  <c r="I33" i="31"/>
  <c r="I72" i="31" s="1"/>
  <c r="I36" i="31"/>
  <c r="I75" i="31" s="1"/>
  <c r="I35" i="31"/>
  <c r="I74" i="31" s="1"/>
  <c r="I38" i="31"/>
  <c r="I77" i="31" s="1"/>
  <c r="I41" i="31"/>
  <c r="I80" i="31" s="1"/>
  <c r="I34" i="31"/>
  <c r="I73" i="31" s="1"/>
  <c r="I32" i="31"/>
  <c r="I71" i="31" s="1"/>
  <c r="G32" i="22"/>
  <c r="G71" i="22" s="1"/>
  <c r="G35" i="22"/>
  <c r="G74" i="22" s="1"/>
  <c r="G34" i="22"/>
  <c r="G73" i="22" s="1"/>
  <c r="G39" i="22"/>
  <c r="G78" i="22" s="1"/>
  <c r="G38" i="22"/>
  <c r="G77" i="22" s="1"/>
  <c r="G36" i="22"/>
  <c r="G75" i="22" s="1"/>
  <c r="G40" i="22"/>
  <c r="G79" i="22" s="1"/>
  <c r="G41" i="22"/>
  <c r="G80" i="22" s="1"/>
  <c r="G33" i="22"/>
  <c r="G72" i="22" s="1"/>
  <c r="G37" i="22"/>
  <c r="G76" i="22" s="1"/>
  <c r="L34" i="20"/>
  <c r="M34" i="20" s="1"/>
  <c r="N34" i="20" s="1"/>
  <c r="O34" i="20" s="1"/>
  <c r="M40" i="34" s="1"/>
  <c r="K31" i="20"/>
  <c r="J15" i="31"/>
  <c r="G155" i="31"/>
  <c r="G147" i="31" s="1"/>
  <c r="G159" i="31" s="1"/>
  <c r="L27" i="20"/>
  <c r="K193" i="18"/>
  <c r="K248" i="18" s="1"/>
  <c r="AZ193" i="18"/>
  <c r="AZ248" i="18" s="1"/>
  <c r="L28" i="20"/>
  <c r="AZ194" i="18"/>
  <c r="AZ249" i="18" s="1"/>
  <c r="K194" i="18"/>
  <c r="K249" i="18" s="1"/>
  <c r="F125" i="22"/>
  <c r="F126" i="22" s="1"/>
  <c r="F132" i="22" s="1"/>
  <c r="F133" i="22" s="1"/>
  <c r="H156" i="31"/>
  <c r="I91" i="31"/>
  <c r="I117" i="31"/>
  <c r="I118" i="31" s="1"/>
  <c r="I14" i="22"/>
  <c r="J24" i="19"/>
  <c r="G92" i="22"/>
  <c r="G119" i="22"/>
  <c r="G120" i="22" s="1"/>
  <c r="G127" i="22" s="1"/>
  <c r="G128" i="22" s="1"/>
  <c r="J58" i="31"/>
  <c r="J97" i="31" s="1"/>
  <c r="J56" i="31"/>
  <c r="J95" i="31" s="1"/>
  <c r="J55" i="31"/>
  <c r="J94" i="31" s="1"/>
  <c r="J52" i="31"/>
  <c r="J54" i="31"/>
  <c r="J57" i="31"/>
  <c r="J96" i="31" s="1"/>
  <c r="J53" i="31"/>
  <c r="F150" i="22"/>
  <c r="F149" i="22" s="1"/>
  <c r="H52" i="22"/>
  <c r="H58" i="22"/>
  <c r="H97" i="22" s="1"/>
  <c r="H53" i="22"/>
  <c r="H55" i="22"/>
  <c r="H94" i="22" s="1"/>
  <c r="H57" i="22"/>
  <c r="H96" i="22" s="1"/>
  <c r="H54" i="22"/>
  <c r="H56" i="22"/>
  <c r="H95" i="22" s="1"/>
  <c r="G93" i="22"/>
  <c r="G121" i="22"/>
  <c r="G122" i="22" s="1"/>
  <c r="G129" i="22" s="1"/>
  <c r="G130" i="22" s="1"/>
  <c r="L24" i="20"/>
  <c r="K14" i="31"/>
  <c r="I119" i="31"/>
  <c r="I120" i="31" s="1"/>
  <c r="I127" i="31" s="1"/>
  <c r="I128" i="31" s="1"/>
  <c r="I92" i="31"/>
  <c r="I93" i="31"/>
  <c r="I121" i="31"/>
  <c r="I122" i="31" s="1"/>
  <c r="I129" i="31" s="1"/>
  <c r="I130" i="31" s="1"/>
  <c r="G117" i="22"/>
  <c r="G118" i="22" s="1"/>
  <c r="G91" i="22"/>
  <c r="J62" i="31"/>
  <c r="J101" i="31" s="1"/>
  <c r="L23" i="19"/>
  <c r="K13" i="22"/>
  <c r="L23" i="20"/>
  <c r="K13" i="31"/>
  <c r="L22" i="20"/>
  <c r="K12" i="31"/>
  <c r="AZ188" i="18"/>
  <c r="AZ243" i="18" s="1"/>
  <c r="K188" i="18"/>
  <c r="K243" i="18" s="1"/>
  <c r="P28" i="32"/>
  <c r="G61" i="22"/>
  <c r="G100" i="22" s="1"/>
  <c r="G151" i="22" s="1"/>
  <c r="I22" i="19"/>
  <c r="H12" i="22"/>
  <c r="H62" i="22" s="1"/>
  <c r="H101" i="22" s="1"/>
  <c r="L21" i="20"/>
  <c r="K11" i="31"/>
  <c r="I21" i="19"/>
  <c r="H11" i="22"/>
  <c r="N25" i="32"/>
  <c r="P25" i="32"/>
  <c r="M19" i="19"/>
  <c r="L10" i="22"/>
  <c r="L26" i="22" s="1"/>
  <c r="L65" i="22" s="1"/>
  <c r="L138" i="22" s="1"/>
  <c r="M19" i="20"/>
  <c r="L10" i="31"/>
  <c r="L26" i="31" s="1"/>
  <c r="L65" i="31" s="1"/>
  <c r="L144" i="31" s="1"/>
  <c r="N24" i="32"/>
  <c r="I16" i="19"/>
  <c r="H9" i="22"/>
  <c r="K16" i="20"/>
  <c r="J9" i="31"/>
  <c r="J61" i="31" s="1"/>
  <c r="J100" i="31" s="1"/>
  <c r="L17" i="20"/>
  <c r="AZ183" i="18"/>
  <c r="AZ238" i="18" s="1"/>
  <c r="K183" i="18"/>
  <c r="K238" i="18" s="1"/>
  <c r="L10" i="20"/>
  <c r="H157" i="31"/>
  <c r="H155" i="31" s="1"/>
  <c r="I60" i="31"/>
  <c r="I99" i="31" s="1"/>
  <c r="I59" i="31"/>
  <c r="I98" i="31" s="1"/>
  <c r="K5" i="20"/>
  <c r="J4" i="31"/>
  <c r="J6" i="19"/>
  <c r="I4" i="22"/>
  <c r="H59" i="22"/>
  <c r="H98" i="22" s="1"/>
  <c r="H60" i="22"/>
  <c r="H99" i="22" s="1"/>
  <c r="H63" i="34" l="1"/>
  <c r="E5" i="32"/>
  <c r="I5" i="34"/>
  <c r="P34" i="20"/>
  <c r="P200" i="18" s="1"/>
  <c r="P255" i="18" s="1"/>
  <c r="BD200" i="18"/>
  <c r="BD255" i="18" s="1"/>
  <c r="O200" i="18"/>
  <c r="O255" i="18" s="1"/>
  <c r="Q34" i="20"/>
  <c r="BF200" i="18" s="1"/>
  <c r="BF255" i="18" s="1"/>
  <c r="R34" i="20"/>
  <c r="BA201" i="18"/>
  <c r="BA256" i="18" s="1"/>
  <c r="M35" i="20"/>
  <c r="L201" i="18"/>
  <c r="L256" i="18" s="1"/>
  <c r="E5" i="34"/>
  <c r="S34" i="20"/>
  <c r="BH200" i="18" s="1"/>
  <c r="BH255" i="18" s="1"/>
  <c r="T34" i="20"/>
  <c r="BI200" i="18" s="1"/>
  <c r="BI255" i="18" s="1"/>
  <c r="U34" i="20"/>
  <c r="BA184" i="18"/>
  <c r="BA239" i="18" s="1"/>
  <c r="L184" i="18"/>
  <c r="L239" i="18" s="1"/>
  <c r="BB184" i="18"/>
  <c r="BB239" i="18" s="1"/>
  <c r="N18" i="20"/>
  <c r="BC184" i="18" s="1"/>
  <c r="BC239" i="18" s="1"/>
  <c r="BB191" i="18"/>
  <c r="BB246" i="18" s="1"/>
  <c r="M191" i="18"/>
  <c r="M246" i="18" s="1"/>
  <c r="N25" i="20"/>
  <c r="M184" i="18"/>
  <c r="M239" i="18" s="1"/>
  <c r="H147" i="31"/>
  <c r="H159" i="31" s="1"/>
  <c r="F141" i="22"/>
  <c r="W34" i="20"/>
  <c r="M35" i="8"/>
  <c r="H33" i="22"/>
  <c r="H72" i="22" s="1"/>
  <c r="H41" i="22"/>
  <c r="H80" i="22" s="1"/>
  <c r="H35" i="22"/>
  <c r="H74" i="22" s="1"/>
  <c r="H38" i="22"/>
  <c r="H77" i="22" s="1"/>
  <c r="H32" i="22"/>
  <c r="H71" i="22" s="1"/>
  <c r="H34" i="22"/>
  <c r="H73" i="22" s="1"/>
  <c r="H37" i="22"/>
  <c r="H76" i="22" s="1"/>
  <c r="H36" i="22"/>
  <c r="H75" i="22" s="1"/>
  <c r="H39" i="22"/>
  <c r="H78" i="22" s="1"/>
  <c r="H40" i="22"/>
  <c r="H79" i="22" s="1"/>
  <c r="J37" i="31"/>
  <c r="J76" i="31" s="1"/>
  <c r="J39" i="31"/>
  <c r="J78" i="31" s="1"/>
  <c r="J40" i="31"/>
  <c r="J79" i="31" s="1"/>
  <c r="J33" i="31"/>
  <c r="J72" i="31" s="1"/>
  <c r="J35" i="31"/>
  <c r="J74" i="31" s="1"/>
  <c r="J38" i="31"/>
  <c r="J77" i="31" s="1"/>
  <c r="J32" i="31"/>
  <c r="J71" i="31" s="1"/>
  <c r="J41" i="31"/>
  <c r="J80" i="31" s="1"/>
  <c r="J34" i="31"/>
  <c r="J73" i="31" s="1"/>
  <c r="J36" i="31"/>
  <c r="J75" i="31" s="1"/>
  <c r="L31" i="20"/>
  <c r="K15" i="31"/>
  <c r="G144" i="22"/>
  <c r="G142" i="22" s="1"/>
  <c r="N40" i="32"/>
  <c r="I150" i="31"/>
  <c r="I148" i="31" s="1"/>
  <c r="I15" i="22"/>
  <c r="J31" i="19"/>
  <c r="S35" i="20"/>
  <c r="G150" i="22"/>
  <c r="G149" i="22" s="1"/>
  <c r="N34" i="32"/>
  <c r="N33" i="32"/>
  <c r="F137" i="22"/>
  <c r="M28" i="20"/>
  <c r="L194" i="18"/>
  <c r="L249" i="18" s="1"/>
  <c r="BA194" i="18"/>
  <c r="BA249" i="18" s="1"/>
  <c r="M27" i="20"/>
  <c r="BA193" i="18"/>
  <c r="BA248" i="18" s="1"/>
  <c r="L193" i="18"/>
  <c r="L248" i="18" s="1"/>
  <c r="G125" i="22"/>
  <c r="G126" i="22" s="1"/>
  <c r="G132" i="22" s="1"/>
  <c r="G133" i="22" s="1"/>
  <c r="G137" i="22" s="1"/>
  <c r="H92" i="22"/>
  <c r="H119" i="22"/>
  <c r="H120" i="22" s="1"/>
  <c r="H127" i="22" s="1"/>
  <c r="H128" i="22" s="1"/>
  <c r="J14" i="22"/>
  <c r="K24" i="19"/>
  <c r="H93" i="22"/>
  <c r="H121" i="22"/>
  <c r="H122" i="22" s="1"/>
  <c r="H129" i="22" s="1"/>
  <c r="H130" i="22" s="1"/>
  <c r="J121" i="31"/>
  <c r="J122" i="31" s="1"/>
  <c r="J129" i="31" s="1"/>
  <c r="J130" i="31" s="1"/>
  <c r="J93" i="31"/>
  <c r="I53" i="22"/>
  <c r="I54" i="22"/>
  <c r="I58" i="22"/>
  <c r="I97" i="22" s="1"/>
  <c r="I57" i="22"/>
  <c r="I96" i="22" s="1"/>
  <c r="I55" i="22"/>
  <c r="I94" i="22" s="1"/>
  <c r="I52" i="22"/>
  <c r="I56" i="22"/>
  <c r="I95" i="22" s="1"/>
  <c r="K55" i="31"/>
  <c r="K94" i="31" s="1"/>
  <c r="K53" i="31"/>
  <c r="K56" i="31"/>
  <c r="K95" i="31" s="1"/>
  <c r="K58" i="31"/>
  <c r="K97" i="31" s="1"/>
  <c r="K52" i="31"/>
  <c r="K54" i="31"/>
  <c r="K57" i="31"/>
  <c r="K96" i="31" s="1"/>
  <c r="H117" i="22"/>
  <c r="H118" i="22" s="1"/>
  <c r="H91" i="22"/>
  <c r="J117" i="31"/>
  <c r="J118" i="31" s="1"/>
  <c r="J91" i="31"/>
  <c r="I125" i="31"/>
  <c r="I126" i="31" s="1"/>
  <c r="I132" i="31" s="1"/>
  <c r="I133" i="31" s="1"/>
  <c r="I143" i="31" s="1"/>
  <c r="M24" i="20"/>
  <c r="L14" i="31"/>
  <c r="J119" i="31"/>
  <c r="J120" i="31" s="1"/>
  <c r="J127" i="31" s="1"/>
  <c r="J128" i="31" s="1"/>
  <c r="J92" i="31"/>
  <c r="I156" i="31"/>
  <c r="K62" i="31"/>
  <c r="K101" i="31" s="1"/>
  <c r="M23" i="20"/>
  <c r="L13" i="31"/>
  <c r="BA189" i="18"/>
  <c r="BA244" i="18" s="1"/>
  <c r="L189" i="18"/>
  <c r="L244" i="18" s="1"/>
  <c r="N29" i="32"/>
  <c r="M23" i="19"/>
  <c r="L13" i="22"/>
  <c r="M22" i="20"/>
  <c r="L12" i="31"/>
  <c r="BA188" i="18"/>
  <c r="BA243" i="18" s="1"/>
  <c r="L188" i="18"/>
  <c r="L243" i="18" s="1"/>
  <c r="H61" i="22"/>
  <c r="H100" i="22" s="1"/>
  <c r="H151" i="22" s="1"/>
  <c r="J21" i="19"/>
  <c r="I11" i="22"/>
  <c r="M21" i="20"/>
  <c r="L11" i="31"/>
  <c r="BA187" i="18"/>
  <c r="BA242" i="18" s="1"/>
  <c r="L187" i="18"/>
  <c r="L242" i="18" s="1"/>
  <c r="J22" i="19"/>
  <c r="I12" i="22"/>
  <c r="I62" i="22" s="1"/>
  <c r="I101" i="22" s="1"/>
  <c r="N19" i="19"/>
  <c r="M10" i="22"/>
  <c r="M26" i="22" s="1"/>
  <c r="M65" i="22" s="1"/>
  <c r="M138" i="22" s="1"/>
  <c r="N19" i="20"/>
  <c r="M10" i="31"/>
  <c r="M26" i="31" s="1"/>
  <c r="M65" i="31" s="1"/>
  <c r="M144" i="31" s="1"/>
  <c r="M17" i="20"/>
  <c r="L183" i="18"/>
  <c r="L238" i="18" s="1"/>
  <c r="BA183" i="18"/>
  <c r="BA238" i="18" s="1"/>
  <c r="N23" i="32"/>
  <c r="L16" i="20"/>
  <c r="K9" i="31"/>
  <c r="K61" i="31" s="1"/>
  <c r="K100" i="31" s="1"/>
  <c r="I9" i="22"/>
  <c r="J16" i="19"/>
  <c r="M10" i="20"/>
  <c r="L176" i="18"/>
  <c r="L231" i="18" s="1"/>
  <c r="BA176" i="18"/>
  <c r="BA231" i="18" s="1"/>
  <c r="N16" i="32"/>
  <c r="J60" i="31"/>
  <c r="J99" i="31" s="1"/>
  <c r="J59" i="31"/>
  <c r="J98" i="31" s="1"/>
  <c r="L5" i="20"/>
  <c r="K4" i="31"/>
  <c r="K6" i="19"/>
  <c r="J4" i="22"/>
  <c r="I60" i="22"/>
  <c r="I99" i="22" s="1"/>
  <c r="I59" i="22"/>
  <c r="I98" i="22" s="1"/>
  <c r="I157" i="31"/>
  <c r="BE200" i="18" l="1"/>
  <c r="BE255" i="18" s="1"/>
  <c r="N40" i="34"/>
  <c r="Q200" i="18"/>
  <c r="Q255" i="18" s="1"/>
  <c r="BG200" i="18"/>
  <c r="BG255" i="18" s="1"/>
  <c r="S200" i="18"/>
  <c r="S255" i="18" s="1"/>
  <c r="R200" i="18"/>
  <c r="R255" i="18" s="1"/>
  <c r="O18" i="20"/>
  <c r="BB201" i="18"/>
  <c r="BB256" i="18" s="1"/>
  <c r="N35" i="20"/>
  <c r="M201" i="18"/>
  <c r="M256" i="18" s="1"/>
  <c r="T200" i="18"/>
  <c r="T255" i="18" s="1"/>
  <c r="V34" i="20"/>
  <c r="BJ200" i="18"/>
  <c r="BJ255" i="18" s="1"/>
  <c r="U200" i="18"/>
  <c r="U255" i="18" s="1"/>
  <c r="N184" i="18"/>
  <c r="N239" i="18" s="1"/>
  <c r="O25" i="20"/>
  <c r="M31" i="34" s="1"/>
  <c r="BC191" i="18"/>
  <c r="BC246" i="18" s="1"/>
  <c r="N191" i="18"/>
  <c r="N246" i="18" s="1"/>
  <c r="F153" i="22"/>
  <c r="F161" i="31" s="1"/>
  <c r="L62" i="31"/>
  <c r="L101" i="31" s="1"/>
  <c r="I155" i="31"/>
  <c r="I147" i="31" s="1"/>
  <c r="I159" i="31" s="1"/>
  <c r="G141" i="22"/>
  <c r="G153" i="22" s="1"/>
  <c r="G161" i="31" s="1"/>
  <c r="I40" i="22"/>
  <c r="I79" i="22" s="1"/>
  <c r="I38" i="22"/>
  <c r="I77" i="22" s="1"/>
  <c r="I32" i="22"/>
  <c r="I71" i="22" s="1"/>
  <c r="I35" i="22"/>
  <c r="I74" i="22" s="1"/>
  <c r="I41" i="22"/>
  <c r="I80" i="22" s="1"/>
  <c r="I37" i="22"/>
  <c r="I76" i="22" s="1"/>
  <c r="I39" i="22"/>
  <c r="I78" i="22" s="1"/>
  <c r="I34" i="22"/>
  <c r="I73" i="22" s="1"/>
  <c r="I33" i="22"/>
  <c r="I72" i="22" s="1"/>
  <c r="I36" i="22"/>
  <c r="I75" i="22" s="1"/>
  <c r="T35" i="20"/>
  <c r="BH201" i="18"/>
  <c r="BH256" i="18" s="1"/>
  <c r="S201" i="18"/>
  <c r="S256" i="18" s="1"/>
  <c r="K35" i="31"/>
  <c r="K74" i="31" s="1"/>
  <c r="K41" i="31"/>
  <c r="K80" i="31" s="1"/>
  <c r="K38" i="31"/>
  <c r="K77" i="31" s="1"/>
  <c r="K40" i="31"/>
  <c r="K79" i="31" s="1"/>
  <c r="K33" i="31"/>
  <c r="K72" i="31" s="1"/>
  <c r="K34" i="31"/>
  <c r="K73" i="31" s="1"/>
  <c r="K36" i="31"/>
  <c r="K75" i="31" s="1"/>
  <c r="K37" i="31"/>
  <c r="K76" i="31" s="1"/>
  <c r="K39" i="31"/>
  <c r="K78" i="31" s="1"/>
  <c r="K32" i="31"/>
  <c r="K71" i="31" s="1"/>
  <c r="J15" i="22"/>
  <c r="K31" i="19"/>
  <c r="M31" i="20"/>
  <c r="L15" i="31"/>
  <c r="J150" i="31"/>
  <c r="J148" i="31" s="1"/>
  <c r="H144" i="22"/>
  <c r="H142" i="22" s="1"/>
  <c r="W200" i="18"/>
  <c r="W255" i="18" s="1"/>
  <c r="BL200" i="18"/>
  <c r="BL255" i="18" s="1"/>
  <c r="H125" i="22"/>
  <c r="H126" i="22" s="1"/>
  <c r="H132" i="22" s="1"/>
  <c r="H133" i="22" s="1"/>
  <c r="H137" i="22" s="1"/>
  <c r="N28" i="20"/>
  <c r="M194" i="18"/>
  <c r="M249" i="18" s="1"/>
  <c r="BB194" i="18"/>
  <c r="BB249" i="18" s="1"/>
  <c r="N27" i="20"/>
  <c r="M193" i="18"/>
  <c r="M248" i="18" s="1"/>
  <c r="BB193" i="18"/>
  <c r="BB248" i="18" s="1"/>
  <c r="H150" i="22"/>
  <c r="H149" i="22" s="1"/>
  <c r="L57" i="31"/>
  <c r="L96" i="31" s="1"/>
  <c r="L52" i="31"/>
  <c r="L55" i="31"/>
  <c r="L94" i="31" s="1"/>
  <c r="L53" i="31"/>
  <c r="L56" i="31"/>
  <c r="L95" i="31" s="1"/>
  <c r="L54" i="31"/>
  <c r="L58" i="31"/>
  <c r="L97" i="31" s="1"/>
  <c r="I91" i="22"/>
  <c r="I117" i="22"/>
  <c r="I118" i="22" s="1"/>
  <c r="I121" i="22"/>
  <c r="I122" i="22" s="1"/>
  <c r="I129" i="22" s="1"/>
  <c r="I130" i="22" s="1"/>
  <c r="I93" i="22"/>
  <c r="N24" i="20"/>
  <c r="M14" i="31"/>
  <c r="J156" i="31"/>
  <c r="K121" i="31"/>
  <c r="K122" i="31" s="1"/>
  <c r="K129" i="31" s="1"/>
  <c r="K130" i="31" s="1"/>
  <c r="K93" i="31"/>
  <c r="K119" i="31"/>
  <c r="K120" i="31" s="1"/>
  <c r="K127" i="31" s="1"/>
  <c r="K128" i="31" s="1"/>
  <c r="K92" i="31"/>
  <c r="I92" i="22"/>
  <c r="I119" i="22"/>
  <c r="I120" i="22" s="1"/>
  <c r="I127" i="22" s="1"/>
  <c r="I128" i="22" s="1"/>
  <c r="J125" i="31"/>
  <c r="J126" i="31" s="1"/>
  <c r="J132" i="31" s="1"/>
  <c r="J133" i="31" s="1"/>
  <c r="J143" i="31" s="1"/>
  <c r="K117" i="31"/>
  <c r="K118" i="31" s="1"/>
  <c r="K91" i="31"/>
  <c r="L24" i="19"/>
  <c r="K14" i="22"/>
  <c r="J58" i="22"/>
  <c r="J97" i="22" s="1"/>
  <c r="J53" i="22"/>
  <c r="J55" i="22"/>
  <c r="J94" i="22" s="1"/>
  <c r="J57" i="22"/>
  <c r="J96" i="22" s="1"/>
  <c r="J52" i="22"/>
  <c r="J54" i="22"/>
  <c r="J56" i="22"/>
  <c r="J95" i="22" s="1"/>
  <c r="N23" i="19"/>
  <c r="M13" i="22"/>
  <c r="N23" i="20"/>
  <c r="M13" i="31"/>
  <c r="M189" i="18"/>
  <c r="M244" i="18" s="1"/>
  <c r="BB189" i="18"/>
  <c r="BB244" i="18" s="1"/>
  <c r="N22" i="20"/>
  <c r="M12" i="31"/>
  <c r="BB188" i="18"/>
  <c r="BB243" i="18" s="1"/>
  <c r="M188" i="18"/>
  <c r="M243" i="18" s="1"/>
  <c r="N21" i="20"/>
  <c r="M11" i="31"/>
  <c r="BB187" i="18"/>
  <c r="BB242" i="18" s="1"/>
  <c r="M187" i="18"/>
  <c r="M242" i="18" s="1"/>
  <c r="I61" i="22"/>
  <c r="I100" i="22" s="1"/>
  <c r="I151" i="22" s="1"/>
  <c r="K22" i="19"/>
  <c r="J12" i="22"/>
  <c r="J62" i="22" s="1"/>
  <c r="J101" i="22" s="1"/>
  <c r="K21" i="19"/>
  <c r="J11" i="22"/>
  <c r="O19" i="19"/>
  <c r="L25" i="34" s="1"/>
  <c r="N10" i="22"/>
  <c r="N26" i="22" s="1"/>
  <c r="N65" i="22" s="1"/>
  <c r="N138" i="22" s="1"/>
  <c r="O19" i="20"/>
  <c r="M25" i="34" s="1"/>
  <c r="N10" i="31"/>
  <c r="N26" i="31" s="1"/>
  <c r="N65" i="31" s="1"/>
  <c r="N144" i="31" s="1"/>
  <c r="J9" i="22"/>
  <c r="K16" i="19"/>
  <c r="N17" i="20"/>
  <c r="M183" i="18"/>
  <c r="M238" i="18" s="1"/>
  <c r="BB183" i="18"/>
  <c r="BB238" i="18" s="1"/>
  <c r="M16" i="20"/>
  <c r="L9" i="31"/>
  <c r="L61" i="31" s="1"/>
  <c r="L100" i="31" s="1"/>
  <c r="N10" i="20"/>
  <c r="M176" i="18"/>
  <c r="M231" i="18" s="1"/>
  <c r="BB176" i="18"/>
  <c r="BB231" i="18" s="1"/>
  <c r="N11" i="32"/>
  <c r="K60" i="31"/>
  <c r="K99" i="31" s="1"/>
  <c r="K59" i="31"/>
  <c r="K98" i="31" s="1"/>
  <c r="J60" i="22"/>
  <c r="J99" i="22" s="1"/>
  <c r="J59" i="22"/>
  <c r="J98" i="22" s="1"/>
  <c r="M5" i="20"/>
  <c r="L4" i="31"/>
  <c r="L6" i="19"/>
  <c r="K4" i="22"/>
  <c r="J157" i="31"/>
  <c r="O184" i="18" l="1"/>
  <c r="O239" i="18" s="1"/>
  <c r="M24" i="34"/>
  <c r="BD185" i="18"/>
  <c r="BD240" i="18" s="1"/>
  <c r="O185" i="18"/>
  <c r="O240" i="18" s="1"/>
  <c r="P18" i="20"/>
  <c r="BD184" i="18"/>
  <c r="BD239" i="18" s="1"/>
  <c r="O35" i="20"/>
  <c r="M41" i="34" s="1"/>
  <c r="BC201" i="18"/>
  <c r="BC256" i="18" s="1"/>
  <c r="N201" i="18"/>
  <c r="N256" i="18" s="1"/>
  <c r="BK200" i="18"/>
  <c r="BK255" i="18" s="1"/>
  <c r="K35" i="8" s="1"/>
  <c r="V200" i="18"/>
  <c r="V255" i="18" s="1"/>
  <c r="L35" i="8" s="1"/>
  <c r="M62" i="31"/>
  <c r="M101" i="31" s="1"/>
  <c r="O191" i="18"/>
  <c r="O246" i="18" s="1"/>
  <c r="BD191" i="18"/>
  <c r="BD246" i="18" s="1"/>
  <c r="P25" i="20"/>
  <c r="J155" i="31"/>
  <c r="J147" i="31" s="1"/>
  <c r="J159" i="31" s="1"/>
  <c r="H141" i="22"/>
  <c r="H153" i="22" s="1"/>
  <c r="H161" i="31" s="1"/>
  <c r="K150" i="31"/>
  <c r="K148" i="31" s="1"/>
  <c r="J38" i="22"/>
  <c r="J77" i="22" s="1"/>
  <c r="J34" i="22"/>
  <c r="J73" i="22" s="1"/>
  <c r="J36" i="22"/>
  <c r="J75" i="22" s="1"/>
  <c r="J39" i="22"/>
  <c r="J78" i="22" s="1"/>
  <c r="J35" i="22"/>
  <c r="J74" i="22" s="1"/>
  <c r="J33" i="22"/>
  <c r="J72" i="22" s="1"/>
  <c r="J40" i="22"/>
  <c r="J79" i="22" s="1"/>
  <c r="J32" i="22"/>
  <c r="J71" i="22" s="1"/>
  <c r="J37" i="22"/>
  <c r="J76" i="22" s="1"/>
  <c r="J41" i="22"/>
  <c r="J80" i="22" s="1"/>
  <c r="L35" i="31"/>
  <c r="L74" i="31" s="1"/>
  <c r="L41" i="31"/>
  <c r="L80" i="31" s="1"/>
  <c r="L38" i="31"/>
  <c r="L77" i="31" s="1"/>
  <c r="L40" i="31"/>
  <c r="L79" i="31" s="1"/>
  <c r="L37" i="31"/>
  <c r="L76" i="31" s="1"/>
  <c r="L36" i="31"/>
  <c r="L75" i="31" s="1"/>
  <c r="L33" i="31"/>
  <c r="L72" i="31" s="1"/>
  <c r="L39" i="31"/>
  <c r="L78" i="31" s="1"/>
  <c r="L32" i="31"/>
  <c r="L71" i="31" s="1"/>
  <c r="L34" i="31"/>
  <c r="L73" i="31" s="1"/>
  <c r="U35" i="20"/>
  <c r="BI201" i="18"/>
  <c r="BI256" i="18" s="1"/>
  <c r="T201" i="18"/>
  <c r="T256" i="18" s="1"/>
  <c r="I144" i="22"/>
  <c r="I142" i="22" s="1"/>
  <c r="N31" i="20"/>
  <c r="M15" i="31"/>
  <c r="L31" i="19"/>
  <c r="K15" i="22"/>
  <c r="O27" i="20"/>
  <c r="M33" i="34" s="1"/>
  <c r="BC193" i="18"/>
  <c r="BC248" i="18" s="1"/>
  <c r="N193" i="18"/>
  <c r="N248" i="18" s="1"/>
  <c r="O28" i="20"/>
  <c r="M34" i="34" s="1"/>
  <c r="N194" i="18"/>
  <c r="N249" i="18" s="1"/>
  <c r="BC194" i="18"/>
  <c r="BC249" i="18" s="1"/>
  <c r="K125" i="31"/>
  <c r="K126" i="31" s="1"/>
  <c r="K132" i="31" s="1"/>
  <c r="K133" i="31" s="1"/>
  <c r="K143" i="31" s="1"/>
  <c r="K156" i="31"/>
  <c r="J91" i="22"/>
  <c r="J117" i="22"/>
  <c r="J118" i="22" s="1"/>
  <c r="K57" i="22"/>
  <c r="K96" i="22" s="1"/>
  <c r="K58" i="22"/>
  <c r="K97" i="22" s="1"/>
  <c r="K53" i="22"/>
  <c r="K52" i="22"/>
  <c r="K56" i="22"/>
  <c r="K95" i="22" s="1"/>
  <c r="K54" i="22"/>
  <c r="K55" i="22"/>
  <c r="K94" i="22" s="1"/>
  <c r="L93" i="31"/>
  <c r="L121" i="31"/>
  <c r="L122" i="31" s="1"/>
  <c r="L129" i="31" s="1"/>
  <c r="L130" i="31" s="1"/>
  <c r="L91" i="31"/>
  <c r="L117" i="31"/>
  <c r="L118" i="31" s="1"/>
  <c r="M24" i="19"/>
  <c r="L14" i="22"/>
  <c r="M53" i="31"/>
  <c r="M58" i="31"/>
  <c r="M97" i="31" s="1"/>
  <c r="M52" i="31"/>
  <c r="M57" i="31"/>
  <c r="M96" i="31" s="1"/>
  <c r="M55" i="31"/>
  <c r="M94" i="31" s="1"/>
  <c r="M56" i="31"/>
  <c r="M95" i="31" s="1"/>
  <c r="M54" i="31"/>
  <c r="I125" i="22"/>
  <c r="I126" i="22" s="1"/>
  <c r="I132" i="22" s="1"/>
  <c r="I133" i="22" s="1"/>
  <c r="I137" i="22" s="1"/>
  <c r="J93" i="22"/>
  <c r="J121" i="22"/>
  <c r="J122" i="22" s="1"/>
  <c r="J129" i="22" s="1"/>
  <c r="J130" i="22" s="1"/>
  <c r="J92" i="22"/>
  <c r="J119" i="22"/>
  <c r="J120" i="22" s="1"/>
  <c r="J127" i="22" s="1"/>
  <c r="J128" i="22" s="1"/>
  <c r="O24" i="20"/>
  <c r="M30" i="34" s="1"/>
  <c r="N14" i="31"/>
  <c r="I150" i="22"/>
  <c r="I149" i="22" s="1"/>
  <c r="L119" i="31"/>
  <c r="L120" i="31" s="1"/>
  <c r="L127" i="31" s="1"/>
  <c r="L128" i="31" s="1"/>
  <c r="L92" i="31"/>
  <c r="O23" i="19"/>
  <c r="L29" i="34" s="1"/>
  <c r="N13" i="22"/>
  <c r="O23" i="20"/>
  <c r="M29" i="34" s="1"/>
  <c r="N189" i="18"/>
  <c r="N244" i="18" s="1"/>
  <c r="N13" i="31"/>
  <c r="BC189" i="18"/>
  <c r="BC244" i="18" s="1"/>
  <c r="O22" i="20"/>
  <c r="M28" i="34" s="1"/>
  <c r="N12" i="31"/>
  <c r="BC188" i="18"/>
  <c r="BC243" i="18" s="1"/>
  <c r="N188" i="18"/>
  <c r="N243" i="18" s="1"/>
  <c r="J61" i="22"/>
  <c r="J100" i="22" s="1"/>
  <c r="J151" i="22" s="1"/>
  <c r="L21" i="19"/>
  <c r="K11" i="22"/>
  <c r="L22" i="19"/>
  <c r="K12" i="22"/>
  <c r="K62" i="22" s="1"/>
  <c r="K101" i="22" s="1"/>
  <c r="O21" i="20"/>
  <c r="M27" i="34" s="1"/>
  <c r="N11" i="31"/>
  <c r="N187" i="18"/>
  <c r="N242" i="18" s="1"/>
  <c r="BC187" i="18"/>
  <c r="BC242" i="18" s="1"/>
  <c r="P19" i="19"/>
  <c r="O10" i="22"/>
  <c r="O26" i="22" s="1"/>
  <c r="O65" i="22" s="1"/>
  <c r="O138" i="22" s="1"/>
  <c r="P19" i="20"/>
  <c r="O10" i="31"/>
  <c r="O26" i="31" s="1"/>
  <c r="O65" i="31" s="1"/>
  <c r="O144" i="31" s="1"/>
  <c r="Q18" i="20"/>
  <c r="BE184" i="18"/>
  <c r="BE239" i="18" s="1"/>
  <c r="O17" i="20"/>
  <c r="M23" i="34" s="1"/>
  <c r="N183" i="18"/>
  <c r="N238" i="18" s="1"/>
  <c r="BC183" i="18"/>
  <c r="BC238" i="18" s="1"/>
  <c r="N16" i="20"/>
  <c r="M9" i="31"/>
  <c r="M61" i="31" s="1"/>
  <c r="M100" i="31" s="1"/>
  <c r="K9" i="22"/>
  <c r="L16" i="19"/>
  <c r="O10" i="20"/>
  <c r="M16" i="34" s="1"/>
  <c r="BC176" i="18"/>
  <c r="BC231" i="18" s="1"/>
  <c r="N176" i="18"/>
  <c r="N231" i="18" s="1"/>
  <c r="L60" i="31"/>
  <c r="L99" i="31" s="1"/>
  <c r="L59" i="31"/>
  <c r="L98" i="31" s="1"/>
  <c r="K157" i="31"/>
  <c r="N5" i="20"/>
  <c r="M4" i="31"/>
  <c r="N12" i="32"/>
  <c r="K60" i="22"/>
  <c r="K99" i="22" s="1"/>
  <c r="K59" i="22"/>
  <c r="K98" i="22" s="1"/>
  <c r="M6" i="19"/>
  <c r="L4" i="22"/>
  <c r="AC26" i="8"/>
  <c r="AD26" i="8"/>
  <c r="P184" i="18" l="1"/>
  <c r="P239" i="18" s="1"/>
  <c r="P185" i="18"/>
  <c r="P240" i="18" s="1"/>
  <c r="BE185" i="18"/>
  <c r="BE240" i="18" s="1"/>
  <c r="O201" i="18"/>
  <c r="O256" i="18" s="1"/>
  <c r="P35" i="20"/>
  <c r="BD201" i="18"/>
  <c r="BD256" i="18" s="1"/>
  <c r="AF26" i="8"/>
  <c r="Q25" i="20"/>
  <c r="BE191" i="18"/>
  <c r="BE246" i="18" s="1"/>
  <c r="P191" i="18"/>
  <c r="P246" i="18" s="1"/>
  <c r="K155" i="31"/>
  <c r="K147" i="31" s="1"/>
  <c r="K159" i="31" s="1"/>
  <c r="I141" i="22"/>
  <c r="I153" i="22" s="1"/>
  <c r="I161" i="31" s="1"/>
  <c r="L150" i="31"/>
  <c r="L148" i="31" s="1"/>
  <c r="L15" i="22"/>
  <c r="M31" i="19"/>
  <c r="J144" i="22"/>
  <c r="J142" i="22" s="1"/>
  <c r="N37" i="32"/>
  <c r="M32" i="31"/>
  <c r="M71" i="31" s="1"/>
  <c r="M38" i="31"/>
  <c r="M77" i="31" s="1"/>
  <c r="M41" i="31"/>
  <c r="M80" i="31" s="1"/>
  <c r="M34" i="31"/>
  <c r="M73" i="31" s="1"/>
  <c r="M40" i="31"/>
  <c r="M79" i="31" s="1"/>
  <c r="M37" i="31"/>
  <c r="M76" i="31" s="1"/>
  <c r="M35" i="31"/>
  <c r="M74" i="31" s="1"/>
  <c r="M36" i="31"/>
  <c r="M75" i="31" s="1"/>
  <c r="M33" i="31"/>
  <c r="M72" i="31" s="1"/>
  <c r="M39" i="31"/>
  <c r="M78" i="31" s="1"/>
  <c r="K37" i="22"/>
  <c r="K76" i="22" s="1"/>
  <c r="K36" i="22"/>
  <c r="K75" i="22" s="1"/>
  <c r="K35" i="22"/>
  <c r="K74" i="22" s="1"/>
  <c r="K41" i="22"/>
  <c r="K80" i="22" s="1"/>
  <c r="K39" i="22"/>
  <c r="K78" i="22" s="1"/>
  <c r="K34" i="22"/>
  <c r="K73" i="22" s="1"/>
  <c r="K32" i="22"/>
  <c r="K71" i="22" s="1"/>
  <c r="K33" i="22"/>
  <c r="K72" i="22" s="1"/>
  <c r="K40" i="22"/>
  <c r="K79" i="22" s="1"/>
  <c r="K38" i="22"/>
  <c r="K77" i="22" s="1"/>
  <c r="O31" i="20"/>
  <c r="M37" i="34" s="1"/>
  <c r="N15" i="31"/>
  <c r="V35" i="20"/>
  <c r="U201" i="18"/>
  <c r="U256" i="18" s="1"/>
  <c r="BJ201" i="18"/>
  <c r="BJ256" i="18" s="1"/>
  <c r="P28" i="20"/>
  <c r="BD194" i="18"/>
  <c r="BD249" i="18" s="1"/>
  <c r="O194" i="18"/>
  <c r="O249" i="18" s="1"/>
  <c r="P27" i="20"/>
  <c r="BD193" i="18"/>
  <c r="BD248" i="18" s="1"/>
  <c r="O193" i="18"/>
  <c r="O248" i="18" s="1"/>
  <c r="M119" i="31"/>
  <c r="M120" i="31" s="1"/>
  <c r="M127" i="31" s="1"/>
  <c r="M128" i="31" s="1"/>
  <c r="M92" i="31"/>
  <c r="L156" i="31"/>
  <c r="K121" i="22"/>
  <c r="K122" i="22" s="1"/>
  <c r="K129" i="22" s="1"/>
  <c r="K130" i="22" s="1"/>
  <c r="K93" i="22"/>
  <c r="L57" i="22"/>
  <c r="L96" i="22" s="1"/>
  <c r="L53" i="22"/>
  <c r="L58" i="22"/>
  <c r="L97" i="22" s="1"/>
  <c r="L56" i="22"/>
  <c r="L95" i="22" s="1"/>
  <c r="L52" i="22"/>
  <c r="L54" i="22"/>
  <c r="L55" i="22"/>
  <c r="L94" i="22" s="1"/>
  <c r="J125" i="22"/>
  <c r="J126" i="22" s="1"/>
  <c r="J132" i="22" s="1"/>
  <c r="J133" i="22" s="1"/>
  <c r="J137" i="22" s="1"/>
  <c r="P24" i="20"/>
  <c r="O14" i="31"/>
  <c r="M121" i="31"/>
  <c r="M122" i="31" s="1"/>
  <c r="M129" i="31" s="1"/>
  <c r="M130" i="31" s="1"/>
  <c r="M93" i="31"/>
  <c r="M91" i="31"/>
  <c r="M117" i="31"/>
  <c r="M118" i="31" s="1"/>
  <c r="N30" i="32"/>
  <c r="N24" i="19"/>
  <c r="M14" i="22"/>
  <c r="K91" i="22"/>
  <c r="K117" i="22"/>
  <c r="K118" i="22" s="1"/>
  <c r="J150" i="22"/>
  <c r="J149" i="22" s="1"/>
  <c r="N54" i="31"/>
  <c r="N57" i="31"/>
  <c r="N96" i="31" s="1"/>
  <c r="N53" i="31"/>
  <c r="N58" i="31"/>
  <c r="N97" i="31" s="1"/>
  <c r="N56" i="31"/>
  <c r="N95" i="31" s="1"/>
  <c r="N55" i="31"/>
  <c r="N94" i="31" s="1"/>
  <c r="N52" i="31"/>
  <c r="L125" i="31"/>
  <c r="L126" i="31" s="1"/>
  <c r="L132" i="31" s="1"/>
  <c r="L133" i="31" s="1"/>
  <c r="L143" i="31" s="1"/>
  <c r="K92" i="22"/>
  <c r="K119" i="22"/>
  <c r="K120" i="22" s="1"/>
  <c r="K127" i="22" s="1"/>
  <c r="K128" i="22" s="1"/>
  <c r="N62" i="31"/>
  <c r="N101" i="31" s="1"/>
  <c r="P23" i="20"/>
  <c r="BD189" i="18"/>
  <c r="BD244" i="18" s="1"/>
  <c r="O13" i="31"/>
  <c r="O189" i="18"/>
  <c r="O244" i="18" s="1"/>
  <c r="P23" i="19"/>
  <c r="O13" i="22"/>
  <c r="P22" i="20"/>
  <c r="O12" i="31"/>
  <c r="O188" i="18"/>
  <c r="O243" i="18" s="1"/>
  <c r="BD188" i="18"/>
  <c r="BD243" i="18" s="1"/>
  <c r="K61" i="22"/>
  <c r="K100" i="22" s="1"/>
  <c r="K151" i="22" s="1"/>
  <c r="N28" i="32"/>
  <c r="O28" i="32"/>
  <c r="P21" i="20"/>
  <c r="O11" i="31"/>
  <c r="O187" i="18"/>
  <c r="O242" i="18" s="1"/>
  <c r="BD187" i="18"/>
  <c r="BD242" i="18" s="1"/>
  <c r="M21" i="19"/>
  <c r="L11" i="22"/>
  <c r="M22" i="19"/>
  <c r="L12" i="22"/>
  <c r="L62" i="22" s="1"/>
  <c r="L101" i="22" s="1"/>
  <c r="N27" i="32"/>
  <c r="Q19" i="20"/>
  <c r="P10" i="31"/>
  <c r="P26" i="31" s="1"/>
  <c r="P65" i="31" s="1"/>
  <c r="P144" i="31" s="1"/>
  <c r="Q19" i="19"/>
  <c r="P10" i="22"/>
  <c r="P26" i="22" s="1"/>
  <c r="P65" i="22" s="1"/>
  <c r="P138" i="22" s="1"/>
  <c r="L9" i="22"/>
  <c r="M16" i="19"/>
  <c r="N22" i="32"/>
  <c r="R18" i="20"/>
  <c r="Q184" i="18"/>
  <c r="Q239" i="18" s="1"/>
  <c r="BF184" i="18"/>
  <c r="BF239" i="18" s="1"/>
  <c r="O16" i="20"/>
  <c r="M22" i="34" s="1"/>
  <c r="N9" i="31"/>
  <c r="N61" i="31" s="1"/>
  <c r="N100" i="31" s="1"/>
  <c r="P17" i="20"/>
  <c r="O183" i="18"/>
  <c r="O238" i="18" s="1"/>
  <c r="BD183" i="18"/>
  <c r="BD238" i="18" s="1"/>
  <c r="P10" i="20"/>
  <c r="O176" i="18"/>
  <c r="O231" i="18" s="1"/>
  <c r="BD176" i="18"/>
  <c r="BD231" i="18" s="1"/>
  <c r="O5" i="20"/>
  <c r="M11" i="34" s="1"/>
  <c r="N4" i="31"/>
  <c r="M60" i="31"/>
  <c r="M99" i="31" s="1"/>
  <c r="M59" i="31"/>
  <c r="M98" i="31" s="1"/>
  <c r="L60" i="22"/>
  <c r="L99" i="22" s="1"/>
  <c r="L59" i="22"/>
  <c r="L98" i="22" s="1"/>
  <c r="N6" i="19"/>
  <c r="M4" i="22"/>
  <c r="L157" i="31"/>
  <c r="Q185" i="18" l="1"/>
  <c r="Q240" i="18" s="1"/>
  <c r="BF185" i="18"/>
  <c r="BF240" i="18" s="1"/>
  <c r="N24" i="34"/>
  <c r="BE201" i="18"/>
  <c r="BE256" i="18" s="1"/>
  <c r="P201" i="18"/>
  <c r="P256" i="18" s="1"/>
  <c r="Q35" i="20"/>
  <c r="Q191" i="18"/>
  <c r="Q246" i="18" s="1"/>
  <c r="R25" i="20"/>
  <c r="BF191" i="18"/>
  <c r="BF246" i="18" s="1"/>
  <c r="L155" i="31"/>
  <c r="L147" i="31" s="1"/>
  <c r="L159" i="31" s="1"/>
  <c r="J141" i="22"/>
  <c r="J153" i="22" s="1"/>
  <c r="J161" i="31" s="1"/>
  <c r="W35" i="20"/>
  <c r="V201" i="18"/>
  <c r="V256" i="18" s="1"/>
  <c r="BK201" i="18"/>
  <c r="BK256" i="18" s="1"/>
  <c r="P31" i="20"/>
  <c r="O15" i="31"/>
  <c r="K144" i="22"/>
  <c r="K142" i="22" s="1"/>
  <c r="M150" i="31"/>
  <c r="M148" i="31" s="1"/>
  <c r="M15" i="22"/>
  <c r="N31" i="19"/>
  <c r="N37" i="31"/>
  <c r="N76" i="31" s="1"/>
  <c r="N39" i="31"/>
  <c r="N78" i="31" s="1"/>
  <c r="N32" i="31"/>
  <c r="N71" i="31" s="1"/>
  <c r="N34" i="31"/>
  <c r="N73" i="31" s="1"/>
  <c r="N33" i="31"/>
  <c r="N72" i="31" s="1"/>
  <c r="N35" i="31"/>
  <c r="N74" i="31" s="1"/>
  <c r="N38" i="31"/>
  <c r="N77" i="31" s="1"/>
  <c r="N36" i="31"/>
  <c r="N75" i="31" s="1"/>
  <c r="N41" i="31"/>
  <c r="N80" i="31" s="1"/>
  <c r="N40" i="31"/>
  <c r="N79" i="31" s="1"/>
  <c r="L33" i="22"/>
  <c r="L72" i="22" s="1"/>
  <c r="L40" i="22"/>
  <c r="L79" i="22" s="1"/>
  <c r="L37" i="22"/>
  <c r="L76" i="22" s="1"/>
  <c r="L32" i="22"/>
  <c r="L71" i="22" s="1"/>
  <c r="L35" i="22"/>
  <c r="L74" i="22" s="1"/>
  <c r="L39" i="22"/>
  <c r="L78" i="22" s="1"/>
  <c r="L41" i="22"/>
  <c r="L80" i="22" s="1"/>
  <c r="L38" i="22"/>
  <c r="L77" i="22" s="1"/>
  <c r="L34" i="22"/>
  <c r="L73" i="22" s="1"/>
  <c r="L36" i="22"/>
  <c r="L75" i="22" s="1"/>
  <c r="Q27" i="20"/>
  <c r="P193" i="18"/>
  <c r="P248" i="18" s="1"/>
  <c r="BE193" i="18"/>
  <c r="BE248" i="18" s="1"/>
  <c r="Q28" i="20"/>
  <c r="P194" i="18"/>
  <c r="P249" i="18" s="1"/>
  <c r="BE194" i="18"/>
  <c r="BE249" i="18" s="1"/>
  <c r="K125" i="22"/>
  <c r="K126" i="22" s="1"/>
  <c r="K132" i="22" s="1"/>
  <c r="K133" i="22" s="1"/>
  <c r="K137" i="22" s="1"/>
  <c r="M156" i="31"/>
  <c r="N91" i="31"/>
  <c r="N117" i="31"/>
  <c r="N118" i="31" s="1"/>
  <c r="N119" i="31"/>
  <c r="N120" i="31" s="1"/>
  <c r="N127" i="31" s="1"/>
  <c r="N128" i="31" s="1"/>
  <c r="N92" i="31"/>
  <c r="K150" i="22"/>
  <c r="K149" i="22" s="1"/>
  <c r="M125" i="31"/>
  <c r="M126" i="31" s="1"/>
  <c r="M132" i="31" s="1"/>
  <c r="M133" i="31" s="1"/>
  <c r="M143" i="31" s="1"/>
  <c r="O56" i="31"/>
  <c r="O95" i="31" s="1"/>
  <c r="O58" i="31"/>
  <c r="O97" i="31" s="1"/>
  <c r="O52" i="31"/>
  <c r="O54" i="31"/>
  <c r="O53" i="31"/>
  <c r="O55" i="31"/>
  <c r="O94" i="31" s="1"/>
  <c r="O57" i="31"/>
  <c r="O96" i="31" s="1"/>
  <c r="N121" i="31"/>
  <c r="N122" i="31" s="1"/>
  <c r="N129" i="31" s="1"/>
  <c r="N130" i="31" s="1"/>
  <c r="N93" i="31"/>
  <c r="M52" i="22"/>
  <c r="M58" i="22"/>
  <c r="M97" i="22" s="1"/>
  <c r="M56" i="22"/>
  <c r="M95" i="22" s="1"/>
  <c r="M57" i="22"/>
  <c r="M96" i="22" s="1"/>
  <c r="M53" i="22"/>
  <c r="M54" i="22"/>
  <c r="M55" i="22"/>
  <c r="M94" i="22" s="1"/>
  <c r="Q24" i="20"/>
  <c r="P14" i="31"/>
  <c r="L93" i="22"/>
  <c r="L121" i="22"/>
  <c r="L122" i="22" s="1"/>
  <c r="L129" i="22" s="1"/>
  <c r="L130" i="22" s="1"/>
  <c r="L119" i="22"/>
  <c r="L120" i="22" s="1"/>
  <c r="L127" i="22" s="1"/>
  <c r="L128" i="22" s="1"/>
  <c r="L92" i="22"/>
  <c r="V25" i="20"/>
  <c r="O24" i="19"/>
  <c r="L30" i="34" s="1"/>
  <c r="N14" i="22"/>
  <c r="L117" i="22"/>
  <c r="L118" i="22" s="1"/>
  <c r="L91" i="22"/>
  <c r="O62" i="31"/>
  <c r="O101" i="31" s="1"/>
  <c r="Q23" i="19"/>
  <c r="P13" i="22"/>
  <c r="Q23" i="20"/>
  <c r="P189" i="18"/>
  <c r="P244" i="18" s="1"/>
  <c r="BE189" i="18"/>
  <c r="BE244" i="18" s="1"/>
  <c r="P13" i="31"/>
  <c r="Q22" i="20"/>
  <c r="P12" i="31"/>
  <c r="BE188" i="18"/>
  <c r="BE243" i="18" s="1"/>
  <c r="P188" i="18"/>
  <c r="P243" i="18" s="1"/>
  <c r="L61" i="22"/>
  <c r="L100" i="22" s="1"/>
  <c r="L151" i="22" s="1"/>
  <c r="N21" i="19"/>
  <c r="M11" i="22"/>
  <c r="Q21" i="20"/>
  <c r="P11" i="31"/>
  <c r="P187" i="18"/>
  <c r="P242" i="18" s="1"/>
  <c r="BE187" i="18"/>
  <c r="BE242" i="18" s="1"/>
  <c r="N22" i="19"/>
  <c r="M12" i="22"/>
  <c r="M62" i="22" s="1"/>
  <c r="M101" i="22" s="1"/>
  <c r="R19" i="19"/>
  <c r="O25" i="34" s="1"/>
  <c r="Q10" i="22"/>
  <c r="Q26" i="22" s="1"/>
  <c r="Q65" i="22" s="1"/>
  <c r="Q138" i="22" s="1"/>
  <c r="R19" i="20"/>
  <c r="Q10" i="31"/>
  <c r="Q26" i="31" s="1"/>
  <c r="Q65" i="31" s="1"/>
  <c r="Q144" i="31" s="1"/>
  <c r="P16" i="20"/>
  <c r="O9" i="31"/>
  <c r="O61" i="31" s="1"/>
  <c r="O100" i="31" s="1"/>
  <c r="S18" i="20"/>
  <c r="BG184" i="18"/>
  <c r="BG239" i="18" s="1"/>
  <c r="R184" i="18"/>
  <c r="R239" i="18" s="1"/>
  <c r="Q17" i="20"/>
  <c r="P183" i="18"/>
  <c r="P238" i="18" s="1"/>
  <c r="BE183" i="18"/>
  <c r="BE238" i="18" s="1"/>
  <c r="M9" i="22"/>
  <c r="N16" i="19"/>
  <c r="Q10" i="20"/>
  <c r="BE176" i="18"/>
  <c r="BE231" i="18" s="1"/>
  <c r="P176" i="18"/>
  <c r="P231" i="18" s="1"/>
  <c r="P5" i="20"/>
  <c r="O4" i="31"/>
  <c r="M59" i="22"/>
  <c r="M98" i="22" s="1"/>
  <c r="M60" i="22"/>
  <c r="M99" i="22" s="1"/>
  <c r="M157" i="31"/>
  <c r="O6" i="19"/>
  <c r="L12" i="34" s="1"/>
  <c r="N4" i="22"/>
  <c r="N60" i="31"/>
  <c r="N99" i="31" s="1"/>
  <c r="N59" i="31"/>
  <c r="N98" i="31" s="1"/>
  <c r="M36" i="8" l="1"/>
  <c r="N25" i="34"/>
  <c r="P25" i="34"/>
  <c r="N31" i="34"/>
  <c r="Q201" i="18"/>
  <c r="Q256" i="18" s="1"/>
  <c r="L36" i="8" s="1"/>
  <c r="BF201" i="18"/>
  <c r="BF256" i="18" s="1"/>
  <c r="K36" i="8" s="1"/>
  <c r="R35" i="20"/>
  <c r="BG185" i="18"/>
  <c r="BG240" i="18" s="1"/>
  <c r="R185" i="18"/>
  <c r="R240" i="18" s="1"/>
  <c r="S25" i="20"/>
  <c r="BG191" i="18"/>
  <c r="BG246" i="18" s="1"/>
  <c r="R191" i="18"/>
  <c r="R246" i="18" s="1"/>
  <c r="K141" i="22"/>
  <c r="K153" i="22" s="1"/>
  <c r="K161" i="31" s="1"/>
  <c r="M155" i="31"/>
  <c r="M147" i="31" s="1"/>
  <c r="M159" i="31" s="1"/>
  <c r="O31" i="19"/>
  <c r="L37" i="34" s="1"/>
  <c r="N15" i="22"/>
  <c r="O32" i="31"/>
  <c r="O71" i="31" s="1"/>
  <c r="O33" i="31"/>
  <c r="O72" i="31" s="1"/>
  <c r="O39" i="31"/>
  <c r="O78" i="31" s="1"/>
  <c r="O35" i="31"/>
  <c r="O74" i="31" s="1"/>
  <c r="O38" i="31"/>
  <c r="O77" i="31" s="1"/>
  <c r="O40" i="31"/>
  <c r="O79" i="31" s="1"/>
  <c r="O37" i="31"/>
  <c r="O76" i="31" s="1"/>
  <c r="O34" i="31"/>
  <c r="O73" i="31" s="1"/>
  <c r="O36" i="31"/>
  <c r="O75" i="31" s="1"/>
  <c r="O41" i="31"/>
  <c r="O80" i="31" s="1"/>
  <c r="N150" i="31"/>
  <c r="N148" i="31" s="1"/>
  <c r="M35" i="22"/>
  <c r="M74" i="22" s="1"/>
  <c r="M39" i="22"/>
  <c r="M78" i="22" s="1"/>
  <c r="M38" i="22"/>
  <c r="M77" i="22" s="1"/>
  <c r="M34" i="22"/>
  <c r="M73" i="22" s="1"/>
  <c r="M33" i="22"/>
  <c r="M72" i="22" s="1"/>
  <c r="M32" i="22"/>
  <c r="M71" i="22" s="1"/>
  <c r="M40" i="22"/>
  <c r="M79" i="22" s="1"/>
  <c r="M41" i="22"/>
  <c r="M80" i="22" s="1"/>
  <c r="M37" i="22"/>
  <c r="M76" i="22" s="1"/>
  <c r="M36" i="22"/>
  <c r="M75" i="22" s="1"/>
  <c r="Q31" i="20"/>
  <c r="P15" i="31"/>
  <c r="W201" i="18"/>
  <c r="W256" i="18" s="1"/>
  <c r="BL201" i="18"/>
  <c r="BL256" i="18" s="1"/>
  <c r="L144" i="22"/>
  <c r="L142" i="22" s="1"/>
  <c r="R28" i="20"/>
  <c r="Q194" i="18"/>
  <c r="Q249" i="18" s="1"/>
  <c r="BF194" i="18"/>
  <c r="BF249" i="18" s="1"/>
  <c r="R27" i="20"/>
  <c r="BF193" i="18"/>
  <c r="BF248" i="18" s="1"/>
  <c r="Q193" i="18"/>
  <c r="Q248" i="18" s="1"/>
  <c r="L150" i="22"/>
  <c r="L149" i="22" s="1"/>
  <c r="P24" i="19"/>
  <c r="O14" i="22"/>
  <c r="R24" i="20"/>
  <c r="Q14" i="31"/>
  <c r="O92" i="31"/>
  <c r="O119" i="31"/>
  <c r="O120" i="31" s="1"/>
  <c r="O127" i="31" s="1"/>
  <c r="O128" i="31" s="1"/>
  <c r="O121" i="31"/>
  <c r="O122" i="31" s="1"/>
  <c r="O129" i="31" s="1"/>
  <c r="O130" i="31" s="1"/>
  <c r="O93" i="31"/>
  <c r="L125" i="22"/>
  <c r="L126" i="22" s="1"/>
  <c r="L132" i="22" s="1"/>
  <c r="L133" i="22" s="1"/>
  <c r="L137" i="22" s="1"/>
  <c r="W25" i="20"/>
  <c r="BK191" i="18"/>
  <c r="BK246" i="18" s="1"/>
  <c r="V191" i="18"/>
  <c r="V246" i="18" s="1"/>
  <c r="M121" i="22"/>
  <c r="M122" i="22" s="1"/>
  <c r="M129" i="22" s="1"/>
  <c r="M130" i="22" s="1"/>
  <c r="M93" i="22"/>
  <c r="O91" i="31"/>
  <c r="O117" i="31"/>
  <c r="O118" i="31" s="1"/>
  <c r="N125" i="31"/>
  <c r="N126" i="31" s="1"/>
  <c r="N132" i="31" s="1"/>
  <c r="N133" i="31" s="1"/>
  <c r="N143" i="31" s="1"/>
  <c r="N53" i="22"/>
  <c r="N57" i="22"/>
  <c r="N96" i="22" s="1"/>
  <c r="N56" i="22"/>
  <c r="N95" i="22" s="1"/>
  <c r="N52" i="22"/>
  <c r="N58" i="22"/>
  <c r="N97" i="22" s="1"/>
  <c r="N54" i="22"/>
  <c r="N55" i="22"/>
  <c r="N94" i="22" s="1"/>
  <c r="P57" i="31"/>
  <c r="P96" i="31" s="1"/>
  <c r="P55" i="31"/>
  <c r="P94" i="31" s="1"/>
  <c r="P53" i="31"/>
  <c r="P56" i="31"/>
  <c r="P95" i="31" s="1"/>
  <c r="P54" i="31"/>
  <c r="P52" i="31"/>
  <c r="P58" i="31"/>
  <c r="P97" i="31" s="1"/>
  <c r="M119" i="22"/>
  <c r="M120" i="22" s="1"/>
  <c r="M127" i="22" s="1"/>
  <c r="M128" i="22" s="1"/>
  <c r="M92" i="22"/>
  <c r="M117" i="22"/>
  <c r="M118" i="22" s="1"/>
  <c r="M91" i="22"/>
  <c r="N156" i="31"/>
  <c r="R23" i="20"/>
  <c r="Q189" i="18"/>
  <c r="Q244" i="18" s="1"/>
  <c r="BF189" i="18"/>
  <c r="BF244" i="18" s="1"/>
  <c r="Q13" i="31"/>
  <c r="R23" i="19"/>
  <c r="Q13" i="22"/>
  <c r="P62" i="31"/>
  <c r="P101" i="31" s="1"/>
  <c r="R22" i="20"/>
  <c r="Q12" i="31"/>
  <c r="BF188" i="18"/>
  <c r="BF243" i="18" s="1"/>
  <c r="Q188" i="18"/>
  <c r="Q243" i="18" s="1"/>
  <c r="M61" i="22"/>
  <c r="M100" i="22" s="1"/>
  <c r="M151" i="22" s="1"/>
  <c r="O22" i="19"/>
  <c r="L28" i="34" s="1"/>
  <c r="N12" i="22"/>
  <c r="N62" i="22" s="1"/>
  <c r="N101" i="22" s="1"/>
  <c r="R21" i="20"/>
  <c r="Q11" i="31"/>
  <c r="BF187" i="18"/>
  <c r="BF242" i="18" s="1"/>
  <c r="Q187" i="18"/>
  <c r="Q242" i="18" s="1"/>
  <c r="O21" i="19"/>
  <c r="L27" i="34" s="1"/>
  <c r="N11" i="22"/>
  <c r="S19" i="19"/>
  <c r="R10" i="22"/>
  <c r="R26" i="22" s="1"/>
  <c r="R65" i="22" s="1"/>
  <c r="R138" i="22" s="1"/>
  <c r="S19" i="20"/>
  <c r="R10" i="31"/>
  <c r="R26" i="31" s="1"/>
  <c r="R65" i="31" s="1"/>
  <c r="R144" i="31" s="1"/>
  <c r="Q16" i="20"/>
  <c r="P9" i="31"/>
  <c r="P61" i="31" s="1"/>
  <c r="P100" i="31" s="1"/>
  <c r="T18" i="20"/>
  <c r="S184" i="18"/>
  <c r="S239" i="18" s="1"/>
  <c r="BH184" i="18"/>
  <c r="BH239" i="18" s="1"/>
  <c r="N9" i="22"/>
  <c r="O16" i="19"/>
  <c r="L22" i="34" s="1"/>
  <c r="R17" i="20"/>
  <c r="Q183" i="18"/>
  <c r="Q238" i="18" s="1"/>
  <c r="BF183" i="18"/>
  <c r="BF238" i="18" s="1"/>
  <c r="R10" i="20"/>
  <c r="BF176" i="18"/>
  <c r="BF231" i="18" s="1"/>
  <c r="Q176" i="18"/>
  <c r="Q231" i="18" s="1"/>
  <c r="Q5" i="20"/>
  <c r="P4" i="31"/>
  <c r="N60" i="22"/>
  <c r="N99" i="22" s="1"/>
  <c r="N59" i="22"/>
  <c r="N98" i="22" s="1"/>
  <c r="N157" i="31"/>
  <c r="P6" i="19"/>
  <c r="O4" i="22"/>
  <c r="O60" i="31"/>
  <c r="O99" i="31" s="1"/>
  <c r="O59" i="31"/>
  <c r="O98" i="31" s="1"/>
  <c r="AC27" i="8"/>
  <c r="AD27" i="8"/>
  <c r="N29" i="34" l="1"/>
  <c r="N33" i="34"/>
  <c r="N41" i="34"/>
  <c r="N23" i="34"/>
  <c r="P28" i="34"/>
  <c r="N16" i="34"/>
  <c r="N34" i="34"/>
  <c r="AF27" i="8"/>
  <c r="BG201" i="18"/>
  <c r="BG256" i="18" s="1"/>
  <c r="R201" i="18"/>
  <c r="R256" i="18" s="1"/>
  <c r="BH185" i="18"/>
  <c r="BH240" i="18" s="1"/>
  <c r="S185" i="18"/>
  <c r="S240" i="18" s="1"/>
  <c r="T25" i="20"/>
  <c r="BH191" i="18"/>
  <c r="BH246" i="18" s="1"/>
  <c r="S191" i="18"/>
  <c r="S246" i="18" s="1"/>
  <c r="O156" i="31"/>
  <c r="L141" i="22"/>
  <c r="L153" i="22" s="1"/>
  <c r="L161" i="31" s="1"/>
  <c r="M144" i="22"/>
  <c r="M142" i="22" s="1"/>
  <c r="O150" i="31"/>
  <c r="O148" i="31" s="1"/>
  <c r="N40" i="22"/>
  <c r="N79" i="22" s="1"/>
  <c r="N36" i="22"/>
  <c r="N75" i="22" s="1"/>
  <c r="N33" i="22"/>
  <c r="N72" i="22" s="1"/>
  <c r="N35" i="22"/>
  <c r="N74" i="22" s="1"/>
  <c r="N34" i="22"/>
  <c r="N73" i="22" s="1"/>
  <c r="N41" i="22"/>
  <c r="N80" i="22" s="1"/>
  <c r="N32" i="22"/>
  <c r="N71" i="22" s="1"/>
  <c r="N38" i="22"/>
  <c r="N77" i="22" s="1"/>
  <c r="N39" i="22"/>
  <c r="N78" i="22" s="1"/>
  <c r="N37" i="22"/>
  <c r="N76" i="22" s="1"/>
  <c r="P36" i="31"/>
  <c r="P75" i="31" s="1"/>
  <c r="P33" i="31"/>
  <c r="P72" i="31" s="1"/>
  <c r="P41" i="31"/>
  <c r="P80" i="31" s="1"/>
  <c r="P39" i="31"/>
  <c r="P78" i="31" s="1"/>
  <c r="P32" i="31"/>
  <c r="P71" i="31" s="1"/>
  <c r="P40" i="31"/>
  <c r="P79" i="31" s="1"/>
  <c r="P37" i="31"/>
  <c r="P76" i="31" s="1"/>
  <c r="P38" i="31"/>
  <c r="P77" i="31" s="1"/>
  <c r="P35" i="31"/>
  <c r="P74" i="31" s="1"/>
  <c r="P34" i="31"/>
  <c r="P73" i="31" s="1"/>
  <c r="O15" i="22"/>
  <c r="P31" i="19"/>
  <c r="R31" i="20"/>
  <c r="Q15" i="31"/>
  <c r="O125" i="31"/>
  <c r="O126" i="31" s="1"/>
  <c r="O132" i="31" s="1"/>
  <c r="O133" i="31" s="1"/>
  <c r="O143" i="31" s="1"/>
  <c r="S27" i="20"/>
  <c r="R193" i="18"/>
  <c r="R248" i="18" s="1"/>
  <c r="BG193" i="18"/>
  <c r="BG248" i="18" s="1"/>
  <c r="S28" i="20"/>
  <c r="BG194" i="18"/>
  <c r="BG249" i="18" s="1"/>
  <c r="R194" i="18"/>
  <c r="R249" i="18" s="1"/>
  <c r="N155" i="31"/>
  <c r="N147" i="31" s="1"/>
  <c r="N159" i="31" s="1"/>
  <c r="M150" i="22"/>
  <c r="M149" i="22" s="1"/>
  <c r="M125" i="22"/>
  <c r="M126" i="22" s="1"/>
  <c r="M132" i="22" s="1"/>
  <c r="M133" i="22" s="1"/>
  <c r="M137" i="22" s="1"/>
  <c r="BL191" i="18"/>
  <c r="BL246" i="18" s="1"/>
  <c r="W191" i="18"/>
  <c r="W246" i="18" s="1"/>
  <c r="S24" i="20"/>
  <c r="R14" i="31"/>
  <c r="P119" i="31"/>
  <c r="P120" i="31" s="1"/>
  <c r="P127" i="31" s="1"/>
  <c r="P128" i="31" s="1"/>
  <c r="P92" i="31"/>
  <c r="N121" i="22"/>
  <c r="N122" i="22" s="1"/>
  <c r="N129" i="22" s="1"/>
  <c r="N130" i="22" s="1"/>
  <c r="N93" i="22"/>
  <c r="O52" i="22"/>
  <c r="O53" i="22"/>
  <c r="O57" i="22"/>
  <c r="O96" i="22" s="1"/>
  <c r="O54" i="22"/>
  <c r="O55" i="22"/>
  <c r="O94" i="22" s="1"/>
  <c r="O56" i="22"/>
  <c r="O95" i="22" s="1"/>
  <c r="O58" i="22"/>
  <c r="O97" i="22" s="1"/>
  <c r="P117" i="31"/>
  <c r="P118" i="31" s="1"/>
  <c r="P91" i="31"/>
  <c r="N119" i="22"/>
  <c r="N120" i="22" s="1"/>
  <c r="N127" i="22" s="1"/>
  <c r="N128" i="22" s="1"/>
  <c r="N92" i="22"/>
  <c r="Q24" i="19"/>
  <c r="P14" i="22"/>
  <c r="P121" i="31"/>
  <c r="P122" i="31" s="1"/>
  <c r="P129" i="31" s="1"/>
  <c r="P130" i="31" s="1"/>
  <c r="P93" i="31"/>
  <c r="N117" i="22"/>
  <c r="N118" i="22" s="1"/>
  <c r="N91" i="22"/>
  <c r="Q57" i="31"/>
  <c r="Q96" i="31" s="1"/>
  <c r="Q53" i="31"/>
  <c r="Q56" i="31"/>
  <c r="Q95" i="31" s="1"/>
  <c r="Q58" i="31"/>
  <c r="Q97" i="31" s="1"/>
  <c r="Q52" i="31"/>
  <c r="Q54" i="31"/>
  <c r="Q55" i="31"/>
  <c r="Q94" i="31" s="1"/>
  <c r="Q62" i="31"/>
  <c r="Q101" i="31" s="1"/>
  <c r="S23" i="19"/>
  <c r="R13" i="22"/>
  <c r="S23" i="20"/>
  <c r="R189" i="18"/>
  <c r="R244" i="18" s="1"/>
  <c r="BG189" i="18"/>
  <c r="BG244" i="18" s="1"/>
  <c r="R13" i="31"/>
  <c r="S22" i="20"/>
  <c r="R12" i="31"/>
  <c r="BG188" i="18"/>
  <c r="BG243" i="18" s="1"/>
  <c r="R188" i="18"/>
  <c r="R243" i="18" s="1"/>
  <c r="N61" i="22"/>
  <c r="N100" i="22" s="1"/>
  <c r="N151" i="22" s="1"/>
  <c r="S21" i="20"/>
  <c r="R11" i="31"/>
  <c r="R187" i="18"/>
  <c r="R242" i="18" s="1"/>
  <c r="BG187" i="18"/>
  <c r="BG242" i="18" s="1"/>
  <c r="P21" i="19"/>
  <c r="O11" i="22"/>
  <c r="P22" i="19"/>
  <c r="O12" i="22"/>
  <c r="O62" i="22" s="1"/>
  <c r="O101" i="22" s="1"/>
  <c r="T19" i="20"/>
  <c r="S10" i="31"/>
  <c r="S26" i="31" s="1"/>
  <c r="S65" i="31" s="1"/>
  <c r="S144" i="31" s="1"/>
  <c r="T19" i="19"/>
  <c r="S10" i="22"/>
  <c r="S26" i="22" s="1"/>
  <c r="S65" i="22" s="1"/>
  <c r="S138" i="22" s="1"/>
  <c r="R16" i="20"/>
  <c r="Q9" i="31"/>
  <c r="Q61" i="31" s="1"/>
  <c r="Q100" i="31" s="1"/>
  <c r="S17" i="20"/>
  <c r="R183" i="18"/>
  <c r="R238" i="18" s="1"/>
  <c r="BG183" i="18"/>
  <c r="BG238" i="18" s="1"/>
  <c r="O9" i="22"/>
  <c r="P16" i="19"/>
  <c r="U18" i="20"/>
  <c r="T184" i="18"/>
  <c r="T239" i="18" s="1"/>
  <c r="BI184" i="18"/>
  <c r="BI239" i="18" s="1"/>
  <c r="S10" i="20"/>
  <c r="R176" i="18"/>
  <c r="R231" i="18" s="1"/>
  <c r="BG176" i="18"/>
  <c r="BG231" i="18" s="1"/>
  <c r="O157" i="31"/>
  <c r="R5" i="20"/>
  <c r="Q4" i="31"/>
  <c r="O59" i="22"/>
  <c r="O98" i="22" s="1"/>
  <c r="O60" i="22"/>
  <c r="O99" i="22" s="1"/>
  <c r="Q6" i="19"/>
  <c r="P4" i="22"/>
  <c r="P60" i="31"/>
  <c r="P99" i="31" s="1"/>
  <c r="P59" i="31"/>
  <c r="P98" i="31" s="1"/>
  <c r="N11" i="34" l="1"/>
  <c r="BI185" i="18"/>
  <c r="BI240" i="18" s="1"/>
  <c r="T185" i="18"/>
  <c r="T240" i="18" s="1"/>
  <c r="O155" i="31"/>
  <c r="O147" i="31" s="1"/>
  <c r="O159" i="31" s="1"/>
  <c r="BI191" i="18"/>
  <c r="BI246" i="18" s="1"/>
  <c r="K26" i="8" s="1"/>
  <c r="U25" i="20"/>
  <c r="T191" i="18"/>
  <c r="T246" i="18" s="1"/>
  <c r="L26" i="8" s="1"/>
  <c r="M26" i="8"/>
  <c r="O61" i="22"/>
  <c r="O100" i="22" s="1"/>
  <c r="O151" i="22" s="1"/>
  <c r="R62" i="31"/>
  <c r="R101" i="31" s="1"/>
  <c r="M141" i="22"/>
  <c r="M153" i="22" s="1"/>
  <c r="M161" i="31" s="1"/>
  <c r="Q31" i="19"/>
  <c r="P15" i="22"/>
  <c r="O41" i="22"/>
  <c r="O80" i="22" s="1"/>
  <c r="O40" i="22"/>
  <c r="O79" i="22" s="1"/>
  <c r="O38" i="22"/>
  <c r="O77" i="22" s="1"/>
  <c r="O37" i="22"/>
  <c r="O76" i="22" s="1"/>
  <c r="O33" i="22"/>
  <c r="O72" i="22" s="1"/>
  <c r="O34" i="22"/>
  <c r="O73" i="22" s="1"/>
  <c r="O35" i="22"/>
  <c r="O74" i="22" s="1"/>
  <c r="O32" i="22"/>
  <c r="O71" i="22" s="1"/>
  <c r="O36" i="22"/>
  <c r="O75" i="22" s="1"/>
  <c r="O39" i="22"/>
  <c r="O78" i="22" s="1"/>
  <c r="Q40" i="31"/>
  <c r="Q79" i="31" s="1"/>
  <c r="Q37" i="31"/>
  <c r="Q76" i="31" s="1"/>
  <c r="Q35" i="31"/>
  <c r="Q74" i="31" s="1"/>
  <c r="Q32" i="31"/>
  <c r="Q71" i="31" s="1"/>
  <c r="Q36" i="31"/>
  <c r="Q75" i="31" s="1"/>
  <c r="Q33" i="31"/>
  <c r="Q72" i="31" s="1"/>
  <c r="Q39" i="31"/>
  <c r="Q78" i="31" s="1"/>
  <c r="Q41" i="31"/>
  <c r="Q80" i="31" s="1"/>
  <c r="Q34" i="31"/>
  <c r="Q73" i="31" s="1"/>
  <c r="Q38" i="31"/>
  <c r="Q77" i="31" s="1"/>
  <c r="S31" i="20"/>
  <c r="R15" i="31"/>
  <c r="P150" i="31"/>
  <c r="P148" i="31" s="1"/>
  <c r="N144" i="22"/>
  <c r="N142" i="22" s="1"/>
  <c r="T27" i="20"/>
  <c r="BH193" i="18"/>
  <c r="BH248" i="18" s="1"/>
  <c r="S193" i="18"/>
  <c r="S248" i="18" s="1"/>
  <c r="T28" i="20"/>
  <c r="S194" i="18"/>
  <c r="S249" i="18" s="1"/>
  <c r="BH194" i="18"/>
  <c r="BH249" i="18" s="1"/>
  <c r="N125" i="22"/>
  <c r="N126" i="22" s="1"/>
  <c r="N132" i="22" s="1"/>
  <c r="N133" i="22" s="1"/>
  <c r="N137" i="22" s="1"/>
  <c r="P125" i="31"/>
  <c r="P126" i="31" s="1"/>
  <c r="P132" i="31" s="1"/>
  <c r="P133" i="31" s="1"/>
  <c r="P143" i="31" s="1"/>
  <c r="R24" i="19"/>
  <c r="Q14" i="22"/>
  <c r="O93" i="22"/>
  <c r="O121" i="22"/>
  <c r="O122" i="22" s="1"/>
  <c r="O129" i="22" s="1"/>
  <c r="O130" i="22" s="1"/>
  <c r="R57" i="31"/>
  <c r="R96" i="31" s="1"/>
  <c r="R55" i="31"/>
  <c r="R94" i="31" s="1"/>
  <c r="R56" i="31"/>
  <c r="R95" i="31" s="1"/>
  <c r="R52" i="31"/>
  <c r="R58" i="31"/>
  <c r="R97" i="31" s="1"/>
  <c r="R54" i="31"/>
  <c r="R53" i="31"/>
  <c r="Q121" i="31"/>
  <c r="Q122" i="31" s="1"/>
  <c r="Q129" i="31" s="1"/>
  <c r="Q130" i="31" s="1"/>
  <c r="Q93" i="31"/>
  <c r="Q92" i="31"/>
  <c r="Q119" i="31"/>
  <c r="Q120" i="31" s="1"/>
  <c r="Q127" i="31" s="1"/>
  <c r="Q128" i="31" s="1"/>
  <c r="T24" i="20"/>
  <c r="S14" i="31"/>
  <c r="Q117" i="31"/>
  <c r="Q118" i="31" s="1"/>
  <c r="Q91" i="31"/>
  <c r="O92" i="22"/>
  <c r="O119" i="22"/>
  <c r="O120" i="22" s="1"/>
  <c r="O127" i="22" s="1"/>
  <c r="O128" i="22" s="1"/>
  <c r="N150" i="22"/>
  <c r="N149" i="22" s="1"/>
  <c r="P56" i="22"/>
  <c r="P95" i="22" s="1"/>
  <c r="P57" i="22"/>
  <c r="P96" i="22" s="1"/>
  <c r="P54" i="22"/>
  <c r="P58" i="22"/>
  <c r="P97" i="22" s="1"/>
  <c r="P55" i="22"/>
  <c r="P94" i="22" s="1"/>
  <c r="P53" i="22"/>
  <c r="P52" i="22"/>
  <c r="P156" i="31"/>
  <c r="O91" i="22"/>
  <c r="O117" i="22"/>
  <c r="O118" i="22" s="1"/>
  <c r="T23" i="20"/>
  <c r="BH189" i="18"/>
  <c r="BH244" i="18" s="1"/>
  <c r="S13" i="31"/>
  <c r="S189" i="18"/>
  <c r="S244" i="18" s="1"/>
  <c r="T23" i="19"/>
  <c r="S13" i="22"/>
  <c r="T22" i="20"/>
  <c r="S12" i="31"/>
  <c r="BH188" i="18"/>
  <c r="BH243" i="18" s="1"/>
  <c r="S188" i="18"/>
  <c r="S243" i="18" s="1"/>
  <c r="Q22" i="19"/>
  <c r="P12" i="22"/>
  <c r="P62" i="22" s="1"/>
  <c r="P101" i="22" s="1"/>
  <c r="Q21" i="19"/>
  <c r="P11" i="22"/>
  <c r="T21" i="20"/>
  <c r="S11" i="31"/>
  <c r="S187" i="18"/>
  <c r="S242" i="18" s="1"/>
  <c r="BH187" i="18"/>
  <c r="BH242" i="18" s="1"/>
  <c r="U19" i="19"/>
  <c r="T10" i="22"/>
  <c r="T26" i="22" s="1"/>
  <c r="T65" i="22" s="1"/>
  <c r="T138" i="22" s="1"/>
  <c r="U19" i="20"/>
  <c r="T10" i="31"/>
  <c r="T26" i="31" s="1"/>
  <c r="T65" i="31" s="1"/>
  <c r="T144" i="31" s="1"/>
  <c r="S16" i="20"/>
  <c r="R9" i="31"/>
  <c r="R61" i="31" s="1"/>
  <c r="R100" i="31" s="1"/>
  <c r="V18" i="20"/>
  <c r="U184" i="18"/>
  <c r="U239" i="18" s="1"/>
  <c r="BJ184" i="18"/>
  <c r="BJ239" i="18" s="1"/>
  <c r="Q16" i="19"/>
  <c r="P9" i="22"/>
  <c r="T17" i="20"/>
  <c r="BH183" i="18"/>
  <c r="BH238" i="18" s="1"/>
  <c r="S183" i="18"/>
  <c r="S238" i="18" s="1"/>
  <c r="T10" i="20"/>
  <c r="BH176" i="18"/>
  <c r="BH231" i="18" s="1"/>
  <c r="S176" i="18"/>
  <c r="S231" i="18" s="1"/>
  <c r="P157" i="31"/>
  <c r="S5" i="20"/>
  <c r="R4" i="31"/>
  <c r="P59" i="22"/>
  <c r="P98" i="22" s="1"/>
  <c r="P60" i="22"/>
  <c r="P99" i="22" s="1"/>
  <c r="R6" i="19"/>
  <c r="Q4" i="22"/>
  <c r="Q59" i="31"/>
  <c r="Q98" i="31" s="1"/>
  <c r="Q60" i="31"/>
  <c r="Q99" i="31" s="1"/>
  <c r="AC20" i="8"/>
  <c r="AD20" i="8"/>
  <c r="N12" i="34" l="1"/>
  <c r="N30" i="34"/>
  <c r="BJ185" i="18"/>
  <c r="BJ240" i="18" s="1"/>
  <c r="U185" i="18"/>
  <c r="U240" i="18" s="1"/>
  <c r="AF20" i="8"/>
  <c r="BJ191" i="18"/>
  <c r="BJ246" i="18" s="1"/>
  <c r="U191" i="18"/>
  <c r="U246" i="18" s="1"/>
  <c r="N141" i="22"/>
  <c r="N153" i="22" s="1"/>
  <c r="N161" i="31" s="1"/>
  <c r="R36" i="31"/>
  <c r="R75" i="31" s="1"/>
  <c r="R38" i="31"/>
  <c r="R77" i="31" s="1"/>
  <c r="R40" i="31"/>
  <c r="R79" i="31" s="1"/>
  <c r="R35" i="31"/>
  <c r="R74" i="31" s="1"/>
  <c r="R41" i="31"/>
  <c r="R80" i="31" s="1"/>
  <c r="R34" i="31"/>
  <c r="R73" i="31" s="1"/>
  <c r="R32" i="31"/>
  <c r="R71" i="31" s="1"/>
  <c r="R37" i="31"/>
  <c r="R76" i="31" s="1"/>
  <c r="R39" i="31"/>
  <c r="R78" i="31" s="1"/>
  <c r="R33" i="31"/>
  <c r="R72" i="31" s="1"/>
  <c r="Q150" i="31"/>
  <c r="Q148" i="31" s="1"/>
  <c r="T31" i="20"/>
  <c r="S15" i="31"/>
  <c r="O144" i="22"/>
  <c r="O142" i="22" s="1"/>
  <c r="P32" i="22"/>
  <c r="P71" i="22" s="1"/>
  <c r="P35" i="22"/>
  <c r="P74" i="22" s="1"/>
  <c r="P41" i="22"/>
  <c r="P80" i="22" s="1"/>
  <c r="P33" i="22"/>
  <c r="P72" i="22" s="1"/>
  <c r="P40" i="22"/>
  <c r="P79" i="22" s="1"/>
  <c r="P36" i="22"/>
  <c r="P75" i="22" s="1"/>
  <c r="P37" i="22"/>
  <c r="P76" i="22" s="1"/>
  <c r="P34" i="22"/>
  <c r="P73" i="22" s="1"/>
  <c r="P38" i="22"/>
  <c r="P77" i="22" s="1"/>
  <c r="P39" i="22"/>
  <c r="P78" i="22" s="1"/>
  <c r="R31" i="19"/>
  <c r="Q15" i="22"/>
  <c r="Q156" i="31"/>
  <c r="P155" i="31"/>
  <c r="P147" i="31" s="1"/>
  <c r="P159" i="31" s="1"/>
  <c r="O125" i="22"/>
  <c r="O126" i="22" s="1"/>
  <c r="O132" i="22" s="1"/>
  <c r="O133" i="22" s="1"/>
  <c r="O137" i="22" s="1"/>
  <c r="U28" i="20"/>
  <c r="T194" i="18"/>
  <c r="T249" i="18" s="1"/>
  <c r="BI194" i="18"/>
  <c r="BI249" i="18" s="1"/>
  <c r="U27" i="20"/>
  <c r="BI193" i="18"/>
  <c r="BI248" i="18" s="1"/>
  <c r="T193" i="18"/>
  <c r="T248" i="18" s="1"/>
  <c r="O150" i="22"/>
  <c r="O149" i="22" s="1"/>
  <c r="Q125" i="31"/>
  <c r="Q126" i="31" s="1"/>
  <c r="Q132" i="31" s="1"/>
  <c r="Q133" i="31" s="1"/>
  <c r="Q143" i="31" s="1"/>
  <c r="P91" i="22"/>
  <c r="P117" i="22"/>
  <c r="P118" i="22" s="1"/>
  <c r="P121" i="22"/>
  <c r="P122" i="22" s="1"/>
  <c r="P129" i="22" s="1"/>
  <c r="P130" i="22" s="1"/>
  <c r="P93" i="22"/>
  <c r="U24" i="20"/>
  <c r="T14" i="31"/>
  <c r="R117" i="31"/>
  <c r="R118" i="31" s="1"/>
  <c r="R91" i="31"/>
  <c r="P119" i="22"/>
  <c r="P120" i="22" s="1"/>
  <c r="P127" i="22" s="1"/>
  <c r="P128" i="22" s="1"/>
  <c r="P92" i="22"/>
  <c r="R119" i="31"/>
  <c r="R120" i="31" s="1"/>
  <c r="R127" i="31" s="1"/>
  <c r="R128" i="31" s="1"/>
  <c r="R92" i="31"/>
  <c r="R121" i="31"/>
  <c r="R122" i="31" s="1"/>
  <c r="R129" i="31" s="1"/>
  <c r="R130" i="31" s="1"/>
  <c r="R93" i="31"/>
  <c r="Q52" i="22"/>
  <c r="Q56" i="22"/>
  <c r="Q95" i="22" s="1"/>
  <c r="Q57" i="22"/>
  <c r="Q96" i="22" s="1"/>
  <c r="Q55" i="22"/>
  <c r="Q94" i="22" s="1"/>
  <c r="Q58" i="22"/>
  <c r="Q97" i="22" s="1"/>
  <c r="Q54" i="22"/>
  <c r="Q53" i="22"/>
  <c r="S54" i="31"/>
  <c r="S53" i="31"/>
  <c r="S55" i="31"/>
  <c r="S94" i="31" s="1"/>
  <c r="S57" i="31"/>
  <c r="S96" i="31" s="1"/>
  <c r="S56" i="31"/>
  <c r="S95" i="31" s="1"/>
  <c r="S58" i="31"/>
  <c r="S97" i="31" s="1"/>
  <c r="S52" i="31"/>
  <c r="S24" i="19"/>
  <c r="R14" i="22"/>
  <c r="S62" i="31"/>
  <c r="S101" i="31" s="1"/>
  <c r="U23" i="19"/>
  <c r="T13" i="22"/>
  <c r="U23" i="20"/>
  <c r="T189" i="18"/>
  <c r="T244" i="18" s="1"/>
  <c r="BI189" i="18"/>
  <c r="BI244" i="18" s="1"/>
  <c r="T13" i="31"/>
  <c r="U22" i="20"/>
  <c r="T12" i="31"/>
  <c r="BI188" i="18"/>
  <c r="BI243" i="18" s="1"/>
  <c r="T188" i="18"/>
  <c r="T243" i="18" s="1"/>
  <c r="P61" i="22"/>
  <c r="P100" i="22" s="1"/>
  <c r="P151" i="22" s="1"/>
  <c r="R21" i="19"/>
  <c r="Q11" i="22"/>
  <c r="U21" i="20"/>
  <c r="T11" i="31"/>
  <c r="T187" i="18"/>
  <c r="T242" i="18" s="1"/>
  <c r="BI187" i="18"/>
  <c r="BI242" i="18" s="1"/>
  <c r="R22" i="19"/>
  <c r="Q12" i="22"/>
  <c r="Q62" i="22" s="1"/>
  <c r="Q101" i="22" s="1"/>
  <c r="V19" i="20"/>
  <c r="U10" i="31"/>
  <c r="U26" i="31" s="1"/>
  <c r="U65" i="31" s="1"/>
  <c r="U144" i="31" s="1"/>
  <c r="V19" i="19"/>
  <c r="U10" i="22"/>
  <c r="U26" i="22" s="1"/>
  <c r="U65" i="22" s="1"/>
  <c r="U138" i="22" s="1"/>
  <c r="T16" i="20"/>
  <c r="S9" i="31"/>
  <c r="S61" i="31" s="1"/>
  <c r="S100" i="31" s="1"/>
  <c r="U17" i="20"/>
  <c r="BI183" i="18"/>
  <c r="BI238" i="18" s="1"/>
  <c r="T183" i="18"/>
  <c r="T238" i="18" s="1"/>
  <c r="W18" i="20"/>
  <c r="M19" i="8"/>
  <c r="BK184" i="18"/>
  <c r="BK239" i="18" s="1"/>
  <c r="K19" i="8" s="1"/>
  <c r="V184" i="18"/>
  <c r="V239" i="18" s="1"/>
  <c r="L19" i="8" s="1"/>
  <c r="R16" i="19"/>
  <c r="Q9" i="22"/>
  <c r="U10" i="20"/>
  <c r="BI176" i="18"/>
  <c r="BI231" i="18" s="1"/>
  <c r="T176" i="18"/>
  <c r="T231" i="18" s="1"/>
  <c r="Q157" i="31"/>
  <c r="Q60" i="22"/>
  <c r="Q99" i="22" s="1"/>
  <c r="Q59" i="22"/>
  <c r="Q98" i="22" s="1"/>
  <c r="R59" i="31"/>
  <c r="R98" i="31" s="1"/>
  <c r="R60" i="31"/>
  <c r="R99" i="31" s="1"/>
  <c r="S6" i="19"/>
  <c r="R4" i="22"/>
  <c r="T5" i="20"/>
  <c r="S4" i="31"/>
  <c r="AC15" i="8"/>
  <c r="AD15" i="8"/>
  <c r="O28" i="34" l="1"/>
  <c r="N28" i="34"/>
  <c r="N22" i="34"/>
  <c r="N37" i="34"/>
  <c r="N27" i="34"/>
  <c r="Q155" i="31"/>
  <c r="Q147" i="31" s="1"/>
  <c r="Q159" i="31" s="1"/>
  <c r="BK185" i="18"/>
  <c r="BK240" i="18" s="1"/>
  <c r="K20" i="8" s="1"/>
  <c r="V185" i="18"/>
  <c r="V240" i="18" s="1"/>
  <c r="L20" i="8" s="1"/>
  <c r="R150" i="31"/>
  <c r="R148" i="31" s="1"/>
  <c r="O141" i="22"/>
  <c r="O153" i="22" s="1"/>
  <c r="O161" i="31" s="1"/>
  <c r="U31" i="20"/>
  <c r="T15" i="31"/>
  <c r="P144" i="22"/>
  <c r="P142" i="22" s="1"/>
  <c r="Q37" i="22"/>
  <c r="Q76" i="22" s="1"/>
  <c r="Q32" i="22"/>
  <c r="Q71" i="22" s="1"/>
  <c r="Q41" i="22"/>
  <c r="Q80" i="22" s="1"/>
  <c r="Q36" i="22"/>
  <c r="Q75" i="22" s="1"/>
  <c r="Q38" i="22"/>
  <c r="Q77" i="22" s="1"/>
  <c r="Q40" i="22"/>
  <c r="Q79" i="22" s="1"/>
  <c r="Q35" i="22"/>
  <c r="Q74" i="22" s="1"/>
  <c r="Q39" i="22"/>
  <c r="Q78" i="22" s="1"/>
  <c r="Q33" i="22"/>
  <c r="Q72" i="22" s="1"/>
  <c r="Q34" i="22"/>
  <c r="Q73" i="22" s="1"/>
  <c r="S31" i="19"/>
  <c r="R15" i="22"/>
  <c r="S39" i="31"/>
  <c r="S78" i="31" s="1"/>
  <c r="S33" i="31"/>
  <c r="S72" i="31" s="1"/>
  <c r="S35" i="31"/>
  <c r="S74" i="31" s="1"/>
  <c r="S38" i="31"/>
  <c r="S77" i="31" s="1"/>
  <c r="S40" i="31"/>
  <c r="S79" i="31" s="1"/>
  <c r="S37" i="31"/>
  <c r="S76" i="31" s="1"/>
  <c r="S34" i="31"/>
  <c r="S73" i="31" s="1"/>
  <c r="S36" i="31"/>
  <c r="S75" i="31" s="1"/>
  <c r="S41" i="31"/>
  <c r="S80" i="31" s="1"/>
  <c r="S32" i="31"/>
  <c r="S71" i="31" s="1"/>
  <c r="V27" i="20"/>
  <c r="U193" i="18"/>
  <c r="U248" i="18" s="1"/>
  <c r="BJ193" i="18"/>
  <c r="BJ248" i="18" s="1"/>
  <c r="V28" i="20"/>
  <c r="BJ194" i="18"/>
  <c r="BJ249" i="18" s="1"/>
  <c r="U194" i="18"/>
  <c r="U249" i="18" s="1"/>
  <c r="R54" i="22"/>
  <c r="R55" i="22"/>
  <c r="R94" i="22" s="1"/>
  <c r="R53" i="22"/>
  <c r="R58" i="22"/>
  <c r="R97" i="22" s="1"/>
  <c r="R52" i="22"/>
  <c r="R57" i="22"/>
  <c r="R96" i="22" s="1"/>
  <c r="R56" i="22"/>
  <c r="R95" i="22" s="1"/>
  <c r="S121" i="31"/>
  <c r="S122" i="31" s="1"/>
  <c r="S129" i="31" s="1"/>
  <c r="S130" i="31" s="1"/>
  <c r="S93" i="31"/>
  <c r="Q93" i="22"/>
  <c r="Q121" i="22"/>
  <c r="Q122" i="22" s="1"/>
  <c r="Q129" i="22" s="1"/>
  <c r="Q130" i="22" s="1"/>
  <c r="R156" i="31"/>
  <c r="T24" i="19"/>
  <c r="S14" i="22"/>
  <c r="Q117" i="22"/>
  <c r="Q118" i="22" s="1"/>
  <c r="Q91" i="22"/>
  <c r="R125" i="31"/>
  <c r="R126" i="31" s="1"/>
  <c r="R132" i="31" s="1"/>
  <c r="R133" i="31" s="1"/>
  <c r="R143" i="31" s="1"/>
  <c r="S117" i="31"/>
  <c r="S118" i="31" s="1"/>
  <c r="S91" i="31"/>
  <c r="T55" i="31"/>
  <c r="T94" i="31" s="1"/>
  <c r="T53" i="31"/>
  <c r="T56" i="31"/>
  <c r="T95" i="31" s="1"/>
  <c r="T58" i="31"/>
  <c r="T97" i="31" s="1"/>
  <c r="T52" i="31"/>
  <c r="T54" i="31"/>
  <c r="T57" i="31"/>
  <c r="T96" i="31" s="1"/>
  <c r="P125" i="22"/>
  <c r="P126" i="22" s="1"/>
  <c r="P132" i="22" s="1"/>
  <c r="P133" i="22" s="1"/>
  <c r="P137" i="22" s="1"/>
  <c r="S119" i="31"/>
  <c r="S120" i="31" s="1"/>
  <c r="S127" i="31" s="1"/>
  <c r="S128" i="31" s="1"/>
  <c r="S92" i="31"/>
  <c r="Q119" i="22"/>
  <c r="Q120" i="22" s="1"/>
  <c r="Q127" i="22" s="1"/>
  <c r="Q128" i="22" s="1"/>
  <c r="Q92" i="22"/>
  <c r="V24" i="20"/>
  <c r="U14" i="31"/>
  <c r="P150" i="22"/>
  <c r="P149" i="22" s="1"/>
  <c r="V23" i="20"/>
  <c r="BJ189" i="18"/>
  <c r="BJ244" i="18" s="1"/>
  <c r="U189" i="18"/>
  <c r="U244" i="18" s="1"/>
  <c r="U13" i="31"/>
  <c r="V23" i="19"/>
  <c r="U13" i="22"/>
  <c r="T62" i="31"/>
  <c r="T101" i="31" s="1"/>
  <c r="Q61" i="22"/>
  <c r="Q100" i="22" s="1"/>
  <c r="Q151" i="22" s="1"/>
  <c r="V22" i="20"/>
  <c r="U12" i="31"/>
  <c r="BJ188" i="18"/>
  <c r="BJ243" i="18" s="1"/>
  <c r="U188" i="18"/>
  <c r="U243" i="18" s="1"/>
  <c r="S22" i="19"/>
  <c r="R12" i="22"/>
  <c r="R62" i="22" s="1"/>
  <c r="R101" i="22" s="1"/>
  <c r="V21" i="20"/>
  <c r="U11" i="31"/>
  <c r="BJ187" i="18"/>
  <c r="BJ242" i="18" s="1"/>
  <c r="U187" i="18"/>
  <c r="U242" i="18" s="1"/>
  <c r="S21" i="19"/>
  <c r="R11" i="22"/>
  <c r="W19" i="19"/>
  <c r="W10" i="22" s="1"/>
  <c r="W26" i="22" s="1"/>
  <c r="W65" i="22" s="1"/>
  <c r="W138" i="22" s="1"/>
  <c r="V10" i="22"/>
  <c r="V26" i="22" s="1"/>
  <c r="V65" i="22" s="1"/>
  <c r="V138" i="22" s="1"/>
  <c r="W19" i="20"/>
  <c r="M20" i="8"/>
  <c r="V10" i="31"/>
  <c r="V26" i="31" s="1"/>
  <c r="V65" i="31" s="1"/>
  <c r="V144" i="31" s="1"/>
  <c r="AF15" i="8"/>
  <c r="V17" i="20"/>
  <c r="BJ183" i="18"/>
  <c r="BJ238" i="18" s="1"/>
  <c r="U183" i="18"/>
  <c r="U238" i="18" s="1"/>
  <c r="S16" i="19"/>
  <c r="R9" i="22"/>
  <c r="W184" i="18"/>
  <c r="W239" i="18" s="1"/>
  <c r="BL184" i="18"/>
  <c r="BL239" i="18" s="1"/>
  <c r="U16" i="20"/>
  <c r="T9" i="31"/>
  <c r="T61" i="31" s="1"/>
  <c r="T100" i="31" s="1"/>
  <c r="V10" i="20"/>
  <c r="U176" i="18"/>
  <c r="U231" i="18" s="1"/>
  <c r="BJ176" i="18"/>
  <c r="BJ231" i="18" s="1"/>
  <c r="R157" i="31"/>
  <c r="U5" i="20"/>
  <c r="T4" i="31"/>
  <c r="R59" i="22"/>
  <c r="R98" i="22" s="1"/>
  <c r="R60" i="22"/>
  <c r="R99" i="22" s="1"/>
  <c r="T6" i="19"/>
  <c r="S4" i="22"/>
  <c r="S60" i="31"/>
  <c r="S99" i="31" s="1"/>
  <c r="S59" i="31"/>
  <c r="S98" i="31" s="1"/>
  <c r="AD16" i="8"/>
  <c r="AC16" i="8"/>
  <c r="AF16" i="8" l="1"/>
  <c r="R155" i="31"/>
  <c r="R147" i="31" s="1"/>
  <c r="R159" i="31" s="1"/>
  <c r="P141" i="22"/>
  <c r="P153" i="22" s="1"/>
  <c r="P161" i="31" s="1"/>
  <c r="R40" i="22"/>
  <c r="R79" i="22" s="1"/>
  <c r="R38" i="22"/>
  <c r="R77" i="22" s="1"/>
  <c r="R41" i="22"/>
  <c r="R80" i="22" s="1"/>
  <c r="R33" i="22"/>
  <c r="R72" i="22" s="1"/>
  <c r="R32" i="22"/>
  <c r="R71" i="22" s="1"/>
  <c r="R37" i="22"/>
  <c r="R76" i="22" s="1"/>
  <c r="R35" i="22"/>
  <c r="R74" i="22" s="1"/>
  <c r="R36" i="22"/>
  <c r="R75" i="22" s="1"/>
  <c r="R34" i="22"/>
  <c r="R73" i="22" s="1"/>
  <c r="R39" i="22"/>
  <c r="R78" i="22" s="1"/>
  <c r="T31" i="19"/>
  <c r="S15" i="22"/>
  <c r="T32" i="31"/>
  <c r="T71" i="31" s="1"/>
  <c r="T35" i="31"/>
  <c r="T74" i="31" s="1"/>
  <c r="T38" i="31"/>
  <c r="T77" i="31" s="1"/>
  <c r="T40" i="31"/>
  <c r="T79" i="31" s="1"/>
  <c r="T37" i="31"/>
  <c r="T76" i="31" s="1"/>
  <c r="T36" i="31"/>
  <c r="T75" i="31" s="1"/>
  <c r="T33" i="31"/>
  <c r="T72" i="31" s="1"/>
  <c r="T39" i="31"/>
  <c r="T78" i="31" s="1"/>
  <c r="T34" i="31"/>
  <c r="T73" i="31" s="1"/>
  <c r="T41" i="31"/>
  <c r="T80" i="31" s="1"/>
  <c r="S150" i="31"/>
  <c r="S148" i="31" s="1"/>
  <c r="Q144" i="22"/>
  <c r="Q142" i="22" s="1"/>
  <c r="V31" i="20"/>
  <c r="U15" i="31"/>
  <c r="W28" i="20"/>
  <c r="M29" i="8"/>
  <c r="BK194" i="18"/>
  <c r="BK249" i="18" s="1"/>
  <c r="K29" i="8" s="1"/>
  <c r="V194" i="18"/>
  <c r="V249" i="18" s="1"/>
  <c r="L29" i="8" s="1"/>
  <c r="W27" i="20"/>
  <c r="M28" i="8"/>
  <c r="BK193" i="18"/>
  <c r="BK248" i="18" s="1"/>
  <c r="K28" i="8" s="1"/>
  <c r="V193" i="18"/>
  <c r="V248" i="18" s="1"/>
  <c r="L28" i="8" s="1"/>
  <c r="U52" i="31"/>
  <c r="U54" i="31"/>
  <c r="U57" i="31"/>
  <c r="U96" i="31" s="1"/>
  <c r="U55" i="31"/>
  <c r="U94" i="31" s="1"/>
  <c r="U56" i="31"/>
  <c r="U95" i="31" s="1"/>
  <c r="U58" i="31"/>
  <c r="U97" i="31" s="1"/>
  <c r="U53" i="31"/>
  <c r="T121" i="31"/>
  <c r="T122" i="31" s="1"/>
  <c r="T129" i="31" s="1"/>
  <c r="T130" i="31" s="1"/>
  <c r="T93" i="31"/>
  <c r="T119" i="31"/>
  <c r="T120" i="31" s="1"/>
  <c r="T127" i="31" s="1"/>
  <c r="T128" i="31" s="1"/>
  <c r="T92" i="31"/>
  <c r="S57" i="22"/>
  <c r="S96" i="22" s="1"/>
  <c r="S55" i="22"/>
  <c r="S94" i="22" s="1"/>
  <c r="S53" i="22"/>
  <c r="S54" i="22"/>
  <c r="S52" i="22"/>
  <c r="S58" i="22"/>
  <c r="S97" i="22" s="1"/>
  <c r="S56" i="22"/>
  <c r="S95" i="22" s="1"/>
  <c r="W24" i="20"/>
  <c r="W14" i="31" s="1"/>
  <c r="M25" i="8"/>
  <c r="V14" i="31"/>
  <c r="T117" i="31"/>
  <c r="T118" i="31" s="1"/>
  <c r="T91" i="31"/>
  <c r="U24" i="19"/>
  <c r="T14" i="22"/>
  <c r="R91" i="22"/>
  <c r="R117" i="22"/>
  <c r="R118" i="22" s="1"/>
  <c r="R93" i="22"/>
  <c r="R121" i="22"/>
  <c r="R122" i="22" s="1"/>
  <c r="R129" i="22" s="1"/>
  <c r="R130" i="22" s="1"/>
  <c r="S156" i="31"/>
  <c r="Q150" i="22"/>
  <c r="Q149" i="22" s="1"/>
  <c r="S125" i="31"/>
  <c r="S126" i="31" s="1"/>
  <c r="S132" i="31" s="1"/>
  <c r="S133" i="31" s="1"/>
  <c r="S143" i="31" s="1"/>
  <c r="Q125" i="22"/>
  <c r="Q126" i="22" s="1"/>
  <c r="Q132" i="22" s="1"/>
  <c r="Q133" i="22" s="1"/>
  <c r="Q137" i="22" s="1"/>
  <c r="R92" i="22"/>
  <c r="R119" i="22"/>
  <c r="R120" i="22" s="1"/>
  <c r="R127" i="22" s="1"/>
  <c r="R128" i="22" s="1"/>
  <c r="U62" i="31"/>
  <c r="U101" i="31" s="1"/>
  <c r="W23" i="19"/>
  <c r="W13" i="22" s="1"/>
  <c r="V13" i="22"/>
  <c r="W23" i="20"/>
  <c r="M24" i="8"/>
  <c r="V189" i="18"/>
  <c r="V244" i="18" s="1"/>
  <c r="L24" i="8" s="1"/>
  <c r="V13" i="31"/>
  <c r="BK189" i="18"/>
  <c r="BK244" i="18" s="1"/>
  <c r="K24" i="8" s="1"/>
  <c r="W22" i="20"/>
  <c r="M23" i="8"/>
  <c r="V12" i="31"/>
  <c r="V188" i="18"/>
  <c r="V243" i="18" s="1"/>
  <c r="L23" i="8" s="1"/>
  <c r="BK188" i="18"/>
  <c r="BK243" i="18" s="1"/>
  <c r="K23" i="8" s="1"/>
  <c r="R61" i="22"/>
  <c r="R100" i="22" s="1"/>
  <c r="R151" i="22" s="1"/>
  <c r="W21" i="20"/>
  <c r="M22" i="8"/>
  <c r="V11" i="31"/>
  <c r="BK187" i="18"/>
  <c r="BK242" i="18" s="1"/>
  <c r="K22" i="8" s="1"/>
  <c r="V187" i="18"/>
  <c r="V242" i="18" s="1"/>
  <c r="L22" i="8" s="1"/>
  <c r="T21" i="19"/>
  <c r="S11" i="22"/>
  <c r="T22" i="19"/>
  <c r="S12" i="22"/>
  <c r="S62" i="22" s="1"/>
  <c r="S101" i="22" s="1"/>
  <c r="BL185" i="18"/>
  <c r="BL240" i="18" s="1"/>
  <c r="W185" i="18"/>
  <c r="W240" i="18" s="1"/>
  <c r="W10" i="31"/>
  <c r="W26" i="31" s="1"/>
  <c r="W65" i="31" s="1"/>
  <c r="W144" i="31" s="1"/>
  <c r="T16" i="19"/>
  <c r="S9" i="22"/>
  <c r="V16" i="20"/>
  <c r="U9" i="31"/>
  <c r="U61" i="31" s="1"/>
  <c r="U100" i="31" s="1"/>
  <c r="W17" i="20"/>
  <c r="M18" i="8"/>
  <c r="BK183" i="18"/>
  <c r="BK238" i="18" s="1"/>
  <c r="K18" i="8" s="1"/>
  <c r="V183" i="18"/>
  <c r="V238" i="18" s="1"/>
  <c r="L18" i="8" s="1"/>
  <c r="W10" i="20"/>
  <c r="M11" i="8"/>
  <c r="BK176" i="18"/>
  <c r="BK231" i="18" s="1"/>
  <c r="K11" i="8" s="1"/>
  <c r="V176" i="18"/>
  <c r="V231" i="18" s="1"/>
  <c r="L11" i="8" s="1"/>
  <c r="S157" i="31"/>
  <c r="V5" i="20"/>
  <c r="U4" i="31"/>
  <c r="S60" i="22"/>
  <c r="S99" i="22" s="1"/>
  <c r="S59" i="22"/>
  <c r="S98" i="22" s="1"/>
  <c r="U6" i="19"/>
  <c r="T4" i="22"/>
  <c r="T60" i="31"/>
  <c r="T99" i="31" s="1"/>
  <c r="T59" i="31"/>
  <c r="T98" i="31" s="1"/>
  <c r="AD10" i="8"/>
  <c r="AD18" i="8"/>
  <c r="AC19" i="8"/>
  <c r="AD17" i="8"/>
  <c r="AD23" i="8"/>
  <c r="AC10" i="8"/>
  <c r="AC23" i="8"/>
  <c r="AD22" i="8"/>
  <c r="AC22" i="8"/>
  <c r="AC18" i="8"/>
  <c r="AC17" i="8"/>
  <c r="AD14" i="8"/>
  <c r="AD19" i="8"/>
  <c r="AC14" i="8"/>
  <c r="S155" i="31" l="1"/>
  <c r="S147" i="31" s="1"/>
  <c r="S159" i="31" s="1"/>
  <c r="V62" i="31"/>
  <c r="V101" i="31" s="1"/>
  <c r="Q141" i="22"/>
  <c r="Q153" i="22" s="1"/>
  <c r="Q161" i="31" s="1"/>
  <c r="S33" i="22"/>
  <c r="S72" i="22" s="1"/>
  <c r="S41" i="22"/>
  <c r="S80" i="22" s="1"/>
  <c r="S38" i="22"/>
  <c r="S77" i="22" s="1"/>
  <c r="S32" i="22"/>
  <c r="S71" i="22" s="1"/>
  <c r="S39" i="22"/>
  <c r="S78" i="22" s="1"/>
  <c r="S35" i="22"/>
  <c r="S74" i="22" s="1"/>
  <c r="S40" i="22"/>
  <c r="S79" i="22" s="1"/>
  <c r="S37" i="22"/>
  <c r="S76" i="22" s="1"/>
  <c r="S36" i="22"/>
  <c r="S75" i="22" s="1"/>
  <c r="S34" i="22"/>
  <c r="S73" i="22" s="1"/>
  <c r="U31" i="19"/>
  <c r="T15" i="22"/>
  <c r="U32" i="31"/>
  <c r="U71" i="31" s="1"/>
  <c r="U38" i="31"/>
  <c r="U77" i="31" s="1"/>
  <c r="U41" i="31"/>
  <c r="U80" i="31" s="1"/>
  <c r="U34" i="31"/>
  <c r="U73" i="31" s="1"/>
  <c r="U40" i="31"/>
  <c r="U79" i="31" s="1"/>
  <c r="U37" i="31"/>
  <c r="U76" i="31" s="1"/>
  <c r="U35" i="31"/>
  <c r="U74" i="31" s="1"/>
  <c r="U36" i="31"/>
  <c r="U75" i="31" s="1"/>
  <c r="U33" i="31"/>
  <c r="U72" i="31" s="1"/>
  <c r="U39" i="31"/>
  <c r="U78" i="31" s="1"/>
  <c r="W31" i="20"/>
  <c r="W15" i="31" s="1"/>
  <c r="M32" i="8"/>
  <c r="V15" i="31"/>
  <c r="T150" i="31"/>
  <c r="T148" i="31" s="1"/>
  <c r="R144" i="22"/>
  <c r="R142" i="22" s="1"/>
  <c r="T156" i="31"/>
  <c r="AF22" i="8"/>
  <c r="AF23" i="8"/>
  <c r="W193" i="18"/>
  <c r="W248" i="18" s="1"/>
  <c r="BL193" i="18"/>
  <c r="BL248" i="18" s="1"/>
  <c r="BL194" i="18"/>
  <c r="BL249" i="18" s="1"/>
  <c r="W194" i="18"/>
  <c r="W249" i="18" s="1"/>
  <c r="T125" i="31"/>
  <c r="T126" i="31" s="1"/>
  <c r="T132" i="31" s="1"/>
  <c r="T133" i="31" s="1"/>
  <c r="T143" i="31" s="1"/>
  <c r="R150" i="22"/>
  <c r="R149" i="22" s="1"/>
  <c r="R125" i="22"/>
  <c r="R126" i="22" s="1"/>
  <c r="R132" i="22" s="1"/>
  <c r="R133" i="22" s="1"/>
  <c r="R137" i="22" s="1"/>
  <c r="W54" i="31"/>
  <c r="W53" i="31"/>
  <c r="W55" i="31"/>
  <c r="W94" i="31" s="1"/>
  <c r="W57" i="31"/>
  <c r="W96" i="31" s="1"/>
  <c r="W56" i="31"/>
  <c r="W95" i="31" s="1"/>
  <c r="W58" i="31"/>
  <c r="W97" i="31" s="1"/>
  <c r="W52" i="31"/>
  <c r="S117" i="22"/>
  <c r="S118" i="22" s="1"/>
  <c r="S91" i="22"/>
  <c r="S93" i="22"/>
  <c r="S121" i="22"/>
  <c r="S122" i="22" s="1"/>
  <c r="S129" i="22" s="1"/>
  <c r="S130" i="22" s="1"/>
  <c r="U119" i="31"/>
  <c r="U120" i="31" s="1"/>
  <c r="U127" i="31" s="1"/>
  <c r="U128" i="31" s="1"/>
  <c r="U92" i="31"/>
  <c r="T52" i="22"/>
  <c r="T58" i="22"/>
  <c r="T97" i="22" s="1"/>
  <c r="T54" i="22"/>
  <c r="T57" i="22"/>
  <c r="T96" i="22" s="1"/>
  <c r="T55" i="22"/>
  <c r="T94" i="22" s="1"/>
  <c r="T53" i="22"/>
  <c r="T56" i="22"/>
  <c r="T95" i="22" s="1"/>
  <c r="V58" i="31"/>
  <c r="V97" i="31" s="1"/>
  <c r="V57" i="31"/>
  <c r="V96" i="31" s="1"/>
  <c r="V55" i="31"/>
  <c r="V94" i="31" s="1"/>
  <c r="V53" i="31"/>
  <c r="V52" i="31"/>
  <c r="V56" i="31"/>
  <c r="V95" i="31" s="1"/>
  <c r="V54" i="31"/>
  <c r="S92" i="22"/>
  <c r="S119" i="22"/>
  <c r="S120" i="22" s="1"/>
  <c r="S127" i="22" s="1"/>
  <c r="S128" i="22" s="1"/>
  <c r="U93" i="31"/>
  <c r="U121" i="31"/>
  <c r="U122" i="31" s="1"/>
  <c r="U129" i="31" s="1"/>
  <c r="U130" i="31" s="1"/>
  <c r="V24" i="19"/>
  <c r="U14" i="22"/>
  <c r="U91" i="31"/>
  <c r="U117" i="31"/>
  <c r="U118" i="31" s="1"/>
  <c r="AF19" i="8"/>
  <c r="BL189" i="18"/>
  <c r="BL244" i="18" s="1"/>
  <c r="W189" i="18"/>
  <c r="W244" i="18" s="1"/>
  <c r="W13" i="31"/>
  <c r="AF18" i="8"/>
  <c r="W12" i="31"/>
  <c r="BL188" i="18"/>
  <c r="BL243" i="18" s="1"/>
  <c r="W188" i="18"/>
  <c r="W243" i="18" s="1"/>
  <c r="AF17" i="8"/>
  <c r="U22" i="19"/>
  <c r="T12" i="22"/>
  <c r="T62" i="22" s="1"/>
  <c r="T101" i="22" s="1"/>
  <c r="S61" i="22"/>
  <c r="S100" i="22" s="1"/>
  <c r="S151" i="22" s="1"/>
  <c r="U21" i="19"/>
  <c r="T11" i="22"/>
  <c r="W11" i="31"/>
  <c r="W187" i="18"/>
  <c r="W242" i="18" s="1"/>
  <c r="BL187" i="18"/>
  <c r="BL242" i="18" s="1"/>
  <c r="AF14" i="8"/>
  <c r="W16" i="20"/>
  <c r="W9" i="31" s="1"/>
  <c r="M17" i="8"/>
  <c r="V9" i="31"/>
  <c r="V61" i="31" s="1"/>
  <c r="V100" i="31" s="1"/>
  <c r="BL183" i="18"/>
  <c r="BL238" i="18" s="1"/>
  <c r="W183" i="18"/>
  <c r="W238" i="18" s="1"/>
  <c r="U16" i="19"/>
  <c r="T9" i="22"/>
  <c r="AF10" i="8"/>
  <c r="W176" i="18"/>
  <c r="W231" i="18" s="1"/>
  <c r="BL176" i="18"/>
  <c r="BL231" i="18" s="1"/>
  <c r="W5" i="20"/>
  <c r="W4" i="31" s="1"/>
  <c r="M6" i="8"/>
  <c r="V4" i="31"/>
  <c r="T157" i="31"/>
  <c r="T155" i="31" s="1"/>
  <c r="V6" i="19"/>
  <c r="U4" i="22"/>
  <c r="T59" i="22"/>
  <c r="T98" i="22" s="1"/>
  <c r="T60" i="22"/>
  <c r="T99" i="22" s="1"/>
  <c r="U60" i="31"/>
  <c r="U99" i="31" s="1"/>
  <c r="U59" i="31"/>
  <c r="U98" i="31" s="1"/>
  <c r="W61" i="31" l="1"/>
  <c r="W100" i="31" s="1"/>
  <c r="W62" i="31"/>
  <c r="W101" i="31" s="1"/>
  <c r="T147" i="31"/>
  <c r="T159" i="31" s="1"/>
  <c r="T33" i="22"/>
  <c r="T72" i="22" s="1"/>
  <c r="T38" i="22"/>
  <c r="T77" i="22" s="1"/>
  <c r="T40" i="22"/>
  <c r="T79" i="22" s="1"/>
  <c r="T39" i="22"/>
  <c r="T78" i="22" s="1"/>
  <c r="T32" i="22"/>
  <c r="T71" i="22" s="1"/>
  <c r="T37" i="22"/>
  <c r="T76" i="22" s="1"/>
  <c r="T35" i="22"/>
  <c r="T74" i="22" s="1"/>
  <c r="T36" i="22"/>
  <c r="T75" i="22" s="1"/>
  <c r="T34" i="22"/>
  <c r="T73" i="22" s="1"/>
  <c r="T41" i="22"/>
  <c r="T80" i="22" s="1"/>
  <c r="S144" i="22"/>
  <c r="S142" i="22" s="1"/>
  <c r="W35" i="31"/>
  <c r="W74" i="31" s="1"/>
  <c r="W37" i="31"/>
  <c r="W76" i="31" s="1"/>
  <c r="W38" i="31"/>
  <c r="W77" i="31" s="1"/>
  <c r="W40" i="31"/>
  <c r="W79" i="31" s="1"/>
  <c r="W34" i="31"/>
  <c r="W73" i="31" s="1"/>
  <c r="W36" i="31"/>
  <c r="W75" i="31" s="1"/>
  <c r="W33" i="31"/>
  <c r="W72" i="31" s="1"/>
  <c r="W39" i="31"/>
  <c r="W78" i="31" s="1"/>
  <c r="W32" i="31"/>
  <c r="W71" i="31" s="1"/>
  <c r="W41" i="31"/>
  <c r="W80" i="31" s="1"/>
  <c r="V31" i="19"/>
  <c r="U15" i="22"/>
  <c r="R141" i="22"/>
  <c r="R153" i="22" s="1"/>
  <c r="R161" i="31" s="1"/>
  <c r="V38" i="31"/>
  <c r="V77" i="31" s="1"/>
  <c r="V32" i="31"/>
  <c r="V71" i="31" s="1"/>
  <c r="V41" i="31"/>
  <c r="V80" i="31" s="1"/>
  <c r="V34" i="31"/>
  <c r="V73" i="31" s="1"/>
  <c r="V36" i="31"/>
  <c r="V75" i="31" s="1"/>
  <c r="V37" i="31"/>
  <c r="V76" i="31" s="1"/>
  <c r="V39" i="31"/>
  <c r="V78" i="31" s="1"/>
  <c r="V40" i="31"/>
  <c r="V79" i="31" s="1"/>
  <c r="V33" i="31"/>
  <c r="V72" i="31" s="1"/>
  <c r="V35" i="31"/>
  <c r="V74" i="31" s="1"/>
  <c r="U150" i="31"/>
  <c r="U148" i="31" s="1"/>
  <c r="U156" i="31"/>
  <c r="U125" i="31"/>
  <c r="U126" i="31" s="1"/>
  <c r="U132" i="31" s="1"/>
  <c r="U133" i="31" s="1"/>
  <c r="U143" i="31" s="1"/>
  <c r="W24" i="19"/>
  <c r="W14" i="22" s="1"/>
  <c r="V14" i="22"/>
  <c r="T91" i="22"/>
  <c r="T117" i="22"/>
  <c r="T118" i="22" s="1"/>
  <c r="W91" i="31"/>
  <c r="W117" i="31"/>
  <c r="W118" i="31" s="1"/>
  <c r="V117" i="31"/>
  <c r="V118" i="31" s="1"/>
  <c r="V91" i="31"/>
  <c r="W119" i="31"/>
  <c r="W120" i="31" s="1"/>
  <c r="W127" i="31" s="1"/>
  <c r="W128" i="31" s="1"/>
  <c r="W92" i="31"/>
  <c r="V119" i="31"/>
  <c r="V120" i="31" s="1"/>
  <c r="V127" i="31" s="1"/>
  <c r="V128" i="31" s="1"/>
  <c r="V92" i="31"/>
  <c r="T93" i="22"/>
  <c r="T121" i="22"/>
  <c r="T122" i="22" s="1"/>
  <c r="T129" i="22" s="1"/>
  <c r="T130" i="22" s="1"/>
  <c r="S150" i="22"/>
  <c r="S149" i="22" s="1"/>
  <c r="W93" i="31"/>
  <c r="W121" i="31"/>
  <c r="W122" i="31" s="1"/>
  <c r="W129" i="31" s="1"/>
  <c r="W130" i="31" s="1"/>
  <c r="U58" i="22"/>
  <c r="U97" i="22" s="1"/>
  <c r="U54" i="22"/>
  <c r="U52" i="22"/>
  <c r="U56" i="22"/>
  <c r="U95" i="22" s="1"/>
  <c r="U55" i="22"/>
  <c r="U94" i="22" s="1"/>
  <c r="U53" i="22"/>
  <c r="U57" i="22"/>
  <c r="U96" i="22" s="1"/>
  <c r="V121" i="31"/>
  <c r="V122" i="31" s="1"/>
  <c r="V129" i="31" s="1"/>
  <c r="V130" i="31" s="1"/>
  <c r="V93" i="31"/>
  <c r="T92" i="22"/>
  <c r="T119" i="22"/>
  <c r="T120" i="22" s="1"/>
  <c r="T127" i="22" s="1"/>
  <c r="T128" i="22" s="1"/>
  <c r="S125" i="22"/>
  <c r="S126" i="22" s="1"/>
  <c r="S132" i="22" s="1"/>
  <c r="S133" i="22" s="1"/>
  <c r="S137" i="22" s="1"/>
  <c r="AK21" i="8"/>
  <c r="T61" i="22"/>
  <c r="T100" i="22" s="1"/>
  <c r="T151" i="22" s="1"/>
  <c r="V22" i="19"/>
  <c r="U12" i="22"/>
  <c r="U62" i="22" s="1"/>
  <c r="U101" i="22" s="1"/>
  <c r="V21" i="19"/>
  <c r="U11" i="22"/>
  <c r="W8" i="8"/>
  <c r="AK22" i="8" s="1"/>
  <c r="V16" i="19"/>
  <c r="U9" i="22"/>
  <c r="W6" i="19"/>
  <c r="W4" i="22" s="1"/>
  <c r="V4" i="22"/>
  <c r="W60" i="31"/>
  <c r="W99" i="31" s="1"/>
  <c r="W59" i="31"/>
  <c r="W98" i="31" s="1"/>
  <c r="U157" i="31"/>
  <c r="U155" i="31" s="1"/>
  <c r="U59" i="22"/>
  <c r="U98" i="22" s="1"/>
  <c r="U60" i="22"/>
  <c r="U99" i="22" s="1"/>
  <c r="V59" i="31"/>
  <c r="V98" i="31" s="1"/>
  <c r="V60" i="31"/>
  <c r="V99" i="31" s="1"/>
  <c r="W150" i="31" l="1"/>
  <c r="W148" i="31" s="1"/>
  <c r="U147" i="31"/>
  <c r="U159" i="31" s="1"/>
  <c r="S141" i="22"/>
  <c r="S153" i="22" s="1"/>
  <c r="S161" i="31" s="1"/>
  <c r="U35" i="22"/>
  <c r="U74" i="22" s="1"/>
  <c r="U39" i="22"/>
  <c r="U78" i="22" s="1"/>
  <c r="U34" i="22"/>
  <c r="U73" i="22" s="1"/>
  <c r="U33" i="22"/>
  <c r="U72" i="22" s="1"/>
  <c r="U32" i="22"/>
  <c r="U71" i="22" s="1"/>
  <c r="U40" i="22"/>
  <c r="U79" i="22" s="1"/>
  <c r="U41" i="22"/>
  <c r="U80" i="22" s="1"/>
  <c r="U36" i="22"/>
  <c r="U75" i="22" s="1"/>
  <c r="U37" i="22"/>
  <c r="U76" i="22" s="1"/>
  <c r="U38" i="22"/>
  <c r="U77" i="22" s="1"/>
  <c r="V150" i="31"/>
  <c r="V148" i="31" s="1"/>
  <c r="W31" i="19"/>
  <c r="W15" i="22" s="1"/>
  <c r="V15" i="22"/>
  <c r="T144" i="22"/>
  <c r="T142" i="22" s="1"/>
  <c r="U92" i="22"/>
  <c r="U119" i="22"/>
  <c r="U120" i="22" s="1"/>
  <c r="U127" i="22" s="1"/>
  <c r="U128" i="22" s="1"/>
  <c r="U121" i="22"/>
  <c r="U122" i="22" s="1"/>
  <c r="U129" i="22" s="1"/>
  <c r="U130" i="22" s="1"/>
  <c r="U93" i="22"/>
  <c r="V125" i="31"/>
  <c r="V126" i="31" s="1"/>
  <c r="V132" i="31" s="1"/>
  <c r="V133" i="31" s="1"/>
  <c r="V143" i="31" s="1"/>
  <c r="T150" i="22"/>
  <c r="T149" i="22" s="1"/>
  <c r="W125" i="31"/>
  <c r="W126" i="31" s="1"/>
  <c r="W132" i="31" s="1"/>
  <c r="W133" i="31" s="1"/>
  <c r="W143" i="31" s="1"/>
  <c r="V58" i="22"/>
  <c r="V97" i="22" s="1"/>
  <c r="V53" i="22"/>
  <c r="V56" i="22"/>
  <c r="V95" i="22" s="1"/>
  <c r="V57" i="22"/>
  <c r="V96" i="22" s="1"/>
  <c r="V52" i="22"/>
  <c r="V54" i="22"/>
  <c r="V55" i="22"/>
  <c r="V94" i="22" s="1"/>
  <c r="W156" i="31"/>
  <c r="W53" i="22"/>
  <c r="W52" i="22"/>
  <c r="W58" i="22"/>
  <c r="W97" i="22" s="1"/>
  <c r="W56" i="22"/>
  <c r="W95" i="22" s="1"/>
  <c r="W54" i="22"/>
  <c r="W57" i="22"/>
  <c r="W96" i="22" s="1"/>
  <c r="W55" i="22"/>
  <c r="W94" i="22" s="1"/>
  <c r="U91" i="22"/>
  <c r="U117" i="22"/>
  <c r="U118" i="22" s="1"/>
  <c r="V156" i="31"/>
  <c r="T125" i="22"/>
  <c r="T126" i="22" s="1"/>
  <c r="T132" i="22" s="1"/>
  <c r="T133" i="22" s="1"/>
  <c r="T137" i="22" s="1"/>
  <c r="AK23" i="8"/>
  <c r="U61" i="22"/>
  <c r="U100" i="22" s="1"/>
  <c r="U151" i="22" s="1"/>
  <c r="W21" i="19"/>
  <c r="W11" i="22" s="1"/>
  <c r="V11" i="22"/>
  <c r="W22" i="19"/>
  <c r="W12" i="22" s="1"/>
  <c r="W62" i="22" s="1"/>
  <c r="W101" i="22" s="1"/>
  <c r="V12" i="22"/>
  <c r="V62" i="22" s="1"/>
  <c r="V101" i="22" s="1"/>
  <c r="W16" i="19"/>
  <c r="W9" i="22" s="1"/>
  <c r="V9" i="22"/>
  <c r="V157" i="31"/>
  <c r="W60" i="22"/>
  <c r="W99" i="22" s="1"/>
  <c r="W59" i="22"/>
  <c r="W98" i="22" s="1"/>
  <c r="W157" i="31"/>
  <c r="V59" i="22"/>
  <c r="V98" i="22" s="1"/>
  <c r="V60" i="22"/>
  <c r="V99" i="22" s="1"/>
  <c r="V155" i="31" l="1"/>
  <c r="V147" i="31" s="1"/>
  <c r="V159" i="31" s="1"/>
  <c r="V61" i="22"/>
  <c r="V100" i="22" s="1"/>
  <c r="V151" i="22" s="1"/>
  <c r="U150" i="22"/>
  <c r="U149" i="22" s="1"/>
  <c r="T141" i="22"/>
  <c r="T153" i="22" s="1"/>
  <c r="T161" i="31" s="1"/>
  <c r="V41" i="22"/>
  <c r="V80" i="22" s="1"/>
  <c r="V32" i="22"/>
  <c r="V71" i="22" s="1"/>
  <c r="V39" i="22"/>
  <c r="V78" i="22" s="1"/>
  <c r="V36" i="22"/>
  <c r="V75" i="22" s="1"/>
  <c r="V35" i="22"/>
  <c r="V74" i="22" s="1"/>
  <c r="V33" i="22"/>
  <c r="V72" i="22" s="1"/>
  <c r="V37" i="22"/>
  <c r="V76" i="22" s="1"/>
  <c r="V38" i="22"/>
  <c r="V77" i="22" s="1"/>
  <c r="V40" i="22"/>
  <c r="V79" i="22" s="1"/>
  <c r="V34" i="22"/>
  <c r="V73" i="22" s="1"/>
  <c r="W40" i="22"/>
  <c r="W79" i="22" s="1"/>
  <c r="W34" i="22"/>
  <c r="W73" i="22" s="1"/>
  <c r="W33" i="22"/>
  <c r="W72" i="22" s="1"/>
  <c r="W38" i="22"/>
  <c r="W77" i="22" s="1"/>
  <c r="W41" i="22"/>
  <c r="W80" i="22" s="1"/>
  <c r="W35" i="22"/>
  <c r="W74" i="22" s="1"/>
  <c r="W32" i="22"/>
  <c r="W71" i="22" s="1"/>
  <c r="W36" i="22"/>
  <c r="W75" i="22" s="1"/>
  <c r="W37" i="22"/>
  <c r="W76" i="22" s="1"/>
  <c r="W39" i="22"/>
  <c r="W78" i="22" s="1"/>
  <c r="U144" i="22"/>
  <c r="U142" i="22" s="1"/>
  <c r="W155" i="31"/>
  <c r="W147" i="31" s="1"/>
  <c r="W159" i="31" s="1"/>
  <c r="W91" i="22"/>
  <c r="W117" i="22"/>
  <c r="W118" i="22" s="1"/>
  <c r="V92" i="22"/>
  <c r="V119" i="22"/>
  <c r="V120" i="22" s="1"/>
  <c r="V127" i="22" s="1"/>
  <c r="V128" i="22" s="1"/>
  <c r="V121" i="22"/>
  <c r="V122" i="22" s="1"/>
  <c r="V129" i="22" s="1"/>
  <c r="V130" i="22" s="1"/>
  <c r="V93" i="22"/>
  <c r="U125" i="22"/>
  <c r="U126" i="22" s="1"/>
  <c r="U132" i="22" s="1"/>
  <c r="U133" i="22" s="1"/>
  <c r="U137" i="22" s="1"/>
  <c r="W121" i="22"/>
  <c r="W122" i="22" s="1"/>
  <c r="W129" i="22" s="1"/>
  <c r="W130" i="22" s="1"/>
  <c r="W93" i="22"/>
  <c r="W92" i="22"/>
  <c r="W119" i="22"/>
  <c r="W120" i="22" s="1"/>
  <c r="W127" i="22" s="1"/>
  <c r="W128" i="22" s="1"/>
  <c r="V91" i="22"/>
  <c r="V117" i="22"/>
  <c r="V118" i="22" s="1"/>
  <c r="W61" i="22"/>
  <c r="W100" i="22" s="1"/>
  <c r="W151" i="22" s="1"/>
  <c r="V125" i="22" l="1"/>
  <c r="V126" i="22" s="1"/>
  <c r="V132" i="22" s="1"/>
  <c r="V133" i="22" s="1"/>
  <c r="V137" i="22" s="1"/>
  <c r="U141" i="22"/>
  <c r="U153" i="22" s="1"/>
  <c r="U161" i="31" s="1"/>
  <c r="V144" i="22"/>
  <c r="V142" i="22" s="1"/>
  <c r="W144" i="22"/>
  <c r="W142" i="22" s="1"/>
  <c r="V150" i="22"/>
  <c r="V149" i="22" s="1"/>
  <c r="W125" i="22"/>
  <c r="W126" i="22" s="1"/>
  <c r="W132" i="22" s="1"/>
  <c r="W133" i="22" s="1"/>
  <c r="W137" i="22" s="1"/>
  <c r="W150" i="22"/>
  <c r="W149" i="22" s="1"/>
  <c r="W141" i="22" l="1"/>
  <c r="W153" i="22" s="1"/>
  <c r="W161" i="31" s="1"/>
  <c r="V141" i="22"/>
  <c r="V153" i="22" s="1"/>
  <c r="V161" i="31" s="1"/>
  <c r="BK41" i="23"/>
  <c r="BK42" i="23"/>
  <c r="BJ42" i="23"/>
  <c r="BI42" i="23"/>
  <c r="BH42" i="23"/>
  <c r="BG42" i="23"/>
  <c r="BF42" i="23"/>
  <c r="BE42" i="23"/>
  <c r="BD42" i="23"/>
  <c r="BC42" i="23"/>
  <c r="BB42" i="23"/>
  <c r="BA42" i="23"/>
  <c r="AZ42" i="23"/>
  <c r="AY42" i="23"/>
  <c r="AX42" i="23"/>
  <c r="AW42" i="23"/>
  <c r="AV42" i="23"/>
  <c r="AU42" i="23"/>
  <c r="AT42" i="23"/>
  <c r="AS42" i="23"/>
  <c r="BK34" i="23"/>
  <c r="BK35" i="23"/>
  <c r="BJ35" i="23"/>
  <c r="BI35" i="23"/>
  <c r="BH35" i="23"/>
  <c r="BG35" i="23"/>
  <c r="BF35" i="23"/>
  <c r="BE35" i="23"/>
  <c r="BD35" i="23"/>
  <c r="BC35" i="23"/>
  <c r="BB35" i="23"/>
  <c r="BA35" i="23"/>
  <c r="AZ35" i="23"/>
  <c r="AY35" i="23"/>
  <c r="AX35" i="23"/>
  <c r="AW35" i="23"/>
  <c r="AV35" i="23"/>
  <c r="AU35" i="23"/>
  <c r="AT35" i="23"/>
  <c r="AS35" i="23"/>
  <c r="BK36" i="23"/>
  <c r="BJ36" i="23"/>
  <c r="BI36" i="23"/>
  <c r="BH36" i="23"/>
  <c r="BG36" i="23"/>
  <c r="BF36" i="23"/>
  <c r="BE36" i="23"/>
  <c r="BD36" i="23"/>
  <c r="BC36" i="23"/>
  <c r="BB36" i="23"/>
  <c r="BA36" i="23"/>
  <c r="AZ36" i="23"/>
  <c r="AY36" i="23"/>
  <c r="AX36" i="23"/>
  <c r="AW36" i="23"/>
  <c r="AV36" i="23"/>
  <c r="AU36" i="23"/>
  <c r="AT36" i="23"/>
  <c r="AS36" i="23"/>
  <c r="BK29" i="23"/>
  <c r="BJ29" i="23"/>
  <c r="BI29" i="23"/>
  <c r="BH29" i="23"/>
  <c r="BG29" i="23"/>
  <c r="BF29" i="23"/>
  <c r="BE29" i="23"/>
  <c r="BD29" i="23"/>
  <c r="BC29" i="23"/>
  <c r="BB29" i="23"/>
  <c r="BA29" i="23"/>
  <c r="AZ29" i="23"/>
  <c r="AY29" i="23"/>
  <c r="AX29" i="23"/>
  <c r="AW29" i="23"/>
  <c r="AV29" i="23"/>
  <c r="AU29" i="23"/>
  <c r="AT29" i="23"/>
  <c r="AS29" i="23"/>
  <c r="BK28" i="23"/>
  <c r="BJ28" i="23"/>
  <c r="BI28" i="23"/>
  <c r="BH28" i="23"/>
  <c r="BG28" i="23"/>
  <c r="BF28" i="23"/>
  <c r="BE28" i="23"/>
  <c r="BD28" i="23"/>
  <c r="BC28" i="23"/>
  <c r="BB28" i="23"/>
  <c r="BA28" i="23"/>
  <c r="AZ28" i="23"/>
  <c r="AY28" i="23"/>
  <c r="AX28" i="23"/>
  <c r="AW28" i="23"/>
  <c r="AV28" i="23"/>
  <c r="AU28" i="23"/>
  <c r="AT28" i="23"/>
  <c r="AS28" i="23"/>
  <c r="BK26" i="23"/>
  <c r="BJ26" i="23"/>
  <c r="BI26" i="23"/>
  <c r="BH26" i="23"/>
  <c r="BG26" i="23"/>
  <c r="BF26" i="23"/>
  <c r="BE26" i="23"/>
  <c r="BD26" i="23"/>
  <c r="BC26" i="23"/>
  <c r="BB26" i="23"/>
  <c r="BA26" i="23"/>
  <c r="AZ26" i="23"/>
  <c r="AY26" i="23"/>
  <c r="AX26" i="23"/>
  <c r="AW26" i="23"/>
  <c r="AV26" i="23"/>
  <c r="AU26" i="23"/>
  <c r="AT26" i="23"/>
  <c r="AS26" i="23"/>
  <c r="BK24" i="23"/>
  <c r="BJ24" i="23"/>
  <c r="BI24" i="23"/>
  <c r="BH24" i="23"/>
  <c r="BG24" i="23"/>
  <c r="BF24" i="23"/>
  <c r="BE24" i="23"/>
  <c r="BD24" i="23"/>
  <c r="BC24" i="23"/>
  <c r="BB24" i="23"/>
  <c r="BA24" i="23"/>
  <c r="AZ24" i="23"/>
  <c r="AY24" i="23"/>
  <c r="AX24" i="23"/>
  <c r="AW24" i="23"/>
  <c r="AV24" i="23"/>
  <c r="AU24" i="23"/>
  <c r="AT24" i="23"/>
  <c r="AS24" i="23"/>
  <c r="BK8" i="23"/>
  <c r="BJ8" i="23"/>
  <c r="BI8" i="23"/>
  <c r="BH8" i="23"/>
  <c r="BG8" i="23"/>
  <c r="BF8" i="23"/>
  <c r="BE8" i="23"/>
  <c r="BD8" i="23"/>
  <c r="BC8" i="23"/>
  <c r="BB8" i="23"/>
  <c r="BA8" i="23"/>
  <c r="AZ8" i="23"/>
  <c r="AY8" i="23"/>
  <c r="AX8" i="23"/>
  <c r="AW8" i="23"/>
  <c r="AV8" i="23"/>
  <c r="AU8" i="23"/>
  <c r="AT8" i="23"/>
  <c r="AS8" i="23"/>
  <c r="AR41" i="23"/>
  <c r="AR42" i="23"/>
  <c r="BI40" i="23"/>
  <c r="BH40" i="23"/>
  <c r="BG40" i="23"/>
  <c r="BE40" i="23"/>
  <c r="BD40" i="23"/>
  <c r="BC40" i="23"/>
  <c r="BA40" i="23"/>
  <c r="AY40" i="23"/>
  <c r="AW40" i="23"/>
  <c r="AT40" i="23"/>
  <c r="AR40" i="23"/>
  <c r="AR35" i="23"/>
  <c r="AS33" i="23"/>
  <c r="AR26" i="23"/>
  <c r="BK22" i="23"/>
  <c r="BJ22" i="23"/>
  <c r="BI22" i="23"/>
  <c r="BH22" i="23"/>
  <c r="BG22" i="23"/>
  <c r="BF22" i="23"/>
  <c r="BE22" i="23"/>
  <c r="BD22" i="23"/>
  <c r="BC22" i="23"/>
  <c r="BB22" i="23"/>
  <c r="BA22" i="23"/>
  <c r="AZ22" i="23"/>
  <c r="AY22" i="23"/>
  <c r="AX22" i="23"/>
  <c r="AW22" i="23"/>
  <c r="AV22" i="23"/>
  <c r="AU22" i="23"/>
  <c r="AT22" i="23"/>
  <c r="AS22" i="23"/>
  <c r="AR22" i="23"/>
  <c r="BJ19" i="23"/>
  <c r="BH19" i="23"/>
  <c r="BF19" i="23"/>
  <c r="BD19" i="23"/>
  <c r="BB19" i="23"/>
  <c r="AZ19" i="23"/>
  <c r="AX19" i="23"/>
  <c r="AV19" i="23"/>
  <c r="AT19" i="23"/>
  <c r="AS19" i="23"/>
  <c r="AR19" i="23"/>
  <c r="BJ18" i="23"/>
  <c r="BE18" i="23"/>
  <c r="AY18" i="23"/>
  <c r="AW18" i="23"/>
  <c r="AU18" i="23"/>
  <c r="AT18" i="23"/>
  <c r="BK11" i="23"/>
  <c r="BH11" i="23"/>
  <c r="BG11" i="23"/>
  <c r="BF11" i="23"/>
  <c r="BD11" i="23"/>
  <c r="BC11" i="23"/>
  <c r="BB11" i="23"/>
  <c r="AZ11" i="23"/>
  <c r="AY11" i="23"/>
  <c r="AX11" i="23"/>
  <c r="AV11" i="23"/>
  <c r="AU11" i="23"/>
  <c r="AT11" i="23"/>
  <c r="AR11" i="23"/>
  <c r="BK9" i="23"/>
  <c r="BH9" i="23"/>
  <c r="BG9" i="23"/>
  <c r="BD9" i="23"/>
  <c r="BC9" i="23"/>
  <c r="AZ9" i="23"/>
  <c r="AY9" i="23"/>
  <c r="AV9" i="23"/>
  <c r="AU9" i="23"/>
  <c r="AR9" i="23"/>
  <c r="AR8" i="23"/>
  <c r="AZ40" i="23" l="1"/>
  <c r="AV41" i="23"/>
  <c r="AZ41" i="23"/>
  <c r="BD41" i="23"/>
  <c r="BH41" i="23"/>
  <c r="AS41" i="23"/>
  <c r="AW41" i="23"/>
  <c r="BA41" i="23"/>
  <c r="BE41" i="23"/>
  <c r="BI41" i="23"/>
  <c r="AU40" i="23"/>
  <c r="AX40" i="23"/>
  <c r="AT41" i="23"/>
  <c r="AX41" i="23"/>
  <c r="BB41" i="23"/>
  <c r="BF41" i="23"/>
  <c r="BJ41" i="23"/>
  <c r="AS40" i="23"/>
  <c r="AV40" i="23"/>
  <c r="BB40" i="23"/>
  <c r="BF40" i="23"/>
  <c r="BJ40" i="23"/>
  <c r="AU41" i="23"/>
  <c r="AY41" i="23"/>
  <c r="BC41" i="23"/>
  <c r="BG41" i="23"/>
  <c r="AR36" i="23"/>
  <c r="AU33" i="23"/>
  <c r="AW33" i="23"/>
  <c r="AY33" i="23"/>
  <c r="BA33" i="23"/>
  <c r="BC33" i="23"/>
  <c r="BE33" i="23"/>
  <c r="BG33" i="23"/>
  <c r="BI33" i="23"/>
  <c r="AT34" i="23"/>
  <c r="AX34" i="23"/>
  <c r="BB34" i="23"/>
  <c r="BF34" i="23"/>
  <c r="BJ34" i="23"/>
  <c r="AU34" i="23"/>
  <c r="AY34" i="23"/>
  <c r="BC34" i="23"/>
  <c r="BG34" i="23"/>
  <c r="AR33" i="23"/>
  <c r="AT33" i="23"/>
  <c r="AV33" i="23"/>
  <c r="AX33" i="23"/>
  <c r="AZ33" i="23"/>
  <c r="BB33" i="23"/>
  <c r="BD33" i="23"/>
  <c r="BF33" i="23"/>
  <c r="BH33" i="23"/>
  <c r="BJ33" i="23"/>
  <c r="AV34" i="23"/>
  <c r="AZ34" i="23"/>
  <c r="BD34" i="23"/>
  <c r="BH34" i="23"/>
  <c r="AS34" i="23"/>
  <c r="AW34" i="23"/>
  <c r="BA34" i="23"/>
  <c r="BE34" i="23"/>
  <c r="BI34" i="23"/>
  <c r="AR29" i="23"/>
  <c r="AV18" i="23"/>
  <c r="AZ18" i="23"/>
  <c r="BD18" i="23"/>
  <c r="BH18" i="23"/>
  <c r="AU19" i="23"/>
  <c r="AW19" i="23"/>
  <c r="AY19" i="23"/>
  <c r="BA19" i="23"/>
  <c r="BC19" i="23"/>
  <c r="BE19" i="23"/>
  <c r="BG19" i="23"/>
  <c r="BI19" i="23"/>
  <c r="BA18" i="23"/>
  <c r="BI18" i="23"/>
  <c r="AX18" i="23"/>
  <c r="BB18" i="23"/>
  <c r="AS18" i="23"/>
  <c r="BF18" i="23"/>
  <c r="AR18" i="23"/>
  <c r="BC18" i="23"/>
  <c r="BG18" i="23"/>
  <c r="AS9" i="23"/>
  <c r="BA9" i="23"/>
  <c r="BI9" i="23"/>
  <c r="AS11" i="23"/>
  <c r="BA11" i="23"/>
  <c r="BI11" i="23"/>
  <c r="AT9" i="23"/>
  <c r="AX9" i="23"/>
  <c r="BB9" i="23"/>
  <c r="BF9" i="23"/>
  <c r="BJ9" i="23"/>
  <c r="BJ11" i="23"/>
  <c r="AW9" i="23"/>
  <c r="BE9" i="23"/>
  <c r="AW11" i="23"/>
  <c r="BE11" i="23"/>
  <c r="AS7" i="23"/>
  <c r="AZ7" i="23"/>
  <c r="AR28" i="23"/>
  <c r="BL8" i="23"/>
  <c r="BL9" i="23"/>
  <c r="BL11" i="23"/>
  <c r="BL36" i="23"/>
  <c r="AR34" i="23"/>
  <c r="BK40" i="23"/>
  <c r="BL22" i="23"/>
  <c r="CV22" i="23" s="1"/>
  <c r="CV21" i="23" s="1"/>
  <c r="BL42" i="23"/>
  <c r="CW11" i="23" l="1"/>
  <c r="DB42" i="23"/>
  <c r="CT42" i="23"/>
  <c r="CQ42" i="23"/>
  <c r="CN42" i="23"/>
  <c r="CS42" i="23"/>
  <c r="CX42" i="23"/>
  <c r="CU42" i="23"/>
  <c r="CR42" i="23"/>
  <c r="CW42" i="23"/>
  <c r="CL42" i="23"/>
  <c r="CI42" i="23"/>
  <c r="CY42" i="23"/>
  <c r="CH42" i="23"/>
  <c r="C47" i="32" s="1"/>
  <c r="CV42" i="23"/>
  <c r="CK42" i="23"/>
  <c r="DA42" i="23"/>
  <c r="CP42" i="23"/>
  <c r="CM42" i="23"/>
  <c r="CJ42" i="23"/>
  <c r="CZ42" i="23"/>
  <c r="CO42" i="23"/>
  <c r="DB36" i="23"/>
  <c r="CR36" i="23"/>
  <c r="CO36" i="23"/>
  <c r="CT36" i="23"/>
  <c r="CQ36" i="23"/>
  <c r="CV36" i="23"/>
  <c r="CS36" i="23"/>
  <c r="CX36" i="23"/>
  <c r="CU36" i="23"/>
  <c r="CJ36" i="23"/>
  <c r="CZ36" i="23"/>
  <c r="CW36" i="23"/>
  <c r="CL36" i="23"/>
  <c r="CI36" i="23"/>
  <c r="CY36" i="23"/>
  <c r="CN36" i="23"/>
  <c r="CK36" i="23"/>
  <c r="DA36" i="23"/>
  <c r="CP36" i="23"/>
  <c r="CM36" i="23"/>
  <c r="BK33" i="23"/>
  <c r="CH36" i="23"/>
  <c r="C41" i="32" s="1"/>
  <c r="AR24" i="23"/>
  <c r="CL22" i="23"/>
  <c r="CQ22" i="23"/>
  <c r="CQ21" i="23" s="1"/>
  <c r="CJ22" i="23"/>
  <c r="CK22" i="23"/>
  <c r="CX22" i="23"/>
  <c r="CX21" i="23" s="1"/>
  <c r="CH22" i="23"/>
  <c r="C27" i="32" s="1"/>
  <c r="CM22" i="23"/>
  <c r="CM21" i="23" s="1"/>
  <c r="CW22" i="23"/>
  <c r="CW21" i="23" s="1"/>
  <c r="CZ22" i="23"/>
  <c r="CZ21" i="23" s="1"/>
  <c r="CT22" i="23"/>
  <c r="CT21" i="23" s="1"/>
  <c r="CY22" i="23"/>
  <c r="CY21" i="23" s="1"/>
  <c r="CI22" i="23"/>
  <c r="CS22" i="23"/>
  <c r="CS21" i="23" s="1"/>
  <c r="CN22" i="23"/>
  <c r="CN21" i="23" s="1"/>
  <c r="CP22" i="23"/>
  <c r="CP21" i="23" s="1"/>
  <c r="CU22" i="23"/>
  <c r="CU21" i="23" s="1"/>
  <c r="CR22" i="23"/>
  <c r="CR21" i="23" s="1"/>
  <c r="CO22" i="23"/>
  <c r="CO21" i="23" s="1"/>
  <c r="DB22" i="23"/>
  <c r="DB21" i="23" s="1"/>
  <c r="DA22" i="23"/>
  <c r="DA21" i="23" s="1"/>
  <c r="BK18" i="23"/>
  <c r="BK19" i="23"/>
  <c r="CU11" i="23"/>
  <c r="CO11" i="23"/>
  <c r="CN11" i="23"/>
  <c r="CV11" i="23"/>
  <c r="DB11" i="23"/>
  <c r="CX11" i="23"/>
  <c r="DA11" i="23"/>
  <c r="CO9" i="23"/>
  <c r="DB9" i="23"/>
  <c r="DA9" i="23"/>
  <c r="CX9" i="23"/>
  <c r="DB8" i="23"/>
  <c r="CI8" i="23"/>
  <c r="CT8" i="23"/>
  <c r="CN8" i="23"/>
  <c r="CQ8" i="23"/>
  <c r="CH8" i="23"/>
  <c r="C13" i="32" s="1"/>
  <c r="CS8" i="23"/>
  <c r="CU8" i="23"/>
  <c r="CX8" i="23"/>
  <c r="CR8" i="23"/>
  <c r="CW8" i="23"/>
  <c r="CL8" i="23"/>
  <c r="CM8" i="23"/>
  <c r="CV8" i="23"/>
  <c r="CK8" i="23"/>
  <c r="DA8" i="23"/>
  <c r="CP8" i="23"/>
  <c r="CY8" i="23"/>
  <c r="CJ8" i="23"/>
  <c r="CZ8" i="23"/>
  <c r="CO8" i="23"/>
  <c r="CM11" i="23"/>
  <c r="BJ7" i="23"/>
  <c r="BH7" i="23"/>
  <c r="CP11" i="23"/>
  <c r="CT9" i="23"/>
  <c r="BE7" i="23"/>
  <c r="CR11" i="23"/>
  <c r="CV9" i="23"/>
  <c r="AY7" i="23"/>
  <c r="CI11" i="23"/>
  <c r="BF7" i="23"/>
  <c r="CS11" i="23"/>
  <c r="CU9" i="23"/>
  <c r="BB7" i="23"/>
  <c r="BD7" i="23"/>
  <c r="CL11" i="23"/>
  <c r="CP9" i="23"/>
  <c r="BA7" i="23"/>
  <c r="CR9" i="23"/>
  <c r="BK7" i="23"/>
  <c r="AU7" i="23"/>
  <c r="CY9" i="23"/>
  <c r="AX7" i="23"/>
  <c r="CH11" i="23"/>
  <c r="C16" i="32" s="1"/>
  <c r="AR7" i="23"/>
  <c r="CM9" i="23"/>
  <c r="AT7" i="23"/>
  <c r="CS9" i="23"/>
  <c r="CL9" i="23"/>
  <c r="AW7" i="23"/>
  <c r="CK11" i="23"/>
  <c r="CZ11" i="23"/>
  <c r="CJ11" i="23"/>
  <c r="CN9" i="23"/>
  <c r="BG7" i="23"/>
  <c r="CY11" i="23"/>
  <c r="CQ9" i="23"/>
  <c r="CW9" i="23"/>
  <c r="CH9" i="23"/>
  <c r="C14" i="32" s="1"/>
  <c r="AV7" i="23"/>
  <c r="CT11" i="23"/>
  <c r="BI7" i="23"/>
  <c r="CZ9" i="23"/>
  <c r="CJ9" i="23"/>
  <c r="BC7" i="23"/>
  <c r="CQ11" i="23"/>
  <c r="CI9" i="23"/>
  <c r="CK9" i="23"/>
  <c r="BL33" i="23"/>
  <c r="DB33" i="23" s="1"/>
  <c r="BL19" i="23"/>
  <c r="DB19" i="23" s="1"/>
  <c r="BL28" i="23"/>
  <c r="CH28" i="23" s="1"/>
  <c r="C33" i="32" s="1"/>
  <c r="BL7" i="23"/>
  <c r="DB7" i="23" s="1"/>
  <c r="BL40" i="23"/>
  <c r="DB40" i="23" s="1"/>
  <c r="BL34" i="23"/>
  <c r="CM34" i="23" s="1"/>
  <c r="BL41" i="23"/>
  <c r="BL35" i="23"/>
  <c r="BL29" i="23"/>
  <c r="BL26" i="23"/>
  <c r="BL24" i="23"/>
  <c r="BL18" i="23"/>
  <c r="DB18" i="23" s="1"/>
  <c r="C13" i="34" l="1"/>
  <c r="U13" i="34" s="1"/>
  <c r="C41" i="34"/>
  <c r="U41" i="34" s="1"/>
  <c r="C47" i="34"/>
  <c r="U47" i="34" s="1"/>
  <c r="C14" i="34"/>
  <c r="U14" i="34" s="1"/>
  <c r="C16" i="34"/>
  <c r="U16" i="34" s="1"/>
  <c r="CI21" i="23"/>
  <c r="C27" i="34"/>
  <c r="U27" i="34" s="1"/>
  <c r="F47" i="32"/>
  <c r="O47" i="32" s="1"/>
  <c r="CJ21" i="23"/>
  <c r="CK21" i="23"/>
  <c r="F13" i="32"/>
  <c r="O13" i="32" s="1"/>
  <c r="F16" i="32"/>
  <c r="O16" i="32" s="1"/>
  <c r="G27" i="32"/>
  <c r="P27" i="32" s="1"/>
  <c r="CL21" i="23"/>
  <c r="G41" i="32"/>
  <c r="P41" i="32" s="1"/>
  <c r="DB6" i="23"/>
  <c r="CH21" i="23"/>
  <c r="C26" i="32" s="1"/>
  <c r="CM40" i="23"/>
  <c r="CH40" i="23"/>
  <c r="C45" i="32" s="1"/>
  <c r="CT40" i="23"/>
  <c r="CX40" i="23"/>
  <c r="CO40" i="23"/>
  <c r="CQ40" i="23"/>
  <c r="CJ40" i="23"/>
  <c r="CK40" i="23"/>
  <c r="CN40" i="23"/>
  <c r="CR40" i="23"/>
  <c r="CU40" i="23"/>
  <c r="CZ40" i="23"/>
  <c r="CI40" i="23"/>
  <c r="CL40" i="23"/>
  <c r="CW40" i="23"/>
  <c r="CY40" i="23"/>
  <c r="CV40" i="23"/>
  <c r="CP40" i="23"/>
  <c r="CS40" i="23"/>
  <c r="DB41" i="23"/>
  <c r="DB39" i="23" s="1"/>
  <c r="DA41" i="23"/>
  <c r="CJ41" i="23"/>
  <c r="CL41" i="23"/>
  <c r="CY41" i="23"/>
  <c r="CP41" i="23"/>
  <c r="CR41" i="23"/>
  <c r="CU41" i="23"/>
  <c r="CT41" i="23"/>
  <c r="CX41" i="23"/>
  <c r="CZ41" i="23"/>
  <c r="CO41" i="23"/>
  <c r="CH41" i="23"/>
  <c r="C46" i="32" s="1"/>
  <c r="CI41" i="23"/>
  <c r="CK41" i="23"/>
  <c r="CW41" i="23"/>
  <c r="CN41" i="23"/>
  <c r="DA40" i="23"/>
  <c r="CQ41" i="23"/>
  <c r="CS41" i="23"/>
  <c r="CM41" i="23"/>
  <c r="CV41" i="23"/>
  <c r="DB35" i="23"/>
  <c r="CP35" i="23"/>
  <c r="CI35" i="23"/>
  <c r="CY35" i="23"/>
  <c r="CR35" i="23"/>
  <c r="CO35" i="23"/>
  <c r="CT35" i="23"/>
  <c r="CM35" i="23"/>
  <c r="CV35" i="23"/>
  <c r="CS35" i="23"/>
  <c r="CX35" i="23"/>
  <c r="CH35" i="23"/>
  <c r="C40" i="32" s="1"/>
  <c r="CQ35" i="23"/>
  <c r="CJ35" i="23"/>
  <c r="CZ35" i="23"/>
  <c r="CW35" i="23"/>
  <c r="CL35" i="23"/>
  <c r="CU35" i="23"/>
  <c r="CN35" i="23"/>
  <c r="CK35" i="23"/>
  <c r="DA35" i="23"/>
  <c r="CR34" i="23"/>
  <c r="CL33" i="23"/>
  <c r="DA33" i="23"/>
  <c r="CN33" i="23"/>
  <c r="CY34" i="23"/>
  <c r="CV34" i="23"/>
  <c r="CP33" i="23"/>
  <c r="CO33" i="23"/>
  <c r="CZ33" i="23"/>
  <c r="CQ33" i="23"/>
  <c r="CZ34" i="23"/>
  <c r="CT33" i="23"/>
  <c r="CK33" i="23"/>
  <c r="CV33" i="23"/>
  <c r="CM33" i="23"/>
  <c r="CK34" i="23"/>
  <c r="CX33" i="23"/>
  <c r="CW33" i="23"/>
  <c r="DB34" i="23"/>
  <c r="DA34" i="23"/>
  <c r="CY33" i="23"/>
  <c r="CO34" i="23"/>
  <c r="CL34" i="23"/>
  <c r="CS33" i="23"/>
  <c r="CI34" i="23"/>
  <c r="CU33" i="23"/>
  <c r="CS34" i="23"/>
  <c r="CP34" i="23"/>
  <c r="CJ33" i="23"/>
  <c r="CU34" i="23"/>
  <c r="CJ34" i="23"/>
  <c r="CW34" i="23"/>
  <c r="CT34" i="23"/>
  <c r="CI33" i="23"/>
  <c r="CQ34" i="23"/>
  <c r="CN34" i="23"/>
  <c r="CH33" i="23"/>
  <c r="C38" i="32" s="1"/>
  <c r="CX34" i="23"/>
  <c r="CR33" i="23"/>
  <c r="CH34" i="23"/>
  <c r="C39" i="32" s="1"/>
  <c r="DB28" i="23"/>
  <c r="CV28" i="23"/>
  <c r="CS28" i="23"/>
  <c r="CX28" i="23"/>
  <c r="CI28" i="23"/>
  <c r="CY28" i="23"/>
  <c r="CR28" i="23"/>
  <c r="CO28" i="23"/>
  <c r="CT28" i="23"/>
  <c r="CJ28" i="23"/>
  <c r="CZ28" i="23"/>
  <c r="CW28" i="23"/>
  <c r="CL28" i="23"/>
  <c r="CM28" i="23"/>
  <c r="CN28" i="23"/>
  <c r="CK28" i="23"/>
  <c r="DA28" i="23"/>
  <c r="CP28" i="23"/>
  <c r="CQ28" i="23"/>
  <c r="CU28" i="23"/>
  <c r="DB29" i="23"/>
  <c r="CT29" i="23"/>
  <c r="CM29" i="23"/>
  <c r="CV29" i="23"/>
  <c r="CW29" i="23"/>
  <c r="CY29" i="23"/>
  <c r="CX29" i="23"/>
  <c r="CQ29" i="23"/>
  <c r="CJ29" i="23"/>
  <c r="CZ29" i="23"/>
  <c r="CK29" i="23"/>
  <c r="DA29" i="23"/>
  <c r="CL29" i="23"/>
  <c r="CU29" i="23"/>
  <c r="CN29" i="23"/>
  <c r="CO29" i="23"/>
  <c r="CP29" i="23"/>
  <c r="CI29" i="23"/>
  <c r="CR29" i="23"/>
  <c r="CS29" i="23"/>
  <c r="CH29" i="23"/>
  <c r="C34" i="32" s="1"/>
  <c r="DB26" i="23"/>
  <c r="CJ26" i="23"/>
  <c r="CZ26" i="23"/>
  <c r="CW26" i="23"/>
  <c r="CP26" i="23"/>
  <c r="CI26" i="23"/>
  <c r="CY26" i="23"/>
  <c r="CN26" i="23"/>
  <c r="CK26" i="23"/>
  <c r="DA26" i="23"/>
  <c r="CT26" i="23"/>
  <c r="CM26" i="23"/>
  <c r="CR26" i="23"/>
  <c r="CO26" i="23"/>
  <c r="CH26" i="23"/>
  <c r="C31" i="32" s="1"/>
  <c r="CX26" i="23"/>
  <c r="CQ26" i="23"/>
  <c r="CV26" i="23"/>
  <c r="CS26" i="23"/>
  <c r="CL26" i="23"/>
  <c r="CU26" i="23"/>
  <c r="DB24" i="23"/>
  <c r="CJ24" i="23"/>
  <c r="CZ24" i="23"/>
  <c r="CW24" i="23"/>
  <c r="CP24" i="23"/>
  <c r="CI24" i="23"/>
  <c r="CY24" i="23"/>
  <c r="CN24" i="23"/>
  <c r="CK24" i="23"/>
  <c r="DA24" i="23"/>
  <c r="CT24" i="23"/>
  <c r="CM24" i="23"/>
  <c r="CR24" i="23"/>
  <c r="CO24" i="23"/>
  <c r="CX24" i="23"/>
  <c r="CQ24" i="23"/>
  <c r="CV24" i="23"/>
  <c r="CS24" i="23"/>
  <c r="CL24" i="23"/>
  <c r="CU24" i="23"/>
  <c r="CH24" i="23"/>
  <c r="C29" i="32" s="1"/>
  <c r="CM18" i="23"/>
  <c r="CV18" i="23"/>
  <c r="CK18" i="23"/>
  <c r="DB17" i="23"/>
  <c r="DB12" i="23" s="1"/>
  <c r="CR19" i="23"/>
  <c r="CL19" i="23"/>
  <c r="CT19" i="23"/>
  <c r="CN19" i="23"/>
  <c r="CV19" i="23"/>
  <c r="CP19" i="23"/>
  <c r="CX19" i="23"/>
  <c r="CJ19" i="23"/>
  <c r="CI19" i="23"/>
  <c r="CU19" i="23"/>
  <c r="CI18" i="23"/>
  <c r="CY19" i="23"/>
  <c r="CW18" i="23"/>
  <c r="CJ18" i="23"/>
  <c r="CQ18" i="23"/>
  <c r="CR18" i="23"/>
  <c r="CP18" i="23"/>
  <c r="CT18" i="23"/>
  <c r="CH18" i="23"/>
  <c r="C23" i="32" s="1"/>
  <c r="CO19" i="23"/>
  <c r="CH19" i="23"/>
  <c r="C24" i="32" s="1"/>
  <c r="CN18" i="23"/>
  <c r="CS19" i="23"/>
  <c r="CL18" i="23"/>
  <c r="CY18" i="23"/>
  <c r="CK19" i="23"/>
  <c r="CU18" i="23"/>
  <c r="CX18" i="23"/>
  <c r="CM19" i="23"/>
  <c r="CM17" i="23" s="1"/>
  <c r="CM12" i="23" s="1"/>
  <c r="CS18" i="23"/>
  <c r="CW19" i="23"/>
  <c r="CQ19" i="23"/>
  <c r="CO18" i="23"/>
  <c r="DA19" i="23"/>
  <c r="CZ19" i="23"/>
  <c r="DA18" i="23"/>
  <c r="CZ18" i="23"/>
  <c r="CW7" i="23"/>
  <c r="CW6" i="23" s="1"/>
  <c r="CT7" i="23"/>
  <c r="CT6" i="23" s="1"/>
  <c r="CY7" i="23"/>
  <c r="CY6" i="23" s="1"/>
  <c r="CU7" i="23"/>
  <c r="CU6" i="23" s="1"/>
  <c r="CS7" i="23"/>
  <c r="CS6" i="23" s="1"/>
  <c r="CM7" i="23"/>
  <c r="CM6" i="23" s="1"/>
  <c r="CQ7" i="23"/>
  <c r="CQ6" i="23" s="1"/>
  <c r="CR7" i="23"/>
  <c r="CR6" i="23" s="1"/>
  <c r="CZ7" i="23"/>
  <c r="CZ6" i="23" s="1"/>
  <c r="CH7" i="23"/>
  <c r="C12" i="32" s="1"/>
  <c r="CK7" i="23"/>
  <c r="CO7" i="23"/>
  <c r="CO6" i="23" s="1"/>
  <c r="CL7" i="23"/>
  <c r="DA7" i="23"/>
  <c r="DA6" i="23" s="1"/>
  <c r="CJ7" i="23"/>
  <c r="CN7" i="23"/>
  <c r="CN6" i="23" s="1"/>
  <c r="CV7" i="23"/>
  <c r="CV6" i="23" s="1"/>
  <c r="CX7" i="23"/>
  <c r="CX6" i="23" s="1"/>
  <c r="CP7" i="23"/>
  <c r="CP6" i="23" s="1"/>
  <c r="C33" i="34" l="1"/>
  <c r="U33" i="34" s="1"/>
  <c r="C39" i="34"/>
  <c r="U39" i="34" s="1"/>
  <c r="C24" i="34"/>
  <c r="U24" i="34" s="1"/>
  <c r="C29" i="34"/>
  <c r="U29" i="34" s="1"/>
  <c r="CI6" i="23"/>
  <c r="C12" i="34"/>
  <c r="U12" i="34" s="1"/>
  <c r="C31" i="34"/>
  <c r="U31" i="34" s="1"/>
  <c r="C46" i="34"/>
  <c r="U46" i="34" s="1"/>
  <c r="C45" i="34"/>
  <c r="U45" i="34" s="1"/>
  <c r="C26" i="34"/>
  <c r="U26" i="34" s="1"/>
  <c r="C23" i="34"/>
  <c r="U23" i="34" s="1"/>
  <c r="C34" i="34"/>
  <c r="U34" i="34" s="1"/>
  <c r="C38" i="34"/>
  <c r="U38" i="34" s="1"/>
  <c r="C40" i="34"/>
  <c r="F34" i="32"/>
  <c r="O34" i="32" s="1"/>
  <c r="G39" i="32"/>
  <c r="P39" i="32" s="1"/>
  <c r="F45" i="32"/>
  <c r="O45" i="32" s="1"/>
  <c r="CJ6" i="23"/>
  <c r="F26" i="34"/>
  <c r="F33" i="32"/>
  <c r="O33" i="32" s="1"/>
  <c r="CK6" i="23"/>
  <c r="G40" i="32"/>
  <c r="P40" i="32" s="1"/>
  <c r="G16" i="34"/>
  <c r="P16" i="34" s="1"/>
  <c r="F16" i="34"/>
  <c r="CL6" i="23"/>
  <c r="G27" i="34"/>
  <c r="P27" i="34" s="1"/>
  <c r="F27" i="34"/>
  <c r="G47" i="34"/>
  <c r="P47" i="34" s="1"/>
  <c r="F47" i="34"/>
  <c r="G41" i="34"/>
  <c r="P41" i="34" s="1"/>
  <c r="F41" i="34"/>
  <c r="G13" i="34"/>
  <c r="P13" i="34" s="1"/>
  <c r="F13" i="34"/>
  <c r="G14" i="34"/>
  <c r="P14" i="34" s="1"/>
  <c r="F14" i="34"/>
  <c r="DB32" i="23"/>
  <c r="DB31" i="23" s="1"/>
  <c r="DB30" i="23" s="1"/>
  <c r="CV32" i="23"/>
  <c r="F26" i="32"/>
  <c r="O26" i="32" s="1"/>
  <c r="CY32" i="23"/>
  <c r="F27" i="32"/>
  <c r="O27" i="32" s="1"/>
  <c r="F41" i="32"/>
  <c r="O41" i="32" s="1"/>
  <c r="CM32" i="23"/>
  <c r="CO17" i="23"/>
  <c r="CO12" i="23" s="1"/>
  <c r="CY17" i="23"/>
  <c r="CY12" i="23" s="1"/>
  <c r="CP17" i="23"/>
  <c r="CP12" i="23" s="1"/>
  <c r="CL17" i="23"/>
  <c r="CU17" i="23"/>
  <c r="CU12" i="23" s="1"/>
  <c r="CV17" i="23"/>
  <c r="CV12" i="23" s="1"/>
  <c r="CN17" i="23"/>
  <c r="CN12" i="23" s="1"/>
  <c r="CJ17" i="23"/>
  <c r="G47" i="32"/>
  <c r="P47" i="32" s="1"/>
  <c r="CH39" i="23"/>
  <c r="C44" i="32" s="1"/>
  <c r="CY25" i="23"/>
  <c r="CX17" i="23"/>
  <c r="CX12" i="23" s="1"/>
  <c r="CI25" i="23"/>
  <c r="CJ25" i="23"/>
  <c r="G16" i="32"/>
  <c r="P16" i="32" s="1"/>
  <c r="CR17" i="23"/>
  <c r="CR12" i="23" s="1"/>
  <c r="CV25" i="23"/>
  <c r="CO25" i="23"/>
  <c r="DA25" i="23"/>
  <c r="DA39" i="23"/>
  <c r="G13" i="32"/>
  <c r="P13" i="32" s="1"/>
  <c r="CI17" i="23"/>
  <c r="CU25" i="23"/>
  <c r="CS39" i="23"/>
  <c r="CY39" i="23"/>
  <c r="CZ39" i="23"/>
  <c r="CK39" i="23"/>
  <c r="CX39" i="23"/>
  <c r="CP39" i="23"/>
  <c r="CW39" i="23"/>
  <c r="CU39" i="23"/>
  <c r="CJ39" i="23"/>
  <c r="CT39" i="23"/>
  <c r="CV39" i="23"/>
  <c r="CL39" i="23"/>
  <c r="CR39" i="23"/>
  <c r="CQ39" i="23"/>
  <c r="CI39" i="23"/>
  <c r="CN39" i="23"/>
  <c r="CO39" i="23"/>
  <c r="CM39" i="23"/>
  <c r="CR32" i="23"/>
  <c r="CI32" i="23"/>
  <c r="CZ32" i="23"/>
  <c r="CS32" i="23"/>
  <c r="CT32" i="23"/>
  <c r="CO32" i="23"/>
  <c r="CN32" i="23"/>
  <c r="CU32" i="23"/>
  <c r="CW32" i="23"/>
  <c r="CQ32" i="23"/>
  <c r="CP32" i="23"/>
  <c r="DA32" i="23"/>
  <c r="CH32" i="23"/>
  <c r="C37" i="32" s="1"/>
  <c r="CJ32" i="23"/>
  <c r="CX32" i="23"/>
  <c r="CK32" i="23"/>
  <c r="CL32" i="23"/>
  <c r="CX25" i="23"/>
  <c r="CM25" i="23"/>
  <c r="CM5" i="23" s="1"/>
  <c r="CN25" i="23"/>
  <c r="CS25" i="23"/>
  <c r="CZ25" i="23"/>
  <c r="CQ25" i="23"/>
  <c r="CR25" i="23"/>
  <c r="CK25" i="23"/>
  <c r="CP25" i="23"/>
  <c r="DB25" i="23"/>
  <c r="DB5" i="23" s="1"/>
  <c r="CL25" i="23"/>
  <c r="CW25" i="23"/>
  <c r="CT25" i="23"/>
  <c r="CH25" i="23"/>
  <c r="C30" i="32" s="1"/>
  <c r="CH17" i="23"/>
  <c r="C22" i="32" s="1"/>
  <c r="CQ17" i="23"/>
  <c r="CQ12" i="23" s="1"/>
  <c r="CT17" i="23"/>
  <c r="CT12" i="23" s="1"/>
  <c r="CT5" i="23" s="1"/>
  <c r="CK17" i="23"/>
  <c r="CZ17" i="23"/>
  <c r="CZ12" i="23" s="1"/>
  <c r="CS17" i="23"/>
  <c r="CS12" i="23" s="1"/>
  <c r="CW17" i="23"/>
  <c r="CW12" i="23" s="1"/>
  <c r="DA17" i="23"/>
  <c r="DA12" i="23" s="1"/>
  <c r="CH6" i="23"/>
  <c r="C11" i="32" s="1"/>
  <c r="G14" i="32"/>
  <c r="P14" i="32" s="1"/>
  <c r="F14" i="32"/>
  <c r="O14" i="32" s="1"/>
  <c r="F40" i="34" l="1"/>
  <c r="U40" i="34"/>
  <c r="O14" i="34"/>
  <c r="W14" i="34"/>
  <c r="O41" i="34"/>
  <c r="W41" i="34"/>
  <c r="O27" i="34"/>
  <c r="W27" i="34"/>
  <c r="O40" i="34"/>
  <c r="W40" i="34"/>
  <c r="O26" i="34"/>
  <c r="W26" i="34"/>
  <c r="O13" i="34"/>
  <c r="W13" i="34"/>
  <c r="O47" i="34"/>
  <c r="W47" i="34"/>
  <c r="O16" i="34"/>
  <c r="W16" i="34"/>
  <c r="C30" i="34"/>
  <c r="U30" i="34" s="1"/>
  <c r="C37" i="34"/>
  <c r="C44" i="34"/>
  <c r="U44" i="34" s="1"/>
  <c r="CI12" i="23"/>
  <c r="C22" i="34"/>
  <c r="U22" i="34" s="1"/>
  <c r="C11" i="34"/>
  <c r="G26" i="34"/>
  <c r="P26" i="34" s="1"/>
  <c r="G40" i="34"/>
  <c r="P40" i="34" s="1"/>
  <c r="G30" i="32"/>
  <c r="P30" i="32" s="1"/>
  <c r="CJ12" i="23"/>
  <c r="CJ5" i="23" s="1"/>
  <c r="F44" i="32"/>
  <c r="O44" i="32" s="1"/>
  <c r="CX31" i="23"/>
  <c r="CX30" i="23" s="1"/>
  <c r="CK12" i="23"/>
  <c r="CK5" i="23" s="1"/>
  <c r="G39" i="34"/>
  <c r="P39" i="34" s="1"/>
  <c r="F39" i="34"/>
  <c r="G34" i="34"/>
  <c r="P34" i="34" s="1"/>
  <c r="F34" i="34"/>
  <c r="G12" i="34"/>
  <c r="P12" i="34" s="1"/>
  <c r="F12" i="34"/>
  <c r="G23" i="34"/>
  <c r="P23" i="34" s="1"/>
  <c r="F23" i="34"/>
  <c r="G31" i="34"/>
  <c r="P31" i="34" s="1"/>
  <c r="F31" i="34"/>
  <c r="G38" i="34"/>
  <c r="P38" i="34" s="1"/>
  <c r="F38" i="34"/>
  <c r="G46" i="34"/>
  <c r="P46" i="34" s="1"/>
  <c r="F46" i="34"/>
  <c r="G29" i="34"/>
  <c r="P29" i="34" s="1"/>
  <c r="F29" i="34"/>
  <c r="CL12" i="23"/>
  <c r="G45" i="34"/>
  <c r="P45" i="34" s="1"/>
  <c r="F45" i="34"/>
  <c r="G33" i="34"/>
  <c r="P33" i="34" s="1"/>
  <c r="F33" i="34"/>
  <c r="G24" i="34"/>
  <c r="P24" i="34" s="1"/>
  <c r="F24" i="34"/>
  <c r="CV31" i="23"/>
  <c r="CV30" i="23" s="1"/>
  <c r="CM31" i="23"/>
  <c r="CM30" i="23" s="1"/>
  <c r="CM58" i="23" s="1"/>
  <c r="CY31" i="23"/>
  <c r="CY30" i="23" s="1"/>
  <c r="CP5" i="23"/>
  <c r="DB58" i="23"/>
  <c r="G26" i="32"/>
  <c r="P26" i="32" s="1"/>
  <c r="DA31" i="23"/>
  <c r="DA30" i="23" s="1"/>
  <c r="CU31" i="23"/>
  <c r="CU30" i="23" s="1"/>
  <c r="CS31" i="23"/>
  <c r="CS30" i="23" s="1"/>
  <c r="CN31" i="23"/>
  <c r="CN30" i="23" s="1"/>
  <c r="F39" i="32"/>
  <c r="O39" i="32" s="1"/>
  <c r="G33" i="32"/>
  <c r="P33" i="32" s="1"/>
  <c r="CY5" i="23"/>
  <c r="CO5" i="23"/>
  <c r="CN5" i="23"/>
  <c r="CZ5" i="23"/>
  <c r="CU5" i="23"/>
  <c r="CR5" i="23"/>
  <c r="CX5" i="23"/>
  <c r="CV5" i="23"/>
  <c r="DA5" i="23"/>
  <c r="CK31" i="23"/>
  <c r="CQ5" i="23"/>
  <c r="G45" i="32"/>
  <c r="P45" i="32" s="1"/>
  <c r="CI5" i="23"/>
  <c r="CW31" i="23"/>
  <c r="CW30" i="23" s="1"/>
  <c r="CT31" i="23"/>
  <c r="CT30" i="23" s="1"/>
  <c r="CT58" i="23" s="1"/>
  <c r="CS5" i="23"/>
  <c r="G34" i="32"/>
  <c r="P34" i="32" s="1"/>
  <c r="CJ31" i="23"/>
  <c r="F40" i="32"/>
  <c r="O40" i="32" s="1"/>
  <c r="CZ31" i="23"/>
  <c r="CZ30" i="23" s="1"/>
  <c r="CP31" i="23"/>
  <c r="CP30" i="23" s="1"/>
  <c r="CR31" i="23"/>
  <c r="CR30" i="23" s="1"/>
  <c r="CL31" i="23"/>
  <c r="CQ31" i="23"/>
  <c r="CQ30" i="23" s="1"/>
  <c r="CO31" i="23"/>
  <c r="CO30" i="23" s="1"/>
  <c r="CI31" i="23"/>
  <c r="G46" i="32"/>
  <c r="P46" i="32" s="1"/>
  <c r="F46" i="32"/>
  <c r="O46" i="32" s="1"/>
  <c r="G38" i="32"/>
  <c r="P38" i="32" s="1"/>
  <c r="F38" i="32"/>
  <c r="O38" i="32" s="1"/>
  <c r="CH31" i="23"/>
  <c r="C36" i="32" s="1"/>
  <c r="CW5" i="23"/>
  <c r="G31" i="32"/>
  <c r="P31" i="32" s="1"/>
  <c r="F31" i="32"/>
  <c r="O31" i="32" s="1"/>
  <c r="G29" i="32"/>
  <c r="P29" i="32" s="1"/>
  <c r="F29" i="32"/>
  <c r="O29" i="32" s="1"/>
  <c r="F23" i="32"/>
  <c r="O23" i="32" s="1"/>
  <c r="G23" i="32"/>
  <c r="P23" i="32" s="1"/>
  <c r="CH12" i="23"/>
  <c r="C17" i="32" s="1"/>
  <c r="F24" i="32"/>
  <c r="O24" i="32" s="1"/>
  <c r="G24" i="32"/>
  <c r="P24" i="32" s="1"/>
  <c r="G12" i="32"/>
  <c r="P12" i="32" s="1"/>
  <c r="F12" i="32"/>
  <c r="O12" i="32" s="1"/>
  <c r="F11" i="34" l="1"/>
  <c r="W11" i="34" s="1"/>
  <c r="U11" i="34"/>
  <c r="G37" i="34"/>
  <c r="P37" i="34" s="1"/>
  <c r="U37" i="34"/>
  <c r="O11" i="34"/>
  <c r="O33" i="34"/>
  <c r="W33" i="34"/>
  <c r="O29" i="34"/>
  <c r="W29" i="34"/>
  <c r="O38" i="34"/>
  <c r="W38" i="34"/>
  <c r="O23" i="34"/>
  <c r="W23" i="34"/>
  <c r="O34" i="34"/>
  <c r="W34" i="34"/>
  <c r="O24" i="34"/>
  <c r="W24" i="34"/>
  <c r="O45" i="34"/>
  <c r="W45" i="34"/>
  <c r="O46" i="34"/>
  <c r="W46" i="34"/>
  <c r="O31" i="34"/>
  <c r="W31" i="34"/>
  <c r="O12" i="34"/>
  <c r="W12" i="34"/>
  <c r="O39" i="34"/>
  <c r="W39" i="34"/>
  <c r="CI30" i="23"/>
  <c r="C36" i="34"/>
  <c r="C17" i="34"/>
  <c r="CX58" i="23"/>
  <c r="CJ30" i="23"/>
  <c r="CJ58" i="23" s="1"/>
  <c r="G11" i="34"/>
  <c r="P11" i="34" s="1"/>
  <c r="CK30" i="23"/>
  <c r="CK58" i="23" s="1"/>
  <c r="CL5" i="23"/>
  <c r="C10" i="34" s="1"/>
  <c r="F37" i="34"/>
  <c r="CL30" i="23"/>
  <c r="G30" i="34"/>
  <c r="P30" i="34" s="1"/>
  <c r="F30" i="34"/>
  <c r="G22" i="34"/>
  <c r="P22" i="34" s="1"/>
  <c r="F22" i="34"/>
  <c r="G44" i="34"/>
  <c r="P44" i="34" s="1"/>
  <c r="F44" i="34"/>
  <c r="CV58" i="23"/>
  <c r="CY58" i="23"/>
  <c r="CP58" i="23"/>
  <c r="CS58" i="23"/>
  <c r="DA58" i="23"/>
  <c r="CN58" i="23"/>
  <c r="CU58" i="23"/>
  <c r="CO58" i="23"/>
  <c r="CZ58" i="23"/>
  <c r="F30" i="32"/>
  <c r="O30" i="32" s="1"/>
  <c r="CR58" i="23"/>
  <c r="CW58" i="23"/>
  <c r="G44" i="32"/>
  <c r="P44" i="32" s="1"/>
  <c r="CQ58" i="23"/>
  <c r="CI58" i="23"/>
  <c r="CH5" i="23"/>
  <c r="C10" i="32" s="1"/>
  <c r="G37" i="32"/>
  <c r="P37" i="32" s="1"/>
  <c r="F37" i="32"/>
  <c r="O37" i="32" s="1"/>
  <c r="CH30" i="23"/>
  <c r="C35" i="32" s="1"/>
  <c r="G17" i="32"/>
  <c r="P17" i="32" s="1"/>
  <c r="F17" i="32"/>
  <c r="O17" i="32" s="1"/>
  <c r="G22" i="32"/>
  <c r="P22" i="32" s="1"/>
  <c r="F22" i="32"/>
  <c r="O22" i="32" s="1"/>
  <c r="G11" i="32"/>
  <c r="P11" i="32" s="1"/>
  <c r="F11" i="32"/>
  <c r="O11" i="32" s="1"/>
  <c r="U10" i="34" l="1"/>
  <c r="U36" i="34"/>
  <c r="F36" i="34"/>
  <c r="F17" i="34"/>
  <c r="W17" i="34" s="1"/>
  <c r="U17" i="34"/>
  <c r="O37" i="34"/>
  <c r="W37" i="34"/>
  <c r="O22" i="34"/>
  <c r="W22" i="34"/>
  <c r="O44" i="34"/>
  <c r="W44" i="34"/>
  <c r="O30" i="34"/>
  <c r="W30" i="34"/>
  <c r="G10" i="32"/>
  <c r="P10" i="32" s="1"/>
  <c r="C63" i="32"/>
  <c r="F10" i="32"/>
  <c r="O10" i="32" s="1"/>
  <c r="C35" i="34"/>
  <c r="C63" i="34" s="1"/>
  <c r="G17" i="34"/>
  <c r="P17" i="34" s="1"/>
  <c r="CL58" i="23"/>
  <c r="H4" i="32" s="1"/>
  <c r="H6" i="32" s="1"/>
  <c r="G10" i="34"/>
  <c r="F10" i="34"/>
  <c r="G36" i="34"/>
  <c r="P36" i="34" s="1"/>
  <c r="G35" i="32"/>
  <c r="F35" i="32"/>
  <c r="O35" i="32" s="1"/>
  <c r="G36" i="32"/>
  <c r="P36" i="32" s="1"/>
  <c r="F36" i="32"/>
  <c r="O36" i="32" s="1"/>
  <c r="CH58" i="23"/>
  <c r="O17" i="34" l="1"/>
  <c r="P10" i="34"/>
  <c r="G63" i="34"/>
  <c r="H4" i="34"/>
  <c r="G35" i="34"/>
  <c r="P35" i="34" s="1"/>
  <c r="U35" i="34"/>
  <c r="O10" i="34"/>
  <c r="W10" i="34"/>
  <c r="O36" i="34"/>
  <c r="W36" i="34"/>
  <c r="C4" i="32"/>
  <c r="C6" i="32" s="1"/>
  <c r="D4" i="32"/>
  <c r="G4" i="34"/>
  <c r="G6" i="34" s="1"/>
  <c r="P35" i="32"/>
  <c r="G63" i="32"/>
  <c r="F63" i="32"/>
  <c r="D6" i="32"/>
  <c r="F35" i="34"/>
  <c r="F63" i="34" s="1"/>
  <c r="G4" i="32"/>
  <c r="G6" i="32" s="1"/>
  <c r="I6" i="32" s="1"/>
  <c r="D4" i="34"/>
  <c r="D6" i="34" s="1"/>
  <c r="C4" i="34"/>
  <c r="O35" i="34" l="1"/>
  <c r="W35" i="34"/>
  <c r="I4" i="32"/>
  <c r="I4" i="34"/>
  <c r="H6" i="34"/>
  <c r="I6" i="34" s="1"/>
  <c r="E4" i="34"/>
  <c r="C6" i="34"/>
  <c r="E6" i="34" s="1"/>
  <c r="E6" i="32"/>
  <c r="E4" i="32"/>
</calcChain>
</file>

<file path=xl/comments1.xml><?xml version="1.0" encoding="utf-8"?>
<comments xmlns="http://schemas.openxmlformats.org/spreadsheetml/2006/main">
  <authors>
    <author>作者</author>
  </authors>
  <commentList>
    <comment ref="X5" authorId="0" shapeId="0">
      <text>
        <r>
          <rPr>
            <b/>
            <sz val="9"/>
            <color indexed="81"/>
            <rFont val="宋体"/>
            <family val="3"/>
            <charset val="134"/>
          </rPr>
          <t>作者:</t>
        </r>
        <r>
          <rPr>
            <sz val="9"/>
            <color indexed="81"/>
            <rFont val="宋体"/>
            <family val="3"/>
            <charset val="134"/>
          </rPr>
          <t xml:space="preserve">
因为明细数据与总账有差异，直接从每日早报中取信用卡贷款项目余额
</t>
        </r>
      </text>
    </comment>
  </commentList>
</comments>
</file>

<file path=xl/comments2.xml><?xml version="1.0" encoding="utf-8"?>
<comments xmlns="http://schemas.openxmlformats.org/spreadsheetml/2006/main">
  <authors>
    <author>作者</author>
  </authors>
  <commentList>
    <comment ref="A13" authorId="0" shapeId="0">
      <text>
        <r>
          <rPr>
            <b/>
            <sz val="9"/>
            <color indexed="81"/>
            <rFont val="宋体"/>
            <family val="3"/>
            <charset val="134"/>
          </rPr>
          <t>作者:</t>
        </r>
        <r>
          <rPr>
            <sz val="9"/>
            <color indexed="81"/>
            <rFont val="宋体"/>
            <family val="3"/>
            <charset val="134"/>
          </rPr>
          <t xml:space="preserve">
含交易投资、投资公允价值、折溢价等</t>
        </r>
      </text>
    </comment>
  </commentList>
</comments>
</file>

<file path=xl/comments3.xml><?xml version="1.0" encoding="utf-8"?>
<comments xmlns="http://schemas.openxmlformats.org/spreadsheetml/2006/main">
  <authors>
    <author>作者</author>
  </authors>
  <commentList>
    <comment ref="C31" authorId="0" shapeId="0">
      <text>
        <r>
          <rPr>
            <b/>
            <sz val="9"/>
            <color indexed="81"/>
            <rFont val="宋体"/>
            <family val="3"/>
            <charset val="134"/>
          </rPr>
          <t>作者:</t>
        </r>
        <r>
          <rPr>
            <sz val="9"/>
            <color indexed="81"/>
            <rFont val="宋体"/>
            <family val="3"/>
            <charset val="134"/>
          </rPr>
          <t xml:space="preserve">
不含对公大额存单。</t>
        </r>
      </text>
    </comment>
    <comment ref="C38" authorId="0" shapeId="0">
      <text>
        <r>
          <rPr>
            <b/>
            <sz val="9"/>
            <color indexed="81"/>
            <rFont val="宋体"/>
            <family val="3"/>
            <charset val="134"/>
          </rPr>
          <t>作者:</t>
        </r>
        <r>
          <rPr>
            <sz val="9"/>
            <color indexed="81"/>
            <rFont val="宋体"/>
            <family val="3"/>
            <charset val="134"/>
          </rPr>
          <t xml:space="preserve">
不含零售大额存单。</t>
        </r>
      </text>
    </comment>
  </commentList>
</comments>
</file>

<file path=xl/comments4.xml><?xml version="1.0" encoding="utf-8"?>
<comments xmlns="http://schemas.openxmlformats.org/spreadsheetml/2006/main">
  <authors>
    <author>作者</author>
  </authors>
  <commentList>
    <comment ref="E81" authorId="0" shapeId="0">
      <text>
        <r>
          <rPr>
            <b/>
            <sz val="9"/>
            <color indexed="81"/>
            <rFont val="宋体"/>
            <family val="3"/>
            <charset val="134"/>
          </rPr>
          <t>中行利率1.8，暂按上月1.5调整</t>
        </r>
      </text>
    </comment>
  </commentList>
</comments>
</file>

<file path=xl/comments5.xml><?xml version="1.0" encoding="utf-8"?>
<comments xmlns="http://schemas.openxmlformats.org/spreadsheetml/2006/main">
  <authors>
    <author>作者</author>
  </authors>
  <commentList>
    <comment ref="F15" authorId="0" shapeId="0">
      <text>
        <r>
          <rPr>
            <b/>
            <sz val="9"/>
            <color indexed="81"/>
            <rFont val="宋体"/>
            <family val="3"/>
            <charset val="134"/>
          </rPr>
          <t>剔除债券基金</t>
        </r>
        <r>
          <rPr>
            <sz val="9"/>
            <color indexed="81"/>
            <rFont val="宋体"/>
            <family val="3"/>
            <charset val="134"/>
          </rPr>
          <t xml:space="preserve">
</t>
        </r>
      </text>
    </comment>
    <comment ref="F18" authorId="0" shapeId="0">
      <text>
        <r>
          <rPr>
            <sz val="9"/>
            <color indexed="81"/>
            <rFont val="宋体"/>
            <family val="3"/>
            <charset val="134"/>
          </rPr>
          <t xml:space="preserve">剔除2000亿票据非标交易账户
</t>
        </r>
      </text>
    </comment>
    <comment ref="B21" authorId="0" shapeId="0">
      <text>
        <r>
          <rPr>
            <b/>
            <sz val="9"/>
            <color indexed="81"/>
            <rFont val="宋体"/>
            <family val="3"/>
            <charset val="134"/>
          </rPr>
          <t>作者:</t>
        </r>
        <r>
          <rPr>
            <sz val="9"/>
            <color indexed="81"/>
            <rFont val="宋体"/>
            <family val="3"/>
            <charset val="134"/>
          </rPr>
          <t xml:space="preserve">
存放同业部分顺序与《oracle_20180430》文档中的顺序是相反的，要注意</t>
        </r>
      </text>
    </comment>
  </commentList>
</comments>
</file>

<file path=xl/comments6.xml><?xml version="1.0" encoding="utf-8"?>
<comments xmlns="http://schemas.openxmlformats.org/spreadsheetml/2006/main">
  <authors>
    <author>作者</author>
  </authors>
  <commentList>
    <comment ref="B14" authorId="0" shapeId="0">
      <text>
        <r>
          <rPr>
            <b/>
            <sz val="9"/>
            <color indexed="81"/>
            <rFont val="宋体"/>
            <family val="3"/>
            <charset val="134"/>
          </rPr>
          <t>手工在待售账户、债券投资和生息资产中扣除400亿债券基金规模</t>
        </r>
        <r>
          <rPr>
            <sz val="9"/>
            <color indexed="81"/>
            <rFont val="宋体"/>
            <family val="3"/>
            <charset val="134"/>
          </rPr>
          <t xml:space="preserve">
</t>
        </r>
      </text>
    </comment>
  </commentList>
</comments>
</file>

<file path=xl/comments7.xml><?xml version="1.0" encoding="utf-8"?>
<comments xmlns="http://schemas.openxmlformats.org/spreadsheetml/2006/main">
  <authors>
    <author>作者</author>
  </authors>
  <commentList>
    <comment ref="B14" authorId="0" shapeId="0">
      <text>
        <r>
          <rPr>
            <b/>
            <sz val="9"/>
            <color indexed="81"/>
            <rFont val="宋体"/>
            <family val="3"/>
            <charset val="134"/>
          </rPr>
          <t>作者:</t>
        </r>
        <r>
          <rPr>
            <sz val="9"/>
            <color indexed="81"/>
            <rFont val="宋体"/>
            <family val="3"/>
            <charset val="134"/>
          </rPr>
          <t xml:space="preserve">
3y</t>
        </r>
      </text>
    </comment>
    <comment ref="B21" authorId="0" shapeId="0">
      <text>
        <r>
          <rPr>
            <b/>
            <sz val="9"/>
            <color indexed="81"/>
            <rFont val="宋体"/>
            <family val="3"/>
            <charset val="134"/>
          </rPr>
          <t xml:space="preserve">按上月跟踪数
</t>
        </r>
      </text>
    </comment>
    <comment ref="B23" authorId="0" shapeId="0">
      <text>
        <r>
          <rPr>
            <b/>
            <sz val="9"/>
            <color indexed="81"/>
            <rFont val="宋体"/>
            <family val="3"/>
            <charset val="134"/>
          </rPr>
          <t>按上月跟踪数</t>
        </r>
      </text>
    </comment>
    <comment ref="B25" authorId="0" shapeId="0">
      <text>
        <r>
          <rPr>
            <sz val="9"/>
            <color indexed="81"/>
            <rFont val="Tahoma"/>
            <family val="2"/>
          </rPr>
          <t xml:space="preserve">ON SHIBOR
</t>
        </r>
      </text>
    </comment>
    <comment ref="B46" authorId="0" shapeId="0">
      <text>
        <r>
          <rPr>
            <sz val="9"/>
            <color indexed="81"/>
            <rFont val="宋体"/>
            <family val="3"/>
            <charset val="134"/>
          </rPr>
          <t>上月实际</t>
        </r>
        <r>
          <rPr>
            <sz val="9"/>
            <color indexed="81"/>
            <rFont val="Tahoma"/>
            <family val="2"/>
          </rPr>
          <t xml:space="preserve">
</t>
        </r>
      </text>
    </comment>
    <comment ref="B47" authorId="0" shapeId="0">
      <text>
        <r>
          <rPr>
            <b/>
            <sz val="9"/>
            <color indexed="81"/>
            <rFont val="宋体"/>
            <family val="3"/>
            <charset val="134"/>
          </rPr>
          <t>上月实际</t>
        </r>
        <r>
          <rPr>
            <sz val="9"/>
            <color indexed="81"/>
            <rFont val="Tahoma"/>
            <family val="2"/>
          </rPr>
          <t xml:space="preserve">
</t>
        </r>
      </text>
    </comment>
    <comment ref="B49" authorId="0" shapeId="0">
      <text>
        <r>
          <rPr>
            <b/>
            <sz val="9"/>
            <color indexed="81"/>
            <rFont val="宋体"/>
            <family val="3"/>
            <charset val="134"/>
          </rPr>
          <t>上月实际</t>
        </r>
        <r>
          <rPr>
            <b/>
            <sz val="9"/>
            <color indexed="81"/>
            <rFont val="Tahoma"/>
            <family val="2"/>
          </rPr>
          <t xml:space="preserve">
</t>
        </r>
        <r>
          <rPr>
            <sz val="9"/>
            <color indexed="81"/>
            <rFont val="Tahoma"/>
            <family val="2"/>
          </rPr>
          <t xml:space="preserve">
</t>
        </r>
      </text>
    </comment>
    <comment ref="B53" authorId="0" shapeId="0">
      <text>
        <r>
          <rPr>
            <b/>
            <sz val="9"/>
            <color indexed="81"/>
            <rFont val="宋体"/>
            <family val="3"/>
            <charset val="134"/>
          </rPr>
          <t>3y国开+30BP</t>
        </r>
        <r>
          <rPr>
            <sz val="9"/>
            <color indexed="81"/>
            <rFont val="宋体"/>
            <family val="3"/>
            <charset val="134"/>
          </rPr>
          <t xml:space="preserve">
</t>
        </r>
      </text>
    </comment>
    <comment ref="B55" authorId="0" shapeId="0">
      <text>
        <r>
          <rPr>
            <b/>
            <sz val="9"/>
            <color indexed="81"/>
            <rFont val="宋体"/>
            <family val="3"/>
            <charset val="134"/>
          </rPr>
          <t>14% OMO 7D-28D
3% OMO 63D
6% BILL REPO
77% MLF</t>
        </r>
        <r>
          <rPr>
            <sz val="9"/>
            <color indexed="81"/>
            <rFont val="宋体"/>
            <family val="3"/>
            <charset val="134"/>
          </rPr>
          <t xml:space="preserve">
</t>
        </r>
      </text>
    </comment>
  </commentList>
</comments>
</file>

<file path=xl/sharedStrings.xml><?xml version="1.0" encoding="utf-8"?>
<sst xmlns="http://schemas.openxmlformats.org/spreadsheetml/2006/main" count="2605" uniqueCount="869">
  <si>
    <t>资产负债结构组合管理模板</t>
  </si>
  <si>
    <t>1. 参数输入</t>
  </si>
  <si>
    <t>1.1. 存量业务参数输入</t>
  </si>
  <si>
    <t>存量业务到期结构</t>
  </si>
  <si>
    <t>存量业务到期收益率</t>
  </si>
  <si>
    <t>新业务利率假设</t>
  </si>
  <si>
    <t>1.3. 风险指标参数输入</t>
  </si>
  <si>
    <t>优化参数设置</t>
  </si>
  <si>
    <t>2. 优化启动界面</t>
  </si>
  <si>
    <t>资产端</t>
  </si>
  <si>
    <t>贷款和垫款</t>
  </si>
  <si>
    <t>公司贷款</t>
  </si>
  <si>
    <t>信用卡贷款</t>
  </si>
  <si>
    <t>票据贴现</t>
  </si>
  <si>
    <t>投资</t>
  </si>
  <si>
    <t>12M</t>
  </si>
  <si>
    <t>非标投资</t>
  </si>
  <si>
    <t>存放中央银行款项</t>
  </si>
  <si>
    <t>存放同业和其他金融机构款项</t>
  </si>
  <si>
    <t>拆出资金</t>
  </si>
  <si>
    <t>买入返售金融资产</t>
  </si>
  <si>
    <t>负债端</t>
  </si>
  <si>
    <t>客户存款</t>
  </si>
  <si>
    <t>对公存款</t>
  </si>
  <si>
    <t>零售存款</t>
  </si>
  <si>
    <t>同业和其他金融机构存放款项</t>
  </si>
  <si>
    <t>拆入资金</t>
  </si>
  <si>
    <t>次级定期债券</t>
  </si>
  <si>
    <t>长期债券</t>
  </si>
  <si>
    <t>同业存单</t>
  </si>
  <si>
    <t>向央行借款</t>
  </si>
  <si>
    <t>目录</t>
  </si>
  <si>
    <t>资产负债项目</t>
  </si>
  <si>
    <t>母节点</t>
  </si>
  <si>
    <t>零售住房贷款</t>
  </si>
  <si>
    <t>零售非住房贷款</t>
  </si>
  <si>
    <t>债券</t>
  </si>
  <si>
    <t>国债</t>
  </si>
  <si>
    <t>政策性银行金融债</t>
  </si>
  <si>
    <t>其他债券</t>
  </si>
  <si>
    <t>信贷类非标投资</t>
  </si>
  <si>
    <t>非信贷类非标投资</t>
  </si>
  <si>
    <t>存放同业和其他金融机构款项 定期</t>
  </si>
  <si>
    <t>存放同业和其他金融机构款项 活期</t>
  </si>
  <si>
    <t>买入返售债券</t>
  </si>
  <si>
    <t>买入返售贷款</t>
  </si>
  <si>
    <t>买入返售票据</t>
  </si>
  <si>
    <t>买入返售其他</t>
  </si>
  <si>
    <t>一般对公定期存款</t>
  </si>
  <si>
    <t>对公结构性存款</t>
  </si>
  <si>
    <t>对公大额存单</t>
  </si>
  <si>
    <t>对公协议存款</t>
  </si>
  <si>
    <t>对公活期存款</t>
  </si>
  <si>
    <t>对公通知存款</t>
  </si>
  <si>
    <t>一般零售定期存款</t>
  </si>
  <si>
    <t>零售结构性存款</t>
  </si>
  <si>
    <t>零售大额存单</t>
  </si>
  <si>
    <t>零售活期存款</t>
  </si>
  <si>
    <t>零售通知存款</t>
  </si>
  <si>
    <t>同业存放活期</t>
  </si>
  <si>
    <t>同业存放定期</t>
  </si>
  <si>
    <t>卖出回购金融资产</t>
  </si>
  <si>
    <t>卖出回购债券</t>
  </si>
  <si>
    <t>卖出回购票据</t>
  </si>
  <si>
    <t>应付债券</t>
  </si>
  <si>
    <t>1M</t>
  </si>
  <si>
    <t>3M</t>
  </si>
  <si>
    <t>6M</t>
  </si>
  <si>
    <t>是否优化节点</t>
  </si>
  <si>
    <t>P</t>
  </si>
  <si>
    <t>当前业务量占比</t>
  </si>
  <si>
    <t>当前业务量</t>
  </si>
  <si>
    <t>&gt;40</t>
  </si>
  <si>
    <t>2M</t>
  </si>
  <si>
    <t>4M</t>
  </si>
  <si>
    <t>5M</t>
  </si>
  <si>
    <t>7M</t>
  </si>
  <si>
    <t>8M</t>
  </si>
  <si>
    <t>9M</t>
  </si>
  <si>
    <t>10M</t>
  </si>
  <si>
    <t>11M</t>
  </si>
  <si>
    <t>13M</t>
  </si>
  <si>
    <t>14M</t>
  </si>
  <si>
    <t>15M</t>
  </si>
  <si>
    <t>16M</t>
  </si>
  <si>
    <t>17M</t>
  </si>
  <si>
    <t>18M</t>
  </si>
  <si>
    <t>19M</t>
  </si>
  <si>
    <t>20M</t>
  </si>
  <si>
    <t>21M</t>
  </si>
  <si>
    <t>22M</t>
  </si>
  <si>
    <t>23M</t>
  </si>
  <si>
    <t>24M</t>
  </si>
  <si>
    <t>25M</t>
  </si>
  <si>
    <t>26M</t>
  </si>
  <si>
    <t>27M</t>
  </si>
  <si>
    <t>28M</t>
  </si>
  <si>
    <t>29M</t>
  </si>
  <si>
    <t>30M</t>
  </si>
  <si>
    <t>31M</t>
  </si>
  <si>
    <t>32M</t>
  </si>
  <si>
    <t>33M</t>
  </si>
  <si>
    <t>34M</t>
  </si>
  <si>
    <t>35M</t>
  </si>
  <si>
    <t>36M</t>
  </si>
  <si>
    <t>37M</t>
  </si>
  <si>
    <t>38M</t>
  </si>
  <si>
    <t>39M</t>
  </si>
  <si>
    <t>40M</t>
  </si>
  <si>
    <t>&gt;40M</t>
  </si>
  <si>
    <t>1.2. 新业务假设参数输入</t>
  </si>
  <si>
    <t>新业务量假设</t>
  </si>
  <si>
    <t>生息资产</t>
  </si>
  <si>
    <t>个人住房贷款</t>
  </si>
  <si>
    <t>个人非住房贷款</t>
  </si>
  <si>
    <t>信用卡透支</t>
  </si>
  <si>
    <t xml:space="preserve">  一、自营贷款</t>
  </si>
  <si>
    <t>持有到期账户</t>
  </si>
  <si>
    <t>持有待售账户</t>
  </si>
  <si>
    <t>其他应收债券投资</t>
  </si>
  <si>
    <t xml:space="preserve">  二、债券投资</t>
  </si>
  <si>
    <t>信贷类自营非标（对公+零售）</t>
  </si>
  <si>
    <t>票据非标及其他非标</t>
  </si>
  <si>
    <t xml:space="preserve">  其中：票据非标</t>
  </si>
  <si>
    <t xml:space="preserve">  三、自营非标投资</t>
  </si>
  <si>
    <t xml:space="preserve">  四、存放央行</t>
  </si>
  <si>
    <t>存放同业</t>
  </si>
  <si>
    <t>拆出同业</t>
  </si>
  <si>
    <t>买入返售资产</t>
  </si>
  <si>
    <t xml:space="preserve"> 1.买返债券</t>
  </si>
  <si>
    <t xml:space="preserve"> 2.买返票据</t>
  </si>
  <si>
    <t xml:space="preserve"> 3.买返其他</t>
  </si>
  <si>
    <t xml:space="preserve">  五、同业资产</t>
  </si>
  <si>
    <t xml:space="preserve"> </t>
  </si>
  <si>
    <t>付息负债</t>
  </si>
  <si>
    <t xml:space="preserve">  其中：表内开放式理财</t>
  </si>
  <si>
    <t>对公定期存款</t>
  </si>
  <si>
    <t xml:space="preserve">  其中：对公大额存单</t>
  </si>
  <si>
    <t xml:space="preserve">        单位通知存款</t>
  </si>
  <si>
    <t xml:space="preserve">        对公结构性存款</t>
  </si>
  <si>
    <t xml:space="preserve">        协议存款</t>
  </si>
  <si>
    <t xml:space="preserve">        国库定期存款</t>
  </si>
  <si>
    <t xml:space="preserve">        表内封闭式理财</t>
  </si>
  <si>
    <t xml:space="preserve">    对公存款</t>
  </si>
  <si>
    <t>个人活期存款</t>
  </si>
  <si>
    <t xml:space="preserve">    其中：表内开放式理财</t>
  </si>
  <si>
    <t>个人定期存款</t>
  </si>
  <si>
    <t xml:space="preserve">    其中：个人大额存单</t>
  </si>
  <si>
    <t xml:space="preserve">          个人通知存款</t>
  </si>
  <si>
    <t xml:space="preserve">          个人结构性存款</t>
  </si>
  <si>
    <t xml:space="preserve">    储蓄存款</t>
  </si>
  <si>
    <t xml:space="preserve">  一、自营存款</t>
  </si>
  <si>
    <t>同业活期存款</t>
  </si>
  <si>
    <t>同业定期存款</t>
  </si>
  <si>
    <t xml:space="preserve">  二、同业存款 </t>
  </si>
  <si>
    <t>同业拆入</t>
  </si>
  <si>
    <t>卖出回购资产</t>
  </si>
  <si>
    <t xml:space="preserve">  1.卖出回购证券</t>
  </si>
  <si>
    <t xml:space="preserve">  2.卖出回购票据</t>
  </si>
  <si>
    <t xml:space="preserve">  三、同业融入</t>
  </si>
  <si>
    <t>发行同业CD</t>
  </si>
  <si>
    <t>其他发行债券</t>
  </si>
  <si>
    <t xml:space="preserve">  四、发行债券</t>
  </si>
  <si>
    <t xml:space="preserve">  五、向央行借款</t>
  </si>
  <si>
    <t>是否设置新业务量</t>
  </si>
  <si>
    <t>业务净增量假设</t>
  </si>
  <si>
    <t>RWA风险权重</t>
  </si>
  <si>
    <t>资产项目</t>
  </si>
  <si>
    <t>LCR</t>
  </si>
  <si>
    <t>1.4. 优化参数设置</t>
  </si>
  <si>
    <t>业务人员设置的优化参数</t>
  </si>
  <si>
    <t>参数说明</t>
  </si>
  <si>
    <t>LCR约束值</t>
  </si>
  <si>
    <t>设置优化中单月LCR的最小值</t>
  </si>
  <si>
    <t>单月RWA增量</t>
  </si>
  <si>
    <t>优化区间</t>
  </si>
  <si>
    <t>设置需要优化的区间</t>
  </si>
  <si>
    <t>下列参数用于中间计算，业务人员请避免手工修改</t>
  </si>
  <si>
    <t>优化期间</t>
  </si>
  <si>
    <t>预测时间</t>
  </si>
  <si>
    <t>Excel Solver</t>
  </si>
  <si>
    <t>当前业务量/占比</t>
  </si>
  <si>
    <t>优化节点</t>
  </si>
  <si>
    <t>行位</t>
  </si>
  <si>
    <t>基准业务总增量</t>
  </si>
  <si>
    <t>优化业务总增量</t>
  </si>
  <si>
    <t>下限</t>
  </si>
  <si>
    <t>上限</t>
  </si>
  <si>
    <t>优化利息收益/成本</t>
  </si>
  <si>
    <t>基准利息收益/成本</t>
  </si>
  <si>
    <t>编号</t>
  </si>
  <si>
    <t>变数项</t>
  </si>
  <si>
    <t>变数组</t>
  </si>
  <si>
    <t>Address</t>
  </si>
  <si>
    <t>增量结果</t>
  </si>
  <si>
    <t>是否满足约束</t>
  </si>
  <si>
    <t>添加业务增量上下限约束条件</t>
  </si>
  <si>
    <t>添加优化约束条件</t>
  </si>
  <si>
    <t>限制条件</t>
  </si>
  <si>
    <t>条件</t>
  </si>
  <si>
    <t>限制值</t>
  </si>
  <si>
    <t>Relation No</t>
  </si>
  <si>
    <t>备注</t>
  </si>
  <si>
    <t>&lt;=</t>
  </si>
  <si>
    <t>优化条件个数</t>
  </si>
  <si>
    <t>=</t>
  </si>
  <si>
    <t>&gt;=</t>
  </si>
  <si>
    <t>优化后资产总增量</t>
  </si>
  <si>
    <t>优化后负债总增量</t>
  </si>
  <si>
    <t>优化后RWA风险资产增量</t>
  </si>
  <si>
    <t>优化后LCR</t>
  </si>
  <si>
    <t>约束条件结果值</t>
  </si>
  <si>
    <t>优化前后资产总增量相同</t>
  </si>
  <si>
    <t>优化前后负债总增量相同</t>
  </si>
  <si>
    <t>优化后RWA风险资本增加量</t>
  </si>
  <si>
    <t>判断是否需要进行二次优化</t>
  </si>
  <si>
    <t>资产总增量是否一致</t>
  </si>
  <si>
    <t>负债总增量是否一致</t>
  </si>
  <si>
    <t>LCR是否满足约束</t>
  </si>
  <si>
    <t>风险权重是否满足约束</t>
  </si>
  <si>
    <t>增量结构是否超过上下限</t>
  </si>
  <si>
    <t>是否需要二次优化</t>
  </si>
  <si>
    <t>当前优化月份</t>
  </si>
  <si>
    <t>基本优化结果</t>
  </si>
  <si>
    <t>优化后各期毛增量</t>
  </si>
  <si>
    <t>RWA风险资产增量</t>
  </si>
  <si>
    <t>LCR计算数据准备</t>
  </si>
  <si>
    <t>1.资产负债项目LCR计算比例系数</t>
  </si>
  <si>
    <t>LCR项目</t>
  </si>
  <si>
    <t>一级流动性资产-准备金</t>
  </si>
  <si>
    <t>一级流动性资产-风险权重为零的证券</t>
  </si>
  <si>
    <t>2A资产</t>
  </si>
  <si>
    <t>2B资产</t>
  </si>
  <si>
    <t>零售存款-稳定存款</t>
  </si>
  <si>
    <t>零售存款-欠稳定存款</t>
  </si>
  <si>
    <t>对公存款-小企业-稳定存款</t>
  </si>
  <si>
    <t>对公存款-小企业-欠稳定存款</t>
  </si>
  <si>
    <t>对公存款-大中型企业-有业务关系有存款保险</t>
  </si>
  <si>
    <t>对公存款-大中型企业-有业务关系无存款保险</t>
  </si>
  <si>
    <t>对公存款-大中型企业-无业务关系有存款保险</t>
  </si>
  <si>
    <t>对公存款-大中型企业-无业务关系无存款保险</t>
  </si>
  <si>
    <t>对公存款-主、央、公、多-有业务关系有存款保险</t>
  </si>
  <si>
    <t>对公存款-主、央、公、多-有业务关系无存款保险</t>
  </si>
  <si>
    <t>对公存款-主、央、公、多-无业务关系有存款保险</t>
  </si>
  <si>
    <t>对公存款-主、央、公、多-无业务关系无存款保险</t>
  </si>
  <si>
    <t>同业存款-有业务关系</t>
  </si>
  <si>
    <t>同业存款-无业务关系</t>
  </si>
  <si>
    <t>发行的30天内到期债务</t>
  </si>
  <si>
    <t>担保融资-央行</t>
  </si>
  <si>
    <t>担保融资_其他交易对手_一级资产担保</t>
  </si>
  <si>
    <t>担保融资_其他交易对手_2A资产担保</t>
  </si>
  <si>
    <t>担保融资_其他交易对手_2B资产担保_本国主权、多边开发银行、公共部门实体</t>
  </si>
  <si>
    <t>担保融资_其他交易对手_2B资产担保_其他</t>
  </si>
  <si>
    <t>担保融资_其他交易对手_其他资产_本国主权、多边开发银行、公共部门实体</t>
  </si>
  <si>
    <t>担保融资_其他交易对手_其他资产_其他</t>
  </si>
  <si>
    <t>逆回购与证券借入-押品未再抵押-买断式-以一级资产为担保</t>
  </si>
  <si>
    <t>逆回购与证券借入-押品未再抵押-买断式-以2A资产为担保</t>
  </si>
  <si>
    <t>逆回购与证券借入-押品未再抵押-买断式-以2B资产为担保</t>
  </si>
  <si>
    <t>逆回购与证券借入-押品未再抵押-买断式-其他资产保证金贷款</t>
  </si>
  <si>
    <t>逆回购与证券借入-押品未再抵押-买断式-其他</t>
  </si>
  <si>
    <t>逆回购与证券借入-押品未再抵押-质押式</t>
  </si>
  <si>
    <t>逆回购与证券借入-押品再抵押</t>
  </si>
  <si>
    <t>完全正常履约的协议性现金流入-非金融机构</t>
  </si>
  <si>
    <t>完全正常履约的协议性现金流入-中央银行</t>
  </si>
  <si>
    <t>完全正常履约的协议性现金流入-金融机构-无业务关系</t>
  </si>
  <si>
    <t>完全正常履约的协议性现金流入-金融机构-有业务关系</t>
  </si>
  <si>
    <t>2. 押品存量结构比例</t>
  </si>
  <si>
    <t>其中，以合格优质流动性资产为押品的融资</t>
  </si>
  <si>
    <t xml:space="preserve">        一级资产押品市值</t>
  </si>
  <si>
    <t xml:space="preserve">        2A资产押品市值</t>
  </si>
  <si>
    <t xml:space="preserve">        2B资产押品市值</t>
  </si>
  <si>
    <t xml:space="preserve">        押品市场价值</t>
  </si>
  <si>
    <t>3. 模板未涉及LCR项目数值假设</t>
  </si>
  <si>
    <t>项目名称</t>
  </si>
  <si>
    <t>现金</t>
  </si>
  <si>
    <t>2.1.4其他项目</t>
  </si>
  <si>
    <t>2.1.5其他或有融资义务</t>
  </si>
  <si>
    <t>2.1.6其他所有没有包含在以上类别中的本金、利息等现金流出</t>
  </si>
  <si>
    <t>2.2.3其他现金流入</t>
  </si>
  <si>
    <t>2.2.2.7 到期证券投资</t>
  </si>
  <si>
    <t>存放央行</t>
  </si>
  <si>
    <t>贷款和垫款-非信用卡贷款</t>
  </si>
  <si>
    <t>存放同业定期</t>
  </si>
  <si>
    <t>存放同业活期</t>
  </si>
  <si>
    <t>发行债券（不包括同业存单）</t>
  </si>
  <si>
    <t>计算系数</t>
  </si>
  <si>
    <t>当月新发生业务量</t>
  </si>
  <si>
    <t>当月期末余额</t>
  </si>
  <si>
    <t>LCR基准金额</t>
  </si>
  <si>
    <t>LCR计算过程</t>
    <phoneticPr fontId="19" type="noConversion"/>
  </si>
  <si>
    <t>拆出资金</t>
    <phoneticPr fontId="19" type="noConversion"/>
  </si>
  <si>
    <t>非标投资</t>
    <phoneticPr fontId="19" type="noConversion"/>
  </si>
  <si>
    <t>同业存单</t>
    <phoneticPr fontId="19" type="noConversion"/>
  </si>
  <si>
    <t>贷款和垫款-非信用卡贷款</t>
    <phoneticPr fontId="19" type="noConversion"/>
  </si>
  <si>
    <t>贷款和垫款-信用卡贷款</t>
    <phoneticPr fontId="19" type="noConversion"/>
  </si>
  <si>
    <t>国债</t>
    <phoneticPr fontId="19" type="noConversion"/>
  </si>
  <si>
    <t>政策性银行金融债</t>
    <phoneticPr fontId="19" type="noConversion"/>
  </si>
  <si>
    <t>其他债券</t>
    <phoneticPr fontId="19" type="noConversion"/>
  </si>
  <si>
    <t>存放同业定期</t>
    <phoneticPr fontId="19" type="noConversion"/>
  </si>
  <si>
    <t>存放同业活期</t>
    <phoneticPr fontId="19" type="noConversion"/>
  </si>
  <si>
    <t>买入返售金融资产</t>
    <phoneticPr fontId="19" type="noConversion"/>
  </si>
  <si>
    <t>对公存款</t>
    <phoneticPr fontId="19" type="noConversion"/>
  </si>
  <si>
    <t>零售存款</t>
    <phoneticPr fontId="19" type="noConversion"/>
  </si>
  <si>
    <t>存放央行</t>
    <phoneticPr fontId="19" type="noConversion"/>
  </si>
  <si>
    <t>同业活期存款</t>
    <phoneticPr fontId="19" type="noConversion"/>
  </si>
  <si>
    <t>同业定期存款</t>
    <phoneticPr fontId="19" type="noConversion"/>
  </si>
  <si>
    <t>卖出回购金融资产</t>
    <phoneticPr fontId="19" type="noConversion"/>
  </si>
  <si>
    <t>发行债券（不含同业存单）</t>
    <phoneticPr fontId="19" type="noConversion"/>
  </si>
  <si>
    <t>向央行借款</t>
    <phoneticPr fontId="19" type="noConversion"/>
  </si>
  <si>
    <t>基础金额</t>
    <phoneticPr fontId="19" type="noConversion"/>
  </si>
  <si>
    <t>流出系数</t>
    <phoneticPr fontId="19" type="noConversion"/>
  </si>
  <si>
    <t>填报金额</t>
    <phoneticPr fontId="19" type="noConversion"/>
  </si>
  <si>
    <t>折算系数</t>
    <phoneticPr fontId="19" type="noConversion"/>
  </si>
  <si>
    <t>优质流动性资产调整</t>
  </si>
  <si>
    <t xml:space="preserve">  其中，以合格优质流动性资产为押品的融资</t>
  </si>
  <si>
    <t>调整后的优质流动性资产</t>
  </si>
  <si>
    <t>对一级资产的影响</t>
  </si>
  <si>
    <t>调整后一级资产</t>
  </si>
  <si>
    <t>对2A资产的影响</t>
  </si>
  <si>
    <t>调整后2A资产</t>
  </si>
  <si>
    <t>对2B资产的影响</t>
  </si>
  <si>
    <t>调整后2B资产</t>
  </si>
  <si>
    <t>上限计算调整项</t>
  </si>
  <si>
    <r>
      <t>2B</t>
    </r>
    <r>
      <rPr>
        <sz val="11"/>
        <rFont val="微软雅黑"/>
        <family val="2"/>
        <charset val="134"/>
      </rPr>
      <t>资产调整项</t>
    </r>
  </si>
  <si>
    <t>二级资产调整项</t>
  </si>
  <si>
    <t>LCR汇总计算</t>
  </si>
  <si>
    <t>1.合格优质流动性资产</t>
  </si>
  <si>
    <t xml:space="preserve">  1.1一级资产</t>
  </si>
  <si>
    <t xml:space="preserve">  1.2 2A资产</t>
  </si>
  <si>
    <t xml:space="preserve">  1.3 2B资产</t>
  </si>
  <si>
    <t>2.净现金流出</t>
  </si>
  <si>
    <t xml:space="preserve">  2.1现金流出</t>
  </si>
  <si>
    <t xml:space="preserve">    2.1.1零售存款的现金流出</t>
  </si>
  <si>
    <t xml:space="preserve">    2.1.2无担保批发现金流出</t>
  </si>
  <si>
    <t xml:space="preserve">    2.1.3担保融资流出</t>
  </si>
  <si>
    <t xml:space="preserve">    2.1.4其他项目 </t>
  </si>
  <si>
    <t xml:space="preserve">    2.1.5其他或有融资义务</t>
  </si>
  <si>
    <t xml:space="preserve">    2.1.6其他所有没有包含在以上类别中的本金、利息等现金流出</t>
  </si>
  <si>
    <t xml:space="preserve">  2.2现金流入</t>
  </si>
  <si>
    <t xml:space="preserve">    2.2.1逆回购与证券借入</t>
  </si>
  <si>
    <t xml:space="preserve">    2.2.2完全正常履约的协议性现金流入</t>
  </si>
  <si>
    <t xml:space="preserve">    2.2.3其他现金流入</t>
  </si>
  <si>
    <t>3.流动性覆盖率</t>
    <phoneticPr fontId="25" type="noConversion"/>
  </si>
  <si>
    <t>卖出回购和担保融资业务量变动对于HQLA的影响</t>
    <phoneticPr fontId="19" type="noConversion"/>
  </si>
  <si>
    <t>卖出回购金融资产</t>
    <phoneticPr fontId="19" type="noConversion"/>
  </si>
  <si>
    <t>向央行借款</t>
    <phoneticPr fontId="19" type="noConversion"/>
  </si>
  <si>
    <t>基准增量</t>
    <phoneticPr fontId="19" type="noConversion"/>
  </si>
  <si>
    <t>优化后增量</t>
    <phoneticPr fontId="19" type="noConversion"/>
  </si>
  <si>
    <t>HQLA减少</t>
    <phoneticPr fontId="19" type="noConversion"/>
  </si>
  <si>
    <t>目录</t>
    <phoneticPr fontId="19" type="noConversion"/>
  </si>
  <si>
    <t>毛增量变动范围计算</t>
    <phoneticPr fontId="19" type="noConversion"/>
  </si>
  <si>
    <t>初始净增量假设</t>
    <phoneticPr fontId="19" type="noConversion"/>
  </si>
  <si>
    <t>净增量上限</t>
    <phoneticPr fontId="19" type="noConversion"/>
  </si>
  <si>
    <t>净增量下限</t>
    <phoneticPr fontId="19" type="noConversion"/>
  </si>
  <si>
    <t>净增量变动上限参数设置</t>
    <phoneticPr fontId="19" type="noConversion"/>
  </si>
  <si>
    <t>净增量变动下限参数设置</t>
    <phoneticPr fontId="19" type="noConversion"/>
  </si>
  <si>
    <t>基于期末余额变动上限设置</t>
    <phoneticPr fontId="19" type="noConversion"/>
  </si>
  <si>
    <t>基于期末余额变动下限设置</t>
    <phoneticPr fontId="19" type="noConversion"/>
  </si>
  <si>
    <t>毛增量上限</t>
    <phoneticPr fontId="19" type="noConversion"/>
  </si>
  <si>
    <t>目录</t>
    <phoneticPr fontId="19" type="noConversion"/>
  </si>
  <si>
    <t>同业存单、拆入资金</t>
    <phoneticPr fontId="19" type="noConversion"/>
  </si>
  <si>
    <t>拆入资金</t>
    <phoneticPr fontId="19" type="noConversion"/>
  </si>
  <si>
    <t>目录</t>
    <phoneticPr fontId="19" type="noConversion"/>
  </si>
  <si>
    <t>存量业务到期结构</t>
    <phoneticPr fontId="19" type="noConversion"/>
  </si>
  <si>
    <t>存量业务到期收益率</t>
    <phoneticPr fontId="19" type="noConversion"/>
  </si>
  <si>
    <t>存量业务利息收支</t>
    <phoneticPr fontId="19" type="noConversion"/>
  </si>
  <si>
    <t>LCR_基准情景</t>
    <phoneticPr fontId="19" type="noConversion"/>
  </si>
  <si>
    <t>新业务利息收支_基准情景</t>
    <phoneticPr fontId="19" type="noConversion"/>
  </si>
  <si>
    <t>新业务毛增量</t>
    <phoneticPr fontId="19" type="noConversion"/>
  </si>
  <si>
    <t>新业务利率</t>
    <phoneticPr fontId="19" type="noConversion"/>
  </si>
  <si>
    <t>新业务利息收支</t>
    <phoneticPr fontId="19" type="noConversion"/>
  </si>
  <si>
    <t>净利息收入</t>
    <phoneticPr fontId="19" type="noConversion"/>
  </si>
  <si>
    <t>新业务利息收支_优化情景</t>
    <phoneticPr fontId="19" type="noConversion"/>
  </si>
  <si>
    <t>新业务净利息收入</t>
    <phoneticPr fontId="19" type="noConversion"/>
  </si>
  <si>
    <t>期末余额_基准情景</t>
    <phoneticPr fontId="19" type="noConversion"/>
  </si>
  <si>
    <t>RWA风险权重</t>
    <phoneticPr fontId="19" type="noConversion"/>
  </si>
  <si>
    <t>业务净增量变动限制设置</t>
    <phoneticPr fontId="19" type="noConversion"/>
  </si>
  <si>
    <t>期末余额_优化情景</t>
    <phoneticPr fontId="19" type="noConversion"/>
  </si>
  <si>
    <r>
      <rPr>
        <sz val="10"/>
        <color theme="10"/>
        <rFont val="微软雅黑"/>
        <family val="2"/>
        <charset val="134"/>
      </rPr>
      <t>存量业务利息收支</t>
    </r>
    <phoneticPr fontId="19" type="noConversion"/>
  </si>
  <si>
    <r>
      <t>业务净增量</t>
    </r>
    <r>
      <rPr>
        <sz val="10"/>
        <rFont val="Arial"/>
        <family val="2"/>
      </rPr>
      <t>_</t>
    </r>
    <r>
      <rPr>
        <sz val="10"/>
        <rFont val="微软雅黑"/>
        <family val="2"/>
        <charset val="134"/>
      </rPr>
      <t>优化情景</t>
    </r>
    <phoneticPr fontId="19" type="noConversion"/>
  </si>
  <si>
    <r>
      <t>业务净增量</t>
    </r>
    <r>
      <rPr>
        <sz val="10"/>
        <rFont val="Arial"/>
        <family val="2"/>
      </rPr>
      <t>_</t>
    </r>
    <r>
      <rPr>
        <sz val="10"/>
        <rFont val="微软雅黑"/>
        <family val="2"/>
        <charset val="134"/>
      </rPr>
      <t>基准情景</t>
    </r>
    <phoneticPr fontId="19" type="noConversion"/>
  </si>
  <si>
    <t>利息计算关联系数</t>
    <phoneticPr fontId="19" type="noConversion"/>
  </si>
  <si>
    <t>新业务利率</t>
    <phoneticPr fontId="19" type="noConversion"/>
  </si>
  <si>
    <t>存量业务累计到期金额</t>
    <phoneticPr fontId="19" type="noConversion"/>
  </si>
  <si>
    <t>业务毛增量优化情景</t>
    <phoneticPr fontId="19" type="noConversion"/>
  </si>
  <si>
    <t>新业务累计毛增量</t>
    <phoneticPr fontId="19" type="noConversion"/>
  </si>
  <si>
    <r>
      <rPr>
        <u/>
        <sz val="10"/>
        <color theme="10"/>
        <rFont val="微软雅黑"/>
        <family val="2"/>
        <charset val="134"/>
      </rPr>
      <t>中间计算参数关联表</t>
    </r>
    <phoneticPr fontId="19" type="noConversion"/>
  </si>
  <si>
    <t>LCR计算参数</t>
    <phoneticPr fontId="19" type="noConversion"/>
  </si>
  <si>
    <t>LCR计算数据准备</t>
    <phoneticPr fontId="19" type="noConversion"/>
  </si>
  <si>
    <r>
      <t>LCR</t>
    </r>
    <r>
      <rPr>
        <b/>
        <sz val="10"/>
        <color theme="0"/>
        <rFont val="宋体"/>
        <family val="3"/>
        <charset val="134"/>
      </rPr>
      <t>计算基础金额</t>
    </r>
    <phoneticPr fontId="19" type="noConversion"/>
  </si>
  <si>
    <t>LCR项目填报金额</t>
    <phoneticPr fontId="19" type="noConversion"/>
  </si>
  <si>
    <t>优质流动性资产调整</t>
    <phoneticPr fontId="19" type="noConversion"/>
  </si>
  <si>
    <t>调整后的优质流动性资产</t>
    <phoneticPr fontId="19" type="noConversion"/>
  </si>
  <si>
    <t>LCR汇总计算</t>
    <phoneticPr fontId="19" type="noConversion"/>
  </si>
  <si>
    <t>关联利息计算系数</t>
  </si>
  <si>
    <t>净利息收入</t>
    <phoneticPr fontId="19" type="noConversion"/>
  </si>
  <si>
    <t>抵质押融资调整</t>
    <phoneticPr fontId="19" type="noConversion"/>
  </si>
  <si>
    <t>卖出回购_基准毛增量</t>
    <phoneticPr fontId="19" type="noConversion"/>
  </si>
  <si>
    <t>卖出回购_优化毛增量</t>
    <phoneticPr fontId="19" type="noConversion"/>
  </si>
  <si>
    <t>向央行借款_优化毛增量</t>
    <phoneticPr fontId="19" type="noConversion"/>
  </si>
  <si>
    <t>可抵质押优质流动性资产调整</t>
    <phoneticPr fontId="19" type="noConversion"/>
  </si>
  <si>
    <r>
      <t>业务毛增量</t>
    </r>
    <r>
      <rPr>
        <sz val="10"/>
        <rFont val="Arial"/>
        <family val="2"/>
      </rPr>
      <t>_</t>
    </r>
    <r>
      <rPr>
        <sz val="10"/>
        <rFont val="微软雅黑"/>
        <family val="2"/>
        <charset val="134"/>
      </rPr>
      <t>基准情景</t>
    </r>
    <phoneticPr fontId="19" type="noConversion"/>
  </si>
  <si>
    <r>
      <t>业务毛增量</t>
    </r>
    <r>
      <rPr>
        <sz val="10"/>
        <rFont val="Arial"/>
        <family val="2"/>
      </rPr>
      <t>_</t>
    </r>
    <r>
      <rPr>
        <sz val="10"/>
        <rFont val="微软雅黑"/>
        <family val="2"/>
        <charset val="134"/>
      </rPr>
      <t>优化情景</t>
    </r>
    <phoneticPr fontId="19" type="noConversion"/>
  </si>
  <si>
    <t>3.结果展示</t>
    <phoneticPr fontId="19" type="noConversion"/>
  </si>
  <si>
    <t>3.1. 基准情景结果展示</t>
    <phoneticPr fontId="19" type="noConversion"/>
  </si>
  <si>
    <t>3.2. 优化情景结果展示</t>
    <phoneticPr fontId="19" type="noConversion"/>
  </si>
  <si>
    <t>4. 优化结果分析</t>
    <phoneticPr fontId="19" type="noConversion"/>
  </si>
  <si>
    <t>5. 中间计算过程表</t>
    <phoneticPr fontId="19" type="noConversion"/>
  </si>
  <si>
    <r>
      <rPr>
        <sz val="10"/>
        <rFont val="Arial"/>
        <family val="2"/>
      </rPr>
      <t>LCR_</t>
    </r>
    <r>
      <rPr>
        <sz val="10"/>
        <rFont val="微软雅黑"/>
        <family val="2"/>
        <charset val="134"/>
      </rPr>
      <t>优化情景</t>
    </r>
    <phoneticPr fontId="19" type="noConversion"/>
  </si>
  <si>
    <t>存量业务净利息收入</t>
    <phoneticPr fontId="19" type="noConversion"/>
  </si>
  <si>
    <t>净利息收入合计</t>
    <phoneticPr fontId="19" type="noConversion"/>
  </si>
  <si>
    <t>基准情景</t>
    <phoneticPr fontId="19" type="noConversion"/>
  </si>
  <si>
    <t>优化情景</t>
    <phoneticPr fontId="19" type="noConversion"/>
  </si>
  <si>
    <t>存量业务利息收支</t>
    <phoneticPr fontId="19" type="noConversion"/>
  </si>
  <si>
    <t>新业务利息收支_优化情景</t>
    <phoneticPr fontId="19" type="noConversion"/>
  </si>
  <si>
    <t>优化结果_利息收支</t>
    <phoneticPr fontId="19" type="noConversion"/>
  </si>
  <si>
    <t>差异</t>
    <phoneticPr fontId="19" type="noConversion"/>
  </si>
  <si>
    <t>毛增量下限</t>
    <phoneticPr fontId="19" type="noConversion"/>
  </si>
  <si>
    <t>优化结果分析</t>
    <phoneticPr fontId="19" type="noConversion"/>
  </si>
  <si>
    <r>
      <t>使用说明：
该表格由业务人员输入当前时点存量业务的到期结构，输入区域为</t>
    </r>
    <r>
      <rPr>
        <b/>
        <sz val="10"/>
        <color theme="6" tint="-0.249977111117893"/>
        <rFont val="微软雅黑"/>
        <family val="2"/>
        <charset val="134"/>
      </rPr>
      <t>（F4：AT55）中绿色标出</t>
    </r>
    <r>
      <rPr>
        <sz val="10"/>
        <color theme="1"/>
        <rFont val="微软雅黑"/>
        <family val="2"/>
        <charset val="134"/>
      </rPr>
      <t>的部分。</t>
    </r>
    <r>
      <rPr>
        <b/>
        <sz val="10"/>
        <color rgb="FFFF0000"/>
        <rFont val="微软雅黑"/>
        <family val="2"/>
        <charset val="134"/>
      </rPr>
      <t xml:space="preserve">活期类资产负债业务需要统一将当前业务量放在最远的到期期限。
</t>
    </r>
    <r>
      <rPr>
        <sz val="10"/>
        <rFont val="微软雅黑"/>
        <family val="2"/>
        <charset val="134"/>
      </rPr>
      <t>其中，
活期类资产包括：</t>
    </r>
    <r>
      <rPr>
        <i/>
        <u/>
        <sz val="10"/>
        <rFont val="微软雅黑"/>
        <family val="2"/>
        <charset val="134"/>
      </rPr>
      <t>信用卡贷款、存放中央银行款项、存放同业活期</t>
    </r>
    <r>
      <rPr>
        <sz val="10"/>
        <rFont val="微软雅黑"/>
        <family val="2"/>
        <charset val="134"/>
      </rPr>
      <t>。
活期类负债包括：</t>
    </r>
    <r>
      <rPr>
        <i/>
        <u/>
        <sz val="10"/>
        <rFont val="微软雅黑"/>
        <family val="2"/>
        <charset val="134"/>
      </rPr>
      <t>对公活期存款、对公通知存款、零售活期存款、零售通知存款、同业存放活期</t>
    </r>
    <r>
      <rPr>
        <sz val="10"/>
        <rFont val="微软雅黑"/>
        <family val="2"/>
        <charset val="134"/>
      </rPr>
      <t>。</t>
    </r>
    <phoneticPr fontId="19" type="noConversion"/>
  </si>
  <si>
    <r>
      <t>使用说明：
该表由业务人员输入存量业务的到期收益率数据，输入区域为下表中</t>
    </r>
    <r>
      <rPr>
        <b/>
        <sz val="10"/>
        <color theme="6" tint="-0.249977111117893"/>
        <rFont val="微软雅黑"/>
        <family val="2"/>
        <charset val="134"/>
      </rPr>
      <t>绿色部分</t>
    </r>
    <r>
      <rPr>
        <sz val="10"/>
        <color theme="1"/>
        <rFont val="微软雅黑"/>
        <family val="2"/>
        <charset val="134"/>
      </rPr>
      <t>。下表中收益率数据均以百分数为单位，比如某项业务的到期收益率为5%，则在下表中对应的单元格输入5即可。</t>
    </r>
    <phoneticPr fontId="19" type="noConversion"/>
  </si>
  <si>
    <r>
      <t>使用说明：
该表由业务人员输入新业务量假设。业务量假设输入区域为下表中</t>
    </r>
    <r>
      <rPr>
        <b/>
        <sz val="10"/>
        <color theme="6" tint="-0.249977111117893"/>
        <rFont val="微软雅黑"/>
        <family val="2"/>
        <charset val="134"/>
      </rPr>
      <t>绿色部分，</t>
    </r>
    <r>
      <rPr>
        <sz val="10"/>
        <rFont val="微软雅黑"/>
        <family val="2"/>
        <charset val="134"/>
      </rPr>
      <t>业务人员在输入区域输入对于未来每个月月末时点业务量余额的假设。
业务人员同时需要在“是否设置新业务量”（B59）表明设置了新业务量的具体月份。例如，如果1月份设置了新业务量假设，则在对应的单元格输入“0”，否则在对应的单元格输入“1”。</t>
    </r>
    <phoneticPr fontId="19" type="noConversion"/>
  </si>
  <si>
    <t>右表自动根据业务人员输入的新业务量期末余额假设计算每月的业务净增量，其中部分低层级的业务量假设按照存量业务余额比例进行分摊。</t>
    <phoneticPr fontId="19" type="noConversion"/>
  </si>
  <si>
    <r>
      <t>使用说明：
该表由业务人员输入未来新业务的利率，输入区域为下表</t>
    </r>
    <r>
      <rPr>
        <b/>
        <sz val="10"/>
        <color theme="6" tint="-0.249977111117893"/>
        <rFont val="微软雅黑"/>
        <family val="2"/>
        <charset val="134"/>
      </rPr>
      <t>绿色部分</t>
    </r>
    <r>
      <rPr>
        <sz val="10"/>
        <color theme="1"/>
        <rFont val="微软雅黑"/>
        <family val="2"/>
        <charset val="134"/>
      </rPr>
      <t>。下表中的利率假设均以百分数为单位。</t>
    </r>
    <phoneticPr fontId="19" type="noConversion"/>
  </si>
  <si>
    <r>
      <t>使用说明：
该表由业务人员输入各资产项目对应的风险权重数据，输入区域为下表中</t>
    </r>
    <r>
      <rPr>
        <b/>
        <sz val="10"/>
        <color theme="6" tint="-0.249977111117893"/>
        <rFont val="微软雅黑"/>
        <family val="2"/>
        <charset val="134"/>
      </rPr>
      <t>绿色部分</t>
    </r>
    <r>
      <rPr>
        <sz val="10"/>
        <color theme="1"/>
        <rFont val="微软雅黑"/>
        <family val="2"/>
        <charset val="134"/>
      </rPr>
      <t>。业务人员在下表中直接填写各资产项对应的风险权重系数，比如5%。</t>
    </r>
    <phoneticPr fontId="19" type="noConversion"/>
  </si>
  <si>
    <t>使用说明：
该表由业务人员输入各项资产负债业务净增量变动的上限和下限；如果某项资产负债业务当月的基准业务净增量不为0，则以当月基准业务净增量为基础计算当月业务净增量变动的上限与下限；如果某项资产负债业务当月的基准业务净增量等于0，则以上月月末期末余额为基础计算当月业务净增量变动的上限与下限。</t>
    <phoneticPr fontId="19" type="noConversion"/>
  </si>
  <si>
    <t>下列各表基于业务人员设置的净增量变动上下限自动计算每月毛增量的变动上下限，以便在优化过程中进行调用，无需业务人员进行手工调整。</t>
    <phoneticPr fontId="19" type="noConversion"/>
  </si>
  <si>
    <t>净增量变动范围计算</t>
    <phoneticPr fontId="19" type="noConversion"/>
  </si>
  <si>
    <t>使用说明：
该表用于业务人员启动优化。业务人员在每次优化时点及按钮“启动优化”即可，其他均不需要业务人员进行手工调整。</t>
    <phoneticPr fontId="19" type="noConversion"/>
  </si>
  <si>
    <t>优化情景RWA增量</t>
    <phoneticPr fontId="19" type="noConversion"/>
  </si>
  <si>
    <t>利息收支_基准情景</t>
    <phoneticPr fontId="19" type="noConversion"/>
  </si>
  <si>
    <t>利息收支_优化情景</t>
    <phoneticPr fontId="19" type="noConversion"/>
  </si>
  <si>
    <t>年日均余额_基准情景</t>
    <phoneticPr fontId="19" type="noConversion"/>
  </si>
  <si>
    <t>年日均余额_优化情景</t>
    <phoneticPr fontId="19" type="noConversion"/>
  </si>
  <si>
    <t>注意：确保LCR的约束条件一直处于最后一个；</t>
    <phoneticPr fontId="19" type="noConversion"/>
  </si>
  <si>
    <t>目录</t>
    <phoneticPr fontId="19" type="noConversion"/>
  </si>
  <si>
    <t>向央行借款_基准毛增量</t>
    <phoneticPr fontId="19" type="noConversion"/>
  </si>
  <si>
    <t>需要业务人员根据分析需求自行统计某段期间的优化业务量、利息收支。</t>
    <phoneticPr fontId="19" type="noConversion"/>
  </si>
  <si>
    <t>设置优化后风险资本毛增量相较于基准风险资本毛增量的变动上限。</t>
    <phoneticPr fontId="19" type="noConversion"/>
  </si>
  <si>
    <t>使用说明：
该表由业务人员输入LCR计算所需要的相关参数，主要分为三部分：
1、资产负债项目LCR计算比例系数：该部分由业务人员输入LCR各项目与资产负债各项目期末余额之间的比例参数；
2、押品存量结构比例：该部分由业务人员输入有抵质的资产负债业务与抵制押品之间的比例关系；
3、模板未涉及LCR项目数值假设：该部分由业务人员输入LCR报表中与本模板不相关部分的填报金额假设。
上述各项参数的具体统计方法请参见附件“LCR计算参数统计模板”</t>
    <phoneticPr fontId="19" type="noConversion"/>
  </si>
  <si>
    <t>使用说明：
该表由业务人员输入优化求解时风险约束条件数值，分别是LCR最小值，RWA增速最大值以及优化区间。</t>
  </si>
  <si>
    <t>优化月份</t>
  </si>
  <si>
    <t>手工调整列，参照右侧N4,N5</t>
  </si>
  <si>
    <t>业务净增量_基准情景</t>
  </si>
  <si>
    <t>业务净增量_优化情景</t>
  </si>
  <si>
    <t>年日均利率_基准情景</t>
  </si>
  <si>
    <t>年日均利率_优化情景</t>
  </si>
  <si>
    <t>手工调整列，参见N6</t>
  </si>
  <si>
    <t>存量收支（C）</t>
  </si>
  <si>
    <t>增量收支（D,E）</t>
  </si>
  <si>
    <t>余额（L,M）</t>
  </si>
  <si>
    <t>第一次优化结果监控</t>
  </si>
  <si>
    <t>第二次优化结果监控</t>
  </si>
  <si>
    <t>Y</t>
  </si>
  <si>
    <t>N</t>
  </si>
  <si>
    <t>N.A.</t>
  </si>
  <si>
    <t>Ckeck</t>
  </si>
  <si>
    <t>优化存量不能小于零</t>
  </si>
  <si>
    <t>LCR大于等于95%</t>
  </si>
  <si>
    <t>优化余额是否小于零</t>
  </si>
  <si>
    <t>基准情景</t>
  </si>
  <si>
    <t>优化情景</t>
  </si>
  <si>
    <t>差异</t>
  </si>
  <si>
    <t>第一次优化RWA明细</t>
  </si>
  <si>
    <t>第二次优化RWA明细</t>
  </si>
  <si>
    <t>优化情景RWA增量</t>
  </si>
  <si>
    <t>基准情景RWA增量</t>
  </si>
  <si>
    <t>基本优化结果!$C$4:$AP$55,基本优化结果!$C$60:$AP$83</t>
  </si>
  <si>
    <t>基准RWA增速</t>
  </si>
  <si>
    <t>;</t>
  </si>
  <si>
    <t>ll</t>
  </si>
  <si>
    <t>l</t>
  </si>
  <si>
    <t>（优化RWA-基准RWA）/基准RWA</t>
  </si>
  <si>
    <t>基准RWA增速列数</t>
  </si>
  <si>
    <t>c</t>
  </si>
  <si>
    <t>d</t>
  </si>
  <si>
    <t>e</t>
  </si>
  <si>
    <t>f</t>
  </si>
  <si>
    <t>g</t>
  </si>
  <si>
    <t>h</t>
  </si>
  <si>
    <t>i</t>
  </si>
  <si>
    <t>j</t>
  </si>
  <si>
    <t>k</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</si>
  <si>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</si>
  <si>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</si>
  <si>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</si>
  <si>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</si>
  <si>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</si>
  <si>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</si>
  <si>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</si>
  <si>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</si>
  <si>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</si>
  <si>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</si>
  <si>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</si>
  <si>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</si>
  <si>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</si>
  <si>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</si>
  <si>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</si>
  <si>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</si>
  <si>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</si>
  <si>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</si>
  <si>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</si>
  <si>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</si>
  <si>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</si>
  <si>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</si>
  <si>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</si>
  <si>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</si>
  <si>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</si>
  <si>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</si>
  <si>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</si>
  <si>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</si>
  <si>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</si>
  <si>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</si>
  <si>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Diff</t>
  </si>
  <si>
    <t>Y</t>
    <phoneticPr fontId="19" type="noConversion"/>
  </si>
  <si>
    <t>年日均余额差异</t>
    <phoneticPr fontId="19" type="noConversion"/>
  </si>
  <si>
    <t>优化结果_业务净增量差异</t>
    <phoneticPr fontId="19" type="noConversion"/>
  </si>
  <si>
    <t>W45无利率值，保留上期数据</t>
    <phoneticPr fontId="19" type="noConversion"/>
  </si>
  <si>
    <t>零售贷款-个人住房</t>
  </si>
  <si>
    <t>零售贷款-非个人住房</t>
  </si>
  <si>
    <t>国债(AFS+HTM+ORD)</t>
  </si>
  <si>
    <t>政策性银行金融债(AFS+HTM+ORD)</t>
  </si>
  <si>
    <t>商业银行及其他金融机构债券(AFS+HTM+ORD)</t>
  </si>
  <si>
    <t>total</t>
  </si>
  <si>
    <t>待确认，第21个月的数据明显大于前面的数据，但是本次的第21个月落在2020年1月，是否有影响或者需要调整？（活期形态的业务已经调整）</t>
  </si>
  <si>
    <t>上月结果-9月</t>
  </si>
  <si>
    <t>买入返售证券</t>
  </si>
  <si>
    <t>一般对公定期</t>
  </si>
  <si>
    <t>结构性存款</t>
  </si>
  <si>
    <t>对公CD</t>
  </si>
  <si>
    <t>协议存款</t>
  </si>
  <si>
    <t>对公活期</t>
  </si>
  <si>
    <t>对公通知</t>
  </si>
  <si>
    <t>零售定期</t>
  </si>
  <si>
    <t>零售CD</t>
  </si>
  <si>
    <t>零售活期</t>
  </si>
  <si>
    <t>零售通知</t>
  </si>
  <si>
    <t>同业活期</t>
  </si>
  <si>
    <t>同业定期</t>
  </si>
  <si>
    <t>卖出回购证券</t>
  </si>
  <si>
    <t>长期金融债券</t>
  </si>
  <si>
    <t>黄色部分从本模板“业务量”和“利率”sheet中整理得到</t>
  </si>
  <si>
    <t>紫色部分根据资债均衡模型原取数模板“取数.XLS”和“输入模板v2.XLS”得到，主要因为需要对债券类型作划分</t>
  </si>
  <si>
    <t>信用卡透支</t>
    <phoneticPr fontId="19" type="noConversion"/>
  </si>
  <si>
    <t>20181130信用卡透支 境内 人民币数据5659.3453961079</t>
    <phoneticPr fontId="19" type="noConversion"/>
  </si>
  <si>
    <t>业务</t>
    <phoneticPr fontId="19" type="noConversion"/>
  </si>
  <si>
    <t>金额</t>
    <phoneticPr fontId="19" type="noConversion"/>
  </si>
  <si>
    <t>单位</t>
    <phoneticPr fontId="19" type="noConversion"/>
  </si>
  <si>
    <t>口径</t>
    <phoneticPr fontId="19" type="noConversion"/>
  </si>
  <si>
    <t>亿元</t>
    <phoneticPr fontId="19" type="noConversion"/>
  </si>
  <si>
    <t>人民币、境内</t>
    <phoneticPr fontId="19" type="noConversion"/>
  </si>
  <si>
    <t>11月已完成</t>
    <phoneticPr fontId="19" type="noConversion"/>
  </si>
  <si>
    <t>目前已经全部自动公式链接，只需更新“1输入-存量业务到期”页签</t>
    <phoneticPr fontId="19" type="noConversion"/>
  </si>
  <si>
    <t>每期更新下面数据，来源于《输入模板V2》中的“收益率数据”sheet，为了进行单位转换</t>
  </si>
  <si>
    <t>模型计算时，不用此表计算活期、通知、存款准备金等利率，所以此页上述利率值公式不用编辑；但业务量需要考虑1M和5Y以上</t>
  </si>
  <si>
    <t>修改单位</t>
  </si>
  <si>
    <t>目前已经全部自动公式链接，只需更新“1输入-存量业务利率”页签</t>
    <phoneticPr fontId="19" type="noConversion"/>
  </si>
  <si>
    <t>20181007预测</t>
    <phoneticPr fontId="62" type="noConversion"/>
  </si>
  <si>
    <t>20180904预测</t>
    <phoneticPr fontId="62" type="noConversion"/>
  </si>
  <si>
    <t>20180801预测</t>
    <phoneticPr fontId="62" type="noConversion"/>
  </si>
  <si>
    <t>20180701预测</t>
    <phoneticPr fontId="62" type="noConversion"/>
  </si>
  <si>
    <t>2018060提供</t>
    <phoneticPr fontId="62" type="noConversion"/>
  </si>
  <si>
    <t>2018.5.1提供</t>
    <phoneticPr fontId="62" type="noConversion"/>
  </si>
  <si>
    <t>2018.4.1提供</t>
    <phoneticPr fontId="62" type="noConversion"/>
  </si>
  <si>
    <t>2018.3.1提供</t>
    <phoneticPr fontId="62" type="noConversion"/>
  </si>
  <si>
    <t>2018.2.5提供</t>
    <phoneticPr fontId="62" type="noConversion"/>
  </si>
  <si>
    <t>2018.1.3提供</t>
    <phoneticPr fontId="62" type="noConversion"/>
  </si>
  <si>
    <t>12月提供</t>
    <phoneticPr fontId="62" type="noConversion"/>
  </si>
  <si>
    <t>9.1提供</t>
    <phoneticPr fontId="62" type="noConversion"/>
  </si>
  <si>
    <t>8.18提供</t>
    <phoneticPr fontId="62" type="noConversion"/>
  </si>
  <si>
    <t>基准</t>
  </si>
  <si>
    <t>基准</t>
    <phoneticPr fontId="62" type="noConversion"/>
  </si>
  <si>
    <t>悲观1</t>
    <phoneticPr fontId="62" type="noConversion"/>
  </si>
  <si>
    <t>悲观2</t>
    <phoneticPr fontId="62" type="noConversion"/>
  </si>
  <si>
    <t>2017年7月预测</t>
  </si>
  <si>
    <t>6月预测</t>
  </si>
  <si>
    <t>5月预测</t>
  </si>
  <si>
    <t>乐观</t>
  </si>
  <si>
    <t>悲观</t>
  </si>
  <si>
    <t>3月以来新发生的业务，通道平均切30bp，托管5bp，中收平均5bp（一半左右的业务不切）</t>
    <phoneticPr fontId="62" type="noConversion"/>
  </si>
  <si>
    <t>不管</t>
    <phoneticPr fontId="62" type="noConversion"/>
  </si>
  <si>
    <t>目前数据到次年末，注意拉平，且每个月会往前移动1列，注意更新公式或者粘贴方式</t>
    <phoneticPr fontId="19" type="noConversion"/>
  </si>
  <si>
    <t>来源于定价室</t>
    <phoneticPr fontId="19" type="noConversion"/>
  </si>
  <si>
    <t>来源于组件</t>
    <phoneticPr fontId="19" type="noConversion"/>
  </si>
  <si>
    <t>资产</t>
    <phoneticPr fontId="70" type="noConversion"/>
  </si>
  <si>
    <t>类型</t>
    <phoneticPr fontId="70" type="noConversion"/>
  </si>
  <si>
    <t>本月平均水平</t>
  </si>
  <si>
    <t>本月平均水平</t>
    <phoneticPr fontId="70" type="noConversion"/>
  </si>
  <si>
    <t>1月</t>
    <phoneticPr fontId="70" type="noConversion"/>
  </si>
  <si>
    <t>2个月</t>
    <phoneticPr fontId="70" type="noConversion"/>
  </si>
  <si>
    <t>3个月</t>
    <phoneticPr fontId="70" type="noConversion"/>
  </si>
  <si>
    <t>4个月</t>
  </si>
  <si>
    <t>5个月</t>
  </si>
  <si>
    <t>6个月</t>
  </si>
  <si>
    <t>7个月</t>
  </si>
  <si>
    <t>8个月</t>
  </si>
  <si>
    <t>9个月</t>
  </si>
  <si>
    <t>10个月</t>
  </si>
  <si>
    <t>11个月</t>
  </si>
  <si>
    <t>12个月</t>
  </si>
  <si>
    <t>13个月</t>
  </si>
  <si>
    <t>14个月</t>
  </si>
  <si>
    <t>15个月</t>
  </si>
  <si>
    <t>16个月</t>
  </si>
  <si>
    <t>17个月</t>
  </si>
  <si>
    <t>18个月</t>
  </si>
  <si>
    <t>19个月</t>
  </si>
  <si>
    <t>20个月</t>
  </si>
  <si>
    <t>21个月</t>
  </si>
  <si>
    <t>22个月</t>
  </si>
  <si>
    <t>23个月</t>
  </si>
  <si>
    <t>24个月</t>
  </si>
  <si>
    <t>贷款</t>
    <phoneticPr fontId="70" type="noConversion"/>
  </si>
  <si>
    <t>对公贷款</t>
    <phoneticPr fontId="70" type="noConversion"/>
  </si>
  <si>
    <t>定价室</t>
    <phoneticPr fontId="62" type="noConversion"/>
  </si>
  <si>
    <t>浮动比例</t>
  </si>
  <si>
    <t>零售住房</t>
    <phoneticPr fontId="70" type="noConversion"/>
  </si>
  <si>
    <t>零售非住房</t>
    <phoneticPr fontId="70" type="noConversion"/>
  </si>
  <si>
    <t>信用卡分期</t>
    <phoneticPr fontId="70" type="noConversion"/>
  </si>
  <si>
    <t>市场室</t>
    <phoneticPr fontId="19" type="noConversion"/>
  </si>
  <si>
    <t>绝对利率</t>
    <phoneticPr fontId="70" type="noConversion"/>
  </si>
  <si>
    <t>信用卡循环</t>
    <phoneticPr fontId="70" type="noConversion"/>
  </si>
  <si>
    <t>信用卡交易</t>
    <phoneticPr fontId="70" type="noConversion"/>
  </si>
  <si>
    <t>信用卡逾期</t>
    <phoneticPr fontId="70" type="noConversion"/>
  </si>
  <si>
    <t>票据贴现</t>
    <phoneticPr fontId="70" type="noConversion"/>
  </si>
  <si>
    <t>逾期90天以内</t>
    <phoneticPr fontId="70" type="noConversion"/>
  </si>
  <si>
    <t>投资</t>
    <phoneticPr fontId="70" type="noConversion"/>
  </si>
  <si>
    <t>AMC</t>
    <phoneticPr fontId="70" type="noConversion"/>
  </si>
  <si>
    <t>固定利率</t>
    <phoneticPr fontId="70" type="noConversion"/>
  </si>
  <si>
    <t>《债券投资利差-固定利率底稿》转置</t>
  </si>
  <si>
    <t>1Y</t>
    <phoneticPr fontId="70" type="noConversion"/>
  </si>
  <si>
    <t>点差</t>
    <phoneticPr fontId="70" type="noConversion"/>
  </si>
  <si>
    <t>3Y</t>
    <phoneticPr fontId="70" type="noConversion"/>
  </si>
  <si>
    <t>5Y</t>
  </si>
  <si>
    <t>7Y</t>
  </si>
  <si>
    <t>10Y</t>
    <phoneticPr fontId="70" type="noConversion"/>
  </si>
  <si>
    <t>15Y</t>
    <phoneticPr fontId="70" type="noConversion"/>
  </si>
  <si>
    <t>30Y</t>
    <phoneticPr fontId="70" type="noConversion"/>
  </si>
  <si>
    <t>浮动利率（1y depo）</t>
    <phoneticPr fontId="70" type="noConversion"/>
  </si>
  <si>
    <t>市场室</t>
    <phoneticPr fontId="19" type="noConversion"/>
  </si>
  <si>
    <t>点差</t>
    <phoneticPr fontId="70" type="noConversion"/>
  </si>
  <si>
    <t>10Y</t>
    <phoneticPr fontId="70" type="noConversion"/>
  </si>
  <si>
    <t>市场室</t>
    <phoneticPr fontId="19" type="noConversion"/>
  </si>
  <si>
    <t>点差</t>
    <phoneticPr fontId="70" type="noConversion"/>
  </si>
  <si>
    <t>公式</t>
    <phoneticPr fontId="19" type="noConversion"/>
  </si>
  <si>
    <t>浮动利率（3m shibor）</t>
    <phoneticPr fontId="70" type="noConversion"/>
  </si>
  <si>
    <t>OCI</t>
    <phoneticPr fontId="70" type="noConversion"/>
  </si>
  <si>
    <t>货币基金</t>
    <phoneticPr fontId="70" type="noConversion"/>
  </si>
  <si>
    <t>信贷类非标投资</t>
    <phoneticPr fontId="70" type="noConversion"/>
  </si>
  <si>
    <t>1m</t>
    <phoneticPr fontId="70" type="noConversion"/>
  </si>
  <si>
    <t>3m</t>
    <phoneticPr fontId="70" type="noConversion"/>
  </si>
  <si>
    <t>6m</t>
    <phoneticPr fontId="70" type="noConversion"/>
  </si>
  <si>
    <t>12m</t>
    <phoneticPr fontId="70" type="noConversion"/>
  </si>
  <si>
    <t>&gt;3y</t>
    <phoneticPr fontId="70" type="noConversion"/>
  </si>
  <si>
    <t>非信贷类非标投资</t>
    <phoneticPr fontId="70" type="noConversion"/>
  </si>
  <si>
    <t>同业融出</t>
    <phoneticPr fontId="70" type="noConversion"/>
  </si>
  <si>
    <t>存放同业活期</t>
    <phoneticPr fontId="70" type="noConversion"/>
  </si>
  <si>
    <t>资金室</t>
    <phoneticPr fontId="70" type="noConversion"/>
  </si>
  <si>
    <t>定期类融出</t>
    <phoneticPr fontId="70" type="noConversion"/>
  </si>
  <si>
    <t>O/N</t>
    <phoneticPr fontId="70" type="noConversion"/>
  </si>
  <si>
    <t>7D</t>
    <phoneticPr fontId="70" type="noConversion"/>
  </si>
  <si>
    <t>14D</t>
    <phoneticPr fontId="70" type="noConversion"/>
  </si>
  <si>
    <t>21D</t>
    <phoneticPr fontId="70" type="noConversion"/>
  </si>
  <si>
    <t>&gt;1y</t>
    <phoneticPr fontId="70" type="noConversion"/>
  </si>
  <si>
    <t>票据买入返售</t>
    <phoneticPr fontId="70" type="noConversion"/>
  </si>
  <si>
    <t>负债</t>
    <phoneticPr fontId="70" type="noConversion"/>
  </si>
  <si>
    <t>自营存款</t>
    <phoneticPr fontId="70" type="noConversion"/>
  </si>
  <si>
    <t>对公</t>
    <phoneticPr fontId="70" type="noConversion"/>
  </si>
  <si>
    <t>一般对公活期</t>
    <phoneticPr fontId="70" type="noConversion"/>
  </si>
  <si>
    <t>定价室</t>
    <phoneticPr fontId="70" type="noConversion"/>
  </si>
  <si>
    <t>信用卡存款</t>
    <phoneticPr fontId="70" type="noConversion"/>
  </si>
  <si>
    <t>协定存款</t>
    <phoneticPr fontId="70" type="noConversion"/>
  </si>
  <si>
    <t>智能通知存款</t>
    <phoneticPr fontId="70" type="noConversion"/>
  </si>
  <si>
    <t>对公活期结构性存款</t>
    <phoneticPr fontId="70" type="noConversion"/>
  </si>
  <si>
    <t>对公表内理财活期</t>
    <phoneticPr fontId="70" type="noConversion"/>
  </si>
  <si>
    <t>资债室</t>
    <phoneticPr fontId="70" type="noConversion"/>
  </si>
  <si>
    <t>对公通知存款</t>
    <phoneticPr fontId="70" type="noConversion"/>
  </si>
  <si>
    <t>1D</t>
    <phoneticPr fontId="70" type="noConversion"/>
  </si>
  <si>
    <t>对公一般定期存款</t>
    <phoneticPr fontId="70" type="noConversion"/>
  </si>
  <si>
    <t>24m</t>
    <phoneticPr fontId="70" type="noConversion"/>
  </si>
  <si>
    <t>36m</t>
    <phoneticPr fontId="70" type="noConversion"/>
  </si>
  <si>
    <t>60m</t>
    <phoneticPr fontId="70" type="noConversion"/>
  </si>
  <si>
    <t>对公cd</t>
    <phoneticPr fontId="70" type="noConversion"/>
  </si>
  <si>
    <t>18m</t>
    <phoneticPr fontId="70" type="noConversion"/>
  </si>
  <si>
    <t>对公结构性存款</t>
    <phoneticPr fontId="70" type="noConversion"/>
  </si>
  <si>
    <t>对公协议存款</t>
    <phoneticPr fontId="70" type="noConversion"/>
  </si>
  <si>
    <t>固定</t>
    <phoneticPr fontId="70" type="noConversion"/>
  </si>
  <si>
    <t>浮动</t>
    <phoneticPr fontId="70" type="noConversion"/>
  </si>
  <si>
    <t>国库定期存款（总行）</t>
    <phoneticPr fontId="70" type="noConversion"/>
  </si>
  <si>
    <t>6m</t>
    <phoneticPr fontId="70" type="noConversion"/>
  </si>
  <si>
    <t>资金室</t>
    <phoneticPr fontId="70" type="noConversion"/>
  </si>
  <si>
    <t>绝对利率</t>
    <phoneticPr fontId="70" type="noConversion"/>
  </si>
  <si>
    <t>12m</t>
    <phoneticPr fontId="70" type="noConversion"/>
  </si>
  <si>
    <t>资金室</t>
    <phoneticPr fontId="70" type="noConversion"/>
  </si>
  <si>
    <t>绝对利率</t>
    <phoneticPr fontId="70" type="noConversion"/>
  </si>
  <si>
    <t>国库定期存款（分行）</t>
    <phoneticPr fontId="70" type="noConversion"/>
  </si>
  <si>
    <t>3m</t>
    <phoneticPr fontId="70" type="noConversion"/>
  </si>
  <si>
    <t>定价室</t>
    <phoneticPr fontId="70" type="noConversion"/>
  </si>
  <si>
    <t>对公表内理财定期</t>
    <phoneticPr fontId="70" type="noConversion"/>
  </si>
  <si>
    <t>储蓄</t>
    <phoneticPr fontId="70" type="noConversion"/>
  </si>
  <si>
    <t>一般储蓄活期</t>
    <phoneticPr fontId="70" type="noConversion"/>
  </si>
  <si>
    <t>储蓄表内理财活期</t>
    <phoneticPr fontId="70" type="noConversion"/>
  </si>
  <si>
    <t>储蓄通知存款</t>
    <phoneticPr fontId="70" type="noConversion"/>
  </si>
  <si>
    <t>储蓄一般定期存款</t>
    <phoneticPr fontId="70" type="noConversion"/>
  </si>
  <si>
    <t>6m</t>
    <phoneticPr fontId="70" type="noConversion"/>
  </si>
  <si>
    <t>12m</t>
    <phoneticPr fontId="70" type="noConversion"/>
  </si>
  <si>
    <t>24m</t>
    <phoneticPr fontId="70" type="noConversion"/>
  </si>
  <si>
    <t>36m</t>
    <phoneticPr fontId="70" type="noConversion"/>
  </si>
  <si>
    <t>60m</t>
    <phoneticPr fontId="70" type="noConversion"/>
  </si>
  <si>
    <t>储蓄cd</t>
    <phoneticPr fontId="70" type="noConversion"/>
  </si>
  <si>
    <t>1m</t>
    <phoneticPr fontId="70" type="noConversion"/>
  </si>
  <si>
    <t>绝对利率</t>
    <phoneticPr fontId="70" type="noConversion"/>
  </si>
  <si>
    <t>3m</t>
    <phoneticPr fontId="70" type="noConversion"/>
  </si>
  <si>
    <t>定价室</t>
    <phoneticPr fontId="70" type="noConversion"/>
  </si>
  <si>
    <t>6m</t>
    <phoneticPr fontId="70" type="noConversion"/>
  </si>
  <si>
    <t>18m</t>
    <phoneticPr fontId="70" type="noConversion"/>
  </si>
  <si>
    <t>24m</t>
    <phoneticPr fontId="70" type="noConversion"/>
  </si>
  <si>
    <t>36m</t>
    <phoneticPr fontId="70" type="noConversion"/>
  </si>
  <si>
    <t>储蓄结构性存款</t>
    <phoneticPr fontId="70" type="noConversion"/>
  </si>
  <si>
    <t>1m</t>
    <phoneticPr fontId="70" type="noConversion"/>
  </si>
  <si>
    <t>储蓄表内理财定期</t>
    <phoneticPr fontId="70" type="noConversion"/>
  </si>
  <si>
    <t>资债室</t>
    <phoneticPr fontId="19" type="noConversion"/>
  </si>
  <si>
    <t>资债室</t>
    <phoneticPr fontId="19" type="noConversion"/>
  </si>
  <si>
    <t>同业融入</t>
    <phoneticPr fontId="70" type="noConversion"/>
  </si>
  <si>
    <t>同业活期</t>
    <phoneticPr fontId="70" type="noConversion"/>
  </si>
  <si>
    <t>同业定期存款</t>
    <phoneticPr fontId="70" type="noConversion"/>
  </si>
  <si>
    <t>7D</t>
    <phoneticPr fontId="70" type="noConversion"/>
  </si>
  <si>
    <t>资金室</t>
    <phoneticPr fontId="70" type="noConversion"/>
  </si>
  <si>
    <t>绝对利率</t>
    <phoneticPr fontId="70" type="noConversion"/>
  </si>
  <si>
    <t>21D</t>
    <phoneticPr fontId="70" type="noConversion"/>
  </si>
  <si>
    <t>资金室</t>
    <phoneticPr fontId="70" type="noConversion"/>
  </si>
  <si>
    <t>12m</t>
    <phoneticPr fontId="70" type="noConversion"/>
  </si>
  <si>
    <t>资金室</t>
    <phoneticPr fontId="70" type="noConversion"/>
  </si>
  <si>
    <t>绝对利率</t>
    <phoneticPr fontId="70" type="noConversion"/>
  </si>
  <si>
    <t>&gt;1y</t>
    <phoneticPr fontId="70" type="noConversion"/>
  </si>
  <si>
    <t>同业表内理财定期</t>
    <phoneticPr fontId="70" type="noConversion"/>
  </si>
  <si>
    <t>资债室</t>
    <phoneticPr fontId="19" type="noConversion"/>
  </si>
  <si>
    <t>同业拆入</t>
    <phoneticPr fontId="70" type="noConversion"/>
  </si>
  <si>
    <t>卖出回购证券</t>
    <phoneticPr fontId="70" type="noConversion"/>
  </si>
  <si>
    <t>卖出回购票据</t>
    <phoneticPr fontId="70" type="noConversion"/>
  </si>
  <si>
    <t>发行债券</t>
    <phoneticPr fontId="70" type="noConversion"/>
  </si>
  <si>
    <t>发行CD</t>
    <phoneticPr fontId="70" type="noConversion"/>
  </si>
  <si>
    <t>2y</t>
    <phoneticPr fontId="70" type="noConversion"/>
  </si>
  <si>
    <t>公式</t>
    <phoneticPr fontId="70" type="noConversion"/>
  </si>
  <si>
    <t>&gt;2y</t>
    <phoneticPr fontId="70" type="noConversion"/>
  </si>
  <si>
    <t>发行金融债(3Y)</t>
    <phoneticPr fontId="70" type="noConversion"/>
  </si>
  <si>
    <t>发行次级债(3Y)</t>
    <phoneticPr fontId="70" type="noConversion"/>
  </si>
  <si>
    <t>向央行借款</t>
    <phoneticPr fontId="70" type="noConversion"/>
  </si>
  <si>
    <t>手工更新</t>
    <phoneticPr fontId="19" type="noConversion"/>
  </si>
  <si>
    <t>自动计算</t>
    <phoneticPr fontId="19" type="noConversion"/>
  </si>
  <si>
    <t>用的是9-11月均值</t>
    <phoneticPr fontId="19" type="noConversion"/>
  </si>
  <si>
    <t>用的月日均业务量</t>
    <phoneticPr fontId="19" type="noConversion"/>
  </si>
  <si>
    <t>2016年</t>
    <phoneticPr fontId="70" type="noConversion"/>
  </si>
  <si>
    <t>2017年</t>
    <phoneticPr fontId="70" type="noConversion"/>
  </si>
  <si>
    <t>2018年</t>
    <phoneticPr fontId="70" type="noConversion"/>
  </si>
  <si>
    <t>2019年</t>
    <phoneticPr fontId="70" type="noConversion"/>
  </si>
  <si>
    <t>2020年</t>
    <phoneticPr fontId="70" type="noConversion"/>
  </si>
  <si>
    <t>当前月日均</t>
    <phoneticPr fontId="70" type="noConversion"/>
  </si>
  <si>
    <t>8月</t>
    <phoneticPr fontId="70" type="noConversion"/>
  </si>
  <si>
    <t>9月</t>
    <phoneticPr fontId="70" type="noConversion"/>
  </si>
  <si>
    <t>10月</t>
    <phoneticPr fontId="70" type="noConversion"/>
  </si>
  <si>
    <t>11月</t>
    <phoneticPr fontId="70" type="noConversion"/>
  </si>
  <si>
    <t>12月</t>
    <phoneticPr fontId="70" type="noConversion"/>
  </si>
  <si>
    <t>1月</t>
    <phoneticPr fontId="70" type="noConversion"/>
  </si>
  <si>
    <t>2月</t>
    <phoneticPr fontId="70" type="noConversion"/>
  </si>
  <si>
    <t>3月</t>
    <phoneticPr fontId="70" type="noConversion"/>
  </si>
  <si>
    <t>4月</t>
  </si>
  <si>
    <t>5月</t>
  </si>
  <si>
    <t>6月</t>
  </si>
  <si>
    <t>7月</t>
  </si>
  <si>
    <t>8月</t>
  </si>
  <si>
    <t>9月</t>
  </si>
  <si>
    <t>10月</t>
  </si>
  <si>
    <t>11月</t>
  </si>
  <si>
    <t>12月</t>
  </si>
  <si>
    <t>1月</t>
    <phoneticPr fontId="70" type="noConversion"/>
  </si>
  <si>
    <t>生息资产</t>
    <phoneticPr fontId="70" type="noConversion"/>
  </si>
  <si>
    <t>票据贴现</t>
    <phoneticPr fontId="70" type="noConversion"/>
  </si>
  <si>
    <t xml:space="preserve">  一、自营贷款</t>
    <phoneticPr fontId="70" type="noConversion"/>
  </si>
  <si>
    <t>FVTOCI</t>
    <phoneticPr fontId="70" type="noConversion"/>
  </si>
  <si>
    <t>其他应收债券投资</t>
    <phoneticPr fontId="70" type="noConversion"/>
  </si>
  <si>
    <t xml:space="preserve">  二、债券投资</t>
    <phoneticPr fontId="70" type="noConversion"/>
  </si>
  <si>
    <t>信贷类自营非标（对公+零售）</t>
    <phoneticPr fontId="70" type="noConversion"/>
  </si>
  <si>
    <t>票据非标及其他非标</t>
    <phoneticPr fontId="70" type="noConversion"/>
  </si>
  <si>
    <t xml:space="preserve">  其中：票据非标</t>
    <phoneticPr fontId="70" type="noConversion"/>
  </si>
  <si>
    <t xml:space="preserve">  三、自营非标投资</t>
    <phoneticPr fontId="70" type="noConversion"/>
  </si>
  <si>
    <t xml:space="preserve">  四、存放央行</t>
    <phoneticPr fontId="70" type="noConversion"/>
  </si>
  <si>
    <t>存放同业</t>
    <phoneticPr fontId="70" type="noConversion"/>
  </si>
  <si>
    <t>拆出同业</t>
    <phoneticPr fontId="70" type="noConversion"/>
  </si>
  <si>
    <t xml:space="preserve">  其中：司库及分行</t>
    <phoneticPr fontId="70" type="noConversion"/>
  </si>
  <si>
    <t>买入返售资产</t>
    <phoneticPr fontId="70" type="noConversion"/>
  </si>
  <si>
    <t xml:space="preserve"> 1.买返债券</t>
    <phoneticPr fontId="70" type="noConversion"/>
  </si>
  <si>
    <t xml:space="preserve"> 2.买返票据</t>
    <phoneticPr fontId="70" type="noConversion"/>
  </si>
  <si>
    <t xml:space="preserve"> 3.买返其他</t>
    <phoneticPr fontId="70" type="noConversion"/>
  </si>
  <si>
    <t xml:space="preserve">  五、同业资产</t>
    <phoneticPr fontId="70" type="noConversion"/>
  </si>
  <si>
    <t>票据非标交易户</t>
    <phoneticPr fontId="70" type="noConversion"/>
  </si>
  <si>
    <t>付息负债</t>
    <phoneticPr fontId="70" type="noConversion"/>
  </si>
  <si>
    <t>对公活期存款</t>
    <phoneticPr fontId="70" type="noConversion"/>
  </si>
  <si>
    <t xml:space="preserve">  其中：表内开放式理财</t>
    <phoneticPr fontId="70" type="noConversion"/>
  </si>
  <si>
    <t>对公定期存款</t>
    <phoneticPr fontId="70" type="noConversion"/>
  </si>
  <si>
    <t xml:space="preserve">  其中：对公大额存单</t>
    <phoneticPr fontId="70" type="noConversion"/>
  </si>
  <si>
    <t xml:space="preserve">        单位通知存款</t>
    <phoneticPr fontId="70" type="noConversion"/>
  </si>
  <si>
    <t xml:space="preserve">        对公结构性存款</t>
    <phoneticPr fontId="70" type="noConversion"/>
  </si>
  <si>
    <t xml:space="preserve">        协议存款</t>
    <phoneticPr fontId="70" type="noConversion"/>
  </si>
  <si>
    <t xml:space="preserve">        国库定期存款</t>
    <phoneticPr fontId="70" type="noConversion"/>
  </si>
  <si>
    <t xml:space="preserve">        表内封闭式理财</t>
    <phoneticPr fontId="70" type="noConversion"/>
  </si>
  <si>
    <t xml:space="preserve">    对公存款</t>
    <phoneticPr fontId="70" type="noConversion"/>
  </si>
  <si>
    <t>个人活期存款</t>
    <phoneticPr fontId="70" type="noConversion"/>
  </si>
  <si>
    <t xml:space="preserve">    其中：表内开放式理财</t>
    <phoneticPr fontId="70" type="noConversion"/>
  </si>
  <si>
    <t>个人定期存款</t>
    <phoneticPr fontId="70" type="noConversion"/>
  </si>
  <si>
    <t xml:space="preserve">    其中：个人大额存单</t>
    <phoneticPr fontId="70" type="noConversion"/>
  </si>
  <si>
    <t xml:space="preserve">          个人通知存款</t>
    <phoneticPr fontId="70" type="noConversion"/>
  </si>
  <si>
    <t xml:space="preserve">          个人结构性存款</t>
    <phoneticPr fontId="70" type="noConversion"/>
  </si>
  <si>
    <t xml:space="preserve">    储蓄存款</t>
    <phoneticPr fontId="70" type="noConversion"/>
  </si>
  <si>
    <t xml:space="preserve">  一、自营存款</t>
    <phoneticPr fontId="70" type="noConversion"/>
  </si>
  <si>
    <t>同业活期存款</t>
    <phoneticPr fontId="70" type="noConversion"/>
  </si>
  <si>
    <t>同业定期存款</t>
    <phoneticPr fontId="70" type="noConversion"/>
  </si>
  <si>
    <t xml:space="preserve">  二、同业存款 </t>
    <phoneticPr fontId="70" type="noConversion"/>
  </si>
  <si>
    <t>同业拆入</t>
    <phoneticPr fontId="70" type="noConversion"/>
  </si>
  <si>
    <t>卖出回购资产</t>
    <phoneticPr fontId="70" type="noConversion"/>
  </si>
  <si>
    <t xml:space="preserve">  1.卖出回购证券</t>
    <phoneticPr fontId="70" type="noConversion"/>
  </si>
  <si>
    <t xml:space="preserve">    其中：司库及分行</t>
    <phoneticPr fontId="70" type="noConversion"/>
  </si>
  <si>
    <t xml:space="preserve">  2.卖出回购票据</t>
    <phoneticPr fontId="70" type="noConversion"/>
  </si>
  <si>
    <t xml:space="preserve">  三、同业融入</t>
    <phoneticPr fontId="70" type="noConversion"/>
  </si>
  <si>
    <t>发行同业CD</t>
    <phoneticPr fontId="70" type="noConversion"/>
  </si>
  <si>
    <t>已发行金融债</t>
    <phoneticPr fontId="70" type="noConversion"/>
  </si>
  <si>
    <t>已发行次级定期债务</t>
    <phoneticPr fontId="70" type="noConversion"/>
  </si>
  <si>
    <t xml:space="preserve">  四、发行债券</t>
    <phoneticPr fontId="70" type="noConversion"/>
  </si>
  <si>
    <t>司库向央行借款</t>
    <phoneticPr fontId="70" type="noConversion"/>
  </si>
  <si>
    <t>票据再贴现</t>
    <phoneticPr fontId="70" type="noConversion"/>
  </si>
  <si>
    <t xml:space="preserve">  五、向央行借款</t>
    <phoneticPr fontId="70" type="noConversion"/>
  </si>
  <si>
    <t>存放央行资金比例</t>
    <phoneticPr fontId="70" type="noConversion"/>
  </si>
  <si>
    <t>对公存款活期占比</t>
    <phoneticPr fontId="70" type="noConversion"/>
  </si>
  <si>
    <t>储蓄存款活期占比</t>
    <phoneticPr fontId="70" type="noConversion"/>
  </si>
  <si>
    <t>对公表内理财金额</t>
    <phoneticPr fontId="70" type="noConversion"/>
  </si>
  <si>
    <t>对公开放式表内理财占比</t>
    <phoneticPr fontId="70" type="noConversion"/>
  </si>
  <si>
    <t>单位通知存款占比</t>
    <phoneticPr fontId="70" type="noConversion"/>
  </si>
  <si>
    <t>个人通知存款占比</t>
    <phoneticPr fontId="70" type="noConversion"/>
  </si>
  <si>
    <t>付息负债/生息资产</t>
    <phoneticPr fontId="70" type="noConversion"/>
  </si>
  <si>
    <t>票据资金规模</t>
    <phoneticPr fontId="70" type="noConversion"/>
  </si>
  <si>
    <t>同业融入/付息负债</t>
    <phoneticPr fontId="70" type="noConversion"/>
  </si>
  <si>
    <t>主动负债规模</t>
    <phoneticPr fontId="70" type="noConversion"/>
  </si>
  <si>
    <t>主动负债占比</t>
    <phoneticPr fontId="70" type="noConversion"/>
  </si>
  <si>
    <t>RMB_shibor</t>
    <phoneticPr fontId="70" type="noConversion"/>
  </si>
  <si>
    <t>下月</t>
    <phoneticPr fontId="70" type="noConversion"/>
  </si>
  <si>
    <t>2个月</t>
    <phoneticPr fontId="70" type="noConversion"/>
  </si>
  <si>
    <t>3个月</t>
    <phoneticPr fontId="70" type="noConversion"/>
  </si>
  <si>
    <t>6个月</t>
    <phoneticPr fontId="70" type="noConversion"/>
  </si>
  <si>
    <t>SHIBOR_ON</t>
    <phoneticPr fontId="70" type="noConversion"/>
  </si>
  <si>
    <t>来源于手工补录</t>
    <phoneticPr fontId="19" type="noConversion"/>
  </si>
  <si>
    <t>手工更新</t>
    <phoneticPr fontId="19" type="noConversion"/>
  </si>
  <si>
    <t>注意，每期会往前移动一格，移动后留空</t>
    <phoneticPr fontId="19" type="noConversion"/>
  </si>
  <si>
    <t>此列10-61行已更新</t>
    <phoneticPr fontId="19" type="noConversion"/>
  </si>
  <si>
    <t>待确认，是否需要更新为当年的？公式中F10等数据均为2018年的，直接*12？</t>
    <phoneticPr fontId="19" type="noConversion"/>
  </si>
  <si>
    <t>确认后删除，当年更新此区域</t>
    <phoneticPr fontId="19" type="noConversion"/>
  </si>
  <si>
    <t>确认后删除，在“次年”更新</t>
    <phoneticPr fontId="19" type="noConversion"/>
  </si>
  <si>
    <t>11月的数据</t>
    <phoneticPr fontId="19" type="noConversion"/>
  </si>
  <si>
    <t>利息收支_基准情景</t>
  </si>
  <si>
    <t>11月的数据</t>
    <phoneticPr fontId="19" type="noConversion"/>
  </si>
  <si>
    <t>存量业务利息收支</t>
  </si>
  <si>
    <t>新业务利息收支_基准情景</t>
  </si>
  <si>
    <t>10月数据</t>
    <phoneticPr fontId="19" type="noConversion"/>
  </si>
  <si>
    <t>存量业务净利息收入</t>
  </si>
  <si>
    <t>新业务净利息收入</t>
  </si>
  <si>
    <t>净利息收入合计</t>
  </si>
  <si>
    <t>9月末</t>
    <phoneticPr fontId="19" type="noConversion"/>
  </si>
  <si>
    <t>10月末</t>
    <phoneticPr fontId="19" type="noConversion"/>
  </si>
  <si>
    <t>11月末</t>
    <phoneticPr fontId="19" type="noConversion"/>
  </si>
  <si>
    <t>8月末</t>
    <phoneticPr fontId="19"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</si>
</sst>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43" formatCode="_ * #,##0.00_ ;_ * \-#,##0.00_ ;_ * &quot;-&quot;??_ ;_ @_ "/>
    <numFmt numFmtId="176" formatCode="_(* #,##0_);_(* \(#,##0\);_(* &quot;-&quot;??_);_(@_)"/>
    <numFmt numFmtId="177" formatCode="#,##0.00_ "/>
    <numFmt numFmtId="178" formatCode="#,##0.000000000000_ "/>
    <numFmt numFmtId="179" formatCode="#,##0.00000000000"/>
    <numFmt numFmtId="180" formatCode="#,##0.000000000000000"/>
    <numFmt numFmtId="181" formatCode="#,##0.00000000000000"/>
    <numFmt numFmtId="182" formatCode="yyyy&quot;年&quot;m&quot;月&quot;;@"/>
    <numFmt numFmtId="183" formatCode="0.000%"/>
    <numFmt numFmtId="184" formatCode="0_);[Red]\(0\)"/>
    <numFmt numFmtId="185" formatCode="0_ "/>
    <numFmt numFmtId="186" formatCode="0.0%"/>
    <numFmt numFmtId="187" formatCode="0.000000000000000%"/>
    <numFmt numFmtId="188" formatCode="0;_ࠗ"/>
    <numFmt numFmtId="189" formatCode="0.000_ "/>
  </numFmts>
  <fonts count="84">
    <font>
      <sz val="11"/>
      <color theme="1"/>
      <name val="宋体"/>
      <family val="2"/>
      <scheme val="minor"/>
    </font>
    <font>
      <sz val="18"/>
      <color theme="1"/>
      <name val="微软雅黑"/>
      <family val="2"/>
      <charset val="134"/>
    </font>
    <font>
      <b/>
      <sz val="11"/>
      <color theme="0"/>
      <name val="微软雅黑"/>
      <family val="2"/>
      <charset val="134"/>
    </font>
    <font>
      <sz val="11"/>
      <color theme="1"/>
      <name val="微软雅黑"/>
      <family val="2"/>
      <charset val="134"/>
    </font>
    <font>
      <u/>
      <sz val="10"/>
      <color theme="10"/>
      <name val="Arial"/>
      <family val="2"/>
    </font>
    <font>
      <sz val="10"/>
      <color theme="1"/>
      <name val="微软雅黑"/>
      <family val="2"/>
      <charset val="134"/>
    </font>
    <font>
      <b/>
      <sz val="11"/>
      <color theme="1"/>
      <name val="微软雅黑"/>
      <family val="2"/>
      <charset val="134"/>
    </font>
    <font>
      <b/>
      <sz val="10"/>
      <color theme="0"/>
      <name val="微软雅黑"/>
      <family val="2"/>
      <charset val="134"/>
    </font>
    <font>
      <b/>
      <u/>
      <sz val="11"/>
      <color theme="1"/>
      <name val="微软雅黑"/>
      <family val="2"/>
      <charset val="134"/>
    </font>
    <font>
      <sz val="11"/>
      <name val="微软雅黑"/>
      <family val="2"/>
      <charset val="134"/>
    </font>
    <font>
      <b/>
      <sz val="11"/>
      <name val="微软雅黑"/>
      <family val="2"/>
      <charset val="134"/>
    </font>
    <font>
      <sz val="11"/>
      <color indexed="8"/>
      <name val="微软雅黑"/>
      <family val="2"/>
      <charset val="134"/>
    </font>
    <font>
      <sz val="8"/>
      <color theme="1"/>
      <name val="Arial"/>
      <family val="2"/>
    </font>
    <font>
      <b/>
      <sz val="10"/>
      <color theme="0"/>
      <name val="Arial"/>
      <family val="2"/>
    </font>
    <font>
      <b/>
      <sz val="11"/>
      <color theme="0"/>
      <name val="Arial"/>
      <family val="2"/>
    </font>
    <font>
      <b/>
      <sz val="11"/>
      <name val="Arial"/>
      <family val="2"/>
    </font>
    <font>
      <b/>
      <sz val="20"/>
      <name val="Arial"/>
      <family val="2"/>
    </font>
    <font>
      <sz val="12"/>
      <name val="微软雅黑"/>
      <family val="2"/>
      <charset val="134"/>
    </font>
    <font>
      <sz val="10"/>
      <name val="微软雅黑"/>
      <family val="2"/>
      <charset val="134"/>
    </font>
    <font>
      <sz val="9"/>
      <name val="宋体"/>
      <family val="3"/>
      <charset val="134"/>
      <scheme val="minor"/>
    </font>
    <font>
      <sz val="11"/>
      <color theme="1"/>
      <name val="Times New Roman"/>
      <family val="1"/>
    </font>
    <font>
      <sz val="10"/>
      <color theme="1"/>
      <name val="Times New Roman"/>
      <family val="1"/>
    </font>
    <font>
      <sz val="11"/>
      <color theme="1"/>
      <name val="宋体"/>
      <family val="2"/>
      <scheme val="minor"/>
    </font>
    <font>
      <b/>
      <sz val="10"/>
      <color theme="0"/>
      <name val="宋体"/>
      <family val="3"/>
      <charset val="134"/>
    </font>
    <font>
      <sz val="11"/>
      <name val="Times New Roman"/>
      <family val="1"/>
    </font>
    <font>
      <sz val="10"/>
      <color theme="1"/>
      <name val="Arial"/>
      <family val="2"/>
    </font>
    <font>
      <b/>
      <sz val="10"/>
      <color theme="0"/>
      <name val="Times New Roman"/>
      <family val="1"/>
    </font>
    <font>
      <u/>
      <sz val="10"/>
      <color theme="10"/>
      <name val="宋体"/>
      <family val="3"/>
      <charset val="134"/>
    </font>
    <font>
      <sz val="10"/>
      <color theme="10"/>
      <name val="微软雅黑"/>
      <family val="2"/>
      <charset val="134"/>
    </font>
    <font>
      <sz val="11"/>
      <color theme="10"/>
      <name val="微软雅黑"/>
      <family val="2"/>
      <charset val="134"/>
    </font>
    <font>
      <sz val="10"/>
      <name val="Arial"/>
      <family val="2"/>
    </font>
    <font>
      <b/>
      <sz val="11"/>
      <color rgb="FF000000"/>
      <name val="微软雅黑"/>
      <family val="2"/>
      <charset val="134"/>
    </font>
    <font>
      <u/>
      <sz val="10"/>
      <color theme="10"/>
      <name val="微软雅黑"/>
      <family val="2"/>
      <charset val="134"/>
    </font>
    <font>
      <b/>
      <sz val="10"/>
      <color theme="6" tint="-0.249977111117893"/>
      <name val="微软雅黑"/>
      <family val="2"/>
      <charset val="134"/>
    </font>
    <font>
      <b/>
      <sz val="10"/>
      <color rgb="FFFF0000"/>
      <name val="微软雅黑"/>
      <family val="2"/>
      <charset val="134"/>
    </font>
    <font>
      <i/>
      <u/>
      <sz val="10"/>
      <name val="微软雅黑"/>
      <family val="2"/>
      <charset val="134"/>
    </font>
    <font>
      <sz val="11"/>
      <color theme="0"/>
      <name val="微软雅黑"/>
      <family val="2"/>
      <charset val="134"/>
    </font>
    <font>
      <b/>
      <sz val="10"/>
      <color theme="1"/>
      <name val="微软雅黑"/>
      <family val="2"/>
      <charset val="134"/>
    </font>
    <font>
      <b/>
      <sz val="11"/>
      <color theme="1"/>
      <name val="宋体"/>
      <family val="2"/>
      <scheme val="minor"/>
    </font>
    <font>
      <b/>
      <sz val="9"/>
      <color indexed="81"/>
      <name val="Tahoma"/>
      <family val="2"/>
    </font>
    <font>
      <sz val="9"/>
      <color indexed="81"/>
      <name val="Tahoma"/>
      <family val="2"/>
    </font>
    <font>
      <sz val="9"/>
      <color indexed="81"/>
      <name val="宋体"/>
      <family val="3"/>
      <charset val="134"/>
    </font>
    <font>
      <b/>
      <sz val="9"/>
      <color indexed="81"/>
      <name val="宋体"/>
      <family val="3"/>
      <charset val="134"/>
    </font>
    <font>
      <b/>
      <i/>
      <sz val="11"/>
      <color theme="1"/>
      <name val="微软雅黑"/>
      <family val="2"/>
      <charset val="134"/>
    </font>
    <font>
      <sz val="11"/>
      <color rgb="FF000000"/>
      <name val="Times New Roman"/>
      <family val="1"/>
    </font>
    <font>
      <b/>
      <sz val="10"/>
      <color rgb="FFFFFFFF"/>
      <name val="微软雅黑"/>
      <family val="2"/>
      <charset val="134"/>
    </font>
    <font>
      <sz val="11"/>
      <color theme="1"/>
      <name val="宋体"/>
      <family val="2"/>
      <charset val="134"/>
      <scheme val="minor"/>
    </font>
    <font>
      <sz val="12"/>
      <name val="宋体"/>
      <family val="3"/>
      <charset val="134"/>
    </font>
    <font>
      <sz val="11"/>
      <color indexed="8"/>
      <name val="宋体"/>
      <family val="3"/>
      <charset val="134"/>
    </font>
    <font>
      <sz val="11"/>
      <color theme="1"/>
      <name val="宋体"/>
      <family val="3"/>
      <charset val="134"/>
      <scheme val="minor"/>
    </font>
    <font>
      <sz val="10"/>
      <color indexed="64"/>
      <name val="Arial"/>
      <family val="2"/>
    </font>
    <font>
      <b/>
      <sz val="10"/>
      <color indexed="64"/>
      <name val="Arial"/>
      <family val="2"/>
    </font>
    <font>
      <sz val="10"/>
      <color theme="1"/>
      <name val="宋体"/>
      <family val="2"/>
      <scheme val="minor"/>
    </font>
    <font>
      <b/>
      <sz val="10"/>
      <color indexed="64"/>
      <name val="宋体"/>
      <family val="3"/>
      <charset val="134"/>
    </font>
    <font>
      <sz val="10"/>
      <color theme="1"/>
      <name val="幼圆"/>
      <family val="3"/>
      <charset val="134"/>
    </font>
    <font>
      <b/>
      <sz val="11"/>
      <color theme="1"/>
      <name val="宋体"/>
      <family val="3"/>
      <charset val="134"/>
      <scheme val="minor"/>
    </font>
    <font>
      <b/>
      <sz val="11"/>
      <color theme="0"/>
      <name val="宋体"/>
      <family val="3"/>
      <charset val="134"/>
      <scheme val="minor"/>
    </font>
    <font>
      <sz val="10"/>
      <color rgb="FF000000"/>
      <name val="Arial"/>
      <family val="2"/>
    </font>
    <font>
      <sz val="10"/>
      <color rgb="FF000000"/>
      <name val="幼圆"/>
      <family val="3"/>
      <charset val="134"/>
    </font>
    <font>
      <sz val="10"/>
      <color rgb="FF000000"/>
      <name val="宋体"/>
      <family val="3"/>
      <charset val="134"/>
    </font>
    <font>
      <b/>
      <sz val="10"/>
      <color rgb="FFFFFFFF"/>
      <name val="宋体"/>
      <family val="3"/>
      <charset val="134"/>
    </font>
    <font>
      <sz val="11"/>
      <color rgb="FF000000"/>
      <name val="微软雅黑"/>
      <family val="2"/>
      <charset val="134"/>
    </font>
    <font>
      <sz val="9"/>
      <name val="宋体"/>
      <family val="2"/>
      <charset val="134"/>
      <scheme val="minor"/>
    </font>
    <font>
      <b/>
      <sz val="11"/>
      <color rgb="FFFFFFFF"/>
      <name val="微软雅黑"/>
      <family val="2"/>
      <charset val="134"/>
    </font>
    <font>
      <b/>
      <sz val="8"/>
      <color rgb="FFFFFFFF"/>
      <name val="微软雅黑"/>
      <family val="2"/>
      <charset val="134"/>
    </font>
    <font>
      <b/>
      <sz val="11"/>
      <color rgb="FFFF0000"/>
      <name val="微软雅黑"/>
      <family val="2"/>
      <charset val="134"/>
    </font>
    <font>
      <b/>
      <u/>
      <sz val="11"/>
      <color rgb="FF000000"/>
      <name val="微软雅黑"/>
      <family val="2"/>
      <charset val="134"/>
    </font>
    <font>
      <sz val="11"/>
      <color rgb="FFFF0000"/>
      <name val="Times New Roman"/>
      <family val="1"/>
    </font>
    <font>
      <sz val="11"/>
      <color rgb="FFFF0000"/>
      <name val="微软雅黑"/>
      <family val="2"/>
      <charset val="134"/>
    </font>
    <font>
      <b/>
      <sz val="12"/>
      <name val="微软雅黑"/>
      <family val="2"/>
      <charset val="134"/>
    </font>
    <font>
      <sz val="9"/>
      <name val="宋体"/>
      <family val="3"/>
      <charset val="134"/>
    </font>
    <font>
      <b/>
      <sz val="12"/>
      <color theme="0"/>
      <name val="微软雅黑"/>
      <family val="2"/>
      <charset val="134"/>
    </font>
    <font>
      <sz val="12"/>
      <color theme="1"/>
      <name val="微软雅黑"/>
      <family val="2"/>
      <charset val="134"/>
    </font>
    <font>
      <i/>
      <sz val="12"/>
      <color rgb="FFFF0000"/>
      <name val="微软雅黑"/>
      <family val="2"/>
      <charset val="134"/>
    </font>
    <font>
      <sz val="12"/>
      <color rgb="FFFF0000"/>
      <name val="微软雅黑"/>
      <family val="2"/>
      <charset val="134"/>
    </font>
    <font>
      <sz val="10"/>
      <name val="楷体_GB2312"/>
      <family val="3"/>
      <charset val="134"/>
    </font>
    <font>
      <b/>
      <sz val="10"/>
      <name val="楷体_GB2312"/>
      <family val="3"/>
      <charset val="134"/>
    </font>
    <font>
      <b/>
      <sz val="10"/>
      <name val="Garamond"/>
      <family val="1"/>
    </font>
    <font>
      <b/>
      <sz val="12"/>
      <name val="宋体"/>
      <family val="3"/>
      <charset val="134"/>
    </font>
    <font>
      <sz val="10"/>
      <name val="Garamond"/>
      <family val="1"/>
    </font>
    <font>
      <sz val="12"/>
      <name val="方正黑体"/>
      <family val="4"/>
      <charset val="134"/>
    </font>
    <font>
      <b/>
      <sz val="10"/>
      <name val="微软雅黑"/>
      <family val="2"/>
      <charset val="134"/>
    </font>
    <font>
      <sz val="10"/>
      <color rgb="FFFF0000"/>
      <name val="微软雅黑"/>
      <family val="2"/>
      <charset val="134"/>
    </font>
    <font>
      <sz val="8"/>
      <color theme="1"/>
      <name val="微软雅黑"/>
      <family val="2"/>
      <charset val="134"/>
    </font>
  </fonts>
  <fills count="46">
    <fill>
      <patternFill patternType="none"/>
    </fill>
    <fill>
      <patternFill patternType="gray125"/>
    </fill>
    <fill>
      <patternFill patternType="solid">
        <fgColor theme="8" tint="-0.249977111117893"/>
        <bgColor indexed="64"/>
      </patternFill>
    </fill>
    <fill>
      <patternFill patternType="solid">
        <fgColor theme="8" tint="0.59999389629810485"/>
        <bgColor indexed="64"/>
      </patternFill>
    </fill>
    <fill>
      <patternFill patternType="solid">
        <fgColor theme="8" tint="-0.499984740745262"/>
        <bgColor indexed="64"/>
      </patternFill>
    </fill>
    <fill>
      <patternFill patternType="solid">
        <fgColor theme="6" tint="0.59999389629810485"/>
        <bgColor indexed="64"/>
      </patternFill>
    </fill>
    <fill>
      <patternFill patternType="solid">
        <fgColor rgb="FFFF0000"/>
        <bgColor indexed="64"/>
      </patternFill>
    </fill>
    <fill>
      <patternFill patternType="solid">
        <fgColor theme="4"/>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0" tint="-0.499984740745262"/>
        <bgColor indexed="64"/>
      </patternFill>
    </fill>
    <fill>
      <patternFill patternType="solid">
        <fgColor indexed="9"/>
        <bgColor indexed="64"/>
      </patternFill>
    </fill>
    <fill>
      <patternFill patternType="solid">
        <fgColor theme="4" tint="0.79998168889431442"/>
        <bgColor indexed="64"/>
      </patternFill>
    </fill>
    <fill>
      <patternFill patternType="solid">
        <fgColor rgb="FFFFFF00"/>
        <bgColor indexed="64"/>
      </patternFill>
    </fill>
    <fill>
      <patternFill patternType="solid">
        <fgColor rgb="FF0070C0"/>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rgb="FFC00000"/>
        <bgColor indexed="64"/>
      </patternFill>
    </fill>
    <fill>
      <patternFill patternType="solid">
        <fgColor theme="9" tint="0.59999389629810485"/>
        <bgColor indexed="64"/>
      </patternFill>
    </fill>
    <fill>
      <patternFill patternType="solid">
        <fgColor rgb="FFD8E4BC"/>
        <bgColor rgb="FF000000"/>
      </patternFill>
    </fill>
    <fill>
      <patternFill patternType="solid">
        <fgColor rgb="FF4F81BD"/>
        <bgColor rgb="FF000000"/>
      </patternFill>
    </fill>
    <fill>
      <patternFill patternType="solid">
        <fgColor rgb="FFFFC000"/>
        <bgColor indexed="64"/>
      </patternFill>
    </fill>
    <fill>
      <patternFill patternType="solid">
        <fgColor theme="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0" tint="-0.249977111117893"/>
        <bgColor indexed="64"/>
      </patternFill>
    </fill>
    <fill>
      <patternFill patternType="solid">
        <fgColor rgb="FFFFFF00"/>
        <bgColor rgb="FF000000"/>
      </patternFill>
    </fill>
    <fill>
      <patternFill patternType="solid">
        <fgColor rgb="FFB7DEE8"/>
        <bgColor rgb="FF000000"/>
      </patternFill>
    </fill>
    <fill>
      <patternFill patternType="solid">
        <fgColor rgb="FFE4DFEC"/>
        <bgColor rgb="FF000000"/>
      </patternFill>
    </fill>
    <fill>
      <patternFill patternType="solid">
        <fgColor rgb="FFFDE9D9"/>
        <bgColor rgb="FF000000"/>
      </patternFill>
    </fill>
    <fill>
      <patternFill patternType="solid">
        <fgColor rgb="FFCCC0DA"/>
        <bgColor rgb="FF000000"/>
      </patternFill>
    </fill>
    <fill>
      <patternFill patternType="solid">
        <fgColor rgb="FFC0504D"/>
        <bgColor rgb="FF000000"/>
      </patternFill>
    </fill>
    <fill>
      <patternFill patternType="solid">
        <fgColor rgb="FF31869B"/>
        <bgColor rgb="FF000000"/>
      </patternFill>
    </fill>
    <fill>
      <patternFill patternType="solid">
        <fgColor rgb="FFFFC000"/>
        <bgColor rgb="FF000000"/>
      </patternFill>
    </fill>
    <fill>
      <patternFill patternType="solid">
        <fgColor theme="7" tint="0.59999389629810485"/>
        <bgColor rgb="FF000000"/>
      </patternFill>
    </fill>
    <fill>
      <patternFill patternType="solid">
        <fgColor theme="9" tint="-0.249977111117893"/>
        <bgColor indexed="64"/>
      </patternFill>
    </fill>
    <fill>
      <patternFill patternType="solid">
        <fgColor theme="9"/>
        <bgColor indexed="64"/>
      </patternFill>
    </fill>
    <fill>
      <patternFill patternType="solid">
        <fgColor theme="6"/>
        <bgColor indexed="64"/>
      </patternFill>
    </fill>
    <fill>
      <patternFill patternType="solid">
        <fgColor theme="8"/>
        <bgColor indexed="64"/>
      </patternFill>
    </fill>
    <fill>
      <patternFill patternType="solid">
        <fgColor theme="7"/>
        <bgColor indexed="64"/>
      </patternFill>
    </fill>
    <fill>
      <patternFill patternType="solid">
        <fgColor rgb="FFFFFFFF"/>
        <bgColor indexed="64"/>
      </patternFill>
    </fill>
    <fill>
      <patternFill patternType="solid">
        <fgColor indexed="41"/>
        <bgColor indexed="64"/>
      </patternFill>
    </fill>
    <fill>
      <patternFill patternType="solid">
        <fgColor rgb="FF92D050"/>
        <bgColor indexed="64"/>
      </patternFill>
    </fill>
    <fill>
      <patternFill patternType="solid">
        <fgColor rgb="FFDAEEF3"/>
        <bgColor rgb="FF000000"/>
      </patternFill>
    </fill>
  </fills>
  <borders count="36">
    <border>
      <left/>
      <right/>
      <top/>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top/>
      <bottom style="thin">
        <color auto="1"/>
      </bottom>
      <diagonal/>
    </border>
    <border>
      <left/>
      <right style="thick">
        <color auto="1"/>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thin">
        <color auto="1"/>
      </left>
      <right style="thin">
        <color auto="1"/>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auto="1"/>
      </right>
      <top/>
      <bottom style="thin">
        <color auto="1"/>
      </bottom>
      <diagonal/>
    </border>
    <border>
      <left/>
      <right style="thin">
        <color indexed="64"/>
      </right>
      <top/>
      <bottom/>
      <diagonal/>
    </border>
    <border>
      <left/>
      <right/>
      <top/>
      <bottom style="medium">
        <color indexed="64"/>
      </bottom>
      <diagonal/>
    </border>
    <border>
      <left style="thin">
        <color indexed="64"/>
      </left>
      <right/>
      <top/>
      <bottom style="medium">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s>
  <cellStyleXfs count="17">
    <xf numFmtId="0" fontId="0" fillId="0" borderId="0"/>
    <xf numFmtId="0" fontId="4" fillId="0" borderId="0" applyNumberFormat="0" applyFill="0" applyBorder="0" applyAlignment="0" applyProtection="0"/>
    <xf numFmtId="0" fontId="16" fillId="13" borderId="0" applyFont="0" applyBorder="0"/>
    <xf numFmtId="9" fontId="22" fillId="0" borderId="0" applyFont="0" applyFill="0" applyBorder="0" applyAlignment="0" applyProtection="0">
      <alignment vertical="center"/>
    </xf>
    <xf numFmtId="0" fontId="47" fillId="0" borderId="0"/>
    <xf numFmtId="9" fontId="47" fillId="0" borderId="0" applyFont="0" applyFill="0" applyBorder="0" applyAlignment="0" applyProtection="0">
      <alignment vertical="center"/>
    </xf>
    <xf numFmtId="0" fontId="49" fillId="0" borderId="0">
      <alignment vertical="center"/>
    </xf>
    <xf numFmtId="9" fontId="48" fillId="0" borderId="0" applyFont="0" applyFill="0" applyBorder="0" applyAlignment="0" applyProtection="0">
      <alignment vertical="center"/>
    </xf>
    <xf numFmtId="0" fontId="46" fillId="0" borderId="0">
      <alignment vertical="center"/>
    </xf>
    <xf numFmtId="9" fontId="46" fillId="0" borderId="0" applyFont="0" applyFill="0" applyBorder="0" applyAlignment="0" applyProtection="0">
      <alignment vertical="center"/>
    </xf>
    <xf numFmtId="0" fontId="49" fillId="0" borderId="0">
      <alignment vertical="center"/>
    </xf>
    <xf numFmtId="0" fontId="46" fillId="0" borderId="0">
      <alignment vertical="center"/>
    </xf>
    <xf numFmtId="0" fontId="46" fillId="0" borderId="0">
      <alignment vertical="center"/>
    </xf>
    <xf numFmtId="9" fontId="46" fillId="0" borderId="0" applyFont="0" applyFill="0" applyBorder="0" applyAlignment="0" applyProtection="0">
      <alignment vertical="center"/>
    </xf>
    <xf numFmtId="0" fontId="50" fillId="0" borderId="0"/>
    <xf numFmtId="9" fontId="51" fillId="0" borderId="0" applyFont="0" applyFill="0" applyBorder="0" applyAlignment="0" applyProtection="0"/>
    <xf numFmtId="43" fontId="22" fillId="0" borderId="0" applyFont="0" applyFill="0" applyBorder="0" applyAlignment="0" applyProtection="0">
      <alignment vertical="center"/>
    </xf>
  </cellStyleXfs>
  <cellXfs count="538">
    <xf numFmtId="0" fontId="0" fillId="0" borderId="0" xfId="0"/>
    <xf numFmtId="0" fontId="0" fillId="0" borderId="7" xfId="0" applyBorder="1"/>
    <xf numFmtId="0" fontId="1" fillId="0" borderId="8" xfId="0" applyFont="1" applyBorder="1" applyAlignment="1">
      <alignment vertical="center" wrapText="1"/>
    </xf>
    <xf numFmtId="0" fontId="0" fillId="0" borderId="9" xfId="0" applyBorder="1"/>
    <xf numFmtId="0" fontId="0" fillId="0" borderId="4" xfId="0" applyBorder="1"/>
    <xf numFmtId="0" fontId="0" fillId="0" borderId="5" xfId="0" applyBorder="1"/>
    <xf numFmtId="0" fontId="0" fillId="0" borderId="6" xfId="0" applyBorder="1"/>
    <xf numFmtId="0" fontId="3" fillId="0" borderId="10" xfId="0" applyFont="1" applyFill="1" applyBorder="1"/>
    <xf numFmtId="0" fontId="3" fillId="0" borderId="0" xfId="0" applyFont="1" applyFill="1" applyBorder="1"/>
    <xf numFmtId="0" fontId="6" fillId="0" borderId="0" xfId="0" applyFont="1" applyFill="1"/>
    <xf numFmtId="0" fontId="3" fillId="0" borderId="0" xfId="0" applyFont="1" applyFill="1" applyAlignment="1">
      <alignment horizontal="left"/>
    </xf>
    <xf numFmtId="0" fontId="3" fillId="0" borderId="0" xfId="0" applyFont="1" applyFill="1" applyAlignment="1">
      <alignment horizontal="center"/>
    </xf>
    <xf numFmtId="0" fontId="3" fillId="0" borderId="0" xfId="0" applyFont="1" applyFill="1" applyAlignment="1">
      <alignment horizontal="right"/>
    </xf>
    <xf numFmtId="0" fontId="7" fillId="7" borderId="10" xfId="0" applyFont="1" applyFill="1" applyBorder="1" applyAlignment="1">
      <alignment horizontal="center" vertical="center"/>
    </xf>
    <xf numFmtId="0" fontId="8" fillId="0" borderId="10" xfId="0" applyFont="1" applyFill="1" applyBorder="1" applyAlignment="1">
      <alignment vertical="center"/>
    </xf>
    <xf numFmtId="0" fontId="6" fillId="0" borderId="10" xfId="0" applyFont="1" applyFill="1" applyBorder="1" applyAlignment="1">
      <alignment vertical="center"/>
    </xf>
    <xf numFmtId="0" fontId="3" fillId="0" borderId="10" xfId="0" applyFont="1" applyFill="1" applyBorder="1" applyAlignment="1">
      <alignment horizontal="left" vertical="center"/>
    </xf>
    <xf numFmtId="0" fontId="3" fillId="0" borderId="10" xfId="0" applyFont="1" applyFill="1" applyBorder="1" applyAlignment="1">
      <alignment horizontal="right" vertical="center"/>
    </xf>
    <xf numFmtId="0" fontId="3" fillId="0" borderId="10" xfId="0" applyFont="1" applyFill="1" applyBorder="1" applyAlignment="1">
      <alignment horizontal="center" vertical="center"/>
    </xf>
    <xf numFmtId="0" fontId="5" fillId="8" borderId="10" xfId="0" applyFont="1" applyFill="1" applyBorder="1"/>
    <xf numFmtId="0" fontId="10" fillId="0" borderId="10" xfId="0" applyFont="1" applyFill="1" applyBorder="1" applyAlignment="1">
      <alignment vertical="center"/>
    </xf>
    <xf numFmtId="0" fontId="9" fillId="0" borderId="10" xfId="0" applyFont="1" applyFill="1" applyBorder="1" applyAlignment="1">
      <alignment horizontal="right" vertical="center"/>
    </xf>
    <xf numFmtId="0" fontId="11" fillId="0" borderId="10" xfId="0" applyFont="1" applyFill="1" applyBorder="1" applyAlignment="1">
      <alignment horizontal="right" vertical="center"/>
    </xf>
    <xf numFmtId="0" fontId="7" fillId="7" borderId="10" xfId="0" applyFont="1" applyFill="1" applyBorder="1" applyAlignment="1">
      <alignment horizontal="center" vertical="center" wrapText="1"/>
    </xf>
    <xf numFmtId="0" fontId="0" fillId="0" borderId="10" xfId="0" applyBorder="1"/>
    <xf numFmtId="0" fontId="0" fillId="0" borderId="10" xfId="0" applyBorder="1" applyAlignment="1">
      <alignment horizontal="center" vertical="center"/>
    </xf>
    <xf numFmtId="0" fontId="7" fillId="2" borderId="10" xfId="0" applyFont="1" applyFill="1" applyBorder="1" applyAlignment="1">
      <alignment horizontal="center" vertical="center" wrapText="1"/>
    </xf>
    <xf numFmtId="0" fontId="4" fillId="0" borderId="0" xfId="1" applyAlignment="1">
      <alignment horizontal="center" vertical="center"/>
    </xf>
    <xf numFmtId="0" fontId="2" fillId="2" borderId="10" xfId="0" applyFont="1" applyFill="1" applyBorder="1" applyAlignment="1">
      <alignment horizontal="center" vertical="center"/>
    </xf>
    <xf numFmtId="0" fontId="5" fillId="0" borderId="10" xfId="0" applyFont="1" applyBorder="1" applyAlignment="1">
      <alignment horizontal="left" vertical="center"/>
    </xf>
    <xf numFmtId="0" fontId="2" fillId="4" borderId="10" xfId="0" applyFont="1" applyFill="1" applyBorder="1" applyAlignment="1">
      <alignment horizontal="center" vertical="center" wrapText="1"/>
    </xf>
    <xf numFmtId="0" fontId="2" fillId="4" borderId="13" xfId="0" applyFont="1" applyFill="1" applyBorder="1" applyAlignment="1">
      <alignment horizontal="center" vertical="center" wrapText="1"/>
    </xf>
    <xf numFmtId="0" fontId="2" fillId="2" borderId="10" xfId="0" applyFont="1" applyFill="1" applyBorder="1" applyAlignment="1">
      <alignment horizontal="center" vertical="center" wrapText="1"/>
    </xf>
    <xf numFmtId="0" fontId="2" fillId="2" borderId="13" xfId="0" applyFont="1" applyFill="1" applyBorder="1" applyAlignment="1">
      <alignment horizontal="center" vertical="center"/>
    </xf>
    <xf numFmtId="0" fontId="2" fillId="4" borderId="10" xfId="0" applyFont="1" applyFill="1" applyBorder="1" applyAlignment="1">
      <alignment horizontal="center" vertical="center"/>
    </xf>
    <xf numFmtId="0" fontId="7" fillId="4" borderId="0" xfId="0" applyFont="1" applyFill="1" applyAlignment="1">
      <alignment horizontal="center" vertical="center"/>
    </xf>
    <xf numFmtId="0" fontId="5" fillId="0" borderId="10" xfId="0" applyFont="1" applyBorder="1"/>
    <xf numFmtId="1" fontId="5" fillId="0" borderId="10" xfId="0" applyNumberFormat="1" applyFont="1" applyBorder="1" applyAlignment="1">
      <alignment horizontal="left" vertical="center"/>
    </xf>
    <xf numFmtId="0" fontId="0" fillId="4" borderId="10" xfId="0" applyFill="1" applyBorder="1"/>
    <xf numFmtId="0" fontId="7" fillId="4" borderId="10" xfId="0" applyFont="1" applyFill="1" applyBorder="1" applyAlignment="1">
      <alignment horizontal="center" vertical="center" wrapText="1"/>
    </xf>
    <xf numFmtId="0" fontId="7" fillId="4" borderId="14" xfId="0" applyFont="1" applyFill="1" applyBorder="1" applyAlignment="1">
      <alignment horizontal="center" vertical="center" wrapText="1"/>
    </xf>
    <xf numFmtId="0" fontId="3" fillId="0" borderId="10" xfId="0" applyFont="1" applyBorder="1" applyAlignment="1">
      <alignment horizontal="center" vertical="center"/>
    </xf>
    <xf numFmtId="0" fontId="5" fillId="0" borderId="10" xfId="0" applyFont="1" applyBorder="1" applyAlignment="1">
      <alignment horizontal="center" vertical="center"/>
    </xf>
    <xf numFmtId="0" fontId="5" fillId="5" borderId="10" xfId="0" applyFont="1" applyFill="1" applyBorder="1"/>
    <xf numFmtId="0" fontId="5" fillId="5" borderId="10" xfId="0" applyFont="1" applyFill="1" applyBorder="1" applyAlignment="1">
      <alignment horizontal="center" vertical="center"/>
    </xf>
    <xf numFmtId="4" fontId="5" fillId="5" borderId="10" xfId="0" applyNumberFormat="1" applyFont="1" applyFill="1" applyBorder="1" applyAlignment="1">
      <alignment horizontal="center" vertical="center"/>
    </xf>
    <xf numFmtId="0" fontId="5" fillId="5" borderId="10" xfId="0" applyFont="1" applyFill="1" applyBorder="1" applyAlignment="1">
      <alignment horizontal="center"/>
    </xf>
    <xf numFmtId="0" fontId="7" fillId="9" borderId="10" xfId="0" applyFont="1" applyFill="1" applyBorder="1" applyAlignment="1">
      <alignment horizontal="center" vertical="center"/>
    </xf>
    <xf numFmtId="0" fontId="7" fillId="9" borderId="13" xfId="0" applyFont="1" applyFill="1" applyBorder="1" applyAlignment="1">
      <alignment horizontal="center" vertical="center"/>
    </xf>
    <xf numFmtId="0" fontId="7" fillId="9" borderId="10" xfId="0" applyFont="1" applyFill="1" applyBorder="1" applyAlignment="1">
      <alignment horizontal="center" vertical="center" wrapText="1"/>
    </xf>
    <xf numFmtId="0" fontId="7" fillId="9" borderId="13" xfId="0" applyFont="1" applyFill="1" applyBorder="1" applyAlignment="1">
      <alignment horizontal="center" vertical="center" wrapText="1"/>
    </xf>
    <xf numFmtId="0" fontId="12" fillId="0" borderId="10" xfId="0" applyFont="1" applyBorder="1" applyAlignment="1">
      <alignment horizontal="center"/>
    </xf>
    <xf numFmtId="0" fontId="0" fillId="0" borderId="0" xfId="0" applyBorder="1"/>
    <xf numFmtId="10" fontId="12" fillId="0" borderId="10" xfId="0" applyNumberFormat="1" applyFont="1" applyBorder="1" applyAlignment="1">
      <alignment horizontal="center" vertical="center"/>
    </xf>
    <xf numFmtId="0" fontId="3" fillId="11" borderId="10" xfId="0" applyFont="1" applyFill="1" applyBorder="1" applyAlignment="1">
      <alignment horizontal="right" vertical="center"/>
    </xf>
    <xf numFmtId="0" fontId="9" fillId="11" borderId="10" xfId="0" applyFont="1" applyFill="1" applyBorder="1" applyAlignment="1">
      <alignment horizontal="right" vertical="center"/>
    </xf>
    <xf numFmtId="0" fontId="10" fillId="11" borderId="10" xfId="0" applyFont="1" applyFill="1" applyBorder="1" applyAlignment="1">
      <alignment vertical="center"/>
    </xf>
    <xf numFmtId="0" fontId="11" fillId="11" borderId="10" xfId="0" applyFont="1" applyFill="1" applyBorder="1" applyAlignment="1">
      <alignment horizontal="right" vertical="center"/>
    </xf>
    <xf numFmtId="0" fontId="5" fillId="3" borderId="10" xfId="0" applyFont="1" applyFill="1" applyBorder="1" applyAlignment="1">
      <alignment horizontal="center" vertical="center" wrapText="1"/>
    </xf>
    <xf numFmtId="10" fontId="0" fillId="0" borderId="0" xfId="0" applyNumberFormat="1" applyFill="1" applyBorder="1"/>
    <xf numFmtId="0" fontId="2" fillId="4" borderId="8" xfId="0" applyFont="1" applyFill="1" applyBorder="1" applyAlignment="1">
      <alignment vertical="top"/>
    </xf>
    <xf numFmtId="0" fontId="14" fillId="4" borderId="10" xfId="0" applyFont="1" applyFill="1" applyBorder="1" applyAlignment="1">
      <alignment horizontal="left" vertical="center"/>
    </xf>
    <xf numFmtId="0" fontId="15" fillId="9" borderId="10" xfId="0" applyFont="1" applyFill="1" applyBorder="1" applyAlignment="1">
      <alignment horizontal="center" vertical="center"/>
    </xf>
    <xf numFmtId="0" fontId="9" fillId="0" borderId="10" xfId="2" applyFont="1" applyFill="1" applyBorder="1" applyAlignment="1" applyProtection="1">
      <alignment vertical="center" wrapText="1"/>
      <protection hidden="1"/>
    </xf>
    <xf numFmtId="0" fontId="2" fillId="4" borderId="12" xfId="0" applyFont="1" applyFill="1" applyBorder="1" applyAlignment="1">
      <alignment vertical="center" wrapText="1"/>
    </xf>
    <xf numFmtId="0" fontId="17" fillId="0" borderId="10" xfId="2" applyFont="1" applyFill="1" applyBorder="1" applyAlignment="1" applyProtection="1">
      <alignment horizontal="left" vertical="top"/>
      <protection hidden="1"/>
    </xf>
    <xf numFmtId="0" fontId="5" fillId="12" borderId="10" xfId="0" applyFont="1" applyFill="1" applyBorder="1"/>
    <xf numFmtId="0" fontId="17" fillId="0" borderId="10" xfId="2" applyFont="1" applyFill="1" applyBorder="1" applyAlignment="1" applyProtection="1">
      <alignment horizontal="left" vertical="top" wrapText="1"/>
      <protection hidden="1"/>
    </xf>
    <xf numFmtId="0" fontId="10" fillId="9" borderId="10" xfId="0" applyFont="1" applyFill="1" applyBorder="1" applyAlignment="1">
      <alignment horizontal="center" vertical="center" wrapText="1"/>
    </xf>
    <xf numFmtId="0" fontId="10" fillId="9" borderId="10" xfId="0" applyFont="1" applyFill="1" applyBorder="1" applyAlignment="1">
      <alignment horizontal="center" vertical="center"/>
    </xf>
    <xf numFmtId="0" fontId="9" fillId="0" borderId="10" xfId="2" applyFont="1" applyFill="1" applyBorder="1" applyAlignment="1" applyProtection="1">
      <alignment horizontal="left" vertical="center" wrapText="1"/>
      <protection hidden="1"/>
    </xf>
    <xf numFmtId="10" fontId="5" fillId="5" borderId="10" xfId="0" applyNumberFormat="1" applyFont="1" applyFill="1" applyBorder="1"/>
    <xf numFmtId="4" fontId="3" fillId="5" borderId="10" xfId="0" applyNumberFormat="1" applyFont="1" applyFill="1" applyBorder="1" applyAlignment="1">
      <alignment horizontal="right" vertical="center"/>
    </xf>
    <xf numFmtId="0" fontId="18" fillId="14" borderId="10" xfId="2" applyFont="1" applyFill="1" applyBorder="1" applyAlignment="1" applyProtection="1">
      <alignment vertical="center" wrapText="1"/>
      <protection hidden="1"/>
    </xf>
    <xf numFmtId="0" fontId="13" fillId="4" borderId="15" xfId="0" applyFont="1" applyFill="1" applyBorder="1" applyAlignment="1">
      <alignment horizontal="center" vertical="center" wrapText="1"/>
    </xf>
    <xf numFmtId="177" fontId="20" fillId="0" borderId="10" xfId="0" applyNumberFormat="1" applyFont="1" applyBorder="1"/>
    <xf numFmtId="177" fontId="20" fillId="10" borderId="10" xfId="0" applyNumberFormat="1" applyFont="1" applyFill="1" applyBorder="1"/>
    <xf numFmtId="10" fontId="20" fillId="0" borderId="10" xfId="0" applyNumberFormat="1" applyFont="1" applyBorder="1"/>
    <xf numFmtId="0" fontId="20" fillId="0" borderId="10" xfId="0" applyFont="1" applyBorder="1" applyAlignment="1">
      <alignment horizontal="center" vertical="center"/>
    </xf>
    <xf numFmtId="0" fontId="20" fillId="0" borderId="10" xfId="0" applyFont="1" applyBorder="1" applyAlignment="1">
      <alignment horizontal="center"/>
    </xf>
    <xf numFmtId="40" fontId="20" fillId="0" borderId="10" xfId="0" applyNumberFormat="1" applyFont="1" applyBorder="1"/>
    <xf numFmtId="0" fontId="20" fillId="0" borderId="10" xfId="0" applyFont="1" applyBorder="1"/>
    <xf numFmtId="4" fontId="20" fillId="0" borderId="10" xfId="0" applyNumberFormat="1" applyFont="1" applyBorder="1"/>
    <xf numFmtId="4" fontId="20" fillId="0" borderId="10" xfId="0" applyNumberFormat="1" applyFont="1" applyBorder="1" applyAlignment="1">
      <alignment horizontal="right" vertical="center"/>
    </xf>
    <xf numFmtId="10" fontId="20" fillId="0" borderId="10" xfId="0" applyNumberFormat="1" applyFont="1" applyBorder="1" applyAlignment="1">
      <alignment horizontal="center" vertical="center"/>
    </xf>
    <xf numFmtId="2" fontId="20" fillId="5" borderId="10" xfId="0" applyNumberFormat="1" applyFont="1" applyFill="1" applyBorder="1" applyAlignment="1">
      <alignment horizontal="right" vertical="center"/>
    </xf>
    <xf numFmtId="2" fontId="20" fillId="0" borderId="10" xfId="0" applyNumberFormat="1" applyFont="1" applyBorder="1"/>
    <xf numFmtId="4" fontId="20" fillId="0" borderId="10" xfId="0" applyNumberFormat="1" applyFont="1" applyBorder="1" applyAlignment="1">
      <alignment vertical="center"/>
    </xf>
    <xf numFmtId="0" fontId="3" fillId="0" borderId="10" xfId="0" applyFont="1" applyBorder="1" applyAlignment="1">
      <alignment horizontal="left" vertical="center"/>
    </xf>
    <xf numFmtId="4" fontId="21" fillId="5" borderId="10" xfId="0" applyNumberFormat="1" applyFont="1" applyFill="1" applyBorder="1" applyAlignment="1">
      <alignment horizontal="right" vertical="center"/>
    </xf>
    <xf numFmtId="0" fontId="20" fillId="5" borderId="10" xfId="0" applyFont="1" applyFill="1" applyBorder="1" applyAlignment="1">
      <alignment horizontal="center"/>
    </xf>
    <xf numFmtId="0" fontId="20" fillId="11" borderId="10" xfId="0" applyFont="1" applyFill="1" applyBorder="1" applyAlignment="1">
      <alignment horizontal="center" vertical="center"/>
    </xf>
    <xf numFmtId="177" fontId="20" fillId="11" borderId="10" xfId="0" applyNumberFormat="1" applyFont="1" applyFill="1" applyBorder="1"/>
    <xf numFmtId="0" fontId="13" fillId="4" borderId="16" xfId="0" applyFont="1" applyFill="1" applyBorder="1" applyAlignment="1">
      <alignment horizontal="center" vertical="center" wrapText="1"/>
    </xf>
    <xf numFmtId="0" fontId="0" fillId="4" borderId="17" xfId="0" applyFill="1" applyBorder="1"/>
    <xf numFmtId="40" fontId="20" fillId="0" borderId="10" xfId="0" applyNumberFormat="1" applyFont="1" applyBorder="1" applyAlignment="1">
      <alignment horizontal="right" vertical="center"/>
    </xf>
    <xf numFmtId="40" fontId="20" fillId="11" borderId="10" xfId="0" applyNumberFormat="1" applyFont="1" applyFill="1" applyBorder="1" applyAlignment="1">
      <alignment horizontal="right" vertical="center"/>
    </xf>
    <xf numFmtId="0" fontId="13" fillId="4" borderId="10" xfId="0" applyFont="1" applyFill="1" applyBorder="1" applyAlignment="1">
      <alignment horizontal="center" vertical="center"/>
    </xf>
    <xf numFmtId="0" fontId="0" fillId="4" borderId="15" xfId="0" applyFill="1" applyBorder="1"/>
    <xf numFmtId="0" fontId="3" fillId="0" borderId="10" xfId="0" applyFont="1" applyBorder="1"/>
    <xf numFmtId="0" fontId="23" fillId="4" borderId="10" xfId="0" applyFont="1" applyFill="1" applyBorder="1" applyAlignment="1">
      <alignment horizontal="center" vertical="center"/>
    </xf>
    <xf numFmtId="9" fontId="24" fillId="0" borderId="10" xfId="2" applyNumberFormat="1" applyFont="1" applyFill="1" applyBorder="1" applyAlignment="1" applyProtection="1">
      <alignment horizontal="right" vertical="center" wrapText="1"/>
      <protection hidden="1"/>
    </xf>
    <xf numFmtId="10" fontId="24" fillId="0" borderId="10" xfId="2" applyNumberFormat="1" applyFont="1" applyFill="1" applyBorder="1" applyAlignment="1" applyProtection="1">
      <alignment horizontal="right" vertical="center" wrapText="1"/>
      <protection hidden="1"/>
    </xf>
    <xf numFmtId="9" fontId="24" fillId="0" borderId="10" xfId="2" applyNumberFormat="1" applyFont="1" applyFill="1" applyBorder="1" applyAlignment="1" applyProtection="1">
      <alignment horizontal="right" vertical="center"/>
      <protection hidden="1"/>
    </xf>
    <xf numFmtId="10" fontId="24" fillId="0" borderId="10" xfId="2" applyNumberFormat="1" applyFont="1" applyFill="1" applyBorder="1" applyAlignment="1" applyProtection="1">
      <alignment horizontal="right" vertical="center"/>
      <protection hidden="1"/>
    </xf>
    <xf numFmtId="0" fontId="0" fillId="4" borderId="0" xfId="0" applyFill="1"/>
    <xf numFmtId="4" fontId="20" fillId="0" borderId="10" xfId="0" applyNumberFormat="1" applyFont="1" applyFill="1" applyBorder="1" applyAlignment="1">
      <alignment horizontal="right" vertical="center"/>
    </xf>
    <xf numFmtId="4" fontId="24" fillId="12" borderId="10" xfId="2" applyNumberFormat="1" applyFont="1" applyFill="1" applyBorder="1" applyAlignment="1" applyProtection="1">
      <alignment horizontal="right" vertical="center" wrapText="1"/>
      <protection hidden="1"/>
    </xf>
    <xf numFmtId="10" fontId="20" fillId="0" borderId="10" xfId="3" applyNumberFormat="1" applyFont="1" applyBorder="1" applyAlignment="1">
      <alignment horizontal="right" vertical="center"/>
    </xf>
    <xf numFmtId="0" fontId="9" fillId="0" borderId="10" xfId="2" applyFont="1" applyFill="1" applyBorder="1" applyAlignment="1" applyProtection="1">
      <alignment vertical="top"/>
      <protection hidden="1"/>
    </xf>
    <xf numFmtId="3" fontId="20" fillId="0" borderId="10" xfId="0" applyNumberFormat="1" applyFont="1" applyBorder="1" applyAlignment="1">
      <alignment horizontal="center" vertical="center"/>
    </xf>
    <xf numFmtId="0" fontId="2" fillId="4" borderId="8" xfId="2" applyFont="1" applyFill="1" applyBorder="1" applyAlignment="1" applyProtection="1">
      <alignment vertical="center" wrapText="1"/>
      <protection hidden="1"/>
    </xf>
    <xf numFmtId="0" fontId="7" fillId="4" borderId="0" xfId="2" applyFont="1" applyFill="1" applyBorder="1" applyAlignment="1" applyProtection="1">
      <alignment horizontal="center" vertical="center" wrapText="1"/>
      <protection hidden="1"/>
    </xf>
    <xf numFmtId="10" fontId="20" fillId="5" borderId="10" xfId="0" applyNumberFormat="1" applyFont="1" applyFill="1" applyBorder="1"/>
    <xf numFmtId="0" fontId="3" fillId="0" borderId="0" xfId="0" applyFont="1"/>
    <xf numFmtId="177" fontId="20" fillId="0" borderId="10" xfId="0" applyNumberFormat="1" applyFont="1" applyBorder="1" applyAlignment="1">
      <alignment horizontal="right" vertical="center"/>
    </xf>
    <xf numFmtId="0" fontId="27" fillId="0" borderId="0" xfId="1" applyFont="1" applyAlignment="1">
      <alignment horizontal="center" vertical="center"/>
    </xf>
    <xf numFmtId="10" fontId="20" fillId="0" borderId="10" xfId="0" applyNumberFormat="1" applyFont="1" applyBorder="1" applyAlignment="1">
      <alignment horizontal="right" vertical="center"/>
    </xf>
    <xf numFmtId="0" fontId="2" fillId="4" borderId="0" xfId="0" applyFont="1" applyFill="1" applyAlignment="1">
      <alignment horizontal="center" vertical="center"/>
    </xf>
    <xf numFmtId="0" fontId="26" fillId="2" borderId="10" xfId="0" applyFont="1" applyFill="1" applyBorder="1" applyAlignment="1">
      <alignment horizontal="center" vertical="center" wrapText="1"/>
    </xf>
    <xf numFmtId="0" fontId="7" fillId="2" borderId="18" xfId="0" applyFont="1" applyFill="1" applyBorder="1" applyAlignment="1">
      <alignment vertical="center" wrapText="1"/>
    </xf>
    <xf numFmtId="177" fontId="20" fillId="0" borderId="0" xfId="0" applyNumberFormat="1" applyFont="1" applyBorder="1" applyAlignment="1">
      <alignment horizontal="right" vertical="center"/>
    </xf>
    <xf numFmtId="0" fontId="9" fillId="15" borderId="10" xfId="0" applyFont="1" applyFill="1" applyBorder="1" applyAlignment="1">
      <alignment horizontal="right" vertical="center"/>
    </xf>
    <xf numFmtId="0" fontId="10" fillId="15" borderId="10" xfId="0" applyFont="1" applyFill="1" applyBorder="1" applyAlignment="1">
      <alignment vertical="center"/>
    </xf>
    <xf numFmtId="0" fontId="29" fillId="0" borderId="0" xfId="1" applyFont="1" applyFill="1" applyBorder="1" applyAlignment="1">
      <alignment horizontal="center" vertical="center"/>
    </xf>
    <xf numFmtId="0" fontId="3" fillId="0" borderId="10" xfId="0" applyFont="1" applyBorder="1" applyAlignment="1">
      <alignment horizontal="right" vertical="center"/>
    </xf>
    <xf numFmtId="0" fontId="3" fillId="0" borderId="7" xfId="0" applyFont="1" applyBorder="1"/>
    <xf numFmtId="0" fontId="18" fillId="0" borderId="10" xfId="1" applyFont="1" applyFill="1" applyBorder="1" applyAlignment="1">
      <alignment horizontal="center" vertical="center"/>
    </xf>
    <xf numFmtId="0" fontId="18" fillId="0" borderId="0" xfId="1" applyFont="1" applyFill="1" applyBorder="1" applyAlignment="1">
      <alignment horizontal="center" vertical="center"/>
    </xf>
    <xf numFmtId="40" fontId="0" fillId="0" borderId="0" xfId="0" applyNumberFormat="1"/>
    <xf numFmtId="0" fontId="4" fillId="0" borderId="10" xfId="1" applyFill="1" applyBorder="1" applyAlignment="1">
      <alignment horizontal="center" vertical="center"/>
    </xf>
    <xf numFmtId="0" fontId="9" fillId="0" borderId="0" xfId="0" applyFont="1" applyFill="1" applyBorder="1" applyAlignment="1">
      <alignment horizontal="right" vertical="center"/>
    </xf>
    <xf numFmtId="10" fontId="20" fillId="0" borderId="0" xfId="0" applyNumberFormat="1" applyFont="1" applyBorder="1"/>
    <xf numFmtId="4" fontId="20" fillId="0" borderId="0" xfId="0" applyNumberFormat="1" applyFont="1" applyBorder="1"/>
    <xf numFmtId="0" fontId="20" fillId="0" borderId="0" xfId="0" applyFont="1" applyBorder="1" applyAlignment="1">
      <alignment horizontal="center" vertical="center"/>
    </xf>
    <xf numFmtId="4" fontId="20" fillId="0" borderId="0" xfId="0" applyNumberFormat="1" applyFont="1" applyBorder="1" applyAlignment="1">
      <alignment horizontal="right" vertical="center"/>
    </xf>
    <xf numFmtId="0" fontId="3" fillId="0" borderId="0" xfId="0" applyFont="1" applyFill="1" applyBorder="1" applyAlignment="1">
      <alignment horizontal="left" vertical="center"/>
    </xf>
    <xf numFmtId="0" fontId="3" fillId="0" borderId="0" xfId="0" applyFont="1" applyFill="1" applyBorder="1" applyAlignment="1">
      <alignment horizontal="right" vertical="center"/>
    </xf>
    <xf numFmtId="0" fontId="6" fillId="0" borderId="0" xfId="0" applyFont="1" applyFill="1" applyBorder="1" applyAlignment="1">
      <alignment vertical="center"/>
    </xf>
    <xf numFmtId="0" fontId="9" fillId="0" borderId="0" xfId="0" applyFont="1" applyFill="1" applyBorder="1" applyAlignment="1">
      <alignment horizontal="left" vertical="center"/>
    </xf>
    <xf numFmtId="0" fontId="6" fillId="11" borderId="10" xfId="0" applyFont="1" applyFill="1" applyBorder="1" applyAlignment="1">
      <alignment vertical="center"/>
    </xf>
    <xf numFmtId="10" fontId="24" fillId="0" borderId="10" xfId="3" applyNumberFormat="1" applyFont="1" applyFill="1" applyBorder="1" applyAlignment="1" applyProtection="1">
      <alignment vertical="top"/>
      <protection hidden="1"/>
    </xf>
    <xf numFmtId="2" fontId="20" fillId="0" borderId="10" xfId="0" applyNumberFormat="1" applyFont="1" applyBorder="1" applyAlignment="1">
      <alignment horizontal="center" vertical="center"/>
    </xf>
    <xf numFmtId="0" fontId="0" fillId="0" borderId="0" xfId="0" applyAlignment="1">
      <alignment horizontal="center"/>
    </xf>
    <xf numFmtId="0" fontId="30" fillId="0" borderId="10" xfId="1" applyFont="1" applyFill="1" applyBorder="1" applyAlignment="1">
      <alignment horizontal="center" vertical="center"/>
    </xf>
    <xf numFmtId="4" fontId="20" fillId="11" borderId="10" xfId="0" applyNumberFormat="1" applyFont="1" applyFill="1" applyBorder="1" applyAlignment="1">
      <alignment horizontal="right" vertical="center"/>
    </xf>
    <xf numFmtId="177" fontId="20" fillId="11" borderId="10" xfId="0" applyNumberFormat="1" applyFont="1" applyFill="1" applyBorder="1" applyAlignment="1">
      <alignment horizontal="right" vertical="center"/>
    </xf>
    <xf numFmtId="178" fontId="0" fillId="0" borderId="0" xfId="0" applyNumberFormat="1"/>
    <xf numFmtId="40" fontId="20" fillId="10" borderId="10" xfId="0" applyNumberFormat="1" applyFont="1" applyFill="1" applyBorder="1"/>
    <xf numFmtId="0" fontId="3" fillId="3" borderId="10" xfId="0" applyFont="1" applyFill="1" applyBorder="1" applyAlignment="1">
      <alignment horizontal="center" vertical="center"/>
    </xf>
    <xf numFmtId="0" fontId="5" fillId="0" borderId="10" xfId="0" applyFont="1" applyBorder="1" applyAlignment="1">
      <alignment vertical="center"/>
    </xf>
    <xf numFmtId="10" fontId="5" fillId="0" borderId="10" xfId="0" applyNumberFormat="1" applyFont="1" applyBorder="1" applyAlignment="1">
      <alignment vertical="center"/>
    </xf>
    <xf numFmtId="177" fontId="5" fillId="0" borderId="10" xfId="0" applyNumberFormat="1" applyFont="1" applyBorder="1" applyAlignment="1">
      <alignment vertical="center"/>
    </xf>
    <xf numFmtId="0" fontId="7" fillId="2" borderId="10" xfId="0" applyFont="1" applyFill="1" applyBorder="1" applyAlignment="1">
      <alignment vertical="center" wrapText="1"/>
    </xf>
    <xf numFmtId="0" fontId="20" fillId="11" borderId="10" xfId="0" applyFont="1" applyFill="1" applyBorder="1"/>
    <xf numFmtId="4" fontId="20" fillId="11" borderId="10" xfId="0" applyNumberFormat="1" applyFont="1" applyFill="1" applyBorder="1" applyAlignment="1">
      <alignment vertical="center"/>
    </xf>
    <xf numFmtId="10" fontId="20" fillId="11" borderId="10" xfId="0" applyNumberFormat="1" applyFont="1" applyFill="1" applyBorder="1"/>
    <xf numFmtId="4" fontId="20" fillId="11" borderId="10" xfId="0" applyNumberFormat="1" applyFont="1" applyFill="1" applyBorder="1"/>
    <xf numFmtId="177" fontId="20" fillId="17" borderId="10" xfId="0" applyNumberFormat="1" applyFont="1" applyFill="1" applyBorder="1" applyAlignment="1">
      <alignment horizontal="right" vertical="center"/>
    </xf>
    <xf numFmtId="177" fontId="20" fillId="18" borderId="10" xfId="0" applyNumberFormat="1" applyFont="1" applyFill="1" applyBorder="1" applyAlignment="1">
      <alignment horizontal="right" vertical="center"/>
    </xf>
    <xf numFmtId="10" fontId="20" fillId="14" borderId="10" xfId="0" applyNumberFormat="1" applyFont="1" applyFill="1" applyBorder="1" applyAlignment="1">
      <alignment horizontal="right" vertical="center"/>
    </xf>
    <xf numFmtId="177" fontId="20" fillId="10" borderId="10" xfId="0" applyNumberFormat="1" applyFont="1" applyFill="1" applyBorder="1" applyAlignment="1"/>
    <xf numFmtId="177" fontId="20" fillId="0" borderId="0" xfId="0" applyNumberFormat="1" applyFont="1" applyBorder="1"/>
    <xf numFmtId="0" fontId="38" fillId="0" borderId="0" xfId="0" applyFont="1"/>
    <xf numFmtId="0" fontId="38" fillId="0" borderId="0" xfId="0" applyFont="1" applyAlignment="1">
      <alignment horizontal="center" vertical="center"/>
    </xf>
    <xf numFmtId="2" fontId="20" fillId="11" borderId="10" xfId="0" applyNumberFormat="1" applyFont="1" applyFill="1" applyBorder="1" applyAlignment="1">
      <alignment horizontal="right" vertical="center"/>
    </xf>
    <xf numFmtId="177" fontId="0" fillId="0" borderId="0" xfId="0" applyNumberFormat="1"/>
    <xf numFmtId="0" fontId="38" fillId="15" borderId="0" xfId="0" applyFont="1" applyFill="1"/>
    <xf numFmtId="0" fontId="38" fillId="15" borderId="0" xfId="0" applyFont="1" applyFill="1" applyAlignment="1">
      <alignment horizontal="center" vertical="center"/>
    </xf>
    <xf numFmtId="10" fontId="0" fillId="0" borderId="0" xfId="0" applyNumberFormat="1"/>
    <xf numFmtId="2" fontId="20" fillId="5" borderId="0" xfId="0" applyNumberFormat="1" applyFont="1" applyFill="1" applyBorder="1" applyAlignment="1">
      <alignment horizontal="right" vertical="center"/>
    </xf>
    <xf numFmtId="179" fontId="20" fillId="0" borderId="10" xfId="0" applyNumberFormat="1" applyFont="1" applyBorder="1" applyAlignment="1">
      <alignment horizontal="right" vertical="center"/>
    </xf>
    <xf numFmtId="177" fontId="20" fillId="15" borderId="10" xfId="0" applyNumberFormat="1" applyFont="1" applyFill="1" applyBorder="1"/>
    <xf numFmtId="4" fontId="20" fillId="15" borderId="10" xfId="0" applyNumberFormat="1" applyFont="1" applyFill="1" applyBorder="1"/>
    <xf numFmtId="0" fontId="3" fillId="0" borderId="10" xfId="0" applyFont="1" applyBorder="1" applyAlignment="1">
      <alignment horizontal="left" vertical="center"/>
    </xf>
    <xf numFmtId="10" fontId="20" fillId="0" borderId="10" xfId="3" applyNumberFormat="1" applyFont="1" applyBorder="1" applyAlignment="1"/>
    <xf numFmtId="0" fontId="3" fillId="0" borderId="10" xfId="0" applyFont="1" applyBorder="1" applyAlignment="1">
      <alignment horizontal="left" vertical="center"/>
    </xf>
    <xf numFmtId="0" fontId="3" fillId="20" borderId="10" xfId="0" applyFont="1" applyFill="1" applyBorder="1" applyAlignment="1">
      <alignment horizontal="left" vertical="center"/>
    </xf>
    <xf numFmtId="0" fontId="0" fillId="20" borderId="10" xfId="0" applyFill="1" applyBorder="1"/>
    <xf numFmtId="0" fontId="3" fillId="0" borderId="10" xfId="0" applyFont="1" applyBorder="1" applyAlignment="1">
      <alignment horizontal="left" vertical="center"/>
    </xf>
    <xf numFmtId="10" fontId="0" fillId="0" borderId="10" xfId="3" applyNumberFormat="1" applyFont="1" applyBorder="1" applyAlignment="1"/>
    <xf numFmtId="2" fontId="0" fillId="0" borderId="10" xfId="0" applyNumberFormat="1" applyBorder="1"/>
    <xf numFmtId="0" fontId="43" fillId="15" borderId="10" xfId="0" applyFont="1" applyFill="1" applyBorder="1" applyAlignment="1">
      <alignment horizontal="left" vertical="center"/>
    </xf>
    <xf numFmtId="176" fontId="2" fillId="0" borderId="10" xfId="0" applyNumberFormat="1" applyFont="1" applyFill="1" applyBorder="1" applyAlignment="1">
      <alignment vertical="center"/>
    </xf>
    <xf numFmtId="0" fontId="7" fillId="4" borderId="15" xfId="0" applyFont="1" applyFill="1" applyBorder="1" applyAlignment="1">
      <alignment horizontal="center" vertical="center" wrapText="1"/>
    </xf>
    <xf numFmtId="1" fontId="20" fillId="0" borderId="10" xfId="0" applyNumberFormat="1" applyFont="1" applyBorder="1" applyAlignment="1">
      <alignment horizontal="right" vertical="center"/>
    </xf>
    <xf numFmtId="1" fontId="20" fillId="0" borderId="10" xfId="0" applyNumberFormat="1" applyFont="1" applyBorder="1"/>
    <xf numFmtId="0" fontId="0" fillId="0" borderId="10" xfId="0" applyFill="1" applyBorder="1"/>
    <xf numFmtId="0" fontId="0" fillId="0" borderId="0" xfId="0" applyFill="1"/>
    <xf numFmtId="0" fontId="12" fillId="0" borderId="10" xfId="0" applyFont="1" applyBorder="1" applyAlignment="1">
      <alignment vertical="center"/>
    </xf>
    <xf numFmtId="2" fontId="44" fillId="21" borderId="10" xfId="0" applyNumberFormat="1" applyFont="1" applyFill="1" applyBorder="1" applyAlignment="1">
      <alignment horizontal="right" vertical="center"/>
    </xf>
    <xf numFmtId="0" fontId="45" fillId="22" borderId="10" xfId="0" applyFont="1" applyFill="1" applyBorder="1" applyAlignment="1">
      <alignment horizontal="center" vertical="center" wrapText="1"/>
    </xf>
    <xf numFmtId="177" fontId="44" fillId="0" borderId="10" xfId="0" applyNumberFormat="1" applyFont="1" applyFill="1" applyBorder="1" applyAlignment="1">
      <alignment horizontal="right" vertical="center"/>
    </xf>
    <xf numFmtId="0" fontId="0" fillId="6" borderId="0" xfId="0" applyFill="1"/>
    <xf numFmtId="0" fontId="0" fillId="0" borderId="10" xfId="0" applyBorder="1" applyAlignment="1">
      <alignment horizontal="right" vertical="center"/>
    </xf>
    <xf numFmtId="2" fontId="20" fillId="0" borderId="10" xfId="0" applyNumberFormat="1" applyFont="1" applyFill="1" applyBorder="1"/>
    <xf numFmtId="177" fontId="20" fillId="0" borderId="10" xfId="0" applyNumberFormat="1" applyFont="1" applyFill="1" applyBorder="1"/>
    <xf numFmtId="0" fontId="0" fillId="0" borderId="10" xfId="0" applyBorder="1" applyAlignment="1">
      <alignment horizontal="center"/>
    </xf>
    <xf numFmtId="10" fontId="0" fillId="0" borderId="10" xfId="0" applyNumberFormat="1" applyBorder="1"/>
    <xf numFmtId="180" fontId="0" fillId="0" borderId="0" xfId="0" applyNumberFormat="1"/>
    <xf numFmtId="181" fontId="0" fillId="0" borderId="0" xfId="0" applyNumberFormat="1"/>
    <xf numFmtId="0" fontId="3" fillId="23" borderId="10" xfId="0" applyFont="1" applyFill="1" applyBorder="1" applyAlignment="1">
      <alignment horizontal="right" vertical="center"/>
    </xf>
    <xf numFmtId="0" fontId="9" fillId="23" borderId="10" xfId="0" applyFont="1" applyFill="1" applyBorder="1" applyAlignment="1">
      <alignment horizontal="right" vertical="center"/>
    </xf>
    <xf numFmtId="0" fontId="10" fillId="23" borderId="10" xfId="0" applyFont="1" applyFill="1" applyBorder="1" applyAlignment="1">
      <alignment vertical="center"/>
    </xf>
    <xf numFmtId="182" fontId="0" fillId="0" borderId="0" xfId="0" applyNumberFormat="1"/>
    <xf numFmtId="182" fontId="52" fillId="0" borderId="0" xfId="0" applyNumberFormat="1" applyFont="1"/>
    <xf numFmtId="177" fontId="20" fillId="23" borderId="10" xfId="0" applyNumberFormat="1" applyFont="1" applyFill="1" applyBorder="1"/>
    <xf numFmtId="0" fontId="11" fillId="23" borderId="10" xfId="0" applyFont="1" applyFill="1" applyBorder="1" applyAlignment="1">
      <alignment horizontal="right" vertical="center"/>
    </xf>
    <xf numFmtId="0" fontId="6" fillId="23" borderId="10" xfId="0" applyFont="1" applyFill="1" applyBorder="1" applyAlignment="1">
      <alignment vertical="center"/>
    </xf>
    <xf numFmtId="182" fontId="0" fillId="23" borderId="0" xfId="0" applyNumberFormat="1" applyFill="1" applyAlignment="1">
      <alignment horizontal="center" vertical="center"/>
    </xf>
    <xf numFmtId="177" fontId="20" fillId="24" borderId="10" xfId="0" applyNumberFormat="1" applyFont="1" applyFill="1" applyBorder="1"/>
    <xf numFmtId="0" fontId="0" fillId="23" borderId="0" xfId="0" applyFill="1" applyAlignment="1">
      <alignment vertical="center" wrapText="1"/>
    </xf>
    <xf numFmtId="0" fontId="3" fillId="15" borderId="10" xfId="0" applyFont="1" applyFill="1" applyBorder="1" applyAlignment="1">
      <alignment horizontal="right" vertical="center"/>
    </xf>
    <xf numFmtId="0" fontId="11" fillId="15" borderId="10" xfId="0" applyFont="1" applyFill="1" applyBorder="1" applyAlignment="1">
      <alignment horizontal="right" vertical="center"/>
    </xf>
    <xf numFmtId="0" fontId="6" fillId="15" borderId="10" xfId="0" applyFont="1" applyFill="1" applyBorder="1" applyAlignment="1">
      <alignment vertical="center"/>
    </xf>
    <xf numFmtId="0" fontId="3" fillId="6" borderId="10" xfId="0" applyFont="1" applyFill="1" applyBorder="1" applyAlignment="1">
      <alignment horizontal="right" vertical="center"/>
    </xf>
    <xf numFmtId="0" fontId="6" fillId="6" borderId="10" xfId="0" applyFont="1" applyFill="1" applyBorder="1" applyAlignment="1">
      <alignment vertical="center"/>
    </xf>
    <xf numFmtId="2" fontId="20" fillId="3" borderId="10" xfId="0" applyNumberFormat="1" applyFont="1" applyFill="1" applyBorder="1" applyAlignment="1">
      <alignment horizontal="right" vertical="center"/>
    </xf>
    <xf numFmtId="0" fontId="3" fillId="3" borderId="10" xfId="0" applyFont="1" applyFill="1" applyBorder="1" applyAlignment="1">
      <alignment horizontal="right" vertical="center"/>
    </xf>
    <xf numFmtId="0" fontId="10" fillId="6" borderId="10" xfId="0" applyFont="1" applyFill="1" applyBorder="1" applyAlignment="1">
      <alignment vertical="center"/>
    </xf>
    <xf numFmtId="0" fontId="0" fillId="0" borderId="10" xfId="0" applyBorder="1" applyAlignment="1">
      <alignment horizontal="center"/>
    </xf>
    <xf numFmtId="0" fontId="50" fillId="0" borderId="0" xfId="0" applyFont="1"/>
    <xf numFmtId="0" fontId="50" fillId="5" borderId="0" xfId="0" applyFont="1" applyFill="1"/>
    <xf numFmtId="0" fontId="0" fillId="0" borderId="0" xfId="0" applyFont="1"/>
    <xf numFmtId="0" fontId="53" fillId="23" borderId="0" xfId="0" applyFont="1" applyFill="1" applyAlignment="1">
      <alignment horizontal="center"/>
    </xf>
    <xf numFmtId="0" fontId="54" fillId="15" borderId="0" xfId="0" applyFont="1" applyFill="1" applyAlignment="1">
      <alignment horizontal="left"/>
    </xf>
    <xf numFmtId="0" fontId="0" fillId="5" borderId="0" xfId="0" applyFill="1"/>
    <xf numFmtId="43" fontId="0" fillId="0" borderId="0" xfId="16" applyFont="1" applyAlignment="1"/>
    <xf numFmtId="43" fontId="0" fillId="0" borderId="0" xfId="0" applyNumberFormat="1"/>
    <xf numFmtId="0" fontId="0" fillId="23" borderId="0" xfId="0" applyFill="1"/>
    <xf numFmtId="0" fontId="54" fillId="25" borderId="0" xfId="0" applyFont="1" applyFill="1" applyAlignment="1">
      <alignment horizontal="left"/>
    </xf>
    <xf numFmtId="0" fontId="0" fillId="3" borderId="0" xfId="0" applyFill="1"/>
    <xf numFmtId="0" fontId="0" fillId="15" borderId="0" xfId="0" applyFill="1"/>
    <xf numFmtId="0" fontId="0" fillId="26" borderId="0" xfId="0" applyFill="1"/>
    <xf numFmtId="177" fontId="20" fillId="27" borderId="10" xfId="0" applyNumberFormat="1" applyFont="1" applyFill="1" applyBorder="1"/>
    <xf numFmtId="0" fontId="56" fillId="2" borderId="19" xfId="0" applyFont="1" applyFill="1" applyBorder="1" applyAlignment="1">
      <alignment horizontal="center"/>
    </xf>
    <xf numFmtId="0" fontId="56" fillId="2" borderId="20" xfId="0" applyFont="1" applyFill="1" applyBorder="1" applyAlignment="1">
      <alignment horizontal="center"/>
    </xf>
    <xf numFmtId="0" fontId="56" fillId="2" borderId="21" xfId="0" applyFont="1" applyFill="1" applyBorder="1" applyAlignment="1">
      <alignment horizontal="center"/>
    </xf>
    <xf numFmtId="0" fontId="55" fillId="11" borderId="22" xfId="0" applyFont="1" applyFill="1" applyBorder="1"/>
    <xf numFmtId="0" fontId="0" fillId="0" borderId="23" xfId="0" applyBorder="1"/>
    <xf numFmtId="0" fontId="0" fillId="11" borderId="22" xfId="0" applyFill="1" applyBorder="1"/>
    <xf numFmtId="0" fontId="0" fillId="11" borderId="24" xfId="0" applyFill="1" applyBorder="1"/>
    <xf numFmtId="0" fontId="0" fillId="0" borderId="25" xfId="0" applyBorder="1"/>
    <xf numFmtId="0" fontId="0" fillId="0" borderId="26" xfId="0" applyBorder="1"/>
    <xf numFmtId="0" fontId="0" fillId="0" borderId="23" xfId="0" applyBorder="1" applyAlignment="1">
      <alignment horizontal="center"/>
    </xf>
    <xf numFmtId="43" fontId="55" fillId="15" borderId="10" xfId="16" applyFont="1" applyFill="1" applyBorder="1" applyAlignment="1"/>
    <xf numFmtId="0" fontId="55" fillId="15" borderId="10" xfId="0" applyFont="1" applyFill="1" applyBorder="1"/>
    <xf numFmtId="0" fontId="55" fillId="15" borderId="25" xfId="0" applyFont="1" applyFill="1" applyBorder="1"/>
    <xf numFmtId="0" fontId="57" fillId="0" borderId="0" xfId="0" applyFont="1" applyFill="1" applyBorder="1"/>
    <xf numFmtId="0" fontId="58" fillId="28" borderId="0" xfId="0" applyFont="1" applyFill="1" applyBorder="1" applyAlignment="1">
      <alignment horizontal="left"/>
    </xf>
    <xf numFmtId="10" fontId="57" fillId="0" borderId="0" xfId="3" applyNumberFormat="1" applyFont="1" applyFill="1" applyBorder="1" applyAlignment="1"/>
    <xf numFmtId="0" fontId="59" fillId="0" borderId="0" xfId="0" applyFont="1" applyFill="1" applyBorder="1"/>
    <xf numFmtId="0" fontId="57" fillId="29" borderId="0" xfId="0" applyFont="1" applyFill="1" applyBorder="1"/>
    <xf numFmtId="0" fontId="58" fillId="30" borderId="0" xfId="0" applyFont="1" applyFill="1" applyBorder="1" applyAlignment="1">
      <alignment horizontal="left"/>
    </xf>
    <xf numFmtId="183" fontId="57" fillId="0" borderId="0" xfId="3" applyNumberFormat="1" applyFont="1" applyFill="1" applyBorder="1" applyAlignment="1"/>
    <xf numFmtId="0" fontId="59" fillId="31" borderId="0" xfId="0" applyFont="1" applyFill="1" applyBorder="1"/>
    <xf numFmtId="0" fontId="57" fillId="28" borderId="0" xfId="0" applyFont="1" applyFill="1" applyBorder="1"/>
    <xf numFmtId="0" fontId="57" fillId="32" borderId="0" xfId="0" applyFont="1" applyFill="1" applyBorder="1"/>
    <xf numFmtId="0" fontId="60" fillId="33" borderId="0" xfId="0" applyFont="1" applyFill="1" applyBorder="1"/>
    <xf numFmtId="182" fontId="0" fillId="23" borderId="0" xfId="0" applyNumberFormat="1" applyFill="1" applyAlignment="1">
      <alignment vertical="center"/>
    </xf>
    <xf numFmtId="0" fontId="0" fillId="0" borderId="0" xfId="0" applyAlignment="1">
      <alignment vertical="center"/>
    </xf>
    <xf numFmtId="0" fontId="0" fillId="0" borderId="0" xfId="0" applyFill="1" applyAlignment="1">
      <alignment vertical="center"/>
    </xf>
    <xf numFmtId="0" fontId="0" fillId="15" borderId="0" xfId="0" applyFill="1" applyAlignment="1">
      <alignment vertical="center"/>
    </xf>
    <xf numFmtId="0" fontId="49" fillId="0" borderId="27" xfId="0" applyFont="1" applyBorder="1" applyAlignment="1">
      <alignment horizontal="center" vertical="center"/>
    </xf>
    <xf numFmtId="0" fontId="63" fillId="34" borderId="10" xfId="0" applyFont="1" applyFill="1" applyBorder="1" applyAlignment="1">
      <alignment horizontal="center" vertical="center"/>
    </xf>
    <xf numFmtId="0" fontId="64" fillId="34" borderId="17" xfId="0" applyFont="1" applyFill="1" applyBorder="1" applyAlignment="1">
      <alignment horizontal="center" vertical="center"/>
    </xf>
    <xf numFmtId="0" fontId="63" fillId="34" borderId="17" xfId="0" applyFont="1" applyFill="1" applyBorder="1" applyAlignment="1">
      <alignment horizontal="center" vertical="center"/>
    </xf>
    <xf numFmtId="0" fontId="65" fillId="0" borderId="0" xfId="0" applyFont="1" applyFill="1" applyBorder="1" applyAlignment="1">
      <alignment horizontal="center" vertical="center"/>
    </xf>
    <xf numFmtId="0" fontId="63" fillId="34" borderId="29" xfId="0" applyFont="1" applyFill="1" applyBorder="1" applyAlignment="1">
      <alignment horizontal="center" vertical="center"/>
    </xf>
    <xf numFmtId="0" fontId="63" fillId="34" borderId="15" xfId="0" applyFont="1" applyFill="1" applyBorder="1" applyAlignment="1">
      <alignment horizontal="center" vertical="center"/>
    </xf>
    <xf numFmtId="0" fontId="66" fillId="0" borderId="10" xfId="0" applyFont="1" applyFill="1" applyBorder="1" applyAlignment="1">
      <alignment vertical="center"/>
    </xf>
    <xf numFmtId="0" fontId="66" fillId="0" borderId="11" xfId="0" applyFont="1" applyFill="1" applyBorder="1" applyAlignment="1">
      <alignment vertical="center"/>
    </xf>
    <xf numFmtId="0" fontId="66" fillId="0" borderId="0" xfId="0" applyFont="1" applyFill="1" applyBorder="1" applyAlignment="1">
      <alignment vertical="center"/>
    </xf>
    <xf numFmtId="0" fontId="44" fillId="0" borderId="13" xfId="0" applyFont="1" applyFill="1" applyBorder="1" applyAlignment="1">
      <alignment horizontal="center"/>
    </xf>
    <xf numFmtId="0" fontId="44" fillId="0" borderId="10" xfId="0" applyFont="1" applyFill="1" applyBorder="1" applyAlignment="1">
      <alignment horizontal="center"/>
    </xf>
    <xf numFmtId="0" fontId="31" fillId="0" borderId="10" xfId="0" applyFont="1" applyFill="1" applyBorder="1" applyAlignment="1">
      <alignment vertical="center"/>
    </xf>
    <xf numFmtId="0" fontId="31" fillId="0" borderId="11" xfId="0" applyFont="1" applyFill="1" applyBorder="1" applyAlignment="1">
      <alignment vertical="center"/>
    </xf>
    <xf numFmtId="0" fontId="31" fillId="0" borderId="0" xfId="0" applyFont="1" applyFill="1" applyBorder="1" applyAlignment="1">
      <alignment vertical="center"/>
    </xf>
    <xf numFmtId="2" fontId="67" fillId="28" borderId="13" xfId="0" applyNumberFormat="1" applyFont="1" applyFill="1" applyBorder="1" applyAlignment="1">
      <alignment horizontal="center" vertical="center"/>
    </xf>
    <xf numFmtId="2" fontId="67" fillId="21" borderId="10" xfId="0" applyNumberFormat="1" applyFont="1" applyFill="1" applyBorder="1" applyAlignment="1">
      <alignment horizontal="center" vertical="center"/>
    </xf>
    <xf numFmtId="2" fontId="67" fillId="28" borderId="10" xfId="0" applyNumberFormat="1" applyFont="1" applyFill="1" applyBorder="1" applyAlignment="1">
      <alignment horizontal="center" vertical="center"/>
    </xf>
    <xf numFmtId="2" fontId="44" fillId="35" borderId="10" xfId="0" applyNumberFormat="1" applyFont="1" applyFill="1" applyBorder="1" applyAlignment="1">
      <alignment horizontal="center" vertical="center"/>
    </xf>
    <xf numFmtId="2" fontId="44" fillId="36" borderId="10" xfId="0" applyNumberFormat="1" applyFont="1" applyFill="1" applyBorder="1" applyAlignment="1">
      <alignment horizontal="center" vertical="center"/>
    </xf>
    <xf numFmtId="2" fontId="24" fillId="21" borderId="10" xfId="0" applyNumberFormat="1" applyFont="1" applyFill="1" applyBorder="1" applyAlignment="1">
      <alignment horizontal="center" vertical="center"/>
    </xf>
    <xf numFmtId="0" fontId="9" fillId="0" borderId="11" xfId="0" applyFont="1" applyFill="1" applyBorder="1" applyAlignment="1">
      <alignment horizontal="right" vertical="center"/>
    </xf>
    <xf numFmtId="2" fontId="44" fillId="21" borderId="13" xfId="0" applyNumberFormat="1" applyFont="1" applyFill="1" applyBorder="1" applyAlignment="1">
      <alignment horizontal="center" vertical="center"/>
    </xf>
    <xf numFmtId="2" fontId="44" fillId="21" borderId="10" xfId="0" applyNumberFormat="1" applyFont="1" applyFill="1" applyBorder="1" applyAlignment="1">
      <alignment horizontal="center" vertical="center"/>
    </xf>
    <xf numFmtId="0" fontId="61" fillId="0" borderId="10" xfId="0" applyFont="1" applyFill="1" applyBorder="1" applyAlignment="1">
      <alignment horizontal="right" vertical="center"/>
    </xf>
    <xf numFmtId="0" fontId="61" fillId="0" borderId="11" xfId="0" applyFont="1" applyFill="1" applyBorder="1" applyAlignment="1">
      <alignment horizontal="right" vertical="center"/>
    </xf>
    <xf numFmtId="0" fontId="61" fillId="0" borderId="0" xfId="0" applyFont="1" applyFill="1" applyBorder="1" applyAlignment="1">
      <alignment horizontal="right" vertical="center"/>
    </xf>
    <xf numFmtId="0" fontId="61" fillId="0" borderId="10" xfId="0" applyFont="1" applyFill="1" applyBorder="1" applyAlignment="1">
      <alignment horizontal="left" vertical="center" indent="1"/>
    </xf>
    <xf numFmtId="0" fontId="61" fillId="0" borderId="11" xfId="0" applyFont="1" applyFill="1" applyBorder="1" applyAlignment="1">
      <alignment horizontal="left" vertical="center" indent="1"/>
    </xf>
    <xf numFmtId="0" fontId="61" fillId="0" borderId="0" xfId="0" applyFont="1" applyFill="1" applyBorder="1" applyAlignment="1">
      <alignment horizontal="left" vertical="center" indent="1"/>
    </xf>
    <xf numFmtId="0" fontId="61" fillId="15" borderId="10" xfId="0" applyFont="1" applyFill="1" applyBorder="1" applyAlignment="1">
      <alignment horizontal="right" vertical="center"/>
    </xf>
    <xf numFmtId="0" fontId="10" fillId="0" borderId="11" xfId="0" applyFont="1" applyFill="1" applyBorder="1" applyAlignment="1">
      <alignment vertical="center"/>
    </xf>
    <xf numFmtId="0" fontId="10" fillId="0" borderId="0" xfId="0" applyFont="1" applyFill="1" applyBorder="1" applyAlignment="1">
      <alignment vertical="center"/>
    </xf>
    <xf numFmtId="0" fontId="68" fillId="0" borderId="10" xfId="0" applyFont="1" applyFill="1" applyBorder="1" applyAlignment="1">
      <alignment horizontal="left" vertical="center" indent="1"/>
    </xf>
    <xf numFmtId="0" fontId="68" fillId="0" borderId="11" xfId="0" applyFont="1" applyFill="1" applyBorder="1" applyAlignment="1">
      <alignment horizontal="left" vertical="center" indent="1"/>
    </xf>
    <xf numFmtId="0" fontId="68" fillId="0" borderId="0" xfId="0" applyFont="1" applyFill="1" applyBorder="1" applyAlignment="1">
      <alignment horizontal="left" vertical="center" indent="1"/>
    </xf>
    <xf numFmtId="0" fontId="67" fillId="0" borderId="13" xfId="0" applyFont="1" applyFill="1" applyBorder="1" applyAlignment="1">
      <alignment horizontal="center"/>
    </xf>
    <xf numFmtId="0" fontId="67" fillId="0" borderId="10" xfId="0" applyFont="1" applyFill="1" applyBorder="1" applyAlignment="1">
      <alignment horizontal="center"/>
    </xf>
    <xf numFmtId="0" fontId="68" fillId="15" borderId="10" xfId="0" applyFont="1" applyFill="1" applyBorder="1" applyAlignment="1">
      <alignment horizontal="right" vertical="center"/>
    </xf>
    <xf numFmtId="0" fontId="68" fillId="0" borderId="0" xfId="0" applyFont="1" applyFill="1" applyBorder="1" applyAlignment="1">
      <alignment horizontal="right" vertical="center"/>
    </xf>
    <xf numFmtId="0" fontId="65" fillId="15" borderId="10" xfId="0" applyFont="1" applyFill="1" applyBorder="1" applyAlignment="1">
      <alignment horizontal="right" vertical="center"/>
    </xf>
    <xf numFmtId="0" fontId="9" fillId="0" borderId="10" xfId="0" applyFont="1" applyFill="1" applyBorder="1" applyAlignment="1">
      <alignment horizontal="left" vertical="center" indent="1"/>
    </xf>
    <xf numFmtId="0" fontId="9" fillId="0" borderId="11" xfId="0" applyFont="1" applyFill="1" applyBorder="1" applyAlignment="1">
      <alignment horizontal="left" vertical="center" indent="1"/>
    </xf>
    <xf numFmtId="2" fontId="9" fillId="15" borderId="10" xfId="0" applyNumberFormat="1" applyFont="1" applyFill="1" applyBorder="1" applyAlignment="1">
      <alignment horizontal="right" vertical="center"/>
    </xf>
    <xf numFmtId="2" fontId="9" fillId="0" borderId="10" xfId="0" applyNumberFormat="1" applyFont="1" applyFill="1" applyBorder="1" applyAlignment="1">
      <alignment horizontal="right" vertical="center"/>
    </xf>
    <xf numFmtId="0" fontId="0" fillId="37" borderId="0" xfId="0" applyFill="1" applyAlignment="1">
      <alignment vertical="center"/>
    </xf>
    <xf numFmtId="0" fontId="69" fillId="23" borderId="0" xfId="0" applyFont="1" applyFill="1" applyAlignment="1">
      <alignment vertical="center"/>
    </xf>
    <xf numFmtId="0" fontId="17" fillId="0" borderId="0" xfId="0" applyFont="1" applyAlignment="1">
      <alignment vertical="center"/>
    </xf>
    <xf numFmtId="0" fontId="17" fillId="0" borderId="0" xfId="0" applyFont="1" applyFill="1" applyAlignment="1">
      <alignment vertical="center"/>
    </xf>
    <xf numFmtId="0" fontId="17" fillId="3" borderId="0" xfId="0" applyFont="1" applyFill="1" applyAlignment="1">
      <alignment horizontal="center" vertical="center" wrapText="1"/>
    </xf>
    <xf numFmtId="0" fontId="71" fillId="24" borderId="0" xfId="0" applyFont="1" applyFill="1" applyAlignment="1">
      <alignment horizontal="center" vertical="center" wrapText="1"/>
    </xf>
    <xf numFmtId="0" fontId="17" fillId="0" borderId="0" xfId="0" applyFont="1" applyAlignment="1">
      <alignment horizontal="left" vertical="center" indent="1"/>
    </xf>
    <xf numFmtId="0" fontId="72" fillId="38" borderId="0" xfId="0" applyFont="1" applyFill="1" applyAlignment="1">
      <alignment vertical="center"/>
    </xf>
    <xf numFmtId="10" fontId="17" fillId="3" borderId="0" xfId="0" applyNumberFormat="1" applyFont="1" applyFill="1" applyAlignment="1">
      <alignment vertical="center"/>
    </xf>
    <xf numFmtId="10" fontId="17" fillId="38" borderId="0" xfId="0" applyNumberFormat="1" applyFont="1" applyFill="1" applyAlignment="1">
      <alignment vertical="center"/>
    </xf>
    <xf numFmtId="10" fontId="17" fillId="0" borderId="0" xfId="0" applyNumberFormat="1" applyFont="1" applyFill="1" applyAlignment="1">
      <alignment vertical="center"/>
    </xf>
    <xf numFmtId="10" fontId="17" fillId="15" borderId="0" xfId="0" applyNumberFormat="1" applyFont="1" applyFill="1" applyAlignment="1">
      <alignment vertical="center"/>
    </xf>
    <xf numFmtId="0" fontId="17" fillId="0" borderId="0" xfId="0" applyFont="1" applyFill="1" applyAlignment="1">
      <alignment horizontal="left" vertical="center" indent="1"/>
    </xf>
    <xf numFmtId="10" fontId="17" fillId="0" borderId="0" xfId="0" applyNumberFormat="1" applyFont="1" applyAlignment="1">
      <alignment vertical="center"/>
    </xf>
    <xf numFmtId="0" fontId="17" fillId="0" borderId="0" xfId="0" applyFont="1" applyAlignment="1">
      <alignment horizontal="left" vertical="center" indent="2"/>
    </xf>
    <xf numFmtId="10" fontId="73" fillId="0" borderId="0" xfId="0" applyNumberFormat="1" applyFont="1" applyAlignment="1">
      <alignment vertical="center"/>
    </xf>
    <xf numFmtId="0" fontId="17" fillId="0" borderId="0" xfId="0" applyFont="1" applyAlignment="1">
      <alignment horizontal="left" vertical="center" indent="3"/>
    </xf>
    <xf numFmtId="10" fontId="17" fillId="3" borderId="0" xfId="3" applyNumberFormat="1" applyFont="1" applyFill="1">
      <alignment vertical="center"/>
    </xf>
    <xf numFmtId="10" fontId="17" fillId="15" borderId="0" xfId="3" applyNumberFormat="1" applyFont="1" applyFill="1" applyAlignment="1">
      <alignment vertical="center"/>
    </xf>
    <xf numFmtId="10" fontId="17" fillId="15" borderId="0" xfId="3" applyNumberFormat="1" applyFont="1" applyFill="1">
      <alignment vertical="center"/>
    </xf>
    <xf numFmtId="10" fontId="17" fillId="39" borderId="0" xfId="3" applyNumberFormat="1" applyFont="1" applyFill="1">
      <alignment vertical="center"/>
    </xf>
    <xf numFmtId="10" fontId="17" fillId="38" borderId="0" xfId="3" applyNumberFormat="1" applyFont="1" applyFill="1">
      <alignment vertical="center"/>
    </xf>
    <xf numFmtId="0" fontId="17" fillId="0" borderId="0" xfId="0" applyFont="1" applyFill="1" applyAlignment="1">
      <alignment horizontal="left" vertical="center" indent="2"/>
    </xf>
    <xf numFmtId="0" fontId="17" fillId="40" borderId="0" xfId="0" applyFont="1" applyFill="1" applyAlignment="1">
      <alignment vertical="center"/>
    </xf>
    <xf numFmtId="10" fontId="17" fillId="40" borderId="0" xfId="3" applyNumberFormat="1" applyFont="1" applyFill="1">
      <alignment vertical="center"/>
    </xf>
    <xf numFmtId="0" fontId="17" fillId="38" borderId="0" xfId="0" applyFont="1" applyFill="1" applyAlignment="1">
      <alignment vertical="center"/>
    </xf>
    <xf numFmtId="0" fontId="17" fillId="41" borderId="0" xfId="0" applyFont="1" applyFill="1" applyAlignment="1">
      <alignment vertical="center"/>
    </xf>
    <xf numFmtId="10" fontId="17" fillId="41" borderId="0" xfId="3" applyNumberFormat="1" applyFont="1" applyFill="1">
      <alignment vertical="center"/>
    </xf>
    <xf numFmtId="10" fontId="17" fillId="3" borderId="0" xfId="3" applyNumberFormat="1" applyFont="1" applyFill="1" applyAlignment="1">
      <alignment vertical="center" wrapText="1"/>
    </xf>
    <xf numFmtId="9" fontId="17" fillId="38" borderId="0" xfId="3" applyNumberFormat="1" applyFont="1" applyFill="1">
      <alignment vertical="center"/>
    </xf>
    <xf numFmtId="9" fontId="17" fillId="0" borderId="0" xfId="3" applyNumberFormat="1" applyFont="1" applyFill="1">
      <alignment vertical="center"/>
    </xf>
    <xf numFmtId="9" fontId="17" fillId="38" borderId="0" xfId="3" applyFont="1" applyFill="1">
      <alignment vertical="center"/>
    </xf>
    <xf numFmtId="10" fontId="17" fillId="0" borderId="0" xfId="3" applyNumberFormat="1" applyFont="1" applyFill="1">
      <alignment vertical="center"/>
    </xf>
    <xf numFmtId="0" fontId="17" fillId="0" borderId="0" xfId="0" applyFont="1" applyFill="1" applyAlignment="1">
      <alignment horizontal="left" vertical="center" indent="3"/>
    </xf>
    <xf numFmtId="10" fontId="74" fillId="0" borderId="0" xfId="0" applyNumberFormat="1" applyFont="1" applyFill="1" applyAlignment="1">
      <alignment vertical="center"/>
    </xf>
    <xf numFmtId="183" fontId="17" fillId="0" borderId="0" xfId="0" applyNumberFormat="1" applyFont="1" applyFill="1" applyAlignment="1">
      <alignment vertical="center"/>
    </xf>
    <xf numFmtId="0" fontId="0" fillId="23" borderId="0" xfId="0" applyFill="1" applyAlignment="1">
      <alignment vertical="center"/>
    </xf>
    <xf numFmtId="0" fontId="0" fillId="17" borderId="0" xfId="0" applyFill="1" applyAlignment="1">
      <alignment vertical="center"/>
    </xf>
    <xf numFmtId="0" fontId="0" fillId="42" borderId="0" xfId="0" applyFill="1" applyAlignment="1">
      <alignment vertical="center"/>
    </xf>
    <xf numFmtId="0" fontId="75" fillId="42" borderId="8" xfId="0" applyFont="1" applyFill="1" applyBorder="1" applyAlignment="1">
      <alignment vertical="center"/>
    </xf>
    <xf numFmtId="0" fontId="75" fillId="17" borderId="8" xfId="0" applyFont="1" applyFill="1" applyBorder="1" applyAlignment="1">
      <alignment vertical="center"/>
    </xf>
    <xf numFmtId="0" fontId="75" fillId="17" borderId="18" xfId="0" applyFont="1" applyFill="1" applyBorder="1" applyAlignment="1">
      <alignment horizontal="center" vertical="center"/>
    </xf>
    <xf numFmtId="0" fontId="75" fillId="17" borderId="8" xfId="0" applyFont="1" applyFill="1" applyBorder="1" applyAlignment="1">
      <alignment horizontal="center" vertical="center"/>
    </xf>
    <xf numFmtId="0" fontId="75" fillId="17" borderId="29" xfId="0" applyFont="1" applyFill="1" applyBorder="1" applyAlignment="1">
      <alignment horizontal="center" vertical="center"/>
    </xf>
    <xf numFmtId="0" fontId="75" fillId="42" borderId="29" xfId="0" applyFont="1" applyFill="1" applyBorder="1" applyAlignment="1">
      <alignment horizontal="center" vertical="center"/>
    </xf>
    <xf numFmtId="0" fontId="75" fillId="42" borderId="8" xfId="0" applyFont="1" applyFill="1" applyBorder="1" applyAlignment="1">
      <alignment horizontal="center" vertical="center"/>
    </xf>
    <xf numFmtId="0" fontId="76" fillId="42" borderId="0" xfId="0" applyFont="1" applyFill="1" applyAlignment="1">
      <alignment horizontal="center" vertical="center"/>
    </xf>
    <xf numFmtId="184" fontId="77" fillId="17" borderId="0" xfId="0" applyNumberFormat="1" applyFont="1" applyFill="1" applyAlignment="1">
      <alignment vertical="center"/>
    </xf>
    <xf numFmtId="184" fontId="77" fillId="17" borderId="14" xfId="0" applyNumberFormat="1" applyFont="1" applyFill="1" applyBorder="1" applyAlignment="1">
      <alignment vertical="center"/>
    </xf>
    <xf numFmtId="184" fontId="77" fillId="17" borderId="0" xfId="0" applyNumberFormat="1" applyFont="1" applyFill="1" applyBorder="1" applyAlignment="1">
      <alignment vertical="center"/>
    </xf>
    <xf numFmtId="184" fontId="77" fillId="17" borderId="30" xfId="0" applyNumberFormat="1" applyFont="1" applyFill="1" applyBorder="1" applyAlignment="1">
      <alignment vertical="center"/>
    </xf>
    <xf numFmtId="184" fontId="77" fillId="17" borderId="0" xfId="0" applyNumberFormat="1" applyFont="1" applyFill="1" applyAlignment="1">
      <alignment horizontal="center" vertical="center"/>
    </xf>
    <xf numFmtId="184" fontId="77" fillId="15" borderId="30" xfId="0" applyNumberFormat="1" applyFont="1" applyFill="1" applyBorder="1" applyAlignment="1">
      <alignment horizontal="center" vertical="center"/>
    </xf>
    <xf numFmtId="184" fontId="77" fillId="42" borderId="30" xfId="0" applyNumberFormat="1" applyFont="1" applyFill="1" applyBorder="1" applyAlignment="1">
      <alignment vertical="center"/>
    </xf>
    <xf numFmtId="184" fontId="77" fillId="42" borderId="0" xfId="0" applyNumberFormat="1" applyFont="1" applyFill="1" applyAlignment="1">
      <alignment vertical="center"/>
    </xf>
    <xf numFmtId="0" fontId="78" fillId="42" borderId="0" xfId="0" applyFont="1" applyFill="1" applyAlignment="1">
      <alignment vertical="center"/>
    </xf>
    <xf numFmtId="0" fontId="75" fillId="42" borderId="0" xfId="0" applyFont="1" applyFill="1" applyAlignment="1">
      <alignment horizontal="left" vertical="center"/>
    </xf>
    <xf numFmtId="185" fontId="79" fillId="17" borderId="0" xfId="0" applyNumberFormat="1" applyFont="1" applyFill="1" applyAlignment="1">
      <alignment vertical="center"/>
    </xf>
    <xf numFmtId="185" fontId="79" fillId="17" borderId="14" xfId="0" applyNumberFormat="1" applyFont="1" applyFill="1" applyBorder="1" applyAlignment="1">
      <alignment vertical="center"/>
    </xf>
    <xf numFmtId="185" fontId="79" fillId="17" borderId="0" xfId="0" applyNumberFormat="1" applyFont="1" applyFill="1" applyBorder="1" applyAlignment="1">
      <alignment vertical="center"/>
    </xf>
    <xf numFmtId="185" fontId="79" fillId="17" borderId="30" xfId="0" applyNumberFormat="1" applyFont="1" applyFill="1" applyBorder="1" applyAlignment="1">
      <alignment vertical="center"/>
    </xf>
    <xf numFmtId="185" fontId="79" fillId="17" borderId="0" xfId="0" applyNumberFormat="1" applyFont="1" applyFill="1" applyAlignment="1">
      <alignment horizontal="center" vertical="center"/>
    </xf>
    <xf numFmtId="185" fontId="79" fillId="17" borderId="30" xfId="0" applyNumberFormat="1" applyFont="1" applyFill="1" applyBorder="1" applyAlignment="1">
      <alignment horizontal="center" vertical="center"/>
    </xf>
    <xf numFmtId="185" fontId="79" fillId="42" borderId="30" xfId="0" applyNumberFormat="1" applyFont="1" applyFill="1" applyBorder="1" applyAlignment="1">
      <alignment vertical="center"/>
    </xf>
    <xf numFmtId="185" fontId="79" fillId="42" borderId="0" xfId="0" applyNumberFormat="1" applyFont="1" applyFill="1" applyAlignment="1">
      <alignment vertical="center"/>
    </xf>
    <xf numFmtId="0" fontId="75" fillId="42" borderId="0" xfId="12" applyFont="1" applyFill="1" applyBorder="1" applyAlignment="1">
      <alignment vertical="center"/>
    </xf>
    <xf numFmtId="185" fontId="79" fillId="15" borderId="0" xfId="0" applyNumberFormat="1" applyFont="1" applyFill="1" applyAlignment="1">
      <alignment vertical="center"/>
    </xf>
    <xf numFmtId="0" fontId="76" fillId="42" borderId="8" xfId="12" applyFont="1" applyFill="1" applyBorder="1" applyAlignment="1">
      <alignment vertical="center"/>
    </xf>
    <xf numFmtId="185" fontId="77" fillId="17" borderId="8" xfId="0" applyNumberFormat="1" applyFont="1" applyFill="1" applyBorder="1" applyAlignment="1">
      <alignment vertical="center"/>
    </xf>
    <xf numFmtId="185" fontId="77" fillId="17" borderId="18" xfId="0" applyNumberFormat="1" applyFont="1" applyFill="1" applyBorder="1" applyAlignment="1">
      <alignment vertical="center"/>
    </xf>
    <xf numFmtId="185" fontId="77" fillId="17" borderId="29" xfId="0" applyNumberFormat="1" applyFont="1" applyFill="1" applyBorder="1" applyAlignment="1">
      <alignment vertical="center"/>
    </xf>
    <xf numFmtId="185" fontId="77" fillId="17" borderId="8" xfId="0" applyNumberFormat="1" applyFont="1" applyFill="1" applyBorder="1" applyAlignment="1">
      <alignment horizontal="center" vertical="center"/>
    </xf>
    <xf numFmtId="185" fontId="77" fillId="17" borderId="29" xfId="0" applyNumberFormat="1" applyFont="1" applyFill="1" applyBorder="1" applyAlignment="1">
      <alignment horizontal="center" vertical="center"/>
    </xf>
    <xf numFmtId="185" fontId="77" fillId="42" borderId="29" xfId="0" applyNumberFormat="1" applyFont="1" applyFill="1" applyBorder="1" applyAlignment="1">
      <alignment vertical="center"/>
    </xf>
    <xf numFmtId="185" fontId="77" fillId="42" borderId="8" xfId="0" applyNumberFormat="1" applyFont="1" applyFill="1" applyBorder="1" applyAlignment="1">
      <alignment vertical="center"/>
    </xf>
    <xf numFmtId="0" fontId="75" fillId="42" borderId="0" xfId="0" applyFont="1" applyFill="1" applyAlignment="1">
      <alignment vertical="center"/>
    </xf>
    <xf numFmtId="185" fontId="79" fillId="15" borderId="30" xfId="0" applyNumberFormat="1" applyFont="1" applyFill="1" applyBorder="1" applyAlignment="1">
      <alignment horizontal="center" vertical="center"/>
    </xf>
    <xf numFmtId="185" fontId="77" fillId="15" borderId="29" xfId="0" applyNumberFormat="1" applyFont="1" applyFill="1" applyBorder="1" applyAlignment="1">
      <alignment horizontal="center" vertical="center"/>
    </xf>
    <xf numFmtId="0" fontId="76" fillId="42" borderId="12" xfId="12" applyFont="1" applyFill="1" applyBorder="1" applyAlignment="1">
      <alignment vertical="center"/>
    </xf>
    <xf numFmtId="185" fontId="77" fillId="17" borderId="12" xfId="0" applyNumberFormat="1" applyFont="1" applyFill="1" applyBorder="1" applyAlignment="1">
      <alignment vertical="center"/>
    </xf>
    <xf numFmtId="185" fontId="77" fillId="17" borderId="11" xfId="0" applyNumberFormat="1" applyFont="1" applyFill="1" applyBorder="1" applyAlignment="1">
      <alignment vertical="center"/>
    </xf>
    <xf numFmtId="185" fontId="77" fillId="17" borderId="13" xfId="0" applyNumberFormat="1" applyFont="1" applyFill="1" applyBorder="1" applyAlignment="1">
      <alignment vertical="center"/>
    </xf>
    <xf numFmtId="185" fontId="77" fillId="17" borderId="12" xfId="0" applyNumberFormat="1" applyFont="1" applyFill="1" applyBorder="1" applyAlignment="1">
      <alignment horizontal="center" vertical="center"/>
    </xf>
    <xf numFmtId="185" fontId="77" fillId="17" borderId="13" xfId="0" applyNumberFormat="1" applyFont="1" applyFill="1" applyBorder="1" applyAlignment="1">
      <alignment horizontal="center" vertical="center"/>
    </xf>
    <xf numFmtId="185" fontId="77" fillId="42" borderId="13" xfId="0" applyNumberFormat="1" applyFont="1" applyFill="1" applyBorder="1" applyAlignment="1">
      <alignment vertical="center"/>
    </xf>
    <xf numFmtId="185" fontId="77" fillId="42" borderId="12" xfId="0" applyNumberFormat="1" applyFont="1" applyFill="1" applyBorder="1" applyAlignment="1">
      <alignment vertical="center"/>
    </xf>
    <xf numFmtId="185" fontId="79" fillId="17" borderId="0" xfId="0" applyNumberFormat="1" applyFont="1" applyFill="1" applyBorder="1" applyAlignment="1">
      <alignment horizontal="center" vertical="center"/>
    </xf>
    <xf numFmtId="185" fontId="79" fillId="42" borderId="0" xfId="0" applyNumberFormat="1" applyFont="1" applyFill="1" applyBorder="1" applyAlignment="1">
      <alignment vertical="center"/>
    </xf>
    <xf numFmtId="0" fontId="75" fillId="42" borderId="0" xfId="0" applyFont="1" applyFill="1" applyBorder="1" applyAlignment="1">
      <alignment vertical="center"/>
    </xf>
    <xf numFmtId="185" fontId="79" fillId="15" borderId="31" xfId="0" applyNumberFormat="1" applyFont="1" applyFill="1" applyBorder="1" applyAlignment="1">
      <alignment vertical="center"/>
    </xf>
    <xf numFmtId="185" fontId="79" fillId="15" borderId="32" xfId="0" applyNumberFormat="1" applyFont="1" applyFill="1" applyBorder="1" applyAlignment="1">
      <alignment vertical="center"/>
    </xf>
    <xf numFmtId="185" fontId="77" fillId="17" borderId="0" xfId="0" applyNumberFormat="1" applyFont="1" applyFill="1" applyAlignment="1">
      <alignment vertical="center"/>
    </xf>
    <xf numFmtId="185" fontId="77" fillId="17" borderId="14" xfId="0" applyNumberFormat="1" applyFont="1" applyFill="1" applyBorder="1" applyAlignment="1">
      <alignment vertical="center"/>
    </xf>
    <xf numFmtId="185" fontId="77" fillId="17" borderId="0" xfId="0" applyNumberFormat="1" applyFont="1" applyFill="1" applyBorder="1" applyAlignment="1">
      <alignment vertical="center"/>
    </xf>
    <xf numFmtId="185" fontId="77" fillId="17" borderId="30" xfId="0" applyNumberFormat="1" applyFont="1" applyFill="1" applyBorder="1" applyAlignment="1">
      <alignment vertical="center"/>
    </xf>
    <xf numFmtId="185" fontId="77" fillId="17" borderId="0" xfId="0" applyNumberFormat="1" applyFont="1" applyFill="1" applyAlignment="1">
      <alignment horizontal="center" vertical="center"/>
    </xf>
    <xf numFmtId="185" fontId="77" fillId="17" borderId="30" xfId="0" applyNumberFormat="1" applyFont="1" applyFill="1" applyBorder="1" applyAlignment="1">
      <alignment horizontal="center" vertical="center"/>
    </xf>
    <xf numFmtId="185" fontId="77" fillId="42" borderId="30" xfId="0" applyNumberFormat="1" applyFont="1" applyFill="1" applyBorder="1" applyAlignment="1">
      <alignment vertical="center"/>
    </xf>
    <xf numFmtId="185" fontId="77" fillId="42" borderId="0" xfId="0" applyNumberFormat="1" applyFont="1" applyFill="1" applyAlignment="1">
      <alignment vertical="center"/>
    </xf>
    <xf numFmtId="185" fontId="77" fillId="42" borderId="14" xfId="0" applyNumberFormat="1" applyFont="1" applyFill="1" applyBorder="1" applyAlignment="1">
      <alignment vertical="center"/>
    </xf>
    <xf numFmtId="185" fontId="77" fillId="42" borderId="0" xfId="0" applyNumberFormat="1" applyFont="1" applyFill="1" applyBorder="1" applyAlignment="1">
      <alignment vertical="center"/>
    </xf>
    <xf numFmtId="185" fontId="79" fillId="42" borderId="14" xfId="0" applyNumberFormat="1" applyFont="1" applyFill="1" applyBorder="1" applyAlignment="1">
      <alignment vertical="center"/>
    </xf>
    <xf numFmtId="185" fontId="77" fillId="42" borderId="18" xfId="0" applyNumberFormat="1" applyFont="1" applyFill="1" applyBorder="1" applyAlignment="1">
      <alignment vertical="center"/>
    </xf>
    <xf numFmtId="185" fontId="77" fillId="42" borderId="11" xfId="0" applyNumberFormat="1" applyFont="1" applyFill="1" applyBorder="1" applyAlignment="1">
      <alignment vertical="center"/>
    </xf>
    <xf numFmtId="0" fontId="76" fillId="42" borderId="8" xfId="0" applyFont="1" applyFill="1" applyBorder="1" applyAlignment="1">
      <alignment vertical="center"/>
    </xf>
    <xf numFmtId="0" fontId="75" fillId="42" borderId="33" xfId="0" applyFont="1" applyFill="1" applyBorder="1" applyAlignment="1">
      <alignment vertical="center"/>
    </xf>
    <xf numFmtId="185" fontId="79" fillId="17" borderId="33" xfId="0" applyNumberFormat="1" applyFont="1" applyFill="1" applyBorder="1" applyAlignment="1">
      <alignment vertical="center"/>
    </xf>
    <xf numFmtId="185" fontId="77" fillId="17" borderId="34" xfId="0" applyNumberFormat="1" applyFont="1" applyFill="1" applyBorder="1" applyAlignment="1">
      <alignment vertical="center"/>
    </xf>
    <xf numFmtId="185" fontId="77" fillId="17" borderId="33" xfId="0" applyNumberFormat="1" applyFont="1" applyFill="1" applyBorder="1" applyAlignment="1">
      <alignment vertical="center"/>
    </xf>
    <xf numFmtId="185" fontId="77" fillId="17" borderId="35" xfId="0" applyNumberFormat="1" applyFont="1" applyFill="1" applyBorder="1" applyAlignment="1">
      <alignment vertical="center"/>
    </xf>
    <xf numFmtId="185" fontId="77" fillId="17" borderId="33" xfId="0" applyNumberFormat="1" applyFont="1" applyFill="1" applyBorder="1" applyAlignment="1">
      <alignment horizontal="center" vertical="center"/>
    </xf>
    <xf numFmtId="185" fontId="77" fillId="17" borderId="35" xfId="0" applyNumberFormat="1" applyFont="1" applyFill="1" applyBorder="1" applyAlignment="1">
      <alignment horizontal="center" vertical="center"/>
    </xf>
    <xf numFmtId="185" fontId="79" fillId="42" borderId="35" xfId="0" applyNumberFormat="1" applyFont="1" applyFill="1" applyBorder="1" applyAlignment="1">
      <alignment vertical="center"/>
    </xf>
    <xf numFmtId="185" fontId="77" fillId="42" borderId="33" xfId="0" applyNumberFormat="1" applyFont="1" applyFill="1" applyBorder="1" applyAlignment="1">
      <alignment vertical="center"/>
    </xf>
    <xf numFmtId="185" fontId="77" fillId="42" borderId="35" xfId="0" applyNumberFormat="1" applyFont="1" applyFill="1" applyBorder="1" applyAlignment="1">
      <alignment vertical="center"/>
    </xf>
    <xf numFmtId="185" fontId="77" fillId="17" borderId="0" xfId="0" applyNumberFormat="1" applyFont="1" applyFill="1" applyBorder="1" applyAlignment="1">
      <alignment horizontal="center" vertical="center"/>
    </xf>
    <xf numFmtId="0" fontId="80" fillId="42" borderId="0" xfId="0" applyFont="1" applyFill="1" applyAlignment="1">
      <alignment vertical="center"/>
    </xf>
    <xf numFmtId="10" fontId="79" fillId="17" borderId="0" xfId="5" applyNumberFormat="1" applyFont="1" applyFill="1" applyAlignment="1">
      <alignment vertical="center"/>
    </xf>
    <xf numFmtId="186" fontId="75" fillId="42" borderId="0" xfId="5" applyNumberFormat="1" applyFont="1" applyFill="1" applyAlignment="1">
      <alignment vertical="center"/>
    </xf>
    <xf numFmtId="186" fontId="79" fillId="17" borderId="0" xfId="5" applyNumberFormat="1" applyFont="1" applyFill="1" applyAlignment="1">
      <alignment vertical="center"/>
    </xf>
    <xf numFmtId="186" fontId="79" fillId="17" borderId="14" xfId="5" applyNumberFormat="1" applyFont="1" applyFill="1" applyBorder="1" applyAlignment="1">
      <alignment vertical="center"/>
    </xf>
    <xf numFmtId="186" fontId="79" fillId="17" borderId="0" xfId="5" applyNumberFormat="1" applyFont="1" applyFill="1" applyBorder="1" applyAlignment="1">
      <alignment vertical="center"/>
    </xf>
    <xf numFmtId="186" fontId="79" fillId="17" borderId="30" xfId="5" applyNumberFormat="1" applyFont="1" applyFill="1" applyBorder="1" applyAlignment="1">
      <alignment vertical="center"/>
    </xf>
    <xf numFmtId="186" fontId="79" fillId="17" borderId="0" xfId="5" applyNumberFormat="1" applyFont="1" applyFill="1" applyAlignment="1">
      <alignment horizontal="center" vertical="center"/>
    </xf>
    <xf numFmtId="186" fontId="79" fillId="17" borderId="30" xfId="5" applyNumberFormat="1" applyFont="1" applyFill="1" applyBorder="1" applyAlignment="1">
      <alignment horizontal="center" vertical="center"/>
    </xf>
    <xf numFmtId="186" fontId="79" fillId="42" borderId="30" xfId="5" applyNumberFormat="1" applyFont="1" applyFill="1" applyBorder="1" applyAlignment="1">
      <alignment vertical="center"/>
    </xf>
    <xf numFmtId="186" fontId="79" fillId="42" borderId="0" xfId="5" applyNumberFormat="1" applyFont="1" applyFill="1" applyAlignment="1">
      <alignment vertical="center"/>
    </xf>
    <xf numFmtId="186" fontId="75" fillId="17" borderId="0" xfId="5" applyNumberFormat="1" applyFont="1" applyFill="1" applyAlignment="1">
      <alignment vertical="center"/>
    </xf>
    <xf numFmtId="187" fontId="79" fillId="17" borderId="0" xfId="5" applyNumberFormat="1" applyFont="1" applyFill="1" applyBorder="1" applyAlignment="1">
      <alignment vertical="center"/>
    </xf>
    <xf numFmtId="9" fontId="75" fillId="42" borderId="0" xfId="5" applyFont="1" applyFill="1" applyAlignment="1">
      <alignment vertical="center"/>
    </xf>
    <xf numFmtId="9" fontId="79" fillId="17" borderId="0" xfId="5" applyFont="1" applyFill="1" applyAlignment="1">
      <alignment vertical="center"/>
    </xf>
    <xf numFmtId="9" fontId="79" fillId="17" borderId="14" xfId="5" applyFont="1" applyFill="1" applyBorder="1" applyAlignment="1">
      <alignment vertical="center"/>
    </xf>
    <xf numFmtId="9" fontId="79" fillId="17" borderId="0" xfId="5" applyFont="1" applyFill="1" applyBorder="1" applyAlignment="1">
      <alignment vertical="center"/>
    </xf>
    <xf numFmtId="9" fontId="79" fillId="17" borderId="30" xfId="5" applyFont="1" applyFill="1" applyBorder="1" applyAlignment="1">
      <alignment vertical="center"/>
    </xf>
    <xf numFmtId="9" fontId="79" fillId="17" borderId="0" xfId="5" applyFont="1" applyFill="1" applyAlignment="1">
      <alignment horizontal="center" vertical="center"/>
    </xf>
    <xf numFmtId="9" fontId="79" fillId="17" borderId="30" xfId="5" applyFont="1" applyFill="1" applyBorder="1" applyAlignment="1">
      <alignment horizontal="center" vertical="center"/>
    </xf>
    <xf numFmtId="9" fontId="79" fillId="42" borderId="0" xfId="5" applyFont="1" applyFill="1" applyBorder="1" applyAlignment="1">
      <alignment vertical="center"/>
    </xf>
    <xf numFmtId="9" fontId="79" fillId="42" borderId="14" xfId="5" applyFont="1" applyFill="1" applyBorder="1" applyAlignment="1">
      <alignment vertical="center"/>
    </xf>
    <xf numFmtId="9" fontId="79" fillId="42" borderId="30" xfId="5" applyFont="1" applyFill="1" applyBorder="1" applyAlignment="1">
      <alignment vertical="center"/>
    </xf>
    <xf numFmtId="9" fontId="79" fillId="42" borderId="0" xfId="5" applyFont="1" applyFill="1" applyAlignment="1">
      <alignment vertical="center"/>
    </xf>
    <xf numFmtId="186" fontId="79" fillId="42" borderId="0" xfId="5" applyNumberFormat="1" applyFont="1" applyFill="1" applyBorder="1" applyAlignment="1">
      <alignment vertical="center"/>
    </xf>
    <xf numFmtId="186" fontId="79" fillId="42" borderId="14" xfId="5" applyNumberFormat="1" applyFont="1" applyFill="1" applyBorder="1" applyAlignment="1">
      <alignment vertical="center"/>
    </xf>
    <xf numFmtId="10" fontId="75" fillId="42" borderId="0" xfId="5" applyNumberFormat="1" applyFont="1" applyFill="1" applyAlignment="1">
      <alignment vertical="center"/>
    </xf>
    <xf numFmtId="10" fontId="79" fillId="17" borderId="14" xfId="5" applyNumberFormat="1" applyFont="1" applyFill="1" applyBorder="1" applyAlignment="1">
      <alignment vertical="center"/>
    </xf>
    <xf numFmtId="10" fontId="79" fillId="17" borderId="0" xfId="5" applyNumberFormat="1" applyFont="1" applyFill="1" applyBorder="1" applyAlignment="1">
      <alignment vertical="center"/>
    </xf>
    <xf numFmtId="10" fontId="79" fillId="17" borderId="30" xfId="5" applyNumberFormat="1" applyFont="1" applyFill="1" applyBorder="1" applyAlignment="1">
      <alignment vertical="center"/>
    </xf>
    <xf numFmtId="10" fontId="79" fillId="17" borderId="0" xfId="5" applyNumberFormat="1" applyFont="1" applyFill="1" applyAlignment="1">
      <alignment horizontal="center" vertical="center"/>
    </xf>
    <xf numFmtId="10" fontId="79" fillId="17" borderId="30" xfId="5" applyNumberFormat="1" applyFont="1" applyFill="1" applyBorder="1" applyAlignment="1">
      <alignment horizontal="center" vertical="center"/>
    </xf>
    <xf numFmtId="10" fontId="79" fillId="42" borderId="0" xfId="5" applyNumberFormat="1" applyFont="1" applyFill="1" applyBorder="1" applyAlignment="1">
      <alignment vertical="center"/>
    </xf>
    <xf numFmtId="10" fontId="79" fillId="42" borderId="14" xfId="5" applyNumberFormat="1" applyFont="1" applyFill="1" applyBorder="1" applyAlignment="1">
      <alignment vertical="center"/>
    </xf>
    <xf numFmtId="10" fontId="79" fillId="42" borderId="30" xfId="5" applyNumberFormat="1" applyFont="1" applyFill="1" applyBorder="1" applyAlignment="1">
      <alignment vertical="center"/>
    </xf>
    <xf numFmtId="10" fontId="79" fillId="42" borderId="0" xfId="5" applyNumberFormat="1" applyFont="1" applyFill="1" applyAlignment="1">
      <alignment vertical="center"/>
    </xf>
    <xf numFmtId="188" fontId="79" fillId="17" borderId="14" xfId="5" applyNumberFormat="1" applyFont="1" applyFill="1" applyBorder="1" applyAlignment="1">
      <alignment vertical="center"/>
    </xf>
    <xf numFmtId="0" fontId="75" fillId="0" borderId="0" xfId="0" applyFont="1" applyFill="1" applyAlignment="1">
      <alignment vertical="center"/>
    </xf>
    <xf numFmtId="185" fontId="79" fillId="0" borderId="0" xfId="0" applyNumberFormat="1" applyFont="1" applyFill="1" applyAlignment="1">
      <alignment vertical="center"/>
    </xf>
    <xf numFmtId="185" fontId="79" fillId="0" borderId="14" xfId="0" applyNumberFormat="1" applyFont="1" applyFill="1" applyBorder="1" applyAlignment="1">
      <alignment vertical="center"/>
    </xf>
    <xf numFmtId="185" fontId="79" fillId="0" borderId="0" xfId="0" applyNumberFormat="1" applyFont="1" applyFill="1" applyBorder="1" applyAlignment="1">
      <alignment vertical="center"/>
    </xf>
    <xf numFmtId="185" fontId="79" fillId="0" borderId="30" xfId="0" applyNumberFormat="1" applyFont="1" applyFill="1" applyBorder="1" applyAlignment="1">
      <alignment vertical="center"/>
    </xf>
    <xf numFmtId="186" fontId="79" fillId="0" borderId="0" xfId="5" applyNumberFormat="1" applyFont="1" applyFill="1" applyAlignment="1">
      <alignment horizontal="center" vertical="center"/>
    </xf>
    <xf numFmtId="185" fontId="79" fillId="0" borderId="0" xfId="0" applyNumberFormat="1" applyFont="1" applyFill="1" applyAlignment="1">
      <alignment horizontal="center" vertical="center"/>
    </xf>
    <xf numFmtId="186" fontId="79" fillId="0" borderId="0" xfId="5" applyNumberFormat="1" applyFont="1" applyFill="1" applyAlignment="1">
      <alignment vertical="center"/>
    </xf>
    <xf numFmtId="185" fontId="79" fillId="0" borderId="30" xfId="0" applyNumberFormat="1" applyFont="1" applyFill="1" applyBorder="1" applyAlignment="1">
      <alignment horizontal="center" vertical="center"/>
    </xf>
    <xf numFmtId="186" fontId="79" fillId="0" borderId="30" xfId="5" applyNumberFormat="1" applyFont="1" applyFill="1" applyBorder="1" applyAlignment="1">
      <alignment horizontal="center" vertical="center"/>
    </xf>
    <xf numFmtId="10" fontId="79" fillId="0" borderId="0" xfId="5" applyNumberFormat="1" applyFont="1" applyFill="1" applyAlignment="1">
      <alignment vertical="center"/>
    </xf>
    <xf numFmtId="185" fontId="79" fillId="42" borderId="0" xfId="0" applyNumberFormat="1" applyFont="1" applyFill="1" applyAlignment="1">
      <alignment horizontal="center" vertical="center"/>
    </xf>
    <xf numFmtId="57" fontId="0" fillId="0" borderId="0" xfId="0" applyNumberFormat="1"/>
    <xf numFmtId="0" fontId="81" fillId="43" borderId="31" xfId="0" applyFont="1" applyFill="1" applyBorder="1" applyAlignment="1">
      <alignment vertical="center"/>
    </xf>
    <xf numFmtId="0" fontId="5" fillId="0" borderId="0" xfId="0" applyFont="1" applyAlignment="1">
      <alignment vertical="center"/>
    </xf>
    <xf numFmtId="57" fontId="83" fillId="0" borderId="0" xfId="0" applyNumberFormat="1" applyFont="1" applyAlignment="1">
      <alignment vertical="center"/>
    </xf>
    <xf numFmtId="0" fontId="81" fillId="43" borderId="0" xfId="0" applyFont="1" applyFill="1" applyBorder="1" applyAlignment="1">
      <alignment horizontal="center" vertical="center"/>
    </xf>
    <xf numFmtId="0" fontId="5" fillId="0" borderId="0" xfId="0" applyFont="1" applyFill="1" applyAlignment="1">
      <alignment vertical="center"/>
    </xf>
    <xf numFmtId="0" fontId="81" fillId="0" borderId="0" xfId="0" applyFont="1" applyFill="1" applyAlignment="1">
      <alignment horizontal="right" vertical="center"/>
    </xf>
    <xf numFmtId="189" fontId="18" fillId="29" borderId="0" xfId="0" applyNumberFormat="1" applyFont="1" applyFill="1" applyBorder="1" applyAlignment="1">
      <alignment vertical="center"/>
    </xf>
    <xf numFmtId="177" fontId="20" fillId="23" borderId="10" xfId="0" applyNumberFormat="1" applyFont="1" applyFill="1" applyBorder="1" applyAlignment="1">
      <alignment horizontal="right" vertical="center"/>
    </xf>
    <xf numFmtId="0" fontId="0" fillId="44" borderId="8" xfId="0" applyFill="1" applyBorder="1" applyAlignment="1"/>
    <xf numFmtId="0" fontId="0" fillId="44" borderId="0" xfId="0" applyFill="1"/>
    <xf numFmtId="177" fontId="44" fillId="23" borderId="10" xfId="0" applyNumberFormat="1" applyFont="1" applyFill="1" applyBorder="1" applyAlignment="1">
      <alignment horizontal="right" vertical="center"/>
    </xf>
    <xf numFmtId="177" fontId="44" fillId="0" borderId="10" xfId="0" applyNumberFormat="1" applyFont="1" applyFill="1" applyBorder="1"/>
    <xf numFmtId="177" fontId="44" fillId="31" borderId="10" xfId="0" applyNumberFormat="1" applyFont="1" applyFill="1" applyBorder="1" applyAlignment="1">
      <alignment horizontal="right" vertical="center"/>
    </xf>
    <xf numFmtId="177" fontId="44" fillId="45" borderId="10" xfId="0" applyNumberFormat="1" applyFont="1" applyFill="1" applyBorder="1" applyAlignment="1">
      <alignment horizontal="right" vertical="center"/>
    </xf>
    <xf numFmtId="177" fontId="0" fillId="23" borderId="0" xfId="0" applyNumberFormat="1" applyFill="1"/>
    <xf numFmtId="177" fontId="0" fillId="6" borderId="0" xfId="0" applyNumberFormat="1" applyFill="1"/>
    <xf numFmtId="0" fontId="45" fillId="22" borderId="10" xfId="0" applyFont="1" applyFill="1" applyBorder="1" applyAlignment="1">
      <alignment horizontal="center" vertical="center"/>
    </xf>
    <xf numFmtId="0" fontId="2" fillId="4" borderId="10" xfId="0" applyFont="1" applyFill="1" applyBorder="1" applyAlignment="1">
      <alignment horizontal="left" vertical="center"/>
    </xf>
    <xf numFmtId="0" fontId="2" fillId="2" borderId="10" xfId="0" applyFont="1" applyFill="1" applyBorder="1" applyAlignment="1">
      <alignment horizontal="left" vertical="center"/>
    </xf>
    <xf numFmtId="0" fontId="1" fillId="0" borderId="1" xfId="0" applyFont="1" applyBorder="1" applyAlignment="1">
      <alignment horizontal="center" vertical="center" wrapText="1"/>
    </xf>
    <xf numFmtId="0" fontId="1" fillId="0" borderId="2" xfId="0" applyFont="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6" xfId="0" applyFont="1" applyBorder="1" applyAlignment="1">
      <alignment horizontal="center" vertical="center" wrapText="1"/>
    </xf>
    <xf numFmtId="0" fontId="82" fillId="0" borderId="0" xfId="0" applyFont="1" applyAlignment="1">
      <alignment horizontal="center" vertical="center"/>
    </xf>
    <xf numFmtId="0" fontId="75" fillId="42" borderId="14" xfId="0" applyFont="1" applyFill="1" applyBorder="1" applyAlignment="1">
      <alignment horizontal="center" vertical="center"/>
    </xf>
    <xf numFmtId="0" fontId="75" fillId="42" borderId="0" xfId="0" applyFont="1" applyFill="1" applyBorder="1" applyAlignment="1">
      <alignment horizontal="center" vertical="center"/>
    </xf>
    <xf numFmtId="0" fontId="75" fillId="42" borderId="30" xfId="0" applyFont="1" applyFill="1" applyBorder="1" applyAlignment="1">
      <alignment horizontal="center" vertical="center"/>
    </xf>
    <xf numFmtId="0" fontId="0" fillId="0" borderId="27" xfId="0" applyBorder="1" applyAlignment="1">
      <alignment horizontal="center" vertical="center"/>
    </xf>
    <xf numFmtId="0" fontId="0" fillId="0" borderId="28" xfId="0" applyBorder="1" applyAlignment="1">
      <alignment horizontal="center" vertical="center"/>
    </xf>
    <xf numFmtId="0" fontId="3" fillId="11" borderId="10" xfId="0" applyFont="1" applyFill="1" applyBorder="1" applyAlignment="1">
      <alignment horizontal="left" vertical="center"/>
    </xf>
    <xf numFmtId="0" fontId="5" fillId="17" borderId="10" xfId="0" applyFont="1" applyFill="1" applyBorder="1" applyAlignment="1">
      <alignment horizontal="left" vertical="center" wrapText="1"/>
    </xf>
    <xf numFmtId="0" fontId="3" fillId="0" borderId="11" xfId="0" applyFont="1" applyFill="1" applyBorder="1" applyAlignment="1">
      <alignment horizontal="left" vertical="center" wrapText="1"/>
    </xf>
    <xf numFmtId="0" fontId="3" fillId="0" borderId="12" xfId="0" applyFont="1" applyFill="1" applyBorder="1" applyAlignment="1">
      <alignment horizontal="left" vertical="center" wrapText="1"/>
    </xf>
    <xf numFmtId="0" fontId="3" fillId="0" borderId="13" xfId="0" applyFont="1" applyFill="1" applyBorder="1" applyAlignment="1">
      <alignment horizontal="left" vertical="center" wrapText="1"/>
    </xf>
    <xf numFmtId="0" fontId="36" fillId="4" borderId="11" xfId="0" applyFont="1" applyFill="1" applyBorder="1" applyAlignment="1">
      <alignment horizontal="left" vertical="center" wrapText="1"/>
    </xf>
    <xf numFmtId="0" fontId="36" fillId="4" borderId="12" xfId="0" applyFont="1" applyFill="1" applyBorder="1" applyAlignment="1">
      <alignment horizontal="left" vertical="center" wrapText="1"/>
    </xf>
    <xf numFmtId="0" fontId="36" fillId="4" borderId="13" xfId="0" applyFont="1" applyFill="1" applyBorder="1" applyAlignment="1">
      <alignment horizontal="left" vertical="center" wrapText="1"/>
    </xf>
    <xf numFmtId="0" fontId="3" fillId="3" borderId="10" xfId="0" applyFont="1" applyFill="1" applyBorder="1" applyAlignment="1">
      <alignment horizontal="left" vertical="center" wrapText="1"/>
    </xf>
    <xf numFmtId="0" fontId="2" fillId="2" borderId="11" xfId="0" applyFont="1" applyFill="1" applyBorder="1" applyAlignment="1">
      <alignment horizontal="center" vertical="center" wrapText="1"/>
    </xf>
    <xf numFmtId="0" fontId="2" fillId="2" borderId="12" xfId="0" applyFont="1" applyFill="1" applyBorder="1" applyAlignment="1">
      <alignment horizontal="center" vertical="center" wrapText="1"/>
    </xf>
    <xf numFmtId="0" fontId="2" fillId="2" borderId="13" xfId="0" applyFont="1" applyFill="1" applyBorder="1" applyAlignment="1">
      <alignment horizontal="center" vertical="center" wrapText="1"/>
    </xf>
    <xf numFmtId="0" fontId="15" fillId="9" borderId="10" xfId="0" applyFont="1" applyFill="1" applyBorder="1" applyAlignment="1">
      <alignment horizontal="center" vertical="center"/>
    </xf>
    <xf numFmtId="0" fontId="7" fillId="6" borderId="10" xfId="0" applyFont="1" applyFill="1" applyBorder="1" applyAlignment="1">
      <alignment horizontal="left" vertical="center"/>
    </xf>
    <xf numFmtId="0" fontId="7" fillId="4" borderId="10" xfId="0" applyFont="1" applyFill="1" applyBorder="1" applyAlignment="1">
      <alignment horizontal="left" vertical="center"/>
    </xf>
    <xf numFmtId="0" fontId="37" fillId="6" borderId="10" xfId="0" applyFont="1" applyFill="1" applyBorder="1" applyAlignment="1">
      <alignment horizontal="left" vertical="center" wrapText="1"/>
    </xf>
    <xf numFmtId="0" fontId="2" fillId="4" borderId="8" xfId="0" applyFont="1" applyFill="1" applyBorder="1" applyAlignment="1">
      <alignment horizontal="left" vertical="center"/>
    </xf>
    <xf numFmtId="0" fontId="7" fillId="4" borderId="8" xfId="0" applyFont="1" applyFill="1" applyBorder="1" applyAlignment="1">
      <alignment horizontal="left" vertical="center"/>
    </xf>
    <xf numFmtId="0" fontId="7" fillId="19" borderId="16" xfId="0" applyFont="1" applyFill="1" applyBorder="1" applyAlignment="1">
      <alignment horizontal="left" vertical="center"/>
    </xf>
    <xf numFmtId="0" fontId="7" fillId="4" borderId="8" xfId="0" applyFont="1" applyFill="1" applyBorder="1" applyAlignment="1">
      <alignment horizontal="center" vertical="center" wrapText="1"/>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15" borderId="8" xfId="0" applyFill="1" applyBorder="1" applyAlignment="1">
      <alignment horizontal="center"/>
    </xf>
    <xf numFmtId="0" fontId="2" fillId="4" borderId="18" xfId="0" applyFont="1" applyFill="1" applyBorder="1" applyAlignment="1">
      <alignment horizontal="left" vertical="center"/>
    </xf>
    <xf numFmtId="0" fontId="13" fillId="16" borderId="0" xfId="0" applyFont="1" applyFill="1" applyAlignment="1">
      <alignment horizontal="center" vertical="center"/>
    </xf>
    <xf numFmtId="0" fontId="13" fillId="16" borderId="8" xfId="0" applyFont="1" applyFill="1" applyBorder="1" applyAlignment="1">
      <alignment horizontal="center" vertical="center"/>
    </xf>
    <xf numFmtId="0" fontId="3" fillId="0" borderId="10" xfId="0" applyFont="1" applyBorder="1" applyAlignment="1">
      <alignment horizontal="left" vertical="center"/>
    </xf>
    <xf numFmtId="0" fontId="9" fillId="0" borderId="10" xfId="2" applyFont="1" applyFill="1" applyBorder="1" applyAlignment="1" applyProtection="1">
      <alignment horizontal="left" vertical="top"/>
      <protection hidden="1"/>
    </xf>
    <xf numFmtId="0" fontId="2" fillId="4" borderId="11" xfId="2" applyFont="1" applyFill="1" applyBorder="1" applyAlignment="1" applyProtection="1">
      <alignment horizontal="left" vertical="center" wrapText="1"/>
      <protection hidden="1"/>
    </xf>
    <xf numFmtId="0" fontId="2" fillId="4" borderId="13" xfId="2" applyFont="1" applyFill="1" applyBorder="1" applyAlignment="1" applyProtection="1">
      <alignment horizontal="left" vertical="center" wrapText="1"/>
      <protection hidden="1"/>
    </xf>
    <xf numFmtId="0" fontId="2" fillId="4" borderId="8" xfId="2" applyFont="1" applyFill="1" applyBorder="1" applyAlignment="1" applyProtection="1">
      <alignment horizontal="left" vertical="center" wrapText="1"/>
      <protection hidden="1"/>
    </xf>
  </cellXfs>
  <cellStyles count="17">
    <cellStyle name="百分比" xfId="3" builtinId="5"/>
    <cellStyle name="百分比 2" xfId="7"/>
    <cellStyle name="百分比 3" xfId="9"/>
    <cellStyle name="百分比 4" xfId="13"/>
    <cellStyle name="百分比 5" xfId="5"/>
    <cellStyle name="百分比 6" xfId="15"/>
    <cellStyle name="常规" xfId="0" builtinId="0"/>
    <cellStyle name="常规 2" xfId="6"/>
    <cellStyle name="常规 3" xfId="8"/>
    <cellStyle name="常规 3 2" xfId="12"/>
    <cellStyle name="常规 4" xfId="10"/>
    <cellStyle name="常规 5" xfId="11"/>
    <cellStyle name="常规 6" xfId="4"/>
    <cellStyle name="常规 7" xfId="14"/>
    <cellStyle name="常规_QIS reporting template unprotected_中英文0225" xfId="2"/>
    <cellStyle name="超链接" xfId="1" builtinId="8"/>
    <cellStyle name="千位分隔" xfId="16" builtinId="3"/>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spPr>
            <a:ln w="28575" cap="rnd">
              <a:solidFill>
                <a:schemeClr val="accent1"/>
              </a:solidFill>
              <a:round/>
            </a:ln>
            <a:effectLst/>
          </c:spPr>
          <c:marker>
            <c:symbol val="none"/>
          </c:marker>
          <c:val>
            <c:numRef>
              <c:f>LCR_优化情景!$C$159:$P$159</c:f>
              <c:numCache>
                <c:formatCode>0.00%</c:formatCode>
                <c:ptCount val="14"/>
                <c:pt idx="0">
                  <c:v>1.3031610894104069</c:v>
                </c:pt>
                <c:pt idx="1">
                  <c:v>1.2306274296823578</c:v>
                </c:pt>
                <c:pt idx="2">
                  <c:v>1.2325930777082823</c:v>
                </c:pt>
                <c:pt idx="3">
                  <c:v>1.2110710419384874</c:v>
                </c:pt>
                <c:pt idx="4">
                  <c:v>1.1999999999505717</c:v>
                </c:pt>
                <c:pt idx="5">
                  <c:v>1.199999999303526</c:v>
                </c:pt>
                <c:pt idx="6">
                  <c:v>1.1935612502807074</c:v>
                </c:pt>
                <c:pt idx="7">
                  <c:v>1.1668662044838289</c:v>
                </c:pt>
                <c:pt idx="8">
                  <c:v>1.1770703332375745</c:v>
                </c:pt>
                <c:pt idx="9">
                  <c:v>1.1532427553763054</c:v>
                </c:pt>
                <c:pt idx="10">
                  <c:v>1.1612243050378019</c:v>
                </c:pt>
                <c:pt idx="11">
                  <c:v>1.1691877662786534</c:v>
                </c:pt>
                <c:pt idx="12">
                  <c:v>1.1334523591798129</c:v>
                </c:pt>
                <c:pt idx="13">
                  <c:v>8.0404524450018625E-2</c:v>
                </c:pt>
              </c:numCache>
            </c:numRef>
          </c:val>
          <c:smooth val="0"/>
          <c:extLst xmlns:c16r2="http://schemas.microsoft.com/office/drawing/2015/06/chart">
            <c:ext xmlns:c16="http://schemas.microsoft.com/office/drawing/2014/chart" uri="{C3380CC4-5D6E-409C-BE32-E72D297353CC}">
              <c16:uniqueId val="{00000000-73A7-44C6-8554-A027368596BE}"/>
            </c:ext>
          </c:extLst>
        </c:ser>
        <c:ser>
          <c:idx val="1"/>
          <c:order val="1"/>
          <c:spPr>
            <a:ln w="28575" cap="rnd">
              <a:solidFill>
                <a:schemeClr val="accent2"/>
              </a:solidFill>
              <a:round/>
            </a:ln>
            <a:effectLst/>
          </c:spPr>
          <c:marker>
            <c:symbol val="none"/>
          </c:marker>
          <c:val>
            <c:numRef>
              <c:f>LCR_优化情景!$C$161:$P$161</c:f>
              <c:numCache>
                <c:formatCode>0.00%</c:formatCode>
                <c:ptCount val="14"/>
                <c:pt idx="0">
                  <c:v>1.3207898872061297</c:v>
                </c:pt>
                <c:pt idx="1">
                  <c:v>1.2814232377567951</c:v>
                </c:pt>
                <c:pt idx="2">
                  <c:v>1.2796629234746251</c:v>
                </c:pt>
                <c:pt idx="3">
                  <c:v>1.2621561177956115</c:v>
                </c:pt>
                <c:pt idx="4">
                  <c:v>1.2400646693606938</c:v>
                </c:pt>
                <c:pt idx="5">
                  <c:v>1.2432040840493335</c:v>
                </c:pt>
                <c:pt idx="6">
                  <c:v>1.2293638851861186</c:v>
                </c:pt>
                <c:pt idx="7">
                  <c:v>1.1977011299767661</c:v>
                </c:pt>
                <c:pt idx="8">
                  <c:v>1.1988989102555141</c:v>
                </c:pt>
                <c:pt idx="9">
                  <c:v>1.1676273405008455</c:v>
                </c:pt>
                <c:pt idx="10">
                  <c:v>1.1709278263203911</c:v>
                </c:pt>
                <c:pt idx="11">
                  <c:v>1.1760748250356043</c:v>
                </c:pt>
                <c:pt idx="12">
                  <c:v>1.1342810360521136</c:v>
                </c:pt>
                <c:pt idx="13">
                  <c:v>8.0404524450018625E-2</c:v>
                </c:pt>
              </c:numCache>
            </c:numRef>
          </c:val>
          <c:smooth val="0"/>
          <c:extLst xmlns:c16r2="http://schemas.microsoft.com/office/drawing/2015/06/chart">
            <c:ext xmlns:c16="http://schemas.microsoft.com/office/drawing/2014/chart" uri="{C3380CC4-5D6E-409C-BE32-E72D297353CC}">
              <c16:uniqueId val="{00000001-73A7-44C6-8554-A027368596BE}"/>
            </c:ext>
          </c:extLst>
        </c:ser>
        <c:dLbls>
          <c:showLegendKey val="0"/>
          <c:showVal val="0"/>
          <c:showCatName val="0"/>
          <c:showSerName val="0"/>
          <c:showPercent val="0"/>
          <c:showBubbleSize val="0"/>
        </c:dLbls>
        <c:smooth val="0"/>
        <c:axId val="453700408"/>
        <c:axId val="464547952"/>
      </c:lineChart>
      <c:catAx>
        <c:axId val="45370040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64547952"/>
        <c:crosses val="autoZero"/>
        <c:auto val="1"/>
        <c:lblAlgn val="ctr"/>
        <c:lblOffset val="100"/>
        <c:noMultiLvlLbl val="0"/>
      </c:catAx>
      <c:valAx>
        <c:axId val="464547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53700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11" l="0.70000000000000007" r="0.70000000000000007" t="0.75000000000000011" header="0.30000000000000004" footer="0.30000000000000004"/>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spPr>
            <a:ln w="28575" cap="rnd">
              <a:solidFill>
                <a:schemeClr val="accent1"/>
              </a:solidFill>
              <a:round/>
            </a:ln>
            <a:effectLst/>
          </c:spPr>
          <c:marker>
            <c:symbol val="none"/>
          </c:marker>
          <c:val>
            <c:numRef>
              <c:f>LCR_优化情景!$G$159:$R$159</c:f>
              <c:numCache>
                <c:formatCode>0.00%</c:formatCode>
                <c:ptCount val="12"/>
                <c:pt idx="0">
                  <c:v>1.1999999999505717</c:v>
                </c:pt>
                <c:pt idx="1">
                  <c:v>1.199999999303526</c:v>
                </c:pt>
                <c:pt idx="2">
                  <c:v>1.1935612502807074</c:v>
                </c:pt>
                <c:pt idx="3">
                  <c:v>1.1668662044838289</c:v>
                </c:pt>
                <c:pt idx="4">
                  <c:v>1.1770703332375745</c:v>
                </c:pt>
                <c:pt idx="5">
                  <c:v>1.1532427553763054</c:v>
                </c:pt>
                <c:pt idx="6">
                  <c:v>1.1612243050378019</c:v>
                </c:pt>
                <c:pt idx="7">
                  <c:v>1.1691877662786534</c:v>
                </c:pt>
                <c:pt idx="8">
                  <c:v>1.1334523591798129</c:v>
                </c:pt>
                <c:pt idx="9">
                  <c:v>8.0404524450018625E-2</c:v>
                </c:pt>
                <c:pt idx="10">
                  <c:v>8.0404524450018625E-2</c:v>
                </c:pt>
                <c:pt idx="11">
                  <c:v>8.0404524450018625E-2</c:v>
                </c:pt>
              </c:numCache>
            </c:numRef>
          </c:val>
          <c:smooth val="0"/>
          <c:extLst xmlns:c16r2="http://schemas.microsoft.com/office/drawing/2015/06/chart">
            <c:ext xmlns:c16="http://schemas.microsoft.com/office/drawing/2014/chart" uri="{C3380CC4-5D6E-409C-BE32-E72D297353CC}">
              <c16:uniqueId val="{00000000-73A7-44C6-8554-A027368596BE}"/>
            </c:ext>
          </c:extLst>
        </c:ser>
        <c:ser>
          <c:idx val="1"/>
          <c:order val="1"/>
          <c:spPr>
            <a:ln w="28575" cap="rnd">
              <a:solidFill>
                <a:schemeClr val="accent2"/>
              </a:solidFill>
              <a:round/>
            </a:ln>
            <a:effectLst/>
          </c:spPr>
          <c:marker>
            <c:symbol val="none"/>
          </c:marker>
          <c:val>
            <c:numRef>
              <c:f>LCR_优化情景!$G$161:$R$161</c:f>
              <c:numCache>
                <c:formatCode>0.00%</c:formatCode>
                <c:ptCount val="12"/>
                <c:pt idx="0">
                  <c:v>1.2400646693606938</c:v>
                </c:pt>
                <c:pt idx="1">
                  <c:v>1.2432040840493335</c:v>
                </c:pt>
                <c:pt idx="2">
                  <c:v>1.2293638851861186</c:v>
                </c:pt>
                <c:pt idx="3">
                  <c:v>1.1977011299767661</c:v>
                </c:pt>
                <c:pt idx="4">
                  <c:v>1.1988989102555141</c:v>
                </c:pt>
                <c:pt idx="5">
                  <c:v>1.1676273405008455</c:v>
                </c:pt>
                <c:pt idx="6">
                  <c:v>1.1709278263203911</c:v>
                </c:pt>
                <c:pt idx="7">
                  <c:v>1.1760748250356043</c:v>
                </c:pt>
                <c:pt idx="8">
                  <c:v>1.1342810360521136</c:v>
                </c:pt>
                <c:pt idx="9">
                  <c:v>8.0404524450018625E-2</c:v>
                </c:pt>
                <c:pt idx="10">
                  <c:v>8.0404524450018625E-2</c:v>
                </c:pt>
                <c:pt idx="11">
                  <c:v>8.0404524450018625E-2</c:v>
                </c:pt>
              </c:numCache>
            </c:numRef>
          </c:val>
          <c:smooth val="0"/>
          <c:extLst xmlns:c16r2="http://schemas.microsoft.com/office/drawing/2015/06/chart">
            <c:ext xmlns:c16="http://schemas.microsoft.com/office/drawing/2014/chart" uri="{C3380CC4-5D6E-409C-BE32-E72D297353CC}">
              <c16:uniqueId val="{00000001-73A7-44C6-8554-A027368596BE}"/>
            </c:ext>
          </c:extLst>
        </c:ser>
        <c:dLbls>
          <c:showLegendKey val="0"/>
          <c:showVal val="0"/>
          <c:showCatName val="0"/>
          <c:showSerName val="0"/>
          <c:showPercent val="0"/>
          <c:showBubbleSize val="0"/>
        </c:dLbls>
        <c:smooth val="0"/>
        <c:axId val="464550304"/>
        <c:axId val="464550696"/>
      </c:lineChart>
      <c:catAx>
        <c:axId val="4645503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64550696"/>
        <c:crosses val="autoZero"/>
        <c:auto val="1"/>
        <c:lblAlgn val="ctr"/>
        <c:lblOffset val="100"/>
        <c:noMultiLvlLbl val="0"/>
      </c:catAx>
      <c:valAx>
        <c:axId val="4645506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464550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000000000000011" l="0.70000000000000007" r="0.70000000000000007" t="0.75000000000000011" header="0.30000000000000004" footer="0.30000000000000004"/>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2</xdr:row>
          <xdr:rowOff>28575</xdr:rowOff>
        </xdr:from>
        <xdr:to>
          <xdr:col>1</xdr:col>
          <xdr:colOff>1704975</xdr:colOff>
          <xdr:row>2</xdr:row>
          <xdr:rowOff>371475</xdr:rowOff>
        </xdr:to>
        <xdr:sp macro="" textlink="">
          <xdr:nvSpPr>
            <xdr:cNvPr id="8197" name="Button 5" hidden="1">
              <a:extLst>
                <a:ext uri="{63B3BB69-23CF-44E3-9099-C40C66FF867C}">
                  <a14:compatExt spid="_x0000_s8197"/>
                </a:ext>
                <a:ext uri="{FF2B5EF4-FFF2-40B4-BE49-F238E27FC236}">
                  <a16:creationId xmlns="" xmlns:a16="http://schemas.microsoft.com/office/drawing/2014/main" id="{00000000-0008-0000-0A00-000005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微软雅黑"/>
                  <a:ea typeface="微软雅黑"/>
                </a:rPr>
                <a:t>启动优化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367391</xdr:colOff>
      <xdr:row>162</xdr:row>
      <xdr:rowOff>57150</xdr:rowOff>
    </xdr:from>
    <xdr:to>
      <xdr:col>9</xdr:col>
      <xdr:colOff>367391</xdr:colOff>
      <xdr:row>177</xdr:row>
      <xdr:rowOff>106136</xdr:rowOff>
    </xdr:to>
    <xdr:graphicFrame macro="">
      <xdr:nvGraphicFramePr>
        <xdr:cNvPr id="2" name="图表 1">
          <a:extLst>
            <a:ext uri="{FF2B5EF4-FFF2-40B4-BE49-F238E27FC236}">
              <a16:creationId xmlns="" xmlns:a16="http://schemas.microsoft.com/office/drawing/2014/main" id="{00000000-0008-0000-1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390525</xdr:colOff>
      <xdr:row>178</xdr:row>
      <xdr:rowOff>123825</xdr:rowOff>
    </xdr:from>
    <xdr:to>
      <xdr:col>9</xdr:col>
      <xdr:colOff>390525</xdr:colOff>
      <xdr:row>194</xdr:row>
      <xdr:rowOff>1361</xdr:rowOff>
    </xdr:to>
    <xdr:graphicFrame macro="">
      <xdr:nvGraphicFramePr>
        <xdr:cNvPr id="3" name="图表 2">
          <a:extLst>
            <a:ext uri="{FF2B5EF4-FFF2-40B4-BE49-F238E27FC236}">
              <a16:creationId xmlns=""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002--&#26085;&#24120;&#35745;&#37327;\&#36164;&#20538;&#22343;&#34913;&#27169;&#22411;\201811\2018.12.01_Oracle_&#21033;&#24046;&#32452;&#20214;&#27169;&#2649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月"/>
      <sheetName val="3月"/>
      <sheetName val="4月"/>
      <sheetName val="5月"/>
      <sheetName val="6月"/>
      <sheetName val="7月"/>
      <sheetName val="8月"/>
      <sheetName val="9月"/>
      <sheetName val="10月"/>
      <sheetName val="11月"/>
      <sheetName val="12月"/>
      <sheetName val="市场利率"/>
      <sheetName val="资金室预测"/>
      <sheetName val="债券浮动利率 固定利率"/>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3">
          <cell r="B3">
            <v>0.04</v>
          </cell>
        </row>
        <row r="4">
          <cell r="B4">
            <v>4.0500000000000001E-2</v>
          </cell>
        </row>
        <row r="5">
          <cell r="B5">
            <v>4.1000000000000002E-2</v>
          </cell>
        </row>
        <row r="7">
          <cell r="B7">
            <v>2.7E-2</v>
          </cell>
        </row>
        <row r="8">
          <cell r="B8">
            <v>0.03</v>
          </cell>
        </row>
        <row r="9">
          <cell r="B9">
            <v>3.2000000000000001E-2</v>
          </cell>
        </row>
        <row r="10">
          <cell r="B10">
            <v>3.3000000000000002E-2</v>
          </cell>
        </row>
        <row r="11">
          <cell r="B11">
            <v>3.4000000000000002E-2</v>
          </cell>
        </row>
        <row r="12">
          <cell r="B12">
            <v>3.5999999999999997E-2</v>
          </cell>
        </row>
        <row r="13">
          <cell r="B13">
            <v>3.6999999999999998E-2</v>
          </cell>
        </row>
        <row r="14">
          <cell r="B14">
            <v>3.7999999999999999E-2</v>
          </cell>
        </row>
        <row r="16">
          <cell r="B16">
            <v>2.5000000000000001E-2</v>
          </cell>
        </row>
        <row r="17">
          <cell r="B17">
            <v>2.7E-2</v>
          </cell>
        </row>
        <row r="18">
          <cell r="B18">
            <v>0.03</v>
          </cell>
        </row>
        <row r="19">
          <cell r="B19">
            <v>3.2000000000000001E-2</v>
          </cell>
        </row>
        <row r="20">
          <cell r="B20">
            <v>3.3000000000000002E-2</v>
          </cell>
        </row>
        <row r="21">
          <cell r="B21">
            <v>3.4000000000000002E-2</v>
          </cell>
        </row>
        <row r="22">
          <cell r="B22">
            <v>3.5999999999999997E-2</v>
          </cell>
        </row>
        <row r="23">
          <cell r="B23">
            <v>3.6999999999999998E-2</v>
          </cell>
        </row>
        <row r="24">
          <cell r="B24">
            <v>3.7999999999999999E-2</v>
          </cell>
        </row>
        <row r="26">
          <cell r="B26">
            <v>2.5000000000000001E-2</v>
          </cell>
        </row>
        <row r="27">
          <cell r="B27">
            <v>2.7E-2</v>
          </cell>
        </row>
        <row r="28">
          <cell r="B28">
            <v>0.03</v>
          </cell>
        </row>
        <row r="29">
          <cell r="B29">
            <v>3.2000000000000001E-2</v>
          </cell>
        </row>
        <row r="30">
          <cell r="B30">
            <v>3.3000000000000002E-2</v>
          </cell>
        </row>
        <row r="31">
          <cell r="B31">
            <v>3.4000000000000002E-2</v>
          </cell>
        </row>
        <row r="32">
          <cell r="B32">
            <v>3.5999999999999997E-2</v>
          </cell>
        </row>
        <row r="34">
          <cell r="B34">
            <v>3.7999999999999999E-2</v>
          </cell>
        </row>
        <row r="36">
          <cell r="B36">
            <v>3.3000000000000002E-2</v>
          </cell>
        </row>
        <row r="37">
          <cell r="B37">
            <v>3.4000000000000002E-2</v>
          </cell>
        </row>
        <row r="38">
          <cell r="B38">
            <v>3.5999999999999997E-2</v>
          </cell>
        </row>
        <row r="40">
          <cell r="B40">
            <v>3.7999999999999999E-2</v>
          </cell>
        </row>
        <row r="41">
          <cell r="B41">
            <v>3.95E-2</v>
          </cell>
        </row>
        <row r="43">
          <cell r="B43">
            <v>2.9000000000000001E-2</v>
          </cell>
        </row>
        <row r="44">
          <cell r="B44">
            <v>3.0499999999999999E-2</v>
          </cell>
        </row>
        <row r="45">
          <cell r="B45">
            <v>3.3500000000000002E-2</v>
          </cell>
        </row>
        <row r="48">
          <cell r="B48">
            <v>2.5000000000000001E-2</v>
          </cell>
        </row>
        <row r="49">
          <cell r="B49">
            <v>2.7E-2</v>
          </cell>
        </row>
        <row r="50">
          <cell r="B50">
            <v>3.1E-2</v>
          </cell>
        </row>
        <row r="51">
          <cell r="B51">
            <v>3.3000000000000002E-2</v>
          </cell>
        </row>
        <row r="52">
          <cell r="B52">
            <v>3.7999999999999999E-2</v>
          </cell>
        </row>
        <row r="53">
          <cell r="B53">
            <v>3.7999999999999999E-2</v>
          </cell>
        </row>
        <row r="54">
          <cell r="B54">
            <v>0.04</v>
          </cell>
        </row>
        <row r="55">
          <cell r="B55">
            <v>4.2000000000000003E-2</v>
          </cell>
        </row>
        <row r="56">
          <cell r="B56">
            <v>4.3999999999999997E-2</v>
          </cell>
        </row>
      </sheetData>
      <sheetData sheetId="13">
        <row r="4">
          <cell r="C4">
            <v>1.7492003181818185E-2</v>
          </cell>
          <cell r="F4">
            <v>-1.7411681818181897E-4</v>
          </cell>
        </row>
        <row r="5">
          <cell r="C5">
            <v>2.3740870000000008E-2</v>
          </cell>
          <cell r="F5">
            <v>3.1218236363636364E-3</v>
          </cell>
        </row>
        <row r="6">
          <cell r="C6">
            <v>2.6516741363636367E-2</v>
          </cell>
          <cell r="F6">
            <v>2.9108990909090904E-3</v>
          </cell>
        </row>
        <row r="7">
          <cell r="C7">
            <v>2.907566272727273E-2</v>
          </cell>
          <cell r="F7">
            <v>4.3054936363636368E-3</v>
          </cell>
        </row>
        <row r="8">
          <cell r="C8">
            <v>2.9179356363636364E-2</v>
          </cell>
          <cell r="F8">
            <v>3.1374859090909104E-3</v>
          </cell>
        </row>
        <row r="17">
          <cell r="C17">
            <v>2.0434226594301286E-3</v>
          </cell>
          <cell r="F17">
            <v>4.8829090909091729E-4</v>
          </cell>
        </row>
        <row r="18">
          <cell r="C18">
            <v>9.2648371777477058E-4</v>
          </cell>
          <cell r="F18">
            <v>-6.0766727272726275E-4</v>
          </cell>
        </row>
        <row r="19">
          <cell r="C19">
            <v>-5.4583721543795521E-4</v>
          </cell>
          <cell r="F19">
            <v>-1.9089390909090831E-3</v>
          </cell>
        </row>
        <row r="20">
          <cell r="C20">
            <v>-7.7544625358058421E-4</v>
          </cell>
          <cell r="F20">
            <v>-1.7818090909090918E-3</v>
          </cell>
        </row>
        <row r="21">
          <cell r="C21">
            <v>-5.0614032112166808E-4</v>
          </cell>
          <cell r="F21">
            <v>-1.5414409090909154E-3</v>
          </cell>
        </row>
        <row r="22">
          <cell r="C22">
            <v>1.4506445047492086E-5</v>
          </cell>
          <cell r="F22">
            <v>-9.4784545454544903E-4</v>
          </cell>
        </row>
        <row r="23">
          <cell r="C23">
            <v>-1.2978644655510033E-4</v>
          </cell>
          <cell r="F23">
            <v>-8.6997999999999481E-4</v>
          </cell>
        </row>
      </sheetData>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1:F40"/>
  <sheetViews>
    <sheetView workbookViewId="0">
      <selection activeCell="D22" sqref="D22"/>
    </sheetView>
  </sheetViews>
  <sheetFormatPr defaultRowHeight="13.5"/>
  <cols>
    <col min="1" max="1" width="9.375" customWidth="1"/>
    <col min="4" max="5" width="35.375" customWidth="1"/>
  </cols>
  <sheetData>
    <row r="1" spans="3:6" ht="14.25" thickBot="1"/>
    <row r="2" spans="3:6" ht="14.25" thickTop="1">
      <c r="C2" s="493" t="s">
        <v>0</v>
      </c>
      <c r="D2" s="494"/>
      <c r="E2" s="494"/>
      <c r="F2" s="495"/>
    </row>
    <row r="3" spans="3:6" ht="14.25" thickBot="1">
      <c r="C3" s="496"/>
      <c r="D3" s="497"/>
      <c r="E3" s="497"/>
      <c r="F3" s="498"/>
    </row>
    <row r="4" spans="3:6" ht="25.5" thickTop="1">
      <c r="C4" s="1"/>
      <c r="D4" s="2"/>
      <c r="E4" s="2"/>
      <c r="F4" s="3"/>
    </row>
    <row r="5" spans="3:6" ht="20.25" customHeight="1">
      <c r="C5" s="126"/>
      <c r="D5" s="491" t="s">
        <v>1</v>
      </c>
      <c r="E5" s="491"/>
      <c r="F5" s="3"/>
    </row>
    <row r="6" spans="3:6" ht="20.25" customHeight="1">
      <c r="C6" s="126"/>
      <c r="D6" s="492" t="s">
        <v>2</v>
      </c>
      <c r="E6" s="492"/>
      <c r="F6" s="3"/>
    </row>
    <row r="7" spans="3:6" ht="20.25" customHeight="1">
      <c r="C7" s="126"/>
      <c r="D7" s="127" t="s">
        <v>3</v>
      </c>
      <c r="E7" s="127" t="s">
        <v>4</v>
      </c>
      <c r="F7" s="3"/>
    </row>
    <row r="8" spans="3:6" ht="20.25" customHeight="1">
      <c r="C8" s="126"/>
      <c r="D8" s="492" t="s">
        <v>110</v>
      </c>
      <c r="E8" s="492"/>
      <c r="F8" s="3"/>
    </row>
    <row r="9" spans="3:6" ht="20.25" customHeight="1">
      <c r="C9" s="126"/>
      <c r="D9" s="127" t="s">
        <v>111</v>
      </c>
      <c r="E9" s="127" t="s">
        <v>5</v>
      </c>
      <c r="F9" s="3"/>
    </row>
    <row r="10" spans="3:6" ht="20.25" customHeight="1">
      <c r="C10" s="126"/>
      <c r="D10" s="492" t="s">
        <v>6</v>
      </c>
      <c r="E10" s="492"/>
      <c r="F10" s="3"/>
    </row>
    <row r="11" spans="3:6" ht="20.25" customHeight="1">
      <c r="C11" s="126"/>
      <c r="D11" s="127" t="s">
        <v>375</v>
      </c>
      <c r="E11" s="127" t="s">
        <v>387</v>
      </c>
      <c r="F11" s="3"/>
    </row>
    <row r="12" spans="3:6" ht="20.25" customHeight="1">
      <c r="C12" s="126"/>
      <c r="D12" s="492" t="s">
        <v>169</v>
      </c>
      <c r="E12" s="492"/>
      <c r="F12" s="3"/>
    </row>
    <row r="13" spans="3:6" ht="20.25" customHeight="1">
      <c r="C13" s="126"/>
      <c r="D13" s="127" t="s">
        <v>7</v>
      </c>
      <c r="E13" s="127" t="s">
        <v>376</v>
      </c>
      <c r="F13" s="3"/>
    </row>
    <row r="14" spans="3:6" ht="16.5">
      <c r="C14" s="126"/>
      <c r="D14" s="124"/>
      <c r="E14" s="124"/>
      <c r="F14" s="3"/>
    </row>
    <row r="15" spans="3:6" ht="16.5">
      <c r="C15" s="126"/>
      <c r="D15" s="491" t="s">
        <v>8</v>
      </c>
      <c r="E15" s="491"/>
      <c r="F15" s="3"/>
    </row>
    <row r="16" spans="3:6" ht="16.5">
      <c r="C16" s="126"/>
      <c r="D16" s="127" t="s">
        <v>180</v>
      </c>
      <c r="E16" s="7"/>
      <c r="F16" s="3"/>
    </row>
    <row r="17" spans="3:6" ht="16.5">
      <c r="C17" s="126"/>
      <c r="D17" s="8"/>
      <c r="E17" s="8"/>
      <c r="F17" s="3"/>
    </row>
    <row r="18" spans="3:6" ht="16.5">
      <c r="C18" s="126"/>
      <c r="D18" s="491" t="s">
        <v>403</v>
      </c>
      <c r="E18" s="491"/>
      <c r="F18" s="3"/>
    </row>
    <row r="19" spans="3:6" ht="16.5">
      <c r="C19" s="126"/>
      <c r="D19" s="492" t="s">
        <v>404</v>
      </c>
      <c r="E19" s="492"/>
      <c r="F19" s="3"/>
    </row>
    <row r="20" spans="3:6" ht="16.5">
      <c r="C20" s="126"/>
      <c r="D20" s="127" t="s">
        <v>374</v>
      </c>
      <c r="E20" s="127" t="s">
        <v>367</v>
      </c>
      <c r="F20" s="3"/>
    </row>
    <row r="21" spans="3:6" ht="16.5">
      <c r="C21" s="126"/>
      <c r="D21" s="127" t="s">
        <v>380</v>
      </c>
      <c r="E21" s="127" t="s">
        <v>366</v>
      </c>
      <c r="F21" s="3"/>
    </row>
    <row r="22" spans="3:6" ht="15.75" customHeight="1">
      <c r="C22" s="126"/>
      <c r="D22" s="127" t="s">
        <v>401</v>
      </c>
      <c r="E22" s="143"/>
      <c r="F22" s="3"/>
    </row>
    <row r="23" spans="3:6" ht="16.5">
      <c r="C23" s="126"/>
      <c r="D23" s="492" t="s">
        <v>405</v>
      </c>
      <c r="E23" s="492"/>
      <c r="F23" s="3"/>
    </row>
    <row r="24" spans="3:6" ht="16.5">
      <c r="C24" s="126"/>
      <c r="D24" s="127" t="s">
        <v>377</v>
      </c>
      <c r="E24" s="127" t="s">
        <v>372</v>
      </c>
      <c r="F24" s="3"/>
    </row>
    <row r="25" spans="3:6" ht="16.5">
      <c r="C25" s="126"/>
      <c r="D25" s="127" t="s">
        <v>379</v>
      </c>
      <c r="E25" s="144" t="s">
        <v>408</v>
      </c>
      <c r="F25" s="3"/>
    </row>
    <row r="26" spans="3:6" ht="16.5">
      <c r="C26" s="126"/>
      <c r="D26" s="127" t="s">
        <v>402</v>
      </c>
      <c r="E26" s="24"/>
      <c r="F26" s="3"/>
    </row>
    <row r="27" spans="3:6" ht="16.5">
      <c r="C27" s="126"/>
      <c r="D27" s="128"/>
      <c r="E27" s="128"/>
      <c r="F27" s="3"/>
    </row>
    <row r="28" spans="3:6" ht="16.5">
      <c r="C28" s="126"/>
      <c r="D28" s="491" t="s">
        <v>406</v>
      </c>
      <c r="E28" s="491"/>
      <c r="F28" s="3"/>
    </row>
    <row r="29" spans="3:6" ht="16.5">
      <c r="C29" s="126"/>
      <c r="D29" s="127" t="s">
        <v>418</v>
      </c>
      <c r="E29" s="128"/>
      <c r="F29" s="3"/>
    </row>
    <row r="30" spans="3:6" ht="16.5">
      <c r="C30" s="126"/>
      <c r="D30" s="128"/>
      <c r="E30" s="128"/>
      <c r="F30" s="3"/>
    </row>
    <row r="31" spans="3:6" ht="16.5">
      <c r="C31" s="126"/>
      <c r="D31" s="128"/>
      <c r="E31" s="128"/>
      <c r="F31" s="3"/>
    </row>
    <row r="32" spans="3:6" ht="16.5">
      <c r="C32" s="126"/>
      <c r="D32" s="114"/>
      <c r="E32" s="114"/>
      <c r="F32" s="3"/>
    </row>
    <row r="33" spans="3:6" ht="16.5">
      <c r="C33" s="126"/>
      <c r="D33" s="491" t="s">
        <v>407</v>
      </c>
      <c r="E33" s="491"/>
      <c r="F33" s="3"/>
    </row>
    <row r="34" spans="3:6" ht="16.5">
      <c r="C34" s="126"/>
      <c r="D34" s="127" t="s">
        <v>223</v>
      </c>
      <c r="E34" s="127" t="s">
        <v>226</v>
      </c>
      <c r="F34" s="3"/>
    </row>
    <row r="35" spans="3:6" ht="16.5">
      <c r="C35" s="126"/>
      <c r="D35" s="127" t="s">
        <v>289</v>
      </c>
      <c r="E35" s="127" t="s">
        <v>378</v>
      </c>
      <c r="F35" s="3"/>
    </row>
    <row r="36" spans="3:6" ht="16.5">
      <c r="C36" s="126"/>
      <c r="D36" s="130" t="s">
        <v>386</v>
      </c>
      <c r="E36" s="127"/>
      <c r="F36" s="3"/>
    </row>
    <row r="37" spans="3:6">
      <c r="C37" s="1"/>
      <c r="F37" s="3"/>
    </row>
    <row r="38" spans="3:6">
      <c r="C38" s="1"/>
      <c r="F38" s="3"/>
    </row>
    <row r="39" spans="3:6" ht="14.25" thickBot="1">
      <c r="C39" s="4"/>
      <c r="D39" s="5"/>
      <c r="E39" s="5"/>
      <c r="F39" s="6"/>
    </row>
    <row r="40" spans="3:6" ht="14.25" thickTop="1"/>
  </sheetData>
  <mergeCells count="12">
    <mergeCell ref="D15:E15"/>
    <mergeCell ref="D19:E19"/>
    <mergeCell ref="D33:E33"/>
    <mergeCell ref="C2:F3"/>
    <mergeCell ref="D5:E5"/>
    <mergeCell ref="D6:E6"/>
    <mergeCell ref="D8:E8"/>
    <mergeCell ref="D10:E10"/>
    <mergeCell ref="D12:E12"/>
    <mergeCell ref="D23:E23"/>
    <mergeCell ref="D18:E18"/>
    <mergeCell ref="D28:E28"/>
  </mergeCells>
  <phoneticPr fontId="19" type="noConversion"/>
  <hyperlinks>
    <hyperlink ref="D7" location="存量业务到期结构!A1" display="存量业务到期结构"/>
    <hyperlink ref="E7" location="存量业务到期收益率!A1" display="存量业务到期收益率"/>
    <hyperlink ref="E9" location="新业务利率假设!A1" display="新业务利率假设"/>
    <hyperlink ref="D9" location="新业务量假设!A1" display="新业务量假设"/>
    <hyperlink ref="D13" location="优化参数设置!A1" display="优化参数设置"/>
    <hyperlink ref="D16" location="'Excel Solver'!A1" display="Excel Solver"/>
    <hyperlink ref="D34" location="基本优化结果!A1" display="基本优化结果"/>
    <hyperlink ref="E11" location="LCR计算参数!A1" display="LCR计算参数"/>
    <hyperlink ref="E34" location="LCR计算数据准备!A1" display="LCR计算数据准备"/>
    <hyperlink ref="D35" location="LCR计算过程!A1" display="LCR计算过程"/>
    <hyperlink ref="D11" location="RWA风险权重!A1" display="RWA风险权重"/>
    <hyperlink ref="E13" location="业务净增量变动限制设置!A1" display="业务净增量变动限制设置"/>
    <hyperlink ref="D25" location="业务净增量_优化情景!A1" display="业务净增量_优化情景"/>
    <hyperlink ref="E35" location="存量业务利息收支!A1" display="存量业务利息收支"/>
    <hyperlink ref="D20" location="期末余额_基准情景!A1" display="期末余额_基准情景"/>
    <hyperlink ref="E20" location="新业务利息收支_基准情景!A1" display="新业务利息收支_基准情景"/>
    <hyperlink ref="D24" location="期末余额_优化情景!A1" display="期末余额_优化情景"/>
    <hyperlink ref="E24" location="新业务利息收支_优化情景!A1" display="新业务利息收支_优化情景"/>
    <hyperlink ref="E21" location="LCR_基准情景!A1" display="LCR_基准情景"/>
    <hyperlink ref="D21" location="业务净增量_基准情景!A1" display="业务净增量_基准情景"/>
    <hyperlink ref="D22" location="业务毛增量_基准情景!A1" display="业务毛增量_基准情景"/>
    <hyperlink ref="D26" location="业务毛增量_优化情景!A1" display="业务毛增量_优化情景"/>
    <hyperlink ref="D36" location="中间计算参数关联表!A1" display="中间计算参数关联表"/>
    <hyperlink ref="E25" location="LCR_优化情景!A1" display="LCR_优化情景"/>
    <hyperlink ref="D29" location="优化结果分析!A1" display="优化结果分析"/>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499984740745262"/>
  </sheetPr>
  <dimension ref="B1:P12"/>
  <sheetViews>
    <sheetView workbookViewId="0">
      <selection activeCell="D14" sqref="D14"/>
    </sheetView>
  </sheetViews>
  <sheetFormatPr defaultRowHeight="13.5"/>
  <cols>
    <col min="2" max="5" width="14.375" customWidth="1"/>
  </cols>
  <sheetData>
    <row r="1" spans="2:16" ht="14.25" thickBot="1"/>
    <row r="2" spans="2:16">
      <c r="B2" s="235" t="s">
        <v>545</v>
      </c>
      <c r="C2" s="236" t="s">
        <v>546</v>
      </c>
      <c r="D2" s="236" t="s">
        <v>547</v>
      </c>
      <c r="E2" s="237" t="s">
        <v>548</v>
      </c>
    </row>
    <row r="3" spans="2:16">
      <c r="B3" s="238" t="s">
        <v>543</v>
      </c>
      <c r="C3" s="245">
        <v>5659.3453961079003</v>
      </c>
      <c r="D3" s="220" t="s">
        <v>549</v>
      </c>
      <c r="E3" s="244" t="s">
        <v>550</v>
      </c>
    </row>
    <row r="4" spans="2:16">
      <c r="B4" s="240"/>
      <c r="C4" s="246"/>
      <c r="D4" s="24"/>
      <c r="E4" s="239"/>
    </row>
    <row r="5" spans="2:16">
      <c r="B5" s="240"/>
      <c r="C5" s="246"/>
      <c r="D5" s="24"/>
      <c r="E5" s="239"/>
    </row>
    <row r="6" spans="2:16">
      <c r="B6" s="240"/>
      <c r="C6" s="246"/>
      <c r="D6" s="24"/>
      <c r="E6" s="239"/>
    </row>
    <row r="7" spans="2:16" ht="14.25" thickBot="1">
      <c r="B7" s="241"/>
      <c r="C7" s="247"/>
      <c r="D7" s="242"/>
      <c r="E7" s="243"/>
    </row>
    <row r="10" spans="2:16" ht="17.25" thickBot="1">
      <c r="B10" s="474" t="s">
        <v>843</v>
      </c>
      <c r="C10" s="474"/>
      <c r="D10" s="474"/>
      <c r="E10" s="499"/>
      <c r="F10" s="499"/>
      <c r="G10" s="499"/>
      <c r="H10" s="499"/>
      <c r="I10" s="499"/>
      <c r="J10" s="475"/>
      <c r="K10" s="475"/>
      <c r="L10" s="475"/>
      <c r="M10" s="475"/>
      <c r="N10" s="475"/>
      <c r="O10" s="476"/>
      <c r="P10" s="476"/>
    </row>
    <row r="11" spans="2:16" ht="16.5">
      <c r="B11" s="477"/>
      <c r="C11" s="477"/>
      <c r="D11" s="475" t="s">
        <v>844</v>
      </c>
      <c r="E11" s="475" t="s">
        <v>845</v>
      </c>
      <c r="F11" s="475" t="s">
        <v>846</v>
      </c>
      <c r="G11" s="475" t="s">
        <v>591</v>
      </c>
      <c r="H11" s="475" t="s">
        <v>592</v>
      </c>
      <c r="I11" s="475" t="s">
        <v>847</v>
      </c>
      <c r="J11" s="475" t="s">
        <v>594</v>
      </c>
      <c r="K11" s="475" t="s">
        <v>595</v>
      </c>
      <c r="L11" s="475" t="s">
        <v>596</v>
      </c>
      <c r="M11" s="475" t="s">
        <v>597</v>
      </c>
      <c r="N11" s="478" t="s">
        <v>598</v>
      </c>
      <c r="O11" s="478" t="s">
        <v>599</v>
      </c>
      <c r="P11" s="478" t="s">
        <v>600</v>
      </c>
    </row>
    <row r="12" spans="2:16" ht="16.5">
      <c r="B12" s="479" t="s">
        <v>848</v>
      </c>
      <c r="C12" s="475"/>
      <c r="D12" s="480">
        <v>2.5390000000000006</v>
      </c>
      <c r="E12" s="480">
        <v>2.5986500000000006</v>
      </c>
      <c r="F12" s="480">
        <v>2.5469999999999997</v>
      </c>
      <c r="G12" s="480">
        <v>2.5315999999999992</v>
      </c>
      <c r="H12" s="480">
        <v>2.5288499999999998</v>
      </c>
      <c r="I12" s="480">
        <v>2.5183000000000004</v>
      </c>
      <c r="J12" s="480">
        <v>2.5533000000000006</v>
      </c>
      <c r="K12" s="480">
        <v>2.5703000000000005</v>
      </c>
      <c r="L12" s="480">
        <v>2.5553499999999998</v>
      </c>
      <c r="M12" s="480">
        <v>2.5857499999999995</v>
      </c>
      <c r="N12" s="480">
        <v>2.5807500000000005</v>
      </c>
      <c r="O12" s="480">
        <v>2.5693500000000005</v>
      </c>
      <c r="P12" s="480">
        <v>2.60575</v>
      </c>
    </row>
  </sheetData>
  <mergeCells count="1">
    <mergeCell ref="E10:I10"/>
  </mergeCells>
  <phoneticPr fontId="19"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8" tint="-0.499984740745262"/>
  </sheetPr>
  <dimension ref="A1:AB48"/>
  <sheetViews>
    <sheetView workbookViewId="0">
      <selection activeCell="B13" sqref="B13"/>
    </sheetView>
  </sheetViews>
  <sheetFormatPr defaultRowHeight="13.5"/>
  <cols>
    <col min="1" max="1" width="21.75" customWidth="1"/>
    <col min="22" max="22" width="9" style="226"/>
    <col min="23" max="23" width="7.75" customWidth="1"/>
    <col min="24" max="24" width="14.5" customWidth="1"/>
    <col min="27" max="27" width="14" customWidth="1"/>
    <col min="257" max="257" width="21.75" customWidth="1"/>
    <col min="279" max="279" width="7.75" customWidth="1"/>
    <col min="280" max="280" width="14.5" customWidth="1"/>
    <col min="283" max="283" width="14" customWidth="1"/>
    <col min="513" max="513" width="21.75" customWidth="1"/>
    <col min="535" max="535" width="7.75" customWidth="1"/>
    <col min="536" max="536" width="14.5" customWidth="1"/>
    <col min="539" max="539" width="14" customWidth="1"/>
    <col min="769" max="769" width="21.75" customWidth="1"/>
    <col min="791" max="791" width="7.75" customWidth="1"/>
    <col min="792" max="792" width="14.5" customWidth="1"/>
    <col min="795" max="795" width="14" customWidth="1"/>
    <col min="1025" max="1025" width="21.75" customWidth="1"/>
    <col min="1047" max="1047" width="7.75" customWidth="1"/>
    <col min="1048" max="1048" width="14.5" customWidth="1"/>
    <col min="1051" max="1051" width="14" customWidth="1"/>
    <col min="1281" max="1281" width="21.75" customWidth="1"/>
    <col min="1303" max="1303" width="7.75" customWidth="1"/>
    <col min="1304" max="1304" width="14.5" customWidth="1"/>
    <col min="1307" max="1307" width="14" customWidth="1"/>
    <col min="1537" max="1537" width="21.75" customWidth="1"/>
    <col min="1559" max="1559" width="7.75" customWidth="1"/>
    <col min="1560" max="1560" width="14.5" customWidth="1"/>
    <col min="1563" max="1563" width="14" customWidth="1"/>
    <col min="1793" max="1793" width="21.75" customWidth="1"/>
    <col min="1815" max="1815" width="7.75" customWidth="1"/>
    <col min="1816" max="1816" width="14.5" customWidth="1"/>
    <col min="1819" max="1819" width="14" customWidth="1"/>
    <col min="2049" max="2049" width="21.75" customWidth="1"/>
    <col min="2071" max="2071" width="7.75" customWidth="1"/>
    <col min="2072" max="2072" width="14.5" customWidth="1"/>
    <col min="2075" max="2075" width="14" customWidth="1"/>
    <col min="2305" max="2305" width="21.75" customWidth="1"/>
    <col min="2327" max="2327" width="7.75" customWidth="1"/>
    <col min="2328" max="2328" width="14.5" customWidth="1"/>
    <col min="2331" max="2331" width="14" customWidth="1"/>
    <col min="2561" max="2561" width="21.75" customWidth="1"/>
    <col min="2583" max="2583" width="7.75" customWidth="1"/>
    <col min="2584" max="2584" width="14.5" customWidth="1"/>
    <col min="2587" max="2587" width="14" customWidth="1"/>
    <col min="2817" max="2817" width="21.75" customWidth="1"/>
    <col min="2839" max="2839" width="7.75" customWidth="1"/>
    <col min="2840" max="2840" width="14.5" customWidth="1"/>
    <col min="2843" max="2843" width="14" customWidth="1"/>
    <col min="3073" max="3073" width="21.75" customWidth="1"/>
    <col min="3095" max="3095" width="7.75" customWidth="1"/>
    <col min="3096" max="3096" width="14.5" customWidth="1"/>
    <col min="3099" max="3099" width="14" customWidth="1"/>
    <col min="3329" max="3329" width="21.75" customWidth="1"/>
    <col min="3351" max="3351" width="7.75" customWidth="1"/>
    <col min="3352" max="3352" width="14.5" customWidth="1"/>
    <col min="3355" max="3355" width="14" customWidth="1"/>
    <col min="3585" max="3585" width="21.75" customWidth="1"/>
    <col min="3607" max="3607" width="7.75" customWidth="1"/>
    <col min="3608" max="3608" width="14.5" customWidth="1"/>
    <col min="3611" max="3611" width="14" customWidth="1"/>
    <col min="3841" max="3841" width="21.75" customWidth="1"/>
    <col min="3863" max="3863" width="7.75" customWidth="1"/>
    <col min="3864" max="3864" width="14.5" customWidth="1"/>
    <col min="3867" max="3867" width="14" customWidth="1"/>
    <col min="4097" max="4097" width="21.75" customWidth="1"/>
    <col min="4119" max="4119" width="7.75" customWidth="1"/>
    <col min="4120" max="4120" width="14.5" customWidth="1"/>
    <col min="4123" max="4123" width="14" customWidth="1"/>
    <col min="4353" max="4353" width="21.75" customWidth="1"/>
    <col min="4375" max="4375" width="7.75" customWidth="1"/>
    <col min="4376" max="4376" width="14.5" customWidth="1"/>
    <col min="4379" max="4379" width="14" customWidth="1"/>
    <col min="4609" max="4609" width="21.75" customWidth="1"/>
    <col min="4631" max="4631" width="7.75" customWidth="1"/>
    <col min="4632" max="4632" width="14.5" customWidth="1"/>
    <col min="4635" max="4635" width="14" customWidth="1"/>
    <col min="4865" max="4865" width="21.75" customWidth="1"/>
    <col min="4887" max="4887" width="7.75" customWidth="1"/>
    <col min="4888" max="4888" width="14.5" customWidth="1"/>
    <col min="4891" max="4891" width="14" customWidth="1"/>
    <col min="5121" max="5121" width="21.75" customWidth="1"/>
    <col min="5143" max="5143" width="7.75" customWidth="1"/>
    <col min="5144" max="5144" width="14.5" customWidth="1"/>
    <col min="5147" max="5147" width="14" customWidth="1"/>
    <col min="5377" max="5377" width="21.75" customWidth="1"/>
    <col min="5399" max="5399" width="7.75" customWidth="1"/>
    <col min="5400" max="5400" width="14.5" customWidth="1"/>
    <col min="5403" max="5403" width="14" customWidth="1"/>
    <col min="5633" max="5633" width="21.75" customWidth="1"/>
    <col min="5655" max="5655" width="7.75" customWidth="1"/>
    <col min="5656" max="5656" width="14.5" customWidth="1"/>
    <col min="5659" max="5659" width="14" customWidth="1"/>
    <col min="5889" max="5889" width="21.75" customWidth="1"/>
    <col min="5911" max="5911" width="7.75" customWidth="1"/>
    <col min="5912" max="5912" width="14.5" customWidth="1"/>
    <col min="5915" max="5915" width="14" customWidth="1"/>
    <col min="6145" max="6145" width="21.75" customWidth="1"/>
    <col min="6167" max="6167" width="7.75" customWidth="1"/>
    <col min="6168" max="6168" width="14.5" customWidth="1"/>
    <col min="6171" max="6171" width="14" customWidth="1"/>
    <col min="6401" max="6401" width="21.75" customWidth="1"/>
    <col min="6423" max="6423" width="7.75" customWidth="1"/>
    <col min="6424" max="6424" width="14.5" customWidth="1"/>
    <col min="6427" max="6427" width="14" customWidth="1"/>
    <col min="6657" max="6657" width="21.75" customWidth="1"/>
    <col min="6679" max="6679" width="7.75" customWidth="1"/>
    <col min="6680" max="6680" width="14.5" customWidth="1"/>
    <col min="6683" max="6683" width="14" customWidth="1"/>
    <col min="6913" max="6913" width="21.75" customWidth="1"/>
    <col min="6935" max="6935" width="7.75" customWidth="1"/>
    <col min="6936" max="6936" width="14.5" customWidth="1"/>
    <col min="6939" max="6939" width="14" customWidth="1"/>
    <col min="7169" max="7169" width="21.75" customWidth="1"/>
    <col min="7191" max="7191" width="7.75" customWidth="1"/>
    <col min="7192" max="7192" width="14.5" customWidth="1"/>
    <col min="7195" max="7195" width="14" customWidth="1"/>
    <col min="7425" max="7425" width="21.75" customWidth="1"/>
    <col min="7447" max="7447" width="7.75" customWidth="1"/>
    <col min="7448" max="7448" width="14.5" customWidth="1"/>
    <col min="7451" max="7451" width="14" customWidth="1"/>
    <col min="7681" max="7681" width="21.75" customWidth="1"/>
    <col min="7703" max="7703" width="7.75" customWidth="1"/>
    <col min="7704" max="7704" width="14.5" customWidth="1"/>
    <col min="7707" max="7707" width="14" customWidth="1"/>
    <col min="7937" max="7937" width="21.75" customWidth="1"/>
    <col min="7959" max="7959" width="7.75" customWidth="1"/>
    <col min="7960" max="7960" width="14.5" customWidth="1"/>
    <col min="7963" max="7963" width="14" customWidth="1"/>
    <col min="8193" max="8193" width="21.75" customWidth="1"/>
    <col min="8215" max="8215" width="7.75" customWidth="1"/>
    <col min="8216" max="8216" width="14.5" customWidth="1"/>
    <col min="8219" max="8219" width="14" customWidth="1"/>
    <col min="8449" max="8449" width="21.75" customWidth="1"/>
    <col min="8471" max="8471" width="7.75" customWidth="1"/>
    <col min="8472" max="8472" width="14.5" customWidth="1"/>
    <col min="8475" max="8475" width="14" customWidth="1"/>
    <col min="8705" max="8705" width="21.75" customWidth="1"/>
    <col min="8727" max="8727" width="7.75" customWidth="1"/>
    <col min="8728" max="8728" width="14.5" customWidth="1"/>
    <col min="8731" max="8731" width="14" customWidth="1"/>
    <col min="8961" max="8961" width="21.75" customWidth="1"/>
    <col min="8983" max="8983" width="7.75" customWidth="1"/>
    <col min="8984" max="8984" width="14.5" customWidth="1"/>
    <col min="8987" max="8987" width="14" customWidth="1"/>
    <col min="9217" max="9217" width="21.75" customWidth="1"/>
    <col min="9239" max="9239" width="7.75" customWidth="1"/>
    <col min="9240" max="9240" width="14.5" customWidth="1"/>
    <col min="9243" max="9243" width="14" customWidth="1"/>
    <col min="9473" max="9473" width="21.75" customWidth="1"/>
    <col min="9495" max="9495" width="7.75" customWidth="1"/>
    <col min="9496" max="9496" width="14.5" customWidth="1"/>
    <col min="9499" max="9499" width="14" customWidth="1"/>
    <col min="9729" max="9729" width="21.75" customWidth="1"/>
    <col min="9751" max="9751" width="7.75" customWidth="1"/>
    <col min="9752" max="9752" width="14.5" customWidth="1"/>
    <col min="9755" max="9755" width="14" customWidth="1"/>
    <col min="9985" max="9985" width="21.75" customWidth="1"/>
    <col min="10007" max="10007" width="7.75" customWidth="1"/>
    <col min="10008" max="10008" width="14.5" customWidth="1"/>
    <col min="10011" max="10011" width="14" customWidth="1"/>
    <col min="10241" max="10241" width="21.75" customWidth="1"/>
    <col min="10263" max="10263" width="7.75" customWidth="1"/>
    <col min="10264" max="10264" width="14.5" customWidth="1"/>
    <col min="10267" max="10267" width="14" customWidth="1"/>
    <col min="10497" max="10497" width="21.75" customWidth="1"/>
    <col min="10519" max="10519" width="7.75" customWidth="1"/>
    <col min="10520" max="10520" width="14.5" customWidth="1"/>
    <col min="10523" max="10523" width="14" customWidth="1"/>
    <col min="10753" max="10753" width="21.75" customWidth="1"/>
    <col min="10775" max="10775" width="7.75" customWidth="1"/>
    <col min="10776" max="10776" width="14.5" customWidth="1"/>
    <col min="10779" max="10779" width="14" customWidth="1"/>
    <col min="11009" max="11009" width="21.75" customWidth="1"/>
    <col min="11031" max="11031" width="7.75" customWidth="1"/>
    <col min="11032" max="11032" width="14.5" customWidth="1"/>
    <col min="11035" max="11035" width="14" customWidth="1"/>
    <col min="11265" max="11265" width="21.75" customWidth="1"/>
    <col min="11287" max="11287" width="7.75" customWidth="1"/>
    <col min="11288" max="11288" width="14.5" customWidth="1"/>
    <col min="11291" max="11291" width="14" customWidth="1"/>
    <col min="11521" max="11521" width="21.75" customWidth="1"/>
    <col min="11543" max="11543" width="7.75" customWidth="1"/>
    <col min="11544" max="11544" width="14.5" customWidth="1"/>
    <col min="11547" max="11547" width="14" customWidth="1"/>
    <col min="11777" max="11777" width="21.75" customWidth="1"/>
    <col min="11799" max="11799" width="7.75" customWidth="1"/>
    <col min="11800" max="11800" width="14.5" customWidth="1"/>
    <col min="11803" max="11803" width="14" customWidth="1"/>
    <col min="12033" max="12033" width="21.75" customWidth="1"/>
    <col min="12055" max="12055" width="7.75" customWidth="1"/>
    <col min="12056" max="12056" width="14.5" customWidth="1"/>
    <col min="12059" max="12059" width="14" customWidth="1"/>
    <col min="12289" max="12289" width="21.75" customWidth="1"/>
    <col min="12311" max="12311" width="7.75" customWidth="1"/>
    <col min="12312" max="12312" width="14.5" customWidth="1"/>
    <col min="12315" max="12315" width="14" customWidth="1"/>
    <col min="12545" max="12545" width="21.75" customWidth="1"/>
    <col min="12567" max="12567" width="7.75" customWidth="1"/>
    <col min="12568" max="12568" width="14.5" customWidth="1"/>
    <col min="12571" max="12571" width="14" customWidth="1"/>
    <col min="12801" max="12801" width="21.75" customWidth="1"/>
    <col min="12823" max="12823" width="7.75" customWidth="1"/>
    <col min="12824" max="12824" width="14.5" customWidth="1"/>
    <col min="12827" max="12827" width="14" customWidth="1"/>
    <col min="13057" max="13057" width="21.75" customWidth="1"/>
    <col min="13079" max="13079" width="7.75" customWidth="1"/>
    <col min="13080" max="13080" width="14.5" customWidth="1"/>
    <col min="13083" max="13083" width="14" customWidth="1"/>
    <col min="13313" max="13313" width="21.75" customWidth="1"/>
    <col min="13335" max="13335" width="7.75" customWidth="1"/>
    <col min="13336" max="13336" width="14.5" customWidth="1"/>
    <col min="13339" max="13339" width="14" customWidth="1"/>
    <col min="13569" max="13569" width="21.75" customWidth="1"/>
    <col min="13591" max="13591" width="7.75" customWidth="1"/>
    <col min="13592" max="13592" width="14.5" customWidth="1"/>
    <col min="13595" max="13595" width="14" customWidth="1"/>
    <col min="13825" max="13825" width="21.75" customWidth="1"/>
    <col min="13847" max="13847" width="7.75" customWidth="1"/>
    <col min="13848" max="13848" width="14.5" customWidth="1"/>
    <col min="13851" max="13851" width="14" customWidth="1"/>
    <col min="14081" max="14081" width="21.75" customWidth="1"/>
    <col min="14103" max="14103" width="7.75" customWidth="1"/>
    <col min="14104" max="14104" width="14.5" customWidth="1"/>
    <col min="14107" max="14107" width="14" customWidth="1"/>
    <col min="14337" max="14337" width="21.75" customWidth="1"/>
    <col min="14359" max="14359" width="7.75" customWidth="1"/>
    <col min="14360" max="14360" width="14.5" customWidth="1"/>
    <col min="14363" max="14363" width="14" customWidth="1"/>
    <col min="14593" max="14593" width="21.75" customWidth="1"/>
    <col min="14615" max="14615" width="7.75" customWidth="1"/>
    <col min="14616" max="14616" width="14.5" customWidth="1"/>
    <col min="14619" max="14619" width="14" customWidth="1"/>
    <col min="14849" max="14849" width="21.75" customWidth="1"/>
    <col min="14871" max="14871" width="7.75" customWidth="1"/>
    <col min="14872" max="14872" width="14.5" customWidth="1"/>
    <col min="14875" max="14875" width="14" customWidth="1"/>
    <col min="15105" max="15105" width="21.75" customWidth="1"/>
    <col min="15127" max="15127" width="7.75" customWidth="1"/>
    <col min="15128" max="15128" width="14.5" customWidth="1"/>
    <col min="15131" max="15131" width="14" customWidth="1"/>
    <col min="15361" max="15361" width="21.75" customWidth="1"/>
    <col min="15383" max="15383" width="7.75" customWidth="1"/>
    <col min="15384" max="15384" width="14.5" customWidth="1"/>
    <col min="15387" max="15387" width="14" customWidth="1"/>
    <col min="15617" max="15617" width="21.75" customWidth="1"/>
    <col min="15639" max="15639" width="7.75" customWidth="1"/>
    <col min="15640" max="15640" width="14.5" customWidth="1"/>
    <col min="15643" max="15643" width="14" customWidth="1"/>
    <col min="15873" max="15873" width="21.75" customWidth="1"/>
    <col min="15895" max="15895" width="7.75" customWidth="1"/>
    <col min="15896" max="15896" width="14.5" customWidth="1"/>
    <col min="15899" max="15899" width="14" customWidth="1"/>
    <col min="16129" max="16129" width="21.75" customWidth="1"/>
    <col min="16151" max="16151" width="7.75" customWidth="1"/>
    <col min="16152" max="16152" width="14.5" customWidth="1"/>
    <col min="16155" max="16155" width="14" customWidth="1"/>
  </cols>
  <sheetData>
    <row r="1" spans="1:28" ht="14.25">
      <c r="B1" s="221" t="s">
        <v>65</v>
      </c>
      <c r="C1" s="221" t="s">
        <v>73</v>
      </c>
      <c r="D1" s="221" t="s">
        <v>66</v>
      </c>
      <c r="E1" s="221" t="s">
        <v>74</v>
      </c>
      <c r="F1" s="221" t="s">
        <v>75</v>
      </c>
      <c r="G1" s="221" t="s">
        <v>67</v>
      </c>
      <c r="H1" s="221" t="s">
        <v>76</v>
      </c>
      <c r="I1" s="221" t="s">
        <v>77</v>
      </c>
      <c r="J1" s="221" t="s">
        <v>78</v>
      </c>
      <c r="K1" s="221" t="s">
        <v>79</v>
      </c>
      <c r="L1" s="221" t="s">
        <v>80</v>
      </c>
      <c r="M1" s="221" t="s">
        <v>15</v>
      </c>
      <c r="N1" s="221" t="s">
        <v>81</v>
      </c>
      <c r="O1" s="221" t="s">
        <v>82</v>
      </c>
      <c r="P1" s="221" t="s">
        <v>83</v>
      </c>
      <c r="Q1" s="221" t="s">
        <v>84</v>
      </c>
      <c r="R1" s="221" t="s">
        <v>85</v>
      </c>
      <c r="S1" s="221" t="s">
        <v>86</v>
      </c>
      <c r="T1" s="221" t="s">
        <v>87</v>
      </c>
      <c r="U1" s="221" t="s">
        <v>88</v>
      </c>
      <c r="V1" s="222" t="s">
        <v>89</v>
      </c>
      <c r="W1" s="223" t="s">
        <v>523</v>
      </c>
      <c r="X1" s="193" t="s">
        <v>524</v>
      </c>
      <c r="AA1" s="224" t="s">
        <v>525</v>
      </c>
      <c r="AB1" s="224" t="s">
        <v>462</v>
      </c>
    </row>
    <row r="2" spans="1:28">
      <c r="A2" s="225" t="s">
        <v>11</v>
      </c>
      <c r="B2">
        <v>846.5086791704</v>
      </c>
      <c r="C2">
        <v>773.95663028910019</v>
      </c>
      <c r="D2">
        <v>589.79182956759996</v>
      </c>
      <c r="E2">
        <v>657.52031286270005</v>
      </c>
      <c r="F2">
        <v>640.23870117860008</v>
      </c>
      <c r="G2">
        <v>757.54809025669999</v>
      </c>
      <c r="H2">
        <v>649.16239249819989</v>
      </c>
      <c r="I2">
        <v>493.41233931229999</v>
      </c>
      <c r="J2">
        <v>514.34955660830008</v>
      </c>
      <c r="K2">
        <v>697.69355912599997</v>
      </c>
      <c r="L2">
        <v>426.04272421490003</v>
      </c>
      <c r="M2">
        <v>565.19080864509988</v>
      </c>
      <c r="N2">
        <v>172.30660145369998</v>
      </c>
      <c r="O2">
        <v>103.73196347400001</v>
      </c>
      <c r="P2">
        <v>85.623096352000005</v>
      </c>
      <c r="Q2">
        <v>98.464041130599995</v>
      </c>
      <c r="R2">
        <v>69.272429245600009</v>
      </c>
      <c r="S2">
        <v>64.840669864500001</v>
      </c>
      <c r="T2">
        <v>93.954340536399997</v>
      </c>
      <c r="U2">
        <v>114.67864650370001</v>
      </c>
      <c r="V2" s="226">
        <v>4559.9276254895003</v>
      </c>
      <c r="W2">
        <v>12974.215037779901</v>
      </c>
      <c r="AA2" s="227">
        <v>12735.684567802502</v>
      </c>
      <c r="AB2" s="228">
        <v>238.53046997739875</v>
      </c>
    </row>
    <row r="3" spans="1:28">
      <c r="A3" s="225" t="s">
        <v>518</v>
      </c>
      <c r="B3">
        <v>9.0958278700000006E-2</v>
      </c>
      <c r="C3">
        <v>0.10732648689999999</v>
      </c>
      <c r="D3">
        <v>9.9002797599999998E-2</v>
      </c>
      <c r="E3">
        <v>0.2002685766</v>
      </c>
      <c r="F3">
        <v>0.2351884555</v>
      </c>
      <c r="G3">
        <v>0.60327325729999992</v>
      </c>
      <c r="H3">
        <v>0.3291305014</v>
      </c>
      <c r="I3">
        <v>0.39367436909999998</v>
      </c>
      <c r="J3">
        <v>0.51949744710000001</v>
      </c>
      <c r="K3">
        <v>1.2179123809000001</v>
      </c>
      <c r="L3">
        <v>0.51468082140000004</v>
      </c>
      <c r="M3">
        <v>0.63368404729999994</v>
      </c>
      <c r="N3">
        <v>0.5969003692</v>
      </c>
      <c r="O3">
        <v>1.0232644049999999</v>
      </c>
      <c r="P3">
        <v>0.52817851370000002</v>
      </c>
      <c r="Q3">
        <v>0.62693964479999997</v>
      </c>
      <c r="R3">
        <v>0.66145953030000004</v>
      </c>
      <c r="S3">
        <v>0.52412205489999997</v>
      </c>
      <c r="T3">
        <v>0.74003250330000003</v>
      </c>
      <c r="U3">
        <v>0.69640653349999992</v>
      </c>
      <c r="V3" s="226">
        <v>9095.1182537108998</v>
      </c>
      <c r="W3">
        <v>9105.4601546853992</v>
      </c>
      <c r="AA3" s="227">
        <v>8916.594646486401</v>
      </c>
      <c r="AB3" s="228">
        <v>188.86550819899821</v>
      </c>
    </row>
    <row r="4" spans="1:28">
      <c r="A4" s="225" t="s">
        <v>519</v>
      </c>
      <c r="B4">
        <v>71.584497036199991</v>
      </c>
      <c r="C4">
        <v>93.903134358199992</v>
      </c>
      <c r="D4">
        <v>79.154013820800003</v>
      </c>
      <c r="E4">
        <v>124.9551494352</v>
      </c>
      <c r="F4">
        <v>120.08449382409999</v>
      </c>
      <c r="G4">
        <v>131.2084429832</v>
      </c>
      <c r="H4">
        <v>119.77858208139999</v>
      </c>
      <c r="I4">
        <v>117.1528578139</v>
      </c>
      <c r="J4">
        <v>118.38555775090001</v>
      </c>
      <c r="K4">
        <v>123.1302335509</v>
      </c>
      <c r="L4">
        <v>121.45033099459999</v>
      </c>
      <c r="M4">
        <v>163.36317124569999</v>
      </c>
      <c r="N4">
        <v>19.130172432999998</v>
      </c>
      <c r="O4">
        <v>30.7089388423</v>
      </c>
      <c r="P4">
        <v>20.096841252600001</v>
      </c>
      <c r="Q4">
        <v>31.938828974299998</v>
      </c>
      <c r="R4">
        <v>34.504970927199999</v>
      </c>
      <c r="S4">
        <v>41.480081934200001</v>
      </c>
      <c r="T4">
        <v>48.464784382200001</v>
      </c>
      <c r="U4">
        <v>47.025196681499999</v>
      </c>
      <c r="V4" s="226">
        <v>3194.3953981464997</v>
      </c>
      <c r="W4">
        <v>4851.8956784688999</v>
      </c>
      <c r="AA4" s="227">
        <v>4774.3998133808</v>
      </c>
      <c r="AB4" s="228">
        <v>77.49586508809989</v>
      </c>
    </row>
    <row r="5" spans="1:28">
      <c r="A5" s="225" t="s">
        <v>12</v>
      </c>
      <c r="B5">
        <v>2630.9362168405</v>
      </c>
      <c r="C5">
        <v>18.138124881</v>
      </c>
      <c r="D5">
        <v>117.054934575</v>
      </c>
      <c r="E5">
        <v>69.036694225399998</v>
      </c>
      <c r="F5">
        <v>66.578197974099993</v>
      </c>
      <c r="G5">
        <v>85.057614381899995</v>
      </c>
      <c r="H5">
        <v>89.892691187500006</v>
      </c>
      <c r="I5">
        <v>97.736782586900006</v>
      </c>
      <c r="J5">
        <v>125.1402792825</v>
      </c>
      <c r="K5">
        <v>136.17640671839999</v>
      </c>
      <c r="L5">
        <v>136.4995630201</v>
      </c>
      <c r="M5">
        <v>1255.4665373115001</v>
      </c>
      <c r="N5">
        <v>105.84734682850001</v>
      </c>
      <c r="O5">
        <v>42.764753505500003</v>
      </c>
      <c r="P5">
        <v>47.375636420600003</v>
      </c>
      <c r="Q5">
        <v>41.967940400799996</v>
      </c>
      <c r="R5">
        <v>39.457928153499999</v>
      </c>
      <c r="S5">
        <v>39.990082254899995</v>
      </c>
      <c r="T5">
        <v>33.2867640196</v>
      </c>
      <c r="U5">
        <v>27.384481446900001</v>
      </c>
      <c r="V5" s="226">
        <v>486.03595016340006</v>
      </c>
      <c r="W5">
        <v>5691.8249261785013</v>
      </c>
      <c r="X5" s="227">
        <v>5659.3453961079003</v>
      </c>
      <c r="AA5" s="227">
        <v>5422.3482862253995</v>
      </c>
      <c r="AB5" s="228">
        <v>269.47663995310177</v>
      </c>
    </row>
    <row r="6" spans="1:28">
      <c r="A6" s="225" t="s">
        <v>13</v>
      </c>
      <c r="B6">
        <v>307.5133247146</v>
      </c>
      <c r="C6">
        <v>297.32908798480003</v>
      </c>
      <c r="D6">
        <v>179.24921997540002</v>
      </c>
      <c r="E6">
        <v>187.66194170300002</v>
      </c>
      <c r="F6">
        <v>183.9284538677</v>
      </c>
      <c r="G6">
        <v>246.33411080489998</v>
      </c>
      <c r="H6">
        <v>12.721139597200001</v>
      </c>
      <c r="I6">
        <v>31.120973748699999</v>
      </c>
      <c r="J6">
        <v>36.004725243999999</v>
      </c>
      <c r="K6">
        <v>29.023348141500001</v>
      </c>
      <c r="L6">
        <v>35.775454698400004</v>
      </c>
      <c r="M6">
        <v>170.2252174338</v>
      </c>
      <c r="N6">
        <v>0.30206</v>
      </c>
      <c r="O6">
        <v>0</v>
      </c>
      <c r="P6">
        <v>0</v>
      </c>
      <c r="Q6">
        <v>0</v>
      </c>
      <c r="R6">
        <v>0</v>
      </c>
      <c r="S6">
        <v>0</v>
      </c>
      <c r="T6">
        <v>0</v>
      </c>
      <c r="U6">
        <v>0</v>
      </c>
      <c r="V6" s="226">
        <v>3.6983292801999998</v>
      </c>
      <c r="W6">
        <v>1720.8873871941996</v>
      </c>
      <c r="X6" s="229" t="s">
        <v>544</v>
      </c>
      <c r="AA6" s="227">
        <v>2460.8113845256999</v>
      </c>
      <c r="AB6" s="228">
        <v>-739.92399733150023</v>
      </c>
    </row>
    <row r="7" spans="1:28">
      <c r="A7" s="225" t="s">
        <v>36</v>
      </c>
      <c r="AA7" s="227"/>
      <c r="AB7" s="228">
        <v>0</v>
      </c>
    </row>
    <row r="8" spans="1:28">
      <c r="A8" s="230" t="s">
        <v>520</v>
      </c>
      <c r="B8">
        <v>2.4810999999999996</v>
      </c>
      <c r="C8">
        <v>1.55</v>
      </c>
      <c r="D8">
        <v>9.2899999999999991</v>
      </c>
      <c r="E8">
        <v>38.879809999999999</v>
      </c>
      <c r="F8">
        <v>21.970700000000001</v>
      </c>
      <c r="G8">
        <v>23.266690000000004</v>
      </c>
      <c r="H8">
        <v>59.609200000000001</v>
      </c>
      <c r="I8">
        <v>40.25</v>
      </c>
      <c r="J8">
        <v>74.430400000000006</v>
      </c>
      <c r="K8">
        <v>63.436165000000003</v>
      </c>
      <c r="L8">
        <v>54.5</v>
      </c>
      <c r="M8">
        <v>23.985913</v>
      </c>
      <c r="N8">
        <v>5.9</v>
      </c>
      <c r="O8">
        <v>29.799999999999997</v>
      </c>
      <c r="P8">
        <v>4.0999999999999996</v>
      </c>
      <c r="Q8">
        <v>39.864097000000001</v>
      </c>
      <c r="R8">
        <v>45.449999999999996</v>
      </c>
      <c r="S8">
        <v>43.622833999999997</v>
      </c>
      <c r="T8">
        <v>122.26950000000001</v>
      </c>
      <c r="U8">
        <v>84.641500000000008</v>
      </c>
      <c r="V8" s="226">
        <v>5041.7201560000003</v>
      </c>
      <c r="W8" s="231">
        <v>5831.0180650000002</v>
      </c>
      <c r="X8">
        <v>5619.997496</v>
      </c>
      <c r="AA8" s="227">
        <v>5763.4089520000007</v>
      </c>
      <c r="AB8" s="228">
        <v>67.609112999999525</v>
      </c>
    </row>
    <row r="9" spans="1:28">
      <c r="A9" s="230" t="s">
        <v>521</v>
      </c>
      <c r="B9">
        <v>2.2999999999999998</v>
      </c>
      <c r="C9">
        <v>13.1</v>
      </c>
      <c r="D9">
        <v>44.4</v>
      </c>
      <c r="E9">
        <v>15.2</v>
      </c>
      <c r="F9">
        <v>30.9</v>
      </c>
      <c r="G9">
        <v>3.52</v>
      </c>
      <c r="H9">
        <v>10.5</v>
      </c>
      <c r="I9">
        <v>14.5</v>
      </c>
      <c r="J9">
        <v>24.7</v>
      </c>
      <c r="K9">
        <v>44.400000000000006</v>
      </c>
      <c r="L9">
        <v>6.17</v>
      </c>
      <c r="M9">
        <v>21.400000000000002</v>
      </c>
      <c r="N9">
        <v>3.2</v>
      </c>
      <c r="O9">
        <v>27.7</v>
      </c>
      <c r="P9">
        <v>30.3</v>
      </c>
      <c r="Q9">
        <v>2</v>
      </c>
      <c r="R9">
        <v>55.6</v>
      </c>
      <c r="S9">
        <v>15.7</v>
      </c>
      <c r="T9">
        <v>16.8</v>
      </c>
      <c r="U9">
        <v>20.299999999999997</v>
      </c>
      <c r="V9" s="226">
        <v>2239.3729999999996</v>
      </c>
      <c r="W9" s="231">
        <v>2642.0629999999996</v>
      </c>
      <c r="X9">
        <v>2695.9629999999997</v>
      </c>
      <c r="AA9" s="227">
        <v>2687.3629999999994</v>
      </c>
      <c r="AB9" s="228">
        <v>-45.299999999999727</v>
      </c>
    </row>
    <row r="10" spans="1:28">
      <c r="A10" s="230" t="s">
        <v>522</v>
      </c>
      <c r="B10">
        <v>36.099999999999994</v>
      </c>
      <c r="C10">
        <v>26.979178000000001</v>
      </c>
      <c r="D10">
        <v>198.6</v>
      </c>
      <c r="E10">
        <v>3.73</v>
      </c>
      <c r="F10">
        <v>28.945160000000005</v>
      </c>
      <c r="G10">
        <v>22</v>
      </c>
      <c r="H10">
        <v>27.080000000000002</v>
      </c>
      <c r="I10">
        <v>105.63731</v>
      </c>
      <c r="J10">
        <v>5.5</v>
      </c>
      <c r="K10">
        <v>4.8099999999999996</v>
      </c>
      <c r="L10">
        <v>0.02</v>
      </c>
      <c r="M10">
        <v>11.2</v>
      </c>
      <c r="N10">
        <v>5</v>
      </c>
      <c r="O10">
        <v>5.144E-2</v>
      </c>
      <c r="P10">
        <v>25</v>
      </c>
      <c r="Q10">
        <v>10</v>
      </c>
      <c r="R10">
        <v>39.349999999999994</v>
      </c>
      <c r="S10">
        <v>12.95</v>
      </c>
      <c r="T10">
        <v>2.8</v>
      </c>
      <c r="U10">
        <v>34.65</v>
      </c>
      <c r="V10" s="226">
        <v>440.71234007860016</v>
      </c>
      <c r="W10" s="231">
        <v>1041.1154280786</v>
      </c>
      <c r="X10">
        <v>861.67137867190002</v>
      </c>
      <c r="AA10" s="227">
        <v>933.70633169860002</v>
      </c>
      <c r="AB10" s="228">
        <v>107.40909637999994</v>
      </c>
    </row>
    <row r="11" spans="1:28">
      <c r="A11" s="225" t="s">
        <v>40</v>
      </c>
      <c r="B11">
        <v>146.57965602670001</v>
      </c>
      <c r="C11">
        <v>137.46732397030001</v>
      </c>
      <c r="D11">
        <v>55.734579462700005</v>
      </c>
      <c r="E11">
        <v>85.879516761999994</v>
      </c>
      <c r="F11">
        <v>26.400659637499999</v>
      </c>
      <c r="G11">
        <v>26.23</v>
      </c>
      <c r="H11">
        <v>50.440161533100003</v>
      </c>
      <c r="I11">
        <v>37.493200796799997</v>
      </c>
      <c r="J11">
        <v>61.774999999999999</v>
      </c>
      <c r="K11">
        <v>60.167000000000002</v>
      </c>
      <c r="L11">
        <v>67.124499532000002</v>
      </c>
      <c r="M11">
        <v>108.4378324873</v>
      </c>
      <c r="N11">
        <v>108.884</v>
      </c>
      <c r="O11">
        <v>38.625999999999998</v>
      </c>
      <c r="P11">
        <v>23.010200000000001</v>
      </c>
      <c r="Q11">
        <v>29.92</v>
      </c>
      <c r="R11">
        <v>23</v>
      </c>
      <c r="S11">
        <v>10.042400000000001</v>
      </c>
      <c r="T11">
        <v>7.9720000000000004</v>
      </c>
      <c r="U11">
        <v>2.0609999999999999</v>
      </c>
      <c r="V11" s="226">
        <v>936.67404542060001</v>
      </c>
      <c r="W11">
        <v>2043.919075629</v>
      </c>
      <c r="AA11" s="227">
        <v>2170.7922496804999</v>
      </c>
      <c r="AB11" s="228">
        <v>-126.87317405149997</v>
      </c>
    </row>
    <row r="12" spans="1:28">
      <c r="A12" s="225" t="s">
        <v>41</v>
      </c>
      <c r="B12">
        <v>104.97773616879999</v>
      </c>
      <c r="C12">
        <v>88.023827661799999</v>
      </c>
      <c r="D12">
        <v>120.82552891579999</v>
      </c>
      <c r="E12">
        <v>65.425091201000001</v>
      </c>
      <c r="F12">
        <v>46.885774912499997</v>
      </c>
      <c r="G12">
        <v>11.403678235899999</v>
      </c>
      <c r="H12">
        <v>2.0606684119000001</v>
      </c>
      <c r="I12">
        <v>6.5590004870000005</v>
      </c>
      <c r="J12">
        <v>15.1968510366</v>
      </c>
      <c r="K12">
        <v>2.8079818054000003</v>
      </c>
      <c r="L12">
        <v>5.2228390738999995</v>
      </c>
      <c r="M12">
        <v>3.1032586943</v>
      </c>
      <c r="N12">
        <v>0</v>
      </c>
      <c r="O12">
        <v>0</v>
      </c>
      <c r="P12">
        <v>0</v>
      </c>
      <c r="Q12">
        <v>0</v>
      </c>
      <c r="R12">
        <v>0</v>
      </c>
      <c r="S12">
        <v>0</v>
      </c>
      <c r="T12">
        <v>0</v>
      </c>
      <c r="U12">
        <v>0</v>
      </c>
      <c r="V12" s="226">
        <v>0</v>
      </c>
      <c r="W12">
        <v>472.49223660489992</v>
      </c>
      <c r="AA12" s="227">
        <v>438.40945520369996</v>
      </c>
      <c r="AB12" s="228">
        <v>34.082781401199952</v>
      </c>
    </row>
    <row r="13" spans="1:28">
      <c r="A13" s="225" t="s">
        <v>17</v>
      </c>
      <c r="B13">
        <v>4429.0985555796096</v>
      </c>
      <c r="AA13" s="227"/>
      <c r="AB13" s="228">
        <v>0</v>
      </c>
    </row>
    <row r="14" spans="1:28">
      <c r="A14" s="225" t="s">
        <v>283</v>
      </c>
      <c r="B14">
        <v>355.26586933190003</v>
      </c>
      <c r="C14">
        <v>0</v>
      </c>
      <c r="D14">
        <v>0</v>
      </c>
      <c r="E14">
        <v>0</v>
      </c>
      <c r="F14">
        <v>0</v>
      </c>
      <c r="G14">
        <v>0</v>
      </c>
      <c r="H14">
        <v>0</v>
      </c>
      <c r="I14">
        <v>0</v>
      </c>
      <c r="J14">
        <v>0</v>
      </c>
      <c r="K14">
        <v>0</v>
      </c>
      <c r="L14">
        <v>0</v>
      </c>
      <c r="M14">
        <v>0</v>
      </c>
      <c r="N14">
        <v>0</v>
      </c>
      <c r="O14">
        <v>0</v>
      </c>
      <c r="P14">
        <v>0</v>
      </c>
      <c r="Q14">
        <v>0</v>
      </c>
      <c r="R14">
        <v>0</v>
      </c>
      <c r="S14">
        <v>0</v>
      </c>
      <c r="T14">
        <v>0</v>
      </c>
      <c r="U14">
        <v>0</v>
      </c>
      <c r="V14" s="226">
        <v>0</v>
      </c>
      <c r="W14">
        <v>355.26586933190003</v>
      </c>
      <c r="AA14" s="227">
        <v>353.05867044709998</v>
      </c>
      <c r="AB14" s="228">
        <v>2.2071988848000501</v>
      </c>
    </row>
    <row r="15" spans="1:28">
      <c r="A15" s="225" t="s">
        <v>282</v>
      </c>
      <c r="B15">
        <v>27.4756369519</v>
      </c>
      <c r="C15">
        <v>5</v>
      </c>
      <c r="D15">
        <v>0</v>
      </c>
      <c r="E15">
        <v>0</v>
      </c>
      <c r="F15">
        <v>0</v>
      </c>
      <c r="G15">
        <v>0</v>
      </c>
      <c r="H15">
        <v>0</v>
      </c>
      <c r="I15">
        <v>0</v>
      </c>
      <c r="J15">
        <v>20</v>
      </c>
      <c r="K15">
        <v>0</v>
      </c>
      <c r="L15">
        <v>0</v>
      </c>
      <c r="M15">
        <v>0</v>
      </c>
      <c r="N15">
        <v>0</v>
      </c>
      <c r="O15">
        <v>0</v>
      </c>
      <c r="P15">
        <v>0</v>
      </c>
      <c r="Q15">
        <v>0</v>
      </c>
      <c r="R15">
        <v>0</v>
      </c>
      <c r="S15">
        <v>0</v>
      </c>
      <c r="T15">
        <v>0</v>
      </c>
      <c r="U15">
        <v>0</v>
      </c>
      <c r="V15" s="226">
        <v>0</v>
      </c>
      <c r="W15">
        <v>52.4756369519</v>
      </c>
      <c r="AA15" s="227">
        <v>74.575636951900009</v>
      </c>
      <c r="AB15" s="228">
        <v>-22.100000000000009</v>
      </c>
    </row>
    <row r="16" spans="1:28">
      <c r="A16" s="225" t="s">
        <v>19</v>
      </c>
      <c r="B16">
        <v>1298.8540878547999</v>
      </c>
      <c r="C16">
        <v>83.5</v>
      </c>
      <c r="D16">
        <v>68.5</v>
      </c>
      <c r="E16">
        <v>42.745800000000003</v>
      </c>
      <c r="F16">
        <v>42.5</v>
      </c>
      <c r="G16">
        <v>53</v>
      </c>
      <c r="H16">
        <v>56.245800000000003</v>
      </c>
      <c r="I16">
        <v>17.9162</v>
      </c>
      <c r="J16">
        <v>6</v>
      </c>
      <c r="K16">
        <v>7.2587245400000002</v>
      </c>
      <c r="L16">
        <v>54.07</v>
      </c>
      <c r="M16">
        <v>7.9</v>
      </c>
      <c r="N16">
        <v>0</v>
      </c>
      <c r="O16">
        <v>0</v>
      </c>
      <c r="P16">
        <v>0</v>
      </c>
      <c r="Q16">
        <v>0</v>
      </c>
      <c r="R16">
        <v>0</v>
      </c>
      <c r="S16">
        <v>0</v>
      </c>
      <c r="T16">
        <v>0</v>
      </c>
      <c r="U16">
        <v>0</v>
      </c>
      <c r="V16" s="226">
        <v>0</v>
      </c>
      <c r="W16">
        <v>1738.4906123947997</v>
      </c>
      <c r="AA16" s="227">
        <v>1437.8207941801995</v>
      </c>
      <c r="AB16" s="228">
        <v>300.66981821460013</v>
      </c>
    </row>
    <row r="17" spans="1:28">
      <c r="A17" s="225" t="s">
        <v>526</v>
      </c>
      <c r="B17">
        <v>2343.2721900000001</v>
      </c>
      <c r="C17">
        <v>221.63338999999999</v>
      </c>
      <c r="D17">
        <v>0</v>
      </c>
      <c r="E17">
        <v>0</v>
      </c>
      <c r="F17">
        <v>0</v>
      </c>
      <c r="G17">
        <v>0</v>
      </c>
      <c r="H17">
        <v>0</v>
      </c>
      <c r="I17">
        <v>0</v>
      </c>
      <c r="J17">
        <v>0</v>
      </c>
      <c r="K17">
        <v>0</v>
      </c>
      <c r="L17">
        <v>0</v>
      </c>
      <c r="M17">
        <v>0</v>
      </c>
      <c r="N17">
        <v>0</v>
      </c>
      <c r="O17">
        <v>0</v>
      </c>
      <c r="P17">
        <v>0</v>
      </c>
      <c r="Q17">
        <v>0</v>
      </c>
      <c r="R17">
        <v>0</v>
      </c>
      <c r="S17">
        <v>0</v>
      </c>
      <c r="T17">
        <v>0</v>
      </c>
      <c r="U17">
        <v>0</v>
      </c>
      <c r="V17" s="226">
        <v>0</v>
      </c>
      <c r="W17">
        <v>2564.9055800000001</v>
      </c>
      <c r="AA17" s="227">
        <v>1505.39318</v>
      </c>
      <c r="AB17" s="228">
        <v>1059.5124000000001</v>
      </c>
    </row>
    <row r="18" spans="1:28">
      <c r="A18" s="225" t="s">
        <v>46</v>
      </c>
      <c r="B18">
        <v>25.851178411700001</v>
      </c>
      <c r="C18">
        <v>6.1300249999999998</v>
      </c>
      <c r="D18">
        <v>0</v>
      </c>
      <c r="E18">
        <v>0</v>
      </c>
      <c r="F18">
        <v>0</v>
      </c>
      <c r="G18">
        <v>0</v>
      </c>
      <c r="H18">
        <v>0</v>
      </c>
      <c r="I18">
        <v>0</v>
      </c>
      <c r="J18">
        <v>0</v>
      </c>
      <c r="K18">
        <v>0</v>
      </c>
      <c r="L18">
        <v>0</v>
      </c>
      <c r="M18">
        <v>0</v>
      </c>
      <c r="N18">
        <v>0</v>
      </c>
      <c r="O18">
        <v>0</v>
      </c>
      <c r="P18">
        <v>0</v>
      </c>
      <c r="Q18">
        <v>0</v>
      </c>
      <c r="R18">
        <v>0</v>
      </c>
      <c r="S18">
        <v>0</v>
      </c>
      <c r="T18">
        <v>0</v>
      </c>
      <c r="U18">
        <v>0</v>
      </c>
      <c r="V18" s="226">
        <v>0</v>
      </c>
      <c r="W18">
        <v>31.981203411700001</v>
      </c>
      <c r="AA18" s="227">
        <v>168.22408300079999</v>
      </c>
      <c r="AB18" s="228">
        <v>-136.2428795891</v>
      </c>
    </row>
    <row r="19" spans="1:28">
      <c r="A19" s="225" t="s">
        <v>47</v>
      </c>
      <c r="B19">
        <v>2</v>
      </c>
      <c r="C19">
        <v>0</v>
      </c>
      <c r="D19">
        <v>0</v>
      </c>
      <c r="E19">
        <v>0</v>
      </c>
      <c r="F19">
        <v>0</v>
      </c>
      <c r="G19">
        <v>0</v>
      </c>
      <c r="H19">
        <v>0</v>
      </c>
      <c r="I19">
        <v>0</v>
      </c>
      <c r="J19">
        <v>0</v>
      </c>
      <c r="K19">
        <v>0</v>
      </c>
      <c r="L19">
        <v>0</v>
      </c>
      <c r="M19">
        <v>0</v>
      </c>
      <c r="N19">
        <v>0</v>
      </c>
      <c r="O19">
        <v>0</v>
      </c>
      <c r="P19">
        <v>0</v>
      </c>
      <c r="Q19">
        <v>0</v>
      </c>
      <c r="R19">
        <v>0</v>
      </c>
      <c r="S19">
        <v>0</v>
      </c>
      <c r="T19">
        <v>0</v>
      </c>
      <c r="U19">
        <v>0</v>
      </c>
      <c r="V19" s="226">
        <v>0</v>
      </c>
      <c r="W19">
        <v>2</v>
      </c>
      <c r="AA19" s="227">
        <v>2</v>
      </c>
      <c r="AB19" s="228">
        <v>0</v>
      </c>
    </row>
    <row r="20" spans="1:28">
      <c r="AA20" s="227"/>
      <c r="AB20" s="228">
        <v>0</v>
      </c>
    </row>
    <row r="21" spans="1:28">
      <c r="AA21" s="227"/>
      <c r="AB21" s="228">
        <v>0</v>
      </c>
    </row>
    <row r="22" spans="1:28">
      <c r="AA22" s="227"/>
      <c r="AB22" s="228">
        <v>0</v>
      </c>
    </row>
    <row r="23" spans="1:28">
      <c r="A23" s="225" t="s">
        <v>527</v>
      </c>
      <c r="B23">
        <v>890.66249198090009</v>
      </c>
      <c r="C23">
        <v>853.75929554260006</v>
      </c>
      <c r="D23">
        <v>330.20907888979997</v>
      </c>
      <c r="E23">
        <v>536.91426681159999</v>
      </c>
      <c r="F23">
        <v>292.4037630688</v>
      </c>
      <c r="G23">
        <v>384.11157901609999</v>
      </c>
      <c r="H23">
        <v>168.62111150959998</v>
      </c>
      <c r="I23">
        <v>231.6703534124</v>
      </c>
      <c r="J23">
        <v>184.86758352089998</v>
      </c>
      <c r="K23">
        <v>206.59347475069998</v>
      </c>
      <c r="L23">
        <v>160.67796495889999</v>
      </c>
      <c r="M23">
        <v>340.0436813773</v>
      </c>
      <c r="N23">
        <v>72.2707512689</v>
      </c>
      <c r="O23">
        <v>40.649312699700005</v>
      </c>
      <c r="P23">
        <v>51.5328678666</v>
      </c>
      <c r="Q23">
        <v>71.991376400799993</v>
      </c>
      <c r="R23">
        <v>58.553036805600001</v>
      </c>
      <c r="S23">
        <v>38.852612544300001</v>
      </c>
      <c r="T23">
        <v>61.458554999999997</v>
      </c>
      <c r="U23">
        <v>73.809753390599994</v>
      </c>
      <c r="V23" s="226">
        <v>1309.7976501674998</v>
      </c>
      <c r="W23">
        <v>6359.4505609836015</v>
      </c>
      <c r="AA23" s="227">
        <v>6324.1133679266004</v>
      </c>
      <c r="AB23" s="228">
        <v>35.337193057001059</v>
      </c>
    </row>
    <row r="24" spans="1:28">
      <c r="A24" s="225" t="s">
        <v>528</v>
      </c>
      <c r="B24">
        <v>1466.0283440270002</v>
      </c>
      <c r="C24">
        <v>658.17899</v>
      </c>
      <c r="D24">
        <v>380.14678020000002</v>
      </c>
      <c r="E24">
        <v>174.70738</v>
      </c>
      <c r="F24">
        <v>85.74342</v>
      </c>
      <c r="G24">
        <v>167.18736999999999</v>
      </c>
      <c r="H24">
        <v>32.442</v>
      </c>
      <c r="I24">
        <v>38.186999999999998</v>
      </c>
      <c r="J24">
        <v>47.795400000000001</v>
      </c>
      <c r="K24">
        <v>12.9011</v>
      </c>
      <c r="L24">
        <v>11.1</v>
      </c>
      <c r="M24">
        <v>33.585500000000003</v>
      </c>
      <c r="N24">
        <v>2.65</v>
      </c>
      <c r="O24">
        <v>0</v>
      </c>
      <c r="P24">
        <v>0</v>
      </c>
      <c r="Q24">
        <v>0</v>
      </c>
      <c r="R24">
        <v>0</v>
      </c>
      <c r="S24">
        <v>0</v>
      </c>
      <c r="T24">
        <v>0</v>
      </c>
      <c r="U24">
        <v>0</v>
      </c>
      <c r="V24" s="226">
        <v>0</v>
      </c>
      <c r="W24">
        <v>3110.6532842270003</v>
      </c>
      <c r="AA24" s="227">
        <v>3329.9033399893997</v>
      </c>
      <c r="AB24" s="228">
        <v>-219.25005576239937</v>
      </c>
    </row>
    <row r="25" spans="1:28">
      <c r="A25" s="225" t="s">
        <v>529</v>
      </c>
      <c r="B25">
        <v>63.933543579999998</v>
      </c>
      <c r="C25">
        <v>42.503</v>
      </c>
      <c r="D25">
        <v>28.198421530000001</v>
      </c>
      <c r="E25">
        <v>33.146000000000001</v>
      </c>
      <c r="F25">
        <v>32.413048359999998</v>
      </c>
      <c r="G25">
        <v>34.42310586</v>
      </c>
      <c r="H25">
        <v>16.084299999999999</v>
      </c>
      <c r="I25">
        <v>38.776000000000003</v>
      </c>
      <c r="J25">
        <v>67.122</v>
      </c>
      <c r="K25">
        <v>16.051300000000001</v>
      </c>
      <c r="L25">
        <v>23.675560000000001</v>
      </c>
      <c r="M25">
        <v>32.415829340000002</v>
      </c>
      <c r="N25">
        <v>0.6</v>
      </c>
      <c r="O25">
        <v>3</v>
      </c>
      <c r="P25">
        <v>4.0875000000000004</v>
      </c>
      <c r="Q25">
        <v>0.58599999999999997</v>
      </c>
      <c r="R25">
        <v>1.5</v>
      </c>
      <c r="S25">
        <v>0.5</v>
      </c>
      <c r="T25">
        <v>0.1</v>
      </c>
      <c r="U25">
        <v>3.45</v>
      </c>
      <c r="V25" s="226">
        <v>171.83109266</v>
      </c>
      <c r="W25">
        <v>614.39670133000016</v>
      </c>
      <c r="AA25" s="227">
        <v>497.76071813000004</v>
      </c>
      <c r="AB25" s="228">
        <v>116.63598320000011</v>
      </c>
    </row>
    <row r="26" spans="1:28">
      <c r="A26" s="225" t="s">
        <v>530</v>
      </c>
      <c r="B26">
        <v>23.1</v>
      </c>
      <c r="C26">
        <v>20</v>
      </c>
      <c r="D26">
        <v>34</v>
      </c>
      <c r="E26">
        <v>21</v>
      </c>
      <c r="F26">
        <v>1.8</v>
      </c>
      <c r="G26">
        <v>20</v>
      </c>
      <c r="H26">
        <v>0</v>
      </c>
      <c r="I26">
        <v>0</v>
      </c>
      <c r="J26">
        <v>1</v>
      </c>
      <c r="K26">
        <v>4</v>
      </c>
      <c r="L26">
        <v>2</v>
      </c>
      <c r="M26">
        <v>0</v>
      </c>
      <c r="N26">
        <v>0.3</v>
      </c>
      <c r="O26">
        <v>0</v>
      </c>
      <c r="P26">
        <v>0</v>
      </c>
      <c r="Q26">
        <v>0</v>
      </c>
      <c r="R26">
        <v>0</v>
      </c>
      <c r="S26">
        <v>15</v>
      </c>
      <c r="T26">
        <v>0</v>
      </c>
      <c r="U26">
        <v>1</v>
      </c>
      <c r="V26" s="226">
        <v>1.4</v>
      </c>
      <c r="W26">
        <v>144.6</v>
      </c>
      <c r="AA26" s="227">
        <v>195.40000000000003</v>
      </c>
      <c r="AB26" s="228">
        <v>-50.80000000000004</v>
      </c>
    </row>
    <row r="27" spans="1:28">
      <c r="A27" s="225" t="s">
        <v>531</v>
      </c>
      <c r="B27">
        <v>6.9088788200000001E-2</v>
      </c>
      <c r="C27">
        <v>0</v>
      </c>
      <c r="D27">
        <v>0</v>
      </c>
      <c r="E27">
        <v>0</v>
      </c>
      <c r="F27">
        <v>0</v>
      </c>
      <c r="G27">
        <v>0</v>
      </c>
      <c r="H27">
        <v>0</v>
      </c>
      <c r="I27">
        <v>0</v>
      </c>
      <c r="J27">
        <v>0</v>
      </c>
      <c r="K27">
        <v>0</v>
      </c>
      <c r="L27">
        <v>0</v>
      </c>
      <c r="M27">
        <v>0</v>
      </c>
      <c r="N27">
        <v>0</v>
      </c>
      <c r="O27">
        <v>0</v>
      </c>
      <c r="P27">
        <v>0</v>
      </c>
      <c r="Q27">
        <v>0</v>
      </c>
      <c r="R27">
        <v>0</v>
      </c>
      <c r="S27">
        <v>0</v>
      </c>
      <c r="T27">
        <v>0</v>
      </c>
      <c r="U27">
        <v>0</v>
      </c>
      <c r="V27" s="226">
        <v>14916.3184318764</v>
      </c>
      <c r="W27">
        <v>14916.387520664599</v>
      </c>
      <c r="AA27" s="227">
        <v>13651.962267273502</v>
      </c>
      <c r="AB27" s="228">
        <v>1264.4252533910967</v>
      </c>
    </row>
    <row r="28" spans="1:28">
      <c r="A28" s="225" t="s">
        <v>532</v>
      </c>
      <c r="B28">
        <v>736.29353723729992</v>
      </c>
      <c r="C28">
        <v>0</v>
      </c>
      <c r="D28">
        <v>0</v>
      </c>
      <c r="E28">
        <v>0</v>
      </c>
      <c r="F28">
        <v>0</v>
      </c>
      <c r="G28">
        <v>0</v>
      </c>
      <c r="H28">
        <v>0</v>
      </c>
      <c r="I28">
        <v>0</v>
      </c>
      <c r="J28">
        <v>0</v>
      </c>
      <c r="K28">
        <v>0</v>
      </c>
      <c r="L28">
        <v>0</v>
      </c>
      <c r="M28">
        <v>0</v>
      </c>
      <c r="N28">
        <v>0</v>
      </c>
      <c r="O28">
        <v>0</v>
      </c>
      <c r="P28">
        <v>0</v>
      </c>
      <c r="Q28">
        <v>0</v>
      </c>
      <c r="R28">
        <v>0</v>
      </c>
      <c r="S28">
        <v>0</v>
      </c>
      <c r="T28">
        <v>0</v>
      </c>
      <c r="U28">
        <v>0</v>
      </c>
      <c r="V28" s="226">
        <v>0</v>
      </c>
      <c r="W28">
        <v>736.29353723729992</v>
      </c>
      <c r="AA28" s="227">
        <v>1025.4756714738</v>
      </c>
      <c r="AB28" s="228">
        <v>-289.18213423650013</v>
      </c>
    </row>
    <row r="29" spans="1:28">
      <c r="AA29" s="227"/>
      <c r="AB29" s="228">
        <v>0</v>
      </c>
    </row>
    <row r="30" spans="1:28">
      <c r="A30" s="225" t="s">
        <v>533</v>
      </c>
      <c r="B30">
        <v>132.21610229780001</v>
      </c>
      <c r="C30">
        <v>142.88671443859999</v>
      </c>
      <c r="D30">
        <v>163.90917299340001</v>
      </c>
      <c r="E30">
        <v>87.932405994199996</v>
      </c>
      <c r="F30">
        <v>82.455292438400008</v>
      </c>
      <c r="G30">
        <v>77.675308233199999</v>
      </c>
      <c r="H30">
        <v>52.378596667899998</v>
      </c>
      <c r="I30">
        <v>56.236892988999998</v>
      </c>
      <c r="J30">
        <v>59.305268892900003</v>
      </c>
      <c r="K30">
        <v>57.887300233100007</v>
      </c>
      <c r="L30">
        <v>59.0953941896</v>
      </c>
      <c r="M30">
        <v>58.544870211000003</v>
      </c>
      <c r="N30">
        <v>13.556791553399998</v>
      </c>
      <c r="O30">
        <v>14.298161614000001</v>
      </c>
      <c r="P30">
        <v>17.306647873800003</v>
      </c>
      <c r="Q30">
        <v>13.691441769100001</v>
      </c>
      <c r="R30">
        <v>13.1203594499</v>
      </c>
      <c r="S30">
        <v>11.9829301744</v>
      </c>
      <c r="T30">
        <v>10.726529881199999</v>
      </c>
      <c r="U30">
        <v>13.040148105999998</v>
      </c>
      <c r="V30" s="226">
        <v>501.73615106020009</v>
      </c>
      <c r="W30">
        <v>1639.9824810611003</v>
      </c>
      <c r="AA30" s="227">
        <v>1604.0612022247001</v>
      </c>
      <c r="AB30" s="228">
        <v>35.921278836400234</v>
      </c>
    </row>
    <row r="31" spans="1:28">
      <c r="A31" s="225" t="s">
        <v>528</v>
      </c>
      <c r="B31">
        <v>295.73270000000002</v>
      </c>
      <c r="C31">
        <v>220.8484</v>
      </c>
      <c r="D31">
        <v>143.7209</v>
      </c>
      <c r="E31">
        <v>90.494399999999999</v>
      </c>
      <c r="F31">
        <v>75.9602</v>
      </c>
      <c r="G31">
        <v>142.679</v>
      </c>
      <c r="H31">
        <v>40.8857</v>
      </c>
      <c r="I31">
        <v>11.5578</v>
      </c>
      <c r="J31">
        <v>7.7500999999999998</v>
      </c>
      <c r="K31">
        <v>6.6782000000000004</v>
      </c>
      <c r="L31">
        <v>10.718500000000001</v>
      </c>
      <c r="M31">
        <v>62.6937</v>
      </c>
      <c r="N31">
        <v>0</v>
      </c>
      <c r="O31">
        <v>0</v>
      </c>
      <c r="P31">
        <v>0</v>
      </c>
      <c r="Q31">
        <v>0</v>
      </c>
      <c r="R31">
        <v>0</v>
      </c>
      <c r="S31">
        <v>0</v>
      </c>
      <c r="T31">
        <v>0</v>
      </c>
      <c r="U31">
        <v>0</v>
      </c>
      <c r="V31" s="226">
        <v>0</v>
      </c>
      <c r="W31">
        <v>1109.7196000000001</v>
      </c>
      <c r="AA31" s="227">
        <v>1281.2666000000002</v>
      </c>
      <c r="AB31" s="228">
        <v>-171.54700000000003</v>
      </c>
    </row>
    <row r="32" spans="1:28">
      <c r="A32" s="225" t="s">
        <v>534</v>
      </c>
      <c r="B32">
        <v>35.109847600000002</v>
      </c>
      <c r="C32">
        <v>15.789300000000001</v>
      </c>
      <c r="D32">
        <v>16.465720999999998</v>
      </c>
      <c r="E32">
        <v>11.3233259</v>
      </c>
      <c r="F32">
        <v>10.5899</v>
      </c>
      <c r="G32">
        <v>14.557510000000001</v>
      </c>
      <c r="H32">
        <v>8.8373000000000008</v>
      </c>
      <c r="I32">
        <v>10.42535</v>
      </c>
      <c r="J32">
        <v>13.788500000000001</v>
      </c>
      <c r="K32">
        <v>13.932163503900002</v>
      </c>
      <c r="L32">
        <v>11.122</v>
      </c>
      <c r="M32">
        <v>13.428839999999999</v>
      </c>
      <c r="N32">
        <v>5.1829000000000001</v>
      </c>
      <c r="O32">
        <v>2.6314579999999999</v>
      </c>
      <c r="P32">
        <v>2.9460000000000002</v>
      </c>
      <c r="Q32">
        <v>3.1246</v>
      </c>
      <c r="R32">
        <v>3.9788999999999999</v>
      </c>
      <c r="S32">
        <v>4.1607000000000003</v>
      </c>
      <c r="T32">
        <v>8.2224000000000004</v>
      </c>
      <c r="U32">
        <v>10.485911099999999</v>
      </c>
      <c r="V32" s="226">
        <v>613.34686357809994</v>
      </c>
      <c r="W32">
        <v>829.44949068200003</v>
      </c>
      <c r="AA32" s="227">
        <v>619.58807273039997</v>
      </c>
      <c r="AB32" s="228">
        <v>209.86141795160006</v>
      </c>
    </row>
    <row r="33" spans="1:28">
      <c r="A33" s="225" t="s">
        <v>535</v>
      </c>
      <c r="B33">
        <v>35.145218329400002</v>
      </c>
      <c r="C33">
        <v>0</v>
      </c>
      <c r="D33">
        <v>0</v>
      </c>
      <c r="E33">
        <v>0</v>
      </c>
      <c r="F33">
        <v>0</v>
      </c>
      <c r="G33">
        <v>0</v>
      </c>
      <c r="H33">
        <v>0</v>
      </c>
      <c r="I33">
        <v>0</v>
      </c>
      <c r="J33">
        <v>0</v>
      </c>
      <c r="K33">
        <v>0</v>
      </c>
      <c r="L33">
        <v>0</v>
      </c>
      <c r="M33">
        <v>0</v>
      </c>
      <c r="N33">
        <v>0</v>
      </c>
      <c r="O33">
        <v>0</v>
      </c>
      <c r="P33">
        <v>0</v>
      </c>
      <c r="Q33">
        <v>0</v>
      </c>
      <c r="R33">
        <v>0</v>
      </c>
      <c r="S33">
        <v>0</v>
      </c>
      <c r="T33">
        <v>0</v>
      </c>
      <c r="U33">
        <v>0</v>
      </c>
      <c r="V33" s="226">
        <v>9175.0503180537999</v>
      </c>
      <c r="W33">
        <v>9210.1955363832003</v>
      </c>
      <c r="AA33" s="227">
        <v>8941.0602044873995</v>
      </c>
      <c r="AB33" s="228">
        <v>269.13533189580085</v>
      </c>
    </row>
    <row r="34" spans="1:28">
      <c r="A34" s="225" t="s">
        <v>536</v>
      </c>
      <c r="B34">
        <v>35.232650310799997</v>
      </c>
      <c r="C34">
        <v>0</v>
      </c>
      <c r="D34">
        <v>0</v>
      </c>
      <c r="E34">
        <v>0</v>
      </c>
      <c r="F34">
        <v>0</v>
      </c>
      <c r="G34">
        <v>0</v>
      </c>
      <c r="H34">
        <v>0</v>
      </c>
      <c r="I34">
        <v>0</v>
      </c>
      <c r="J34">
        <v>0</v>
      </c>
      <c r="K34">
        <v>0</v>
      </c>
      <c r="L34">
        <v>0</v>
      </c>
      <c r="M34">
        <v>0</v>
      </c>
      <c r="N34">
        <v>0</v>
      </c>
      <c r="O34">
        <v>0</v>
      </c>
      <c r="P34">
        <v>0</v>
      </c>
      <c r="Q34">
        <v>0</v>
      </c>
      <c r="R34">
        <v>0</v>
      </c>
      <c r="S34">
        <v>0</v>
      </c>
      <c r="T34">
        <v>0</v>
      </c>
      <c r="U34">
        <v>0</v>
      </c>
      <c r="V34" s="226">
        <v>0</v>
      </c>
      <c r="W34">
        <v>35.232650310799997</v>
      </c>
      <c r="AA34" s="227">
        <v>55.429630671400005</v>
      </c>
      <c r="AB34" s="228">
        <v>-20.196980360600008</v>
      </c>
    </row>
    <row r="35" spans="1:28">
      <c r="AA35" s="227"/>
      <c r="AB35" s="228">
        <v>0</v>
      </c>
    </row>
    <row r="36" spans="1:28">
      <c r="A36" s="225" t="s">
        <v>537</v>
      </c>
      <c r="B36">
        <v>0</v>
      </c>
      <c r="C36">
        <v>0</v>
      </c>
      <c r="D36">
        <v>0</v>
      </c>
      <c r="E36">
        <v>0</v>
      </c>
      <c r="F36">
        <v>0</v>
      </c>
      <c r="G36">
        <v>0</v>
      </c>
      <c r="H36">
        <v>0</v>
      </c>
      <c r="I36">
        <v>0</v>
      </c>
      <c r="J36">
        <v>0</v>
      </c>
      <c r="K36">
        <v>0</v>
      </c>
      <c r="L36">
        <v>0</v>
      </c>
      <c r="M36">
        <v>0</v>
      </c>
      <c r="N36">
        <v>0</v>
      </c>
      <c r="O36">
        <v>0</v>
      </c>
      <c r="P36">
        <v>0</v>
      </c>
      <c r="Q36">
        <v>0</v>
      </c>
      <c r="R36">
        <v>0</v>
      </c>
      <c r="S36">
        <v>0</v>
      </c>
      <c r="T36">
        <v>0</v>
      </c>
      <c r="U36">
        <v>0</v>
      </c>
      <c r="V36" s="226">
        <v>3258.6888233221002</v>
      </c>
      <c r="W36">
        <v>3258.6888233221002</v>
      </c>
      <c r="AA36" s="227">
        <v>2568.5798944435001</v>
      </c>
      <c r="AB36" s="228">
        <v>690.10892887860018</v>
      </c>
    </row>
    <row r="37" spans="1:28">
      <c r="A37" s="225" t="s">
        <v>538</v>
      </c>
      <c r="B37">
        <v>142.0671947342</v>
      </c>
      <c r="C37">
        <v>288.81796245599998</v>
      </c>
      <c r="D37">
        <v>225.413746038</v>
      </c>
      <c r="E37">
        <v>194.71637971409999</v>
      </c>
      <c r="F37">
        <v>199.83772969770001</v>
      </c>
      <c r="G37">
        <v>105.13460000000001</v>
      </c>
      <c r="H37">
        <v>36.3123</v>
      </c>
      <c r="I37">
        <v>40.078754600000003</v>
      </c>
      <c r="J37">
        <v>43.847000000000001</v>
      </c>
      <c r="K37">
        <v>3.8327</v>
      </c>
      <c r="L37">
        <v>1.7735000000000001</v>
      </c>
      <c r="M37">
        <v>49.322000000000003</v>
      </c>
      <c r="N37">
        <v>0</v>
      </c>
      <c r="O37">
        <v>0</v>
      </c>
      <c r="P37">
        <v>0</v>
      </c>
      <c r="Q37">
        <v>0</v>
      </c>
      <c r="R37">
        <v>0</v>
      </c>
      <c r="S37">
        <v>0</v>
      </c>
      <c r="T37">
        <v>0</v>
      </c>
      <c r="U37">
        <v>0</v>
      </c>
      <c r="V37" s="226">
        <v>0</v>
      </c>
      <c r="W37">
        <v>1331.1538672399997</v>
      </c>
      <c r="AA37" s="227">
        <v>1263.4866359919997</v>
      </c>
      <c r="AB37" s="228">
        <v>67.667231248000007</v>
      </c>
    </row>
    <row r="38" spans="1:28">
      <c r="A38" s="225" t="s">
        <v>26</v>
      </c>
      <c r="B38">
        <v>396.63760000000002</v>
      </c>
      <c r="C38">
        <v>0</v>
      </c>
      <c r="D38">
        <v>150.5</v>
      </c>
      <c r="E38">
        <v>0</v>
      </c>
      <c r="F38">
        <v>18</v>
      </c>
      <c r="G38">
        <v>0</v>
      </c>
      <c r="H38">
        <v>0</v>
      </c>
      <c r="I38">
        <v>0</v>
      </c>
      <c r="J38">
        <v>0</v>
      </c>
      <c r="K38">
        <v>0</v>
      </c>
      <c r="L38">
        <v>0</v>
      </c>
      <c r="M38">
        <v>0</v>
      </c>
      <c r="N38">
        <v>0</v>
      </c>
      <c r="O38">
        <v>0</v>
      </c>
      <c r="P38">
        <v>0</v>
      </c>
      <c r="Q38">
        <v>0</v>
      </c>
      <c r="R38">
        <v>0</v>
      </c>
      <c r="S38">
        <v>0</v>
      </c>
      <c r="T38">
        <v>0</v>
      </c>
      <c r="U38">
        <v>0</v>
      </c>
      <c r="V38" s="226">
        <v>0</v>
      </c>
      <c r="W38">
        <v>565.13760000000002</v>
      </c>
      <c r="AA38" s="227">
        <v>483.4433901301</v>
      </c>
      <c r="AB38" s="228">
        <v>81.694209869900021</v>
      </c>
    </row>
    <row r="39" spans="1:28">
      <c r="A39" s="225" t="s">
        <v>539</v>
      </c>
      <c r="B39">
        <v>308.01475800959997</v>
      </c>
      <c r="C39">
        <v>49.74</v>
      </c>
      <c r="D39">
        <v>0</v>
      </c>
      <c r="E39">
        <v>0</v>
      </c>
      <c r="F39">
        <v>0</v>
      </c>
      <c r="G39">
        <v>0</v>
      </c>
      <c r="H39">
        <v>0</v>
      </c>
      <c r="I39">
        <v>0</v>
      </c>
      <c r="J39">
        <v>0</v>
      </c>
      <c r="K39">
        <v>0</v>
      </c>
      <c r="L39">
        <v>0</v>
      </c>
      <c r="M39">
        <v>0</v>
      </c>
      <c r="N39">
        <v>0</v>
      </c>
      <c r="O39">
        <v>0</v>
      </c>
      <c r="P39">
        <v>0</v>
      </c>
      <c r="Q39">
        <v>0</v>
      </c>
      <c r="R39">
        <v>0</v>
      </c>
      <c r="S39">
        <v>0</v>
      </c>
      <c r="T39">
        <v>0</v>
      </c>
      <c r="U39">
        <v>0</v>
      </c>
      <c r="V39" s="226">
        <v>0</v>
      </c>
      <c r="W39">
        <v>357.75475800959998</v>
      </c>
      <c r="AA39" s="227">
        <v>556.12938368959999</v>
      </c>
      <c r="AB39" s="228">
        <v>-198.37462568000001</v>
      </c>
    </row>
    <row r="40" spans="1:28">
      <c r="A40" s="225" t="s">
        <v>63</v>
      </c>
      <c r="B40">
        <v>76.0656179068</v>
      </c>
      <c r="C40">
        <v>71.5617258897</v>
      </c>
      <c r="D40">
        <v>5.1871039699999999</v>
      </c>
      <c r="E40">
        <v>0</v>
      </c>
      <c r="F40">
        <v>0</v>
      </c>
      <c r="G40">
        <v>1.848036</v>
      </c>
      <c r="H40">
        <v>0</v>
      </c>
      <c r="I40">
        <v>0</v>
      </c>
      <c r="J40">
        <v>0</v>
      </c>
      <c r="K40">
        <v>0</v>
      </c>
      <c r="L40">
        <v>0</v>
      </c>
      <c r="M40">
        <v>0</v>
      </c>
      <c r="N40">
        <v>0</v>
      </c>
      <c r="O40">
        <v>0</v>
      </c>
      <c r="P40">
        <v>0</v>
      </c>
      <c r="Q40">
        <v>0</v>
      </c>
      <c r="R40">
        <v>0</v>
      </c>
      <c r="S40">
        <v>0</v>
      </c>
      <c r="T40">
        <v>0</v>
      </c>
      <c r="U40">
        <v>0</v>
      </c>
      <c r="V40" s="226">
        <v>0</v>
      </c>
      <c r="W40">
        <v>154.6624837665</v>
      </c>
      <c r="AA40" s="227">
        <v>348.45144032699994</v>
      </c>
      <c r="AB40" s="228">
        <v>-193.78895656049994</v>
      </c>
    </row>
    <row r="41" spans="1:28">
      <c r="A41" s="225" t="s">
        <v>27</v>
      </c>
      <c r="B41">
        <v>0</v>
      </c>
      <c r="C41">
        <v>0</v>
      </c>
      <c r="D41">
        <v>0</v>
      </c>
      <c r="E41">
        <v>0</v>
      </c>
      <c r="F41">
        <v>0</v>
      </c>
      <c r="G41">
        <v>0</v>
      </c>
      <c r="H41">
        <v>0</v>
      </c>
      <c r="I41">
        <v>0</v>
      </c>
      <c r="J41">
        <v>0</v>
      </c>
      <c r="K41">
        <v>0</v>
      </c>
      <c r="L41">
        <v>0</v>
      </c>
      <c r="M41">
        <v>0</v>
      </c>
      <c r="N41">
        <v>0</v>
      </c>
      <c r="O41">
        <v>0</v>
      </c>
      <c r="P41">
        <v>0</v>
      </c>
      <c r="Q41">
        <v>0</v>
      </c>
      <c r="R41">
        <v>0</v>
      </c>
      <c r="S41">
        <v>0</v>
      </c>
      <c r="T41">
        <v>0</v>
      </c>
      <c r="U41">
        <v>0</v>
      </c>
      <c r="V41" s="226">
        <v>230</v>
      </c>
      <c r="W41">
        <v>230</v>
      </c>
      <c r="AA41" s="227">
        <v>230</v>
      </c>
      <c r="AB41" s="228">
        <v>0</v>
      </c>
    </row>
    <row r="42" spans="1:28">
      <c r="A42" s="225" t="s">
        <v>540</v>
      </c>
      <c r="B42">
        <v>0</v>
      </c>
      <c r="C42">
        <v>0</v>
      </c>
      <c r="D42">
        <v>0</v>
      </c>
      <c r="E42">
        <v>0</v>
      </c>
      <c r="F42">
        <v>0</v>
      </c>
      <c r="G42">
        <v>0</v>
      </c>
      <c r="H42">
        <v>0</v>
      </c>
      <c r="I42">
        <v>0</v>
      </c>
      <c r="J42">
        <v>0</v>
      </c>
      <c r="K42">
        <v>0</v>
      </c>
      <c r="L42">
        <v>0</v>
      </c>
      <c r="M42">
        <v>0</v>
      </c>
      <c r="N42">
        <v>0</v>
      </c>
      <c r="O42">
        <v>0</v>
      </c>
      <c r="P42">
        <v>0</v>
      </c>
      <c r="Q42">
        <v>0</v>
      </c>
      <c r="R42">
        <v>0</v>
      </c>
      <c r="S42">
        <v>180</v>
      </c>
      <c r="T42">
        <v>0</v>
      </c>
      <c r="U42">
        <v>0</v>
      </c>
      <c r="V42" s="226">
        <v>620</v>
      </c>
      <c r="W42">
        <v>800</v>
      </c>
      <c r="AA42" s="227">
        <v>600</v>
      </c>
      <c r="AB42" s="228">
        <v>200</v>
      </c>
    </row>
    <row r="43" spans="1:28">
      <c r="A43" s="225" t="s">
        <v>29</v>
      </c>
      <c r="B43">
        <v>185.6</v>
      </c>
      <c r="C43">
        <v>124.4</v>
      </c>
      <c r="D43">
        <v>277.3</v>
      </c>
      <c r="E43">
        <v>275</v>
      </c>
      <c r="F43">
        <v>459.9</v>
      </c>
      <c r="G43">
        <v>261.8</v>
      </c>
      <c r="H43">
        <v>191.5</v>
      </c>
      <c r="I43">
        <v>215.8</v>
      </c>
      <c r="J43">
        <v>280.10000000000002</v>
      </c>
      <c r="K43">
        <v>25.9</v>
      </c>
      <c r="L43">
        <v>25.2</v>
      </c>
      <c r="M43">
        <v>183.8</v>
      </c>
      <c r="N43">
        <v>0</v>
      </c>
      <c r="O43">
        <v>10</v>
      </c>
      <c r="P43">
        <v>0</v>
      </c>
      <c r="Q43">
        <v>0</v>
      </c>
      <c r="R43">
        <v>0</v>
      </c>
      <c r="S43">
        <v>0</v>
      </c>
      <c r="T43">
        <v>0</v>
      </c>
      <c r="U43">
        <v>0</v>
      </c>
      <c r="V43" s="226">
        <v>0</v>
      </c>
      <c r="W43">
        <v>2516.2999999999997</v>
      </c>
      <c r="AA43" s="227">
        <v>2080.9</v>
      </c>
      <c r="AB43" s="228">
        <v>435.39999999999964</v>
      </c>
    </row>
    <row r="44" spans="1:28">
      <c r="A44" s="225" t="s">
        <v>30</v>
      </c>
      <c r="B44">
        <v>444.54267717940002</v>
      </c>
      <c r="C44">
        <v>308.24266144009999</v>
      </c>
      <c r="D44">
        <v>401.35538421690001</v>
      </c>
      <c r="E44">
        <v>446.25731542629995</v>
      </c>
      <c r="F44">
        <v>469.4181115092</v>
      </c>
      <c r="G44">
        <v>36.3036901105</v>
      </c>
      <c r="H44">
        <v>450</v>
      </c>
      <c r="I44">
        <v>100</v>
      </c>
      <c r="J44">
        <v>200</v>
      </c>
      <c r="K44">
        <v>280</v>
      </c>
      <c r="L44">
        <v>0</v>
      </c>
      <c r="M44">
        <v>245</v>
      </c>
      <c r="N44">
        <v>0</v>
      </c>
      <c r="O44">
        <v>0</v>
      </c>
      <c r="P44">
        <v>0</v>
      </c>
      <c r="Q44">
        <v>0</v>
      </c>
      <c r="R44">
        <v>0</v>
      </c>
      <c r="S44">
        <v>0</v>
      </c>
      <c r="T44">
        <v>0</v>
      </c>
      <c r="U44">
        <v>0</v>
      </c>
      <c r="V44" s="226">
        <v>0</v>
      </c>
      <c r="W44">
        <v>3381.1198398824004</v>
      </c>
      <c r="AA44" s="227">
        <v>3791.7230510424001</v>
      </c>
      <c r="AB44" s="228">
        <v>-410.60321115999977</v>
      </c>
    </row>
    <row r="47" spans="1:28">
      <c r="A47" s="232"/>
      <c r="B47" t="s">
        <v>541</v>
      </c>
    </row>
    <row r="48" spans="1:28">
      <c r="A48" s="233"/>
      <c r="B48" t="s">
        <v>542</v>
      </c>
    </row>
  </sheetData>
  <phoneticPr fontId="19" type="noConversion"/>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499984740745262"/>
  </sheetPr>
  <dimension ref="A1:AR93"/>
  <sheetViews>
    <sheetView workbookViewId="0">
      <selection activeCell="E14" sqref="E14"/>
    </sheetView>
  </sheetViews>
  <sheetFormatPr defaultRowHeight="12.75"/>
  <cols>
    <col min="1" max="1" width="18.25" style="248" customWidth="1"/>
    <col min="2" max="2" width="11.25" style="248" customWidth="1"/>
    <col min="3" max="12" width="9" style="248"/>
    <col min="13" max="13" width="9.875" style="248" customWidth="1"/>
    <col min="14" max="15" width="9" style="248"/>
    <col min="16" max="16" width="9.75" style="248" bestFit="1" customWidth="1"/>
    <col min="17" max="256" width="9" style="248"/>
    <col min="257" max="257" width="18.25" style="248" customWidth="1"/>
    <col min="258" max="258" width="11.25" style="248" customWidth="1"/>
    <col min="259" max="268" width="9" style="248"/>
    <col min="269" max="269" width="9.875" style="248" customWidth="1"/>
    <col min="270" max="271" width="9" style="248"/>
    <col min="272" max="272" width="9.75" style="248" bestFit="1" customWidth="1"/>
    <col min="273" max="512" width="9" style="248"/>
    <col min="513" max="513" width="18.25" style="248" customWidth="1"/>
    <col min="514" max="514" width="11.25" style="248" customWidth="1"/>
    <col min="515" max="524" width="9" style="248"/>
    <col min="525" max="525" width="9.875" style="248" customWidth="1"/>
    <col min="526" max="527" width="9" style="248"/>
    <col min="528" max="528" width="9.75" style="248" bestFit="1" customWidth="1"/>
    <col min="529" max="768" width="9" style="248"/>
    <col min="769" max="769" width="18.25" style="248" customWidth="1"/>
    <col min="770" max="770" width="11.25" style="248" customWidth="1"/>
    <col min="771" max="780" width="9" style="248"/>
    <col min="781" max="781" width="9.875" style="248" customWidth="1"/>
    <col min="782" max="783" width="9" style="248"/>
    <col min="784" max="784" width="9.75" style="248" bestFit="1" customWidth="1"/>
    <col min="785" max="1024" width="9" style="248"/>
    <col min="1025" max="1025" width="18.25" style="248" customWidth="1"/>
    <col min="1026" max="1026" width="11.25" style="248" customWidth="1"/>
    <col min="1027" max="1036" width="9" style="248"/>
    <col min="1037" max="1037" width="9.875" style="248" customWidth="1"/>
    <col min="1038" max="1039" width="9" style="248"/>
    <col min="1040" max="1040" width="9.75" style="248" bestFit="1" customWidth="1"/>
    <col min="1041" max="1280" width="9" style="248"/>
    <col min="1281" max="1281" width="18.25" style="248" customWidth="1"/>
    <col min="1282" max="1282" width="11.25" style="248" customWidth="1"/>
    <col min="1283" max="1292" width="9" style="248"/>
    <col min="1293" max="1293" width="9.875" style="248" customWidth="1"/>
    <col min="1294" max="1295" width="9" style="248"/>
    <col min="1296" max="1296" width="9.75" style="248" bestFit="1" customWidth="1"/>
    <col min="1297" max="1536" width="9" style="248"/>
    <col min="1537" max="1537" width="18.25" style="248" customWidth="1"/>
    <col min="1538" max="1538" width="11.25" style="248" customWidth="1"/>
    <col min="1539" max="1548" width="9" style="248"/>
    <col min="1549" max="1549" width="9.875" style="248" customWidth="1"/>
    <col min="1550" max="1551" width="9" style="248"/>
    <col min="1552" max="1552" width="9.75" style="248" bestFit="1" customWidth="1"/>
    <col min="1553" max="1792" width="9" style="248"/>
    <col min="1793" max="1793" width="18.25" style="248" customWidth="1"/>
    <col min="1794" max="1794" width="11.25" style="248" customWidth="1"/>
    <col min="1795" max="1804" width="9" style="248"/>
    <col min="1805" max="1805" width="9.875" style="248" customWidth="1"/>
    <col min="1806" max="1807" width="9" style="248"/>
    <col min="1808" max="1808" width="9.75" style="248" bestFit="1" customWidth="1"/>
    <col min="1809" max="2048" width="9" style="248"/>
    <col min="2049" max="2049" width="18.25" style="248" customWidth="1"/>
    <col min="2050" max="2050" width="11.25" style="248" customWidth="1"/>
    <col min="2051" max="2060" width="9" style="248"/>
    <col min="2061" max="2061" width="9.875" style="248" customWidth="1"/>
    <col min="2062" max="2063" width="9" style="248"/>
    <col min="2064" max="2064" width="9.75" style="248" bestFit="1" customWidth="1"/>
    <col min="2065" max="2304" width="9" style="248"/>
    <col min="2305" max="2305" width="18.25" style="248" customWidth="1"/>
    <col min="2306" max="2306" width="11.25" style="248" customWidth="1"/>
    <col min="2307" max="2316" width="9" style="248"/>
    <col min="2317" max="2317" width="9.875" style="248" customWidth="1"/>
    <col min="2318" max="2319" width="9" style="248"/>
    <col min="2320" max="2320" width="9.75" style="248" bestFit="1" customWidth="1"/>
    <col min="2321" max="2560" width="9" style="248"/>
    <col min="2561" max="2561" width="18.25" style="248" customWidth="1"/>
    <col min="2562" max="2562" width="11.25" style="248" customWidth="1"/>
    <col min="2563" max="2572" width="9" style="248"/>
    <col min="2573" max="2573" width="9.875" style="248" customWidth="1"/>
    <col min="2574" max="2575" width="9" style="248"/>
    <col min="2576" max="2576" width="9.75" style="248" bestFit="1" customWidth="1"/>
    <col min="2577" max="2816" width="9" style="248"/>
    <col min="2817" max="2817" width="18.25" style="248" customWidth="1"/>
    <col min="2818" max="2818" width="11.25" style="248" customWidth="1"/>
    <col min="2819" max="2828" width="9" style="248"/>
    <col min="2829" max="2829" width="9.875" style="248" customWidth="1"/>
    <col min="2830" max="2831" width="9" style="248"/>
    <col min="2832" max="2832" width="9.75" style="248" bestFit="1" customWidth="1"/>
    <col min="2833" max="3072" width="9" style="248"/>
    <col min="3073" max="3073" width="18.25" style="248" customWidth="1"/>
    <col min="3074" max="3074" width="11.25" style="248" customWidth="1"/>
    <col min="3075" max="3084" width="9" style="248"/>
    <col min="3085" max="3085" width="9.875" style="248" customWidth="1"/>
    <col min="3086" max="3087" width="9" style="248"/>
    <col min="3088" max="3088" width="9.75" style="248" bestFit="1" customWidth="1"/>
    <col min="3089" max="3328" width="9" style="248"/>
    <col min="3329" max="3329" width="18.25" style="248" customWidth="1"/>
    <col min="3330" max="3330" width="11.25" style="248" customWidth="1"/>
    <col min="3331" max="3340" width="9" style="248"/>
    <col min="3341" max="3341" width="9.875" style="248" customWidth="1"/>
    <col min="3342" max="3343" width="9" style="248"/>
    <col min="3344" max="3344" width="9.75" style="248" bestFit="1" customWidth="1"/>
    <col min="3345" max="3584" width="9" style="248"/>
    <col min="3585" max="3585" width="18.25" style="248" customWidth="1"/>
    <col min="3586" max="3586" width="11.25" style="248" customWidth="1"/>
    <col min="3587" max="3596" width="9" style="248"/>
    <col min="3597" max="3597" width="9.875" style="248" customWidth="1"/>
    <col min="3598" max="3599" width="9" style="248"/>
    <col min="3600" max="3600" width="9.75" style="248" bestFit="1" customWidth="1"/>
    <col min="3601" max="3840" width="9" style="248"/>
    <col min="3841" max="3841" width="18.25" style="248" customWidth="1"/>
    <col min="3842" max="3842" width="11.25" style="248" customWidth="1"/>
    <col min="3843" max="3852" width="9" style="248"/>
    <col min="3853" max="3853" width="9.875" style="248" customWidth="1"/>
    <col min="3854" max="3855" width="9" style="248"/>
    <col min="3856" max="3856" width="9.75" style="248" bestFit="1" customWidth="1"/>
    <col min="3857" max="4096" width="9" style="248"/>
    <col min="4097" max="4097" width="18.25" style="248" customWidth="1"/>
    <col min="4098" max="4098" width="11.25" style="248" customWidth="1"/>
    <col min="4099" max="4108" width="9" style="248"/>
    <col min="4109" max="4109" width="9.875" style="248" customWidth="1"/>
    <col min="4110" max="4111" width="9" style="248"/>
    <col min="4112" max="4112" width="9.75" style="248" bestFit="1" customWidth="1"/>
    <col min="4113" max="4352" width="9" style="248"/>
    <col min="4353" max="4353" width="18.25" style="248" customWidth="1"/>
    <col min="4354" max="4354" width="11.25" style="248" customWidth="1"/>
    <col min="4355" max="4364" width="9" style="248"/>
    <col min="4365" max="4365" width="9.875" style="248" customWidth="1"/>
    <col min="4366" max="4367" width="9" style="248"/>
    <col min="4368" max="4368" width="9.75" style="248" bestFit="1" customWidth="1"/>
    <col min="4369" max="4608" width="9" style="248"/>
    <col min="4609" max="4609" width="18.25" style="248" customWidth="1"/>
    <col min="4610" max="4610" width="11.25" style="248" customWidth="1"/>
    <col min="4611" max="4620" width="9" style="248"/>
    <col min="4621" max="4621" width="9.875" style="248" customWidth="1"/>
    <col min="4622" max="4623" width="9" style="248"/>
    <col min="4624" max="4624" width="9.75" style="248" bestFit="1" customWidth="1"/>
    <col min="4625" max="4864" width="9" style="248"/>
    <col min="4865" max="4865" width="18.25" style="248" customWidth="1"/>
    <col min="4866" max="4866" width="11.25" style="248" customWidth="1"/>
    <col min="4867" max="4876" width="9" style="248"/>
    <col min="4877" max="4877" width="9.875" style="248" customWidth="1"/>
    <col min="4878" max="4879" width="9" style="248"/>
    <col min="4880" max="4880" width="9.75" style="248" bestFit="1" customWidth="1"/>
    <col min="4881" max="5120" width="9" style="248"/>
    <col min="5121" max="5121" width="18.25" style="248" customWidth="1"/>
    <col min="5122" max="5122" width="11.25" style="248" customWidth="1"/>
    <col min="5123" max="5132" width="9" style="248"/>
    <col min="5133" max="5133" width="9.875" style="248" customWidth="1"/>
    <col min="5134" max="5135" width="9" style="248"/>
    <col min="5136" max="5136" width="9.75" style="248" bestFit="1" customWidth="1"/>
    <col min="5137" max="5376" width="9" style="248"/>
    <col min="5377" max="5377" width="18.25" style="248" customWidth="1"/>
    <col min="5378" max="5378" width="11.25" style="248" customWidth="1"/>
    <col min="5379" max="5388" width="9" style="248"/>
    <col min="5389" max="5389" width="9.875" style="248" customWidth="1"/>
    <col min="5390" max="5391" width="9" style="248"/>
    <col min="5392" max="5392" width="9.75" style="248" bestFit="1" customWidth="1"/>
    <col min="5393" max="5632" width="9" style="248"/>
    <col min="5633" max="5633" width="18.25" style="248" customWidth="1"/>
    <col min="5634" max="5634" width="11.25" style="248" customWidth="1"/>
    <col min="5635" max="5644" width="9" style="248"/>
    <col min="5645" max="5645" width="9.875" style="248" customWidth="1"/>
    <col min="5646" max="5647" width="9" style="248"/>
    <col min="5648" max="5648" width="9.75" style="248" bestFit="1" customWidth="1"/>
    <col min="5649" max="5888" width="9" style="248"/>
    <col min="5889" max="5889" width="18.25" style="248" customWidth="1"/>
    <col min="5890" max="5890" width="11.25" style="248" customWidth="1"/>
    <col min="5891" max="5900" width="9" style="248"/>
    <col min="5901" max="5901" width="9.875" style="248" customWidth="1"/>
    <col min="5902" max="5903" width="9" style="248"/>
    <col min="5904" max="5904" width="9.75" style="248" bestFit="1" customWidth="1"/>
    <col min="5905" max="6144" width="9" style="248"/>
    <col min="6145" max="6145" width="18.25" style="248" customWidth="1"/>
    <col min="6146" max="6146" width="11.25" style="248" customWidth="1"/>
    <col min="6147" max="6156" width="9" style="248"/>
    <col min="6157" max="6157" width="9.875" style="248" customWidth="1"/>
    <col min="6158" max="6159" width="9" style="248"/>
    <col min="6160" max="6160" width="9.75" style="248" bestFit="1" customWidth="1"/>
    <col min="6161" max="6400" width="9" style="248"/>
    <col min="6401" max="6401" width="18.25" style="248" customWidth="1"/>
    <col min="6402" max="6402" width="11.25" style="248" customWidth="1"/>
    <col min="6403" max="6412" width="9" style="248"/>
    <col min="6413" max="6413" width="9.875" style="248" customWidth="1"/>
    <col min="6414" max="6415" width="9" style="248"/>
    <col min="6416" max="6416" width="9.75" style="248" bestFit="1" customWidth="1"/>
    <col min="6417" max="6656" width="9" style="248"/>
    <col min="6657" max="6657" width="18.25" style="248" customWidth="1"/>
    <col min="6658" max="6658" width="11.25" style="248" customWidth="1"/>
    <col min="6659" max="6668" width="9" style="248"/>
    <col min="6669" max="6669" width="9.875" style="248" customWidth="1"/>
    <col min="6670" max="6671" width="9" style="248"/>
    <col min="6672" max="6672" width="9.75" style="248" bestFit="1" customWidth="1"/>
    <col min="6673" max="6912" width="9" style="248"/>
    <col min="6913" max="6913" width="18.25" style="248" customWidth="1"/>
    <col min="6914" max="6914" width="11.25" style="248" customWidth="1"/>
    <col min="6915" max="6924" width="9" style="248"/>
    <col min="6925" max="6925" width="9.875" style="248" customWidth="1"/>
    <col min="6926" max="6927" width="9" style="248"/>
    <col min="6928" max="6928" width="9.75" style="248" bestFit="1" customWidth="1"/>
    <col min="6929" max="7168" width="9" style="248"/>
    <col min="7169" max="7169" width="18.25" style="248" customWidth="1"/>
    <col min="7170" max="7170" width="11.25" style="248" customWidth="1"/>
    <col min="7171" max="7180" width="9" style="248"/>
    <col min="7181" max="7181" width="9.875" style="248" customWidth="1"/>
    <col min="7182" max="7183" width="9" style="248"/>
    <col min="7184" max="7184" width="9.75" style="248" bestFit="1" customWidth="1"/>
    <col min="7185" max="7424" width="9" style="248"/>
    <col min="7425" max="7425" width="18.25" style="248" customWidth="1"/>
    <col min="7426" max="7426" width="11.25" style="248" customWidth="1"/>
    <col min="7427" max="7436" width="9" style="248"/>
    <col min="7437" max="7437" width="9.875" style="248" customWidth="1"/>
    <col min="7438" max="7439" width="9" style="248"/>
    <col min="7440" max="7440" width="9.75" style="248" bestFit="1" customWidth="1"/>
    <col min="7441" max="7680" width="9" style="248"/>
    <col min="7681" max="7681" width="18.25" style="248" customWidth="1"/>
    <col min="7682" max="7682" width="11.25" style="248" customWidth="1"/>
    <col min="7683" max="7692" width="9" style="248"/>
    <col min="7693" max="7693" width="9.875" style="248" customWidth="1"/>
    <col min="7694" max="7695" width="9" style="248"/>
    <col min="7696" max="7696" width="9.75" style="248" bestFit="1" customWidth="1"/>
    <col min="7697" max="7936" width="9" style="248"/>
    <col min="7937" max="7937" width="18.25" style="248" customWidth="1"/>
    <col min="7938" max="7938" width="11.25" style="248" customWidth="1"/>
    <col min="7939" max="7948" width="9" style="248"/>
    <col min="7949" max="7949" width="9.875" style="248" customWidth="1"/>
    <col min="7950" max="7951" width="9" style="248"/>
    <col min="7952" max="7952" width="9.75" style="248" bestFit="1" customWidth="1"/>
    <col min="7953" max="8192" width="9" style="248"/>
    <col min="8193" max="8193" width="18.25" style="248" customWidth="1"/>
    <col min="8194" max="8194" width="11.25" style="248" customWidth="1"/>
    <col min="8195" max="8204" width="9" style="248"/>
    <col min="8205" max="8205" width="9.875" style="248" customWidth="1"/>
    <col min="8206" max="8207" width="9" style="248"/>
    <col min="8208" max="8208" width="9.75" style="248" bestFit="1" customWidth="1"/>
    <col min="8209" max="8448" width="9" style="248"/>
    <col min="8449" max="8449" width="18.25" style="248" customWidth="1"/>
    <col min="8450" max="8450" width="11.25" style="248" customWidth="1"/>
    <col min="8451" max="8460" width="9" style="248"/>
    <col min="8461" max="8461" width="9.875" style="248" customWidth="1"/>
    <col min="8462" max="8463" width="9" style="248"/>
    <col min="8464" max="8464" width="9.75" style="248" bestFit="1" customWidth="1"/>
    <col min="8465" max="8704" width="9" style="248"/>
    <col min="8705" max="8705" width="18.25" style="248" customWidth="1"/>
    <col min="8706" max="8706" width="11.25" style="248" customWidth="1"/>
    <col min="8707" max="8716" width="9" style="248"/>
    <col min="8717" max="8717" width="9.875" style="248" customWidth="1"/>
    <col min="8718" max="8719" width="9" style="248"/>
    <col min="8720" max="8720" width="9.75" style="248" bestFit="1" customWidth="1"/>
    <col min="8721" max="8960" width="9" style="248"/>
    <col min="8961" max="8961" width="18.25" style="248" customWidth="1"/>
    <col min="8962" max="8962" width="11.25" style="248" customWidth="1"/>
    <col min="8963" max="8972" width="9" style="248"/>
    <col min="8973" max="8973" width="9.875" style="248" customWidth="1"/>
    <col min="8974" max="8975" width="9" style="248"/>
    <col min="8976" max="8976" width="9.75" style="248" bestFit="1" customWidth="1"/>
    <col min="8977" max="9216" width="9" style="248"/>
    <col min="9217" max="9217" width="18.25" style="248" customWidth="1"/>
    <col min="9218" max="9218" width="11.25" style="248" customWidth="1"/>
    <col min="9219" max="9228" width="9" style="248"/>
    <col min="9229" max="9229" width="9.875" style="248" customWidth="1"/>
    <col min="9230" max="9231" width="9" style="248"/>
    <col min="9232" max="9232" width="9.75" style="248" bestFit="1" customWidth="1"/>
    <col min="9233" max="9472" width="9" style="248"/>
    <col min="9473" max="9473" width="18.25" style="248" customWidth="1"/>
    <col min="9474" max="9474" width="11.25" style="248" customWidth="1"/>
    <col min="9475" max="9484" width="9" style="248"/>
    <col min="9485" max="9485" width="9.875" style="248" customWidth="1"/>
    <col min="9486" max="9487" width="9" style="248"/>
    <col min="9488" max="9488" width="9.75" style="248" bestFit="1" customWidth="1"/>
    <col min="9489" max="9728" width="9" style="248"/>
    <col min="9729" max="9729" width="18.25" style="248" customWidth="1"/>
    <col min="9730" max="9730" width="11.25" style="248" customWidth="1"/>
    <col min="9731" max="9740" width="9" style="248"/>
    <col min="9741" max="9741" width="9.875" style="248" customWidth="1"/>
    <col min="9742" max="9743" width="9" style="248"/>
    <col min="9744" max="9744" width="9.75" style="248" bestFit="1" customWidth="1"/>
    <col min="9745" max="9984" width="9" style="248"/>
    <col min="9985" max="9985" width="18.25" style="248" customWidth="1"/>
    <col min="9986" max="9986" width="11.25" style="248" customWidth="1"/>
    <col min="9987" max="9996" width="9" style="248"/>
    <col min="9997" max="9997" width="9.875" style="248" customWidth="1"/>
    <col min="9998" max="9999" width="9" style="248"/>
    <col min="10000" max="10000" width="9.75" style="248" bestFit="1" customWidth="1"/>
    <col min="10001" max="10240" width="9" style="248"/>
    <col min="10241" max="10241" width="18.25" style="248" customWidth="1"/>
    <col min="10242" max="10242" width="11.25" style="248" customWidth="1"/>
    <col min="10243" max="10252" width="9" style="248"/>
    <col min="10253" max="10253" width="9.875" style="248" customWidth="1"/>
    <col min="10254" max="10255" width="9" style="248"/>
    <col min="10256" max="10256" width="9.75" style="248" bestFit="1" customWidth="1"/>
    <col min="10257" max="10496" width="9" style="248"/>
    <col min="10497" max="10497" width="18.25" style="248" customWidth="1"/>
    <col min="10498" max="10498" width="11.25" style="248" customWidth="1"/>
    <col min="10499" max="10508" width="9" style="248"/>
    <col min="10509" max="10509" width="9.875" style="248" customWidth="1"/>
    <col min="10510" max="10511" width="9" style="248"/>
    <col min="10512" max="10512" width="9.75" style="248" bestFit="1" customWidth="1"/>
    <col min="10513" max="10752" width="9" style="248"/>
    <col min="10753" max="10753" width="18.25" style="248" customWidth="1"/>
    <col min="10754" max="10754" width="11.25" style="248" customWidth="1"/>
    <col min="10755" max="10764" width="9" style="248"/>
    <col min="10765" max="10765" width="9.875" style="248" customWidth="1"/>
    <col min="10766" max="10767" width="9" style="248"/>
    <col min="10768" max="10768" width="9.75" style="248" bestFit="1" customWidth="1"/>
    <col min="10769" max="11008" width="9" style="248"/>
    <col min="11009" max="11009" width="18.25" style="248" customWidth="1"/>
    <col min="11010" max="11010" width="11.25" style="248" customWidth="1"/>
    <col min="11011" max="11020" width="9" style="248"/>
    <col min="11021" max="11021" width="9.875" style="248" customWidth="1"/>
    <col min="11022" max="11023" width="9" style="248"/>
    <col min="11024" max="11024" width="9.75" style="248" bestFit="1" customWidth="1"/>
    <col min="11025" max="11264" width="9" style="248"/>
    <col min="11265" max="11265" width="18.25" style="248" customWidth="1"/>
    <col min="11266" max="11266" width="11.25" style="248" customWidth="1"/>
    <col min="11267" max="11276" width="9" style="248"/>
    <col min="11277" max="11277" width="9.875" style="248" customWidth="1"/>
    <col min="11278" max="11279" width="9" style="248"/>
    <col min="11280" max="11280" width="9.75" style="248" bestFit="1" customWidth="1"/>
    <col min="11281" max="11520" width="9" style="248"/>
    <col min="11521" max="11521" width="18.25" style="248" customWidth="1"/>
    <col min="11522" max="11522" width="11.25" style="248" customWidth="1"/>
    <col min="11523" max="11532" width="9" style="248"/>
    <col min="11533" max="11533" width="9.875" style="248" customWidth="1"/>
    <col min="11534" max="11535" width="9" style="248"/>
    <col min="11536" max="11536" width="9.75" style="248" bestFit="1" customWidth="1"/>
    <col min="11537" max="11776" width="9" style="248"/>
    <col min="11777" max="11777" width="18.25" style="248" customWidth="1"/>
    <col min="11778" max="11778" width="11.25" style="248" customWidth="1"/>
    <col min="11779" max="11788" width="9" style="248"/>
    <col min="11789" max="11789" width="9.875" style="248" customWidth="1"/>
    <col min="11790" max="11791" width="9" style="248"/>
    <col min="11792" max="11792" width="9.75" style="248" bestFit="1" customWidth="1"/>
    <col min="11793" max="12032" width="9" style="248"/>
    <col min="12033" max="12033" width="18.25" style="248" customWidth="1"/>
    <col min="12034" max="12034" width="11.25" style="248" customWidth="1"/>
    <col min="12035" max="12044" width="9" style="248"/>
    <col min="12045" max="12045" width="9.875" style="248" customWidth="1"/>
    <col min="12046" max="12047" width="9" style="248"/>
    <col min="12048" max="12048" width="9.75" style="248" bestFit="1" customWidth="1"/>
    <col min="12049" max="12288" width="9" style="248"/>
    <col min="12289" max="12289" width="18.25" style="248" customWidth="1"/>
    <col min="12290" max="12290" width="11.25" style="248" customWidth="1"/>
    <col min="12291" max="12300" width="9" style="248"/>
    <col min="12301" max="12301" width="9.875" style="248" customWidth="1"/>
    <col min="12302" max="12303" width="9" style="248"/>
    <col min="12304" max="12304" width="9.75" style="248" bestFit="1" customWidth="1"/>
    <col min="12305" max="12544" width="9" style="248"/>
    <col min="12545" max="12545" width="18.25" style="248" customWidth="1"/>
    <col min="12546" max="12546" width="11.25" style="248" customWidth="1"/>
    <col min="12547" max="12556" width="9" style="248"/>
    <col min="12557" max="12557" width="9.875" style="248" customWidth="1"/>
    <col min="12558" max="12559" width="9" style="248"/>
    <col min="12560" max="12560" width="9.75" style="248" bestFit="1" customWidth="1"/>
    <col min="12561" max="12800" width="9" style="248"/>
    <col min="12801" max="12801" width="18.25" style="248" customWidth="1"/>
    <col min="12802" max="12802" width="11.25" style="248" customWidth="1"/>
    <col min="12803" max="12812" width="9" style="248"/>
    <col min="12813" max="12813" width="9.875" style="248" customWidth="1"/>
    <col min="12814" max="12815" width="9" style="248"/>
    <col min="12816" max="12816" width="9.75" style="248" bestFit="1" customWidth="1"/>
    <col min="12817" max="13056" width="9" style="248"/>
    <col min="13057" max="13057" width="18.25" style="248" customWidth="1"/>
    <col min="13058" max="13058" width="11.25" style="248" customWidth="1"/>
    <col min="13059" max="13068" width="9" style="248"/>
    <col min="13069" max="13069" width="9.875" style="248" customWidth="1"/>
    <col min="13070" max="13071" width="9" style="248"/>
    <col min="13072" max="13072" width="9.75" style="248" bestFit="1" customWidth="1"/>
    <col min="13073" max="13312" width="9" style="248"/>
    <col min="13313" max="13313" width="18.25" style="248" customWidth="1"/>
    <col min="13314" max="13314" width="11.25" style="248" customWidth="1"/>
    <col min="13315" max="13324" width="9" style="248"/>
    <col min="13325" max="13325" width="9.875" style="248" customWidth="1"/>
    <col min="13326" max="13327" width="9" style="248"/>
    <col min="13328" max="13328" width="9.75" style="248" bestFit="1" customWidth="1"/>
    <col min="13329" max="13568" width="9" style="248"/>
    <col min="13569" max="13569" width="18.25" style="248" customWidth="1"/>
    <col min="13570" max="13570" width="11.25" style="248" customWidth="1"/>
    <col min="13571" max="13580" width="9" style="248"/>
    <col min="13581" max="13581" width="9.875" style="248" customWidth="1"/>
    <col min="13582" max="13583" width="9" style="248"/>
    <col min="13584" max="13584" width="9.75" style="248" bestFit="1" customWidth="1"/>
    <col min="13585" max="13824" width="9" style="248"/>
    <col min="13825" max="13825" width="18.25" style="248" customWidth="1"/>
    <col min="13826" max="13826" width="11.25" style="248" customWidth="1"/>
    <col min="13827" max="13836" width="9" style="248"/>
    <col min="13837" max="13837" width="9.875" style="248" customWidth="1"/>
    <col min="13838" max="13839" width="9" style="248"/>
    <col min="13840" max="13840" width="9.75" style="248" bestFit="1" customWidth="1"/>
    <col min="13841" max="14080" width="9" style="248"/>
    <col min="14081" max="14081" width="18.25" style="248" customWidth="1"/>
    <col min="14082" max="14082" width="11.25" style="248" customWidth="1"/>
    <col min="14083" max="14092" width="9" style="248"/>
    <col min="14093" max="14093" width="9.875" style="248" customWidth="1"/>
    <col min="14094" max="14095" width="9" style="248"/>
    <col min="14096" max="14096" width="9.75" style="248" bestFit="1" customWidth="1"/>
    <col min="14097" max="14336" width="9" style="248"/>
    <col min="14337" max="14337" width="18.25" style="248" customWidth="1"/>
    <col min="14338" max="14338" width="11.25" style="248" customWidth="1"/>
    <col min="14339" max="14348" width="9" style="248"/>
    <col min="14349" max="14349" width="9.875" style="248" customWidth="1"/>
    <col min="14350" max="14351" width="9" style="248"/>
    <col min="14352" max="14352" width="9.75" style="248" bestFit="1" customWidth="1"/>
    <col min="14353" max="14592" width="9" style="248"/>
    <col min="14593" max="14593" width="18.25" style="248" customWidth="1"/>
    <col min="14594" max="14594" width="11.25" style="248" customWidth="1"/>
    <col min="14595" max="14604" width="9" style="248"/>
    <col min="14605" max="14605" width="9.875" style="248" customWidth="1"/>
    <col min="14606" max="14607" width="9" style="248"/>
    <col min="14608" max="14608" width="9.75" style="248" bestFit="1" customWidth="1"/>
    <col min="14609" max="14848" width="9" style="248"/>
    <col min="14849" max="14849" width="18.25" style="248" customWidth="1"/>
    <col min="14850" max="14850" width="11.25" style="248" customWidth="1"/>
    <col min="14851" max="14860" width="9" style="248"/>
    <col min="14861" max="14861" width="9.875" style="248" customWidth="1"/>
    <col min="14862" max="14863" width="9" style="248"/>
    <col min="14864" max="14864" width="9.75" style="248" bestFit="1" customWidth="1"/>
    <col min="14865" max="15104" width="9" style="248"/>
    <col min="15105" max="15105" width="18.25" style="248" customWidth="1"/>
    <col min="15106" max="15106" width="11.25" style="248" customWidth="1"/>
    <col min="15107" max="15116" width="9" style="248"/>
    <col min="15117" max="15117" width="9.875" style="248" customWidth="1"/>
    <col min="15118" max="15119" width="9" style="248"/>
    <col min="15120" max="15120" width="9.75" style="248" bestFit="1" customWidth="1"/>
    <col min="15121" max="15360" width="9" style="248"/>
    <col min="15361" max="15361" width="18.25" style="248" customWidth="1"/>
    <col min="15362" max="15362" width="11.25" style="248" customWidth="1"/>
    <col min="15363" max="15372" width="9" style="248"/>
    <col min="15373" max="15373" width="9.875" style="248" customWidth="1"/>
    <col min="15374" max="15375" width="9" style="248"/>
    <col min="15376" max="15376" width="9.75" style="248" bestFit="1" customWidth="1"/>
    <col min="15377" max="15616" width="9" style="248"/>
    <col min="15617" max="15617" width="18.25" style="248" customWidth="1"/>
    <col min="15618" max="15618" width="11.25" style="248" customWidth="1"/>
    <col min="15619" max="15628" width="9" style="248"/>
    <col min="15629" max="15629" width="9.875" style="248" customWidth="1"/>
    <col min="15630" max="15631" width="9" style="248"/>
    <col min="15632" max="15632" width="9.75" style="248" bestFit="1" customWidth="1"/>
    <col min="15633" max="15872" width="9" style="248"/>
    <col min="15873" max="15873" width="18.25" style="248" customWidth="1"/>
    <col min="15874" max="15874" width="11.25" style="248" customWidth="1"/>
    <col min="15875" max="15884" width="9" style="248"/>
    <col min="15885" max="15885" width="9.875" style="248" customWidth="1"/>
    <col min="15886" max="15887" width="9" style="248"/>
    <col min="15888" max="15888" width="9.75" style="248" bestFit="1" customWidth="1"/>
    <col min="15889" max="16128" width="9" style="248"/>
    <col min="16129" max="16129" width="18.25" style="248" customWidth="1"/>
    <col min="16130" max="16130" width="11.25" style="248" customWidth="1"/>
    <col min="16131" max="16140" width="9" style="248"/>
    <col min="16141" max="16141" width="9.875" style="248" customWidth="1"/>
    <col min="16142" max="16143" width="9" style="248"/>
    <col min="16144" max="16144" width="9.75" style="248" bestFit="1" customWidth="1"/>
    <col min="16145" max="16384" width="9" style="248"/>
  </cols>
  <sheetData>
    <row r="1" spans="1:44">
      <c r="B1" s="248" t="s">
        <v>65</v>
      </c>
      <c r="C1" s="248" t="s">
        <v>73</v>
      </c>
      <c r="D1" s="248" t="s">
        <v>66</v>
      </c>
      <c r="E1" s="248" t="s">
        <v>74</v>
      </c>
      <c r="F1" s="248" t="s">
        <v>75</v>
      </c>
      <c r="G1" s="248" t="s">
        <v>67</v>
      </c>
      <c r="H1" s="248" t="s">
        <v>76</v>
      </c>
      <c r="I1" s="248" t="s">
        <v>77</v>
      </c>
      <c r="J1" s="248" t="s">
        <v>78</v>
      </c>
      <c r="K1" s="248" t="s">
        <v>79</v>
      </c>
      <c r="L1" s="248" t="s">
        <v>80</v>
      </c>
      <c r="M1" s="248" t="s">
        <v>15</v>
      </c>
      <c r="N1" s="248" t="s">
        <v>81</v>
      </c>
      <c r="O1" s="248" t="s">
        <v>82</v>
      </c>
      <c r="P1" s="248" t="s">
        <v>83</v>
      </c>
      <c r="Q1" s="248" t="s">
        <v>84</v>
      </c>
      <c r="R1" s="248" t="s">
        <v>85</v>
      </c>
      <c r="S1" s="248" t="s">
        <v>86</v>
      </c>
      <c r="T1" s="248" t="s">
        <v>87</v>
      </c>
      <c r="U1" s="248" t="s">
        <v>88</v>
      </c>
      <c r="V1" s="248" t="s">
        <v>89</v>
      </c>
    </row>
    <row r="2" spans="1:44">
      <c r="A2" s="249" t="s">
        <v>11</v>
      </c>
      <c r="B2" s="250">
        <v>4.6334971729601264E-2</v>
      </c>
      <c r="C2" s="250">
        <v>4.6059738101936552E-2</v>
      </c>
      <c r="D2" s="250">
        <v>4.7904590852699928E-2</v>
      </c>
      <c r="E2" s="250">
        <v>4.6598528694585251E-2</v>
      </c>
      <c r="F2" s="250">
        <v>4.6609856531853351E-2</v>
      </c>
      <c r="G2" s="250">
        <v>4.6257693758870622E-2</v>
      </c>
      <c r="H2" s="250">
        <v>4.7287233356779937E-2</v>
      </c>
      <c r="I2" s="250">
        <v>4.7442809572357678E-2</v>
      </c>
      <c r="J2" s="250">
        <v>4.655837519441508E-2</v>
      </c>
      <c r="K2" s="250">
        <v>4.5214593799499166E-2</v>
      </c>
      <c r="L2" s="250">
        <v>4.618138484815084E-2</v>
      </c>
      <c r="M2" s="250">
        <v>4.5742934593080556E-2</v>
      </c>
      <c r="N2" s="250">
        <v>5.1449736646869519E-2</v>
      </c>
      <c r="O2" s="250">
        <v>5.2308975825769696E-2</v>
      </c>
      <c r="P2" s="250">
        <v>4.9028861008268462E-2</v>
      </c>
      <c r="Q2" s="250">
        <v>4.9132911533780528E-2</v>
      </c>
      <c r="R2" s="250">
        <v>5.0311681858628603E-2</v>
      </c>
      <c r="S2" s="250">
        <v>5.6502495267792739E-2</v>
      </c>
      <c r="T2" s="250">
        <v>5.2930369446126044E-2</v>
      </c>
      <c r="U2" s="250">
        <v>5.9879909431763273E-2</v>
      </c>
      <c r="V2" s="250">
        <v>4.8798635455798531E-2</v>
      </c>
    </row>
    <row r="3" spans="1:44">
      <c r="A3" s="249" t="s">
        <v>518</v>
      </c>
      <c r="B3" s="250">
        <v>5.4277011076381984E-2</v>
      </c>
      <c r="C3" s="250">
        <v>5.2194288627866403E-2</v>
      </c>
      <c r="D3" s="250">
        <v>5.3856920702919801E-2</v>
      </c>
      <c r="E3" s="250">
        <v>5.0864983633096397E-2</v>
      </c>
      <c r="F3" s="250">
        <v>4.6863121748611097E-2</v>
      </c>
      <c r="G3" s="250">
        <v>4.0448311694645397E-2</v>
      </c>
      <c r="H3" s="250">
        <v>4.4472820732288497E-2</v>
      </c>
      <c r="I3" s="250">
        <v>4.2243097144503E-2</v>
      </c>
      <c r="J3" s="250">
        <v>4.4209791319683403E-2</v>
      </c>
      <c r="K3" s="250">
        <v>4.5551005970884802E-2</v>
      </c>
      <c r="L3" s="250">
        <v>4.2969439353640601E-2</v>
      </c>
      <c r="M3" s="250">
        <v>4.2608349906547903E-2</v>
      </c>
      <c r="N3" s="250">
        <v>4.1520941889632103E-2</v>
      </c>
      <c r="O3" s="250">
        <v>4.1789720887022902E-2</v>
      </c>
      <c r="P3" s="250">
        <v>4.4694738739324301E-2</v>
      </c>
      <c r="Q3" s="250">
        <v>4.4547652058172203E-2</v>
      </c>
      <c r="R3" s="250">
        <v>4.4404735781859099E-2</v>
      </c>
      <c r="S3" s="250">
        <v>4.5275755453197397E-2</v>
      </c>
      <c r="T3" s="250">
        <v>4.4721961728101403E-2</v>
      </c>
      <c r="U3" s="250">
        <v>4.5927401963409699E-2</v>
      </c>
      <c r="V3" s="250">
        <v>4.7634778208095432E-2</v>
      </c>
    </row>
    <row r="4" spans="1:44">
      <c r="A4" s="249" t="s">
        <v>519</v>
      </c>
      <c r="B4" s="250">
        <v>5.8285407922121113E-2</v>
      </c>
      <c r="C4" s="250">
        <v>6.5716876707330896E-2</v>
      </c>
      <c r="D4" s="250">
        <v>7.0664419820063093E-2</v>
      </c>
      <c r="E4" s="250">
        <v>6.5303876626240001E-2</v>
      </c>
      <c r="F4" s="250">
        <v>6.7656293417934804E-2</v>
      </c>
      <c r="G4" s="250">
        <v>6.8339905793921199E-2</v>
      </c>
      <c r="H4" s="250">
        <v>6.6454942063269504E-2</v>
      </c>
      <c r="I4" s="250">
        <v>6.7143987017620393E-2</v>
      </c>
      <c r="J4" s="250">
        <v>6.6929239620939607E-2</v>
      </c>
      <c r="K4" s="250">
        <v>6.6378503137377795E-2</v>
      </c>
      <c r="L4" s="250">
        <v>6.5723924803277198E-2</v>
      </c>
      <c r="M4" s="250">
        <v>6.4917621115476207E-2</v>
      </c>
      <c r="N4" s="250">
        <v>6.8886899541695898E-2</v>
      </c>
      <c r="O4" s="250">
        <v>6.7940445989381607E-2</v>
      </c>
      <c r="P4" s="250">
        <v>7.1684173874317705E-2</v>
      </c>
      <c r="Q4" s="250">
        <v>7.2381846193065397E-2</v>
      </c>
      <c r="R4" s="250">
        <v>7.43071861798381E-2</v>
      </c>
      <c r="S4" s="250">
        <v>7.7781366310328004E-2</v>
      </c>
      <c r="T4" s="250">
        <v>7.5651654510754507E-2</v>
      </c>
      <c r="U4" s="250">
        <v>7.7936057255529004E-2</v>
      </c>
      <c r="V4" s="250">
        <v>6.3078363608220389E-2</v>
      </c>
    </row>
    <row r="5" spans="1:44">
      <c r="A5" s="249" t="s">
        <v>12</v>
      </c>
      <c r="B5" s="250"/>
      <c r="C5" s="250"/>
      <c r="D5" s="250"/>
      <c r="E5" s="250"/>
      <c r="F5" s="250"/>
      <c r="G5" s="250"/>
      <c r="H5" s="250"/>
      <c r="I5" s="250"/>
      <c r="J5" s="250"/>
      <c r="K5" s="250"/>
      <c r="L5" s="250"/>
      <c r="M5" s="250"/>
      <c r="N5" s="250"/>
      <c r="O5" s="250"/>
      <c r="P5" s="250"/>
      <c r="Q5" s="250"/>
      <c r="R5" s="250"/>
      <c r="S5" s="250"/>
      <c r="T5" s="250"/>
      <c r="U5" s="250"/>
      <c r="V5" s="250"/>
    </row>
    <row r="6" spans="1:44">
      <c r="A6" s="249" t="s">
        <v>13</v>
      </c>
      <c r="B6" s="250">
        <v>4.0789140862655705E-2</v>
      </c>
      <c r="C6" s="250">
        <v>4.079387767588482E-2</v>
      </c>
      <c r="D6" s="250">
        <v>3.9305996595251642E-2</v>
      </c>
      <c r="E6" s="250">
        <v>3.9722631732519789E-2</v>
      </c>
      <c r="F6" s="250">
        <v>3.8819977286920965E-2</v>
      </c>
      <c r="G6" s="250">
        <v>3.76384679833296E-2</v>
      </c>
      <c r="H6" s="250">
        <v>4.6576230948528342E-2</v>
      </c>
      <c r="I6" s="250">
        <v>4.3856442887607018E-2</v>
      </c>
      <c r="J6" s="250">
        <v>4.3384925726224668E-2</v>
      </c>
      <c r="K6" s="250">
        <v>4.9669234830188716E-2</v>
      </c>
      <c r="L6" s="250">
        <v>4.7207400763027138E-2</v>
      </c>
      <c r="M6" s="250">
        <v>3.8521036749430006E-2</v>
      </c>
      <c r="N6" s="250">
        <v>3.8076039999999998E-2</v>
      </c>
      <c r="O6" s="250" t="e">
        <v>#DIV/0!</v>
      </c>
      <c r="P6" s="250" t="e">
        <v>#DIV/0!</v>
      </c>
      <c r="Q6" s="250" t="e">
        <v>#DIV/0!</v>
      </c>
      <c r="R6" s="250" t="e">
        <v>#DIV/0!</v>
      </c>
      <c r="S6" s="250" t="e">
        <v>#DIV/0!</v>
      </c>
      <c r="T6" s="250" t="e">
        <v>#DIV/0!</v>
      </c>
      <c r="U6" s="250" t="e">
        <v>#DIV/0!</v>
      </c>
      <c r="V6" s="250">
        <v>0</v>
      </c>
    </row>
    <row r="7" spans="1:44">
      <c r="A7" s="249" t="s">
        <v>36</v>
      </c>
      <c r="B7" s="250"/>
      <c r="C7" s="250"/>
      <c r="D7" s="250"/>
      <c r="E7" s="250"/>
      <c r="F7" s="250"/>
      <c r="G7" s="250"/>
      <c r="H7" s="250"/>
      <c r="I7" s="250"/>
      <c r="J7" s="250"/>
      <c r="K7" s="250"/>
      <c r="L7" s="250"/>
      <c r="M7" s="250"/>
      <c r="N7" s="250"/>
      <c r="V7" s="250"/>
      <c r="X7" s="251" t="s">
        <v>553</v>
      </c>
      <c r="AE7" s="252">
        <v>100</v>
      </c>
    </row>
    <row r="8" spans="1:44">
      <c r="A8" s="253" t="s">
        <v>520</v>
      </c>
      <c r="B8" s="250">
        <v>3.001494498407967E-2</v>
      </c>
      <c r="C8" s="250">
        <v>3.1572144516129032E-2</v>
      </c>
      <c r="D8" s="250">
        <v>3.1080224004305733E-2</v>
      </c>
      <c r="E8" s="250">
        <v>2.7305698993899442E-2</v>
      </c>
      <c r="F8" s="250">
        <v>2.9346920216470139E-2</v>
      </c>
      <c r="G8" s="250">
        <v>3.0348687054325283E-2</v>
      </c>
      <c r="H8" s="250">
        <v>3.4251168947075319E-2</v>
      </c>
      <c r="I8" s="250">
        <v>3.3918012422360262E-2</v>
      </c>
      <c r="J8" s="250">
        <v>3.5221566188009194E-2</v>
      </c>
      <c r="K8" s="250">
        <v>2.9593938911660213E-2</v>
      </c>
      <c r="L8" s="250">
        <v>2.6574495412844058E-2</v>
      </c>
      <c r="M8" s="250">
        <v>2.8761810009066573E-2</v>
      </c>
      <c r="N8" s="250">
        <v>2.5928813559322E-2</v>
      </c>
      <c r="O8" s="250">
        <v>3.001208053691275E-2</v>
      </c>
      <c r="P8" s="250">
        <v>3.312926829268293E-2</v>
      </c>
      <c r="Q8" s="250">
        <v>3.1927363752902733E-2</v>
      </c>
      <c r="R8" s="250">
        <v>3.2477447744774464E-2</v>
      </c>
      <c r="S8" s="250">
        <v>3.4217256402919595E-2</v>
      </c>
      <c r="T8" s="250">
        <v>3.480897574619999E-2</v>
      </c>
      <c r="U8" s="250">
        <v>3.3894723628480096E-2</v>
      </c>
      <c r="V8" s="250">
        <v>3.6418743706071732E-2</v>
      </c>
      <c r="X8" s="248">
        <v>3.001494498407967</v>
      </c>
      <c r="Y8" s="248">
        <v>3.1572144516129033</v>
      </c>
      <c r="Z8" s="248">
        <v>3.1080224004305732</v>
      </c>
      <c r="AA8" s="248">
        <v>2.7305698993899443</v>
      </c>
      <c r="AB8" s="248">
        <v>2.934692021647014</v>
      </c>
      <c r="AC8" s="248">
        <v>3.0348687054325283</v>
      </c>
      <c r="AD8" s="248">
        <v>3.4251168947075317</v>
      </c>
      <c r="AE8" s="248">
        <v>3.391801242236026</v>
      </c>
      <c r="AF8" s="248">
        <v>3.5221566188009197</v>
      </c>
      <c r="AG8" s="248">
        <v>2.9593938911660214</v>
      </c>
      <c r="AH8" s="248">
        <v>2.6574495412844059</v>
      </c>
      <c r="AI8" s="248">
        <v>2.8761810009066573</v>
      </c>
      <c r="AJ8" s="248">
        <v>2.5928813559321999</v>
      </c>
      <c r="AK8" s="248">
        <v>3.0012080536912751</v>
      </c>
      <c r="AL8" s="248">
        <v>3.3129268292682932</v>
      </c>
      <c r="AM8" s="248">
        <v>3.1927363752902735</v>
      </c>
      <c r="AN8" s="248">
        <v>3.2477447744774466</v>
      </c>
      <c r="AO8" s="248">
        <v>3.4217256402919594</v>
      </c>
      <c r="AP8" s="248">
        <v>3.4808975746199988</v>
      </c>
      <c r="AQ8" s="248">
        <v>3.3894723628480095</v>
      </c>
      <c r="AR8" s="248">
        <v>3.6418743706071735</v>
      </c>
    </row>
    <row r="9" spans="1:44">
      <c r="A9" s="253" t="s">
        <v>521</v>
      </c>
      <c r="B9" s="250">
        <v>3.5000000000000003E-2</v>
      </c>
      <c r="C9" s="250">
        <v>4.4622137404580167E-2</v>
      </c>
      <c r="D9" s="250">
        <v>3.8950900900900927E-2</v>
      </c>
      <c r="E9" s="250">
        <v>3.8555263157894738E-2</v>
      </c>
      <c r="F9" s="250">
        <v>4.0364401294498392E-2</v>
      </c>
      <c r="G9" s="250">
        <v>4.481704545454545E-2</v>
      </c>
      <c r="H9" s="250">
        <v>3.8060000000000004E-2</v>
      </c>
      <c r="I9" s="250">
        <v>3.8290731034482717E-2</v>
      </c>
      <c r="J9" s="250">
        <v>3.1463157894736846E-2</v>
      </c>
      <c r="K9" s="250">
        <v>3.1581103603603611E-2</v>
      </c>
      <c r="L9" s="250">
        <v>2.6499999999999999E-2</v>
      </c>
      <c r="M9" s="250">
        <v>4.2331317757009351E-2</v>
      </c>
      <c r="N9" s="250">
        <v>3.3125000000000002E-2</v>
      </c>
      <c r="O9" s="250">
        <v>3.8492588447653436E-2</v>
      </c>
      <c r="P9" s="250">
        <v>3.3908250825082503E-2</v>
      </c>
      <c r="Q9" s="250">
        <v>4.0800000000000003E-2</v>
      </c>
      <c r="R9" s="250">
        <v>4.0260215827338151E-2</v>
      </c>
      <c r="S9" s="250">
        <v>3.0430573248407648E-2</v>
      </c>
      <c r="T9" s="250">
        <v>3.8466071428571398E-2</v>
      </c>
      <c r="U9" s="250">
        <v>3.8411970443349749E-2</v>
      </c>
      <c r="V9" s="250">
        <v>4.3256613346682349E-2</v>
      </c>
      <c r="X9" s="248">
        <v>3.5</v>
      </c>
      <c r="Y9" s="248">
        <v>4.4622137404580169</v>
      </c>
      <c r="Z9" s="248">
        <v>3.8950900900900929</v>
      </c>
      <c r="AA9" s="248">
        <v>3.8555263157894739</v>
      </c>
      <c r="AB9" s="248">
        <v>4.0364401294498391</v>
      </c>
      <c r="AC9" s="248">
        <v>4.4817045454545452</v>
      </c>
      <c r="AD9" s="248">
        <v>3.806</v>
      </c>
      <c r="AE9" s="248">
        <v>3.8290731034482715</v>
      </c>
      <c r="AF9" s="248">
        <v>3.1463157894736846</v>
      </c>
      <c r="AG9" s="248">
        <v>3.1581103603603613</v>
      </c>
      <c r="AH9" s="248">
        <v>2.65</v>
      </c>
      <c r="AI9" s="248">
        <v>4.2331317757009348</v>
      </c>
      <c r="AJ9" s="248">
        <v>3.3125000000000004</v>
      </c>
      <c r="AK9" s="248">
        <v>3.8492588447653433</v>
      </c>
      <c r="AL9" s="248">
        <v>3.39082508250825</v>
      </c>
      <c r="AM9" s="248">
        <v>4.08</v>
      </c>
      <c r="AN9" s="248">
        <v>4.0260215827338151</v>
      </c>
      <c r="AO9" s="248">
        <v>3.0430573248407646</v>
      </c>
      <c r="AP9" s="248">
        <v>3.8466071428571396</v>
      </c>
      <c r="AQ9" s="248">
        <v>3.841197044334975</v>
      </c>
      <c r="AR9" s="248">
        <v>4.3256613346682347</v>
      </c>
    </row>
    <row r="10" spans="1:44">
      <c r="A10" s="253" t="s">
        <v>522</v>
      </c>
      <c r="B10" s="250">
        <v>4.7783933518005542E-2</v>
      </c>
      <c r="C10" s="250">
        <v>5.5181835873576279E-2</v>
      </c>
      <c r="D10" s="250">
        <v>3.3512872557905332E-2</v>
      </c>
      <c r="E10" s="250">
        <v>5.0756032171581762E-2</v>
      </c>
      <c r="F10" s="250">
        <v>4.1562668991983444E-2</v>
      </c>
      <c r="G10" s="250">
        <v>4.6119999999999974E-2</v>
      </c>
      <c r="H10" s="250">
        <v>5.6116683161004433E-2</v>
      </c>
      <c r="I10" s="250">
        <v>4.0024913337910605E-2</v>
      </c>
      <c r="J10" s="250">
        <v>5.618181818181818E-2</v>
      </c>
      <c r="K10" s="250">
        <v>5.5933264033264068E-2</v>
      </c>
      <c r="L10" s="250">
        <v>5.3499999999999999E-2</v>
      </c>
      <c r="M10" s="250">
        <v>3.4901785714285712E-2</v>
      </c>
      <c r="N10" s="250">
        <v>5.4400000000000025E-2</v>
      </c>
      <c r="O10" s="250">
        <v>5.3600000000000002E-2</v>
      </c>
      <c r="P10" s="250">
        <v>0.04</v>
      </c>
      <c r="Q10" s="250">
        <v>0.04</v>
      </c>
      <c r="R10" s="250">
        <v>4.3422490470139748E-2</v>
      </c>
      <c r="S10" s="250">
        <v>4.3182857142857148E-2</v>
      </c>
      <c r="T10" s="250">
        <v>6.0499999999999998E-2</v>
      </c>
      <c r="U10" s="250">
        <v>4.645050505050502E-2</v>
      </c>
      <c r="V10" s="250">
        <v>4.6366386823045599E-2</v>
      </c>
      <c r="X10" s="248">
        <v>4.7783933518005544</v>
      </c>
      <c r="Y10" s="248">
        <v>5.5181835873576279</v>
      </c>
      <c r="Z10" s="248">
        <v>3.3512872557905333</v>
      </c>
      <c r="AA10" s="248">
        <v>5.075603217158176</v>
      </c>
      <c r="AB10" s="248">
        <v>4.1562668991983447</v>
      </c>
      <c r="AC10" s="248">
        <v>4.6119999999999974</v>
      </c>
      <c r="AD10" s="248">
        <v>5.6116683161004435</v>
      </c>
      <c r="AE10" s="248">
        <v>4.0024913337910606</v>
      </c>
      <c r="AF10" s="248">
        <v>5.6181818181818182</v>
      </c>
      <c r="AG10" s="248">
        <v>5.5933264033264072</v>
      </c>
      <c r="AH10" s="248">
        <v>5.35</v>
      </c>
      <c r="AI10" s="248">
        <v>3.4901785714285714</v>
      </c>
      <c r="AJ10" s="248">
        <v>5.4400000000000022</v>
      </c>
      <c r="AK10" s="248">
        <v>5.36</v>
      </c>
      <c r="AL10" s="248">
        <v>4</v>
      </c>
      <c r="AM10" s="248">
        <v>4</v>
      </c>
      <c r="AN10" s="248">
        <v>4.3422490470139747</v>
      </c>
      <c r="AO10" s="248">
        <v>4.3182857142857145</v>
      </c>
      <c r="AP10" s="248">
        <v>6.05</v>
      </c>
      <c r="AQ10" s="248">
        <v>4.6450505050505022</v>
      </c>
      <c r="AR10" s="248">
        <v>4.63663868230456</v>
      </c>
    </row>
    <row r="11" spans="1:44">
      <c r="A11" s="249" t="s">
        <v>40</v>
      </c>
      <c r="B11" s="250">
        <v>4.8204727562633248E-2</v>
      </c>
      <c r="C11" s="250">
        <v>3.0550903962460799E-2</v>
      </c>
      <c r="D11" s="250">
        <v>3.3853797468333099E-2</v>
      </c>
      <c r="E11" s="250">
        <v>3.5286245475310299E-2</v>
      </c>
      <c r="F11" s="250">
        <v>3.4785197194991901E-2</v>
      </c>
      <c r="G11" s="250">
        <v>3.05610656042699E-2</v>
      </c>
      <c r="H11" s="250">
        <v>3.6956625740207902E-2</v>
      </c>
      <c r="I11" s="250">
        <v>4.0932727739411999E-2</v>
      </c>
      <c r="J11" s="250">
        <v>3.1292202166734097E-2</v>
      </c>
      <c r="K11" s="250">
        <v>3.7504394831053597E-2</v>
      </c>
      <c r="L11" s="250">
        <v>3.0957246374621598E-2</v>
      </c>
      <c r="M11" s="250">
        <v>3.4559085311924802E-2</v>
      </c>
      <c r="N11" s="250">
        <v>4.0158939136328606E-2</v>
      </c>
      <c r="O11" s="250">
        <v>4.5216933086004198E-2</v>
      </c>
      <c r="P11" s="250">
        <v>3.9922129963755201E-2</v>
      </c>
      <c r="Q11" s="250">
        <v>3.4437233262032102E-2</v>
      </c>
      <c r="R11" s="250">
        <v>4.1417391304347802E-2</v>
      </c>
      <c r="S11" s="250">
        <v>4.547263E-2</v>
      </c>
      <c r="T11" s="250">
        <v>3.3647965378825903E-2</v>
      </c>
      <c r="U11" s="250">
        <v>3.8106259097525498E-2</v>
      </c>
      <c r="V11" s="250">
        <v>4.2885154556348462E-2</v>
      </c>
    </row>
    <row r="12" spans="1:44">
      <c r="A12" s="249" t="s">
        <v>41</v>
      </c>
      <c r="B12" s="250">
        <v>5.0132899860265673E-2</v>
      </c>
      <c r="C12" s="250">
        <v>3.8604356248382703E-2</v>
      </c>
      <c r="D12" s="250">
        <v>4.2511795600417755E-2</v>
      </c>
      <c r="E12" s="250">
        <v>4.0670826405718098E-2</v>
      </c>
      <c r="F12" s="250">
        <v>3.9332513712801699E-2</v>
      </c>
      <c r="G12" s="250">
        <v>3.8389814789487803E-2</v>
      </c>
      <c r="H12" s="250">
        <v>3.7587015743036301E-2</v>
      </c>
      <c r="I12" s="250">
        <v>3.4763799999999997E-2</v>
      </c>
      <c r="J12" s="250">
        <v>3.5324979999999999E-2</v>
      </c>
      <c r="K12" s="250">
        <v>4.1202969999999998E-2</v>
      </c>
      <c r="L12" s="250">
        <v>3.8546539999999997E-2</v>
      </c>
      <c r="M12" s="250">
        <v>3.6386399999999999E-2</v>
      </c>
      <c r="N12" s="250" t="e">
        <v>#DIV/0!</v>
      </c>
      <c r="O12" s="250" t="e">
        <v>#DIV/0!</v>
      </c>
      <c r="P12" s="250" t="e">
        <v>#DIV/0!</v>
      </c>
      <c r="Q12" s="250" t="e">
        <v>#DIV/0!</v>
      </c>
      <c r="R12" s="250" t="e">
        <v>#DIV/0!</v>
      </c>
      <c r="S12" s="250" t="e">
        <v>#DIV/0!</v>
      </c>
      <c r="T12" s="250" t="e">
        <v>#DIV/0!</v>
      </c>
      <c r="U12" s="250" t="e">
        <v>#DIV/0!</v>
      </c>
      <c r="V12" s="250" t="e">
        <v>#DIV/0!</v>
      </c>
    </row>
    <row r="13" spans="1:44">
      <c r="A13" s="249" t="s">
        <v>17</v>
      </c>
      <c r="B13" s="250"/>
      <c r="C13" s="250"/>
      <c r="D13" s="250"/>
      <c r="E13" s="250"/>
      <c r="F13" s="250"/>
      <c r="G13" s="250"/>
      <c r="H13" s="250"/>
      <c r="I13" s="250"/>
      <c r="J13" s="250"/>
      <c r="K13" s="250"/>
      <c r="L13" s="250"/>
      <c r="M13" s="250"/>
      <c r="N13" s="250"/>
      <c r="V13" s="250"/>
    </row>
    <row r="14" spans="1:44">
      <c r="A14" s="249" t="s">
        <v>283</v>
      </c>
      <c r="B14" s="250">
        <v>1.088858E-2</v>
      </c>
      <c r="C14" s="250" t="e">
        <v>#DIV/0!</v>
      </c>
      <c r="D14" s="250" t="e">
        <v>#DIV/0!</v>
      </c>
      <c r="E14" s="250" t="e">
        <v>#DIV/0!</v>
      </c>
      <c r="F14" s="250" t="e">
        <v>#DIV/0!</v>
      </c>
      <c r="G14" s="250" t="e">
        <v>#DIV/0!</v>
      </c>
      <c r="H14" s="250" t="e">
        <v>#DIV/0!</v>
      </c>
      <c r="I14" s="250" t="e">
        <v>#DIV/0!</v>
      </c>
      <c r="J14" s="250" t="e">
        <v>#DIV/0!</v>
      </c>
      <c r="K14" s="250" t="e">
        <v>#DIV/0!</v>
      </c>
      <c r="L14" s="250" t="e">
        <v>#DIV/0!</v>
      </c>
      <c r="M14" s="250" t="e">
        <v>#DIV/0!</v>
      </c>
      <c r="N14" s="250" t="e">
        <v>#DIV/0!</v>
      </c>
      <c r="O14" s="250" t="e">
        <v>#DIV/0!</v>
      </c>
      <c r="P14" s="250" t="e">
        <v>#DIV/0!</v>
      </c>
      <c r="Q14" s="250" t="e">
        <v>#DIV/0!</v>
      </c>
      <c r="R14" s="250" t="e">
        <v>#DIV/0!</v>
      </c>
      <c r="S14" s="250" t="e">
        <v>#DIV/0!</v>
      </c>
      <c r="T14" s="250" t="e">
        <v>#DIV/0!</v>
      </c>
      <c r="U14" s="250" t="e">
        <v>#DIV/0!</v>
      </c>
      <c r="V14" s="250" t="e">
        <v>#DIV/0!</v>
      </c>
    </row>
    <row r="15" spans="1:44">
      <c r="A15" s="249" t="s">
        <v>282</v>
      </c>
      <c r="B15" s="250">
        <v>3.4906339306331219E-2</v>
      </c>
      <c r="C15" s="250">
        <v>3.9100000000000003E-2</v>
      </c>
      <c r="D15" s="250" t="e">
        <v>#DIV/0!</v>
      </c>
      <c r="E15" s="250" t="e">
        <v>#DIV/0!</v>
      </c>
      <c r="F15" s="250" t="e">
        <v>#DIV/0!</v>
      </c>
      <c r="G15" s="250" t="e">
        <v>#DIV/0!</v>
      </c>
      <c r="H15" s="250" t="e">
        <v>#DIV/0!</v>
      </c>
      <c r="I15" s="250" t="e">
        <v>#DIV/0!</v>
      </c>
      <c r="J15" s="250">
        <v>4.2500000000000003E-2</v>
      </c>
      <c r="K15" s="250" t="e">
        <v>#DIV/0!</v>
      </c>
      <c r="L15" s="250" t="e">
        <v>#DIV/0!</v>
      </c>
      <c r="M15" s="250" t="e">
        <v>#DIV/0!</v>
      </c>
      <c r="N15" s="250" t="e">
        <v>#DIV/0!</v>
      </c>
      <c r="O15" s="250" t="e">
        <v>#DIV/0!</v>
      </c>
      <c r="P15" s="250" t="e">
        <v>#DIV/0!</v>
      </c>
      <c r="Q15" s="250" t="e">
        <v>#DIV/0!</v>
      </c>
      <c r="R15" s="250" t="e">
        <v>#DIV/0!</v>
      </c>
      <c r="S15" s="250" t="e">
        <v>#DIV/0!</v>
      </c>
      <c r="T15" s="250" t="e">
        <v>#DIV/0!</v>
      </c>
      <c r="U15" s="250" t="e">
        <v>#DIV/0!</v>
      </c>
      <c r="V15" s="250" t="e">
        <v>#DIV/0!</v>
      </c>
    </row>
    <row r="16" spans="1:44">
      <c r="A16" s="249" t="s">
        <v>19</v>
      </c>
      <c r="B16" s="250">
        <v>3.1857757917741814E-2</v>
      </c>
      <c r="C16" s="250">
        <v>4.3668982035928103E-2</v>
      </c>
      <c r="D16" s="250">
        <v>4.1261677226277403E-2</v>
      </c>
      <c r="E16" s="250">
        <v>4.6246118000177798E-2</v>
      </c>
      <c r="F16" s="250">
        <v>4.0912937764705899E-2</v>
      </c>
      <c r="G16" s="250">
        <v>5.1666035471698103E-2</v>
      </c>
      <c r="H16" s="250">
        <v>5.6870780543187199E-2</v>
      </c>
      <c r="I16" s="250">
        <v>5.2165343376385599E-2</v>
      </c>
      <c r="J16" s="250">
        <v>4.9000000000000002E-2</v>
      </c>
      <c r="K16" s="250">
        <v>4.5354643802809E-2</v>
      </c>
      <c r="L16" s="250">
        <v>4.2778250490105398E-2</v>
      </c>
      <c r="M16" s="250">
        <v>4.6367088607594899E-2</v>
      </c>
      <c r="N16" s="250">
        <v>0</v>
      </c>
      <c r="O16" s="250">
        <v>0</v>
      </c>
      <c r="P16" s="250">
        <v>0</v>
      </c>
      <c r="Q16" s="250">
        <v>0</v>
      </c>
      <c r="R16" s="250">
        <v>0</v>
      </c>
      <c r="S16" s="250">
        <v>0</v>
      </c>
      <c r="T16" s="250">
        <v>0</v>
      </c>
      <c r="U16" s="250">
        <v>0</v>
      </c>
      <c r="V16" s="250" t="e">
        <v>#DIV/0!</v>
      </c>
    </row>
    <row r="17" spans="1:23">
      <c r="A17" s="249" t="s">
        <v>526</v>
      </c>
      <c r="B17" s="250">
        <v>2.6603672253662398E-2</v>
      </c>
      <c r="C17" s="250">
        <v>3.1610830976523903E-2</v>
      </c>
      <c r="D17" s="250">
        <v>0</v>
      </c>
      <c r="E17" s="250">
        <v>0</v>
      </c>
      <c r="F17" s="250">
        <v>0</v>
      </c>
      <c r="G17" s="250">
        <v>0</v>
      </c>
      <c r="H17" s="250">
        <v>0</v>
      </c>
      <c r="I17" s="250">
        <v>0</v>
      </c>
      <c r="J17" s="250">
        <v>0</v>
      </c>
      <c r="K17" s="250">
        <v>0</v>
      </c>
      <c r="L17" s="250">
        <v>0</v>
      </c>
      <c r="M17" s="250">
        <v>0</v>
      </c>
      <c r="N17" s="250">
        <v>0</v>
      </c>
      <c r="O17" s="250">
        <v>0</v>
      </c>
      <c r="P17" s="250">
        <v>0</v>
      </c>
      <c r="Q17" s="250">
        <v>0</v>
      </c>
      <c r="R17" s="250">
        <v>0</v>
      </c>
      <c r="S17" s="250">
        <v>0</v>
      </c>
      <c r="T17" s="250">
        <v>0</v>
      </c>
      <c r="U17" s="250">
        <v>0</v>
      </c>
      <c r="V17" s="250" t="e">
        <v>#DIV/0!</v>
      </c>
    </row>
    <row r="18" spans="1:23">
      <c r="A18" s="249" t="s">
        <v>46</v>
      </c>
      <c r="B18" s="250">
        <v>2.8939441839060602E-2</v>
      </c>
      <c r="C18" s="250">
        <v>3.7654187788793703E-2</v>
      </c>
      <c r="D18" s="250">
        <v>0</v>
      </c>
      <c r="E18" s="250">
        <v>0</v>
      </c>
      <c r="F18" s="250">
        <v>0</v>
      </c>
      <c r="G18" s="250">
        <v>0</v>
      </c>
      <c r="H18" s="250">
        <v>0</v>
      </c>
      <c r="I18" s="250">
        <v>0</v>
      </c>
      <c r="J18" s="250">
        <v>0</v>
      </c>
      <c r="K18" s="250">
        <v>0</v>
      </c>
      <c r="L18" s="250">
        <v>0</v>
      </c>
      <c r="M18" s="250">
        <v>0</v>
      </c>
      <c r="N18" s="250">
        <v>0</v>
      </c>
      <c r="O18" s="250">
        <v>0</v>
      </c>
      <c r="P18" s="250">
        <v>0</v>
      </c>
      <c r="Q18" s="250">
        <v>0</v>
      </c>
      <c r="R18" s="250">
        <v>0</v>
      </c>
      <c r="S18" s="250">
        <v>0</v>
      </c>
      <c r="T18" s="250">
        <v>0</v>
      </c>
      <c r="U18" s="250">
        <v>0</v>
      </c>
      <c r="V18" s="250" t="e">
        <v>#DIV/0!</v>
      </c>
    </row>
    <row r="19" spans="1:23">
      <c r="A19" s="249" t="s">
        <v>47</v>
      </c>
      <c r="B19" s="250">
        <v>7.1999999999999995E-2</v>
      </c>
      <c r="C19" s="250">
        <v>0</v>
      </c>
      <c r="D19" s="250">
        <v>0</v>
      </c>
      <c r="E19" s="250">
        <v>0</v>
      </c>
      <c r="F19" s="250">
        <v>0</v>
      </c>
      <c r="G19" s="250">
        <v>0</v>
      </c>
      <c r="H19" s="250">
        <v>0</v>
      </c>
      <c r="I19" s="250">
        <v>0</v>
      </c>
      <c r="J19" s="250">
        <v>0</v>
      </c>
      <c r="K19" s="250">
        <v>0</v>
      </c>
      <c r="L19" s="250">
        <v>0</v>
      </c>
      <c r="M19" s="250">
        <v>0</v>
      </c>
      <c r="N19" s="250">
        <v>0</v>
      </c>
      <c r="O19" s="250">
        <v>0</v>
      </c>
      <c r="P19" s="250">
        <v>0</v>
      </c>
      <c r="Q19" s="250">
        <v>0</v>
      </c>
      <c r="R19" s="250">
        <v>0</v>
      </c>
      <c r="S19" s="250">
        <v>0</v>
      </c>
      <c r="T19" s="250">
        <v>0</v>
      </c>
      <c r="U19" s="250">
        <v>0</v>
      </c>
      <c r="V19" s="250" t="e">
        <v>#DIV/0!</v>
      </c>
    </row>
    <row r="20" spans="1:23">
      <c r="B20" s="250"/>
      <c r="C20" s="250"/>
      <c r="D20" s="250"/>
      <c r="E20" s="250"/>
      <c r="F20" s="250"/>
      <c r="G20" s="250"/>
      <c r="H20" s="250"/>
      <c r="I20" s="250"/>
      <c r="J20" s="250"/>
      <c r="K20" s="250"/>
      <c r="L20" s="250"/>
      <c r="M20" s="250"/>
      <c r="N20" s="250"/>
      <c r="V20" s="250"/>
    </row>
    <row r="21" spans="1:23">
      <c r="B21" s="250"/>
      <c r="C21" s="250"/>
      <c r="D21" s="250"/>
      <c r="E21" s="250"/>
      <c r="F21" s="250"/>
      <c r="G21" s="250"/>
      <c r="H21" s="250"/>
      <c r="I21" s="250"/>
      <c r="J21" s="250"/>
      <c r="K21" s="250"/>
      <c r="L21" s="250"/>
      <c r="M21" s="250"/>
      <c r="N21" s="250"/>
      <c r="V21" s="250"/>
    </row>
    <row r="22" spans="1:23">
      <c r="B22" s="250"/>
      <c r="C22" s="250"/>
      <c r="D22" s="250"/>
      <c r="E22" s="250"/>
      <c r="F22" s="250"/>
      <c r="G22" s="250"/>
      <c r="H22" s="250"/>
      <c r="I22" s="250"/>
      <c r="J22" s="250"/>
      <c r="K22" s="250"/>
      <c r="L22" s="250"/>
      <c r="M22" s="250"/>
      <c r="N22" s="250"/>
      <c r="V22" s="250"/>
    </row>
    <row r="23" spans="1:23">
      <c r="A23" s="249" t="s">
        <v>527</v>
      </c>
      <c r="B23" s="250">
        <v>2.0251316165482459E-2</v>
      </c>
      <c r="C23" s="250">
        <v>1.8905246192376757E-2</v>
      </c>
      <c r="D23" s="250">
        <v>1.8577557162889363E-2</v>
      </c>
      <c r="E23" s="250">
        <v>1.8172732645981494E-2</v>
      </c>
      <c r="F23" s="250">
        <v>2.080241699260469E-2</v>
      </c>
      <c r="G23" s="250">
        <v>2.1169903499277644E-2</v>
      </c>
      <c r="H23" s="250">
        <v>2.1106831560050603E-2</v>
      </c>
      <c r="I23" s="250">
        <v>2.113172650116012E-2</v>
      </c>
      <c r="J23" s="250">
        <v>2.340468828790368E-2</v>
      </c>
      <c r="K23" s="250">
        <v>2.4275784890942911E-2</v>
      </c>
      <c r="L23" s="250">
        <v>2.2575413936132792E-2</v>
      </c>
      <c r="M23" s="250">
        <v>2.0261021038202674E-2</v>
      </c>
      <c r="N23" s="250">
        <v>3.477293437445042E-2</v>
      </c>
      <c r="O23" s="250">
        <v>3.3065060438785682E-2</v>
      </c>
      <c r="P23" s="250">
        <v>3.5953941167574777E-2</v>
      </c>
      <c r="Q23" s="250">
        <v>3.281696724857714E-2</v>
      </c>
      <c r="R23" s="250">
        <v>3.7109260648363757E-2</v>
      </c>
      <c r="S23" s="250">
        <v>3.4335436322425993E-2</v>
      </c>
      <c r="T23" s="250">
        <v>3.4595835630924068E-2</v>
      </c>
      <c r="U23" s="250">
        <v>3.3805921334866977E-2</v>
      </c>
      <c r="V23" s="250">
        <v>3.5993448768805746E-2</v>
      </c>
    </row>
    <row r="24" spans="1:23">
      <c r="A24" s="249" t="s">
        <v>528</v>
      </c>
      <c r="B24" s="250">
        <v>3.59542228277634E-2</v>
      </c>
      <c r="C24" s="250">
        <v>3.7856588405300699E-2</v>
      </c>
      <c r="D24" s="250">
        <v>3.7051091457826403E-2</v>
      </c>
      <c r="E24" s="250">
        <v>3.8799418393924701E-2</v>
      </c>
      <c r="F24" s="250">
        <v>3.7762937358290602E-2</v>
      </c>
      <c r="G24" s="250">
        <v>3.8120609451285099E-2</v>
      </c>
      <c r="H24" s="250">
        <v>4.1966896737562397E-2</v>
      </c>
      <c r="I24" s="250">
        <v>3.7100398983947402E-2</v>
      </c>
      <c r="J24" s="250">
        <v>3.7011284183456998E-2</v>
      </c>
      <c r="K24" s="250">
        <v>3.4390283944314801E-2</v>
      </c>
      <c r="L24" s="250">
        <v>3.5066669819819797E-2</v>
      </c>
      <c r="M24" s="250">
        <v>3.7126036039213398E-2</v>
      </c>
      <c r="N24" s="250">
        <v>3.7999999999999999E-2</v>
      </c>
      <c r="O24" s="250">
        <v>0</v>
      </c>
      <c r="P24" s="250">
        <v>0</v>
      </c>
      <c r="Q24" s="250">
        <v>0</v>
      </c>
      <c r="R24" s="250">
        <v>0</v>
      </c>
      <c r="S24" s="250">
        <v>0</v>
      </c>
      <c r="T24" s="250">
        <v>0</v>
      </c>
      <c r="U24" s="250">
        <v>0</v>
      </c>
      <c r="V24" s="250" t="e">
        <v>#DIV/0!</v>
      </c>
    </row>
    <row r="25" spans="1:23">
      <c r="A25" s="249" t="s">
        <v>529</v>
      </c>
      <c r="B25" s="250">
        <v>1.9304620508366323E-2</v>
      </c>
      <c r="C25" s="250">
        <v>2.12615052141025E-2</v>
      </c>
      <c r="D25" s="250">
        <v>1.94894363825052E-2</v>
      </c>
      <c r="E25" s="250">
        <v>2.1353554993060998E-2</v>
      </c>
      <c r="F25" s="250">
        <v>2.1588037606027399E-2</v>
      </c>
      <c r="G25" s="250">
        <v>2.1506448490448901E-2</v>
      </c>
      <c r="H25" s="250">
        <v>2.2979159551861101E-2</v>
      </c>
      <c r="I25" s="250">
        <v>2.2282455967608802E-2</v>
      </c>
      <c r="J25" s="250">
        <v>2.2030237316230099E-2</v>
      </c>
      <c r="K25" s="250">
        <v>2.2884478058973399E-2</v>
      </c>
      <c r="L25" s="250">
        <v>2.30412387336646E-2</v>
      </c>
      <c r="M25" s="250">
        <v>2.5843676808590801E-2</v>
      </c>
      <c r="N25" s="250">
        <v>3.1083329999999999E-2</v>
      </c>
      <c r="O25" s="250">
        <v>2.73333333333333E-2</v>
      </c>
      <c r="P25" s="250">
        <v>3.1E-2</v>
      </c>
      <c r="Q25" s="250">
        <v>2.90665529010239E-2</v>
      </c>
      <c r="R25" s="250">
        <v>2.6966666666666701E-2</v>
      </c>
      <c r="S25" s="250">
        <v>3.4000000000000002E-2</v>
      </c>
      <c r="T25" s="250">
        <v>3.4000000000000002E-2</v>
      </c>
      <c r="U25" s="250">
        <v>2.9318840579710102E-2</v>
      </c>
      <c r="V25" s="250">
        <v>3.8854228054531655E-2</v>
      </c>
    </row>
    <row r="26" spans="1:23">
      <c r="A26" s="249" t="s">
        <v>530</v>
      </c>
      <c r="B26" s="250">
        <v>5.9116879999999997E-2</v>
      </c>
      <c r="C26" s="250">
        <v>0.06</v>
      </c>
      <c r="D26" s="250">
        <v>0.06</v>
      </c>
      <c r="E26" s="250">
        <v>6.0285709999999999E-2</v>
      </c>
      <c r="F26" s="250">
        <v>5.6666670000000002E-2</v>
      </c>
      <c r="G26" s="250">
        <v>6.1600000000000002E-2</v>
      </c>
      <c r="H26" s="250">
        <v>0</v>
      </c>
      <c r="I26" s="250">
        <v>0</v>
      </c>
      <c r="J26" s="250">
        <v>5.2999999999999999E-2</v>
      </c>
      <c r="K26" s="250">
        <v>5.3999999999999999E-2</v>
      </c>
      <c r="L26" s="250">
        <v>5.3999999999999999E-2</v>
      </c>
      <c r="M26" s="250">
        <v>0</v>
      </c>
      <c r="N26" s="250">
        <v>0.05</v>
      </c>
      <c r="O26" s="250">
        <v>0</v>
      </c>
      <c r="P26" s="250">
        <v>0</v>
      </c>
      <c r="Q26" s="250">
        <v>0</v>
      </c>
      <c r="R26" s="250">
        <v>0</v>
      </c>
      <c r="S26" s="250">
        <v>6.1600000000000002E-2</v>
      </c>
      <c r="T26" s="250">
        <v>0</v>
      </c>
      <c r="U26" s="250">
        <v>4.2999999999999997E-2</v>
      </c>
      <c r="V26" s="250">
        <v>3.8857142857142861E-2</v>
      </c>
    </row>
    <row r="27" spans="1:23">
      <c r="A27" s="249" t="s">
        <v>531</v>
      </c>
      <c r="B27" s="254">
        <v>0</v>
      </c>
      <c r="C27" s="250"/>
      <c r="D27" s="250"/>
      <c r="E27" s="250"/>
      <c r="F27" s="250"/>
      <c r="G27" s="250"/>
      <c r="H27" s="250"/>
      <c r="I27" s="250"/>
      <c r="J27" s="250"/>
      <c r="K27" s="250"/>
      <c r="L27" s="250"/>
      <c r="M27" s="250" t="e">
        <v>#DIV/0!</v>
      </c>
      <c r="N27" s="250"/>
      <c r="V27" s="250"/>
      <c r="W27" s="255" t="s">
        <v>554</v>
      </c>
    </row>
    <row r="28" spans="1:23">
      <c r="A28" s="249" t="s">
        <v>532</v>
      </c>
      <c r="B28" s="250">
        <v>1.7707059594017922E-2</v>
      </c>
      <c r="C28" s="250"/>
      <c r="D28" s="250"/>
      <c r="E28" s="250"/>
      <c r="F28" s="250"/>
      <c r="G28" s="250"/>
      <c r="H28" s="250"/>
      <c r="I28" s="250"/>
      <c r="J28" s="250"/>
      <c r="K28" s="250"/>
      <c r="L28" s="250"/>
      <c r="M28" s="250"/>
      <c r="N28" s="250"/>
      <c r="V28" s="250"/>
    </row>
    <row r="29" spans="1:23">
      <c r="B29" s="250"/>
      <c r="C29" s="250"/>
      <c r="D29" s="250"/>
      <c r="E29" s="250"/>
      <c r="F29" s="250"/>
      <c r="G29" s="250"/>
      <c r="H29" s="250"/>
      <c r="I29" s="250"/>
      <c r="J29" s="250"/>
      <c r="K29" s="250"/>
      <c r="L29" s="250"/>
      <c r="M29" s="250"/>
      <c r="N29" s="250"/>
      <c r="V29" s="250"/>
    </row>
    <row r="30" spans="1:23">
      <c r="A30" s="249" t="s">
        <v>533</v>
      </c>
      <c r="B30" s="250">
        <v>1.8685834480292693E-2</v>
      </c>
      <c r="C30" s="250">
        <v>1.7502574107432299E-2</v>
      </c>
      <c r="D30" s="250">
        <v>1.7537400702075101E-2</v>
      </c>
      <c r="E30" s="250">
        <v>2.0358279790715601E-2</v>
      </c>
      <c r="F30" s="250">
        <v>2.1270417150460501E-2</v>
      </c>
      <c r="G30" s="250">
        <v>2.0704017811072201E-2</v>
      </c>
      <c r="H30" s="250">
        <v>2.33588076121071E-2</v>
      </c>
      <c r="I30" s="250">
        <v>2.3398043551519098E-2</v>
      </c>
      <c r="J30" s="250">
        <v>2.3613878477366203E-2</v>
      </c>
      <c r="K30" s="250">
        <v>2.3115272783422604E-2</v>
      </c>
      <c r="L30" s="250">
        <v>2.33929584098794E-2</v>
      </c>
      <c r="M30" s="250">
        <v>2.3086821597537398E-2</v>
      </c>
      <c r="N30" s="250">
        <v>2.7330088495759599E-2</v>
      </c>
      <c r="O30" s="250">
        <v>2.7464208448695598E-2</v>
      </c>
      <c r="P30" s="250">
        <v>2.7555085483607501E-2</v>
      </c>
      <c r="Q30" s="250">
        <v>2.6939294919824198E-2</v>
      </c>
      <c r="R30" s="250">
        <v>2.75879031785458E-2</v>
      </c>
      <c r="S30" s="250">
        <v>2.6991941049492901E-2</v>
      </c>
      <c r="T30" s="250">
        <v>2.6926415317405496E-2</v>
      </c>
      <c r="U30" s="250">
        <v>2.6343730150547098E-2</v>
      </c>
      <c r="V30" s="250">
        <v>3.502520838017982E-2</v>
      </c>
    </row>
    <row r="31" spans="1:23">
      <c r="A31" s="249" t="s">
        <v>528</v>
      </c>
      <c r="B31" s="250">
        <v>4.0088729957062599E-2</v>
      </c>
      <c r="C31" s="250">
        <v>3.8945422429331598E-2</v>
      </c>
      <c r="D31" s="250">
        <v>3.7836995056961101E-2</v>
      </c>
      <c r="E31" s="250">
        <v>4.0421469053223198E-2</v>
      </c>
      <c r="F31" s="250">
        <v>3.9542113182614101E-2</v>
      </c>
      <c r="G31" s="250">
        <v>4.0113355466123303E-2</v>
      </c>
      <c r="H31" s="250">
        <v>4.3112289999999998E-2</v>
      </c>
      <c r="I31" s="250">
        <v>3.9223380000000002E-2</v>
      </c>
      <c r="J31" s="250">
        <v>3.6284219999999999E-2</v>
      </c>
      <c r="K31" s="250">
        <v>3.6246609999999999E-2</v>
      </c>
      <c r="L31" s="250">
        <v>3.7067580000000003E-2</v>
      </c>
      <c r="M31" s="250">
        <v>3.978392E-2</v>
      </c>
      <c r="N31" s="250">
        <v>0</v>
      </c>
      <c r="O31" s="250">
        <v>0</v>
      </c>
      <c r="P31" s="250">
        <v>0</v>
      </c>
      <c r="Q31" s="250">
        <v>0</v>
      </c>
      <c r="R31" s="250">
        <v>0</v>
      </c>
      <c r="S31" s="250">
        <v>0</v>
      </c>
      <c r="T31" s="250">
        <v>0</v>
      </c>
      <c r="U31" s="250">
        <v>0</v>
      </c>
      <c r="V31" s="250" t="e">
        <v>#DIV/0!</v>
      </c>
    </row>
    <row r="32" spans="1:23">
      <c r="A32" s="249" t="s">
        <v>534</v>
      </c>
      <c r="B32" s="250">
        <v>1.7088755277798438E-2</v>
      </c>
      <c r="C32" s="250">
        <v>2.08343396098624E-2</v>
      </c>
      <c r="D32" s="250">
        <v>2.0331080838427901E-2</v>
      </c>
      <c r="E32" s="250">
        <v>2.3485664658561101E-2</v>
      </c>
      <c r="F32" s="250">
        <v>2.42300295390891E-2</v>
      </c>
      <c r="G32" s="250">
        <v>2.4070468270906201E-2</v>
      </c>
      <c r="H32" s="250">
        <v>2.6498510404761599E-2</v>
      </c>
      <c r="I32" s="250">
        <v>2.65064099543421E-2</v>
      </c>
      <c r="J32" s="250">
        <v>2.6998905624977299E-2</v>
      </c>
      <c r="K32" s="250">
        <v>2.7084462659584099E-2</v>
      </c>
      <c r="L32" s="250">
        <v>2.66978272731523E-2</v>
      </c>
      <c r="M32" s="250">
        <v>2.68764477780657E-2</v>
      </c>
      <c r="N32" s="250">
        <v>3.3221188909683799E-2</v>
      </c>
      <c r="O32" s="250">
        <v>3.1020090418315601E-2</v>
      </c>
      <c r="P32" s="250">
        <v>3.0527851323828899E-2</v>
      </c>
      <c r="Q32" s="250">
        <v>3.1029332538564901E-2</v>
      </c>
      <c r="R32" s="250">
        <v>3.3051119790394302E-2</v>
      </c>
      <c r="S32" s="250">
        <v>3.2877399965390401E-2</v>
      </c>
      <c r="T32" s="250">
        <v>3.6579705385775402E-2</v>
      </c>
      <c r="U32" s="250">
        <v>3.7395241778847399E-2</v>
      </c>
      <c r="V32" s="250">
        <v>4.054027031793743E-2</v>
      </c>
    </row>
    <row r="33" spans="1:22">
      <c r="A33" s="249" t="s">
        <v>535</v>
      </c>
      <c r="B33" s="250">
        <v>0</v>
      </c>
      <c r="C33" s="250"/>
      <c r="D33" s="250"/>
      <c r="E33" s="250"/>
      <c r="F33" s="250"/>
      <c r="G33" s="250"/>
      <c r="H33" s="250"/>
      <c r="I33" s="250"/>
      <c r="J33" s="250"/>
      <c r="K33" s="250"/>
      <c r="L33" s="250"/>
      <c r="M33" s="250" t="e">
        <v>#DIV/0!</v>
      </c>
      <c r="N33" s="250"/>
      <c r="V33" s="250"/>
    </row>
    <row r="34" spans="1:22">
      <c r="A34" s="249" t="s">
        <v>536</v>
      </c>
      <c r="B34" s="250">
        <v>9.3905732782759901E-3</v>
      </c>
      <c r="C34" s="250"/>
      <c r="D34" s="250"/>
      <c r="E34" s="250"/>
      <c r="F34" s="250"/>
      <c r="G34" s="250"/>
      <c r="H34" s="250"/>
      <c r="I34" s="250"/>
      <c r="J34" s="250"/>
      <c r="K34" s="250"/>
      <c r="L34" s="250"/>
      <c r="M34" s="250"/>
      <c r="N34" s="250"/>
      <c r="V34" s="250"/>
    </row>
    <row r="35" spans="1:22">
      <c r="B35" s="250"/>
      <c r="C35" s="250"/>
      <c r="D35" s="250"/>
      <c r="E35" s="250"/>
      <c r="F35" s="250"/>
      <c r="G35" s="250"/>
      <c r="H35" s="250"/>
      <c r="I35" s="250"/>
      <c r="J35" s="250"/>
      <c r="K35" s="250"/>
      <c r="L35" s="250"/>
      <c r="M35" s="250"/>
      <c r="N35" s="250"/>
      <c r="V35" s="250"/>
    </row>
    <row r="36" spans="1:22">
      <c r="A36" s="249" t="s">
        <v>537</v>
      </c>
      <c r="B36" s="250"/>
      <c r="C36" s="250"/>
      <c r="D36" s="250"/>
      <c r="E36" s="250"/>
      <c r="F36" s="250"/>
      <c r="G36" s="250"/>
      <c r="H36" s="250"/>
      <c r="I36" s="250"/>
      <c r="J36" s="250"/>
      <c r="K36" s="250"/>
      <c r="L36" s="250"/>
      <c r="M36" s="250"/>
      <c r="N36" s="250"/>
      <c r="V36" s="250"/>
    </row>
    <row r="37" spans="1:22">
      <c r="A37" s="249" t="s">
        <v>538</v>
      </c>
      <c r="B37" s="250">
        <v>4.4166920656166266E-2</v>
      </c>
      <c r="C37" s="250">
        <v>3.5763029863067002E-2</v>
      </c>
      <c r="D37" s="250">
        <v>3.2531208222958401E-2</v>
      </c>
      <c r="E37" s="250">
        <v>3.3906443946272E-2</v>
      </c>
      <c r="F37" s="250">
        <v>3.4356431163402402E-2</v>
      </c>
      <c r="G37" s="250">
        <v>3.4306551568484597E-2</v>
      </c>
      <c r="H37" s="250">
        <v>4.0996009592507203E-2</v>
      </c>
      <c r="I37" s="250">
        <v>3.622769E-2</v>
      </c>
      <c r="J37" s="250">
        <v>3.543019E-2</v>
      </c>
      <c r="K37" s="250">
        <v>2.894482E-2</v>
      </c>
      <c r="L37" s="250">
        <v>2.3628840000000002E-2</v>
      </c>
      <c r="M37" s="250">
        <v>3.3145006395523299E-2</v>
      </c>
      <c r="N37" s="250">
        <v>0</v>
      </c>
      <c r="O37" s="250">
        <v>0</v>
      </c>
      <c r="P37" s="250">
        <v>0</v>
      </c>
      <c r="Q37" s="250">
        <v>0</v>
      </c>
      <c r="R37" s="250">
        <v>0</v>
      </c>
      <c r="S37" s="250">
        <v>0</v>
      </c>
      <c r="T37" s="250">
        <v>0</v>
      </c>
      <c r="U37" s="250">
        <v>0</v>
      </c>
      <c r="V37" s="250" t="e">
        <v>#DIV/0!</v>
      </c>
    </row>
    <row r="38" spans="1:22">
      <c r="A38" s="249" t="s">
        <v>26</v>
      </c>
      <c r="B38" s="250">
        <v>2.7041849830132098E-2</v>
      </c>
      <c r="C38" s="250">
        <v>0</v>
      </c>
      <c r="D38" s="250">
        <v>3.0714287408637901E-2</v>
      </c>
      <c r="E38" s="250">
        <v>0</v>
      </c>
      <c r="F38" s="250">
        <v>3.8055555555555599E-2</v>
      </c>
      <c r="G38" s="250">
        <v>0</v>
      </c>
      <c r="H38" s="250">
        <v>0</v>
      </c>
      <c r="I38" s="250">
        <v>0</v>
      </c>
      <c r="J38" s="250">
        <v>0</v>
      </c>
      <c r="K38" s="250">
        <v>0</v>
      </c>
      <c r="L38" s="250">
        <v>0</v>
      </c>
      <c r="M38" s="250">
        <v>0</v>
      </c>
      <c r="N38" s="250">
        <v>0</v>
      </c>
      <c r="O38" s="250">
        <v>0</v>
      </c>
      <c r="P38" s="250">
        <v>0</v>
      </c>
      <c r="Q38" s="250">
        <v>0</v>
      </c>
      <c r="R38" s="250">
        <v>0</v>
      </c>
      <c r="S38" s="250">
        <v>0</v>
      </c>
      <c r="T38" s="250">
        <v>0</v>
      </c>
      <c r="U38" s="250">
        <v>0</v>
      </c>
      <c r="V38" s="250" t="e">
        <v>#DIV/0!</v>
      </c>
    </row>
    <row r="39" spans="1:22">
      <c r="A39" s="249" t="s">
        <v>539</v>
      </c>
      <c r="B39" s="250">
        <v>2.6228944133190695E-2</v>
      </c>
      <c r="C39" s="250">
        <v>2.9266186067551301E-2</v>
      </c>
      <c r="D39" s="250">
        <v>0</v>
      </c>
      <c r="E39" s="250">
        <v>0</v>
      </c>
      <c r="F39" s="250">
        <v>0</v>
      </c>
      <c r="G39" s="250">
        <v>0</v>
      </c>
      <c r="H39" s="250">
        <v>0</v>
      </c>
      <c r="I39" s="250">
        <v>0</v>
      </c>
      <c r="J39" s="250">
        <v>0</v>
      </c>
      <c r="K39" s="250">
        <v>0</v>
      </c>
      <c r="L39" s="250">
        <v>0</v>
      </c>
      <c r="M39" s="250">
        <v>0</v>
      </c>
      <c r="N39" s="250">
        <v>0</v>
      </c>
      <c r="O39" s="250">
        <v>0</v>
      </c>
      <c r="P39" s="250">
        <v>0</v>
      </c>
      <c r="Q39" s="250">
        <v>0</v>
      </c>
      <c r="R39" s="250">
        <v>0</v>
      </c>
      <c r="S39" s="250">
        <v>0</v>
      </c>
      <c r="T39" s="250">
        <v>0</v>
      </c>
      <c r="U39" s="250">
        <v>0</v>
      </c>
      <c r="V39" s="250"/>
    </row>
    <row r="40" spans="1:22">
      <c r="A40" s="249" t="s">
        <v>63</v>
      </c>
      <c r="B40" s="250">
        <v>2.8891455192698597E-2</v>
      </c>
      <c r="C40" s="250">
        <v>2.94406246609758E-2</v>
      </c>
      <c r="D40" s="250">
        <v>3.0037969163745099E-2</v>
      </c>
      <c r="E40" s="250">
        <v>0</v>
      </c>
      <c r="F40" s="250">
        <v>0</v>
      </c>
      <c r="G40" s="250">
        <v>4.3358760000000003E-2</v>
      </c>
      <c r="H40" s="250">
        <v>0</v>
      </c>
      <c r="I40" s="250">
        <v>0</v>
      </c>
      <c r="J40" s="250">
        <v>0</v>
      </c>
      <c r="K40" s="250">
        <v>0</v>
      </c>
      <c r="L40" s="250">
        <v>0</v>
      </c>
      <c r="M40" s="250">
        <v>0</v>
      </c>
      <c r="N40" s="250">
        <v>0</v>
      </c>
      <c r="O40" s="250">
        <v>0</v>
      </c>
      <c r="P40" s="250">
        <v>0</v>
      </c>
      <c r="Q40" s="250">
        <v>0</v>
      </c>
      <c r="R40" s="250">
        <v>0</v>
      </c>
      <c r="S40" s="250">
        <v>0</v>
      </c>
      <c r="T40" s="250">
        <v>0</v>
      </c>
      <c r="U40" s="250">
        <v>0</v>
      </c>
      <c r="V40" s="250"/>
    </row>
    <row r="41" spans="1:22">
      <c r="A41" s="249" t="s">
        <v>27</v>
      </c>
      <c r="B41" s="250" t="e">
        <v>#DIV/0!</v>
      </c>
      <c r="C41" s="250">
        <v>0</v>
      </c>
      <c r="D41" s="250">
        <v>0</v>
      </c>
      <c r="E41" s="250">
        <v>0</v>
      </c>
      <c r="F41" s="250">
        <v>0</v>
      </c>
      <c r="G41" s="250">
        <v>0</v>
      </c>
      <c r="H41" s="250">
        <v>0</v>
      </c>
      <c r="I41" s="250">
        <v>0</v>
      </c>
      <c r="J41" s="250">
        <v>0</v>
      </c>
      <c r="K41" s="250">
        <v>0</v>
      </c>
      <c r="L41" s="250">
        <v>0</v>
      </c>
      <c r="M41" s="250">
        <v>0</v>
      </c>
      <c r="N41" s="250">
        <v>0</v>
      </c>
      <c r="O41" s="250">
        <v>0</v>
      </c>
      <c r="P41" s="250">
        <v>0</v>
      </c>
      <c r="Q41" s="250">
        <v>0</v>
      </c>
      <c r="R41" s="250">
        <v>0</v>
      </c>
      <c r="S41" s="250">
        <v>0</v>
      </c>
      <c r="T41" s="250">
        <v>0</v>
      </c>
      <c r="U41" s="250">
        <v>0</v>
      </c>
      <c r="V41" s="250">
        <v>5.7895652173913036E-2</v>
      </c>
    </row>
    <row r="42" spans="1:22">
      <c r="A42" s="249" t="s">
        <v>540</v>
      </c>
      <c r="B42" s="250" t="e">
        <v>#DIV/0!</v>
      </c>
      <c r="C42" s="250">
        <v>0</v>
      </c>
      <c r="D42" s="250">
        <v>0</v>
      </c>
      <c r="E42" s="250">
        <v>0</v>
      </c>
      <c r="F42" s="250">
        <v>0</v>
      </c>
      <c r="G42" s="250">
        <v>0</v>
      </c>
      <c r="H42" s="250">
        <v>0</v>
      </c>
      <c r="I42" s="250">
        <v>0</v>
      </c>
      <c r="J42" s="250">
        <v>0</v>
      </c>
      <c r="K42" s="250">
        <v>0</v>
      </c>
      <c r="L42" s="250">
        <v>0</v>
      </c>
      <c r="M42" s="250">
        <v>0</v>
      </c>
      <c r="N42" s="250">
        <v>0</v>
      </c>
      <c r="O42" s="250">
        <v>0</v>
      </c>
      <c r="P42" s="250">
        <v>0</v>
      </c>
      <c r="Q42" s="250">
        <v>0</v>
      </c>
      <c r="R42" s="250">
        <v>0</v>
      </c>
      <c r="S42" s="250">
        <v>4.2000000000000003E-2</v>
      </c>
      <c r="T42" s="250">
        <v>0</v>
      </c>
      <c r="U42" s="250">
        <v>0</v>
      </c>
      <c r="V42" s="250">
        <v>4.2435483870967738E-2</v>
      </c>
    </row>
    <row r="43" spans="1:22">
      <c r="A43" s="249" t="s">
        <v>29</v>
      </c>
      <c r="B43" s="250">
        <v>4.5763964342672402E-2</v>
      </c>
      <c r="C43" s="250">
        <v>4.1676842692926E-2</v>
      </c>
      <c r="D43" s="250">
        <v>3.8236311027767797E-2</v>
      </c>
      <c r="E43" s="250">
        <v>4.4454089054545502E-2</v>
      </c>
      <c r="F43" s="250">
        <v>4.3517404416177401E-2</v>
      </c>
      <c r="G43" s="250">
        <v>3.9456746405653199E-2</v>
      </c>
      <c r="H43" s="250">
        <v>3.8764655718015698E-2</v>
      </c>
      <c r="I43" s="250">
        <v>3.6181828544949002E-2</v>
      </c>
      <c r="J43" s="250">
        <v>3.5531939046768997E-2</v>
      </c>
      <c r="K43" s="250">
        <v>3.4238119575289598E-2</v>
      </c>
      <c r="L43" s="250">
        <v>3.5476189999999998E-2</v>
      </c>
      <c r="M43" s="250">
        <v>3.5776870000000002E-2</v>
      </c>
      <c r="N43" s="250">
        <v>0</v>
      </c>
      <c r="O43" s="250">
        <v>3.3050000000000003E-2</v>
      </c>
      <c r="P43" s="250">
        <v>0</v>
      </c>
      <c r="Q43" s="250">
        <v>0</v>
      </c>
      <c r="R43" s="250">
        <v>0</v>
      </c>
      <c r="S43" s="250">
        <v>0</v>
      </c>
      <c r="T43" s="250">
        <v>0</v>
      </c>
      <c r="U43" s="250">
        <v>0</v>
      </c>
      <c r="V43" s="250" t="e">
        <v>#DIV/0!</v>
      </c>
    </row>
    <row r="44" spans="1:22">
      <c r="A44" s="249" t="s">
        <v>30</v>
      </c>
      <c r="B44" s="250">
        <v>3.0710681195243273E-2</v>
      </c>
      <c r="C44" s="250">
        <v>2.8664704496725989E-2</v>
      </c>
      <c r="D44" s="250">
        <v>3.0223828113203292E-2</v>
      </c>
      <c r="E44" s="250">
        <v>3.0567094645968993E-2</v>
      </c>
      <c r="F44" s="250">
        <v>3.1447247447476658E-2</v>
      </c>
      <c r="G44" s="250">
        <v>2.2499999999999999E-2</v>
      </c>
      <c r="H44" s="250">
        <v>3.3000000000000002E-2</v>
      </c>
      <c r="I44" s="250">
        <v>3.3000000000000002E-2</v>
      </c>
      <c r="J44" s="250">
        <v>3.3000000000000002E-2</v>
      </c>
      <c r="K44" s="250">
        <v>3.3000000000000002E-2</v>
      </c>
      <c r="L44" s="250" t="e">
        <v>#DIV/0!</v>
      </c>
      <c r="M44" s="250">
        <v>3.3000000000000002E-2</v>
      </c>
      <c r="N44" s="250" t="e">
        <v>#DIV/0!</v>
      </c>
      <c r="O44" s="250" t="e">
        <v>#DIV/0!</v>
      </c>
      <c r="P44" s="250" t="e">
        <v>#DIV/0!</v>
      </c>
      <c r="Q44" s="250" t="e">
        <v>#DIV/0!</v>
      </c>
      <c r="R44" s="250" t="e">
        <v>#DIV/0!</v>
      </c>
      <c r="S44" s="250" t="e">
        <v>#DIV/0!</v>
      </c>
      <c r="T44" s="250" t="e">
        <v>#DIV/0!</v>
      </c>
      <c r="U44" s="250" t="e">
        <v>#DIV/0!</v>
      </c>
      <c r="V44" s="250" t="e">
        <v>#DIV/0!</v>
      </c>
    </row>
    <row r="47" spans="1:22">
      <c r="A47" s="256"/>
      <c r="B47" s="248" t="s">
        <v>541</v>
      </c>
    </row>
    <row r="48" spans="1:22">
      <c r="A48" s="257"/>
      <c r="B48" s="248" t="s">
        <v>542</v>
      </c>
    </row>
    <row r="50" spans="1:22">
      <c r="A50" s="258" t="s">
        <v>555</v>
      </c>
    </row>
    <row r="51" spans="1:22">
      <c r="A51" s="249" t="s">
        <v>11</v>
      </c>
      <c r="B51" s="248">
        <v>4.6334971729601264</v>
      </c>
      <c r="C51" s="248">
        <v>4.6059738101936549</v>
      </c>
      <c r="D51" s="248">
        <v>4.7904590852699931</v>
      </c>
      <c r="E51" s="248">
        <v>4.6598528694585255</v>
      </c>
      <c r="F51" s="248">
        <v>4.6609856531853353</v>
      </c>
      <c r="G51" s="248">
        <v>4.6257693758870619</v>
      </c>
      <c r="H51" s="248">
        <v>4.7287233356779934</v>
      </c>
      <c r="I51" s="248">
        <v>4.7442809572357678</v>
      </c>
      <c r="J51" s="248">
        <v>4.6558375194415085</v>
      </c>
      <c r="K51" s="248">
        <v>4.521459379949917</v>
      </c>
      <c r="L51" s="248">
        <v>4.6181384848150842</v>
      </c>
      <c r="M51" s="248">
        <v>4.5742934593080555</v>
      </c>
      <c r="N51" s="248">
        <v>5.1449736646869519</v>
      </c>
      <c r="O51" s="248">
        <v>5.2308975825769695</v>
      </c>
      <c r="P51" s="248">
        <v>4.9028861008268461</v>
      </c>
      <c r="Q51" s="248">
        <v>4.9132911533780526</v>
      </c>
      <c r="R51" s="248">
        <v>5.0311681858628603</v>
      </c>
      <c r="S51" s="248">
        <v>5.6502495267792741</v>
      </c>
      <c r="T51" s="248">
        <v>5.293036944612604</v>
      </c>
      <c r="U51" s="248">
        <v>5.9879909431763272</v>
      </c>
      <c r="V51" s="248">
        <v>4.8798635455798527</v>
      </c>
    </row>
    <row r="52" spans="1:22">
      <c r="A52" s="249" t="s">
        <v>518</v>
      </c>
      <c r="B52" s="248">
        <v>5.4277011076381987</v>
      </c>
      <c r="C52" s="248">
        <v>5.2194288627866401</v>
      </c>
      <c r="D52" s="248">
        <v>5.3856920702919799</v>
      </c>
      <c r="E52" s="248">
        <v>5.0864983633096399</v>
      </c>
      <c r="F52" s="248">
        <v>4.6863121748611096</v>
      </c>
      <c r="G52" s="248">
        <v>4.0448311694645396</v>
      </c>
      <c r="H52" s="248">
        <v>4.4472820732288501</v>
      </c>
      <c r="I52" s="248">
        <v>4.2243097144502997</v>
      </c>
      <c r="J52" s="248">
        <v>4.4209791319683402</v>
      </c>
      <c r="K52" s="248">
        <v>4.5551005970884804</v>
      </c>
      <c r="L52" s="248">
        <v>4.2969439353640597</v>
      </c>
      <c r="M52" s="248">
        <v>4.2608349906547902</v>
      </c>
      <c r="N52" s="248">
        <v>4.1520941889632104</v>
      </c>
      <c r="O52" s="248">
        <v>4.1789720887022899</v>
      </c>
      <c r="P52" s="248">
        <v>4.4694738739324302</v>
      </c>
      <c r="Q52" s="248">
        <v>4.4547652058172202</v>
      </c>
      <c r="R52" s="248">
        <v>4.4404735781859097</v>
      </c>
      <c r="S52" s="248">
        <v>4.5275755453197402</v>
      </c>
      <c r="T52" s="248">
        <v>4.4721961728101407</v>
      </c>
      <c r="U52" s="248">
        <v>4.5927401963409702</v>
      </c>
      <c r="V52" s="248">
        <v>4.763477820809543</v>
      </c>
    </row>
    <row r="53" spans="1:22">
      <c r="A53" s="249" t="s">
        <v>519</v>
      </c>
      <c r="B53" s="248">
        <v>5.8285407922121113</v>
      </c>
      <c r="C53" s="248">
        <v>6.5716876707330893</v>
      </c>
      <c r="D53" s="248">
        <v>7.0664419820063094</v>
      </c>
      <c r="E53" s="248">
        <v>6.5303876626240003</v>
      </c>
      <c r="F53" s="248">
        <v>6.7656293417934803</v>
      </c>
      <c r="G53" s="248">
        <v>6.8339905793921201</v>
      </c>
      <c r="H53" s="248">
        <v>6.6454942063269504</v>
      </c>
      <c r="I53" s="248">
        <v>6.7143987017620397</v>
      </c>
      <c r="J53" s="248">
        <v>6.6929239620939605</v>
      </c>
      <c r="K53" s="248">
        <v>6.6378503137377791</v>
      </c>
      <c r="L53" s="248">
        <v>6.5723924803277196</v>
      </c>
      <c r="M53" s="248">
        <v>6.4917621115476205</v>
      </c>
      <c r="N53" s="248">
        <v>6.8886899541695898</v>
      </c>
      <c r="O53" s="248">
        <v>6.7940445989381608</v>
      </c>
      <c r="P53" s="248">
        <v>7.1684173874317709</v>
      </c>
      <c r="Q53" s="248">
        <v>7.2381846193065398</v>
      </c>
      <c r="R53" s="248">
        <v>7.4307186179838096</v>
      </c>
      <c r="S53" s="248">
        <v>7.7781366310328002</v>
      </c>
      <c r="T53" s="248">
        <v>7.5651654510754511</v>
      </c>
      <c r="U53" s="248">
        <v>7.7936057255529008</v>
      </c>
      <c r="V53" s="248">
        <v>6.3078363608220389</v>
      </c>
    </row>
    <row r="54" spans="1:22">
      <c r="A54" s="249" t="s">
        <v>12</v>
      </c>
      <c r="B54" s="248">
        <v>0</v>
      </c>
      <c r="C54" s="248">
        <v>0</v>
      </c>
      <c r="D54" s="248">
        <v>0</v>
      </c>
      <c r="E54" s="248">
        <v>0</v>
      </c>
      <c r="F54" s="248">
        <v>0</v>
      </c>
      <c r="G54" s="248">
        <v>0</v>
      </c>
      <c r="H54" s="248">
        <v>0</v>
      </c>
      <c r="I54" s="248">
        <v>0</v>
      </c>
      <c r="J54" s="248">
        <v>0</v>
      </c>
      <c r="K54" s="248">
        <v>0</v>
      </c>
      <c r="L54" s="248">
        <v>0</v>
      </c>
      <c r="M54" s="248">
        <v>0</v>
      </c>
      <c r="N54" s="248">
        <v>0</v>
      </c>
      <c r="O54" s="248">
        <v>0</v>
      </c>
      <c r="P54" s="248">
        <v>0</v>
      </c>
      <c r="Q54" s="248">
        <v>0</v>
      </c>
      <c r="R54" s="248">
        <v>0</v>
      </c>
      <c r="S54" s="248">
        <v>0</v>
      </c>
      <c r="T54" s="248">
        <v>0</v>
      </c>
      <c r="U54" s="248">
        <v>0</v>
      </c>
      <c r="V54" s="248">
        <v>0</v>
      </c>
    </row>
    <row r="55" spans="1:22">
      <c r="A55" s="249" t="s">
        <v>13</v>
      </c>
      <c r="B55" s="248">
        <v>4.0789140862655708</v>
      </c>
      <c r="C55" s="248">
        <v>4.0793877675884822</v>
      </c>
      <c r="D55" s="248">
        <v>3.9305996595251642</v>
      </c>
      <c r="E55" s="248">
        <v>3.9722631732519789</v>
      </c>
      <c r="F55" s="248">
        <v>3.8819977286920966</v>
      </c>
      <c r="G55" s="248">
        <v>3.7638467983329602</v>
      </c>
      <c r="H55" s="248">
        <v>4.6576230948528341</v>
      </c>
      <c r="I55" s="248">
        <v>4.3856442887607017</v>
      </c>
      <c r="J55" s="248">
        <v>4.3384925726224672</v>
      </c>
      <c r="K55" s="248">
        <v>4.9669234830188715</v>
      </c>
      <c r="L55" s="248">
        <v>4.7207400763027136</v>
      </c>
      <c r="M55" s="248">
        <v>3.8521036749430007</v>
      </c>
      <c r="N55" s="248">
        <v>3.807604</v>
      </c>
      <c r="O55" s="248" t="e">
        <v>#DIV/0!</v>
      </c>
      <c r="P55" s="248" t="e">
        <v>#DIV/0!</v>
      </c>
      <c r="Q55" s="248" t="e">
        <v>#DIV/0!</v>
      </c>
      <c r="R55" s="248" t="e">
        <v>#DIV/0!</v>
      </c>
      <c r="S55" s="248" t="e">
        <v>#DIV/0!</v>
      </c>
      <c r="T55" s="248" t="e">
        <v>#DIV/0!</v>
      </c>
      <c r="U55" s="248" t="e">
        <v>#DIV/0!</v>
      </c>
      <c r="V55" s="248">
        <v>0</v>
      </c>
    </row>
    <row r="56" spans="1:22">
      <c r="A56" s="249" t="s">
        <v>36</v>
      </c>
      <c r="B56" s="248">
        <v>0</v>
      </c>
      <c r="C56" s="248">
        <v>0</v>
      </c>
      <c r="D56" s="248">
        <v>0</v>
      </c>
      <c r="E56" s="248">
        <v>0</v>
      </c>
      <c r="F56" s="248">
        <v>0</v>
      </c>
      <c r="G56" s="248">
        <v>0</v>
      </c>
      <c r="H56" s="248">
        <v>0</v>
      </c>
      <c r="I56" s="248">
        <v>0</v>
      </c>
      <c r="J56" s="248">
        <v>0</v>
      </c>
      <c r="K56" s="248">
        <v>0</v>
      </c>
      <c r="L56" s="248">
        <v>0</v>
      </c>
      <c r="M56" s="248">
        <v>0</v>
      </c>
      <c r="N56" s="248">
        <v>0</v>
      </c>
      <c r="O56" s="248">
        <v>0</v>
      </c>
      <c r="P56" s="248">
        <v>0</v>
      </c>
      <c r="Q56" s="248">
        <v>0</v>
      </c>
      <c r="R56" s="248">
        <v>0</v>
      </c>
      <c r="S56" s="248">
        <v>0</v>
      </c>
      <c r="T56" s="248">
        <v>0</v>
      </c>
      <c r="U56" s="248">
        <v>0</v>
      </c>
      <c r="V56" s="248">
        <v>0</v>
      </c>
    </row>
    <row r="57" spans="1:22">
      <c r="A57" s="253" t="s">
        <v>520</v>
      </c>
      <c r="B57" s="248">
        <v>3.001494498407967</v>
      </c>
      <c r="C57" s="248">
        <v>3.1572144516129033</v>
      </c>
      <c r="D57" s="248">
        <v>3.1080224004305732</v>
      </c>
      <c r="E57" s="248">
        <v>2.7305698993899443</v>
      </c>
      <c r="F57" s="248">
        <v>2.934692021647014</v>
      </c>
      <c r="G57" s="248">
        <v>3.0348687054325283</v>
      </c>
      <c r="H57" s="248">
        <v>3.4251168947075321</v>
      </c>
      <c r="I57" s="248">
        <v>3.3918012422360264</v>
      </c>
      <c r="J57" s="248">
        <v>3.5221566188009192</v>
      </c>
      <c r="K57" s="248">
        <v>2.9593938911660214</v>
      </c>
      <c r="L57" s="248">
        <v>2.6574495412844059</v>
      </c>
      <c r="M57" s="248">
        <v>2.8761810009066573</v>
      </c>
      <c r="N57" s="248">
        <v>2.5928813559321999</v>
      </c>
      <c r="O57" s="248">
        <v>3.0012080536912751</v>
      </c>
      <c r="P57" s="248">
        <v>3.3129268292682932</v>
      </c>
      <c r="Q57" s="248">
        <v>3.1927363752902735</v>
      </c>
      <c r="R57" s="248">
        <v>3.2477447744774466</v>
      </c>
      <c r="S57" s="248">
        <v>3.4217256402919594</v>
      </c>
      <c r="T57" s="248">
        <v>3.4808975746199988</v>
      </c>
      <c r="U57" s="248">
        <v>3.3894723628480095</v>
      </c>
      <c r="V57" s="248">
        <v>3.641874370607173</v>
      </c>
    </row>
    <row r="58" spans="1:22">
      <c r="A58" s="253" t="s">
        <v>521</v>
      </c>
      <c r="B58" s="248">
        <v>3.5000000000000004</v>
      </c>
      <c r="C58" s="248">
        <v>4.4622137404580169</v>
      </c>
      <c r="D58" s="248">
        <v>3.8950900900900929</v>
      </c>
      <c r="E58" s="248">
        <v>3.8555263157894739</v>
      </c>
      <c r="F58" s="248">
        <v>4.0364401294498391</v>
      </c>
      <c r="G58" s="248">
        <v>4.4817045454545452</v>
      </c>
      <c r="H58" s="248">
        <v>3.8060000000000005</v>
      </c>
      <c r="I58" s="248">
        <v>3.8290731034482715</v>
      </c>
      <c r="J58" s="248">
        <v>3.1463157894736846</v>
      </c>
      <c r="K58" s="248">
        <v>3.1581103603603609</v>
      </c>
      <c r="L58" s="248">
        <v>2.65</v>
      </c>
      <c r="M58" s="248">
        <v>4.2331317757009348</v>
      </c>
      <c r="N58" s="248">
        <v>3.3125</v>
      </c>
      <c r="O58" s="248">
        <v>3.8492588447653437</v>
      </c>
      <c r="P58" s="248">
        <v>3.3908250825082504</v>
      </c>
      <c r="Q58" s="248">
        <v>4.08</v>
      </c>
      <c r="R58" s="248">
        <v>4.0260215827338151</v>
      </c>
      <c r="S58" s="248">
        <v>3.0430573248407646</v>
      </c>
      <c r="T58" s="248">
        <v>3.84660714285714</v>
      </c>
      <c r="U58" s="248">
        <v>3.841197044334975</v>
      </c>
      <c r="V58" s="248">
        <v>4.3256613346682347</v>
      </c>
    </row>
    <row r="59" spans="1:22">
      <c r="A59" s="253" t="s">
        <v>522</v>
      </c>
      <c r="B59" s="248">
        <v>4.7783933518005544</v>
      </c>
      <c r="C59" s="248">
        <v>5.5181835873576279</v>
      </c>
      <c r="D59" s="248">
        <v>3.3512872557905333</v>
      </c>
      <c r="E59" s="248">
        <v>5.075603217158176</v>
      </c>
      <c r="F59" s="248">
        <v>4.1562668991983447</v>
      </c>
      <c r="G59" s="248">
        <v>4.6119999999999974</v>
      </c>
      <c r="H59" s="248">
        <v>5.6116683161004435</v>
      </c>
      <c r="I59" s="248">
        <v>4.0024913337910606</v>
      </c>
      <c r="J59" s="248">
        <v>5.6181818181818182</v>
      </c>
      <c r="K59" s="248">
        <v>5.5933264033264072</v>
      </c>
      <c r="L59" s="248">
        <v>5.35</v>
      </c>
      <c r="M59" s="248">
        <v>3.4901785714285714</v>
      </c>
      <c r="N59" s="248">
        <v>5.4400000000000022</v>
      </c>
      <c r="O59" s="248">
        <v>5.36</v>
      </c>
      <c r="P59" s="248">
        <v>4</v>
      </c>
      <c r="Q59" s="248">
        <v>4</v>
      </c>
      <c r="R59" s="248">
        <v>4.3422490470139747</v>
      </c>
      <c r="S59" s="248">
        <v>4.3182857142857145</v>
      </c>
      <c r="T59" s="248">
        <v>6.05</v>
      </c>
      <c r="U59" s="248">
        <v>4.6450505050505022</v>
      </c>
      <c r="V59" s="248">
        <v>4.63663868230456</v>
      </c>
    </row>
    <row r="60" spans="1:22">
      <c r="A60" s="249" t="s">
        <v>40</v>
      </c>
      <c r="B60" s="248">
        <v>4.8204727562633245</v>
      </c>
      <c r="C60" s="248">
        <v>3.0550903962460798</v>
      </c>
      <c r="D60" s="248">
        <v>3.3853797468333098</v>
      </c>
      <c r="E60" s="248">
        <v>3.5286245475310301</v>
      </c>
      <c r="F60" s="248">
        <v>3.4785197194991904</v>
      </c>
      <c r="G60" s="248">
        <v>3.0561065604269899</v>
      </c>
      <c r="H60" s="248">
        <v>3.69566257402079</v>
      </c>
      <c r="I60" s="248">
        <v>4.0932727739411998</v>
      </c>
      <c r="J60" s="248">
        <v>3.1292202166734095</v>
      </c>
      <c r="K60" s="248">
        <v>3.7504394831053598</v>
      </c>
      <c r="L60" s="248">
        <v>3.0957246374621596</v>
      </c>
      <c r="M60" s="248">
        <v>3.4559085311924802</v>
      </c>
      <c r="N60" s="248">
        <v>4.0158939136328602</v>
      </c>
      <c r="O60" s="248">
        <v>4.5216933086004198</v>
      </c>
      <c r="P60" s="248">
        <v>3.9922129963755202</v>
      </c>
      <c r="Q60" s="248">
        <v>3.4437233262032101</v>
      </c>
      <c r="R60" s="248">
        <v>4.1417391304347806</v>
      </c>
      <c r="S60" s="248">
        <v>4.5472630000000001</v>
      </c>
      <c r="T60" s="248">
        <v>3.3647965378825901</v>
      </c>
      <c r="U60" s="248">
        <v>3.8106259097525497</v>
      </c>
      <c r="V60" s="248">
        <v>4.2885154556348466</v>
      </c>
    </row>
    <row r="61" spans="1:22">
      <c r="A61" s="249" t="s">
        <v>41</v>
      </c>
      <c r="B61" s="248">
        <v>5.0132899860265674</v>
      </c>
      <c r="C61" s="248">
        <v>3.8604356248382703</v>
      </c>
      <c r="D61" s="248">
        <v>4.2511795600417752</v>
      </c>
      <c r="E61" s="248">
        <v>4.0670826405718099</v>
      </c>
      <c r="F61" s="248">
        <v>3.93325137128017</v>
      </c>
      <c r="G61" s="248">
        <v>3.8389814789487802</v>
      </c>
      <c r="H61" s="248">
        <v>3.7587015743036298</v>
      </c>
      <c r="I61" s="248">
        <v>3.4763799999999998</v>
      </c>
      <c r="J61" s="248">
        <v>3.5324979999999999</v>
      </c>
      <c r="K61" s="248">
        <v>4.1202969999999999</v>
      </c>
      <c r="L61" s="248">
        <v>3.8546539999999996</v>
      </c>
      <c r="M61" s="248">
        <v>3.6386400000000001</v>
      </c>
      <c r="N61" s="248" t="e">
        <v>#DIV/0!</v>
      </c>
      <c r="O61" s="248" t="e">
        <v>#DIV/0!</v>
      </c>
      <c r="P61" s="248" t="e">
        <v>#DIV/0!</v>
      </c>
      <c r="Q61" s="248" t="e">
        <v>#DIV/0!</v>
      </c>
      <c r="R61" s="248" t="e">
        <v>#DIV/0!</v>
      </c>
      <c r="S61" s="248" t="e">
        <v>#DIV/0!</v>
      </c>
      <c r="T61" s="248" t="e">
        <v>#DIV/0!</v>
      </c>
      <c r="U61" s="248" t="e">
        <v>#DIV/0!</v>
      </c>
      <c r="V61" s="248" t="e">
        <v>#DIV/0!</v>
      </c>
    </row>
    <row r="62" spans="1:22">
      <c r="A62" s="249" t="s">
        <v>17</v>
      </c>
      <c r="B62" s="248">
        <v>0</v>
      </c>
      <c r="C62" s="248">
        <v>0</v>
      </c>
      <c r="D62" s="248">
        <v>0</v>
      </c>
      <c r="E62" s="248">
        <v>0</v>
      </c>
      <c r="F62" s="248">
        <v>0</v>
      </c>
      <c r="G62" s="248">
        <v>0</v>
      </c>
      <c r="H62" s="248">
        <v>0</v>
      </c>
      <c r="I62" s="248">
        <v>0</v>
      </c>
      <c r="J62" s="248">
        <v>0</v>
      </c>
      <c r="K62" s="248">
        <v>0</v>
      </c>
      <c r="L62" s="248">
        <v>0</v>
      </c>
      <c r="M62" s="248">
        <v>0</v>
      </c>
      <c r="N62" s="248">
        <v>0</v>
      </c>
      <c r="O62" s="248">
        <v>0</v>
      </c>
      <c r="P62" s="248">
        <v>0</v>
      </c>
      <c r="Q62" s="248">
        <v>0</v>
      </c>
      <c r="R62" s="248">
        <v>0</v>
      </c>
      <c r="S62" s="248">
        <v>0</v>
      </c>
      <c r="T62" s="248">
        <v>0</v>
      </c>
      <c r="U62" s="248">
        <v>0</v>
      </c>
      <c r="V62" s="248">
        <v>0</v>
      </c>
    </row>
    <row r="63" spans="1:22">
      <c r="A63" s="249" t="s">
        <v>283</v>
      </c>
      <c r="B63" s="248">
        <v>1.0888580000000001</v>
      </c>
      <c r="C63" s="248" t="e">
        <v>#DIV/0!</v>
      </c>
      <c r="D63" s="248" t="e">
        <v>#DIV/0!</v>
      </c>
      <c r="E63" s="248" t="e">
        <v>#DIV/0!</v>
      </c>
      <c r="F63" s="248" t="e">
        <v>#DIV/0!</v>
      </c>
      <c r="G63" s="248" t="e">
        <v>#DIV/0!</v>
      </c>
      <c r="H63" s="248" t="e">
        <v>#DIV/0!</v>
      </c>
      <c r="I63" s="248" t="e">
        <v>#DIV/0!</v>
      </c>
      <c r="J63" s="248" t="e">
        <v>#DIV/0!</v>
      </c>
      <c r="K63" s="248" t="e">
        <v>#DIV/0!</v>
      </c>
      <c r="L63" s="248" t="e">
        <v>#DIV/0!</v>
      </c>
      <c r="M63" s="248" t="e">
        <v>#DIV/0!</v>
      </c>
      <c r="N63" s="248" t="e">
        <v>#DIV/0!</v>
      </c>
      <c r="O63" s="248" t="e">
        <v>#DIV/0!</v>
      </c>
      <c r="P63" s="248" t="e">
        <v>#DIV/0!</v>
      </c>
      <c r="Q63" s="248" t="e">
        <v>#DIV/0!</v>
      </c>
      <c r="R63" s="248" t="e">
        <v>#DIV/0!</v>
      </c>
      <c r="S63" s="248" t="e">
        <v>#DIV/0!</v>
      </c>
      <c r="T63" s="248" t="e">
        <v>#DIV/0!</v>
      </c>
      <c r="U63" s="248" t="e">
        <v>#DIV/0!</v>
      </c>
      <c r="V63" s="248" t="e">
        <v>#DIV/0!</v>
      </c>
    </row>
    <row r="64" spans="1:22">
      <c r="A64" s="249" t="s">
        <v>282</v>
      </c>
      <c r="B64" s="248">
        <v>3.490633930633122</v>
      </c>
      <c r="C64" s="248">
        <v>3.91</v>
      </c>
      <c r="D64" s="248" t="e">
        <v>#DIV/0!</v>
      </c>
      <c r="E64" s="248" t="e">
        <v>#DIV/0!</v>
      </c>
      <c r="F64" s="248" t="e">
        <v>#DIV/0!</v>
      </c>
      <c r="G64" s="248" t="e">
        <v>#DIV/0!</v>
      </c>
      <c r="H64" s="248" t="e">
        <v>#DIV/0!</v>
      </c>
      <c r="I64" s="248" t="e">
        <v>#DIV/0!</v>
      </c>
      <c r="J64" s="248">
        <v>4.25</v>
      </c>
      <c r="K64" s="248" t="e">
        <v>#DIV/0!</v>
      </c>
      <c r="L64" s="248" t="e">
        <v>#DIV/0!</v>
      </c>
      <c r="M64" s="248" t="e">
        <v>#DIV/0!</v>
      </c>
      <c r="N64" s="248" t="e">
        <v>#DIV/0!</v>
      </c>
      <c r="O64" s="248" t="e">
        <v>#DIV/0!</v>
      </c>
      <c r="P64" s="248" t="e">
        <v>#DIV/0!</v>
      </c>
      <c r="Q64" s="248" t="e">
        <v>#DIV/0!</v>
      </c>
      <c r="R64" s="248" t="e">
        <v>#DIV/0!</v>
      </c>
      <c r="S64" s="248" t="e">
        <v>#DIV/0!</v>
      </c>
      <c r="T64" s="248" t="e">
        <v>#DIV/0!</v>
      </c>
      <c r="U64" s="248" t="e">
        <v>#DIV/0!</v>
      </c>
      <c r="V64" s="248" t="e">
        <v>#DIV/0!</v>
      </c>
    </row>
    <row r="65" spans="1:22">
      <c r="A65" s="249" t="s">
        <v>19</v>
      </c>
      <c r="B65" s="248">
        <v>3.1857757917741814</v>
      </c>
      <c r="C65" s="248">
        <v>4.3668982035928101</v>
      </c>
      <c r="D65" s="248">
        <v>4.1261677226277405</v>
      </c>
      <c r="E65" s="248">
        <v>4.6246118000177798</v>
      </c>
      <c r="F65" s="248">
        <v>4.0912937764705903</v>
      </c>
      <c r="G65" s="248">
        <v>5.1666035471698102</v>
      </c>
      <c r="H65" s="248">
        <v>5.6870780543187198</v>
      </c>
      <c r="I65" s="248">
        <v>5.21653433763856</v>
      </c>
      <c r="J65" s="248">
        <v>4.9000000000000004</v>
      </c>
      <c r="K65" s="248">
        <v>4.5354643802809003</v>
      </c>
      <c r="L65" s="248">
        <v>4.2778250490105396</v>
      </c>
      <c r="M65" s="248">
        <v>4.63670886075949</v>
      </c>
      <c r="N65" s="248">
        <v>0</v>
      </c>
      <c r="O65" s="248">
        <v>0</v>
      </c>
      <c r="P65" s="248">
        <v>0</v>
      </c>
      <c r="Q65" s="248">
        <v>0</v>
      </c>
      <c r="R65" s="248">
        <v>0</v>
      </c>
      <c r="S65" s="248">
        <v>0</v>
      </c>
      <c r="T65" s="248">
        <v>0</v>
      </c>
      <c r="U65" s="248">
        <v>0</v>
      </c>
      <c r="V65" s="248" t="e">
        <v>#DIV/0!</v>
      </c>
    </row>
    <row r="66" spans="1:22">
      <c r="A66" s="249" t="s">
        <v>526</v>
      </c>
      <c r="B66" s="248">
        <v>2.6603672253662398</v>
      </c>
      <c r="C66" s="248">
        <v>3.1610830976523903</v>
      </c>
      <c r="D66" s="248">
        <v>0</v>
      </c>
      <c r="E66" s="248">
        <v>0</v>
      </c>
      <c r="F66" s="248">
        <v>0</v>
      </c>
      <c r="G66" s="248">
        <v>0</v>
      </c>
      <c r="H66" s="248">
        <v>0</v>
      </c>
      <c r="I66" s="248">
        <v>0</v>
      </c>
      <c r="J66" s="248">
        <v>0</v>
      </c>
      <c r="K66" s="248">
        <v>0</v>
      </c>
      <c r="L66" s="248">
        <v>0</v>
      </c>
      <c r="M66" s="248">
        <v>0</v>
      </c>
      <c r="N66" s="248">
        <v>0</v>
      </c>
      <c r="O66" s="248">
        <v>0</v>
      </c>
      <c r="P66" s="248">
        <v>0</v>
      </c>
      <c r="Q66" s="248">
        <v>0</v>
      </c>
      <c r="R66" s="248">
        <v>0</v>
      </c>
      <c r="S66" s="248">
        <v>0</v>
      </c>
      <c r="T66" s="248">
        <v>0</v>
      </c>
      <c r="U66" s="248">
        <v>0</v>
      </c>
      <c r="V66" s="248" t="e">
        <v>#DIV/0!</v>
      </c>
    </row>
    <row r="67" spans="1:22">
      <c r="A67" s="249" t="s">
        <v>46</v>
      </c>
      <c r="B67" s="248">
        <v>2.89394418390606</v>
      </c>
      <c r="C67" s="248">
        <v>3.7654187788793703</v>
      </c>
      <c r="D67" s="248">
        <v>0</v>
      </c>
      <c r="E67" s="248">
        <v>0</v>
      </c>
      <c r="F67" s="248">
        <v>0</v>
      </c>
      <c r="G67" s="248">
        <v>0</v>
      </c>
      <c r="H67" s="248">
        <v>0</v>
      </c>
      <c r="I67" s="248">
        <v>0</v>
      </c>
      <c r="J67" s="248">
        <v>0</v>
      </c>
      <c r="K67" s="248">
        <v>0</v>
      </c>
      <c r="L67" s="248">
        <v>0</v>
      </c>
      <c r="M67" s="248">
        <v>0</v>
      </c>
      <c r="N67" s="248">
        <v>0</v>
      </c>
      <c r="O67" s="248">
        <v>0</v>
      </c>
      <c r="P67" s="248">
        <v>0</v>
      </c>
      <c r="Q67" s="248">
        <v>0</v>
      </c>
      <c r="R67" s="248">
        <v>0</v>
      </c>
      <c r="S67" s="248">
        <v>0</v>
      </c>
      <c r="T67" s="248">
        <v>0</v>
      </c>
      <c r="U67" s="248">
        <v>0</v>
      </c>
      <c r="V67" s="248" t="e">
        <v>#DIV/0!</v>
      </c>
    </row>
    <row r="68" spans="1:22">
      <c r="A68" s="249" t="s">
        <v>47</v>
      </c>
      <c r="B68" s="248">
        <v>7.1999999999999993</v>
      </c>
      <c r="C68" s="248">
        <v>0</v>
      </c>
      <c r="D68" s="248">
        <v>0</v>
      </c>
      <c r="E68" s="248">
        <v>0</v>
      </c>
      <c r="F68" s="248">
        <v>0</v>
      </c>
      <c r="G68" s="248">
        <v>0</v>
      </c>
      <c r="H68" s="248">
        <v>0</v>
      </c>
      <c r="I68" s="248">
        <v>0</v>
      </c>
      <c r="J68" s="248">
        <v>0</v>
      </c>
      <c r="K68" s="248">
        <v>0</v>
      </c>
      <c r="L68" s="248">
        <v>0</v>
      </c>
      <c r="M68" s="248">
        <v>0</v>
      </c>
      <c r="N68" s="248">
        <v>0</v>
      </c>
      <c r="O68" s="248">
        <v>0</v>
      </c>
      <c r="P68" s="248">
        <v>0</v>
      </c>
      <c r="Q68" s="248">
        <v>0</v>
      </c>
      <c r="R68" s="248">
        <v>0</v>
      </c>
      <c r="S68" s="248">
        <v>0</v>
      </c>
      <c r="T68" s="248">
        <v>0</v>
      </c>
      <c r="U68" s="248">
        <v>0</v>
      </c>
      <c r="V68" s="248" t="e">
        <v>#DIV/0!</v>
      </c>
    </row>
    <row r="69" spans="1:22">
      <c r="B69" s="248">
        <v>0</v>
      </c>
      <c r="C69" s="248">
        <v>0</v>
      </c>
      <c r="D69" s="248">
        <v>0</v>
      </c>
      <c r="E69" s="248">
        <v>0</v>
      </c>
      <c r="F69" s="248">
        <v>0</v>
      </c>
      <c r="G69" s="248">
        <v>0</v>
      </c>
      <c r="H69" s="248">
        <v>0</v>
      </c>
      <c r="I69" s="248">
        <v>0</v>
      </c>
      <c r="J69" s="248">
        <v>0</v>
      </c>
      <c r="K69" s="248">
        <v>0</v>
      </c>
      <c r="L69" s="248">
        <v>0</v>
      </c>
      <c r="M69" s="248">
        <v>0</v>
      </c>
      <c r="N69" s="248">
        <v>0</v>
      </c>
      <c r="O69" s="248">
        <v>0</v>
      </c>
      <c r="P69" s="248">
        <v>0</v>
      </c>
      <c r="Q69" s="248">
        <v>0</v>
      </c>
      <c r="R69" s="248">
        <v>0</v>
      </c>
      <c r="S69" s="248">
        <v>0</v>
      </c>
      <c r="T69" s="248">
        <v>0</v>
      </c>
      <c r="U69" s="248">
        <v>0</v>
      </c>
      <c r="V69" s="248">
        <v>0</v>
      </c>
    </row>
    <row r="70" spans="1:22">
      <c r="B70" s="248">
        <v>0</v>
      </c>
      <c r="C70" s="248">
        <v>0</v>
      </c>
      <c r="D70" s="248">
        <v>0</v>
      </c>
      <c r="E70" s="248">
        <v>0</v>
      </c>
      <c r="F70" s="248">
        <v>0</v>
      </c>
      <c r="G70" s="248">
        <v>0</v>
      </c>
      <c r="H70" s="248">
        <v>0</v>
      </c>
      <c r="I70" s="248">
        <v>0</v>
      </c>
      <c r="J70" s="248">
        <v>0</v>
      </c>
      <c r="K70" s="248">
        <v>0</v>
      </c>
      <c r="L70" s="248">
        <v>0</v>
      </c>
      <c r="M70" s="248">
        <v>0</v>
      </c>
      <c r="N70" s="248">
        <v>0</v>
      </c>
      <c r="O70" s="248">
        <v>0</v>
      </c>
      <c r="P70" s="248">
        <v>0</v>
      </c>
      <c r="Q70" s="248">
        <v>0</v>
      </c>
      <c r="R70" s="248">
        <v>0</v>
      </c>
      <c r="S70" s="248">
        <v>0</v>
      </c>
      <c r="T70" s="248">
        <v>0</v>
      </c>
      <c r="U70" s="248">
        <v>0</v>
      </c>
      <c r="V70" s="248">
        <v>0</v>
      </c>
    </row>
    <row r="71" spans="1:22">
      <c r="B71" s="248">
        <v>0</v>
      </c>
      <c r="C71" s="248">
        <v>0</v>
      </c>
      <c r="D71" s="248">
        <v>0</v>
      </c>
      <c r="E71" s="248">
        <v>0</v>
      </c>
      <c r="F71" s="248">
        <v>0</v>
      </c>
      <c r="G71" s="248">
        <v>0</v>
      </c>
      <c r="H71" s="248">
        <v>0</v>
      </c>
      <c r="I71" s="248">
        <v>0</v>
      </c>
      <c r="J71" s="248">
        <v>0</v>
      </c>
      <c r="K71" s="248">
        <v>0</v>
      </c>
      <c r="L71" s="248">
        <v>0</v>
      </c>
      <c r="M71" s="248">
        <v>0</v>
      </c>
      <c r="N71" s="248">
        <v>0</v>
      </c>
      <c r="O71" s="248">
        <v>0</v>
      </c>
      <c r="P71" s="248">
        <v>0</v>
      </c>
      <c r="Q71" s="248">
        <v>0</v>
      </c>
      <c r="R71" s="248">
        <v>0</v>
      </c>
      <c r="S71" s="248">
        <v>0</v>
      </c>
      <c r="T71" s="248">
        <v>0</v>
      </c>
      <c r="U71" s="248">
        <v>0</v>
      </c>
      <c r="V71" s="248">
        <v>0</v>
      </c>
    </row>
    <row r="72" spans="1:22">
      <c r="A72" s="249" t="s">
        <v>527</v>
      </c>
      <c r="B72" s="248">
        <v>2.0251316165482458</v>
      </c>
      <c r="C72" s="248">
        <v>1.8905246192376757</v>
      </c>
      <c r="D72" s="248">
        <v>1.8577557162889362</v>
      </c>
      <c r="E72" s="248">
        <v>1.8172732645981495</v>
      </c>
      <c r="F72" s="248">
        <v>2.0802416992604691</v>
      </c>
      <c r="G72" s="248">
        <v>2.1169903499277645</v>
      </c>
      <c r="H72" s="248">
        <v>2.1106831560050603</v>
      </c>
      <c r="I72" s="248">
        <v>2.1131726501160122</v>
      </c>
      <c r="J72" s="248">
        <v>2.3404688287903679</v>
      </c>
      <c r="K72" s="248">
        <v>2.4275784890942913</v>
      </c>
      <c r="L72" s="248">
        <v>2.2575413936132791</v>
      </c>
      <c r="M72" s="248">
        <v>2.0261021038202673</v>
      </c>
      <c r="N72" s="248">
        <v>3.4772934374450419</v>
      </c>
      <c r="O72" s="248">
        <v>3.3065060438785681</v>
      </c>
      <c r="P72" s="248">
        <v>3.5953941167574777</v>
      </c>
      <c r="Q72" s="248">
        <v>3.281696724857714</v>
      </c>
      <c r="R72" s="248">
        <v>3.7109260648363755</v>
      </c>
      <c r="S72" s="248">
        <v>3.4335436322425994</v>
      </c>
      <c r="T72" s="248">
        <v>3.4595835630924068</v>
      </c>
      <c r="U72" s="248">
        <v>3.3805921334866977</v>
      </c>
      <c r="V72" s="248">
        <v>3.5993448768805747</v>
      </c>
    </row>
    <row r="73" spans="1:22">
      <c r="A73" s="249" t="s">
        <v>528</v>
      </c>
      <c r="B73" s="248">
        <v>3.5954222827763402</v>
      </c>
      <c r="C73" s="248">
        <v>3.7856588405300697</v>
      </c>
      <c r="D73" s="248">
        <v>3.7051091457826404</v>
      </c>
      <c r="E73" s="248">
        <v>3.8799418393924698</v>
      </c>
      <c r="F73" s="248">
        <v>3.7762937358290602</v>
      </c>
      <c r="G73" s="248">
        <v>3.8120609451285099</v>
      </c>
      <c r="H73" s="248">
        <v>4.1966896737562394</v>
      </c>
      <c r="I73" s="248">
        <v>3.71003989839474</v>
      </c>
      <c r="J73" s="248">
        <v>3.7011284183456996</v>
      </c>
      <c r="K73" s="248">
        <v>3.4390283944314799</v>
      </c>
      <c r="L73" s="248">
        <v>3.5066669819819798</v>
      </c>
      <c r="M73" s="248">
        <v>3.7126036039213397</v>
      </c>
      <c r="N73" s="248">
        <v>3.8</v>
      </c>
      <c r="O73" s="248">
        <v>0</v>
      </c>
      <c r="P73" s="248">
        <v>0</v>
      </c>
      <c r="Q73" s="248">
        <v>0</v>
      </c>
      <c r="R73" s="248">
        <v>0</v>
      </c>
      <c r="S73" s="248">
        <v>0</v>
      </c>
      <c r="T73" s="248">
        <v>0</v>
      </c>
      <c r="U73" s="248">
        <v>0</v>
      </c>
      <c r="V73" s="248" t="e">
        <v>#DIV/0!</v>
      </c>
    </row>
    <row r="74" spans="1:22">
      <c r="A74" s="249" t="s">
        <v>529</v>
      </c>
      <c r="B74" s="248">
        <v>1.9304620508366324</v>
      </c>
      <c r="C74" s="248">
        <v>2.1261505214102501</v>
      </c>
      <c r="D74" s="248">
        <v>1.9489436382505201</v>
      </c>
      <c r="E74" s="248">
        <v>2.1353554993060997</v>
      </c>
      <c r="F74" s="248">
        <v>2.1588037606027397</v>
      </c>
      <c r="G74" s="248">
        <v>2.1506448490448902</v>
      </c>
      <c r="H74" s="248">
        <v>2.2979159551861099</v>
      </c>
      <c r="I74" s="248">
        <v>2.2282455967608801</v>
      </c>
      <c r="J74" s="248">
        <v>2.2030237316230097</v>
      </c>
      <c r="K74" s="248">
        <v>2.2884478058973401</v>
      </c>
      <c r="L74" s="248">
        <v>2.3041238733664602</v>
      </c>
      <c r="M74" s="248">
        <v>2.5843676808590801</v>
      </c>
      <c r="N74" s="248">
        <v>3.108333</v>
      </c>
      <c r="O74" s="248">
        <v>2.7333333333333298</v>
      </c>
      <c r="P74" s="248">
        <v>3.1</v>
      </c>
      <c r="Q74" s="248">
        <v>2.9066552901023899</v>
      </c>
      <c r="R74" s="248">
        <v>2.6966666666666703</v>
      </c>
      <c r="S74" s="248">
        <v>3.4000000000000004</v>
      </c>
      <c r="T74" s="248">
        <v>3.4000000000000004</v>
      </c>
      <c r="U74" s="248">
        <v>2.9318840579710104</v>
      </c>
      <c r="V74" s="248">
        <v>3.8854228054531657</v>
      </c>
    </row>
    <row r="75" spans="1:22">
      <c r="A75" s="249" t="s">
        <v>530</v>
      </c>
      <c r="B75" s="248">
        <v>5.9116879999999998</v>
      </c>
      <c r="C75" s="248">
        <v>6</v>
      </c>
      <c r="D75" s="248">
        <v>6</v>
      </c>
      <c r="E75" s="248">
        <v>6.0285710000000003</v>
      </c>
      <c r="F75" s="248">
        <v>5.6666670000000003</v>
      </c>
      <c r="G75" s="248">
        <v>6.16</v>
      </c>
      <c r="H75" s="248">
        <v>0</v>
      </c>
      <c r="I75" s="248">
        <v>0</v>
      </c>
      <c r="J75" s="248">
        <v>5.3</v>
      </c>
      <c r="K75" s="248">
        <v>5.4</v>
      </c>
      <c r="L75" s="248">
        <v>5.4</v>
      </c>
      <c r="M75" s="248">
        <v>0</v>
      </c>
      <c r="N75" s="248">
        <v>5</v>
      </c>
      <c r="O75" s="248">
        <v>0</v>
      </c>
      <c r="P75" s="248">
        <v>0</v>
      </c>
      <c r="Q75" s="248">
        <v>0</v>
      </c>
      <c r="R75" s="248">
        <v>0</v>
      </c>
      <c r="S75" s="248">
        <v>6.16</v>
      </c>
      <c r="T75" s="248">
        <v>0</v>
      </c>
      <c r="U75" s="248">
        <v>4.3</v>
      </c>
      <c r="V75" s="248">
        <v>3.8857142857142861</v>
      </c>
    </row>
    <row r="76" spans="1:22">
      <c r="A76" s="249" t="s">
        <v>531</v>
      </c>
      <c r="B76" s="248">
        <v>0</v>
      </c>
      <c r="C76" s="248">
        <v>0</v>
      </c>
      <c r="D76" s="248">
        <v>0</v>
      </c>
      <c r="E76" s="248">
        <v>0</v>
      </c>
      <c r="F76" s="248">
        <v>0</v>
      </c>
      <c r="G76" s="248">
        <v>0</v>
      </c>
      <c r="H76" s="248">
        <v>0</v>
      </c>
      <c r="I76" s="248">
        <v>0</v>
      </c>
      <c r="J76" s="248">
        <v>0</v>
      </c>
      <c r="K76" s="248">
        <v>0</v>
      </c>
      <c r="L76" s="248">
        <v>0</v>
      </c>
      <c r="M76" s="248" t="e">
        <v>#DIV/0!</v>
      </c>
      <c r="N76" s="248">
        <v>0</v>
      </c>
      <c r="O76" s="248">
        <v>0</v>
      </c>
      <c r="P76" s="248">
        <v>0</v>
      </c>
      <c r="Q76" s="248">
        <v>0</v>
      </c>
      <c r="R76" s="248">
        <v>0</v>
      </c>
      <c r="S76" s="248">
        <v>0</v>
      </c>
      <c r="T76" s="248">
        <v>0</v>
      </c>
      <c r="U76" s="248">
        <v>0</v>
      </c>
      <c r="V76" s="248">
        <v>0</v>
      </c>
    </row>
    <row r="77" spans="1:22">
      <c r="A77" s="249" t="s">
        <v>532</v>
      </c>
      <c r="B77" s="248">
        <v>1.7707059594017922</v>
      </c>
      <c r="C77" s="248">
        <v>0</v>
      </c>
      <c r="D77" s="248">
        <v>0</v>
      </c>
      <c r="E77" s="248">
        <v>0</v>
      </c>
      <c r="F77" s="248">
        <v>0</v>
      </c>
      <c r="G77" s="248">
        <v>0</v>
      </c>
      <c r="H77" s="248">
        <v>0</v>
      </c>
      <c r="I77" s="248">
        <v>0</v>
      </c>
      <c r="J77" s="248">
        <v>0</v>
      </c>
      <c r="K77" s="248">
        <v>0</v>
      </c>
      <c r="L77" s="248">
        <v>0</v>
      </c>
      <c r="M77" s="248">
        <v>0</v>
      </c>
      <c r="N77" s="248">
        <v>0</v>
      </c>
      <c r="O77" s="248">
        <v>0</v>
      </c>
      <c r="P77" s="248">
        <v>0</v>
      </c>
      <c r="Q77" s="248">
        <v>0</v>
      </c>
      <c r="R77" s="248">
        <v>0</v>
      </c>
      <c r="S77" s="248">
        <v>0</v>
      </c>
      <c r="T77" s="248">
        <v>0</v>
      </c>
      <c r="U77" s="248">
        <v>0</v>
      </c>
      <c r="V77" s="248">
        <v>0</v>
      </c>
    </row>
    <row r="78" spans="1:22">
      <c r="B78" s="248">
        <v>0</v>
      </c>
      <c r="C78" s="248">
        <v>0</v>
      </c>
      <c r="D78" s="248">
        <v>0</v>
      </c>
      <c r="E78" s="248">
        <v>0</v>
      </c>
      <c r="F78" s="248">
        <v>0</v>
      </c>
      <c r="G78" s="248">
        <v>0</v>
      </c>
      <c r="H78" s="248">
        <v>0</v>
      </c>
      <c r="I78" s="248">
        <v>0</v>
      </c>
      <c r="J78" s="248">
        <v>0</v>
      </c>
      <c r="K78" s="248">
        <v>0</v>
      </c>
      <c r="L78" s="248">
        <v>0</v>
      </c>
      <c r="M78" s="248">
        <v>0</v>
      </c>
      <c r="N78" s="248">
        <v>0</v>
      </c>
      <c r="O78" s="248">
        <v>0</v>
      </c>
      <c r="P78" s="248">
        <v>0</v>
      </c>
      <c r="Q78" s="248">
        <v>0</v>
      </c>
      <c r="R78" s="248">
        <v>0</v>
      </c>
      <c r="S78" s="248">
        <v>0</v>
      </c>
      <c r="T78" s="248">
        <v>0</v>
      </c>
      <c r="U78" s="248">
        <v>0</v>
      </c>
      <c r="V78" s="248">
        <v>0</v>
      </c>
    </row>
    <row r="79" spans="1:22">
      <c r="A79" s="249" t="s">
        <v>533</v>
      </c>
      <c r="B79" s="248">
        <v>1.8685834480292693</v>
      </c>
      <c r="C79" s="248">
        <v>1.7502574107432298</v>
      </c>
      <c r="D79" s="248">
        <v>1.7537400702075101</v>
      </c>
      <c r="E79" s="248">
        <v>2.0358279790715601</v>
      </c>
      <c r="F79" s="248">
        <v>2.1270417150460501</v>
      </c>
      <c r="G79" s="248">
        <v>2.0704017811072202</v>
      </c>
      <c r="H79" s="248">
        <v>2.33588076121071</v>
      </c>
      <c r="I79" s="248">
        <v>2.3398043551519097</v>
      </c>
      <c r="J79" s="248">
        <v>2.3613878477366201</v>
      </c>
      <c r="K79" s="248">
        <v>2.3115272783422602</v>
      </c>
      <c r="L79" s="248">
        <v>2.3392958409879401</v>
      </c>
      <c r="M79" s="248">
        <v>2.3086821597537397</v>
      </c>
      <c r="N79" s="248">
        <v>2.7330088495759597</v>
      </c>
      <c r="O79" s="248">
        <v>2.7464208448695597</v>
      </c>
      <c r="P79" s="248">
        <v>2.75550854836075</v>
      </c>
      <c r="Q79" s="248">
        <v>2.6939294919824199</v>
      </c>
      <c r="R79" s="248">
        <v>2.7587903178545798</v>
      </c>
      <c r="S79" s="248">
        <v>2.69919410494929</v>
      </c>
      <c r="T79" s="248">
        <v>2.6926415317405494</v>
      </c>
      <c r="U79" s="248">
        <v>2.63437301505471</v>
      </c>
      <c r="V79" s="248">
        <v>3.5025208380179822</v>
      </c>
    </row>
    <row r="80" spans="1:22">
      <c r="A80" s="249" t="s">
        <v>528</v>
      </c>
      <c r="B80" s="248">
        <v>4.0088729957062599</v>
      </c>
      <c r="C80" s="248">
        <v>3.8945422429331598</v>
      </c>
      <c r="D80" s="248">
        <v>3.7836995056961102</v>
      </c>
      <c r="E80" s="248">
        <v>4.04214690532232</v>
      </c>
      <c r="F80" s="248">
        <v>3.95421131826141</v>
      </c>
      <c r="G80" s="248">
        <v>4.0113355466123304</v>
      </c>
      <c r="H80" s="248">
        <v>4.311229</v>
      </c>
      <c r="I80" s="248">
        <v>3.9223380000000003</v>
      </c>
      <c r="J80" s="248">
        <v>3.628422</v>
      </c>
      <c r="K80" s="248">
        <v>3.6246609999999997</v>
      </c>
      <c r="L80" s="248">
        <v>3.7067580000000002</v>
      </c>
      <c r="M80" s="248">
        <v>3.9783919999999999</v>
      </c>
      <c r="N80" s="248">
        <v>0</v>
      </c>
      <c r="O80" s="248">
        <v>0</v>
      </c>
      <c r="P80" s="248">
        <v>0</v>
      </c>
      <c r="Q80" s="248">
        <v>0</v>
      </c>
      <c r="R80" s="248">
        <v>0</v>
      </c>
      <c r="S80" s="248">
        <v>0</v>
      </c>
      <c r="T80" s="248">
        <v>0</v>
      </c>
      <c r="U80" s="248">
        <v>0</v>
      </c>
      <c r="V80" s="248" t="e">
        <v>#DIV/0!</v>
      </c>
    </row>
    <row r="81" spans="1:22">
      <c r="A81" s="249" t="s">
        <v>534</v>
      </c>
      <c r="B81" s="248">
        <v>1.7088755277798438</v>
      </c>
      <c r="C81" s="248">
        <v>2.0834339609862402</v>
      </c>
      <c r="D81" s="248">
        <v>2.03310808384279</v>
      </c>
      <c r="E81" s="248">
        <v>2.3485664658561101</v>
      </c>
      <c r="F81" s="248">
        <v>2.42300295390891</v>
      </c>
      <c r="G81" s="248">
        <v>2.4070468270906202</v>
      </c>
      <c r="H81" s="248">
        <v>2.6498510404761597</v>
      </c>
      <c r="I81" s="248">
        <v>2.6506409954342098</v>
      </c>
      <c r="J81" s="248">
        <v>2.6998905624977301</v>
      </c>
      <c r="K81" s="248">
        <v>2.7084462659584099</v>
      </c>
      <c r="L81" s="248">
        <v>2.6697827273152299</v>
      </c>
      <c r="M81" s="248">
        <v>2.68764477780657</v>
      </c>
      <c r="N81" s="248">
        <v>3.3221188909683801</v>
      </c>
      <c r="O81" s="248">
        <v>3.1020090418315602</v>
      </c>
      <c r="P81" s="248">
        <v>3.0527851323828901</v>
      </c>
      <c r="Q81" s="248">
        <v>3.1029332538564902</v>
      </c>
      <c r="R81" s="248">
        <v>3.3051119790394301</v>
      </c>
      <c r="S81" s="248">
        <v>3.2877399965390399</v>
      </c>
      <c r="T81" s="248">
        <v>3.6579705385775401</v>
      </c>
      <c r="U81" s="248">
        <v>3.7395241778847401</v>
      </c>
      <c r="V81" s="248">
        <v>4.0540270317937432</v>
      </c>
    </row>
    <row r="82" spans="1:22">
      <c r="A82" s="249" t="s">
        <v>535</v>
      </c>
      <c r="B82" s="248">
        <v>0</v>
      </c>
      <c r="C82" s="248">
        <v>0</v>
      </c>
      <c r="D82" s="248">
        <v>0</v>
      </c>
      <c r="E82" s="248">
        <v>0</v>
      </c>
      <c r="F82" s="248">
        <v>0</v>
      </c>
      <c r="G82" s="248">
        <v>0</v>
      </c>
      <c r="H82" s="248">
        <v>0</v>
      </c>
      <c r="I82" s="248">
        <v>0</v>
      </c>
      <c r="J82" s="248">
        <v>0</v>
      </c>
      <c r="K82" s="248">
        <v>0</v>
      </c>
      <c r="L82" s="248">
        <v>0</v>
      </c>
      <c r="M82" s="248" t="e">
        <v>#DIV/0!</v>
      </c>
      <c r="N82" s="248">
        <v>0</v>
      </c>
      <c r="O82" s="248">
        <v>0</v>
      </c>
      <c r="P82" s="248">
        <v>0</v>
      </c>
      <c r="Q82" s="248">
        <v>0</v>
      </c>
      <c r="R82" s="248">
        <v>0</v>
      </c>
      <c r="S82" s="248">
        <v>0</v>
      </c>
      <c r="T82" s="248">
        <v>0</v>
      </c>
      <c r="U82" s="248">
        <v>0</v>
      </c>
      <c r="V82" s="248">
        <v>0</v>
      </c>
    </row>
    <row r="83" spans="1:22">
      <c r="A83" s="249" t="s">
        <v>536</v>
      </c>
      <c r="B83" s="248">
        <v>0.93905732782759899</v>
      </c>
      <c r="C83" s="248">
        <v>0</v>
      </c>
      <c r="D83" s="248">
        <v>0</v>
      </c>
      <c r="E83" s="248">
        <v>0</v>
      </c>
      <c r="F83" s="248">
        <v>0</v>
      </c>
      <c r="G83" s="248">
        <v>0</v>
      </c>
      <c r="H83" s="248">
        <v>0</v>
      </c>
      <c r="I83" s="248">
        <v>0</v>
      </c>
      <c r="J83" s="248">
        <v>0</v>
      </c>
      <c r="K83" s="248">
        <v>0</v>
      </c>
      <c r="L83" s="248">
        <v>0</v>
      </c>
      <c r="M83" s="248">
        <v>0</v>
      </c>
      <c r="N83" s="248">
        <v>0</v>
      </c>
      <c r="O83" s="248">
        <v>0</v>
      </c>
      <c r="P83" s="248">
        <v>0</v>
      </c>
      <c r="Q83" s="248">
        <v>0</v>
      </c>
      <c r="R83" s="248">
        <v>0</v>
      </c>
      <c r="S83" s="248">
        <v>0</v>
      </c>
      <c r="T83" s="248">
        <v>0</v>
      </c>
      <c r="U83" s="248">
        <v>0</v>
      </c>
      <c r="V83" s="248">
        <v>0</v>
      </c>
    </row>
    <row r="84" spans="1:22">
      <c r="B84" s="248">
        <v>0</v>
      </c>
      <c r="C84" s="248">
        <v>0</v>
      </c>
      <c r="D84" s="248">
        <v>0</v>
      </c>
      <c r="E84" s="248">
        <v>0</v>
      </c>
      <c r="F84" s="248">
        <v>0</v>
      </c>
      <c r="G84" s="248">
        <v>0</v>
      </c>
      <c r="H84" s="248">
        <v>0</v>
      </c>
      <c r="I84" s="248">
        <v>0</v>
      </c>
      <c r="J84" s="248">
        <v>0</v>
      </c>
      <c r="K84" s="248">
        <v>0</v>
      </c>
      <c r="L84" s="248">
        <v>0</v>
      </c>
      <c r="M84" s="248">
        <v>0</v>
      </c>
      <c r="N84" s="248">
        <v>0</v>
      </c>
      <c r="O84" s="248">
        <v>0</v>
      </c>
      <c r="P84" s="248">
        <v>0</v>
      </c>
      <c r="Q84" s="248">
        <v>0</v>
      </c>
      <c r="R84" s="248">
        <v>0</v>
      </c>
      <c r="S84" s="248">
        <v>0</v>
      </c>
      <c r="T84" s="248">
        <v>0</v>
      </c>
      <c r="U84" s="248">
        <v>0</v>
      </c>
      <c r="V84" s="248">
        <v>0</v>
      </c>
    </row>
    <row r="85" spans="1:22">
      <c r="A85" s="249" t="s">
        <v>537</v>
      </c>
      <c r="B85" s="248">
        <v>0</v>
      </c>
      <c r="C85" s="248">
        <v>0</v>
      </c>
      <c r="D85" s="248">
        <v>0</v>
      </c>
      <c r="E85" s="248">
        <v>0</v>
      </c>
      <c r="F85" s="248">
        <v>0</v>
      </c>
      <c r="G85" s="248">
        <v>0</v>
      </c>
      <c r="H85" s="248">
        <v>0</v>
      </c>
      <c r="I85" s="248">
        <v>0</v>
      </c>
      <c r="J85" s="248">
        <v>0</v>
      </c>
      <c r="K85" s="248">
        <v>0</v>
      </c>
      <c r="L85" s="248">
        <v>0</v>
      </c>
      <c r="M85" s="248">
        <v>0</v>
      </c>
      <c r="N85" s="248">
        <v>0</v>
      </c>
      <c r="O85" s="248">
        <v>0</v>
      </c>
      <c r="P85" s="248">
        <v>0</v>
      </c>
      <c r="Q85" s="248">
        <v>0</v>
      </c>
      <c r="R85" s="248">
        <v>0</v>
      </c>
      <c r="S85" s="248">
        <v>0</v>
      </c>
      <c r="T85" s="248">
        <v>0</v>
      </c>
      <c r="U85" s="248">
        <v>0</v>
      </c>
      <c r="V85" s="248">
        <v>0</v>
      </c>
    </row>
    <row r="86" spans="1:22">
      <c r="A86" s="249" t="s">
        <v>538</v>
      </c>
      <c r="B86" s="248">
        <v>4.4166920656166262</v>
      </c>
      <c r="C86" s="248">
        <v>3.5763029863067</v>
      </c>
      <c r="D86" s="248">
        <v>3.2531208222958399</v>
      </c>
      <c r="E86" s="248">
        <v>3.3906443946271998</v>
      </c>
      <c r="F86" s="248">
        <v>3.4356431163402403</v>
      </c>
      <c r="G86" s="248">
        <v>3.4306551568484598</v>
      </c>
      <c r="H86" s="248">
        <v>4.0996009592507203</v>
      </c>
      <c r="I86" s="248">
        <v>3.6227689999999999</v>
      </c>
      <c r="J86" s="248">
        <v>3.5430190000000001</v>
      </c>
      <c r="K86" s="248">
        <v>2.894482</v>
      </c>
      <c r="L86" s="248">
        <v>2.3628840000000002</v>
      </c>
      <c r="M86" s="248">
        <v>3.31450063955233</v>
      </c>
      <c r="N86" s="248">
        <v>0</v>
      </c>
      <c r="O86" s="248">
        <v>0</v>
      </c>
      <c r="P86" s="248">
        <v>0</v>
      </c>
      <c r="Q86" s="248">
        <v>0</v>
      </c>
      <c r="R86" s="248">
        <v>0</v>
      </c>
      <c r="S86" s="248">
        <v>0</v>
      </c>
      <c r="T86" s="248">
        <v>0</v>
      </c>
      <c r="U86" s="248">
        <v>0</v>
      </c>
      <c r="V86" s="248" t="e">
        <v>#DIV/0!</v>
      </c>
    </row>
    <row r="87" spans="1:22">
      <c r="A87" s="249" t="s">
        <v>26</v>
      </c>
      <c r="B87" s="248">
        <v>2.7041849830132096</v>
      </c>
      <c r="C87" s="248">
        <v>0</v>
      </c>
      <c r="D87" s="248">
        <v>3.0714287408637899</v>
      </c>
      <c r="E87" s="248">
        <v>0</v>
      </c>
      <c r="F87" s="248">
        <v>3.8055555555555598</v>
      </c>
      <c r="G87" s="248">
        <v>0</v>
      </c>
      <c r="H87" s="248">
        <v>0</v>
      </c>
      <c r="I87" s="248">
        <v>0</v>
      </c>
      <c r="J87" s="248">
        <v>0</v>
      </c>
      <c r="K87" s="248">
        <v>0</v>
      </c>
      <c r="L87" s="248">
        <v>0</v>
      </c>
      <c r="M87" s="248">
        <v>0</v>
      </c>
      <c r="N87" s="248">
        <v>0</v>
      </c>
      <c r="O87" s="248">
        <v>0</v>
      </c>
      <c r="P87" s="248">
        <v>0</v>
      </c>
      <c r="Q87" s="248">
        <v>0</v>
      </c>
      <c r="R87" s="248">
        <v>0</v>
      </c>
      <c r="S87" s="248">
        <v>0</v>
      </c>
      <c r="T87" s="248">
        <v>0</v>
      </c>
      <c r="U87" s="248">
        <v>0</v>
      </c>
      <c r="V87" s="248" t="e">
        <v>#DIV/0!</v>
      </c>
    </row>
    <row r="88" spans="1:22">
      <c r="A88" s="249" t="s">
        <v>539</v>
      </c>
      <c r="B88" s="248">
        <v>2.6228944133190697</v>
      </c>
      <c r="C88" s="248">
        <v>2.9266186067551301</v>
      </c>
      <c r="D88" s="248">
        <v>0</v>
      </c>
      <c r="E88" s="248">
        <v>0</v>
      </c>
      <c r="F88" s="248">
        <v>0</v>
      </c>
      <c r="G88" s="248">
        <v>0</v>
      </c>
      <c r="H88" s="248">
        <v>0</v>
      </c>
      <c r="I88" s="248">
        <v>0</v>
      </c>
      <c r="J88" s="248">
        <v>0</v>
      </c>
      <c r="K88" s="248">
        <v>0</v>
      </c>
      <c r="L88" s="248">
        <v>0</v>
      </c>
      <c r="M88" s="248">
        <v>0</v>
      </c>
      <c r="N88" s="248">
        <v>0</v>
      </c>
      <c r="O88" s="248">
        <v>0</v>
      </c>
      <c r="P88" s="248">
        <v>0</v>
      </c>
      <c r="Q88" s="248">
        <v>0</v>
      </c>
      <c r="R88" s="248">
        <v>0</v>
      </c>
      <c r="S88" s="248">
        <v>0</v>
      </c>
      <c r="T88" s="248">
        <v>0</v>
      </c>
      <c r="U88" s="248">
        <v>0</v>
      </c>
      <c r="V88" s="248">
        <v>0</v>
      </c>
    </row>
    <row r="89" spans="1:22">
      <c r="A89" s="249" t="s">
        <v>63</v>
      </c>
      <c r="B89" s="248">
        <v>2.8891455192698596</v>
      </c>
      <c r="C89" s="248">
        <v>2.9440624660975798</v>
      </c>
      <c r="D89" s="248">
        <v>3.00379691637451</v>
      </c>
      <c r="E89" s="248">
        <v>0</v>
      </c>
      <c r="F89" s="248">
        <v>0</v>
      </c>
      <c r="G89" s="248">
        <v>4.3358760000000007</v>
      </c>
      <c r="H89" s="248">
        <v>0</v>
      </c>
      <c r="I89" s="248">
        <v>0</v>
      </c>
      <c r="J89" s="248">
        <v>0</v>
      </c>
      <c r="K89" s="248">
        <v>0</v>
      </c>
      <c r="L89" s="248">
        <v>0</v>
      </c>
      <c r="M89" s="248">
        <v>0</v>
      </c>
      <c r="N89" s="248">
        <v>0</v>
      </c>
      <c r="O89" s="248">
        <v>0</v>
      </c>
      <c r="P89" s="248">
        <v>0</v>
      </c>
      <c r="Q89" s="248">
        <v>0</v>
      </c>
      <c r="R89" s="248">
        <v>0</v>
      </c>
      <c r="S89" s="248">
        <v>0</v>
      </c>
      <c r="T89" s="248">
        <v>0</v>
      </c>
      <c r="U89" s="248">
        <v>0</v>
      </c>
      <c r="V89" s="248">
        <v>0</v>
      </c>
    </row>
    <row r="90" spans="1:22">
      <c r="A90" s="249" t="s">
        <v>27</v>
      </c>
      <c r="B90" s="248" t="e">
        <v>#DIV/0!</v>
      </c>
      <c r="C90" s="248">
        <v>0</v>
      </c>
      <c r="D90" s="248">
        <v>0</v>
      </c>
      <c r="E90" s="248">
        <v>0</v>
      </c>
      <c r="F90" s="248">
        <v>0</v>
      </c>
      <c r="G90" s="248">
        <v>0</v>
      </c>
      <c r="H90" s="248">
        <v>0</v>
      </c>
      <c r="I90" s="248">
        <v>0</v>
      </c>
      <c r="J90" s="248">
        <v>0</v>
      </c>
      <c r="K90" s="248">
        <v>0</v>
      </c>
      <c r="L90" s="248">
        <v>0</v>
      </c>
      <c r="M90" s="248">
        <v>0</v>
      </c>
      <c r="N90" s="248">
        <v>0</v>
      </c>
      <c r="O90" s="248">
        <v>0</v>
      </c>
      <c r="P90" s="248">
        <v>0</v>
      </c>
      <c r="Q90" s="248">
        <v>0</v>
      </c>
      <c r="R90" s="248">
        <v>0</v>
      </c>
      <c r="S90" s="248">
        <v>0</v>
      </c>
      <c r="T90" s="248">
        <v>0</v>
      </c>
      <c r="U90" s="248">
        <v>0</v>
      </c>
      <c r="V90" s="248">
        <v>5.7895652173913037</v>
      </c>
    </row>
    <row r="91" spans="1:22">
      <c r="A91" s="249" t="s">
        <v>540</v>
      </c>
      <c r="B91" s="248" t="e">
        <v>#DIV/0!</v>
      </c>
      <c r="C91" s="248">
        <v>0</v>
      </c>
      <c r="D91" s="248">
        <v>0</v>
      </c>
      <c r="E91" s="248">
        <v>0</v>
      </c>
      <c r="F91" s="248">
        <v>0</v>
      </c>
      <c r="G91" s="248">
        <v>0</v>
      </c>
      <c r="H91" s="248">
        <v>0</v>
      </c>
      <c r="I91" s="248">
        <v>0</v>
      </c>
      <c r="J91" s="248">
        <v>0</v>
      </c>
      <c r="K91" s="248">
        <v>0</v>
      </c>
      <c r="L91" s="248">
        <v>0</v>
      </c>
      <c r="M91" s="248">
        <v>0</v>
      </c>
      <c r="N91" s="248">
        <v>0</v>
      </c>
      <c r="O91" s="248">
        <v>0</v>
      </c>
      <c r="P91" s="248">
        <v>0</v>
      </c>
      <c r="Q91" s="248">
        <v>0</v>
      </c>
      <c r="R91" s="248">
        <v>0</v>
      </c>
      <c r="S91" s="248">
        <v>4.2</v>
      </c>
      <c r="T91" s="248">
        <v>0</v>
      </c>
      <c r="U91" s="248">
        <v>0</v>
      </c>
      <c r="V91" s="248">
        <v>4.2435483870967738</v>
      </c>
    </row>
    <row r="92" spans="1:22">
      <c r="A92" s="249" t="s">
        <v>29</v>
      </c>
      <c r="B92" s="248">
        <v>4.5763964342672399</v>
      </c>
      <c r="C92" s="248">
        <v>4.1676842692926002</v>
      </c>
      <c r="D92" s="248">
        <v>3.8236311027767798</v>
      </c>
      <c r="E92" s="248">
        <v>4.44540890545455</v>
      </c>
      <c r="F92" s="248">
        <v>4.3517404416177401</v>
      </c>
      <c r="G92" s="248">
        <v>3.9456746405653198</v>
      </c>
      <c r="H92" s="248">
        <v>3.8764655718015697</v>
      </c>
      <c r="I92" s="248">
        <v>3.6181828544949002</v>
      </c>
      <c r="J92" s="248">
        <v>3.5531939046768999</v>
      </c>
      <c r="K92" s="248">
        <v>3.4238119575289598</v>
      </c>
      <c r="L92" s="248">
        <v>3.5476189999999996</v>
      </c>
      <c r="M92" s="248">
        <v>3.5776870000000001</v>
      </c>
      <c r="N92" s="248">
        <v>0</v>
      </c>
      <c r="O92" s="248">
        <v>3.3050000000000002</v>
      </c>
      <c r="P92" s="248">
        <v>0</v>
      </c>
      <c r="Q92" s="248">
        <v>0</v>
      </c>
      <c r="R92" s="248">
        <v>0</v>
      </c>
      <c r="S92" s="248">
        <v>0</v>
      </c>
      <c r="T92" s="248">
        <v>0</v>
      </c>
      <c r="U92" s="248">
        <v>0</v>
      </c>
      <c r="V92" s="248" t="e">
        <v>#DIV/0!</v>
      </c>
    </row>
    <row r="93" spans="1:22">
      <c r="A93" s="249" t="s">
        <v>30</v>
      </c>
      <c r="B93" s="248">
        <v>3.0710681195243272</v>
      </c>
      <c r="C93" s="248">
        <v>2.8664704496725988</v>
      </c>
      <c r="D93" s="248">
        <v>3.022382811320329</v>
      </c>
      <c r="E93" s="248">
        <v>3.0567094645968993</v>
      </c>
      <c r="F93" s="248">
        <v>3.1447247447476658</v>
      </c>
      <c r="G93" s="248">
        <v>2.25</v>
      </c>
      <c r="H93" s="248">
        <v>3.3000000000000003</v>
      </c>
      <c r="I93" s="248">
        <v>3.3000000000000003</v>
      </c>
      <c r="J93" s="248">
        <v>3.3000000000000003</v>
      </c>
      <c r="K93" s="248">
        <v>3.3000000000000003</v>
      </c>
      <c r="L93" s="248" t="e">
        <v>#DIV/0!</v>
      </c>
      <c r="M93" s="248">
        <v>3.3000000000000003</v>
      </c>
      <c r="N93" s="248" t="e">
        <v>#DIV/0!</v>
      </c>
      <c r="O93" s="248" t="e">
        <v>#DIV/0!</v>
      </c>
      <c r="P93" s="248" t="e">
        <v>#DIV/0!</v>
      </c>
      <c r="Q93" s="248" t="e">
        <v>#DIV/0!</v>
      </c>
      <c r="R93" s="248" t="e">
        <v>#DIV/0!</v>
      </c>
      <c r="S93" s="248" t="e">
        <v>#DIV/0!</v>
      </c>
      <c r="T93" s="248" t="e">
        <v>#DIV/0!</v>
      </c>
      <c r="U93" s="248" t="e">
        <v>#DIV/0!</v>
      </c>
      <c r="V93" s="248" t="e">
        <v>#DIV/0!</v>
      </c>
    </row>
  </sheetData>
  <phoneticPr fontId="19"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8" tint="-0.499984740745262"/>
  </sheetPr>
  <dimension ref="A1:BC306"/>
  <sheetViews>
    <sheetView workbookViewId="0">
      <pane xSplit="2" ySplit="2" topLeftCell="C3" activePane="bottomRight" state="frozen"/>
      <selection pane="topRight" activeCell="C1" sqref="C1"/>
      <selection pane="bottomLeft" activeCell="A3" sqref="A3"/>
      <selection pane="bottomRight" activeCell="AE13" sqref="AE13"/>
    </sheetView>
  </sheetViews>
  <sheetFormatPr defaultColWidth="8.75" defaultRowHeight="13.5"/>
  <cols>
    <col min="1" max="1" width="26.75" style="346" bestFit="1" customWidth="1"/>
    <col min="2" max="2" width="10.875" style="365" hidden="1" customWidth="1"/>
    <col min="3" max="3" width="5.375" style="366" hidden="1" customWidth="1"/>
    <col min="4" max="6" width="5.375" style="367" hidden="1" customWidth="1"/>
    <col min="7" max="7" width="5.375" style="368" hidden="1" customWidth="1"/>
    <col min="8" max="8" width="6.625" style="472" hidden="1" customWidth="1"/>
    <col min="9" max="9" width="6" style="369" hidden="1" customWidth="1"/>
    <col min="10" max="11" width="5.75" style="369" hidden="1" customWidth="1"/>
    <col min="12" max="12" width="6.625" style="369" hidden="1" customWidth="1"/>
    <col min="13" max="13" width="6.25" style="369" hidden="1" customWidth="1"/>
    <col min="14" max="14" width="5.75" style="369" hidden="1" customWidth="1"/>
    <col min="15" max="18" width="6.625" style="369" hidden="1" customWidth="1"/>
    <col min="19" max="19" width="6.625" style="370" hidden="1" customWidth="1"/>
    <col min="20" max="21" width="6.625" style="365" hidden="1" customWidth="1"/>
    <col min="22" max="26" width="6.625" style="372" hidden="1" customWidth="1"/>
    <col min="27" max="27" width="6.25" style="372" hidden="1" customWidth="1"/>
    <col min="28" max="30" width="6.625" style="372" hidden="1" customWidth="1"/>
    <col min="31" max="31" width="6.625" style="371" customWidth="1"/>
    <col min="32" max="43" width="7.375" style="372" customWidth="1"/>
    <col min="44" max="16384" width="8.75" style="372"/>
  </cols>
  <sheetData>
    <row r="1" spans="1:55" s="346" customFormat="1">
      <c r="A1" s="262"/>
      <c r="B1" s="345"/>
      <c r="C1" s="500" t="s">
        <v>752</v>
      </c>
      <c r="D1" s="501"/>
      <c r="E1" s="501"/>
      <c r="F1" s="501"/>
      <c r="G1" s="502"/>
      <c r="H1" s="500" t="s">
        <v>753</v>
      </c>
      <c r="I1" s="501"/>
      <c r="J1" s="501"/>
      <c r="K1" s="501"/>
      <c r="L1" s="501"/>
      <c r="M1" s="501"/>
      <c r="N1" s="501"/>
      <c r="O1" s="501"/>
      <c r="P1" s="501"/>
      <c r="Q1" s="501"/>
      <c r="R1" s="501"/>
      <c r="S1" s="502"/>
      <c r="T1" s="500" t="s">
        <v>754</v>
      </c>
      <c r="U1" s="501"/>
      <c r="V1" s="501"/>
      <c r="W1" s="501"/>
      <c r="X1" s="501"/>
      <c r="Y1" s="501"/>
      <c r="Z1" s="501"/>
      <c r="AA1" s="501"/>
      <c r="AB1" s="501"/>
      <c r="AC1" s="501"/>
      <c r="AD1" s="501"/>
      <c r="AE1" s="502"/>
      <c r="AF1" s="500" t="s">
        <v>755</v>
      </c>
      <c r="AG1" s="501"/>
      <c r="AH1" s="501"/>
      <c r="AI1" s="501"/>
      <c r="AJ1" s="501"/>
      <c r="AK1" s="501"/>
      <c r="AL1" s="501"/>
      <c r="AM1" s="501"/>
      <c r="AN1" s="501"/>
      <c r="AO1" s="501"/>
      <c r="AP1" s="501"/>
      <c r="AQ1" s="502"/>
      <c r="AR1" s="500" t="s">
        <v>756</v>
      </c>
      <c r="AS1" s="501"/>
      <c r="AT1" s="501"/>
      <c r="AU1" s="501"/>
      <c r="AV1" s="501"/>
      <c r="AW1" s="501"/>
      <c r="AX1" s="501"/>
      <c r="AY1" s="501"/>
      <c r="AZ1" s="501"/>
      <c r="BA1" s="501"/>
      <c r="BB1" s="501"/>
      <c r="BC1" s="502"/>
    </row>
    <row r="2" spans="1:55" s="347" customFormat="1" ht="21.6" customHeight="1">
      <c r="B2" s="348" t="s">
        <v>757</v>
      </c>
      <c r="C2" s="349" t="s">
        <v>758</v>
      </c>
      <c r="D2" s="350" t="s">
        <v>759</v>
      </c>
      <c r="E2" s="350" t="s">
        <v>760</v>
      </c>
      <c r="F2" s="350" t="s">
        <v>761</v>
      </c>
      <c r="G2" s="351" t="s">
        <v>762</v>
      </c>
      <c r="H2" s="350" t="s">
        <v>763</v>
      </c>
      <c r="I2" s="350" t="s">
        <v>764</v>
      </c>
      <c r="J2" s="350" t="s">
        <v>765</v>
      </c>
      <c r="K2" s="350" t="s">
        <v>766</v>
      </c>
      <c r="L2" s="350" t="s">
        <v>767</v>
      </c>
      <c r="M2" s="350" t="s">
        <v>768</v>
      </c>
      <c r="N2" s="350" t="s">
        <v>769</v>
      </c>
      <c r="O2" s="350" t="s">
        <v>770</v>
      </c>
      <c r="P2" s="350" t="s">
        <v>771</v>
      </c>
      <c r="Q2" s="350" t="s">
        <v>772</v>
      </c>
      <c r="R2" s="350" t="s">
        <v>773</v>
      </c>
      <c r="S2" s="351" t="s">
        <v>774</v>
      </c>
      <c r="T2" s="350" t="s">
        <v>775</v>
      </c>
      <c r="U2" s="350" t="s">
        <v>764</v>
      </c>
      <c r="V2" s="350" t="s">
        <v>765</v>
      </c>
      <c r="W2" s="350" t="s">
        <v>766</v>
      </c>
      <c r="X2" s="350" t="s">
        <v>767</v>
      </c>
      <c r="Y2" s="350" t="s">
        <v>768</v>
      </c>
      <c r="Z2" s="350" t="s">
        <v>769</v>
      </c>
      <c r="AA2" s="350" t="s">
        <v>770</v>
      </c>
      <c r="AB2" s="350" t="s">
        <v>771</v>
      </c>
      <c r="AC2" s="350" t="s">
        <v>772</v>
      </c>
      <c r="AD2" s="350" t="s">
        <v>773</v>
      </c>
      <c r="AE2" s="352" t="s">
        <v>774</v>
      </c>
      <c r="AF2" s="353" t="s">
        <v>775</v>
      </c>
      <c r="AG2" s="353" t="s">
        <v>764</v>
      </c>
      <c r="AH2" s="353" t="s">
        <v>765</v>
      </c>
      <c r="AI2" s="353" t="s">
        <v>766</v>
      </c>
      <c r="AJ2" s="353" t="s">
        <v>767</v>
      </c>
      <c r="AK2" s="353" t="s">
        <v>768</v>
      </c>
      <c r="AL2" s="353" t="s">
        <v>769</v>
      </c>
      <c r="AM2" s="353" t="s">
        <v>770</v>
      </c>
      <c r="AN2" s="353" t="s">
        <v>771</v>
      </c>
      <c r="AO2" s="353" t="s">
        <v>772</v>
      </c>
      <c r="AP2" s="353" t="s">
        <v>773</v>
      </c>
      <c r="AQ2" s="352" t="s">
        <v>774</v>
      </c>
      <c r="AR2" s="353" t="s">
        <v>775</v>
      </c>
      <c r="AS2" s="353" t="s">
        <v>764</v>
      </c>
      <c r="AT2" s="353" t="s">
        <v>765</v>
      </c>
      <c r="AU2" s="353" t="s">
        <v>766</v>
      </c>
      <c r="AV2" s="353" t="s">
        <v>767</v>
      </c>
      <c r="AW2" s="353" t="s">
        <v>768</v>
      </c>
      <c r="AX2" s="353" t="s">
        <v>769</v>
      </c>
      <c r="AY2" s="353" t="s">
        <v>770</v>
      </c>
      <c r="AZ2" s="353" t="s">
        <v>771</v>
      </c>
      <c r="BA2" s="353" t="s">
        <v>772</v>
      </c>
      <c r="BB2" s="353" t="s">
        <v>773</v>
      </c>
      <c r="BC2" s="352" t="s">
        <v>774</v>
      </c>
    </row>
    <row r="3" spans="1:55" s="363" customFormat="1" ht="14.25">
      <c r="A3" s="354" t="s">
        <v>776</v>
      </c>
      <c r="B3" s="355">
        <v>54812.21121303871</v>
      </c>
      <c r="C3" s="356">
        <v>46426.316615075033</v>
      </c>
      <c r="D3" s="357">
        <v>47304.924850084128</v>
      </c>
      <c r="E3" s="357">
        <v>46980.534963571423</v>
      </c>
      <c r="F3" s="357">
        <v>47531.137818784904</v>
      </c>
      <c r="G3" s="358">
        <v>49121.275366628826</v>
      </c>
      <c r="H3" s="359">
        <v>50690.974423170926</v>
      </c>
      <c r="I3" s="359">
        <v>49947.982643712989</v>
      </c>
      <c r="J3" s="359">
        <v>50323.362947952053</v>
      </c>
      <c r="K3" s="359">
        <v>51062.231290065072</v>
      </c>
      <c r="L3" s="359">
        <v>50758.187079861571</v>
      </c>
      <c r="M3" s="359">
        <v>51234.201907687071</v>
      </c>
      <c r="N3" s="359">
        <v>52126.652687669899</v>
      </c>
      <c r="O3" s="359">
        <v>52300.976535014532</v>
      </c>
      <c r="P3" s="359">
        <v>52978.545018378943</v>
      </c>
      <c r="Q3" s="359">
        <v>53235.386583359636</v>
      </c>
      <c r="R3" s="359">
        <v>53829.088511564463</v>
      </c>
      <c r="S3" s="360">
        <v>54592.837824691298</v>
      </c>
      <c r="T3" s="355">
        <v>52779.935548628266</v>
      </c>
      <c r="U3" s="355">
        <v>53210.450079928392</v>
      </c>
      <c r="V3" s="355">
        <v>52451.997888486214</v>
      </c>
      <c r="W3" s="355">
        <v>53090.88104749682</v>
      </c>
      <c r="X3" s="355">
        <v>54051.155234708422</v>
      </c>
      <c r="Y3" s="355">
        <v>55164.338050632199</v>
      </c>
      <c r="Z3" s="355">
        <v>55879.056565173101</v>
      </c>
      <c r="AA3" s="355">
        <v>55359.241339457105</v>
      </c>
      <c r="AB3" s="355">
        <v>55830.49634572606</v>
      </c>
      <c r="AC3" s="355">
        <v>54939.370286836303</v>
      </c>
      <c r="AD3" s="355">
        <v>54812.21121303871</v>
      </c>
      <c r="AE3" s="361">
        <v>55463.822889552801</v>
      </c>
      <c r="AF3" s="362">
        <v>56485.311624912079</v>
      </c>
      <c r="AG3" s="362">
        <v>56824.133693604701</v>
      </c>
      <c r="AH3" s="362">
        <v>57062.955762297323</v>
      </c>
      <c r="AI3" s="362">
        <v>57010.313854300082</v>
      </c>
      <c r="AJ3" s="362">
        <v>57347.614256326036</v>
      </c>
      <c r="AK3" s="362">
        <v>57584.914658351991</v>
      </c>
      <c r="AL3" s="362">
        <v>57426.186083688095</v>
      </c>
      <c r="AM3" s="362">
        <v>57761.964819047367</v>
      </c>
      <c r="AN3" s="362">
        <v>57897.743554406654</v>
      </c>
      <c r="AO3" s="362">
        <v>58233.522289765941</v>
      </c>
      <c r="AP3" s="362">
        <v>58569.301025125227</v>
      </c>
      <c r="AQ3" s="361">
        <v>58605.079760484514</v>
      </c>
      <c r="AR3" s="362">
        <v>59072.848578136181</v>
      </c>
      <c r="AS3" s="362">
        <v>59573.117395787849</v>
      </c>
      <c r="AT3" s="362">
        <v>60023.386213439517</v>
      </c>
      <c r="AU3" s="362">
        <v>60473.655031091184</v>
      </c>
      <c r="AV3" s="362">
        <v>60923.923848742852</v>
      </c>
      <c r="AW3" s="362">
        <v>61374.19266639452</v>
      </c>
      <c r="AX3" s="362">
        <v>61824.461484046202</v>
      </c>
      <c r="AY3" s="362">
        <v>62324.730301697855</v>
      </c>
      <c r="AZ3" s="362">
        <v>62804.999119349537</v>
      </c>
      <c r="BA3" s="362">
        <v>63205.267937001205</v>
      </c>
      <c r="BB3" s="362">
        <v>63605.536754652872</v>
      </c>
      <c r="BC3" s="361">
        <v>64055.80557230454</v>
      </c>
    </row>
    <row r="4" spans="1:55" ht="12.75">
      <c r="A4" s="364" t="s">
        <v>777</v>
      </c>
      <c r="B4" s="365">
        <v>1828.1181328755999</v>
      </c>
      <c r="C4" s="366">
        <v>2373.5956413884805</v>
      </c>
      <c r="D4" s="367">
        <v>2389.5314671296801</v>
      </c>
      <c r="E4" s="367">
        <v>2053.0118980390853</v>
      </c>
      <c r="F4" s="367">
        <v>2002.4224921083194</v>
      </c>
      <c r="G4" s="368">
        <v>1766.9894967972593</v>
      </c>
      <c r="H4" s="369">
        <v>1642.2945318223001</v>
      </c>
      <c r="I4" s="369">
        <v>1428.0909269383897</v>
      </c>
      <c r="J4" s="369">
        <v>1611.0208087490901</v>
      </c>
      <c r="K4" s="369">
        <v>1562.2250424583995</v>
      </c>
      <c r="L4" s="369">
        <v>1629.2296724905002</v>
      </c>
      <c r="M4" s="369">
        <v>1669.6076727804</v>
      </c>
      <c r="N4" s="369">
        <v>1595.5341128839</v>
      </c>
      <c r="O4" s="369">
        <v>1627.5026126136429</v>
      </c>
      <c r="P4" s="369">
        <v>1703.4852000962244</v>
      </c>
      <c r="Q4" s="369">
        <v>1705.1505336238265</v>
      </c>
      <c r="R4" s="369">
        <v>1616.9650303538999</v>
      </c>
      <c r="S4" s="370">
        <v>1380.9374817332</v>
      </c>
      <c r="T4" s="365">
        <v>1375.128079004</v>
      </c>
      <c r="U4" s="365">
        <v>1964.817593864633</v>
      </c>
      <c r="V4" s="365">
        <v>1715.0474838142015</v>
      </c>
      <c r="W4" s="365">
        <v>1630.5179572478005</v>
      </c>
      <c r="X4" s="365">
        <v>1642.268193372284</v>
      </c>
      <c r="Y4" s="365">
        <v>1870.8995605125001</v>
      </c>
      <c r="Z4" s="365">
        <v>2130.9398523228001</v>
      </c>
      <c r="AA4" s="365">
        <v>2228.2942260200998</v>
      </c>
      <c r="AB4" s="365">
        <v>2295.7289808228998</v>
      </c>
      <c r="AC4" s="365">
        <v>2227.5314057077999</v>
      </c>
      <c r="AD4" s="365">
        <v>1828.1181328755999</v>
      </c>
      <c r="AE4" s="371">
        <v>1528.1181328755999</v>
      </c>
      <c r="AF4" s="372">
        <v>1998.1181328755999</v>
      </c>
      <c r="AG4" s="372">
        <v>1998.1181328755999</v>
      </c>
      <c r="AH4" s="372">
        <v>1998.1181328755999</v>
      </c>
      <c r="AI4" s="372">
        <v>1998.1181328755999</v>
      </c>
      <c r="AJ4" s="372">
        <v>1998.1181328755999</v>
      </c>
      <c r="AK4" s="372">
        <v>1998.1181328755999</v>
      </c>
      <c r="AL4" s="372">
        <v>1998.1181328755999</v>
      </c>
      <c r="AM4" s="372">
        <v>1998.1181328755999</v>
      </c>
      <c r="AN4" s="372">
        <v>1998.1181328755999</v>
      </c>
      <c r="AO4" s="372">
        <v>1998.1181328755999</v>
      </c>
      <c r="AP4" s="372">
        <v>1998.1181328755999</v>
      </c>
      <c r="AQ4" s="371">
        <v>1998.1181328755999</v>
      </c>
      <c r="AR4" s="372">
        <v>2018.9514662089332</v>
      </c>
      <c r="AS4" s="372">
        <v>2039.7847995422665</v>
      </c>
      <c r="AT4" s="372">
        <v>2060.6181328755997</v>
      </c>
      <c r="AU4" s="372">
        <v>2081.4514662089332</v>
      </c>
      <c r="AV4" s="372">
        <v>2102.2847995422667</v>
      </c>
      <c r="AW4" s="372">
        <v>2123.1181328756002</v>
      </c>
      <c r="AX4" s="372">
        <v>2143.9514662089337</v>
      </c>
      <c r="AY4" s="372">
        <v>2164.7847995422671</v>
      </c>
      <c r="AZ4" s="372">
        <v>2185.6181328756006</v>
      </c>
      <c r="BA4" s="372">
        <v>2206.4514662089341</v>
      </c>
      <c r="BB4" s="372">
        <v>2227.2847995422676</v>
      </c>
      <c r="BC4" s="371">
        <v>2248.1181328756011</v>
      </c>
    </row>
    <row r="5" spans="1:55" ht="12.75">
      <c r="A5" s="373" t="s">
        <v>11</v>
      </c>
      <c r="B5" s="365">
        <v>12687.846405217</v>
      </c>
      <c r="C5" s="366">
        <v>10825.258279589692</v>
      </c>
      <c r="D5" s="367">
        <v>10780.358705766219</v>
      </c>
      <c r="E5" s="367">
        <v>10720.635023663015</v>
      </c>
      <c r="F5" s="367">
        <v>10640.150445184951</v>
      </c>
      <c r="G5" s="368">
        <v>10798.924353278497</v>
      </c>
      <c r="H5" s="369">
        <v>11335.11276641857</v>
      </c>
      <c r="I5" s="369">
        <v>11524.441212053458</v>
      </c>
      <c r="J5" s="369">
        <v>11688.149988479312</v>
      </c>
      <c r="K5" s="369">
        <v>11612.183525249502</v>
      </c>
      <c r="L5" s="369">
        <v>11648.485732500865</v>
      </c>
      <c r="M5" s="369">
        <v>11737.443835190592</v>
      </c>
      <c r="N5" s="369">
        <v>11720.667928647101</v>
      </c>
      <c r="O5" s="369">
        <v>11714.673618178829</v>
      </c>
      <c r="P5" s="369">
        <v>11820.826441401554</v>
      </c>
      <c r="Q5" s="369">
        <v>11888.284968422182</v>
      </c>
      <c r="R5" s="369">
        <v>11949.564694142389</v>
      </c>
      <c r="S5" s="370">
        <v>11864.876415316665</v>
      </c>
      <c r="T5" s="365">
        <v>11957.133472753761</v>
      </c>
      <c r="U5" s="365">
        <v>12370.612864785498</v>
      </c>
      <c r="V5" s="365">
        <v>12363.139738568743</v>
      </c>
      <c r="W5" s="365">
        <v>12448.192000591662</v>
      </c>
      <c r="X5" s="365">
        <v>12532.879168790225</v>
      </c>
      <c r="Y5" s="365">
        <v>12590.899896179699</v>
      </c>
      <c r="Z5" s="365">
        <v>12744.5487470673</v>
      </c>
      <c r="AA5" s="365">
        <v>12615.803611197103</v>
      </c>
      <c r="AB5" s="365">
        <v>12497.25591719829</v>
      </c>
      <c r="AC5" s="365">
        <v>12673.738429520303</v>
      </c>
      <c r="AD5" s="365">
        <v>12687.846405217</v>
      </c>
      <c r="AE5" s="371">
        <v>12879.2749827022</v>
      </c>
      <c r="AF5" s="372">
        <v>13095.7749827022</v>
      </c>
      <c r="AG5" s="372">
        <v>13154.108316035534</v>
      </c>
      <c r="AH5" s="372">
        <v>13212.441649368868</v>
      </c>
      <c r="AI5" s="372">
        <v>13270.774982702202</v>
      </c>
      <c r="AJ5" s="372">
        <v>13329.108316035536</v>
      </c>
      <c r="AK5" s="372">
        <v>13387.44164936887</v>
      </c>
      <c r="AL5" s="372">
        <v>13445.774982702203</v>
      </c>
      <c r="AM5" s="372">
        <v>13504.108316035537</v>
      </c>
      <c r="AN5" s="372">
        <v>13562.441649368871</v>
      </c>
      <c r="AO5" s="372">
        <v>13620.774982702205</v>
      </c>
      <c r="AP5" s="372">
        <v>13679.108316035539</v>
      </c>
      <c r="AQ5" s="371">
        <v>13737.441649368873</v>
      </c>
      <c r="AR5" s="372">
        <v>13780.774982702207</v>
      </c>
      <c r="AS5" s="372">
        <v>13889.108316035541</v>
      </c>
      <c r="AT5" s="372">
        <v>13997.441649368875</v>
      </c>
      <c r="AU5" s="372">
        <v>14105.774982702209</v>
      </c>
      <c r="AV5" s="372">
        <v>14214.108316035543</v>
      </c>
      <c r="AW5" s="372">
        <v>14322.441649368877</v>
      </c>
      <c r="AX5" s="372">
        <v>14430.774982702211</v>
      </c>
      <c r="AY5" s="372">
        <v>14539.108316035545</v>
      </c>
      <c r="AZ5" s="372">
        <v>14647.441649368879</v>
      </c>
      <c r="BA5" s="372">
        <v>14755.774982702213</v>
      </c>
      <c r="BB5" s="372">
        <v>14864.108316035547</v>
      </c>
      <c r="BC5" s="371">
        <v>14972.44164936888</v>
      </c>
    </row>
    <row r="6" spans="1:55" ht="12.75">
      <c r="A6" s="373" t="s">
        <v>113</v>
      </c>
      <c r="B6" s="374">
        <v>9022.92</v>
      </c>
      <c r="C6" s="366">
        <v>6365.39</v>
      </c>
      <c r="D6" s="367">
        <v>6490.52</v>
      </c>
      <c r="E6" s="367">
        <v>6722.37</v>
      </c>
      <c r="F6" s="367">
        <v>6967.73</v>
      </c>
      <c r="G6" s="368">
        <v>7113.62</v>
      </c>
      <c r="H6" s="369">
        <v>7332.94</v>
      </c>
      <c r="I6" s="369">
        <v>7473.42</v>
      </c>
      <c r="J6" s="369">
        <v>7629.72</v>
      </c>
      <c r="K6" s="369">
        <v>7786</v>
      </c>
      <c r="L6" s="369">
        <v>7913.24</v>
      </c>
      <c r="M6" s="369">
        <v>7970</v>
      </c>
      <c r="N6" s="369">
        <v>8009.98</v>
      </c>
      <c r="O6" s="369">
        <v>8058.34</v>
      </c>
      <c r="P6" s="369">
        <v>8097</v>
      </c>
      <c r="Q6" s="369">
        <v>8144.02</v>
      </c>
      <c r="R6" s="369">
        <v>8207.18</v>
      </c>
      <c r="S6" s="370">
        <v>8219</v>
      </c>
      <c r="T6" s="365">
        <v>8277</v>
      </c>
      <c r="U6" s="365">
        <v>8332</v>
      </c>
      <c r="V6" s="365">
        <v>8370</v>
      </c>
      <c r="W6" s="365">
        <v>8425</v>
      </c>
      <c r="X6" s="365">
        <v>8487.92</v>
      </c>
      <c r="Y6" s="365">
        <v>8564.67</v>
      </c>
      <c r="Z6" s="365">
        <v>8686.68</v>
      </c>
      <c r="AA6" s="365">
        <v>8765.11</v>
      </c>
      <c r="AB6" s="365">
        <v>8856.01</v>
      </c>
      <c r="AC6" s="365">
        <v>8936.59</v>
      </c>
      <c r="AD6" s="365">
        <v>9022.92</v>
      </c>
      <c r="AE6" s="371">
        <v>9150.91</v>
      </c>
      <c r="AF6" s="372">
        <v>9247.9933333333338</v>
      </c>
      <c r="AG6" s="372">
        <v>9352.16</v>
      </c>
      <c r="AH6" s="372">
        <v>9456.3266666666659</v>
      </c>
      <c r="AI6" s="372">
        <v>9560.493333333332</v>
      </c>
      <c r="AJ6" s="372">
        <v>9664.659999999998</v>
      </c>
      <c r="AK6" s="372">
        <v>9768.8266666666641</v>
      </c>
      <c r="AL6" s="372">
        <v>9872.9933333333302</v>
      </c>
      <c r="AM6" s="372">
        <v>9977.1599999999962</v>
      </c>
      <c r="AN6" s="372">
        <v>10081.326666666662</v>
      </c>
      <c r="AO6" s="372">
        <v>10185.493333333328</v>
      </c>
      <c r="AP6" s="372">
        <v>10289.659999999994</v>
      </c>
      <c r="AQ6" s="371">
        <v>10393.82666666666</v>
      </c>
      <c r="AR6" s="372">
        <v>10477.159999999993</v>
      </c>
      <c r="AS6" s="372">
        <v>10539.659999999993</v>
      </c>
      <c r="AT6" s="372">
        <v>10602.159999999993</v>
      </c>
      <c r="AU6" s="372">
        <v>10664.659999999993</v>
      </c>
      <c r="AV6" s="372">
        <v>10727.159999999993</v>
      </c>
      <c r="AW6" s="372">
        <v>10789.659999999993</v>
      </c>
      <c r="AX6" s="372">
        <v>10852.159999999993</v>
      </c>
      <c r="AY6" s="372">
        <v>10914.659999999993</v>
      </c>
      <c r="AZ6" s="372">
        <v>10977.159999999993</v>
      </c>
      <c r="BA6" s="372">
        <v>11039.659999999993</v>
      </c>
      <c r="BB6" s="372">
        <v>11102.159999999993</v>
      </c>
      <c r="BC6" s="371">
        <v>11164.659999999993</v>
      </c>
    </row>
    <row r="7" spans="1:55" ht="12.75">
      <c r="A7" s="373" t="s">
        <v>114</v>
      </c>
      <c r="B7" s="365">
        <v>4890.0066640914993</v>
      </c>
      <c r="C7" s="366">
        <v>3846.1308830914086</v>
      </c>
      <c r="D7" s="367">
        <v>3892.937139591997</v>
      </c>
      <c r="E7" s="367">
        <v>3869.2345965510422</v>
      </c>
      <c r="F7" s="367">
        <v>3897.7760511974629</v>
      </c>
      <c r="G7" s="368">
        <v>3935.5343610800783</v>
      </c>
      <c r="H7" s="369">
        <v>3967.030746683201</v>
      </c>
      <c r="I7" s="369">
        <v>3960.400288683466</v>
      </c>
      <c r="J7" s="369">
        <v>3987.3658540238293</v>
      </c>
      <c r="K7" s="369">
        <v>4049.6869724030912</v>
      </c>
      <c r="L7" s="369">
        <v>4102.8353942745016</v>
      </c>
      <c r="M7" s="369">
        <v>4180.0878166983002</v>
      </c>
      <c r="N7" s="369">
        <v>4252.7899495135007</v>
      </c>
      <c r="O7" s="369">
        <v>4295.1098224511679</v>
      </c>
      <c r="P7" s="369">
        <v>4339.3692223305807</v>
      </c>
      <c r="Q7" s="369">
        <v>4325.6629819464742</v>
      </c>
      <c r="R7" s="369">
        <v>4404.4072150345983</v>
      </c>
      <c r="S7" s="370">
        <v>4474.256129247</v>
      </c>
      <c r="T7" s="365">
        <v>4498.6945286714999</v>
      </c>
      <c r="U7" s="365">
        <v>4526.792938276576</v>
      </c>
      <c r="V7" s="365">
        <v>4515.5419901967525</v>
      </c>
      <c r="W7" s="365">
        <v>4545.5189851327959</v>
      </c>
      <c r="X7" s="365">
        <v>4579.2022894013207</v>
      </c>
      <c r="Y7" s="365">
        <v>4637.9307829409991</v>
      </c>
      <c r="Z7" s="365">
        <v>4646.6112094299988</v>
      </c>
      <c r="AA7" s="365">
        <v>4679.1661383094997</v>
      </c>
      <c r="AB7" s="365">
        <v>4732.6267191149982</v>
      </c>
      <c r="AC7" s="365">
        <v>4792.7876436325005</v>
      </c>
      <c r="AD7" s="365">
        <v>4890.0066640914993</v>
      </c>
      <c r="AE7" s="371">
        <v>4920.4541010945013</v>
      </c>
      <c r="AF7" s="372">
        <v>4959.9541010945013</v>
      </c>
      <c r="AG7" s="372">
        <v>4997.4541010945013</v>
      </c>
      <c r="AH7" s="372">
        <v>5034.9541010945013</v>
      </c>
      <c r="AI7" s="372">
        <v>5072.4541010945013</v>
      </c>
      <c r="AJ7" s="372">
        <v>5109.9541010945013</v>
      </c>
      <c r="AK7" s="372">
        <v>5147.4541010945013</v>
      </c>
      <c r="AL7" s="372">
        <v>5184.9541010945013</v>
      </c>
      <c r="AM7" s="372">
        <v>5222.4541010945013</v>
      </c>
      <c r="AN7" s="372">
        <v>5259.9541010945013</v>
      </c>
      <c r="AO7" s="372">
        <v>5297.4541010945013</v>
      </c>
      <c r="AP7" s="372">
        <v>5334.9541010945013</v>
      </c>
      <c r="AQ7" s="371">
        <v>5372.4541010945013</v>
      </c>
      <c r="AR7" s="372">
        <v>5412.4541010945013</v>
      </c>
      <c r="AS7" s="372">
        <v>5462.4541010945013</v>
      </c>
      <c r="AT7" s="372">
        <v>5512.4541010945013</v>
      </c>
      <c r="AU7" s="372">
        <v>5562.4541010945013</v>
      </c>
      <c r="AV7" s="372">
        <v>5612.4541010945013</v>
      </c>
      <c r="AW7" s="372">
        <v>5662.4541010945013</v>
      </c>
      <c r="AX7" s="372">
        <v>5712.4541010945013</v>
      </c>
      <c r="AY7" s="372">
        <v>5762.4541010945013</v>
      </c>
      <c r="AZ7" s="372">
        <v>5812.4541010945013</v>
      </c>
      <c r="BA7" s="372">
        <v>5862.4541010945013</v>
      </c>
      <c r="BB7" s="372">
        <v>5912.4541010945013</v>
      </c>
      <c r="BC7" s="371">
        <v>5962.4541010945013</v>
      </c>
    </row>
    <row r="8" spans="1:55" ht="12.75">
      <c r="A8" s="373" t="s">
        <v>115</v>
      </c>
      <c r="B8" s="365">
        <v>5666.4117982431999</v>
      </c>
      <c r="C8" s="366">
        <v>3499.5781802027805</v>
      </c>
      <c r="D8" s="367">
        <v>3648.0661586298529</v>
      </c>
      <c r="E8" s="367">
        <v>3710.8131235131068</v>
      </c>
      <c r="F8" s="367">
        <v>3888.2266328463797</v>
      </c>
      <c r="G8" s="368">
        <v>3982.7120226269453</v>
      </c>
      <c r="H8" s="369">
        <v>4152.8493739580999</v>
      </c>
      <c r="I8" s="369">
        <v>4000.2399544135073</v>
      </c>
      <c r="J8" s="369">
        <v>4006.5242564252808</v>
      </c>
      <c r="K8" s="369">
        <v>4194.2031301307006</v>
      </c>
      <c r="L8" s="369">
        <v>4322.6414591422999</v>
      </c>
      <c r="M8" s="369">
        <v>4515.8184689393001</v>
      </c>
      <c r="N8" s="369">
        <v>4736.3476421510004</v>
      </c>
      <c r="O8" s="369">
        <v>4966.0333456521548</v>
      </c>
      <c r="P8" s="369">
        <v>5076.4830572017081</v>
      </c>
      <c r="Q8" s="369">
        <v>5092.5531211610805</v>
      </c>
      <c r="R8" s="369">
        <v>5296.3347287382003</v>
      </c>
      <c r="S8" s="370">
        <v>5077.1872950272</v>
      </c>
      <c r="T8" s="365">
        <v>5036.6156054206003</v>
      </c>
      <c r="U8" s="365">
        <v>5187.8987418035294</v>
      </c>
      <c r="V8" s="365">
        <v>4963.5908028625681</v>
      </c>
      <c r="W8" s="365">
        <v>5070.1575368161002</v>
      </c>
      <c r="X8" s="365">
        <v>5212.1389687647143</v>
      </c>
      <c r="Y8" s="365">
        <v>5117.8052833620995</v>
      </c>
      <c r="Z8" s="365">
        <v>5249.1013860230996</v>
      </c>
      <c r="AA8" s="365">
        <v>5414.5667984357997</v>
      </c>
      <c r="AB8" s="365">
        <v>5512.1951497159998</v>
      </c>
      <c r="AC8" s="365">
        <v>5525.9455702316</v>
      </c>
      <c r="AD8" s="365">
        <v>5666.4117982431999</v>
      </c>
      <c r="AE8" s="371">
        <v>5693.6902141508999</v>
      </c>
      <c r="AF8" s="372">
        <v>5762.0235474842329</v>
      </c>
      <c r="AG8" s="372">
        <v>5828.6902141508999</v>
      </c>
      <c r="AH8" s="372">
        <v>5895.3568808175669</v>
      </c>
      <c r="AI8" s="372">
        <v>5962.0235474842339</v>
      </c>
      <c r="AJ8" s="372">
        <v>6028.6902141509008</v>
      </c>
      <c r="AK8" s="372">
        <v>6095.3568808175678</v>
      </c>
      <c r="AL8" s="372">
        <v>6162.0235474842348</v>
      </c>
      <c r="AM8" s="372">
        <v>6228.6902141509017</v>
      </c>
      <c r="AN8" s="372">
        <v>6295.3568808175687</v>
      </c>
      <c r="AO8" s="372">
        <v>6362.0235474842357</v>
      </c>
      <c r="AP8" s="372">
        <v>6428.6902141509026</v>
      </c>
      <c r="AQ8" s="371">
        <v>6495.3568808175696</v>
      </c>
      <c r="AR8" s="372">
        <v>6566.1902141509036</v>
      </c>
      <c r="AS8" s="372">
        <v>6641.1902141509036</v>
      </c>
      <c r="AT8" s="372">
        <v>6716.1902141509036</v>
      </c>
      <c r="AU8" s="372">
        <v>6791.1902141509036</v>
      </c>
      <c r="AV8" s="372">
        <v>6866.1902141509036</v>
      </c>
      <c r="AW8" s="372">
        <v>6941.1902141509036</v>
      </c>
      <c r="AX8" s="372">
        <v>7016.1902141509036</v>
      </c>
      <c r="AY8" s="372">
        <v>7091.1902141509036</v>
      </c>
      <c r="AZ8" s="372">
        <v>7166.1902141509036</v>
      </c>
      <c r="BA8" s="372">
        <v>7241.1902141509036</v>
      </c>
      <c r="BB8" s="372">
        <v>7316.1902141509036</v>
      </c>
      <c r="BC8" s="371">
        <v>7391.1902141509036</v>
      </c>
    </row>
    <row r="9" spans="1:55" s="382" customFormat="1" ht="12.75">
      <c r="A9" s="375" t="s">
        <v>778</v>
      </c>
      <c r="B9" s="376">
        <v>34095.303000427302</v>
      </c>
      <c r="C9" s="377">
        <v>26909.952984272364</v>
      </c>
      <c r="D9" s="376">
        <v>27201.413471117747</v>
      </c>
      <c r="E9" s="376">
        <v>27076.06464176625</v>
      </c>
      <c r="F9" s="376">
        <v>27396.305621337113</v>
      </c>
      <c r="G9" s="378">
        <v>27597.780233782782</v>
      </c>
      <c r="H9" s="379">
        <v>28430.227418882168</v>
      </c>
      <c r="I9" s="379">
        <v>28386.592382088824</v>
      </c>
      <c r="J9" s="379">
        <v>28922.780907677512</v>
      </c>
      <c r="K9" s="379">
        <v>29204.298670241693</v>
      </c>
      <c r="L9" s="379">
        <v>29616.432258408167</v>
      </c>
      <c r="M9" s="379">
        <v>30072.957793608592</v>
      </c>
      <c r="N9" s="379">
        <v>30315.319633195497</v>
      </c>
      <c r="O9" s="379">
        <v>30661.659398895797</v>
      </c>
      <c r="P9" s="379">
        <v>31037.163921030067</v>
      </c>
      <c r="Q9" s="379">
        <v>31155.671605153562</v>
      </c>
      <c r="R9" s="379">
        <v>31474.451668269088</v>
      </c>
      <c r="S9" s="380">
        <v>31016.257321324068</v>
      </c>
      <c r="T9" s="376">
        <v>31144.571685849864</v>
      </c>
      <c r="U9" s="376">
        <v>32382.122138730236</v>
      </c>
      <c r="V9" s="376">
        <v>31927.320015442263</v>
      </c>
      <c r="W9" s="376">
        <v>32119.386479788358</v>
      </c>
      <c r="X9" s="376">
        <v>32454.408620328544</v>
      </c>
      <c r="Y9" s="376">
        <v>32782.205522995297</v>
      </c>
      <c r="Z9" s="376">
        <v>33457.881194843198</v>
      </c>
      <c r="AA9" s="376">
        <v>33702.940773962502</v>
      </c>
      <c r="AB9" s="376">
        <v>33893.816766852186</v>
      </c>
      <c r="AC9" s="376">
        <v>34156.593049092204</v>
      </c>
      <c r="AD9" s="376">
        <v>34095.303000427302</v>
      </c>
      <c r="AE9" s="381">
        <v>34172.447430823202</v>
      </c>
      <c r="AF9" s="382">
        <v>35063.864097489866</v>
      </c>
      <c r="AG9" s="382">
        <v>35330.53076415653</v>
      </c>
      <c r="AH9" s="382">
        <v>35597.197430823202</v>
      </c>
      <c r="AI9" s="382">
        <v>35863.864097489866</v>
      </c>
      <c r="AJ9" s="382">
        <v>36130.53076415653</v>
      </c>
      <c r="AK9" s="382">
        <v>36397.197430823202</v>
      </c>
      <c r="AL9" s="382">
        <v>36663.864097489866</v>
      </c>
      <c r="AM9" s="382">
        <v>36930.53076415653</v>
      </c>
      <c r="AN9" s="382">
        <v>37197.197430823202</v>
      </c>
      <c r="AO9" s="382">
        <v>37463.864097489866</v>
      </c>
      <c r="AP9" s="382">
        <v>37730.530764156538</v>
      </c>
      <c r="AQ9" s="381">
        <v>37997.197430823202</v>
      </c>
      <c r="AR9" s="382">
        <v>38255.530764156538</v>
      </c>
      <c r="AS9" s="382">
        <v>38572.197430823209</v>
      </c>
      <c r="AT9" s="382">
        <v>38888.864097489874</v>
      </c>
      <c r="AU9" s="382">
        <v>39205.530764156545</v>
      </c>
      <c r="AV9" s="382">
        <v>39522.197430823209</v>
      </c>
      <c r="AW9" s="382">
        <v>39838.864097489874</v>
      </c>
      <c r="AX9" s="382">
        <v>40155.530764156545</v>
      </c>
      <c r="AY9" s="382">
        <v>40472.197430823209</v>
      </c>
      <c r="AZ9" s="382">
        <v>40788.864097489881</v>
      </c>
      <c r="BA9" s="382">
        <v>41105.530764156545</v>
      </c>
      <c r="BB9" s="382">
        <v>41422.197430823217</v>
      </c>
      <c r="BC9" s="381">
        <v>41738.864097489881</v>
      </c>
    </row>
    <row r="10" spans="1:55" ht="12.75">
      <c r="A10" s="373" t="s">
        <v>627</v>
      </c>
      <c r="B10" s="365">
        <v>6419.3278145575996</v>
      </c>
      <c r="C10" s="366">
        <v>4474.3485795040842</v>
      </c>
      <c r="D10" s="367">
        <v>4581.6881709818881</v>
      </c>
      <c r="E10" s="367">
        <v>4670.119481727098</v>
      </c>
      <c r="F10" s="367">
        <v>4703.5071783935964</v>
      </c>
      <c r="G10" s="368">
        <v>4731.8856479035721</v>
      </c>
      <c r="H10" s="369">
        <v>4742.4916237151001</v>
      </c>
      <c r="I10" s="369">
        <v>4719.379170381565</v>
      </c>
      <c r="J10" s="369">
        <v>4775.6280852742584</v>
      </c>
      <c r="K10" s="369">
        <v>4905.6413761326103</v>
      </c>
      <c r="L10" s="369">
        <v>4967.0442135281</v>
      </c>
      <c r="M10" s="369">
        <v>5077.3250919614993</v>
      </c>
      <c r="N10" s="369">
        <v>5202.7179868204012</v>
      </c>
      <c r="O10" s="369">
        <v>5299.4811821756321</v>
      </c>
      <c r="P10" s="369">
        <v>5378.7598334401928</v>
      </c>
      <c r="Q10" s="369">
        <v>5370.7866276104078</v>
      </c>
      <c r="R10" s="369">
        <v>5470.6012489376008</v>
      </c>
      <c r="S10" s="370">
        <v>5530.1909917324992</v>
      </c>
      <c r="T10" s="365">
        <v>5814.0364715638998</v>
      </c>
      <c r="U10" s="365">
        <v>5787.9717323687119</v>
      </c>
      <c r="V10" s="365">
        <v>5725.6331254062561</v>
      </c>
      <c r="W10" s="365">
        <v>5779.4271563101911</v>
      </c>
      <c r="X10" s="365">
        <v>5874.0395905778169</v>
      </c>
      <c r="Y10" s="365">
        <v>5968.1331624146014</v>
      </c>
      <c r="Z10" s="365">
        <v>6103.3843516588995</v>
      </c>
      <c r="AA10" s="365">
        <v>6226.4343576055007</v>
      </c>
      <c r="AB10" s="365">
        <v>6358.2252860648996</v>
      </c>
      <c r="AC10" s="365">
        <v>6388.5142250727995</v>
      </c>
      <c r="AD10" s="365">
        <v>6419.3278145575996</v>
      </c>
      <c r="AE10" s="371">
        <v>6443.1784130723945</v>
      </c>
      <c r="AF10" s="372">
        <v>6508.1784130723945</v>
      </c>
      <c r="AG10" s="372">
        <v>6608.1784130723945</v>
      </c>
      <c r="AH10" s="372">
        <v>6708.1784130723945</v>
      </c>
      <c r="AI10" s="372">
        <v>6808.1784130723945</v>
      </c>
      <c r="AJ10" s="372">
        <v>6908.1784130723945</v>
      </c>
      <c r="AK10" s="372">
        <v>7008.1784130723945</v>
      </c>
      <c r="AL10" s="372">
        <v>7108.1784130723945</v>
      </c>
      <c r="AM10" s="372">
        <v>7208.1784130723945</v>
      </c>
      <c r="AN10" s="372">
        <v>7308.1784130723945</v>
      </c>
      <c r="AO10" s="372">
        <v>7408.1784130723945</v>
      </c>
      <c r="AP10" s="372">
        <v>7508.1784130723945</v>
      </c>
      <c r="AQ10" s="371">
        <v>7608.1784130723945</v>
      </c>
      <c r="AR10" s="372">
        <v>7691.5117464057275</v>
      </c>
      <c r="AS10" s="372">
        <v>7758.1784130723945</v>
      </c>
      <c r="AT10" s="372">
        <v>7824.8450797390615</v>
      </c>
      <c r="AU10" s="372">
        <v>7891.5117464057284</v>
      </c>
      <c r="AV10" s="372">
        <v>7958.1784130723954</v>
      </c>
      <c r="AW10" s="372">
        <v>8024.8450797390624</v>
      </c>
      <c r="AX10" s="372">
        <v>8091.5117464057294</v>
      </c>
      <c r="AY10" s="372">
        <v>8158.1784130723963</v>
      </c>
      <c r="AZ10" s="372">
        <v>8224.8450797390633</v>
      </c>
      <c r="BA10" s="372">
        <v>8291.5117464057312</v>
      </c>
      <c r="BB10" s="372">
        <v>8358.1784130723972</v>
      </c>
      <c r="BC10" s="371">
        <v>8424.8450797390633</v>
      </c>
    </row>
    <row r="11" spans="1:55" ht="12.75">
      <c r="A11" s="383" t="s">
        <v>779</v>
      </c>
      <c r="B11" s="365">
        <v>2917.6447443416996</v>
      </c>
      <c r="C11" s="366">
        <v>2636.4781978241645</v>
      </c>
      <c r="D11" s="367">
        <v>2617.9092849284179</v>
      </c>
      <c r="E11" s="367">
        <v>2623.9131292179527</v>
      </c>
      <c r="F11" s="367">
        <v>2609.4961644434834</v>
      </c>
      <c r="G11" s="368">
        <v>2961.3281426693561</v>
      </c>
      <c r="H11" s="369">
        <v>3029.5133460063353</v>
      </c>
      <c r="I11" s="369">
        <v>3019.9026620007216</v>
      </c>
      <c r="J11" s="369">
        <v>3039.3373545216914</v>
      </c>
      <c r="K11" s="369">
        <v>3125.5510097628999</v>
      </c>
      <c r="L11" s="369">
        <v>3072.5146248739479</v>
      </c>
      <c r="M11" s="369">
        <v>3077.8248051205669</v>
      </c>
      <c r="N11" s="369">
        <v>3129.5903558513</v>
      </c>
      <c r="O11" s="369">
        <v>3195.5170343931645</v>
      </c>
      <c r="P11" s="369">
        <v>3073.0622653478913</v>
      </c>
      <c r="Q11" s="369">
        <v>3015.4072733913199</v>
      </c>
      <c r="R11" s="369">
        <v>3019.3915774674601</v>
      </c>
      <c r="S11" s="384">
        <v>2922.5079388478498</v>
      </c>
      <c r="T11" s="365">
        <v>2476.6443486582484</v>
      </c>
      <c r="U11" s="365">
        <v>2456.6908039521004</v>
      </c>
      <c r="V11" s="365">
        <v>2487.2271877500002</v>
      </c>
      <c r="W11" s="365">
        <v>2610.3899811685706</v>
      </c>
      <c r="X11" s="365">
        <v>2671.7436765488123</v>
      </c>
      <c r="Y11" s="365">
        <v>2732.2755532536999</v>
      </c>
      <c r="Z11" s="365">
        <v>2887.2915920525002</v>
      </c>
      <c r="AA11" s="365">
        <v>2911.8305425849999</v>
      </c>
      <c r="AB11" s="365">
        <v>2948.3023992355597</v>
      </c>
      <c r="AC11" s="365">
        <v>2968.1061012452997</v>
      </c>
      <c r="AD11" s="365">
        <v>2917.6447443416996</v>
      </c>
      <c r="AE11" s="371">
        <v>3023.2527647946004</v>
      </c>
      <c r="AF11" s="372">
        <v>2951.5860981279338</v>
      </c>
      <c r="AG11" s="372">
        <v>2968.2527647946004</v>
      </c>
      <c r="AH11" s="372">
        <v>2984.9194314612669</v>
      </c>
      <c r="AI11" s="372">
        <v>3001.5860981279334</v>
      </c>
      <c r="AJ11" s="372">
        <v>3018.2527647945999</v>
      </c>
      <c r="AK11" s="372">
        <v>3034.9194314612664</v>
      </c>
      <c r="AL11" s="372">
        <v>3051.5860981279329</v>
      </c>
      <c r="AM11" s="372">
        <v>3068.2527647945994</v>
      </c>
      <c r="AN11" s="372">
        <v>3084.919431461266</v>
      </c>
      <c r="AO11" s="372">
        <v>3101.5860981279325</v>
      </c>
      <c r="AP11" s="372">
        <v>3118.252764794599</v>
      </c>
      <c r="AQ11" s="371">
        <v>3134.9194314612655</v>
      </c>
      <c r="AR11" s="372">
        <v>3155.7527647945985</v>
      </c>
      <c r="AS11" s="372">
        <v>3180.7527647945985</v>
      </c>
      <c r="AT11" s="372">
        <v>3205.7527647945985</v>
      </c>
      <c r="AU11" s="372">
        <v>3230.7527647945985</v>
      </c>
      <c r="AV11" s="372">
        <v>3255.7527647945985</v>
      </c>
      <c r="AW11" s="372">
        <v>3280.7527647945985</v>
      </c>
      <c r="AX11" s="372">
        <v>3305.7527647945985</v>
      </c>
      <c r="AY11" s="372">
        <v>3330.7527647945985</v>
      </c>
      <c r="AZ11" s="372">
        <v>3355.7527647945985</v>
      </c>
      <c r="BA11" s="372">
        <v>3380.7527647945985</v>
      </c>
      <c r="BB11" s="372">
        <v>3405.7527647945985</v>
      </c>
      <c r="BC11" s="371">
        <v>3430.7527647945985</v>
      </c>
    </row>
    <row r="12" spans="1:55" ht="12.75" hidden="1" customHeight="1">
      <c r="A12" s="383" t="s">
        <v>780</v>
      </c>
      <c r="B12" s="365">
        <v>0</v>
      </c>
      <c r="C12" s="366">
        <v>301.67536075925159</v>
      </c>
      <c r="D12" s="367">
        <v>295.07148979332607</v>
      </c>
      <c r="E12" s="367">
        <v>282.07798312230727</v>
      </c>
      <c r="F12" s="367">
        <v>262.32248983166647</v>
      </c>
      <c r="G12" s="368">
        <v>261.63890303820915</v>
      </c>
      <c r="H12" s="369">
        <v>266.82683413380005</v>
      </c>
      <c r="I12" s="369">
        <v>264.79402384223556</v>
      </c>
      <c r="J12" s="369">
        <v>255.3991328414713</v>
      </c>
      <c r="K12" s="369">
        <v>209.80624535359999</v>
      </c>
      <c r="L12" s="369">
        <v>250.81674404649996</v>
      </c>
      <c r="M12" s="369">
        <v>233.06088897960001</v>
      </c>
      <c r="N12" s="369">
        <v>204.8678700602</v>
      </c>
      <c r="O12" s="369">
        <v>194.62035821314132</v>
      </c>
      <c r="P12" s="369">
        <v>191.86490932915063</v>
      </c>
      <c r="Q12" s="369">
        <v>195.59673889703021</v>
      </c>
      <c r="R12" s="369">
        <v>195.94912932530002</v>
      </c>
      <c r="S12" s="370">
        <v>209.59387511010002</v>
      </c>
      <c r="T12" s="365">
        <v>0</v>
      </c>
      <c r="U12" s="365">
        <v>0</v>
      </c>
      <c r="V12" s="365">
        <v>0</v>
      </c>
      <c r="W12" s="365">
        <v>0</v>
      </c>
      <c r="X12" s="365">
        <v>0</v>
      </c>
      <c r="Y12" s="365">
        <v>0</v>
      </c>
      <c r="Z12" s="365">
        <v>0</v>
      </c>
      <c r="AA12" s="365">
        <v>0</v>
      </c>
      <c r="AB12" s="365">
        <v>0</v>
      </c>
      <c r="AC12" s="365">
        <v>0</v>
      </c>
      <c r="AD12" s="365">
        <v>0</v>
      </c>
      <c r="AE12" s="371">
        <v>0</v>
      </c>
      <c r="AF12" s="372">
        <v>0</v>
      </c>
      <c r="AG12" s="372">
        <v>0</v>
      </c>
      <c r="AH12" s="372">
        <v>0</v>
      </c>
      <c r="AI12" s="372">
        <v>0</v>
      </c>
      <c r="AJ12" s="372">
        <v>0</v>
      </c>
      <c r="AK12" s="372">
        <v>0</v>
      </c>
      <c r="AL12" s="372">
        <v>0</v>
      </c>
      <c r="AM12" s="372">
        <v>0</v>
      </c>
      <c r="AN12" s="372">
        <v>0</v>
      </c>
      <c r="AO12" s="372">
        <v>0</v>
      </c>
      <c r="AP12" s="372">
        <v>0</v>
      </c>
      <c r="AQ12" s="371">
        <v>0</v>
      </c>
      <c r="AR12" s="372">
        <v>0</v>
      </c>
      <c r="AS12" s="372">
        <v>0</v>
      </c>
      <c r="AT12" s="372">
        <v>0</v>
      </c>
      <c r="AU12" s="372">
        <v>0</v>
      </c>
      <c r="AV12" s="372">
        <v>0</v>
      </c>
      <c r="AW12" s="372">
        <v>0</v>
      </c>
      <c r="AX12" s="372">
        <v>0</v>
      </c>
      <c r="AY12" s="372">
        <v>0</v>
      </c>
      <c r="AZ12" s="372">
        <v>0</v>
      </c>
      <c r="BA12" s="372">
        <v>0</v>
      </c>
      <c r="BB12" s="372">
        <v>0</v>
      </c>
      <c r="BC12" s="371">
        <v>0</v>
      </c>
    </row>
    <row r="13" spans="1:55" s="382" customFormat="1" ht="12.75">
      <c r="A13" s="375" t="s">
        <v>781</v>
      </c>
      <c r="B13" s="376">
        <v>9336.9725588992987</v>
      </c>
      <c r="C13" s="377">
        <v>7412.5021380875005</v>
      </c>
      <c r="D13" s="376">
        <v>7494.6689457036318</v>
      </c>
      <c r="E13" s="376">
        <v>7576.1105940673579</v>
      </c>
      <c r="F13" s="376">
        <v>7575.3258326687464</v>
      </c>
      <c r="G13" s="378">
        <v>7954.8526936111375</v>
      </c>
      <c r="H13" s="379">
        <v>8038.8318038552352</v>
      </c>
      <c r="I13" s="379">
        <v>8004.0758562245219</v>
      </c>
      <c r="J13" s="379">
        <v>8070.3645726374207</v>
      </c>
      <c r="K13" s="379">
        <v>8240.998631249111</v>
      </c>
      <c r="L13" s="379">
        <v>8290.3755824485488</v>
      </c>
      <c r="M13" s="379">
        <v>8388.210786061667</v>
      </c>
      <c r="N13" s="379">
        <v>8537.1762127319016</v>
      </c>
      <c r="O13" s="379">
        <v>8689.6185747819382</v>
      </c>
      <c r="P13" s="379">
        <v>8643.6870081172365</v>
      </c>
      <c r="Q13" s="379">
        <v>8581.7906398987561</v>
      </c>
      <c r="R13" s="379">
        <v>8685.9419557303609</v>
      </c>
      <c r="S13" s="385">
        <v>8662.2928056904493</v>
      </c>
      <c r="T13" s="376">
        <v>8290.6808202221473</v>
      </c>
      <c r="U13" s="376">
        <v>8244.6625363208113</v>
      </c>
      <c r="V13" s="376">
        <v>8212.8603131562559</v>
      </c>
      <c r="W13" s="376">
        <v>8389.8171374787617</v>
      </c>
      <c r="X13" s="376">
        <v>8545.7832671266297</v>
      </c>
      <c r="Y13" s="376">
        <v>8700.4087156683017</v>
      </c>
      <c r="Z13" s="376">
        <v>8990.6759437113997</v>
      </c>
      <c r="AA13" s="376">
        <v>9138.2649001905011</v>
      </c>
      <c r="AB13" s="376">
        <v>9306.5276853004598</v>
      </c>
      <c r="AC13" s="376">
        <v>9356.6203263180996</v>
      </c>
      <c r="AD13" s="376">
        <v>9336.9725588992987</v>
      </c>
      <c r="AE13" s="381">
        <v>9466.4311778669944</v>
      </c>
      <c r="AF13" s="382">
        <v>9459.7645112003283</v>
      </c>
      <c r="AG13" s="382">
        <v>9576.4311778669944</v>
      </c>
      <c r="AH13" s="382">
        <v>9693.0978445336623</v>
      </c>
      <c r="AI13" s="382">
        <v>9809.7645112003283</v>
      </c>
      <c r="AJ13" s="382">
        <v>9926.4311778669944</v>
      </c>
      <c r="AK13" s="382">
        <v>10043.09784453366</v>
      </c>
      <c r="AL13" s="382">
        <v>10159.764511200327</v>
      </c>
      <c r="AM13" s="382">
        <v>10276.431177866994</v>
      </c>
      <c r="AN13" s="382">
        <v>10393.09784453366</v>
      </c>
      <c r="AO13" s="382">
        <v>10509.764511200327</v>
      </c>
      <c r="AP13" s="382">
        <v>10626.431177866994</v>
      </c>
      <c r="AQ13" s="381">
        <v>10743.09784453366</v>
      </c>
      <c r="AR13" s="382">
        <v>10847.264511200327</v>
      </c>
      <c r="AS13" s="382">
        <v>10938.931177866993</v>
      </c>
      <c r="AT13" s="382">
        <v>11030.59784453366</v>
      </c>
      <c r="AU13" s="382">
        <v>11122.264511200327</v>
      </c>
      <c r="AV13" s="382">
        <v>11213.931177866994</v>
      </c>
      <c r="AW13" s="382">
        <v>11305.59784453366</v>
      </c>
      <c r="AX13" s="382">
        <v>11397.264511200328</v>
      </c>
      <c r="AY13" s="382">
        <v>11488.931177866994</v>
      </c>
      <c r="AZ13" s="382">
        <v>11580.597844533662</v>
      </c>
      <c r="BA13" s="382">
        <v>11672.26451120033</v>
      </c>
      <c r="BB13" s="382">
        <v>11763.931177866996</v>
      </c>
      <c r="BC13" s="381">
        <v>11855.597844533662</v>
      </c>
    </row>
    <row r="14" spans="1:55" ht="12.75">
      <c r="A14" s="373" t="s">
        <v>782</v>
      </c>
      <c r="B14" s="365">
        <v>2069.4931169365</v>
      </c>
      <c r="C14" s="366">
        <v>1881.3508078389452</v>
      </c>
      <c r="D14" s="367">
        <v>1819.3965813249406</v>
      </c>
      <c r="E14" s="367">
        <v>1809.2261039693999</v>
      </c>
      <c r="F14" s="367">
        <v>1790.0242516880603</v>
      </c>
      <c r="G14" s="368">
        <v>1802.8035829221903</v>
      </c>
      <c r="H14" s="369">
        <v>2282.8846334856999</v>
      </c>
      <c r="I14" s="369">
        <v>2606.8799997704468</v>
      </c>
      <c r="J14" s="369">
        <v>2807.5475547782194</v>
      </c>
      <c r="K14" s="369">
        <v>2889.8758559914004</v>
      </c>
      <c r="L14" s="369">
        <v>2822.4693693284999</v>
      </c>
      <c r="M14" s="369">
        <v>2845.8831077241002</v>
      </c>
      <c r="N14" s="369">
        <v>2810.5356950716</v>
      </c>
      <c r="O14" s="369">
        <v>2736.1724696028714</v>
      </c>
      <c r="P14" s="369">
        <v>2688.8867867881991</v>
      </c>
      <c r="Q14" s="369">
        <v>2610.5660987758311</v>
      </c>
      <c r="R14" s="369">
        <v>2519.7470375563998</v>
      </c>
      <c r="S14" s="370">
        <v>2577.5235958255998</v>
      </c>
      <c r="T14" s="365">
        <v>2578.275282953</v>
      </c>
      <c r="U14" s="365">
        <v>2537.6794346556649</v>
      </c>
      <c r="V14" s="365">
        <v>2462.3755122689154</v>
      </c>
      <c r="W14" s="365">
        <v>2470.584327964601</v>
      </c>
      <c r="X14" s="365">
        <v>2410.2458758272605</v>
      </c>
      <c r="Y14" s="365">
        <v>2371.3308916638002</v>
      </c>
      <c r="Z14" s="365">
        <v>2306.5243373784001</v>
      </c>
      <c r="AA14" s="365">
        <v>2250.3839414712002</v>
      </c>
      <c r="AB14" s="365">
        <v>2187.2563317204999</v>
      </c>
      <c r="AC14" s="365">
        <v>2148.7695281585998</v>
      </c>
      <c r="AD14" s="365">
        <v>2069.4931169365</v>
      </c>
      <c r="AE14" s="371">
        <v>1993.9200788089997</v>
      </c>
      <c r="AF14" s="372">
        <v>1912.6700788089997</v>
      </c>
      <c r="AG14" s="372">
        <v>1850.1700788089997</v>
      </c>
      <c r="AH14" s="372">
        <v>1787.6700788089997</v>
      </c>
      <c r="AI14" s="372">
        <v>1725.1700788089997</v>
      </c>
      <c r="AJ14" s="372">
        <v>1662.6700788089997</v>
      </c>
      <c r="AK14" s="372">
        <v>1600.1700788089997</v>
      </c>
      <c r="AL14" s="372">
        <v>1537.6700788089997</v>
      </c>
      <c r="AM14" s="372">
        <v>1475.1700788089997</v>
      </c>
      <c r="AN14" s="372">
        <v>1412.6700788089997</v>
      </c>
      <c r="AO14" s="372">
        <v>1350.1700788089997</v>
      </c>
      <c r="AP14" s="372">
        <v>1287.6700788089997</v>
      </c>
      <c r="AQ14" s="371">
        <v>1225.1700788089997</v>
      </c>
      <c r="AR14" s="372">
        <v>1199.3367454756665</v>
      </c>
      <c r="AS14" s="372">
        <v>1210.1700788089997</v>
      </c>
      <c r="AT14" s="372">
        <v>1221.003412142333</v>
      </c>
      <c r="AU14" s="372">
        <v>1231.8367454756662</v>
      </c>
      <c r="AV14" s="372">
        <v>1242.6700788089995</v>
      </c>
      <c r="AW14" s="372">
        <v>1253.5034121423328</v>
      </c>
      <c r="AX14" s="372">
        <v>1264.336745475666</v>
      </c>
      <c r="AY14" s="372">
        <v>1275.1700788089993</v>
      </c>
      <c r="AZ14" s="372">
        <v>1286.0034121423325</v>
      </c>
      <c r="BA14" s="372">
        <v>1296.8367454756658</v>
      </c>
      <c r="BB14" s="372">
        <v>1307.6700788089991</v>
      </c>
      <c r="BC14" s="371">
        <v>1318.5034121423323</v>
      </c>
    </row>
    <row r="15" spans="1:55" ht="12.75">
      <c r="A15" s="373" t="s">
        <v>783</v>
      </c>
      <c r="B15" s="365">
        <v>428.62715793489951</v>
      </c>
      <c r="C15" s="366">
        <v>2469.0925334825542</v>
      </c>
      <c r="D15" s="367">
        <v>2531.9405039947815</v>
      </c>
      <c r="E15" s="367">
        <v>2740.0799213966588</v>
      </c>
      <c r="F15" s="367">
        <v>2464.5971568724158</v>
      </c>
      <c r="G15" s="368">
        <v>2727.3820859359835</v>
      </c>
      <c r="H15" s="369">
        <v>2556.8113782362016</v>
      </c>
      <c r="I15" s="369">
        <v>2374.0491142646711</v>
      </c>
      <c r="J15" s="369">
        <v>2083.9187501070023</v>
      </c>
      <c r="K15" s="369">
        <v>2422.0452648177989</v>
      </c>
      <c r="L15" s="369">
        <v>2620.590995107601</v>
      </c>
      <c r="M15" s="369">
        <v>2505.5951519210003</v>
      </c>
      <c r="N15" s="369">
        <v>2522.8582869986999</v>
      </c>
      <c r="O15" s="369">
        <v>2372.7292939114814</v>
      </c>
      <c r="P15" s="369">
        <v>2215.7150991093195</v>
      </c>
      <c r="Q15" s="369">
        <v>2231.4200603395857</v>
      </c>
      <c r="R15" s="369">
        <v>2296.0448845392011</v>
      </c>
      <c r="S15" s="384">
        <v>2552.9820989323998</v>
      </c>
      <c r="T15" s="365">
        <v>1150.1131580656997</v>
      </c>
      <c r="U15" s="365">
        <v>1421.734403755117</v>
      </c>
      <c r="V15" s="365">
        <v>1381.4677716081296</v>
      </c>
      <c r="W15" s="365">
        <v>1225.7781344140008</v>
      </c>
      <c r="X15" s="365">
        <v>981.24930551239549</v>
      </c>
      <c r="Y15" s="365">
        <v>794.23545605299978</v>
      </c>
      <c r="Z15" s="365">
        <v>676.19985753919946</v>
      </c>
      <c r="AA15" s="365">
        <v>580.82044337989964</v>
      </c>
      <c r="AB15" s="365">
        <v>502.86380241950019</v>
      </c>
      <c r="AC15" s="365">
        <v>391.18204984789963</v>
      </c>
      <c r="AD15" s="365">
        <v>428.62715793489951</v>
      </c>
      <c r="AE15" s="371">
        <v>428.62715793489951</v>
      </c>
      <c r="AF15" s="372">
        <v>948.62715793489951</v>
      </c>
      <c r="AG15" s="372">
        <v>948.62715793489951</v>
      </c>
      <c r="AH15" s="372">
        <v>948.62715793489951</v>
      </c>
      <c r="AI15" s="372">
        <v>948.62715793489951</v>
      </c>
      <c r="AJ15" s="372">
        <v>948.62715793489951</v>
      </c>
      <c r="AK15" s="372">
        <v>948.62715793489951</v>
      </c>
      <c r="AL15" s="372">
        <v>948.62715793489951</v>
      </c>
      <c r="AM15" s="372">
        <v>948.62715793489951</v>
      </c>
      <c r="AN15" s="372">
        <v>948.62715793489951</v>
      </c>
      <c r="AO15" s="372">
        <v>948.62715793489951</v>
      </c>
      <c r="AP15" s="372">
        <v>948.62715793489951</v>
      </c>
      <c r="AQ15" s="371">
        <v>948.62715793489951</v>
      </c>
      <c r="AR15" s="372">
        <v>948.62715793489951</v>
      </c>
      <c r="AS15" s="372">
        <v>948.62715793489951</v>
      </c>
      <c r="AT15" s="372">
        <v>948.62715793489951</v>
      </c>
      <c r="AU15" s="372">
        <v>948.62715793489951</v>
      </c>
      <c r="AV15" s="372">
        <v>948.62715793489951</v>
      </c>
      <c r="AW15" s="372">
        <v>948.62715793489951</v>
      </c>
      <c r="AX15" s="372">
        <v>948.62715793489951</v>
      </c>
      <c r="AY15" s="372">
        <v>948.62715793489951</v>
      </c>
      <c r="AZ15" s="372">
        <v>948.62715793489951</v>
      </c>
      <c r="BA15" s="372">
        <v>948.62715793489951</v>
      </c>
      <c r="BB15" s="372">
        <v>948.62715793489951</v>
      </c>
      <c r="BC15" s="371">
        <v>948.62715793489951</v>
      </c>
    </row>
    <row r="16" spans="1:55" ht="12.75">
      <c r="A16" s="373" t="s">
        <v>784</v>
      </c>
      <c r="B16" s="365">
        <v>398.62715793490003</v>
      </c>
      <c r="C16" s="366">
        <v>2376.2153354217453</v>
      </c>
      <c r="D16" s="367">
        <v>2385.9950960796987</v>
      </c>
      <c r="E16" s="367">
        <v>2455.1782385284992</v>
      </c>
      <c r="F16" s="367">
        <v>1996.2414453891456</v>
      </c>
      <c r="G16" s="368">
        <v>2164.4468045509607</v>
      </c>
      <c r="H16" s="369">
        <v>1962.9764489860002</v>
      </c>
      <c r="I16" s="369">
        <v>1825.3176856917962</v>
      </c>
      <c r="J16" s="369">
        <v>1556.4361694639581</v>
      </c>
      <c r="K16" s="369">
        <v>1934.5519314835012</v>
      </c>
      <c r="L16" s="369">
        <v>2293.8503499465</v>
      </c>
      <c r="M16" s="369">
        <v>2282.4351519209999</v>
      </c>
      <c r="N16" s="369">
        <v>2305.149899902</v>
      </c>
      <c r="O16" s="369">
        <v>2275.9241326175397</v>
      </c>
      <c r="P16" s="369">
        <v>2179.6217657838442</v>
      </c>
      <c r="Q16" s="369">
        <v>2181.9233189940082</v>
      </c>
      <c r="R16" s="369">
        <v>2281.0448845392002</v>
      </c>
      <c r="S16" s="384">
        <v>2537.4982279647002</v>
      </c>
      <c r="T16" s="365">
        <v>1120.1131580657002</v>
      </c>
      <c r="U16" s="365">
        <v>1391.7344037551179</v>
      </c>
      <c r="V16" s="365">
        <v>1351.4677716081285</v>
      </c>
      <c r="W16" s="365">
        <v>1195.7781344140008</v>
      </c>
      <c r="X16" s="365">
        <v>951.24930551239368</v>
      </c>
      <c r="Y16" s="365">
        <v>764.23545605300001</v>
      </c>
      <c r="Z16" s="365">
        <v>646.19985753920002</v>
      </c>
      <c r="AA16" s="365">
        <v>550.82044337989998</v>
      </c>
      <c r="AB16" s="365">
        <v>472.86380241950002</v>
      </c>
      <c r="AC16" s="365">
        <v>361.18204984790003</v>
      </c>
      <c r="AD16" s="365">
        <v>398.62715793490003</v>
      </c>
      <c r="AE16" s="371">
        <v>398.62715793490003</v>
      </c>
      <c r="AF16" s="372">
        <v>948.62715793489997</v>
      </c>
      <c r="AG16" s="372">
        <v>948.62715793489997</v>
      </c>
      <c r="AH16" s="372">
        <v>948.62715793489997</v>
      </c>
      <c r="AI16" s="372">
        <v>948.62715793489997</v>
      </c>
      <c r="AJ16" s="372">
        <v>948.62715793489997</v>
      </c>
      <c r="AK16" s="372">
        <v>948.62715793489997</v>
      </c>
      <c r="AL16" s="372">
        <v>948.62715793489997</v>
      </c>
      <c r="AM16" s="372">
        <v>948.62715793489997</v>
      </c>
      <c r="AN16" s="372">
        <v>948.62715793489997</v>
      </c>
      <c r="AO16" s="372">
        <v>948.62715793489997</v>
      </c>
      <c r="AP16" s="372">
        <v>948.62715793489997</v>
      </c>
      <c r="AQ16" s="371">
        <v>948.62715793489997</v>
      </c>
      <c r="AR16" s="372">
        <v>948.62715793489997</v>
      </c>
      <c r="AS16" s="372">
        <v>948.62715793489997</v>
      </c>
      <c r="AT16" s="372">
        <v>948.62715793489997</v>
      </c>
      <c r="AU16" s="372">
        <v>948.62715793489997</v>
      </c>
      <c r="AV16" s="372">
        <v>948.62715793489997</v>
      </c>
      <c r="AW16" s="372">
        <v>948.62715793489997</v>
      </c>
      <c r="AX16" s="372">
        <v>948.62715793489997</v>
      </c>
      <c r="AY16" s="372">
        <v>948.62715793489997</v>
      </c>
      <c r="AZ16" s="372">
        <v>948.62715793489997</v>
      </c>
      <c r="BA16" s="372">
        <v>948.62715793489997</v>
      </c>
      <c r="BB16" s="372">
        <v>948.62715793489997</v>
      </c>
      <c r="BC16" s="371">
        <v>948.62715793489997</v>
      </c>
    </row>
    <row r="17" spans="1:55" s="382" customFormat="1" ht="12.75">
      <c r="A17" s="375" t="s">
        <v>785</v>
      </c>
      <c r="B17" s="376">
        <v>2498.1202748713995</v>
      </c>
      <c r="C17" s="377">
        <v>4350.4433413214992</v>
      </c>
      <c r="D17" s="376">
        <v>4351.3370853197221</v>
      </c>
      <c r="E17" s="376">
        <v>4549.3060253660587</v>
      </c>
      <c r="F17" s="376">
        <v>4254.6214085604761</v>
      </c>
      <c r="G17" s="378">
        <v>4530.1856688581738</v>
      </c>
      <c r="H17" s="379">
        <v>4839.6960117219014</v>
      </c>
      <c r="I17" s="379">
        <v>4980.9291140351179</v>
      </c>
      <c r="J17" s="379">
        <v>4891.4663048852217</v>
      </c>
      <c r="K17" s="379">
        <v>5311.9211208091992</v>
      </c>
      <c r="L17" s="379">
        <v>5443.0603644361008</v>
      </c>
      <c r="M17" s="379">
        <v>5351.4782596451005</v>
      </c>
      <c r="N17" s="379">
        <v>5333.3939820702999</v>
      </c>
      <c r="O17" s="379">
        <v>5108.9017635143528</v>
      </c>
      <c r="P17" s="379">
        <v>4904.6018858975185</v>
      </c>
      <c r="Q17" s="379">
        <v>4841.9861591154167</v>
      </c>
      <c r="R17" s="379">
        <v>4815.791922095601</v>
      </c>
      <c r="S17" s="385">
        <v>5130.5056947579997</v>
      </c>
      <c r="T17" s="376">
        <v>3728.3884410186997</v>
      </c>
      <c r="U17" s="376">
        <v>3959.4138384107819</v>
      </c>
      <c r="V17" s="376">
        <v>3843.843283877045</v>
      </c>
      <c r="W17" s="376">
        <v>3696.3624623786018</v>
      </c>
      <c r="X17" s="376">
        <v>3391.495181339656</v>
      </c>
      <c r="Y17" s="376">
        <v>3165.5663477168</v>
      </c>
      <c r="Z17" s="376">
        <v>2982.7241949175996</v>
      </c>
      <c r="AA17" s="376">
        <v>2831.2043848510998</v>
      </c>
      <c r="AB17" s="376">
        <v>2690.1201341400001</v>
      </c>
      <c r="AC17" s="376">
        <v>2539.9515780064994</v>
      </c>
      <c r="AD17" s="376">
        <v>2498.1202748713995</v>
      </c>
      <c r="AE17" s="381">
        <v>2422.5472367438992</v>
      </c>
      <c r="AF17" s="382">
        <v>2861.2972367438992</v>
      </c>
      <c r="AG17" s="382">
        <v>2798.7972367438992</v>
      </c>
      <c r="AH17" s="382">
        <v>2736.2972367438992</v>
      </c>
      <c r="AI17" s="382">
        <v>2673.7972367438992</v>
      </c>
      <c r="AJ17" s="382">
        <v>2611.2972367438992</v>
      </c>
      <c r="AK17" s="382">
        <v>2548.7972367438992</v>
      </c>
      <c r="AL17" s="382">
        <v>2486.2972367438992</v>
      </c>
      <c r="AM17" s="382">
        <v>2423.7972367438992</v>
      </c>
      <c r="AN17" s="382">
        <v>2361.2972367438992</v>
      </c>
      <c r="AO17" s="382">
        <v>2298.7972367438992</v>
      </c>
      <c r="AP17" s="382">
        <v>2236.2972367438992</v>
      </c>
      <c r="AQ17" s="381">
        <v>2173.7972367438992</v>
      </c>
      <c r="AR17" s="382">
        <v>2147.9639034105658</v>
      </c>
      <c r="AS17" s="382">
        <v>2158.7972367438992</v>
      </c>
      <c r="AT17" s="382">
        <v>2169.6305700772327</v>
      </c>
      <c r="AU17" s="382">
        <v>2180.4639034105658</v>
      </c>
      <c r="AV17" s="382">
        <v>2191.2972367438988</v>
      </c>
      <c r="AW17" s="382">
        <v>2202.1305700772323</v>
      </c>
      <c r="AX17" s="382">
        <v>2212.9639034105658</v>
      </c>
      <c r="AY17" s="382">
        <v>2223.7972367438988</v>
      </c>
      <c r="AZ17" s="382">
        <v>2234.6305700772318</v>
      </c>
      <c r="BA17" s="382">
        <v>2245.4639034105653</v>
      </c>
      <c r="BB17" s="382">
        <v>2256.2972367438988</v>
      </c>
      <c r="BC17" s="381">
        <v>2267.1305700772318</v>
      </c>
    </row>
    <row r="18" spans="1:55" s="393" customFormat="1" ht="12.75">
      <c r="A18" s="386" t="s">
        <v>786</v>
      </c>
      <c r="B18" s="387">
        <v>4435.2455703056003</v>
      </c>
      <c r="C18" s="388">
        <v>4747.5940655852546</v>
      </c>
      <c r="D18" s="387">
        <v>4872.6015130228207</v>
      </c>
      <c r="E18" s="387">
        <v>4751.1958413648254</v>
      </c>
      <c r="F18" s="387">
        <v>4892.6959646319892</v>
      </c>
      <c r="G18" s="389">
        <v>5135.5820265471666</v>
      </c>
      <c r="H18" s="390">
        <v>5226.558666373774</v>
      </c>
      <c r="I18" s="390">
        <v>5150.233691865842</v>
      </c>
      <c r="J18" s="390">
        <v>5039.9342457771081</v>
      </c>
      <c r="K18" s="390">
        <v>5264.5512417816999</v>
      </c>
      <c r="L18" s="390">
        <v>5026.8012788784745</v>
      </c>
      <c r="M18" s="390">
        <v>4992.8126434452997</v>
      </c>
      <c r="N18" s="390">
        <v>5415.7810059081994</v>
      </c>
      <c r="O18" s="390">
        <v>5321.8609869094089</v>
      </c>
      <c r="P18" s="390">
        <v>5400.6704494144305</v>
      </c>
      <c r="Q18" s="390">
        <v>5362.2923295890369</v>
      </c>
      <c r="R18" s="390">
        <v>5448.0009809631001</v>
      </c>
      <c r="S18" s="391">
        <v>5653.5855026514</v>
      </c>
      <c r="T18" s="387">
        <v>5426.1170911329</v>
      </c>
      <c r="U18" s="387">
        <v>4503.0922003911328</v>
      </c>
      <c r="V18" s="387">
        <v>5015.2959389280786</v>
      </c>
      <c r="W18" s="387">
        <v>5070.1433740570001</v>
      </c>
      <c r="X18" s="387">
        <v>4802.2609965404108</v>
      </c>
      <c r="Y18" s="387">
        <v>4979.7699764304998</v>
      </c>
      <c r="Z18" s="387">
        <v>4858.0762829306996</v>
      </c>
      <c r="AA18" s="387">
        <v>4772.4633568288</v>
      </c>
      <c r="AB18" s="387">
        <v>4804.2339114748002</v>
      </c>
      <c r="AC18" s="387">
        <v>4625.1705820525003</v>
      </c>
      <c r="AD18" s="387">
        <v>4435.2455703056003</v>
      </c>
      <c r="AE18" s="392">
        <v>4555.8272355836043</v>
      </c>
      <c r="AF18" s="393">
        <v>4573.8159709428874</v>
      </c>
      <c r="AG18" s="393">
        <v>4591.8047063021713</v>
      </c>
      <c r="AH18" s="393">
        <v>4609.7934416614553</v>
      </c>
      <c r="AI18" s="393">
        <v>4236.3182003308921</v>
      </c>
      <c r="AJ18" s="393">
        <v>4252.7852690235086</v>
      </c>
      <c r="AK18" s="393">
        <v>4269.252337716126</v>
      </c>
      <c r="AL18" s="393">
        <v>3889.6904297188953</v>
      </c>
      <c r="AM18" s="393">
        <v>3904.6358317448467</v>
      </c>
      <c r="AN18" s="393">
        <v>3919.5812337707966</v>
      </c>
      <c r="AO18" s="393">
        <v>3934.5266357967471</v>
      </c>
      <c r="AP18" s="393">
        <v>3949.472037822698</v>
      </c>
      <c r="AQ18" s="392">
        <v>3964.4174398486484</v>
      </c>
      <c r="AR18" s="393">
        <v>3995.5195908336495</v>
      </c>
      <c r="AS18" s="393">
        <v>4026.6217418186507</v>
      </c>
      <c r="AT18" s="393">
        <v>4057.7238928036513</v>
      </c>
      <c r="AU18" s="393">
        <v>4088.8260437886534</v>
      </c>
      <c r="AV18" s="393">
        <v>4119.9281947736545</v>
      </c>
      <c r="AW18" s="393">
        <v>4151.0303457586551</v>
      </c>
      <c r="AX18" s="393">
        <v>4182.1324967436567</v>
      </c>
      <c r="AY18" s="393">
        <v>4213.2346477286583</v>
      </c>
      <c r="AZ18" s="393">
        <v>4244.3367987136589</v>
      </c>
      <c r="BA18" s="393">
        <v>4275.4389496986596</v>
      </c>
      <c r="BB18" s="393">
        <v>4306.5411006836612</v>
      </c>
      <c r="BC18" s="392">
        <v>4337.6432516686627</v>
      </c>
    </row>
    <row r="19" spans="1:55" ht="12.75">
      <c r="A19" s="373" t="s">
        <v>787</v>
      </c>
      <c r="B19" s="365">
        <v>382.53583138929997</v>
      </c>
      <c r="C19" s="366">
        <v>76.817995970096774</v>
      </c>
      <c r="D19" s="367">
        <v>71.131826177040054</v>
      </c>
      <c r="E19" s="367">
        <v>92.994509894732246</v>
      </c>
      <c r="F19" s="367">
        <v>131.04342305651687</v>
      </c>
      <c r="G19" s="368">
        <v>221.14748461522544</v>
      </c>
      <c r="H19" s="369">
        <v>172.99486642945482</v>
      </c>
      <c r="I19" s="369">
        <v>103.84140280345362</v>
      </c>
      <c r="J19" s="369">
        <v>93.530508078328907</v>
      </c>
      <c r="K19" s="369">
        <v>97.348232647400067</v>
      </c>
      <c r="L19" s="369">
        <v>108.42749773895484</v>
      </c>
      <c r="M19" s="369">
        <v>162.40601734920665</v>
      </c>
      <c r="N19" s="369">
        <v>149.25229019540001</v>
      </c>
      <c r="O19" s="369">
        <v>160.84937229600297</v>
      </c>
      <c r="P19" s="369">
        <v>192.06545434149024</v>
      </c>
      <c r="Q19" s="369">
        <v>222.60164241786649</v>
      </c>
      <c r="R19" s="369">
        <v>151.79646718490665</v>
      </c>
      <c r="S19" s="370">
        <v>164.93020147545482</v>
      </c>
      <c r="T19" s="365">
        <v>173.27815672075482</v>
      </c>
      <c r="U19" s="365">
        <v>204.74765445162856</v>
      </c>
      <c r="V19" s="365">
        <v>196.73261839312897</v>
      </c>
      <c r="W19" s="365">
        <v>211.55162688609332</v>
      </c>
      <c r="X19" s="365">
        <v>194.83942364796448</v>
      </c>
      <c r="Y19" s="365">
        <v>231.8323794922</v>
      </c>
      <c r="Z19" s="365">
        <v>309.84165448310006</v>
      </c>
      <c r="AA19" s="365">
        <v>335.98788849380003</v>
      </c>
      <c r="AB19" s="365">
        <v>385.27042474460666</v>
      </c>
      <c r="AC19" s="365">
        <v>365.04130482629995</v>
      </c>
      <c r="AD19" s="365">
        <v>382.53583138929997</v>
      </c>
      <c r="AE19" s="371">
        <v>382.53583138929997</v>
      </c>
      <c r="AF19" s="372">
        <v>382.53583138929997</v>
      </c>
      <c r="AG19" s="372">
        <v>382.53583138929997</v>
      </c>
      <c r="AH19" s="372">
        <v>382.53583138929997</v>
      </c>
      <c r="AI19" s="372">
        <v>382.53583138929997</v>
      </c>
      <c r="AJ19" s="372">
        <v>382.53583138929997</v>
      </c>
      <c r="AK19" s="372">
        <v>382.53583138929997</v>
      </c>
      <c r="AL19" s="372">
        <v>382.53583138929997</v>
      </c>
      <c r="AM19" s="372">
        <v>382.53583138929997</v>
      </c>
      <c r="AN19" s="372">
        <v>382.53583138929997</v>
      </c>
      <c r="AO19" s="372">
        <v>382.53583138929997</v>
      </c>
      <c r="AP19" s="372">
        <v>382.53583138929997</v>
      </c>
      <c r="AQ19" s="371">
        <v>382.53583138929997</v>
      </c>
      <c r="AR19" s="372">
        <v>432.53583138929997</v>
      </c>
      <c r="AS19" s="372">
        <v>432.53583138929997</v>
      </c>
      <c r="AT19" s="372">
        <v>432.53583138929997</v>
      </c>
      <c r="AU19" s="372">
        <v>432.53583138929997</v>
      </c>
      <c r="AV19" s="372">
        <v>432.53583138929997</v>
      </c>
      <c r="AW19" s="372">
        <v>432.53583138929997</v>
      </c>
      <c r="AX19" s="372">
        <v>432.53583138929997</v>
      </c>
      <c r="AY19" s="372">
        <v>432.53583138929997</v>
      </c>
      <c r="AZ19" s="372">
        <v>432.53583138929997</v>
      </c>
      <c r="BA19" s="372">
        <v>432.53583138929997</v>
      </c>
      <c r="BB19" s="372">
        <v>432.53583138929997</v>
      </c>
      <c r="BC19" s="371">
        <v>432.53583138929997</v>
      </c>
    </row>
    <row r="20" spans="1:55" ht="12.75">
      <c r="A20" s="373" t="s">
        <v>788</v>
      </c>
      <c r="B20" s="365">
        <v>1721.7347919568999</v>
      </c>
      <c r="C20" s="366">
        <v>1365.4727117926775</v>
      </c>
      <c r="D20" s="367">
        <v>1478.5788819292618</v>
      </c>
      <c r="E20" s="367">
        <v>1407.4847816093204</v>
      </c>
      <c r="F20" s="367">
        <v>1800.7481295355849</v>
      </c>
      <c r="G20" s="368">
        <v>1994.7949945962437</v>
      </c>
      <c r="H20" s="369">
        <v>1781.7600652996939</v>
      </c>
      <c r="I20" s="369">
        <v>1279.63366619771</v>
      </c>
      <c r="J20" s="369">
        <v>1444.4656986256648</v>
      </c>
      <c r="K20" s="369">
        <v>1195.8327904724672</v>
      </c>
      <c r="L20" s="369">
        <v>1180.0075497560224</v>
      </c>
      <c r="M20" s="369">
        <v>1231.4348562439002</v>
      </c>
      <c r="N20" s="369">
        <v>1166.5879709880001</v>
      </c>
      <c r="O20" s="369">
        <v>1221.0245147777362</v>
      </c>
      <c r="P20" s="369">
        <v>1354.8855576472395</v>
      </c>
      <c r="Q20" s="369">
        <v>1441.8765832191043</v>
      </c>
      <c r="R20" s="369">
        <v>1755.7468359880002</v>
      </c>
      <c r="S20" s="370">
        <v>1799.1919517619001</v>
      </c>
      <c r="T20" s="365">
        <v>1649.4328822519001</v>
      </c>
      <c r="U20" s="365">
        <v>1408.4323158313184</v>
      </c>
      <c r="V20" s="365">
        <v>1697.9079929010063</v>
      </c>
      <c r="W20" s="365">
        <v>1693.4913440132989</v>
      </c>
      <c r="X20" s="365">
        <v>2009.9500430787991</v>
      </c>
      <c r="Y20" s="365">
        <v>1801.4299879368998</v>
      </c>
      <c r="Z20" s="365">
        <v>1673.3667679185</v>
      </c>
      <c r="AA20" s="365">
        <v>1484.2455491609003</v>
      </c>
      <c r="AB20" s="365">
        <v>1921.4898723265999</v>
      </c>
      <c r="AC20" s="365">
        <v>1695.1197778436001</v>
      </c>
      <c r="AD20" s="365">
        <v>1721.7347919568999</v>
      </c>
      <c r="AE20" s="371">
        <v>1721.7347919568999</v>
      </c>
      <c r="AF20" s="372">
        <v>1821.7347919568999</v>
      </c>
      <c r="AG20" s="372">
        <v>1821.7347919568999</v>
      </c>
      <c r="AH20" s="372">
        <v>1821.7347919568999</v>
      </c>
      <c r="AI20" s="372">
        <v>1821.7347919568999</v>
      </c>
      <c r="AJ20" s="372">
        <v>1821.7347919568999</v>
      </c>
      <c r="AK20" s="372">
        <v>1821.7347919568999</v>
      </c>
      <c r="AL20" s="372">
        <v>1921.7347919568999</v>
      </c>
      <c r="AM20" s="372">
        <v>1921.7347919568999</v>
      </c>
      <c r="AN20" s="372">
        <v>1921.7347919568999</v>
      </c>
      <c r="AO20" s="372">
        <v>1921.7347919568999</v>
      </c>
      <c r="AP20" s="372">
        <v>1921.7347919568999</v>
      </c>
      <c r="AQ20" s="371">
        <v>1921.7347919568999</v>
      </c>
      <c r="AR20" s="372">
        <v>1971.7347919568999</v>
      </c>
      <c r="AS20" s="372">
        <v>2021.7347919568999</v>
      </c>
      <c r="AT20" s="372">
        <v>2021.7347919568999</v>
      </c>
      <c r="AU20" s="372">
        <v>2021.7347919568999</v>
      </c>
      <c r="AV20" s="372">
        <v>2021.7347919568999</v>
      </c>
      <c r="AW20" s="372">
        <v>2021.7347919568999</v>
      </c>
      <c r="AX20" s="372">
        <v>2021.7347919568999</v>
      </c>
      <c r="AY20" s="372">
        <v>2071.7347919569002</v>
      </c>
      <c r="AZ20" s="372">
        <v>2071.7347919569002</v>
      </c>
      <c r="BA20" s="372">
        <v>2021.7347919569002</v>
      </c>
      <c r="BB20" s="372">
        <v>2021.7347919569002</v>
      </c>
      <c r="BC20" s="371">
        <v>2021.7347919569002</v>
      </c>
    </row>
    <row r="21" spans="1:55" ht="12.75">
      <c r="A21" s="373" t="s">
        <v>789</v>
      </c>
      <c r="B21" s="365">
        <v>1242.0552597875999</v>
      </c>
      <c r="C21" s="366">
        <v>1361.2729382442903</v>
      </c>
      <c r="D21" s="367">
        <v>1354.0696165959328</v>
      </c>
      <c r="E21" s="367">
        <v>1107.7580793516527</v>
      </c>
      <c r="F21" s="367">
        <v>1256.9764625358184</v>
      </c>
      <c r="G21" s="368">
        <v>1154.2828182867052</v>
      </c>
      <c r="H21" s="369">
        <v>1162.4924540093714</v>
      </c>
      <c r="I21" s="369">
        <v>1169.8456351262957</v>
      </c>
      <c r="J21" s="369">
        <v>1127.7930799158455</v>
      </c>
      <c r="K21" s="369">
        <v>1017.0826921392674</v>
      </c>
      <c r="L21" s="369">
        <v>931.46036592732241</v>
      </c>
      <c r="M21" s="369">
        <v>925.31105824390011</v>
      </c>
      <c r="N21" s="369">
        <v>908.36909581090003</v>
      </c>
      <c r="O21" s="369">
        <v>895.86448292602608</v>
      </c>
      <c r="P21" s="369">
        <v>951.99771935606975</v>
      </c>
      <c r="Q21" s="369">
        <v>963.0279362347444</v>
      </c>
      <c r="R21" s="369">
        <v>949.68050225140007</v>
      </c>
      <c r="S21" s="370">
        <v>1042.2134665220001</v>
      </c>
      <c r="T21" s="365">
        <v>967.10783020750011</v>
      </c>
      <c r="U21" s="365">
        <v>965.21434758490034</v>
      </c>
      <c r="V21" s="365">
        <v>926.22421532870578</v>
      </c>
      <c r="W21" s="365">
        <v>914.2798998126998</v>
      </c>
      <c r="X21" s="365">
        <v>997.14837550577022</v>
      </c>
      <c r="Y21" s="365">
        <v>1036.1302122898999</v>
      </c>
      <c r="Z21" s="365">
        <v>1117.5345037028001</v>
      </c>
      <c r="AA21" s="365">
        <v>1090.9147168706004</v>
      </c>
      <c r="AB21" s="365">
        <v>1296.8381199932999</v>
      </c>
      <c r="AC21" s="365">
        <v>1217.1600459081001</v>
      </c>
      <c r="AD21" s="365">
        <v>1242.0552597875999</v>
      </c>
      <c r="AE21" s="371">
        <v>1242.0552597875999</v>
      </c>
      <c r="AF21" s="372">
        <v>1342.0552597875999</v>
      </c>
      <c r="AG21" s="372">
        <v>1342.0552597875999</v>
      </c>
      <c r="AH21" s="372">
        <v>1342.0552597875999</v>
      </c>
      <c r="AI21" s="372">
        <v>1342.0552597875999</v>
      </c>
      <c r="AJ21" s="372">
        <v>1342.0552597875999</v>
      </c>
      <c r="AK21" s="372">
        <v>1342.0552597875999</v>
      </c>
      <c r="AL21" s="372">
        <v>1442.0552597875999</v>
      </c>
      <c r="AM21" s="372">
        <v>1442.0552597875999</v>
      </c>
      <c r="AN21" s="372">
        <v>1442.0552597875999</v>
      </c>
      <c r="AO21" s="372">
        <v>1442.0552597875999</v>
      </c>
      <c r="AP21" s="372">
        <v>1442.0552597875999</v>
      </c>
      <c r="AQ21" s="371">
        <v>1442.0552597875999</v>
      </c>
      <c r="AR21" s="372">
        <v>1442.0552597875999</v>
      </c>
      <c r="AS21" s="372">
        <v>1492.0552597875999</v>
      </c>
      <c r="AT21" s="372">
        <v>1492.0552597875999</v>
      </c>
      <c r="AU21" s="372">
        <v>1492.0552597875999</v>
      </c>
      <c r="AV21" s="372">
        <v>1492.0552597875999</v>
      </c>
      <c r="AW21" s="372">
        <v>1492.0552597875999</v>
      </c>
      <c r="AX21" s="372">
        <v>1492.0552597875999</v>
      </c>
      <c r="AY21" s="372">
        <v>1542.0552597875999</v>
      </c>
      <c r="AZ21" s="372">
        <v>1542.0552597875999</v>
      </c>
      <c r="BA21" s="372">
        <v>1492.0552597875999</v>
      </c>
      <c r="BB21" s="372">
        <v>1492.0552597875999</v>
      </c>
      <c r="BC21" s="371">
        <v>1492.0552597875999</v>
      </c>
    </row>
    <row r="22" spans="1:55" ht="12.75">
      <c r="A22" s="373" t="s">
        <v>790</v>
      </c>
      <c r="B22" s="365">
        <v>2342.2991851888996</v>
      </c>
      <c r="C22" s="366">
        <v>1563.5333780456388</v>
      </c>
      <c r="D22" s="367">
        <v>1835.1931268139083</v>
      </c>
      <c r="E22" s="367">
        <v>1527.3785695028755</v>
      </c>
      <c r="F22" s="367">
        <v>1480.3974389944808</v>
      </c>
      <c r="G22" s="368">
        <v>1686.932264618091</v>
      </c>
      <c r="H22" s="369">
        <v>2200.9055906087001</v>
      </c>
      <c r="I22" s="369">
        <v>2042.6765304975177</v>
      </c>
      <c r="J22" s="369">
        <v>1860.8207102708009</v>
      </c>
      <c r="K22" s="369">
        <v>1747.2806028634998</v>
      </c>
      <c r="L22" s="369">
        <v>1093.0825481953</v>
      </c>
      <c r="M22" s="369">
        <v>1034.9015513332999</v>
      </c>
      <c r="N22" s="369">
        <v>1209.1415925806</v>
      </c>
      <c r="O22" s="369">
        <v>1137.0619238392965</v>
      </c>
      <c r="P22" s="369">
        <v>1445.4707419309707</v>
      </c>
      <c r="Q22" s="369">
        <v>1629.1676239659021</v>
      </c>
      <c r="R22" s="369">
        <v>1497.3586813334</v>
      </c>
      <c r="S22" s="370">
        <v>2166.0743470300004</v>
      </c>
      <c r="T22" s="365">
        <v>2367.4664714320002</v>
      </c>
      <c r="U22" s="365">
        <v>2507.9793957924817</v>
      </c>
      <c r="V22" s="365">
        <v>1558.0377257884331</v>
      </c>
      <c r="W22" s="365">
        <v>1910.1286228947022</v>
      </c>
      <c r="X22" s="365">
        <v>2652.4177026464145</v>
      </c>
      <c r="Y22" s="365">
        <v>3503.1251203922002</v>
      </c>
      <c r="Z22" s="365">
        <v>3606.4905263686005</v>
      </c>
      <c r="AA22" s="365">
        <v>3094.1344859694996</v>
      </c>
      <c r="AB22" s="365">
        <v>2829.0375508874004</v>
      </c>
      <c r="AC22" s="365">
        <v>2200.8736686971001</v>
      </c>
      <c r="AD22" s="365">
        <v>2342.2991851888996</v>
      </c>
      <c r="AE22" s="371">
        <v>2742.2991851888996</v>
      </c>
      <c r="AF22" s="372">
        <v>2322.2991851888996</v>
      </c>
      <c r="AG22" s="372">
        <v>2322.2991851888996</v>
      </c>
      <c r="AH22" s="372">
        <v>2222.2991851888996</v>
      </c>
      <c r="AI22" s="372">
        <v>2222.2991851888996</v>
      </c>
      <c r="AJ22" s="372">
        <v>2222.2991851888996</v>
      </c>
      <c r="AK22" s="372">
        <v>2122.2991851888996</v>
      </c>
      <c r="AL22" s="372">
        <v>1922.2991851888996</v>
      </c>
      <c r="AM22" s="372">
        <v>1922.2991851888996</v>
      </c>
      <c r="AN22" s="372">
        <v>1722.2991851888996</v>
      </c>
      <c r="AO22" s="372">
        <v>1722.2991851888996</v>
      </c>
      <c r="AP22" s="372">
        <v>1722.2991851888996</v>
      </c>
      <c r="AQ22" s="371">
        <v>1422.2991851888996</v>
      </c>
      <c r="AR22" s="372">
        <v>1422.2991851888996</v>
      </c>
      <c r="AS22" s="372">
        <v>1422.2991851888996</v>
      </c>
      <c r="AT22" s="372">
        <v>1422.2991851888996</v>
      </c>
      <c r="AU22" s="372">
        <v>1422.2991851888996</v>
      </c>
      <c r="AV22" s="372">
        <v>1422.2991851888996</v>
      </c>
      <c r="AW22" s="372">
        <v>1422.2991851888996</v>
      </c>
      <c r="AX22" s="372">
        <v>1422.2991851888996</v>
      </c>
      <c r="AY22" s="372">
        <v>1422.2991851888996</v>
      </c>
      <c r="AZ22" s="372">
        <v>1452.2991851888996</v>
      </c>
      <c r="BA22" s="372">
        <v>1452.2991851888996</v>
      </c>
      <c r="BB22" s="372">
        <v>1402.2991851888996</v>
      </c>
      <c r="BC22" s="371">
        <v>1402.2991851888996</v>
      </c>
    </row>
    <row r="23" spans="1:55" ht="12.75">
      <c r="A23" s="373" t="s">
        <v>791</v>
      </c>
      <c r="B23" s="365">
        <v>2286.2464830332997</v>
      </c>
      <c r="C23" s="366">
        <v>1488.060349032258</v>
      </c>
      <c r="D23" s="367">
        <v>1746.7624946674575</v>
      </c>
      <c r="E23" s="367">
        <v>1441.8772164506954</v>
      </c>
      <c r="F23" s="367">
        <v>1434.3415773333477</v>
      </c>
      <c r="G23" s="368">
        <v>1664.5053187103815</v>
      </c>
      <c r="H23" s="369">
        <v>1860.9359790322001</v>
      </c>
      <c r="I23" s="369">
        <v>1529.9911639284996</v>
      </c>
      <c r="J23" s="369">
        <v>1183.7820106454456</v>
      </c>
      <c r="K23" s="369">
        <v>1382.2510534757</v>
      </c>
      <c r="L23" s="369">
        <v>1073.2812629032001</v>
      </c>
      <c r="M23" s="369">
        <v>1017.4045513333</v>
      </c>
      <c r="N23" s="369">
        <v>1192.1415925806</v>
      </c>
      <c r="O23" s="369">
        <v>1119.8711812906306</v>
      </c>
      <c r="P23" s="369">
        <v>1428.4707419325616</v>
      </c>
      <c r="Q23" s="369">
        <v>1597.6803018148601</v>
      </c>
      <c r="R23" s="369">
        <v>1480.3586813334</v>
      </c>
      <c r="S23" s="370">
        <v>2124.1476903226003</v>
      </c>
      <c r="T23" s="365">
        <v>2328.2799295806999</v>
      </c>
      <c r="U23" s="365">
        <v>2487.5332520427678</v>
      </c>
      <c r="V23" s="365">
        <v>1530.4282335483801</v>
      </c>
      <c r="W23" s="365">
        <v>1878.3286396667002</v>
      </c>
      <c r="X23" s="365">
        <v>2536.6658590970919</v>
      </c>
      <c r="Y23" s="365">
        <v>3187.9820137020001</v>
      </c>
      <c r="Z23" s="365">
        <v>3539.1576109677003</v>
      </c>
      <c r="AA23" s="365">
        <v>2994.2499587096995</v>
      </c>
      <c r="AB23" s="365">
        <v>2705.7387379667002</v>
      </c>
      <c r="AC23" s="365">
        <v>2069.4001920645001</v>
      </c>
      <c r="AD23" s="365">
        <v>2286.2464830332997</v>
      </c>
      <c r="AE23" s="371">
        <v>2686.2464830332997</v>
      </c>
      <c r="AF23" s="372">
        <v>2216.2464830332997</v>
      </c>
      <c r="AG23" s="372">
        <v>2216.2464830332997</v>
      </c>
      <c r="AH23" s="372">
        <v>2116.2464830332997</v>
      </c>
      <c r="AI23" s="372">
        <v>2116.2464830332997</v>
      </c>
      <c r="AJ23" s="372">
        <v>2116.2464830332997</v>
      </c>
      <c r="AK23" s="372">
        <v>2016.2464830332997</v>
      </c>
      <c r="AL23" s="372">
        <v>1816.2464830332997</v>
      </c>
      <c r="AM23" s="372">
        <v>1816.2464830332997</v>
      </c>
      <c r="AN23" s="372">
        <v>1616.2464830332997</v>
      </c>
      <c r="AO23" s="372">
        <v>1616.2464830332997</v>
      </c>
      <c r="AP23" s="372">
        <v>1616.2464830332997</v>
      </c>
      <c r="AQ23" s="371">
        <v>1316.2464830332997</v>
      </c>
      <c r="AR23" s="372">
        <v>1316.2464830332997</v>
      </c>
      <c r="AS23" s="372">
        <v>1316.2464830332997</v>
      </c>
      <c r="AT23" s="372">
        <v>1316.2464830332997</v>
      </c>
      <c r="AU23" s="372">
        <v>1316.2464830332997</v>
      </c>
      <c r="AV23" s="372">
        <v>1316.2464830332997</v>
      </c>
      <c r="AW23" s="372">
        <v>1316.2464830332997</v>
      </c>
      <c r="AX23" s="372">
        <v>1316.2464830332997</v>
      </c>
      <c r="AY23" s="372">
        <v>1316.2464830332997</v>
      </c>
      <c r="AZ23" s="372">
        <v>1346.2464830332997</v>
      </c>
      <c r="BA23" s="372">
        <v>1346.2464830332997</v>
      </c>
      <c r="BB23" s="372">
        <v>1296.2464830332997</v>
      </c>
      <c r="BC23" s="371">
        <v>1296.2464830332997</v>
      </c>
    </row>
    <row r="24" spans="1:55" ht="12.75">
      <c r="A24" s="373" t="s">
        <v>789</v>
      </c>
      <c r="B24" s="365">
        <v>1511.8576433332996</v>
      </c>
      <c r="C24" s="366">
        <v>241.23156935483871</v>
      </c>
      <c r="D24" s="367">
        <v>305.21792666746001</v>
      </c>
      <c r="E24" s="367">
        <v>151.84717870911868</v>
      </c>
      <c r="F24" s="367">
        <v>348.44597333331467</v>
      </c>
      <c r="G24" s="368">
        <v>351.18603645255826</v>
      </c>
      <c r="H24" s="369">
        <v>589.70770645160019</v>
      </c>
      <c r="I24" s="369">
        <v>301.00834785708889</v>
      </c>
      <c r="J24" s="369">
        <v>341.71717838728716</v>
      </c>
      <c r="K24" s="369">
        <v>490.35561866640001</v>
      </c>
      <c r="L24" s="369">
        <v>297.7513725806001</v>
      </c>
      <c r="M24" s="369">
        <v>189.24154199999998</v>
      </c>
      <c r="N24" s="369">
        <v>281.6767125806</v>
      </c>
      <c r="O24" s="369">
        <v>237.12618483940423</v>
      </c>
      <c r="P24" s="369">
        <v>295.48819059886341</v>
      </c>
      <c r="Q24" s="369">
        <v>494.42055277613986</v>
      </c>
      <c r="R24" s="369">
        <v>430.83268766669994</v>
      </c>
      <c r="S24" s="370">
        <v>728.45113387100014</v>
      </c>
      <c r="T24" s="365">
        <v>1299.7536789354999</v>
      </c>
      <c r="U24" s="365">
        <v>1323.6259026135999</v>
      </c>
      <c r="V24" s="365">
        <v>691.12434935472834</v>
      </c>
      <c r="W24" s="365">
        <v>922.3882396667002</v>
      </c>
      <c r="X24" s="365">
        <v>1601.114751032484</v>
      </c>
      <c r="Y24" s="365">
        <v>2266.5184117019999</v>
      </c>
      <c r="Z24" s="365">
        <v>2692.6707496774002</v>
      </c>
      <c r="AA24" s="365">
        <v>2387.5294258064996</v>
      </c>
      <c r="AB24" s="365">
        <v>2239.1259918000001</v>
      </c>
      <c r="AC24" s="365">
        <v>1763.1659293548</v>
      </c>
      <c r="AD24" s="365">
        <v>1511.8576433332996</v>
      </c>
      <c r="AE24" s="371">
        <v>1911.8576433332996</v>
      </c>
      <c r="AF24" s="372">
        <v>1911.8576433332996</v>
      </c>
      <c r="AG24" s="372">
        <v>1911.8576433332996</v>
      </c>
      <c r="AH24" s="372">
        <v>1811.8576433332996</v>
      </c>
      <c r="AI24" s="372">
        <v>1811.8576433332996</v>
      </c>
      <c r="AJ24" s="372">
        <v>1811.8576433332996</v>
      </c>
      <c r="AK24" s="372">
        <v>1711.8576433332996</v>
      </c>
      <c r="AL24" s="372">
        <v>1511.8576433332996</v>
      </c>
      <c r="AM24" s="372">
        <v>1511.8576433332996</v>
      </c>
      <c r="AN24" s="372">
        <v>1311.8576433332996</v>
      </c>
      <c r="AO24" s="372">
        <v>1311.8576433332996</v>
      </c>
      <c r="AP24" s="372">
        <v>1311.8576433332996</v>
      </c>
      <c r="AQ24" s="371">
        <v>1011.8576433332996</v>
      </c>
      <c r="AR24" s="372">
        <v>1011.8576433332996</v>
      </c>
      <c r="AS24" s="372">
        <v>1011.8576433332996</v>
      </c>
      <c r="AT24" s="372">
        <v>1011.8576433332996</v>
      </c>
      <c r="AU24" s="372">
        <v>1011.8576433332996</v>
      </c>
      <c r="AV24" s="372">
        <v>1011.8576433332996</v>
      </c>
      <c r="AW24" s="372">
        <v>1011.8576433332996</v>
      </c>
      <c r="AX24" s="372">
        <v>1011.8576433332996</v>
      </c>
      <c r="AY24" s="372">
        <v>1011.8576433332996</v>
      </c>
      <c r="AZ24" s="372">
        <v>1041.8576433332996</v>
      </c>
      <c r="BA24" s="372">
        <v>1041.8576433332996</v>
      </c>
      <c r="BB24" s="372">
        <v>991.85764333329962</v>
      </c>
      <c r="BC24" s="371">
        <v>991.85764333329962</v>
      </c>
    </row>
    <row r="25" spans="1:55" ht="12.75">
      <c r="A25" s="373" t="s">
        <v>792</v>
      </c>
      <c r="B25" s="365">
        <v>54.052702155600002</v>
      </c>
      <c r="C25" s="366">
        <v>1.4780260025612899</v>
      </c>
      <c r="D25" s="367">
        <v>18.241005480956542</v>
      </c>
      <c r="E25" s="367">
        <v>20.392258856254969</v>
      </c>
      <c r="F25" s="367">
        <v>15.460361663583292</v>
      </c>
      <c r="G25" s="368">
        <v>2.6653168756064618</v>
      </c>
      <c r="H25" s="369">
        <v>322.22411157650004</v>
      </c>
      <c r="I25" s="369">
        <v>494.93986656901779</v>
      </c>
      <c r="J25" s="369">
        <v>659.29319962535476</v>
      </c>
      <c r="K25" s="369">
        <v>347.28404938779983</v>
      </c>
      <c r="L25" s="369">
        <v>2.0557852920999999</v>
      </c>
      <c r="M25" s="369">
        <v>0</v>
      </c>
      <c r="N25" s="369">
        <v>0</v>
      </c>
      <c r="O25" s="369">
        <v>0.19074254869971605</v>
      </c>
      <c r="P25" s="369">
        <v>-2.0297496424367029E-9</v>
      </c>
      <c r="Q25" s="369">
        <v>14.453682487889941</v>
      </c>
      <c r="R25" s="369">
        <v>0</v>
      </c>
      <c r="S25" s="370">
        <v>24.926656707399999</v>
      </c>
      <c r="T25" s="365">
        <v>22.186541851299999</v>
      </c>
      <c r="U25" s="365">
        <v>14.696143749614293</v>
      </c>
      <c r="V25" s="365">
        <v>25.609492240241934</v>
      </c>
      <c r="W25" s="365">
        <v>29.799983227899997</v>
      </c>
      <c r="X25" s="365">
        <v>113.75184354925808</v>
      </c>
      <c r="Y25" s="365">
        <v>313.1431066902</v>
      </c>
      <c r="Z25" s="365">
        <v>65.332915400899992</v>
      </c>
      <c r="AA25" s="365">
        <v>97.884527259799995</v>
      </c>
      <c r="AB25" s="365">
        <v>121.2988129207</v>
      </c>
      <c r="AC25" s="365">
        <v>129.47347663260001</v>
      </c>
      <c r="AD25" s="365">
        <v>54.052702155600002</v>
      </c>
      <c r="AE25" s="371">
        <v>54.052702155600002</v>
      </c>
      <c r="AF25" s="372">
        <v>104.0527021556</v>
      </c>
      <c r="AG25" s="372">
        <v>104.0527021556</v>
      </c>
      <c r="AH25" s="372">
        <v>104.0527021556</v>
      </c>
      <c r="AI25" s="372">
        <v>104.0527021556</v>
      </c>
      <c r="AJ25" s="372">
        <v>104.0527021556</v>
      </c>
      <c r="AK25" s="372">
        <v>104.0527021556</v>
      </c>
      <c r="AL25" s="372">
        <v>104.0527021556</v>
      </c>
      <c r="AM25" s="372">
        <v>104.0527021556</v>
      </c>
      <c r="AN25" s="372">
        <v>104.0527021556</v>
      </c>
      <c r="AO25" s="372">
        <v>104.0527021556</v>
      </c>
      <c r="AP25" s="372">
        <v>104.0527021556</v>
      </c>
      <c r="AQ25" s="371">
        <v>104.0527021556</v>
      </c>
      <c r="AR25" s="372">
        <v>104.0527021556</v>
      </c>
      <c r="AS25" s="372">
        <v>104.0527021556</v>
      </c>
      <c r="AT25" s="372">
        <v>104.0527021556</v>
      </c>
      <c r="AU25" s="372">
        <v>104.0527021556</v>
      </c>
      <c r="AV25" s="372">
        <v>104.0527021556</v>
      </c>
      <c r="AW25" s="372">
        <v>104.0527021556</v>
      </c>
      <c r="AX25" s="372">
        <v>104.0527021556</v>
      </c>
      <c r="AY25" s="372">
        <v>104.0527021556</v>
      </c>
      <c r="AZ25" s="372">
        <v>104.0527021556</v>
      </c>
      <c r="BA25" s="372">
        <v>104.0527021556</v>
      </c>
      <c r="BB25" s="372">
        <v>104.0527021556</v>
      </c>
      <c r="BC25" s="371">
        <v>104.0527021556</v>
      </c>
    </row>
    <row r="26" spans="1:55" s="395" customFormat="1" ht="12.75">
      <c r="A26" s="373" t="s">
        <v>793</v>
      </c>
      <c r="B26" s="367">
        <v>2</v>
      </c>
      <c r="C26" s="366">
        <v>73.995003010819346</v>
      </c>
      <c r="D26" s="367">
        <v>70.189626665493421</v>
      </c>
      <c r="E26" s="367">
        <v>65.109094195922694</v>
      </c>
      <c r="F26" s="367">
        <v>30.595499997549876</v>
      </c>
      <c r="G26" s="368">
        <v>19.761629032106523</v>
      </c>
      <c r="H26" s="394">
        <v>17.7455</v>
      </c>
      <c r="I26" s="394">
        <v>17.7455</v>
      </c>
      <c r="J26" s="394">
        <v>17.7455</v>
      </c>
      <c r="K26" s="394">
        <v>17.7455</v>
      </c>
      <c r="L26" s="394">
        <v>17.7455</v>
      </c>
      <c r="M26" s="394">
        <v>17.497</v>
      </c>
      <c r="N26" s="394">
        <v>17</v>
      </c>
      <c r="O26" s="394">
        <v>16.99999999996453</v>
      </c>
      <c r="P26" s="394">
        <v>17.000000000439982</v>
      </c>
      <c r="Q26" s="394">
        <v>17.033639663150005</v>
      </c>
      <c r="R26" s="394">
        <v>17</v>
      </c>
      <c r="S26" s="370">
        <v>17</v>
      </c>
      <c r="T26" s="367">
        <v>17</v>
      </c>
      <c r="U26" s="367">
        <v>5.7500000001</v>
      </c>
      <c r="V26" s="367">
        <v>1.9999999998129045</v>
      </c>
      <c r="W26" s="367">
        <v>2.0000000000999991</v>
      </c>
      <c r="X26" s="367">
        <v>2.0000000000677427</v>
      </c>
      <c r="Y26" s="367">
        <v>2</v>
      </c>
      <c r="Z26" s="367">
        <v>2</v>
      </c>
      <c r="AA26" s="367">
        <v>2</v>
      </c>
      <c r="AB26" s="367">
        <v>2</v>
      </c>
      <c r="AC26" s="367">
        <v>2</v>
      </c>
      <c r="AD26" s="367">
        <v>2</v>
      </c>
      <c r="AE26" s="371">
        <v>2</v>
      </c>
      <c r="AF26" s="395">
        <v>2</v>
      </c>
      <c r="AG26" s="395">
        <v>2</v>
      </c>
      <c r="AH26" s="395">
        <v>2</v>
      </c>
      <c r="AI26" s="395">
        <v>2</v>
      </c>
      <c r="AJ26" s="395">
        <v>2</v>
      </c>
      <c r="AK26" s="395">
        <v>2</v>
      </c>
      <c r="AL26" s="395">
        <v>2</v>
      </c>
      <c r="AM26" s="395">
        <v>2</v>
      </c>
      <c r="AN26" s="395">
        <v>2</v>
      </c>
      <c r="AO26" s="395">
        <v>2</v>
      </c>
      <c r="AP26" s="395">
        <v>2</v>
      </c>
      <c r="AQ26" s="371">
        <v>2</v>
      </c>
      <c r="AR26" s="395">
        <v>2</v>
      </c>
      <c r="AS26" s="395">
        <v>2</v>
      </c>
      <c r="AT26" s="395">
        <v>2</v>
      </c>
      <c r="AU26" s="395">
        <v>2</v>
      </c>
      <c r="AV26" s="395">
        <v>2</v>
      </c>
      <c r="AW26" s="395">
        <v>2</v>
      </c>
      <c r="AX26" s="395">
        <v>2</v>
      </c>
      <c r="AY26" s="395">
        <v>2</v>
      </c>
      <c r="AZ26" s="395">
        <v>2</v>
      </c>
      <c r="BA26" s="395">
        <v>2</v>
      </c>
      <c r="BB26" s="395">
        <v>2</v>
      </c>
      <c r="BC26" s="371">
        <v>2</v>
      </c>
    </row>
    <row r="27" spans="1:55" s="382" customFormat="1" ht="12.75">
      <c r="A27" s="375" t="s">
        <v>794</v>
      </c>
      <c r="B27" s="376">
        <v>4446.5698085350996</v>
      </c>
      <c r="C27" s="377">
        <v>3005.8240858084127</v>
      </c>
      <c r="D27" s="376">
        <v>3384.903834920206</v>
      </c>
      <c r="E27" s="376">
        <v>3027.8578610069289</v>
      </c>
      <c r="F27" s="376">
        <v>3412.1889915865809</v>
      </c>
      <c r="G27" s="378">
        <v>3902.87474382956</v>
      </c>
      <c r="H27" s="379">
        <v>4155.6605223378483</v>
      </c>
      <c r="I27" s="379">
        <v>3426.1515994986826</v>
      </c>
      <c r="J27" s="379">
        <v>3398.8169169747948</v>
      </c>
      <c r="K27" s="379">
        <v>3040.461625983366</v>
      </c>
      <c r="L27" s="379">
        <v>2381.5175956902772</v>
      </c>
      <c r="M27" s="379">
        <v>2428.7424249264068</v>
      </c>
      <c r="N27" s="379">
        <v>2524.9818537640003</v>
      </c>
      <c r="O27" s="379">
        <v>2518.9358109130353</v>
      </c>
      <c r="P27" s="379">
        <v>2992.4217539196989</v>
      </c>
      <c r="Q27" s="379">
        <v>3293.6458496028672</v>
      </c>
      <c r="R27" s="379">
        <v>3404.9019845063067</v>
      </c>
      <c r="S27" s="380">
        <v>4130.1965002673551</v>
      </c>
      <c r="T27" s="376">
        <v>4190.1775104046555</v>
      </c>
      <c r="U27" s="376">
        <v>4121.1593660754288</v>
      </c>
      <c r="V27" s="376">
        <v>3452.6783370825674</v>
      </c>
      <c r="W27" s="376">
        <v>3815.1715937940967</v>
      </c>
      <c r="X27" s="376">
        <v>4857.2071693731759</v>
      </c>
      <c r="Y27" s="376">
        <v>5536.3874878213001</v>
      </c>
      <c r="Z27" s="376">
        <v>5589.6989487702003</v>
      </c>
      <c r="AA27" s="376">
        <v>4914.3679236241996</v>
      </c>
      <c r="AB27" s="376">
        <v>5135.7978479586072</v>
      </c>
      <c r="AC27" s="376">
        <v>4261.0347513670004</v>
      </c>
      <c r="AD27" s="376">
        <v>4446.5698085350996</v>
      </c>
      <c r="AE27" s="381">
        <v>4846.5698085350996</v>
      </c>
      <c r="AF27" s="382">
        <v>4526.5698085350996</v>
      </c>
      <c r="AG27" s="382">
        <v>4526.5698085350996</v>
      </c>
      <c r="AH27" s="382">
        <v>4426.5698085350996</v>
      </c>
      <c r="AI27" s="382">
        <v>4426.5698085350996</v>
      </c>
      <c r="AJ27" s="382">
        <v>4426.5698085350996</v>
      </c>
      <c r="AK27" s="382">
        <v>4326.5698085350996</v>
      </c>
      <c r="AL27" s="382">
        <v>4226.5698085350996</v>
      </c>
      <c r="AM27" s="382">
        <v>4226.5698085350996</v>
      </c>
      <c r="AN27" s="382">
        <v>4026.5698085350996</v>
      </c>
      <c r="AO27" s="382">
        <v>4026.5698085350996</v>
      </c>
      <c r="AP27" s="382">
        <v>4026.5698085350996</v>
      </c>
      <c r="AQ27" s="381">
        <v>3726.5698085350996</v>
      </c>
      <c r="AR27" s="382">
        <v>3826.5698085350996</v>
      </c>
      <c r="AS27" s="382">
        <v>3876.5698085350996</v>
      </c>
      <c r="AT27" s="382">
        <v>3876.5698085350996</v>
      </c>
      <c r="AU27" s="382">
        <v>3876.5698085350996</v>
      </c>
      <c r="AV27" s="382">
        <v>3876.5698085350996</v>
      </c>
      <c r="AW27" s="382">
        <v>3876.5698085350996</v>
      </c>
      <c r="AX27" s="382">
        <v>3876.5698085350996</v>
      </c>
      <c r="AY27" s="382">
        <v>3926.5698085350996</v>
      </c>
      <c r="AZ27" s="382">
        <v>3956.5698085350996</v>
      </c>
      <c r="BA27" s="382">
        <v>3906.5698085350996</v>
      </c>
      <c r="BB27" s="382">
        <v>3856.5698085350996</v>
      </c>
      <c r="BC27" s="381">
        <v>3856.5698085350996</v>
      </c>
    </row>
    <row r="28" spans="1:55" thickBot="1">
      <c r="A28" s="396" t="s">
        <v>795</v>
      </c>
      <c r="B28" s="374">
        <v>871.73</v>
      </c>
      <c r="H28" s="369"/>
      <c r="T28" s="365">
        <v>1634.8329789093</v>
      </c>
      <c r="U28" s="365">
        <v>1022</v>
      </c>
      <c r="V28" s="365">
        <v>1178</v>
      </c>
      <c r="W28" s="365">
        <v>1213</v>
      </c>
      <c r="X28" s="365">
        <v>1013.52</v>
      </c>
      <c r="Y28" s="365">
        <v>673.53</v>
      </c>
      <c r="Z28" s="365">
        <v>468.64</v>
      </c>
      <c r="AA28" s="365">
        <v>392.48</v>
      </c>
      <c r="AB28" s="365">
        <v>289.69</v>
      </c>
      <c r="AC28" s="365">
        <v>388</v>
      </c>
      <c r="AD28" s="365">
        <v>871.73</v>
      </c>
      <c r="AE28" s="397">
        <v>1300</v>
      </c>
      <c r="AF28" s="398">
        <v>1150</v>
      </c>
      <c r="AG28" s="397">
        <v>1150</v>
      </c>
      <c r="AH28" s="397">
        <v>1150</v>
      </c>
      <c r="AI28" s="397">
        <v>1150</v>
      </c>
      <c r="AJ28" s="397">
        <v>1150</v>
      </c>
      <c r="AK28" s="397">
        <v>1150</v>
      </c>
      <c r="AL28" s="397">
        <v>1150</v>
      </c>
      <c r="AM28" s="397">
        <v>1150</v>
      </c>
      <c r="AN28" s="397">
        <v>1150</v>
      </c>
      <c r="AO28" s="397">
        <v>1150</v>
      </c>
      <c r="AP28" s="397">
        <v>1150</v>
      </c>
      <c r="AQ28" s="397">
        <v>1150</v>
      </c>
      <c r="BC28" s="371"/>
    </row>
    <row r="29" spans="1:55" ht="12.75">
      <c r="A29" s="396"/>
      <c r="H29" s="369"/>
      <c r="V29" s="365"/>
      <c r="W29" s="365"/>
      <c r="X29" s="365"/>
      <c r="Y29" s="365"/>
      <c r="Z29" s="365"/>
      <c r="AA29" s="365"/>
      <c r="AB29" s="365"/>
      <c r="AC29" s="365"/>
      <c r="AD29" s="365"/>
      <c r="AE29" s="372"/>
      <c r="AQ29" s="371"/>
      <c r="BC29" s="371"/>
    </row>
    <row r="30" spans="1:55" s="406" customFormat="1" ht="12.75">
      <c r="A30" s="354" t="s">
        <v>796</v>
      </c>
      <c r="B30" s="399">
        <v>50278.868115782701</v>
      </c>
      <c r="C30" s="400">
        <v>42213.92160766093</v>
      </c>
      <c r="D30" s="401">
        <v>43200.44905211281</v>
      </c>
      <c r="E30" s="401">
        <v>42782.515409529777</v>
      </c>
      <c r="F30" s="401">
        <v>43178.328608548545</v>
      </c>
      <c r="G30" s="402">
        <v>44863.74788181403</v>
      </c>
      <c r="H30" s="403">
        <v>46321.898239805152</v>
      </c>
      <c r="I30" s="403">
        <v>45675.268913151172</v>
      </c>
      <c r="J30" s="403">
        <v>45794.81552837346</v>
      </c>
      <c r="K30" s="403">
        <v>46611.800063049457</v>
      </c>
      <c r="L30" s="403">
        <v>45993.953607110416</v>
      </c>
      <c r="M30" s="403">
        <v>46431.172689448627</v>
      </c>
      <c r="N30" s="403">
        <v>46757.990980357295</v>
      </c>
      <c r="O30" s="403">
        <v>46887.766456442099</v>
      </c>
      <c r="P30" s="403">
        <v>47492.545809757838</v>
      </c>
      <c r="Q30" s="403">
        <v>47759.896923066794</v>
      </c>
      <c r="R30" s="403">
        <v>48377.54051684765</v>
      </c>
      <c r="S30" s="404">
        <v>48996.034248211705</v>
      </c>
      <c r="T30" s="399">
        <v>49216.180272026497</v>
      </c>
      <c r="U30" s="399">
        <v>49024.554098764609</v>
      </c>
      <c r="V30" s="399">
        <v>48502.464856733524</v>
      </c>
      <c r="W30" s="399">
        <v>49062.197677850134</v>
      </c>
      <c r="X30" s="399">
        <v>49804.639026708021</v>
      </c>
      <c r="Y30" s="399">
        <v>50506.9857206823</v>
      </c>
      <c r="Z30" s="399">
        <v>50992.06041888069</v>
      </c>
      <c r="AA30" s="399">
        <v>50260.249101299807</v>
      </c>
      <c r="AB30" s="399">
        <v>50717.700212666838</v>
      </c>
      <c r="AC30" s="399">
        <v>49872.239217534989</v>
      </c>
      <c r="AD30" s="399">
        <v>50278.868115782701</v>
      </c>
      <c r="AE30" s="405">
        <v>51198.868115782701</v>
      </c>
      <c r="AF30" s="406">
        <v>52051.034782449373</v>
      </c>
      <c r="AG30" s="406">
        <v>52353.20144911603</v>
      </c>
      <c r="AH30" s="406">
        <v>52555.368115782701</v>
      </c>
      <c r="AI30" s="406">
        <v>52544.534782449373</v>
      </c>
      <c r="AJ30" s="406">
        <v>52796.70144911603</v>
      </c>
      <c r="AK30" s="406">
        <v>53048.868115782701</v>
      </c>
      <c r="AL30" s="406">
        <v>52901.034782449358</v>
      </c>
      <c r="AM30" s="406">
        <v>53203.20144911603</v>
      </c>
      <c r="AN30" s="406">
        <v>53305.368115782701</v>
      </c>
      <c r="AO30" s="406">
        <v>53607.534782449358</v>
      </c>
      <c r="AP30" s="406">
        <v>53859.70144911603</v>
      </c>
      <c r="AQ30" s="405">
        <v>53981.868115782701</v>
      </c>
      <c r="AR30" s="407">
        <v>54456.868115782687</v>
      </c>
      <c r="AS30" s="408">
        <v>54931.868115782694</v>
      </c>
      <c r="AT30" s="408">
        <v>55356.868115782687</v>
      </c>
      <c r="AU30" s="408">
        <v>55781.868115782687</v>
      </c>
      <c r="AV30" s="408">
        <v>56206.868115782694</v>
      </c>
      <c r="AW30" s="408">
        <v>56631.868115782687</v>
      </c>
      <c r="AX30" s="408">
        <v>57006.868115782687</v>
      </c>
      <c r="AY30" s="408">
        <v>57531.868115782694</v>
      </c>
      <c r="AZ30" s="408">
        <v>57906.868115782687</v>
      </c>
      <c r="BA30" s="408">
        <v>58231.868115782687</v>
      </c>
      <c r="BB30" s="408">
        <v>58606.86811578268</v>
      </c>
      <c r="BC30" s="405">
        <v>59031.868115782687</v>
      </c>
    </row>
    <row r="31" spans="1:55" ht="12.75">
      <c r="A31" s="364" t="s">
        <v>797</v>
      </c>
      <c r="B31" s="365">
        <v>13974.383720005701</v>
      </c>
      <c r="C31" s="366">
        <v>11657.23484012749</v>
      </c>
      <c r="D31" s="367">
        <v>11935.150246584695</v>
      </c>
      <c r="E31" s="367">
        <v>11892.58088484112</v>
      </c>
      <c r="F31" s="367">
        <v>12830.110371653487</v>
      </c>
      <c r="G31" s="368">
        <v>13328.709675024669</v>
      </c>
      <c r="H31" s="369">
        <v>13328.316571233308</v>
      </c>
      <c r="I31" s="369">
        <v>12804.400073198949</v>
      </c>
      <c r="J31" s="369">
        <v>12935.742750073014</v>
      </c>
      <c r="K31" s="369">
        <v>13122.367114865385</v>
      </c>
      <c r="L31" s="369">
        <v>13060.889330019008</v>
      </c>
      <c r="M31" s="369">
        <v>12929.587731664529</v>
      </c>
      <c r="N31" s="369">
        <v>13231.666386354498</v>
      </c>
      <c r="O31" s="369">
        <v>12999.154307654127</v>
      </c>
      <c r="P31" s="369">
        <v>12816.529942025167</v>
      </c>
      <c r="Q31" s="369">
        <v>13118.93518931532</v>
      </c>
      <c r="R31" s="369">
        <v>13592.103945678531</v>
      </c>
      <c r="S31" s="370">
        <v>14626.96052063621</v>
      </c>
      <c r="T31" s="365">
        <v>14676.619201021313</v>
      </c>
      <c r="U31" s="365">
        <v>13773.848805968926</v>
      </c>
      <c r="V31" s="365">
        <v>13437.725738791951</v>
      </c>
      <c r="W31" s="365">
        <v>13855.184376837577</v>
      </c>
      <c r="X31" s="365">
        <v>13989.106386466914</v>
      </c>
      <c r="Y31" s="365">
        <v>13849.173415070696</v>
      </c>
      <c r="Z31" s="365">
        <v>13894.475977062497</v>
      </c>
      <c r="AA31" s="365">
        <v>13525.484814537302</v>
      </c>
      <c r="AB31" s="365">
        <v>13831.577789367027</v>
      </c>
      <c r="AC31" s="365">
        <v>13811.4713920658</v>
      </c>
      <c r="AD31" s="365">
        <v>13974.383720005701</v>
      </c>
      <c r="AE31" s="372">
        <v>14452.201450945591</v>
      </c>
      <c r="AF31" s="409">
        <v>14394.061139289479</v>
      </c>
      <c r="AG31" s="395">
        <v>14156.17155413048</v>
      </c>
      <c r="AH31" s="395">
        <v>14123.884567260497</v>
      </c>
      <c r="AI31" s="395">
        <v>14091.621580390512</v>
      </c>
      <c r="AJ31" s="395">
        <v>14059.38259352053</v>
      </c>
      <c r="AK31" s="395">
        <v>14027.167606650544</v>
      </c>
      <c r="AL31" s="395">
        <v>13994.97661978056</v>
      </c>
      <c r="AM31" s="395">
        <v>13962.809632910577</v>
      </c>
      <c r="AN31" s="395">
        <v>13930.666646040592</v>
      </c>
      <c r="AO31" s="395">
        <v>13898.547659170608</v>
      </c>
      <c r="AP31" s="395">
        <v>13866.452672300624</v>
      </c>
      <c r="AQ31" s="371">
        <v>13834.381685430641</v>
      </c>
      <c r="AR31" s="409">
        <v>14200.262634689529</v>
      </c>
      <c r="AS31" s="395">
        <v>14050.837088225882</v>
      </c>
      <c r="AT31" s="395">
        <v>13897.411541762234</v>
      </c>
      <c r="AU31" s="395">
        <v>13739.985995298588</v>
      </c>
      <c r="AV31" s="395">
        <v>13578.56044883494</v>
      </c>
      <c r="AW31" s="395">
        <v>13413.134902371292</v>
      </c>
      <c r="AX31" s="395">
        <v>13378.53597983828</v>
      </c>
      <c r="AY31" s="395">
        <v>13341.937057305266</v>
      </c>
      <c r="AZ31" s="395">
        <v>13440.164758702887</v>
      </c>
      <c r="BA31" s="395">
        <v>13676.219084031141</v>
      </c>
      <c r="BB31" s="395">
        <v>14053.100033290031</v>
      </c>
      <c r="BC31" s="371">
        <v>14433.980982548921</v>
      </c>
    </row>
    <row r="32" spans="1:55" ht="12.75">
      <c r="A32" s="364" t="s">
        <v>798</v>
      </c>
      <c r="B32" s="365">
        <v>428.83996000000002</v>
      </c>
      <c r="C32" s="366">
        <v>526.9007064516129</v>
      </c>
      <c r="D32" s="367">
        <v>560.52812666667137</v>
      </c>
      <c r="E32" s="367">
        <v>596.11800322618762</v>
      </c>
      <c r="F32" s="367">
        <v>591.33768666684966</v>
      </c>
      <c r="G32" s="368">
        <v>576.17072903170651</v>
      </c>
      <c r="H32" s="369">
        <v>472.22365161290003</v>
      </c>
      <c r="I32" s="369">
        <v>431.40343571426416</v>
      </c>
      <c r="J32" s="369">
        <v>405.43509354837749</v>
      </c>
      <c r="K32" s="369">
        <v>376.47157666670006</v>
      </c>
      <c r="L32" s="369">
        <v>374.9369322581</v>
      </c>
      <c r="M32" s="369">
        <v>341.84672666669996</v>
      </c>
      <c r="N32" s="369">
        <v>322.04034838709998</v>
      </c>
      <c r="O32" s="369">
        <v>343.1061709675231</v>
      </c>
      <c r="P32" s="369">
        <v>368.53516333372971</v>
      </c>
      <c r="Q32" s="369">
        <v>473.81338350972027</v>
      </c>
      <c r="R32" s="369">
        <v>644.03792999999996</v>
      </c>
      <c r="S32" s="370">
        <v>688.10879677419996</v>
      </c>
      <c r="T32" s="365">
        <v>620.19272258059993</v>
      </c>
      <c r="U32" s="365">
        <v>574.3239892857822</v>
      </c>
      <c r="V32" s="365">
        <v>660.24962258072583</v>
      </c>
      <c r="W32" s="365">
        <v>578.80633666669985</v>
      </c>
      <c r="X32" s="365">
        <v>543.12144838716472</v>
      </c>
      <c r="Y32" s="365">
        <v>482.48151999999999</v>
      </c>
      <c r="Z32" s="365">
        <v>447.08207741940004</v>
      </c>
      <c r="AA32" s="365">
        <v>487.64184516129995</v>
      </c>
      <c r="AB32" s="365">
        <v>493.17801333330004</v>
      </c>
      <c r="AC32" s="365">
        <v>466.12815483870003</v>
      </c>
      <c r="AD32" s="365">
        <v>428.83996000000002</v>
      </c>
      <c r="AE32" s="372">
        <v>428.83996000000002</v>
      </c>
      <c r="AF32" s="409">
        <v>399.50065894327872</v>
      </c>
      <c r="AG32" s="395">
        <v>370.16135788655737</v>
      </c>
      <c r="AH32" s="395">
        <v>340.82205682983607</v>
      </c>
      <c r="AI32" s="395">
        <v>311.48275577311472</v>
      </c>
      <c r="AJ32" s="395">
        <v>282.14345471639342</v>
      </c>
      <c r="AK32" s="395">
        <v>252.8041536596721</v>
      </c>
      <c r="AL32" s="395">
        <v>223.4648526029508</v>
      </c>
      <c r="AM32" s="395">
        <v>194.12555154622947</v>
      </c>
      <c r="AN32" s="395">
        <v>164.78625048950818</v>
      </c>
      <c r="AO32" s="395">
        <v>135.44694943278688</v>
      </c>
      <c r="AP32" s="395">
        <v>106.10764837606557</v>
      </c>
      <c r="AQ32" s="371">
        <v>76.768347319344258</v>
      </c>
      <c r="AR32" s="409">
        <v>76.768347319344258</v>
      </c>
      <c r="AS32" s="395">
        <v>76.768347319344258</v>
      </c>
      <c r="AT32" s="395">
        <v>76.768347319344258</v>
      </c>
      <c r="AU32" s="395">
        <v>76.768347319344258</v>
      </c>
      <c r="AV32" s="395">
        <v>76.768347319344258</v>
      </c>
      <c r="AW32" s="395">
        <v>76.768347319344258</v>
      </c>
      <c r="AX32" s="395">
        <v>76.768347319344258</v>
      </c>
      <c r="AY32" s="395">
        <v>76.768347319344258</v>
      </c>
      <c r="AZ32" s="395">
        <v>76.768347319344258</v>
      </c>
      <c r="BA32" s="395">
        <v>76.768347319344258</v>
      </c>
      <c r="BB32" s="395">
        <v>76.768347319344258</v>
      </c>
      <c r="BC32" s="371">
        <v>76.768347319344258</v>
      </c>
    </row>
    <row r="33" spans="1:55" ht="12.75">
      <c r="A33" s="364" t="s">
        <v>799</v>
      </c>
      <c r="B33" s="365">
        <v>10884.9410661211</v>
      </c>
      <c r="C33" s="366">
        <v>8938.7574721069777</v>
      </c>
      <c r="D33" s="367">
        <v>9242.6462145726509</v>
      </c>
      <c r="E33" s="367">
        <v>9168.304005346472</v>
      </c>
      <c r="F33" s="367">
        <v>9015.4508668731742</v>
      </c>
      <c r="G33" s="368">
        <v>9043.0816456798711</v>
      </c>
      <c r="H33" s="369">
        <v>9898.3252734848011</v>
      </c>
      <c r="I33" s="369">
        <v>10111.588865847254</v>
      </c>
      <c r="J33" s="369">
        <v>10119.100833652778</v>
      </c>
      <c r="K33" s="369">
        <v>10280.765041304003</v>
      </c>
      <c r="L33" s="369">
        <v>10174.167340875199</v>
      </c>
      <c r="M33" s="369">
        <v>10242.819840121598</v>
      </c>
      <c r="N33" s="369">
        <v>10221.043738829698</v>
      </c>
      <c r="O33" s="369">
        <v>10138.77185099276</v>
      </c>
      <c r="P33" s="369">
        <v>10536.740185917201</v>
      </c>
      <c r="Q33" s="369">
        <v>10554.788337658423</v>
      </c>
      <c r="R33" s="369">
        <v>10448.964205959299</v>
      </c>
      <c r="S33" s="370">
        <v>10242.881838073501</v>
      </c>
      <c r="T33" s="365">
        <v>10553.6813146529</v>
      </c>
      <c r="U33" s="365">
        <v>11179.714337711654</v>
      </c>
      <c r="V33" s="365">
        <v>10707.897445898447</v>
      </c>
      <c r="W33" s="365">
        <v>10750.931648588215</v>
      </c>
      <c r="X33" s="365">
        <v>10870.862484756324</v>
      </c>
      <c r="Y33" s="365">
        <v>10924.864535401901</v>
      </c>
      <c r="Z33" s="365">
        <v>10951.536389657202</v>
      </c>
      <c r="AA33" s="365">
        <v>11016.019156381002</v>
      </c>
      <c r="AB33" s="365">
        <v>11269.359199680099</v>
      </c>
      <c r="AC33" s="365">
        <v>11097.366172657799</v>
      </c>
      <c r="AD33" s="365">
        <v>10884.9410661211</v>
      </c>
      <c r="AE33" s="372">
        <v>11257.123335181212</v>
      </c>
      <c r="AF33" s="409">
        <v>11303.263646837324</v>
      </c>
      <c r="AG33" s="395">
        <v>11529.153231996323</v>
      </c>
      <c r="AH33" s="395">
        <v>11549.440218866306</v>
      </c>
      <c r="AI33" s="395">
        <v>11569.70320573629</v>
      </c>
      <c r="AJ33" s="395">
        <v>11589.942192606273</v>
      </c>
      <c r="AK33" s="395">
        <v>11610.157179476259</v>
      </c>
      <c r="AL33" s="395">
        <v>11630.348166346243</v>
      </c>
      <c r="AM33" s="395">
        <v>11650.515153216225</v>
      </c>
      <c r="AN33" s="395">
        <v>11670.658140086211</v>
      </c>
      <c r="AO33" s="395">
        <v>11690.777126956194</v>
      </c>
      <c r="AP33" s="395">
        <v>11710.872113826179</v>
      </c>
      <c r="AQ33" s="371">
        <v>11730.943100696162</v>
      </c>
      <c r="AR33" s="409">
        <v>11565.062151437274</v>
      </c>
      <c r="AS33" s="395">
        <v>11914.48769790092</v>
      </c>
      <c r="AT33" s="395">
        <v>12267.913244364569</v>
      </c>
      <c r="AU33" s="395">
        <v>12625.338790828215</v>
      </c>
      <c r="AV33" s="395">
        <v>12986.764337291863</v>
      </c>
      <c r="AW33" s="395">
        <v>13352.189883755511</v>
      </c>
      <c r="AX33" s="395">
        <v>13586.788806288523</v>
      </c>
      <c r="AY33" s="395">
        <v>13823.387728821537</v>
      </c>
      <c r="AZ33" s="395">
        <v>13925.160027423915</v>
      </c>
      <c r="BA33" s="395">
        <v>13889.105702095661</v>
      </c>
      <c r="BB33" s="395">
        <v>13712.224752836772</v>
      </c>
      <c r="BC33" s="371">
        <v>13531.343803577882</v>
      </c>
    </row>
    <row r="34" spans="1:55" ht="12.75">
      <c r="A34" s="373" t="s">
        <v>800</v>
      </c>
      <c r="B34" s="365">
        <v>570.30710128470002</v>
      </c>
      <c r="C34" s="366">
        <v>532.09331280193555</v>
      </c>
      <c r="D34" s="367">
        <v>554.89531990843341</v>
      </c>
      <c r="E34" s="367">
        <v>530.25725128248496</v>
      </c>
      <c r="F34" s="367">
        <v>544.03861761699852</v>
      </c>
      <c r="G34" s="368">
        <v>548.19205283939425</v>
      </c>
      <c r="H34" s="369">
        <v>613.85793413199997</v>
      </c>
      <c r="I34" s="369">
        <v>641.42690339460376</v>
      </c>
      <c r="J34" s="369">
        <v>651.76112362248693</v>
      </c>
      <c r="K34" s="369">
        <v>645.2662882978002</v>
      </c>
      <c r="L34" s="369">
        <v>630.95041063099995</v>
      </c>
      <c r="M34" s="369">
        <v>616.29907384540002</v>
      </c>
      <c r="N34" s="369">
        <v>573.64523380349999</v>
      </c>
      <c r="O34" s="369">
        <v>541.05006001911954</v>
      </c>
      <c r="P34" s="369">
        <v>505.27804281239997</v>
      </c>
      <c r="Q34" s="369">
        <v>489.24276818970003</v>
      </c>
      <c r="R34" s="369">
        <v>458.54089954139999</v>
      </c>
      <c r="S34" s="370">
        <v>420.28647345889999</v>
      </c>
      <c r="T34" s="365">
        <v>373.51537438150001</v>
      </c>
      <c r="U34" s="365">
        <v>367.76716367243932</v>
      </c>
      <c r="V34" s="365">
        <v>358.9244275157161</v>
      </c>
      <c r="W34" s="365">
        <v>360.59331195900012</v>
      </c>
      <c r="X34" s="365">
        <v>351.18962228485134</v>
      </c>
      <c r="Y34" s="365">
        <v>364.26959637639999</v>
      </c>
      <c r="Z34" s="365">
        <v>383.69579749970001</v>
      </c>
      <c r="AA34" s="365">
        <v>443.5898580626</v>
      </c>
      <c r="AB34" s="365">
        <v>478.56654549629997</v>
      </c>
      <c r="AC34" s="365">
        <v>518.26233865739994</v>
      </c>
      <c r="AD34" s="365">
        <v>570.30710128470002</v>
      </c>
      <c r="AE34" s="372">
        <v>610.30710128470002</v>
      </c>
      <c r="AF34" s="409">
        <v>635.30710128470002</v>
      </c>
      <c r="AG34" s="395">
        <v>660.30710128470002</v>
      </c>
      <c r="AH34" s="395">
        <v>685.30710128470002</v>
      </c>
      <c r="AI34" s="395">
        <v>710.30710128470002</v>
      </c>
      <c r="AJ34" s="395">
        <v>735.30710128470002</v>
      </c>
      <c r="AK34" s="395">
        <v>760.30710128470002</v>
      </c>
      <c r="AL34" s="395">
        <v>785.30710128470002</v>
      </c>
      <c r="AM34" s="395">
        <v>810.30710128470002</v>
      </c>
      <c r="AN34" s="395">
        <v>835.30710128470002</v>
      </c>
      <c r="AO34" s="395">
        <v>860.30710128470002</v>
      </c>
      <c r="AP34" s="395">
        <v>885.30710128470002</v>
      </c>
      <c r="AQ34" s="371">
        <v>910.30710128470002</v>
      </c>
      <c r="AR34" s="409">
        <v>1000.3071012847</v>
      </c>
      <c r="AS34" s="395">
        <v>1080.3071012846999</v>
      </c>
      <c r="AT34" s="395">
        <v>1160.3071012846999</v>
      </c>
      <c r="AU34" s="395">
        <v>1240.3071012846999</v>
      </c>
      <c r="AV34" s="395">
        <v>1320.3071012846999</v>
      </c>
      <c r="AW34" s="395">
        <v>1400.3071012846999</v>
      </c>
      <c r="AX34" s="395">
        <v>1480.3071012846999</v>
      </c>
      <c r="AY34" s="395">
        <v>1560.3071012846999</v>
      </c>
      <c r="AZ34" s="395">
        <v>1640.3071012846999</v>
      </c>
      <c r="BA34" s="395">
        <v>1720.3071012846999</v>
      </c>
      <c r="BB34" s="395">
        <v>1810.3071012846999</v>
      </c>
      <c r="BC34" s="371">
        <v>1910.3071012846999</v>
      </c>
    </row>
    <row r="35" spans="1:55" ht="12.75">
      <c r="A35" s="373" t="s">
        <v>801</v>
      </c>
      <c r="B35" s="365">
        <v>710.9530115463001</v>
      </c>
      <c r="C35" s="366">
        <v>521.7743569774193</v>
      </c>
      <c r="D35" s="367">
        <v>563.72625288544225</v>
      </c>
      <c r="E35" s="367">
        <v>618.86601227947097</v>
      </c>
      <c r="F35" s="367">
        <v>537.78254477536541</v>
      </c>
      <c r="G35" s="368">
        <v>569.59561526201355</v>
      </c>
      <c r="H35" s="369">
        <v>777.67470573619994</v>
      </c>
      <c r="I35" s="369">
        <v>815.86743684386079</v>
      </c>
      <c r="J35" s="369">
        <v>693.78029425140971</v>
      </c>
      <c r="K35" s="369">
        <v>802.24199626480015</v>
      </c>
      <c r="L35" s="369">
        <v>848.67052719649996</v>
      </c>
      <c r="M35" s="369">
        <v>848.01193176880008</v>
      </c>
      <c r="N35" s="369">
        <v>890.26297985889994</v>
      </c>
      <c r="O35" s="369">
        <v>873.91676382861954</v>
      </c>
      <c r="P35" s="369">
        <v>935.63183614570005</v>
      </c>
      <c r="Q35" s="369">
        <v>1008.8333706340801</v>
      </c>
      <c r="R35" s="369">
        <v>993.30589674679993</v>
      </c>
      <c r="S35" s="370">
        <v>904.98124609030003</v>
      </c>
      <c r="T35" s="365">
        <v>985.1755597051</v>
      </c>
      <c r="U35" s="365">
        <v>1174.7385351372573</v>
      </c>
      <c r="V35" s="365">
        <v>977.67108086092617</v>
      </c>
      <c r="W35" s="365">
        <v>1015.5273150585999</v>
      </c>
      <c r="X35" s="365">
        <v>1005.7933466069314</v>
      </c>
      <c r="Y35" s="365">
        <v>970.96750504399995</v>
      </c>
      <c r="Z35" s="365">
        <v>955.01235178399997</v>
      </c>
      <c r="AA35" s="365">
        <v>918.21048326520008</v>
      </c>
      <c r="AB35" s="365">
        <v>871.92627856509989</v>
      </c>
      <c r="AC35" s="365">
        <v>844.97319625160003</v>
      </c>
      <c r="AD35" s="365">
        <v>710.9530115463001</v>
      </c>
      <c r="AE35" s="372">
        <v>735.26220196130294</v>
      </c>
      <c r="AF35" s="409">
        <v>738.27586949761121</v>
      </c>
      <c r="AG35" s="395">
        <v>753.02991179055346</v>
      </c>
      <c r="AH35" s="395">
        <v>754.35496208920017</v>
      </c>
      <c r="AI35" s="395">
        <v>755.67844482104294</v>
      </c>
      <c r="AJ35" s="395">
        <v>757.00035998608189</v>
      </c>
      <c r="AK35" s="395">
        <v>758.32070758431712</v>
      </c>
      <c r="AL35" s="395">
        <v>759.63948761574841</v>
      </c>
      <c r="AM35" s="395">
        <v>760.95670008037575</v>
      </c>
      <c r="AN35" s="395">
        <v>762.2723449781995</v>
      </c>
      <c r="AO35" s="395">
        <v>763.58642230921919</v>
      </c>
      <c r="AP35" s="395">
        <v>764.89893207343516</v>
      </c>
      <c r="AQ35" s="371">
        <v>766.20987427084708</v>
      </c>
      <c r="AR35" s="409">
        <v>755.37531304379297</v>
      </c>
      <c r="AS35" s="395">
        <v>778.19814167101936</v>
      </c>
      <c r="AT35" s="395">
        <v>801.28223143222078</v>
      </c>
      <c r="AU35" s="395">
        <v>824.62758232739714</v>
      </c>
      <c r="AV35" s="395">
        <v>848.23419435654841</v>
      </c>
      <c r="AW35" s="395">
        <v>872.10206751967473</v>
      </c>
      <c r="AX35" s="395">
        <v>887.42496265224327</v>
      </c>
      <c r="AY35" s="395">
        <v>902.87848835179932</v>
      </c>
      <c r="AZ35" s="395">
        <v>909.52577488682277</v>
      </c>
      <c r="BA35" s="395">
        <v>907.17087640683246</v>
      </c>
      <c r="BB35" s="395">
        <v>895.61784706134711</v>
      </c>
      <c r="BC35" s="371">
        <v>883.80355658188682</v>
      </c>
    </row>
    <row r="36" spans="1:55" ht="12.75">
      <c r="A36" s="373" t="s">
        <v>802</v>
      </c>
      <c r="B36" s="365">
        <v>3237.8082925328999</v>
      </c>
      <c r="C36" s="366">
        <v>1047.3132603225806</v>
      </c>
      <c r="D36" s="367">
        <v>1014.4075186749542</v>
      </c>
      <c r="E36" s="367">
        <v>1150.1455972428198</v>
      </c>
      <c r="F36" s="367">
        <v>1085.3557159795814</v>
      </c>
      <c r="G36" s="368">
        <v>1158.0616344244429</v>
      </c>
      <c r="H36" s="369">
        <v>1545.5030057095998</v>
      </c>
      <c r="I36" s="369">
        <v>1742.3670641704928</v>
      </c>
      <c r="J36" s="369">
        <v>1955.6433351047938</v>
      </c>
      <c r="K36" s="369">
        <v>1889.3320896343987</v>
      </c>
      <c r="L36" s="369">
        <v>1844.2087722579001</v>
      </c>
      <c r="M36" s="369">
        <v>2137.9309227331</v>
      </c>
      <c r="N36" s="369">
        <v>2238.7908955169</v>
      </c>
      <c r="O36" s="369">
        <v>2172.4675648533157</v>
      </c>
      <c r="P36" s="369">
        <v>2321.5263488802398</v>
      </c>
      <c r="Q36" s="369">
        <v>2484.5788698761121</v>
      </c>
      <c r="R36" s="369">
        <v>2454.1053837897002</v>
      </c>
      <c r="S36" s="370">
        <v>2427.15146086</v>
      </c>
      <c r="T36" s="365">
        <v>2761.1255062409004</v>
      </c>
      <c r="U36" s="365">
        <v>2955.7977330029603</v>
      </c>
      <c r="V36" s="365">
        <v>2912.2242030119428</v>
      </c>
      <c r="W36" s="365">
        <v>2993.732542791699</v>
      </c>
      <c r="X36" s="365">
        <v>3247.4888917306466</v>
      </c>
      <c r="Y36" s="365">
        <v>3409.6166134559003</v>
      </c>
      <c r="Z36" s="365">
        <v>3521.4499939828997</v>
      </c>
      <c r="AA36" s="365">
        <v>3419.4102027442</v>
      </c>
      <c r="AB36" s="365">
        <v>3262.9253319894001</v>
      </c>
      <c r="AC36" s="365">
        <v>3313.3999243159001</v>
      </c>
      <c r="AD36" s="365">
        <v>3237.8082925328999</v>
      </c>
      <c r="AE36" s="372">
        <v>3187.8082925328999</v>
      </c>
      <c r="AF36" s="409">
        <v>3265.3082925328999</v>
      </c>
      <c r="AG36" s="395">
        <v>3342.8082925328999</v>
      </c>
      <c r="AH36" s="395">
        <v>3420.3082925328999</v>
      </c>
      <c r="AI36" s="395">
        <v>3497.8082925328999</v>
      </c>
      <c r="AJ36" s="395">
        <v>3575.3082925328999</v>
      </c>
      <c r="AK36" s="395">
        <v>3652.8082925328999</v>
      </c>
      <c r="AL36" s="395">
        <v>3730.3082925328999</v>
      </c>
      <c r="AM36" s="395">
        <v>3807.8082925328999</v>
      </c>
      <c r="AN36" s="395">
        <v>3885.3082925328999</v>
      </c>
      <c r="AO36" s="395">
        <v>3962.8082925328999</v>
      </c>
      <c r="AP36" s="395">
        <v>4040.3082925328999</v>
      </c>
      <c r="AQ36" s="371">
        <v>4117.8082925328999</v>
      </c>
      <c r="AR36" s="409">
        <v>4201.141625866233</v>
      </c>
      <c r="AS36" s="395">
        <v>4284.474959199566</v>
      </c>
      <c r="AT36" s="395">
        <v>4367.808292532899</v>
      </c>
      <c r="AU36" s="395">
        <v>4451.1416258662321</v>
      </c>
      <c r="AV36" s="395">
        <v>4534.4749591995651</v>
      </c>
      <c r="AW36" s="395">
        <v>4617.8082925328981</v>
      </c>
      <c r="AX36" s="395">
        <v>4701.1416258662312</v>
      </c>
      <c r="AY36" s="395">
        <v>4784.4749591995642</v>
      </c>
      <c r="AZ36" s="395">
        <v>4867.8082925328972</v>
      </c>
      <c r="BA36" s="395">
        <v>4951.1416258662302</v>
      </c>
      <c r="BB36" s="395">
        <v>5034.4749591995633</v>
      </c>
      <c r="BC36" s="371">
        <v>5117.8082925328963</v>
      </c>
    </row>
    <row r="37" spans="1:55" ht="12.75">
      <c r="A37" s="373" t="s">
        <v>803</v>
      </c>
      <c r="B37" s="365">
        <v>144.6</v>
      </c>
      <c r="C37" s="366">
        <v>509.24193548387098</v>
      </c>
      <c r="D37" s="367">
        <v>509.00000000002132</v>
      </c>
      <c r="E37" s="367">
        <v>505.12903225931973</v>
      </c>
      <c r="F37" s="367">
        <v>502.00000000033276</v>
      </c>
      <c r="G37" s="368">
        <v>483.99999999791953</v>
      </c>
      <c r="H37" s="369">
        <v>484</v>
      </c>
      <c r="I37" s="369">
        <v>480.91428571420357</v>
      </c>
      <c r="J37" s="369">
        <v>479.59999999994528</v>
      </c>
      <c r="K37" s="369">
        <v>409.1333333332002</v>
      </c>
      <c r="L37" s="369">
        <v>328.08387096770002</v>
      </c>
      <c r="M37" s="369">
        <v>256.93333333330003</v>
      </c>
      <c r="N37" s="369">
        <v>219.18709677419997</v>
      </c>
      <c r="O37" s="369">
        <v>216.39999999969001</v>
      </c>
      <c r="P37" s="369">
        <v>216.40000000053018</v>
      </c>
      <c r="Q37" s="369">
        <v>225.47955971677001</v>
      </c>
      <c r="R37" s="369">
        <v>216.4</v>
      </c>
      <c r="S37" s="370">
        <v>216.4</v>
      </c>
      <c r="T37" s="365">
        <v>216.4</v>
      </c>
      <c r="U37" s="365">
        <v>216.4</v>
      </c>
      <c r="V37" s="365">
        <v>213.81935483867738</v>
      </c>
      <c r="W37" s="365">
        <v>207.73333333349996</v>
      </c>
      <c r="X37" s="365">
        <v>203.39999999999043</v>
      </c>
      <c r="Y37" s="365">
        <v>203.4</v>
      </c>
      <c r="Z37" s="365">
        <v>200.59354838709999</v>
      </c>
      <c r="AA37" s="365">
        <v>197.33548387099998</v>
      </c>
      <c r="AB37" s="365">
        <v>195.4</v>
      </c>
      <c r="AC37" s="365">
        <v>188.93548387099997</v>
      </c>
      <c r="AD37" s="365">
        <v>144.6</v>
      </c>
      <c r="AE37" s="372">
        <v>133.1</v>
      </c>
      <c r="AF37" s="409">
        <v>133.1</v>
      </c>
      <c r="AG37" s="395">
        <v>133.1</v>
      </c>
      <c r="AH37" s="395">
        <v>133.1</v>
      </c>
      <c r="AI37" s="395">
        <v>133.1</v>
      </c>
      <c r="AJ37" s="395">
        <v>133.1</v>
      </c>
      <c r="AK37" s="395">
        <v>133.1</v>
      </c>
      <c r="AL37" s="395">
        <v>133.1</v>
      </c>
      <c r="AM37" s="395">
        <v>133.1</v>
      </c>
      <c r="AN37" s="395">
        <v>133.1</v>
      </c>
      <c r="AO37" s="395">
        <v>133.1</v>
      </c>
      <c r="AP37" s="395">
        <v>133.1</v>
      </c>
      <c r="AQ37" s="371">
        <v>133.1</v>
      </c>
      <c r="AR37" s="409">
        <v>133.1</v>
      </c>
      <c r="AS37" s="395">
        <v>133.1</v>
      </c>
      <c r="AT37" s="395">
        <v>133.1</v>
      </c>
      <c r="AU37" s="395">
        <v>133.1</v>
      </c>
      <c r="AV37" s="395">
        <v>133.1</v>
      </c>
      <c r="AW37" s="395">
        <v>133.1</v>
      </c>
      <c r="AX37" s="395">
        <v>133.1</v>
      </c>
      <c r="AY37" s="395">
        <v>133.1</v>
      </c>
      <c r="AZ37" s="395">
        <v>133.1</v>
      </c>
      <c r="BA37" s="395">
        <v>133.1</v>
      </c>
      <c r="BB37" s="395">
        <v>133.1</v>
      </c>
      <c r="BC37" s="371">
        <v>133.1</v>
      </c>
    </row>
    <row r="38" spans="1:55" ht="12.75">
      <c r="A38" s="373" t="s">
        <v>804</v>
      </c>
      <c r="B38" s="365">
        <v>409.53333333329999</v>
      </c>
      <c r="C38" s="366">
        <v>429.10378135191291</v>
      </c>
      <c r="D38" s="367">
        <v>477.54031186798431</v>
      </c>
      <c r="E38" s="367">
        <v>492.22741935434499</v>
      </c>
      <c r="F38" s="367">
        <v>512.23533333518276</v>
      </c>
      <c r="G38" s="368">
        <v>397.0085032242651</v>
      </c>
      <c r="H38" s="369">
        <v>374.10582580650004</v>
      </c>
      <c r="I38" s="369">
        <v>392.61787142845361</v>
      </c>
      <c r="J38" s="369">
        <v>410.65274658096126</v>
      </c>
      <c r="K38" s="369">
        <v>419.15679999999992</v>
      </c>
      <c r="L38" s="369">
        <v>415.96390322589997</v>
      </c>
      <c r="M38" s="369">
        <v>420.33885373339996</v>
      </c>
      <c r="N38" s="369">
        <v>390.93727087720004</v>
      </c>
      <c r="O38" s="369">
        <v>390.41481926592655</v>
      </c>
      <c r="P38" s="369">
        <v>356.55442351248928</v>
      </c>
      <c r="Q38" s="369">
        <v>347.70378386357044</v>
      </c>
      <c r="R38" s="369">
        <v>310.5970611999</v>
      </c>
      <c r="S38" s="370">
        <v>304.22681367730002</v>
      </c>
      <c r="T38" s="365">
        <v>286.96532303219999</v>
      </c>
      <c r="U38" s="365">
        <v>314.3771428572357</v>
      </c>
      <c r="V38" s="365">
        <v>329.52096774174845</v>
      </c>
      <c r="W38" s="365">
        <v>346.96166666670007</v>
      </c>
      <c r="X38" s="365">
        <v>322.23193548310309</v>
      </c>
      <c r="Y38" s="365">
        <v>296.44384181740003</v>
      </c>
      <c r="Z38" s="365">
        <v>298.12667497130002</v>
      </c>
      <c r="AA38" s="365">
        <v>323.61122580649999</v>
      </c>
      <c r="AB38" s="365">
        <v>338.94966666669995</v>
      </c>
      <c r="AC38" s="365">
        <v>381.46322580650002</v>
      </c>
      <c r="AD38" s="365">
        <v>409.53333333329999</v>
      </c>
      <c r="AE38" s="372">
        <v>409.53333333329999</v>
      </c>
      <c r="AF38" s="409">
        <v>409.53333333329999</v>
      </c>
      <c r="AG38" s="395">
        <v>409.53333333329999</v>
      </c>
      <c r="AH38" s="395">
        <v>409.53333333329999</v>
      </c>
      <c r="AI38" s="395">
        <v>409.53333333329999</v>
      </c>
      <c r="AJ38" s="395">
        <v>409.53333333329999</v>
      </c>
      <c r="AK38" s="395">
        <v>409.53333333329999</v>
      </c>
      <c r="AL38" s="395">
        <v>409.53333333329999</v>
      </c>
      <c r="AM38" s="395">
        <v>409.53333333329999</v>
      </c>
      <c r="AN38" s="395">
        <v>409.53333333329999</v>
      </c>
      <c r="AO38" s="395">
        <v>409.53333333329999</v>
      </c>
      <c r="AP38" s="395">
        <v>409.53333333329999</v>
      </c>
      <c r="AQ38" s="371">
        <v>409.53333333329999</v>
      </c>
      <c r="AR38" s="409">
        <v>409.53333333329999</v>
      </c>
      <c r="AS38" s="395">
        <v>409.53333333329999</v>
      </c>
      <c r="AT38" s="395">
        <v>409.53333333329999</v>
      </c>
      <c r="AU38" s="395">
        <v>409.53333333329999</v>
      </c>
      <c r="AV38" s="395">
        <v>409.53333333329999</v>
      </c>
      <c r="AW38" s="395">
        <v>409.53333333329999</v>
      </c>
      <c r="AX38" s="395">
        <v>409.53333333329999</v>
      </c>
      <c r="AY38" s="395">
        <v>409.53333333329999</v>
      </c>
      <c r="AZ38" s="395">
        <v>409.53333333329999</v>
      </c>
      <c r="BA38" s="395">
        <v>409.53333333329999</v>
      </c>
      <c r="BB38" s="395">
        <v>409.53333333329999</v>
      </c>
      <c r="BC38" s="371">
        <v>409.53333333329999</v>
      </c>
    </row>
    <row r="39" spans="1:55" ht="12.75">
      <c r="A39" s="373" t="s">
        <v>805</v>
      </c>
      <c r="B39" s="365">
        <v>34.018103333299997</v>
      </c>
      <c r="C39" s="366">
        <v>158.55041935483871</v>
      </c>
      <c r="D39" s="367">
        <v>169.73546999999917</v>
      </c>
      <c r="E39" s="367">
        <v>111.05378064532265</v>
      </c>
      <c r="F39" s="367">
        <v>122.10212999923327</v>
      </c>
      <c r="G39" s="368">
        <v>176.51502903290969</v>
      </c>
      <c r="H39" s="369">
        <v>169.50027419349999</v>
      </c>
      <c r="I39" s="369">
        <v>128.16830357145</v>
      </c>
      <c r="J39" s="369">
        <v>147.37537096780321</v>
      </c>
      <c r="K39" s="369">
        <v>148.38737000010005</v>
      </c>
      <c r="L39" s="369">
        <v>131.30030645159999</v>
      </c>
      <c r="M39" s="369">
        <v>97.8868166667</v>
      </c>
      <c r="N39" s="369">
        <v>120.23645161290001</v>
      </c>
      <c r="O39" s="369">
        <v>142.67919677459014</v>
      </c>
      <c r="P39" s="369">
        <v>161.08345333304993</v>
      </c>
      <c r="Q39" s="369">
        <v>147.7274159421099</v>
      </c>
      <c r="R39" s="369">
        <v>183.39435666669999</v>
      </c>
      <c r="S39" s="370">
        <v>193.81532580650003</v>
      </c>
      <c r="T39" s="365">
        <v>176.90368064520001</v>
      </c>
      <c r="U39" s="365">
        <v>175.41070714290362</v>
      </c>
      <c r="V39" s="365">
        <v>162.94329999979036</v>
      </c>
      <c r="W39" s="365">
        <v>138.96810666679994</v>
      </c>
      <c r="X39" s="365">
        <v>136.86508709693555</v>
      </c>
      <c r="Y39" s="365">
        <v>120.6230866667</v>
      </c>
      <c r="Z39" s="365">
        <v>87.548929032299995</v>
      </c>
      <c r="AA39" s="365">
        <v>73.198135483900003</v>
      </c>
      <c r="AB39" s="365">
        <v>48.7898933333</v>
      </c>
      <c r="AC39" s="365">
        <v>41.101774193499999</v>
      </c>
      <c r="AD39" s="365">
        <v>34.018103333299997</v>
      </c>
      <c r="AE39" s="372">
        <v>34.018103333300019</v>
      </c>
      <c r="AF39" s="409">
        <v>31.69073772335463</v>
      </c>
      <c r="AG39" s="395">
        <v>29.363372113409298</v>
      </c>
      <c r="AH39" s="395">
        <v>27.036006503463909</v>
      </c>
      <c r="AI39" s="395">
        <v>24.708640893518577</v>
      </c>
      <c r="AJ39" s="395">
        <v>22.381275283573189</v>
      </c>
      <c r="AK39" s="395">
        <v>20.053909673627828</v>
      </c>
      <c r="AL39" s="395">
        <v>17.726544063682468</v>
      </c>
      <c r="AM39" s="395">
        <v>15.399178453737136</v>
      </c>
      <c r="AN39" s="395">
        <v>13.071812843791776</v>
      </c>
      <c r="AO39" s="395">
        <v>10.744447233846415</v>
      </c>
      <c r="AP39" s="395">
        <v>8.4170816239010549</v>
      </c>
      <c r="AQ39" s="371">
        <v>6.0897160139556945</v>
      </c>
      <c r="AR39" s="409">
        <v>6.0897160139556945</v>
      </c>
      <c r="AS39" s="395">
        <v>6.0897160139556945</v>
      </c>
      <c r="AT39" s="395">
        <v>6.0897160139556945</v>
      </c>
      <c r="AU39" s="395">
        <v>6.0897160139556945</v>
      </c>
      <c r="AV39" s="395">
        <v>6.0897160139556945</v>
      </c>
      <c r="AW39" s="395">
        <v>6.0897160139556945</v>
      </c>
      <c r="AX39" s="395">
        <v>6.0897160139556945</v>
      </c>
      <c r="AY39" s="395">
        <v>6.0897160139556945</v>
      </c>
      <c r="AZ39" s="395">
        <v>6.0897160139556945</v>
      </c>
      <c r="BA39" s="395">
        <v>6.0897160139556945</v>
      </c>
      <c r="BB39" s="395">
        <v>6.0897160139556945</v>
      </c>
      <c r="BC39" s="371">
        <v>6.0897160139556945</v>
      </c>
    </row>
    <row r="40" spans="1:55" s="382" customFormat="1" ht="12.75">
      <c r="A40" s="375" t="s">
        <v>806</v>
      </c>
      <c r="B40" s="376">
        <v>24859.324786126803</v>
      </c>
      <c r="C40" s="377">
        <v>20595.99231223447</v>
      </c>
      <c r="D40" s="376">
        <v>21177.796461157315</v>
      </c>
      <c r="E40" s="376">
        <v>21060.884890187594</v>
      </c>
      <c r="F40" s="376">
        <v>21845.561238526614</v>
      </c>
      <c r="G40" s="378">
        <v>22371.791320704553</v>
      </c>
      <c r="H40" s="379">
        <v>23226.641844718109</v>
      </c>
      <c r="I40" s="379">
        <v>22915.988939046201</v>
      </c>
      <c r="J40" s="379">
        <v>23054.843583725789</v>
      </c>
      <c r="K40" s="379">
        <v>23403.132156169384</v>
      </c>
      <c r="L40" s="379">
        <v>23235.056670894206</v>
      </c>
      <c r="M40" s="379">
        <v>23172.407571786127</v>
      </c>
      <c r="N40" s="379">
        <v>23452.710125184196</v>
      </c>
      <c r="O40" s="379">
        <v>23137.926158646842</v>
      </c>
      <c r="P40" s="379">
        <v>23353.270127942415</v>
      </c>
      <c r="Q40" s="379">
        <v>23673.72352697371</v>
      </c>
      <c r="R40" s="379">
        <v>24041.068151637832</v>
      </c>
      <c r="S40" s="380">
        <v>24869.842358709713</v>
      </c>
      <c r="T40" s="376">
        <v>25230.300515674215</v>
      </c>
      <c r="U40" s="376">
        <v>24953.563143680567</v>
      </c>
      <c r="V40" s="376">
        <v>24145.623184690408</v>
      </c>
      <c r="W40" s="376">
        <v>24606.116025425788</v>
      </c>
      <c r="X40" s="376">
        <v>24859.968871223231</v>
      </c>
      <c r="Y40" s="376">
        <v>24774.037950472597</v>
      </c>
      <c r="Z40" s="376">
        <v>24846.012366719697</v>
      </c>
      <c r="AA40" s="376">
        <v>24541.503970918304</v>
      </c>
      <c r="AB40" s="376">
        <v>25100.936989047128</v>
      </c>
      <c r="AC40" s="376">
        <v>24908.837564723599</v>
      </c>
      <c r="AD40" s="376">
        <v>24859.324786126803</v>
      </c>
      <c r="AE40" s="382">
        <v>25709.324786126803</v>
      </c>
      <c r="AF40" s="410">
        <v>25697.324786126803</v>
      </c>
      <c r="AG40" s="382">
        <v>25685.324786126803</v>
      </c>
      <c r="AH40" s="382">
        <v>25673.324786126803</v>
      </c>
      <c r="AI40" s="382">
        <v>25661.324786126803</v>
      </c>
      <c r="AJ40" s="382">
        <v>25649.324786126803</v>
      </c>
      <c r="AK40" s="382">
        <v>25637.324786126803</v>
      </c>
      <c r="AL40" s="382">
        <v>25625.324786126803</v>
      </c>
      <c r="AM40" s="382">
        <v>25613.324786126803</v>
      </c>
      <c r="AN40" s="382">
        <v>25601.324786126803</v>
      </c>
      <c r="AO40" s="382">
        <v>25589.324786126803</v>
      </c>
      <c r="AP40" s="382">
        <v>25577.324786126803</v>
      </c>
      <c r="AQ40" s="381">
        <v>25565.324786126803</v>
      </c>
      <c r="AR40" s="410">
        <v>25765.324786126803</v>
      </c>
      <c r="AS40" s="382">
        <v>25965.324786126803</v>
      </c>
      <c r="AT40" s="382">
        <v>26165.324786126803</v>
      </c>
      <c r="AU40" s="382">
        <v>26365.324786126803</v>
      </c>
      <c r="AV40" s="382">
        <v>26565.324786126803</v>
      </c>
      <c r="AW40" s="382">
        <v>26765.324786126803</v>
      </c>
      <c r="AX40" s="382">
        <v>26965.324786126803</v>
      </c>
      <c r="AY40" s="382">
        <v>27165.324786126803</v>
      </c>
      <c r="AZ40" s="382">
        <v>27365.324786126803</v>
      </c>
      <c r="BA40" s="382">
        <v>27565.324786126803</v>
      </c>
      <c r="BB40" s="382">
        <v>27765.324786126803</v>
      </c>
      <c r="BC40" s="381">
        <v>27965.324786126803</v>
      </c>
    </row>
    <row r="41" spans="1:55" s="395" customFormat="1" ht="12.75">
      <c r="A41" s="373" t="s">
        <v>807</v>
      </c>
      <c r="B41" s="367">
        <v>9026.2529461473005</v>
      </c>
      <c r="C41" s="366">
        <v>7728.3222347680285</v>
      </c>
      <c r="D41" s="367">
        <v>7727.1927844020383</v>
      </c>
      <c r="E41" s="367">
        <v>7658.719235328409</v>
      </c>
      <c r="F41" s="367">
        <v>7787.6526129597642</v>
      </c>
      <c r="G41" s="368">
        <v>7935.0593123647022</v>
      </c>
      <c r="H41" s="394">
        <v>8172.8271823935002</v>
      </c>
      <c r="I41" s="394">
        <v>8134.0640437980765</v>
      </c>
      <c r="J41" s="394">
        <v>8022.5729392916919</v>
      </c>
      <c r="K41" s="394">
        <v>8132.1528833975008</v>
      </c>
      <c r="L41" s="394">
        <v>8196.0445754347002</v>
      </c>
      <c r="M41" s="394">
        <v>8265.3826488044997</v>
      </c>
      <c r="N41" s="394">
        <v>8237.2135142229999</v>
      </c>
      <c r="O41" s="394">
        <v>8225.3193419403015</v>
      </c>
      <c r="P41" s="394">
        <v>8214.5786858616157</v>
      </c>
      <c r="Q41" s="394">
        <v>8139.4596585137851</v>
      </c>
      <c r="R41" s="394">
        <v>8269.8844475382994</v>
      </c>
      <c r="S41" s="370">
        <v>8309.3071829274977</v>
      </c>
      <c r="T41" s="367">
        <v>8391.9699707442232</v>
      </c>
      <c r="U41" s="367">
        <v>8863.5634899200049</v>
      </c>
      <c r="V41" s="367">
        <v>8630.1698133404116</v>
      </c>
      <c r="W41" s="367">
        <v>8545.0474027660057</v>
      </c>
      <c r="X41" s="367">
        <v>8735.6667269575519</v>
      </c>
      <c r="Y41" s="367">
        <v>8840.9708857372025</v>
      </c>
      <c r="Z41" s="367">
        <v>8817.6734712439975</v>
      </c>
      <c r="AA41" s="367">
        <v>8965.1078269603004</v>
      </c>
      <c r="AB41" s="367">
        <v>9101.5297223704001</v>
      </c>
      <c r="AC41" s="367">
        <v>9051.0685414618983</v>
      </c>
      <c r="AD41" s="367">
        <v>9026.2529461473005</v>
      </c>
      <c r="AE41" s="395">
        <v>9121.8170026488206</v>
      </c>
      <c r="AF41" s="409">
        <v>9225.5574257462522</v>
      </c>
      <c r="AG41" s="395">
        <v>9282.9209270870142</v>
      </c>
      <c r="AH41" s="395">
        <v>9338.8069284277772</v>
      </c>
      <c r="AI41" s="395">
        <v>9393.2154297685393</v>
      </c>
      <c r="AJ41" s="395">
        <v>9446.1464311093023</v>
      </c>
      <c r="AK41" s="395">
        <v>9497.5999324500644</v>
      </c>
      <c r="AL41" s="395">
        <v>9547.5759337908275</v>
      </c>
      <c r="AM41" s="395">
        <v>9596.0744351315898</v>
      </c>
      <c r="AN41" s="395">
        <v>9643.0954364723511</v>
      </c>
      <c r="AO41" s="395">
        <v>9688.6389378131153</v>
      </c>
      <c r="AP41" s="395">
        <v>9732.7049391538767</v>
      </c>
      <c r="AQ41" s="371">
        <v>9775.2934404946391</v>
      </c>
      <c r="AR41" s="409">
        <v>9404.9070464145207</v>
      </c>
      <c r="AS41" s="395">
        <v>9478.4728388201402</v>
      </c>
      <c r="AT41" s="395">
        <v>9552.0386312257615</v>
      </c>
      <c r="AU41" s="395">
        <v>9625.604423631381</v>
      </c>
      <c r="AV41" s="395">
        <v>9699.1702160370005</v>
      </c>
      <c r="AW41" s="395">
        <v>9772.73600844262</v>
      </c>
      <c r="AX41" s="395">
        <v>9846.3018008482413</v>
      </c>
      <c r="AY41" s="395">
        <v>9919.8675932538608</v>
      </c>
      <c r="AZ41" s="395">
        <v>9993.4333856594803</v>
      </c>
      <c r="BA41" s="395">
        <v>10066.999178065102</v>
      </c>
      <c r="BB41" s="395">
        <v>10140.564970470721</v>
      </c>
      <c r="BC41" s="371">
        <v>10214.130762876341</v>
      </c>
    </row>
    <row r="42" spans="1:55" s="395" customFormat="1" ht="12.75">
      <c r="A42" s="373" t="s">
        <v>808</v>
      </c>
      <c r="B42" s="367">
        <v>42.899826666700001</v>
      </c>
      <c r="C42" s="366">
        <v>102.19436451612904</v>
      </c>
      <c r="D42" s="367">
        <v>101.50023999999624</v>
      </c>
      <c r="E42" s="367">
        <v>99.350154838528923</v>
      </c>
      <c r="F42" s="367">
        <v>95.120620000583457</v>
      </c>
      <c r="G42" s="368">
        <v>89.248774193545088</v>
      </c>
      <c r="H42" s="394">
        <v>82.389990322599999</v>
      </c>
      <c r="I42" s="394">
        <v>85.683939285728584</v>
      </c>
      <c r="J42" s="394">
        <v>81.065406451612915</v>
      </c>
      <c r="K42" s="394">
        <v>75.743040000100009</v>
      </c>
      <c r="L42" s="394">
        <v>75.637616128999994</v>
      </c>
      <c r="M42" s="394">
        <v>72.561816666699997</v>
      </c>
      <c r="N42" s="394">
        <v>65.469880645200007</v>
      </c>
      <c r="O42" s="394">
        <v>68.411190322461238</v>
      </c>
      <c r="P42" s="394">
        <v>68.761396666850004</v>
      </c>
      <c r="Q42" s="394">
        <v>71.394742184060064</v>
      </c>
      <c r="R42" s="394">
        <v>74.078243333299994</v>
      </c>
      <c r="S42" s="370">
        <v>75.5481516129</v>
      </c>
      <c r="T42" s="367">
        <v>74.952361290300004</v>
      </c>
      <c r="U42" s="367">
        <v>85.056046428649978</v>
      </c>
      <c r="V42" s="367">
        <v>88.660048387145196</v>
      </c>
      <c r="W42" s="367">
        <v>86.134263333099952</v>
      </c>
      <c r="X42" s="367">
        <v>76.329506451883887</v>
      </c>
      <c r="Y42" s="367">
        <v>65.201973333300003</v>
      </c>
      <c r="Z42" s="367">
        <v>56.837277419399996</v>
      </c>
      <c r="AA42" s="367">
        <v>52.229796774200004</v>
      </c>
      <c r="AB42" s="367">
        <v>48.6735333333</v>
      </c>
      <c r="AC42" s="367">
        <v>45.7395419355</v>
      </c>
      <c r="AD42" s="367">
        <v>42.899826666700001</v>
      </c>
      <c r="AE42" s="395">
        <v>42.899826666700001</v>
      </c>
      <c r="AF42" s="409">
        <v>42.899826666700001</v>
      </c>
      <c r="AG42" s="395">
        <v>42.899826666700001</v>
      </c>
      <c r="AH42" s="395">
        <v>42.899826666700001</v>
      </c>
      <c r="AI42" s="395">
        <v>42.899826666700001</v>
      </c>
      <c r="AJ42" s="395">
        <v>42.899826666700001</v>
      </c>
      <c r="AK42" s="395">
        <v>42.899826666700001</v>
      </c>
      <c r="AL42" s="395">
        <v>42.899826666700001</v>
      </c>
      <c r="AM42" s="395">
        <v>42.899826666700001</v>
      </c>
      <c r="AN42" s="395">
        <v>42.899826666700001</v>
      </c>
      <c r="AO42" s="395">
        <v>42.899826666700001</v>
      </c>
      <c r="AP42" s="395">
        <v>42.899826666700001</v>
      </c>
      <c r="AQ42" s="371">
        <v>42.899826666700001</v>
      </c>
      <c r="AR42" s="409">
        <v>42.899826666700001</v>
      </c>
      <c r="AS42" s="395">
        <v>42.899826666700001</v>
      </c>
      <c r="AT42" s="395">
        <v>42.899826666700001</v>
      </c>
      <c r="AU42" s="395">
        <v>42.899826666700001</v>
      </c>
      <c r="AV42" s="395">
        <v>42.899826666700001</v>
      </c>
      <c r="AW42" s="395">
        <v>42.899826666700001</v>
      </c>
      <c r="AX42" s="395">
        <v>42.899826666700001</v>
      </c>
      <c r="AY42" s="395">
        <v>42.899826666700001</v>
      </c>
      <c r="AZ42" s="395">
        <v>42.899826666700001</v>
      </c>
      <c r="BA42" s="395">
        <v>42.899826666700001</v>
      </c>
      <c r="BB42" s="395">
        <v>42.899826666700001</v>
      </c>
      <c r="BC42" s="371">
        <v>42.899826666700001</v>
      </c>
    </row>
    <row r="43" spans="1:55" s="395" customFormat="1" ht="12.75">
      <c r="A43" s="373" t="s">
        <v>809</v>
      </c>
      <c r="B43" s="367">
        <v>3632.1532700440002</v>
      </c>
      <c r="C43" s="366">
        <v>2663.6901363100096</v>
      </c>
      <c r="D43" s="367">
        <v>2644.2195820338716</v>
      </c>
      <c r="E43" s="367">
        <v>2617.1781797176113</v>
      </c>
      <c r="F43" s="367">
        <v>2565.4596156433649</v>
      </c>
      <c r="G43" s="368">
        <v>2526.9468167336104</v>
      </c>
      <c r="H43" s="394">
        <v>2518.0148445539003</v>
      </c>
      <c r="I43" s="394">
        <v>2496.2749590836315</v>
      </c>
      <c r="J43" s="394">
        <v>2455.7350048142393</v>
      </c>
      <c r="K43" s="394">
        <v>2456.2712956293999</v>
      </c>
      <c r="L43" s="394">
        <v>2407.3673543157001</v>
      </c>
      <c r="M43" s="394">
        <v>2386.0315690669004</v>
      </c>
      <c r="N43" s="394">
        <v>2361.4073582686005</v>
      </c>
      <c r="O43" s="394">
        <v>2294.4168615529743</v>
      </c>
      <c r="P43" s="394">
        <v>2288.0672831834372</v>
      </c>
      <c r="Q43" s="394">
        <v>2332.7835964016772</v>
      </c>
      <c r="R43" s="394">
        <v>2470.8300126323002</v>
      </c>
      <c r="S43" s="370">
        <v>2668.1933644479</v>
      </c>
      <c r="T43" s="367">
        <v>2795.2176463182514</v>
      </c>
      <c r="U43" s="367">
        <v>2929.887509422264</v>
      </c>
      <c r="V43" s="367">
        <v>2985.0315008846292</v>
      </c>
      <c r="W43" s="367">
        <v>3114.7326440736983</v>
      </c>
      <c r="X43" s="367">
        <v>3237.1656156865984</v>
      </c>
      <c r="Y43" s="367">
        <v>3427.2812879959001</v>
      </c>
      <c r="Z43" s="367">
        <v>3604.8180445687003</v>
      </c>
      <c r="AA43" s="367">
        <v>3620.2024030053994</v>
      </c>
      <c r="AB43" s="367">
        <v>3597.0374545085006</v>
      </c>
      <c r="AC43" s="367">
        <v>3581.4799677081996</v>
      </c>
      <c r="AD43" s="367">
        <v>3632.1532700440002</v>
      </c>
      <c r="AE43" s="395">
        <v>3706.5892135424801</v>
      </c>
      <c r="AF43" s="409">
        <v>3767.0154571117146</v>
      </c>
      <c r="AG43" s="395">
        <v>3873.8186224376186</v>
      </c>
      <c r="AH43" s="395">
        <v>3982.0992877635217</v>
      </c>
      <c r="AI43" s="395">
        <v>4091.8574530894257</v>
      </c>
      <c r="AJ43" s="395">
        <v>4203.0931184153287</v>
      </c>
      <c r="AK43" s="395">
        <v>4315.8062837412326</v>
      </c>
      <c r="AL43" s="395">
        <v>4429.9969490671356</v>
      </c>
      <c r="AM43" s="395">
        <v>4545.6651143930394</v>
      </c>
      <c r="AN43" s="395">
        <v>4662.8107797189441</v>
      </c>
      <c r="AO43" s="395">
        <v>4781.433945044846</v>
      </c>
      <c r="AP43" s="395">
        <v>4901.5346103707507</v>
      </c>
      <c r="AQ43" s="371">
        <v>5023.1127756966544</v>
      </c>
      <c r="AR43" s="409">
        <v>5510.1658364434388</v>
      </c>
      <c r="AS43" s="395">
        <v>5553.2667107044854</v>
      </c>
      <c r="AT43" s="395">
        <v>5596.3675849655301</v>
      </c>
      <c r="AU43" s="395">
        <v>5639.4684592265767</v>
      </c>
      <c r="AV43" s="395">
        <v>5682.5693334876232</v>
      </c>
      <c r="AW43" s="395">
        <v>5725.6702077486698</v>
      </c>
      <c r="AX43" s="395">
        <v>5768.7710820097145</v>
      </c>
      <c r="AY43" s="395">
        <v>5811.8719562707611</v>
      </c>
      <c r="AZ43" s="395">
        <v>5854.9728305318076</v>
      </c>
      <c r="BA43" s="395">
        <v>5898.0737047928524</v>
      </c>
      <c r="BB43" s="395">
        <v>5941.1745790538989</v>
      </c>
      <c r="BC43" s="371">
        <v>5984.2754533149455</v>
      </c>
    </row>
    <row r="44" spans="1:55" ht="12.75">
      <c r="A44" s="373" t="s">
        <v>810</v>
      </c>
      <c r="B44" s="365">
        <v>770.09772767929996</v>
      </c>
      <c r="C44" s="366">
        <v>99.125272678303219</v>
      </c>
      <c r="D44" s="367">
        <v>110.61943605473668</v>
      </c>
      <c r="E44" s="367">
        <v>117.50976284811928</v>
      </c>
      <c r="F44" s="367">
        <v>124.80718440855017</v>
      </c>
      <c r="G44" s="368">
        <v>131.57344300989666</v>
      </c>
      <c r="H44" s="369">
        <v>137.11458572839999</v>
      </c>
      <c r="I44" s="369">
        <v>141.60304473241786</v>
      </c>
      <c r="J44" s="369">
        <v>146.88848534206133</v>
      </c>
      <c r="K44" s="369">
        <v>151.2831810024</v>
      </c>
      <c r="L44" s="369">
        <v>159.89446742620001</v>
      </c>
      <c r="M44" s="369">
        <v>165.94932205790002</v>
      </c>
      <c r="N44" s="369">
        <v>173.82609022770001</v>
      </c>
      <c r="O44" s="369">
        <v>184.41785264377424</v>
      </c>
      <c r="P44" s="369">
        <v>197.07364445819016</v>
      </c>
      <c r="Q44" s="369">
        <v>204.82195430768988</v>
      </c>
      <c r="R44" s="369">
        <v>224.98097840369999</v>
      </c>
      <c r="S44" s="370">
        <v>235.75638288049998</v>
      </c>
      <c r="T44" s="365">
        <v>250.8505505878</v>
      </c>
      <c r="U44" s="365">
        <v>278.97722151411784</v>
      </c>
      <c r="V44" s="365">
        <v>282.37727140883561</v>
      </c>
      <c r="W44" s="365">
        <v>292.11006830269991</v>
      </c>
      <c r="X44" s="365">
        <v>337.69548544921935</v>
      </c>
      <c r="Y44" s="365">
        <v>392.62202561800001</v>
      </c>
      <c r="Z44" s="365">
        <v>442.12061969980005</v>
      </c>
      <c r="AA44" s="365">
        <v>510.91933946379999</v>
      </c>
      <c r="AB44" s="365">
        <v>580.4103208304</v>
      </c>
      <c r="AC44" s="365">
        <v>652.88025767709996</v>
      </c>
      <c r="AD44" s="365">
        <v>770.09772767929996</v>
      </c>
      <c r="AE44" s="372">
        <v>860.09772767929996</v>
      </c>
      <c r="AF44" s="409">
        <v>870.09772767929996</v>
      </c>
      <c r="AG44" s="395">
        <v>880.09772767929996</v>
      </c>
      <c r="AH44" s="395">
        <v>890.09772767929996</v>
      </c>
      <c r="AI44" s="395">
        <v>900.09772767929996</v>
      </c>
      <c r="AJ44" s="395">
        <v>910.09772767929996</v>
      </c>
      <c r="AK44" s="395">
        <v>920.09772767929996</v>
      </c>
      <c r="AL44" s="395">
        <v>930.09772767929996</v>
      </c>
      <c r="AM44" s="395">
        <v>940.09772767929996</v>
      </c>
      <c r="AN44" s="395">
        <v>950.09772767929996</v>
      </c>
      <c r="AO44" s="395">
        <v>960.09772767929996</v>
      </c>
      <c r="AP44" s="395">
        <v>970.09772767929996</v>
      </c>
      <c r="AQ44" s="371">
        <v>980.09772767929996</v>
      </c>
      <c r="AR44" s="409">
        <v>990.09772767929996</v>
      </c>
      <c r="AS44" s="395">
        <v>1000.0977276793</v>
      </c>
      <c r="AT44" s="395">
        <v>1010.0977276793</v>
      </c>
      <c r="AU44" s="395">
        <v>1020.0977276793</v>
      </c>
      <c r="AV44" s="395">
        <v>1030.0977276793001</v>
      </c>
      <c r="AW44" s="395">
        <v>1040.0977276793001</v>
      </c>
      <c r="AX44" s="395">
        <v>1050.0977276793001</v>
      </c>
      <c r="AY44" s="395">
        <v>1060.0977276793001</v>
      </c>
      <c r="AZ44" s="395">
        <v>1070.0977276793001</v>
      </c>
      <c r="BA44" s="395">
        <v>1080.0977276793001</v>
      </c>
      <c r="BB44" s="395">
        <v>1090.0977276793001</v>
      </c>
      <c r="BC44" s="371">
        <v>1100.0977276793001</v>
      </c>
    </row>
    <row r="45" spans="1:55" ht="12.75">
      <c r="A45" s="373" t="s">
        <v>811</v>
      </c>
      <c r="B45" s="365">
        <v>36.825321293999998</v>
      </c>
      <c r="C45" s="366">
        <v>62.189139767700006</v>
      </c>
      <c r="D45" s="367">
        <v>65.599686493289965</v>
      </c>
      <c r="E45" s="367">
        <v>70.776767562900204</v>
      </c>
      <c r="F45" s="367">
        <v>60.601559909016459</v>
      </c>
      <c r="G45" s="368">
        <v>57.836607844212971</v>
      </c>
      <c r="H45" s="369">
        <v>68.587083255300001</v>
      </c>
      <c r="I45" s="369">
        <v>64.992065068371431</v>
      </c>
      <c r="J45" s="369">
        <v>55.721617795558053</v>
      </c>
      <c r="K45" s="369">
        <v>58.757962047900008</v>
      </c>
      <c r="L45" s="369">
        <v>58.8018773529</v>
      </c>
      <c r="M45" s="369">
        <v>52.119577425799996</v>
      </c>
      <c r="N45" s="369">
        <v>48.468138594499997</v>
      </c>
      <c r="O45" s="369">
        <v>45.874505789222603</v>
      </c>
      <c r="P45" s="369">
        <v>46.988428903440038</v>
      </c>
      <c r="Q45" s="369">
        <v>55.515757671549906</v>
      </c>
      <c r="R45" s="369">
        <v>43.128249908100003</v>
      </c>
      <c r="S45" s="370">
        <v>40.768573926199998</v>
      </c>
      <c r="T45" s="365">
        <v>39.963083407100001</v>
      </c>
      <c r="U45" s="365">
        <v>58.023273459950005</v>
      </c>
      <c r="V45" s="365">
        <v>43.562310228074182</v>
      </c>
      <c r="W45" s="365">
        <v>44.199317548100012</v>
      </c>
      <c r="X45" s="365">
        <v>43.873927190819344</v>
      </c>
      <c r="Y45" s="365">
        <v>42.731620784999997</v>
      </c>
      <c r="Z45" s="365">
        <v>38.274774223499996</v>
      </c>
      <c r="AA45" s="365">
        <v>39.292193076099998</v>
      </c>
      <c r="AB45" s="365">
        <v>40.146895161799996</v>
      </c>
      <c r="AC45" s="365">
        <v>44.261978624499996</v>
      </c>
      <c r="AD45" s="365">
        <v>36.825321293999998</v>
      </c>
      <c r="AE45" s="372">
        <v>37.580005177458567</v>
      </c>
      <c r="AF45" s="409">
        <v>38.19264888178099</v>
      </c>
      <c r="AG45" s="395">
        <v>39.275494396803815</v>
      </c>
      <c r="AH45" s="395">
        <v>40.373319844711233</v>
      </c>
      <c r="AI45" s="395">
        <v>41.48612522550328</v>
      </c>
      <c r="AJ45" s="395">
        <v>42.613910539179926</v>
      </c>
      <c r="AK45" s="395">
        <v>43.756675785741194</v>
      </c>
      <c r="AL45" s="395">
        <v>44.91442096518707</v>
      </c>
      <c r="AM45" s="395">
        <v>46.087146077517559</v>
      </c>
      <c r="AN45" s="395">
        <v>47.274851122732677</v>
      </c>
      <c r="AO45" s="395">
        <v>48.477536100832374</v>
      </c>
      <c r="AP45" s="395">
        <v>49.695201011816714</v>
      </c>
      <c r="AQ45" s="371">
        <v>50.927845855685653</v>
      </c>
      <c r="AR45" s="409">
        <v>55.865931920817253</v>
      </c>
      <c r="AS45" s="395">
        <v>56.302918860714783</v>
      </c>
      <c r="AT45" s="395">
        <v>56.739905800612291</v>
      </c>
      <c r="AU45" s="395">
        <v>57.176892740509821</v>
      </c>
      <c r="AV45" s="395">
        <v>57.613879680407351</v>
      </c>
      <c r="AW45" s="395">
        <v>58.05086662030488</v>
      </c>
      <c r="AX45" s="395">
        <v>58.487853560202396</v>
      </c>
      <c r="AY45" s="395">
        <v>58.924840500099926</v>
      </c>
      <c r="AZ45" s="395">
        <v>59.361827439997455</v>
      </c>
      <c r="BA45" s="395">
        <v>59.798814379894964</v>
      </c>
      <c r="BB45" s="395">
        <v>60.235801319792493</v>
      </c>
      <c r="BC45" s="371">
        <v>60.672788259690023</v>
      </c>
    </row>
    <row r="46" spans="1:55" ht="12.75">
      <c r="A46" s="373" t="s">
        <v>812</v>
      </c>
      <c r="B46" s="365">
        <v>1136.2393733332999</v>
      </c>
      <c r="C46" s="366">
        <v>84.796832258064512</v>
      </c>
      <c r="D46" s="367">
        <v>86.199776664059996</v>
      </c>
      <c r="E46" s="367">
        <v>83.660177416571031</v>
      </c>
      <c r="F46" s="367">
        <v>77.375366679850046</v>
      </c>
      <c r="G46" s="368">
        <v>83.737451593161111</v>
      </c>
      <c r="H46" s="369">
        <v>101.84682258079999</v>
      </c>
      <c r="I46" s="369">
        <v>93.705517856607131</v>
      </c>
      <c r="J46" s="369">
        <v>107.37891935742579</v>
      </c>
      <c r="K46" s="369">
        <v>108.64076666260007</v>
      </c>
      <c r="L46" s="369">
        <v>107.66966129069999</v>
      </c>
      <c r="M46" s="369">
        <v>128.1241499999</v>
      </c>
      <c r="N46" s="369">
        <v>145.13247419230001</v>
      </c>
      <c r="O46" s="369">
        <v>110.94688063786452</v>
      </c>
      <c r="P46" s="369">
        <v>138.90527669829996</v>
      </c>
      <c r="Q46" s="369">
        <v>199.82233012220021</v>
      </c>
      <c r="R46" s="369">
        <v>398.49991666610003</v>
      </c>
      <c r="S46" s="370">
        <v>638.47773225699996</v>
      </c>
      <c r="T46" s="365">
        <v>790.91999354730001</v>
      </c>
      <c r="U46" s="365">
        <v>892.9608607173642</v>
      </c>
      <c r="V46" s="365">
        <v>973.0241838687582</v>
      </c>
      <c r="W46" s="365">
        <v>1100.0530766615998</v>
      </c>
      <c r="X46" s="365">
        <v>1186.6549451696867</v>
      </c>
      <c r="Y46" s="365">
        <v>1346.5949300002001</v>
      </c>
      <c r="Z46" s="365">
        <v>1495.9205419354998</v>
      </c>
      <c r="AA46" s="365">
        <v>1433.5293870967998</v>
      </c>
      <c r="AB46" s="365">
        <v>1321.5855633333001</v>
      </c>
      <c r="AC46" s="365">
        <v>1210.9682935484</v>
      </c>
      <c r="AD46" s="365">
        <v>1136.2393733332999</v>
      </c>
      <c r="AE46" s="372">
        <v>1136.2393733332999</v>
      </c>
      <c r="AF46" s="409">
        <v>1294.5727066666332</v>
      </c>
      <c r="AG46" s="395">
        <v>1452.9060399999664</v>
      </c>
      <c r="AH46" s="395">
        <v>1611.2393733332997</v>
      </c>
      <c r="AI46" s="395">
        <v>1769.5727066666329</v>
      </c>
      <c r="AJ46" s="395">
        <v>1927.9060399999662</v>
      </c>
      <c r="AK46" s="395">
        <v>2086.2393733332997</v>
      </c>
      <c r="AL46" s="395">
        <v>2244.5727066666332</v>
      </c>
      <c r="AM46" s="395">
        <v>2402.9060399999667</v>
      </c>
      <c r="AN46" s="395">
        <v>2561.2393733333001</v>
      </c>
      <c r="AO46" s="395">
        <v>2719.5727066666336</v>
      </c>
      <c r="AP46" s="395">
        <v>2877.9060399999671</v>
      </c>
      <c r="AQ46" s="371">
        <v>3036.2393733333006</v>
      </c>
      <c r="AR46" s="409">
        <v>3144.5727066666341</v>
      </c>
      <c r="AS46" s="395">
        <v>3252.9060399999676</v>
      </c>
      <c r="AT46" s="395">
        <v>3361.239373333301</v>
      </c>
      <c r="AU46" s="395">
        <v>3469.5727066666345</v>
      </c>
      <c r="AV46" s="395">
        <v>3577.906039999968</v>
      </c>
      <c r="AW46" s="395">
        <v>3686.2393733333015</v>
      </c>
      <c r="AX46" s="395">
        <v>3794.572706666635</v>
      </c>
      <c r="AY46" s="395">
        <v>3902.9060399999685</v>
      </c>
      <c r="AZ46" s="395">
        <v>4011.239373333302</v>
      </c>
      <c r="BA46" s="395">
        <v>4119.572706666635</v>
      </c>
      <c r="BB46" s="395">
        <v>4227.906039999968</v>
      </c>
      <c r="BC46" s="371">
        <v>4336.239373333301</v>
      </c>
    </row>
    <row r="47" spans="1:55" s="382" customFormat="1" ht="12.75">
      <c r="A47" s="375" t="s">
        <v>813</v>
      </c>
      <c r="B47" s="376">
        <v>12658.406216191301</v>
      </c>
      <c r="C47" s="377">
        <v>10392.012371078039</v>
      </c>
      <c r="D47" s="376">
        <v>10371.41236643591</v>
      </c>
      <c r="E47" s="376">
        <v>10275.897415046009</v>
      </c>
      <c r="F47" s="376">
        <v>10353.112228603164</v>
      </c>
      <c r="G47" s="378">
        <v>10462.006129098305</v>
      </c>
      <c r="H47" s="379">
        <v>10690.842026947401</v>
      </c>
      <c r="I47" s="379">
        <v>10630.33900288171</v>
      </c>
      <c r="J47" s="379">
        <v>10478.307944105927</v>
      </c>
      <c r="K47" s="379">
        <v>10588.424179026908</v>
      </c>
      <c r="L47" s="379">
        <v>10603.4119297504</v>
      </c>
      <c r="M47" s="379">
        <v>10651.414217871399</v>
      </c>
      <c r="N47" s="379">
        <v>10598.6208724916</v>
      </c>
      <c r="O47" s="379">
        <v>10519.736203493279</v>
      </c>
      <c r="P47" s="379">
        <v>10502.645969045054</v>
      </c>
      <c r="Q47" s="379">
        <v>10472.243254915455</v>
      </c>
      <c r="R47" s="379">
        <v>10740.714460170599</v>
      </c>
      <c r="S47" s="380">
        <v>10977.500547375397</v>
      </c>
      <c r="T47" s="376">
        <v>11187.187617062475</v>
      </c>
      <c r="U47" s="376">
        <v>11793.450999342267</v>
      </c>
      <c r="V47" s="376">
        <v>11615.201314225038</v>
      </c>
      <c r="W47" s="376">
        <v>11659.780046839702</v>
      </c>
      <c r="X47" s="376">
        <v>11972.832342644155</v>
      </c>
      <c r="Y47" s="376">
        <v>12268.252173733103</v>
      </c>
      <c r="Z47" s="376">
        <v>12422.491515812697</v>
      </c>
      <c r="AA47" s="376">
        <v>12585.3102299657</v>
      </c>
      <c r="AB47" s="376">
        <v>12698.5671768789</v>
      </c>
      <c r="AC47" s="376">
        <v>12632.548509170098</v>
      </c>
      <c r="AD47" s="376">
        <v>12658.406216191301</v>
      </c>
      <c r="AE47" s="382">
        <v>12828.406216191301</v>
      </c>
      <c r="AF47" s="410">
        <v>12992.572882857967</v>
      </c>
      <c r="AG47" s="382">
        <v>13156.739549524633</v>
      </c>
      <c r="AH47" s="382">
        <v>13320.906216191299</v>
      </c>
      <c r="AI47" s="382">
        <v>13485.072882857965</v>
      </c>
      <c r="AJ47" s="382">
        <v>13649.239549524631</v>
      </c>
      <c r="AK47" s="382">
        <v>13813.406216191297</v>
      </c>
      <c r="AL47" s="382">
        <v>13977.572882857963</v>
      </c>
      <c r="AM47" s="382">
        <v>14141.739549524629</v>
      </c>
      <c r="AN47" s="382">
        <v>14305.906216191295</v>
      </c>
      <c r="AO47" s="382">
        <v>14470.072882857961</v>
      </c>
      <c r="AP47" s="382">
        <v>14634.239549524627</v>
      </c>
      <c r="AQ47" s="381">
        <v>14798.406216191293</v>
      </c>
      <c r="AR47" s="410">
        <v>14915.072882857959</v>
      </c>
      <c r="AS47" s="382">
        <v>15031.739549524626</v>
      </c>
      <c r="AT47" s="382">
        <v>15148.406216191292</v>
      </c>
      <c r="AU47" s="382">
        <v>15265.072882857958</v>
      </c>
      <c r="AV47" s="382">
        <v>15381.739549524624</v>
      </c>
      <c r="AW47" s="382">
        <v>15498.40621619129</v>
      </c>
      <c r="AX47" s="382">
        <v>15615.072882857956</v>
      </c>
      <c r="AY47" s="382">
        <v>15731.739549524622</v>
      </c>
      <c r="AZ47" s="382">
        <v>15848.406216191288</v>
      </c>
      <c r="BA47" s="382">
        <v>15965.072882857954</v>
      </c>
      <c r="BB47" s="382">
        <v>16081.73954952462</v>
      </c>
      <c r="BC47" s="381">
        <v>16198.406216191286</v>
      </c>
    </row>
    <row r="48" spans="1:55" s="393" customFormat="1" ht="12.75">
      <c r="A48" s="386" t="s">
        <v>814</v>
      </c>
      <c r="B48" s="387">
        <v>37517.731002318105</v>
      </c>
      <c r="C48" s="388">
        <v>30988.004683312509</v>
      </c>
      <c r="D48" s="387">
        <v>31549.208827593207</v>
      </c>
      <c r="E48" s="387">
        <v>31336.782305233632</v>
      </c>
      <c r="F48" s="387">
        <v>32198.673467129778</v>
      </c>
      <c r="G48" s="389">
        <v>32833.797449802856</v>
      </c>
      <c r="H48" s="390">
        <v>33917.483871665507</v>
      </c>
      <c r="I48" s="390">
        <v>33546.327941927921</v>
      </c>
      <c r="J48" s="390">
        <v>33533.151527831717</v>
      </c>
      <c r="K48" s="390">
        <v>33991.556335196321</v>
      </c>
      <c r="L48" s="390">
        <v>33838.468600644606</v>
      </c>
      <c r="M48" s="390">
        <v>33823.821789657522</v>
      </c>
      <c r="N48" s="390">
        <v>34051.330997675796</v>
      </c>
      <c r="O48" s="390">
        <v>33657.662362140152</v>
      </c>
      <c r="P48" s="390">
        <v>33855.916096987421</v>
      </c>
      <c r="Q48" s="390">
        <v>34145.966781889212</v>
      </c>
      <c r="R48" s="390">
        <v>34781.782611808434</v>
      </c>
      <c r="S48" s="391">
        <v>35847.342906085112</v>
      </c>
      <c r="T48" s="387">
        <v>36417.488132736689</v>
      </c>
      <c r="U48" s="387">
        <v>36747.01414302284</v>
      </c>
      <c r="V48" s="387">
        <v>35760.824498915441</v>
      </c>
      <c r="W48" s="387">
        <v>36265.896072265503</v>
      </c>
      <c r="X48" s="387">
        <v>36832.801213867395</v>
      </c>
      <c r="Y48" s="387">
        <v>37042.290124205698</v>
      </c>
      <c r="Z48" s="387">
        <v>37268.503882532394</v>
      </c>
      <c r="AA48" s="387">
        <v>37126.814200884008</v>
      </c>
      <c r="AB48" s="387">
        <v>37799.504165926031</v>
      </c>
      <c r="AC48" s="387">
        <v>37541.386073893693</v>
      </c>
      <c r="AD48" s="387">
        <v>37517.731002318105</v>
      </c>
      <c r="AE48" s="392">
        <v>38537.731002318105</v>
      </c>
      <c r="AF48" s="393">
        <v>38689.89766898477</v>
      </c>
      <c r="AG48" s="393">
        <v>38842.064335651434</v>
      </c>
      <c r="AH48" s="393">
        <v>38994.231002318105</v>
      </c>
      <c r="AI48" s="393">
        <v>39146.39766898477</v>
      </c>
      <c r="AJ48" s="393">
        <v>39298.564335651434</v>
      </c>
      <c r="AK48" s="393">
        <v>39450.731002318098</v>
      </c>
      <c r="AL48" s="393">
        <v>39602.897668984762</v>
      </c>
      <c r="AM48" s="393">
        <v>39755.064335651434</v>
      </c>
      <c r="AN48" s="393">
        <v>39907.231002318098</v>
      </c>
      <c r="AO48" s="393">
        <v>40059.397668984762</v>
      </c>
      <c r="AP48" s="393">
        <v>40211.564335651434</v>
      </c>
      <c r="AQ48" s="392">
        <v>40363.731002318098</v>
      </c>
      <c r="AR48" s="411">
        <v>40680.397668984762</v>
      </c>
      <c r="AS48" s="393">
        <v>40997.064335651427</v>
      </c>
      <c r="AT48" s="393">
        <v>41313.731002318091</v>
      </c>
      <c r="AU48" s="393">
        <v>41630.397668984762</v>
      </c>
      <c r="AV48" s="393">
        <v>41947.064335651427</v>
      </c>
      <c r="AW48" s="393">
        <v>42263.731002318091</v>
      </c>
      <c r="AX48" s="393">
        <v>42580.397668984762</v>
      </c>
      <c r="AY48" s="393">
        <v>42897.064335651427</v>
      </c>
      <c r="AZ48" s="393">
        <v>43213.731002318091</v>
      </c>
      <c r="BA48" s="393">
        <v>43530.397668984755</v>
      </c>
      <c r="BB48" s="393">
        <v>43847.064335651419</v>
      </c>
      <c r="BC48" s="392">
        <v>44163.731002318091</v>
      </c>
    </row>
    <row r="49" spans="1:55" ht="12.75">
      <c r="A49" s="373" t="s">
        <v>815</v>
      </c>
      <c r="B49" s="365">
        <v>3377.9935978229005</v>
      </c>
      <c r="C49" s="366">
        <v>3184.3537748355161</v>
      </c>
      <c r="D49" s="367">
        <v>3221.9692347522318</v>
      </c>
      <c r="E49" s="367">
        <v>2866.100957978686</v>
      </c>
      <c r="F49" s="367">
        <v>3298.3659075003038</v>
      </c>
      <c r="G49" s="368">
        <v>3937.8981247163274</v>
      </c>
      <c r="H49" s="369">
        <v>3306.3493762945996</v>
      </c>
      <c r="I49" s="369">
        <v>2854.8714118889047</v>
      </c>
      <c r="J49" s="369">
        <v>3227.3500535819048</v>
      </c>
      <c r="K49" s="369">
        <v>3354.9592813117024</v>
      </c>
      <c r="L49" s="369">
        <v>3258.9985880500999</v>
      </c>
      <c r="M49" s="369">
        <v>3360.5326076937008</v>
      </c>
      <c r="N49" s="369">
        <v>3289.4350469122001</v>
      </c>
      <c r="O49" s="369">
        <v>3061.5387512379207</v>
      </c>
      <c r="P49" s="369">
        <v>3115.651032781333</v>
      </c>
      <c r="Q49" s="369">
        <v>3081.9154339593952</v>
      </c>
      <c r="R49" s="369">
        <v>3156.0321326392004</v>
      </c>
      <c r="S49" s="370">
        <v>3525.8863889479999</v>
      </c>
      <c r="T49" s="365">
        <v>3627.7575455254</v>
      </c>
      <c r="U49" s="365">
        <v>3486.9347078569217</v>
      </c>
      <c r="V49" s="365">
        <v>3486.4114721185083</v>
      </c>
      <c r="W49" s="365">
        <v>3561.8745166355025</v>
      </c>
      <c r="X49" s="365">
        <v>3696.3836656819631</v>
      </c>
      <c r="Y49" s="365">
        <v>3806.1067533686</v>
      </c>
      <c r="Z49" s="365">
        <v>4253.8480923159996</v>
      </c>
      <c r="AA49" s="365">
        <v>3866.7984862912999</v>
      </c>
      <c r="AB49" s="365">
        <v>3487.5446057445997</v>
      </c>
      <c r="AC49" s="365">
        <v>3202.2810975291995</v>
      </c>
      <c r="AD49" s="365">
        <v>3377.9935978229005</v>
      </c>
      <c r="AE49" s="371">
        <v>3277.9935978229005</v>
      </c>
      <c r="AF49" s="372">
        <v>3427.9935978229005</v>
      </c>
      <c r="AG49" s="372">
        <v>3427.9935978229005</v>
      </c>
      <c r="AH49" s="372">
        <v>3427.9935978229005</v>
      </c>
      <c r="AI49" s="372">
        <v>3427.9935978229005</v>
      </c>
      <c r="AJ49" s="372">
        <v>3427.9935978229005</v>
      </c>
      <c r="AK49" s="372">
        <v>3427.9935978229005</v>
      </c>
      <c r="AL49" s="372">
        <v>3427.9935978229005</v>
      </c>
      <c r="AM49" s="372">
        <v>3427.9935978229005</v>
      </c>
      <c r="AN49" s="372">
        <v>3427.9935978229005</v>
      </c>
      <c r="AO49" s="372">
        <v>3427.9935978229005</v>
      </c>
      <c r="AP49" s="372">
        <v>3427.9935978229005</v>
      </c>
      <c r="AQ49" s="371">
        <v>3297.9935978229005</v>
      </c>
      <c r="AR49" s="409">
        <v>3297.9935978229005</v>
      </c>
      <c r="AS49" s="395">
        <v>3297.9935978229005</v>
      </c>
      <c r="AT49" s="395">
        <v>3297.9935978229005</v>
      </c>
      <c r="AU49" s="395">
        <v>3297.9935978229005</v>
      </c>
      <c r="AV49" s="395">
        <v>3297.9935978229005</v>
      </c>
      <c r="AW49" s="395">
        <v>3297.9935978229005</v>
      </c>
      <c r="AX49" s="395">
        <v>3297.9935978229005</v>
      </c>
      <c r="AY49" s="395">
        <v>3297.9935978229005</v>
      </c>
      <c r="AZ49" s="395">
        <v>3297.9935978229005</v>
      </c>
      <c r="BA49" s="395">
        <v>3297.9935978229005</v>
      </c>
      <c r="BB49" s="395">
        <v>3297.9935978229005</v>
      </c>
      <c r="BC49" s="371">
        <v>3297.9935978229005</v>
      </c>
    </row>
    <row r="50" spans="1:55" ht="12.75">
      <c r="A50" s="373" t="s">
        <v>816</v>
      </c>
      <c r="B50" s="365">
        <v>1327.2425662696996</v>
      </c>
      <c r="C50" s="366">
        <v>1692.7563041819612</v>
      </c>
      <c r="D50" s="367">
        <v>1707.2094617311959</v>
      </c>
      <c r="E50" s="367">
        <v>1516.9636410380181</v>
      </c>
      <c r="F50" s="367">
        <v>1060.9512432087872</v>
      </c>
      <c r="G50" s="368">
        <v>811.84310058680092</v>
      </c>
      <c r="H50" s="369">
        <v>837.15962407889992</v>
      </c>
      <c r="I50" s="369">
        <v>546.42040519179659</v>
      </c>
      <c r="J50" s="369">
        <v>575.6398829765418</v>
      </c>
      <c r="K50" s="369">
        <v>682.47734245289973</v>
      </c>
      <c r="L50" s="369">
        <v>651.25077083830001</v>
      </c>
      <c r="M50" s="369">
        <v>581.69274796779996</v>
      </c>
      <c r="N50" s="369">
        <v>822.81178942890006</v>
      </c>
      <c r="O50" s="369">
        <v>1093.9393384038779</v>
      </c>
      <c r="P50" s="369">
        <v>1263.2605663530771</v>
      </c>
      <c r="Q50" s="369">
        <v>1349.1299207023133</v>
      </c>
      <c r="R50" s="369">
        <v>1337.9569675963996</v>
      </c>
      <c r="S50" s="370">
        <v>1191.1210079430002</v>
      </c>
      <c r="T50" s="365">
        <v>1229.1275076811</v>
      </c>
      <c r="U50" s="365">
        <v>1180.7760838801719</v>
      </c>
      <c r="V50" s="365">
        <v>1159.8541132427777</v>
      </c>
      <c r="W50" s="365">
        <v>1139.7763380156985</v>
      </c>
      <c r="X50" s="365">
        <v>1240.4310003336295</v>
      </c>
      <c r="Y50" s="365">
        <v>1383.8409605510001</v>
      </c>
      <c r="Z50" s="365">
        <v>1419.7544700091998</v>
      </c>
      <c r="AA50" s="365">
        <v>1397.1933144374</v>
      </c>
      <c r="AB50" s="365">
        <v>1338.0819707784001</v>
      </c>
      <c r="AC50" s="365">
        <v>1299.5272917618001</v>
      </c>
      <c r="AD50" s="365">
        <v>1327.2425662696996</v>
      </c>
      <c r="AE50" s="371">
        <v>1327.2425662696996</v>
      </c>
      <c r="AF50" s="372">
        <v>1327.2425662696996</v>
      </c>
      <c r="AG50" s="372">
        <v>1327.2425662696996</v>
      </c>
      <c r="AH50" s="372">
        <v>1327.2425662696996</v>
      </c>
      <c r="AI50" s="372">
        <v>1327.2425662696996</v>
      </c>
      <c r="AJ50" s="372">
        <v>1327.2425662696996</v>
      </c>
      <c r="AK50" s="372">
        <v>1327.2425662696996</v>
      </c>
      <c r="AL50" s="372">
        <v>1327.2425662696996</v>
      </c>
      <c r="AM50" s="372">
        <v>1327.2425662696996</v>
      </c>
      <c r="AN50" s="372">
        <v>1327.2425662696996</v>
      </c>
      <c r="AO50" s="372">
        <v>1327.2425662696996</v>
      </c>
      <c r="AP50" s="372">
        <v>1327.2425662696996</v>
      </c>
      <c r="AQ50" s="371">
        <v>1327.2425662696996</v>
      </c>
      <c r="AR50" s="409">
        <v>1377.2425662696996</v>
      </c>
      <c r="AS50" s="395">
        <v>1327.2425662696996</v>
      </c>
      <c r="AT50" s="395">
        <v>1327.2425662696996</v>
      </c>
      <c r="AU50" s="395">
        <v>1327.2425662696996</v>
      </c>
      <c r="AV50" s="395">
        <v>1377.2425662696996</v>
      </c>
      <c r="AW50" s="395">
        <v>1377.2425662696996</v>
      </c>
      <c r="AX50" s="395">
        <v>1377.2425662696996</v>
      </c>
      <c r="AY50" s="395">
        <v>1477.2425662696996</v>
      </c>
      <c r="AZ50" s="395">
        <v>1477.2425662696996</v>
      </c>
      <c r="BA50" s="395">
        <v>1477.2425662696996</v>
      </c>
      <c r="BB50" s="395">
        <v>1527.2425662696996</v>
      </c>
      <c r="BC50" s="371">
        <v>1527.2425662696996</v>
      </c>
    </row>
    <row r="51" spans="1:55" s="382" customFormat="1" ht="12.75">
      <c r="A51" s="375" t="s">
        <v>817</v>
      </c>
      <c r="B51" s="376">
        <v>4705.2361640925992</v>
      </c>
      <c r="C51" s="377">
        <v>4877.1100790174778</v>
      </c>
      <c r="D51" s="376">
        <v>4929.17869648342</v>
      </c>
      <c r="E51" s="376">
        <v>4383.0645990167041</v>
      </c>
      <c r="F51" s="376">
        <v>4359.3171507091029</v>
      </c>
      <c r="G51" s="378">
        <v>4749.7412253031134</v>
      </c>
      <c r="H51" s="379">
        <v>4143.5090003735004</v>
      </c>
      <c r="I51" s="379">
        <v>3401.2918170806997</v>
      </c>
      <c r="J51" s="379">
        <v>3802.9899365584488</v>
      </c>
      <c r="K51" s="379">
        <v>4037.4366237646027</v>
      </c>
      <c r="L51" s="379">
        <v>3910.2493588883999</v>
      </c>
      <c r="M51" s="379">
        <v>3942.225355661501</v>
      </c>
      <c r="N51" s="379">
        <v>4112.2468363411008</v>
      </c>
      <c r="O51" s="379">
        <v>4155.4780896417869</v>
      </c>
      <c r="P51" s="379">
        <v>4378.911599134417</v>
      </c>
      <c r="Q51" s="379">
        <v>4431.0453546617064</v>
      </c>
      <c r="R51" s="379">
        <v>4493.9891002356007</v>
      </c>
      <c r="S51" s="380">
        <v>4717.007396891001</v>
      </c>
      <c r="T51" s="376">
        <v>4856.8850532065017</v>
      </c>
      <c r="U51" s="376">
        <v>4667.710791737095</v>
      </c>
      <c r="V51" s="376">
        <v>4646.265585361285</v>
      </c>
      <c r="W51" s="376">
        <v>4701.6508546512032</v>
      </c>
      <c r="X51" s="376">
        <v>4936.8146660155844</v>
      </c>
      <c r="Y51" s="376">
        <v>5189.9477139196006</v>
      </c>
      <c r="Z51" s="376">
        <v>5673.6025623252008</v>
      </c>
      <c r="AA51" s="376">
        <v>5263.9918007287006</v>
      </c>
      <c r="AB51" s="376">
        <v>4825.626576523</v>
      </c>
      <c r="AC51" s="376">
        <v>4501.8083892910008</v>
      </c>
      <c r="AD51" s="376">
        <v>4705.2361640925992</v>
      </c>
      <c r="AE51" s="381">
        <v>4605.2361640925992</v>
      </c>
      <c r="AF51" s="382">
        <v>4755.2361640925992</v>
      </c>
      <c r="AG51" s="382">
        <v>4755.2361640925992</v>
      </c>
      <c r="AH51" s="382">
        <v>4755.2361640925992</v>
      </c>
      <c r="AI51" s="382">
        <v>4755.2361640925992</v>
      </c>
      <c r="AJ51" s="382">
        <v>4755.2361640925992</v>
      </c>
      <c r="AK51" s="382">
        <v>4755.2361640925992</v>
      </c>
      <c r="AL51" s="382">
        <v>4755.2361640925992</v>
      </c>
      <c r="AM51" s="382">
        <v>4755.2361640925992</v>
      </c>
      <c r="AN51" s="382">
        <v>4755.2361640925992</v>
      </c>
      <c r="AO51" s="382">
        <v>4755.2361640925992</v>
      </c>
      <c r="AP51" s="382">
        <v>4755.2361640925992</v>
      </c>
      <c r="AQ51" s="381">
        <v>4625.2361640925992</v>
      </c>
      <c r="AR51" s="410">
        <v>4675.2361640925992</v>
      </c>
      <c r="AS51" s="382">
        <v>4625.2361640925992</v>
      </c>
      <c r="AT51" s="382">
        <v>4625.2361640925992</v>
      </c>
      <c r="AU51" s="382">
        <v>4625.2361640925992</v>
      </c>
      <c r="AV51" s="382">
        <v>4675.2361640925992</v>
      </c>
      <c r="AW51" s="382">
        <v>4675.2361640925992</v>
      </c>
      <c r="AX51" s="382">
        <v>4675.2361640925992</v>
      </c>
      <c r="AY51" s="382">
        <v>4775.2361640925992</v>
      </c>
      <c r="AZ51" s="382">
        <v>4775.2361640925992</v>
      </c>
      <c r="BA51" s="382">
        <v>4775.2361640925992</v>
      </c>
      <c r="BB51" s="382">
        <v>4825.2361640925992</v>
      </c>
      <c r="BC51" s="381">
        <v>4825.2361640925992</v>
      </c>
    </row>
    <row r="52" spans="1:55" ht="12.75">
      <c r="A52" s="383" t="s">
        <v>818</v>
      </c>
      <c r="B52" s="365">
        <v>849.42014268360003</v>
      </c>
      <c r="C52" s="366">
        <v>685.7687966746239</v>
      </c>
      <c r="D52" s="367">
        <v>810.16137009875195</v>
      </c>
      <c r="E52" s="367">
        <v>848.87433247747094</v>
      </c>
      <c r="F52" s="367">
        <v>1176.832191891101</v>
      </c>
      <c r="G52" s="368">
        <v>1148.5597454491972</v>
      </c>
      <c r="H52" s="369">
        <v>1488.7002484969485</v>
      </c>
      <c r="I52" s="369">
        <v>1476.3381319480502</v>
      </c>
      <c r="J52" s="369">
        <v>1161.5329384157483</v>
      </c>
      <c r="K52" s="369">
        <v>1226.3516882196345</v>
      </c>
      <c r="L52" s="369">
        <v>1008.1267034975</v>
      </c>
      <c r="M52" s="369">
        <v>1027.7058268894998</v>
      </c>
      <c r="N52" s="369">
        <v>833.85195827270002</v>
      </c>
      <c r="O52" s="369">
        <v>839.81652574818543</v>
      </c>
      <c r="P52" s="369">
        <v>1135.2101083899479</v>
      </c>
      <c r="Q52" s="369">
        <v>1175.6191272064307</v>
      </c>
      <c r="R52" s="369">
        <v>1218.6595939665331</v>
      </c>
      <c r="S52" s="370">
        <v>1319.6877937214838</v>
      </c>
      <c r="T52" s="365">
        <v>1047.32850935441</v>
      </c>
      <c r="U52" s="365">
        <v>726.37631237875144</v>
      </c>
      <c r="V52" s="365">
        <v>890.80434563326423</v>
      </c>
      <c r="W52" s="365">
        <v>981.49704351593289</v>
      </c>
      <c r="X52" s="365">
        <v>1030.0216469503137</v>
      </c>
      <c r="Y52" s="365">
        <v>880.86614766669993</v>
      </c>
      <c r="Z52" s="365">
        <v>954.04134634609989</v>
      </c>
      <c r="AA52" s="365">
        <v>831.39114917080008</v>
      </c>
      <c r="AB52" s="365">
        <v>674.49487086840008</v>
      </c>
      <c r="AC52" s="365">
        <v>710.69021187380008</v>
      </c>
      <c r="AD52" s="365">
        <v>849.42014268360003</v>
      </c>
      <c r="AE52" s="371">
        <v>849.42014268360003</v>
      </c>
      <c r="AF52" s="372">
        <v>769.42014268360003</v>
      </c>
      <c r="AG52" s="372">
        <v>769.42014268360003</v>
      </c>
      <c r="AH52" s="372">
        <v>769.42014268360003</v>
      </c>
      <c r="AI52" s="372">
        <v>769.42014268360003</v>
      </c>
      <c r="AJ52" s="372">
        <v>769.42014268360003</v>
      </c>
      <c r="AK52" s="372">
        <v>769.42014268360003</v>
      </c>
      <c r="AL52" s="372">
        <v>769.42014268360003</v>
      </c>
      <c r="AM52" s="372">
        <v>769.42014268360003</v>
      </c>
      <c r="AN52" s="372">
        <v>769.42014268360003</v>
      </c>
      <c r="AO52" s="372">
        <v>769.42014268360003</v>
      </c>
      <c r="AP52" s="372">
        <v>769.42014268360003</v>
      </c>
      <c r="AQ52" s="371">
        <v>769.42014268360003</v>
      </c>
      <c r="AR52" s="409">
        <v>769.42014268360003</v>
      </c>
      <c r="AS52" s="395">
        <v>769.42014268360003</v>
      </c>
      <c r="AT52" s="395">
        <v>769.42014268360003</v>
      </c>
      <c r="AU52" s="395">
        <v>869.42014268360003</v>
      </c>
      <c r="AV52" s="395">
        <v>819.42014268360003</v>
      </c>
      <c r="AW52" s="395">
        <v>819.42014268360003</v>
      </c>
      <c r="AX52" s="395">
        <v>819.42014268360003</v>
      </c>
      <c r="AY52" s="395">
        <v>819.42014268360003</v>
      </c>
      <c r="AZ52" s="395">
        <v>819.42014268360003</v>
      </c>
      <c r="BA52" s="395">
        <v>819.42014268360003</v>
      </c>
      <c r="BB52" s="395">
        <v>819.42014268360003</v>
      </c>
      <c r="BC52" s="371">
        <v>819.42014268360003</v>
      </c>
    </row>
    <row r="53" spans="1:55" ht="12.75">
      <c r="A53" s="373" t="s">
        <v>789</v>
      </c>
      <c r="B53" s="365">
        <v>398.4033333333</v>
      </c>
      <c r="H53" s="369"/>
      <c r="P53" s="369">
        <v>388</v>
      </c>
      <c r="Q53" s="369">
        <v>365</v>
      </c>
      <c r="R53" s="369">
        <v>376</v>
      </c>
      <c r="S53" s="370">
        <v>413.30414741986709</v>
      </c>
      <c r="T53" s="365">
        <v>382.51340516129983</v>
      </c>
      <c r="U53" s="365">
        <v>257.07071428577541</v>
      </c>
      <c r="V53" s="365">
        <v>291.49612903216138</v>
      </c>
      <c r="W53" s="365">
        <v>256.77166666669956</v>
      </c>
      <c r="X53" s="365">
        <v>195.03645161297121</v>
      </c>
      <c r="Y53" s="365">
        <v>157.12666666669998</v>
      </c>
      <c r="Z53" s="365">
        <v>149.17161290319996</v>
      </c>
      <c r="AA53" s="365">
        <v>254.02161290320009</v>
      </c>
      <c r="AB53" s="365">
        <v>430.73633333330008</v>
      </c>
      <c r="AC53" s="365">
        <v>344.16870967740005</v>
      </c>
      <c r="AD53" s="365">
        <v>398.4033333333</v>
      </c>
      <c r="AE53" s="371">
        <v>398.4033333333</v>
      </c>
      <c r="AF53" s="372">
        <v>398.4033333333</v>
      </c>
      <c r="AG53" s="372">
        <v>398.4033333333</v>
      </c>
      <c r="AH53" s="372">
        <v>398.4033333333</v>
      </c>
      <c r="AI53" s="372">
        <v>398.4033333333</v>
      </c>
      <c r="AJ53" s="372">
        <v>398.4033333333</v>
      </c>
      <c r="AK53" s="372">
        <v>398.4033333333</v>
      </c>
      <c r="AL53" s="372">
        <v>398.4033333333</v>
      </c>
      <c r="AM53" s="372">
        <v>398.4033333333</v>
      </c>
      <c r="AN53" s="372">
        <v>398.4033333333</v>
      </c>
      <c r="AO53" s="372">
        <v>398.4033333333</v>
      </c>
      <c r="AP53" s="372">
        <v>398.4033333333</v>
      </c>
      <c r="AQ53" s="371">
        <v>398.4033333333</v>
      </c>
      <c r="AR53" s="409">
        <v>398.4033333333</v>
      </c>
      <c r="AS53" s="395">
        <v>398.4033333333</v>
      </c>
      <c r="AT53" s="395">
        <v>398.4033333333</v>
      </c>
      <c r="AU53" s="395">
        <v>498.4033333333</v>
      </c>
      <c r="AV53" s="395">
        <v>448.4033333333</v>
      </c>
      <c r="AW53" s="395">
        <v>448.4033333333</v>
      </c>
      <c r="AX53" s="395">
        <v>448.4033333333</v>
      </c>
      <c r="AY53" s="395">
        <v>448.4033333333</v>
      </c>
      <c r="AZ53" s="395">
        <v>448.4033333333</v>
      </c>
      <c r="BA53" s="395">
        <v>448.4033333333</v>
      </c>
      <c r="BB53" s="395">
        <v>448.4033333333</v>
      </c>
      <c r="BC53" s="371">
        <v>448.4033333333</v>
      </c>
    </row>
    <row r="54" spans="1:55" ht="12.75">
      <c r="A54" s="383" t="s">
        <v>819</v>
      </c>
      <c r="B54" s="365">
        <v>642.38184351219968</v>
      </c>
      <c r="C54" s="366">
        <v>1900.2623508225452</v>
      </c>
      <c r="D54" s="367">
        <v>2095.1830225089216</v>
      </c>
      <c r="E54" s="367">
        <v>2386.6609252842723</v>
      </c>
      <c r="F54" s="367">
        <v>1499.7325701148211</v>
      </c>
      <c r="G54" s="368">
        <v>1749.9325840581403</v>
      </c>
      <c r="H54" s="369">
        <v>2107.1726839642001</v>
      </c>
      <c r="I54" s="369">
        <v>2022.4173362036752</v>
      </c>
      <c r="J54" s="369">
        <v>1876.8941221756752</v>
      </c>
      <c r="K54" s="369">
        <v>1601.0560977074988</v>
      </c>
      <c r="L54" s="369">
        <v>1840.8338479109002</v>
      </c>
      <c r="M54" s="369">
        <v>1760.1788615079995</v>
      </c>
      <c r="N54" s="369">
        <v>1611.5577679927999</v>
      </c>
      <c r="O54" s="369">
        <v>1656.7429770161173</v>
      </c>
      <c r="P54" s="369">
        <v>1628.0557814212032</v>
      </c>
      <c r="Q54" s="369">
        <v>1472.2168859782494</v>
      </c>
      <c r="R54" s="369">
        <v>1156.1976187041005</v>
      </c>
      <c r="S54" s="370">
        <v>772.91236789380036</v>
      </c>
      <c r="T54" s="365">
        <v>806.94967996830019</v>
      </c>
      <c r="U54" s="365">
        <v>928.29083320070913</v>
      </c>
      <c r="V54" s="365">
        <v>1193.7278854787376</v>
      </c>
      <c r="W54" s="365">
        <v>1241.2089462358001</v>
      </c>
      <c r="X54" s="365">
        <v>1192.4838858289479</v>
      </c>
      <c r="Y54" s="365">
        <v>1185.2251866888005</v>
      </c>
      <c r="Z54" s="365">
        <v>1053.4989169840999</v>
      </c>
      <c r="AA54" s="365">
        <v>894.28810612420023</v>
      </c>
      <c r="AB54" s="365">
        <v>948.75972957249974</v>
      </c>
      <c r="AC54" s="365">
        <v>735.58014936099994</v>
      </c>
      <c r="AD54" s="365">
        <v>642.38184351219968</v>
      </c>
      <c r="AE54" s="371">
        <v>642.38184351219968</v>
      </c>
      <c r="AF54" s="372">
        <v>1182.3818435121998</v>
      </c>
      <c r="AG54" s="372">
        <v>1182.3818435121998</v>
      </c>
      <c r="AH54" s="372">
        <v>1182.3818435121998</v>
      </c>
      <c r="AI54" s="372">
        <v>1182.3818435121998</v>
      </c>
      <c r="AJ54" s="372">
        <v>1182.3818435121998</v>
      </c>
      <c r="AK54" s="372">
        <v>1182.3818435121998</v>
      </c>
      <c r="AL54" s="372">
        <v>1182.3818435121998</v>
      </c>
      <c r="AM54" s="372">
        <v>1182.3818435121998</v>
      </c>
      <c r="AN54" s="372">
        <v>1182.3818435121998</v>
      </c>
      <c r="AO54" s="372">
        <v>1182.3818435121998</v>
      </c>
      <c r="AP54" s="372">
        <v>1182.3818435121998</v>
      </c>
      <c r="AQ54" s="371">
        <v>1182.3818435121998</v>
      </c>
      <c r="AR54" s="409">
        <v>1190.7151768455331</v>
      </c>
      <c r="AS54" s="395">
        <v>1199.0485101788663</v>
      </c>
      <c r="AT54" s="395">
        <v>1257.3818435121996</v>
      </c>
      <c r="AU54" s="395">
        <v>1265.7151768455328</v>
      </c>
      <c r="AV54" s="395">
        <v>1274.0485101788661</v>
      </c>
      <c r="AW54" s="395">
        <v>1282.3818435121993</v>
      </c>
      <c r="AX54" s="395">
        <v>1340.7151768455326</v>
      </c>
      <c r="AY54" s="395">
        <v>1349.0485101788659</v>
      </c>
      <c r="AZ54" s="395">
        <v>1357.3818435121991</v>
      </c>
      <c r="BA54" s="395">
        <v>1365.7151768455324</v>
      </c>
      <c r="BB54" s="395">
        <v>1374.0485101788656</v>
      </c>
      <c r="BC54" s="371">
        <v>1382.3818435121989</v>
      </c>
    </row>
    <row r="55" spans="1:55" ht="12.75">
      <c r="A55" s="383" t="s">
        <v>820</v>
      </c>
      <c r="B55" s="365">
        <v>485.10389104599972</v>
      </c>
      <c r="C55" s="366">
        <v>855.76135523800008</v>
      </c>
      <c r="D55" s="367">
        <v>911.52128197975401</v>
      </c>
      <c r="E55" s="367">
        <v>1170.3807590135134</v>
      </c>
      <c r="F55" s="367">
        <v>531.28028573826691</v>
      </c>
      <c r="G55" s="368">
        <v>772.57392518557117</v>
      </c>
      <c r="H55" s="369">
        <v>1130.7931516835001</v>
      </c>
      <c r="I55" s="369">
        <v>1079.6507406636179</v>
      </c>
      <c r="J55" s="369">
        <v>738.02126868126493</v>
      </c>
      <c r="K55" s="369">
        <v>456.12761080009949</v>
      </c>
      <c r="L55" s="369">
        <v>579.35490312160027</v>
      </c>
      <c r="M55" s="369">
        <v>443.40344922639952</v>
      </c>
      <c r="N55" s="369">
        <v>304.2528427909001</v>
      </c>
      <c r="O55" s="369">
        <v>390.15237625300483</v>
      </c>
      <c r="P55" s="369">
        <v>429.83384021789823</v>
      </c>
      <c r="Q55" s="369">
        <v>270.34819745980201</v>
      </c>
      <c r="R55" s="369">
        <v>242.36707736540029</v>
      </c>
      <c r="S55" s="370">
        <v>264.15958387090041</v>
      </c>
      <c r="T55" s="365">
        <v>312.08276475240018</v>
      </c>
      <c r="U55" s="365">
        <v>233.32199830224499</v>
      </c>
      <c r="V55" s="365">
        <v>351.30930111347618</v>
      </c>
      <c r="W55" s="365">
        <v>457.66639126890004</v>
      </c>
      <c r="X55" s="365">
        <v>503.33971199462582</v>
      </c>
      <c r="Y55" s="365">
        <v>496.8049871156004</v>
      </c>
      <c r="Z55" s="365">
        <v>438.89374462219985</v>
      </c>
      <c r="AA55" s="365">
        <v>444.30283591280022</v>
      </c>
      <c r="AB55" s="365">
        <v>573.69470022469977</v>
      </c>
      <c r="AC55" s="365">
        <v>472.68677169789999</v>
      </c>
      <c r="AD55" s="365">
        <v>485.10389104599972</v>
      </c>
      <c r="AE55" s="371">
        <v>485.10389104599972</v>
      </c>
      <c r="AF55" s="372">
        <v>485.10389104599972</v>
      </c>
      <c r="AG55" s="372">
        <v>485.10389104599972</v>
      </c>
      <c r="AH55" s="372">
        <v>485.10389104599972</v>
      </c>
      <c r="AI55" s="372">
        <v>485.10389104599972</v>
      </c>
      <c r="AJ55" s="372">
        <v>485.10389104599972</v>
      </c>
      <c r="AK55" s="372">
        <v>485.10389104599972</v>
      </c>
      <c r="AL55" s="372">
        <v>485.10389104599972</v>
      </c>
      <c r="AM55" s="372">
        <v>485.10389104599972</v>
      </c>
      <c r="AN55" s="372">
        <v>485.10389104599972</v>
      </c>
      <c r="AO55" s="372">
        <v>485.10389104599972</v>
      </c>
      <c r="AP55" s="372">
        <v>485.10389104599972</v>
      </c>
      <c r="AQ55" s="371">
        <v>485.10389104599972</v>
      </c>
      <c r="AR55" s="409">
        <v>485.10389104599972</v>
      </c>
      <c r="AS55" s="395">
        <v>485.10389104599972</v>
      </c>
      <c r="AT55" s="395">
        <v>535.10389104599972</v>
      </c>
      <c r="AU55" s="395">
        <v>535.10389104599972</v>
      </c>
      <c r="AV55" s="395">
        <v>535.10389104599972</v>
      </c>
      <c r="AW55" s="395">
        <v>535.10389104599972</v>
      </c>
      <c r="AX55" s="395">
        <v>585.10389104599972</v>
      </c>
      <c r="AY55" s="395">
        <v>585.10389104599972</v>
      </c>
      <c r="AZ55" s="395">
        <v>585.10389104599972</v>
      </c>
      <c r="BA55" s="395">
        <v>585.10389104599972</v>
      </c>
      <c r="BB55" s="395">
        <v>585.10389104599972</v>
      </c>
      <c r="BC55" s="371">
        <v>585.10389104599972</v>
      </c>
    </row>
    <row r="56" spans="1:55" ht="12.75">
      <c r="A56" s="373" t="s">
        <v>821</v>
      </c>
      <c r="B56" s="365">
        <v>189.33619999999974</v>
      </c>
      <c r="H56" s="369"/>
      <c r="P56" s="369">
        <v>341</v>
      </c>
      <c r="Q56" s="369">
        <v>183</v>
      </c>
      <c r="R56" s="369">
        <v>156</v>
      </c>
      <c r="S56" s="370">
        <v>316.92799833310295</v>
      </c>
      <c r="T56" s="365">
        <v>118.63932258060004</v>
      </c>
      <c r="U56" s="365">
        <v>123.11449999978832</v>
      </c>
      <c r="V56" s="365">
        <v>228.28487741945227</v>
      </c>
      <c r="W56" s="365">
        <v>316.92799833310295</v>
      </c>
      <c r="X56" s="365">
        <v>330.0415677423772</v>
      </c>
      <c r="Y56" s="365">
        <v>239.18386666669994</v>
      </c>
      <c r="Z56" s="365">
        <v>118.63932258060004</v>
      </c>
      <c r="AA56" s="365">
        <v>126.42020967739973</v>
      </c>
      <c r="AB56" s="365">
        <v>253.83768000000009</v>
      </c>
      <c r="AC56" s="365">
        <v>154.56840645159991</v>
      </c>
      <c r="AD56" s="365">
        <v>189.33619999999974</v>
      </c>
      <c r="AE56" s="371">
        <v>189.33619999999974</v>
      </c>
      <c r="AF56" s="372">
        <v>189.33619999999974</v>
      </c>
      <c r="AG56" s="372">
        <v>189.33619999999974</v>
      </c>
      <c r="AH56" s="372">
        <v>189.33619999999974</v>
      </c>
      <c r="AI56" s="372">
        <v>189.33619999999974</v>
      </c>
      <c r="AJ56" s="372">
        <v>189.33619999999974</v>
      </c>
      <c r="AK56" s="372">
        <v>189.33619999999974</v>
      </c>
      <c r="AL56" s="372">
        <v>189.33619999999974</v>
      </c>
      <c r="AM56" s="372">
        <v>189.33619999999974</v>
      </c>
      <c r="AN56" s="372">
        <v>189.33619999999974</v>
      </c>
      <c r="AO56" s="372">
        <v>189.33619999999974</v>
      </c>
      <c r="AP56" s="372">
        <v>189.33619999999974</v>
      </c>
      <c r="AQ56" s="371">
        <v>189.33619999999974</v>
      </c>
      <c r="AR56" s="409">
        <v>189.33619999999974</v>
      </c>
      <c r="AS56" s="395">
        <v>189.33619999999974</v>
      </c>
      <c r="AT56" s="395">
        <v>239.33619999999974</v>
      </c>
      <c r="AU56" s="395">
        <v>239.33619999999974</v>
      </c>
      <c r="AV56" s="395">
        <v>239.33619999999974</v>
      </c>
      <c r="AW56" s="395">
        <v>239.33619999999974</v>
      </c>
      <c r="AX56" s="395">
        <v>289.33619999999974</v>
      </c>
      <c r="AY56" s="395">
        <v>289.33619999999974</v>
      </c>
      <c r="AZ56" s="395">
        <v>289.33619999999974</v>
      </c>
      <c r="BA56" s="395">
        <v>289.33619999999974</v>
      </c>
      <c r="BB56" s="395">
        <v>289.33619999999974</v>
      </c>
      <c r="BC56" s="371">
        <v>289.33619999999974</v>
      </c>
    </row>
    <row r="57" spans="1:55" ht="12.75">
      <c r="A57" s="383" t="s">
        <v>822</v>
      </c>
      <c r="B57" s="365">
        <v>157.27795246619999</v>
      </c>
      <c r="C57" s="366">
        <v>1044.5009955845451</v>
      </c>
      <c r="D57" s="367">
        <v>1183.6617405291677</v>
      </c>
      <c r="E57" s="367">
        <v>1216.2801662707586</v>
      </c>
      <c r="F57" s="367">
        <v>968.45228437655214</v>
      </c>
      <c r="G57" s="368">
        <v>977.35865887257103</v>
      </c>
      <c r="H57" s="369">
        <v>976.37953228070012</v>
      </c>
      <c r="I57" s="369">
        <v>942.7665955400571</v>
      </c>
      <c r="J57" s="369">
        <v>1138.8728534944105</v>
      </c>
      <c r="K57" s="369">
        <v>1144.9284869073992</v>
      </c>
      <c r="L57" s="369">
        <v>1261.4789447892999</v>
      </c>
      <c r="M57" s="369">
        <v>1316.7754122816</v>
      </c>
      <c r="N57" s="369">
        <v>1307.3049252018998</v>
      </c>
      <c r="O57" s="369">
        <v>1266.5906007631115</v>
      </c>
      <c r="P57" s="369">
        <v>1198.2219412033039</v>
      </c>
      <c r="Q57" s="369">
        <v>1201.8686885184454</v>
      </c>
      <c r="R57" s="369">
        <v>913.83054133870007</v>
      </c>
      <c r="S57" s="370">
        <v>508.75278402289996</v>
      </c>
      <c r="T57" s="365">
        <v>494.86691521590001</v>
      </c>
      <c r="U57" s="365">
        <v>694.96883489846391</v>
      </c>
      <c r="V57" s="365">
        <v>842.41858436526161</v>
      </c>
      <c r="W57" s="365">
        <v>783.54255496689996</v>
      </c>
      <c r="X57" s="365">
        <v>689.14417383432226</v>
      </c>
      <c r="Y57" s="365">
        <v>688.42019957320008</v>
      </c>
      <c r="Z57" s="365">
        <v>614.60517236190003</v>
      </c>
      <c r="AA57" s="365">
        <v>449.98527021140001</v>
      </c>
      <c r="AB57" s="365">
        <v>375.06502934780002</v>
      </c>
      <c r="AC57" s="365">
        <v>262.89337766310001</v>
      </c>
      <c r="AD57" s="365">
        <v>157.27795246619999</v>
      </c>
      <c r="AE57" s="371">
        <v>157.27795246619999</v>
      </c>
      <c r="AF57" s="372">
        <v>697.27795246619996</v>
      </c>
      <c r="AG57" s="372">
        <v>697.27795246619996</v>
      </c>
      <c r="AH57" s="372">
        <v>697.27795246619996</v>
      </c>
      <c r="AI57" s="372">
        <v>697.27795246619996</v>
      </c>
      <c r="AJ57" s="372">
        <v>697.27795246619996</v>
      </c>
      <c r="AK57" s="372">
        <v>697.27795246619996</v>
      </c>
      <c r="AL57" s="372">
        <v>697.27795246619996</v>
      </c>
      <c r="AM57" s="372">
        <v>697.27795246619996</v>
      </c>
      <c r="AN57" s="372">
        <v>697.27795246619996</v>
      </c>
      <c r="AO57" s="372">
        <v>697.27795246619996</v>
      </c>
      <c r="AP57" s="372">
        <v>697.27795246619996</v>
      </c>
      <c r="AQ57" s="371">
        <v>697.27795246619996</v>
      </c>
      <c r="AR57" s="372">
        <v>705.61128579953333</v>
      </c>
      <c r="AS57" s="372">
        <v>713.94461913286671</v>
      </c>
      <c r="AT57" s="372">
        <v>722.27795246620008</v>
      </c>
      <c r="AU57" s="372">
        <v>730.61128579953345</v>
      </c>
      <c r="AV57" s="372">
        <v>738.94461913286682</v>
      </c>
      <c r="AW57" s="372">
        <v>747.27795246620019</v>
      </c>
      <c r="AX57" s="372">
        <v>755.61128579953356</v>
      </c>
      <c r="AY57" s="372">
        <v>763.94461913286693</v>
      </c>
      <c r="AZ57" s="372">
        <v>772.2779524662003</v>
      </c>
      <c r="BA57" s="372">
        <v>780.61128579953368</v>
      </c>
      <c r="BB57" s="372">
        <v>788.94461913286705</v>
      </c>
      <c r="BC57" s="371">
        <v>797.27795246620042</v>
      </c>
    </row>
    <row r="58" spans="1:55" s="382" customFormat="1" ht="12.75">
      <c r="A58" s="412" t="s">
        <v>823</v>
      </c>
      <c r="B58" s="376">
        <v>1491.8019861957996</v>
      </c>
      <c r="C58" s="377">
        <v>2586.0311474971691</v>
      </c>
      <c r="D58" s="376">
        <v>2905.3443926076734</v>
      </c>
      <c r="E58" s="376">
        <v>3235.5352577617432</v>
      </c>
      <c r="F58" s="376">
        <v>2676.5647620059221</v>
      </c>
      <c r="G58" s="378">
        <v>2898.4923295073377</v>
      </c>
      <c r="H58" s="379">
        <v>3595.8729324611486</v>
      </c>
      <c r="I58" s="379">
        <v>3498.7554681517254</v>
      </c>
      <c r="J58" s="379">
        <v>3038.4270605914235</v>
      </c>
      <c r="K58" s="379">
        <v>2827.4077859271333</v>
      </c>
      <c r="L58" s="379">
        <v>2848.9605514084001</v>
      </c>
      <c r="M58" s="379">
        <v>2787.8846883974993</v>
      </c>
      <c r="N58" s="379">
        <v>2445.4097262655</v>
      </c>
      <c r="O58" s="379">
        <v>2496.5595027643026</v>
      </c>
      <c r="P58" s="379">
        <v>2763.2658898111513</v>
      </c>
      <c r="Q58" s="379">
        <v>2647.8360131846803</v>
      </c>
      <c r="R58" s="379">
        <v>2374.8572126706335</v>
      </c>
      <c r="S58" s="380">
        <v>2092.6001616152844</v>
      </c>
      <c r="T58" s="376">
        <v>1854.2781893227102</v>
      </c>
      <c r="U58" s="376">
        <v>1654.6671455794606</v>
      </c>
      <c r="V58" s="376">
        <v>2084.5322311120017</v>
      </c>
      <c r="W58" s="376">
        <v>2222.7059897517329</v>
      </c>
      <c r="X58" s="376">
        <v>2222.5055327792616</v>
      </c>
      <c r="Y58" s="376">
        <v>2066.0913343555003</v>
      </c>
      <c r="Z58" s="376">
        <v>2007.5402633301997</v>
      </c>
      <c r="AA58" s="376">
        <v>1725.6792552950003</v>
      </c>
      <c r="AB58" s="376">
        <v>1623.2546004408998</v>
      </c>
      <c r="AC58" s="376">
        <v>1446.2703612348</v>
      </c>
      <c r="AD58" s="376">
        <v>1491.8019861957996</v>
      </c>
      <c r="AE58" s="381">
        <v>1491.8019861957996</v>
      </c>
      <c r="AF58" s="382">
        <v>1951.8019861957996</v>
      </c>
      <c r="AG58" s="382">
        <v>1951.8019861957996</v>
      </c>
      <c r="AH58" s="382">
        <v>1951.8019861957996</v>
      </c>
      <c r="AI58" s="382">
        <v>1951.8019861957996</v>
      </c>
      <c r="AJ58" s="382">
        <v>1951.8019861957996</v>
      </c>
      <c r="AK58" s="382">
        <v>1951.8019861957996</v>
      </c>
      <c r="AL58" s="382">
        <v>1951.8019861957996</v>
      </c>
      <c r="AM58" s="382">
        <v>1951.8019861957996</v>
      </c>
      <c r="AN58" s="382">
        <v>1951.8019861957996</v>
      </c>
      <c r="AO58" s="382">
        <v>1951.8019861957996</v>
      </c>
      <c r="AP58" s="382">
        <v>1951.8019861957996</v>
      </c>
      <c r="AQ58" s="381">
        <v>1951.8019861957996</v>
      </c>
      <c r="AR58" s="382">
        <v>1960.1353195291329</v>
      </c>
      <c r="AS58" s="382">
        <v>1968.4686528624661</v>
      </c>
      <c r="AT58" s="382">
        <v>2026.8019861957994</v>
      </c>
      <c r="AU58" s="382">
        <v>2135.1353195291326</v>
      </c>
      <c r="AV58" s="382">
        <v>2093.4686528624661</v>
      </c>
      <c r="AW58" s="382">
        <v>2101.8019861957996</v>
      </c>
      <c r="AX58" s="382">
        <v>2160.1353195291331</v>
      </c>
      <c r="AY58" s="382">
        <v>2168.4686528624666</v>
      </c>
      <c r="AZ58" s="382">
        <v>2176.8019861958001</v>
      </c>
      <c r="BA58" s="382">
        <v>2185.1353195291335</v>
      </c>
      <c r="BB58" s="382">
        <v>2193.468652862467</v>
      </c>
      <c r="BC58" s="381">
        <v>2201.8019861958005</v>
      </c>
    </row>
    <row r="59" spans="1:55" ht="12.75">
      <c r="A59" s="383" t="s">
        <v>824</v>
      </c>
      <c r="B59" s="365">
        <v>2339.6025858180997</v>
      </c>
      <c r="C59" s="366">
        <v>2234.3938020846226</v>
      </c>
      <c r="D59" s="367">
        <v>2366.2507063937255</v>
      </c>
      <c r="E59" s="367">
        <v>2195.86470639958</v>
      </c>
      <c r="F59" s="367">
        <v>1781.3521683272984</v>
      </c>
      <c r="G59" s="368">
        <v>1809.8358836951252</v>
      </c>
      <c r="H59" s="369">
        <v>1925.1245929941999</v>
      </c>
      <c r="I59" s="369">
        <v>2427.0222428455681</v>
      </c>
      <c r="J59" s="369">
        <v>2636.9608934624807</v>
      </c>
      <c r="K59" s="369">
        <v>2822.6876273408998</v>
      </c>
      <c r="L59" s="369">
        <v>2284.4935283349</v>
      </c>
      <c r="M59" s="369">
        <v>2128.5377625507003</v>
      </c>
      <c r="N59" s="369">
        <v>2420.7984484319004</v>
      </c>
      <c r="O59" s="369">
        <v>2715.0844714738778</v>
      </c>
      <c r="P59" s="369">
        <v>2751.2719007167925</v>
      </c>
      <c r="Q59" s="369">
        <v>2606.6438406163361</v>
      </c>
      <c r="R59" s="369">
        <v>2275.5114930619998</v>
      </c>
      <c r="S59" s="370">
        <v>1728.5337152435002</v>
      </c>
      <c r="T59" s="365">
        <v>1871.6099681253002</v>
      </c>
      <c r="U59" s="365">
        <v>1812.1009559524075</v>
      </c>
      <c r="V59" s="365">
        <v>1781.0883058756538</v>
      </c>
      <c r="W59" s="365">
        <v>1645.2944656212999</v>
      </c>
      <c r="X59" s="365">
        <v>1957.4466594140779</v>
      </c>
      <c r="Y59" s="365">
        <v>2195.4999506903</v>
      </c>
      <c r="Z59" s="365">
        <v>2054.4501976642</v>
      </c>
      <c r="AA59" s="365">
        <v>2036.3839640112001</v>
      </c>
      <c r="AB59" s="365">
        <v>2042.0673951011001</v>
      </c>
      <c r="AC59" s="365">
        <v>2117.8355378013002</v>
      </c>
      <c r="AD59" s="365">
        <v>2339.6025858180997</v>
      </c>
      <c r="AE59" s="371">
        <v>2339.6025858180997</v>
      </c>
      <c r="AF59" s="372">
        <v>2339.6025858180997</v>
      </c>
      <c r="AG59" s="372">
        <v>2489.6025858180997</v>
      </c>
      <c r="AH59" s="372">
        <v>2489.6025858180997</v>
      </c>
      <c r="AI59" s="372">
        <v>2689.6025858180997</v>
      </c>
      <c r="AJ59" s="372">
        <v>2739.6025858180997</v>
      </c>
      <c r="AK59" s="372">
        <v>2689.6025858180997</v>
      </c>
      <c r="AL59" s="372">
        <v>2489.6025858180997</v>
      </c>
      <c r="AM59" s="372">
        <v>2589.6025858180997</v>
      </c>
      <c r="AN59" s="372">
        <v>2539.6025858180997</v>
      </c>
      <c r="AO59" s="372">
        <v>2589.6025858180997</v>
      </c>
      <c r="AP59" s="372">
        <v>2589.6025858180997</v>
      </c>
      <c r="AQ59" s="371">
        <v>2689.6025858180997</v>
      </c>
      <c r="AR59" s="372">
        <v>2789.6025858180997</v>
      </c>
      <c r="AS59" s="372">
        <v>2989.6025858180997</v>
      </c>
      <c r="AT59" s="372">
        <v>3039.6025858180997</v>
      </c>
      <c r="AU59" s="372">
        <v>3039.6025858180997</v>
      </c>
      <c r="AV59" s="372">
        <v>3139.6025858180997</v>
      </c>
      <c r="AW59" s="372">
        <v>3239.6025858180997</v>
      </c>
      <c r="AX59" s="372">
        <v>3239.6025858180997</v>
      </c>
      <c r="AY59" s="372">
        <v>3339.6025858180997</v>
      </c>
      <c r="AZ59" s="372">
        <v>3389.6025858180997</v>
      </c>
      <c r="BA59" s="372">
        <v>3389.6025858180997</v>
      </c>
      <c r="BB59" s="372">
        <v>3389.6025858180997</v>
      </c>
      <c r="BC59" s="371">
        <v>3489.6025858180997</v>
      </c>
    </row>
    <row r="60" spans="1:55" ht="12.75">
      <c r="A60" s="383" t="s">
        <v>825</v>
      </c>
      <c r="B60" s="365">
        <v>679.34871674579995</v>
      </c>
      <c r="C60" s="366">
        <v>510.31737962012255</v>
      </c>
      <c r="D60" s="367">
        <v>510.46642903513953</v>
      </c>
      <c r="E60" s="367">
        <v>510.62337982769037</v>
      </c>
      <c r="F60" s="367">
        <v>510.75439370963329</v>
      </c>
      <c r="G60" s="368">
        <v>510.91325157034191</v>
      </c>
      <c r="H60" s="369">
        <v>510.23042295599998</v>
      </c>
      <c r="I60" s="369">
        <v>509.7285860023643</v>
      </c>
      <c r="J60" s="369">
        <v>393.6086905746065</v>
      </c>
      <c r="K60" s="369">
        <v>312.74502415349991</v>
      </c>
      <c r="L60" s="369">
        <v>346.14608396310001</v>
      </c>
      <c r="M60" s="369">
        <v>479.53975984810006</v>
      </c>
      <c r="N60" s="369">
        <v>478.06626196560001</v>
      </c>
      <c r="O60" s="369">
        <v>480.02562474731991</v>
      </c>
      <c r="P60" s="369">
        <v>532.09364955966294</v>
      </c>
      <c r="Q60" s="369">
        <v>589.21161887669837</v>
      </c>
      <c r="R60" s="369">
        <v>600.23954149008</v>
      </c>
      <c r="S60" s="370">
        <v>600.41227339550005</v>
      </c>
      <c r="T60" s="365">
        <v>299.71626355090001</v>
      </c>
      <c r="U60" s="365">
        <v>299.71626355090001</v>
      </c>
      <c r="V60" s="365">
        <v>299.71626355090001</v>
      </c>
      <c r="W60" s="365">
        <v>299.71626355090001</v>
      </c>
      <c r="X60" s="365">
        <v>299.71626355090001</v>
      </c>
      <c r="Y60" s="365">
        <v>299.71626355090001</v>
      </c>
      <c r="Z60" s="365">
        <v>299.71626355090001</v>
      </c>
      <c r="AA60" s="365">
        <v>406.05302985859998</v>
      </c>
      <c r="AB60" s="365">
        <v>599.38209436030002</v>
      </c>
      <c r="AC60" s="365">
        <v>599.37311073360002</v>
      </c>
      <c r="AD60" s="365">
        <v>679.34871674579995</v>
      </c>
      <c r="AE60" s="371">
        <v>679.34871674579995</v>
      </c>
      <c r="AF60" s="372">
        <v>679.34871674579995</v>
      </c>
      <c r="AG60" s="372">
        <v>679.34871674579995</v>
      </c>
      <c r="AH60" s="372">
        <v>679.34871674579995</v>
      </c>
      <c r="AI60" s="372">
        <v>679.34871674579995</v>
      </c>
      <c r="AJ60" s="372">
        <v>679.34871674579995</v>
      </c>
      <c r="AK60" s="372">
        <v>829.34871674579995</v>
      </c>
      <c r="AL60" s="372">
        <v>979.34871674579995</v>
      </c>
      <c r="AM60" s="372">
        <v>979.34871674579995</v>
      </c>
      <c r="AN60" s="372">
        <v>979.34871674579995</v>
      </c>
      <c r="AO60" s="372">
        <v>1079.3487167457999</v>
      </c>
      <c r="AP60" s="372">
        <v>1179.3487167457999</v>
      </c>
      <c r="AQ60" s="371">
        <v>1179.3487167457999</v>
      </c>
      <c r="AR60" s="372">
        <v>1179.3487167457999</v>
      </c>
      <c r="AS60" s="372">
        <v>1179.3487167457999</v>
      </c>
      <c r="AT60" s="372">
        <v>1179.3487167457999</v>
      </c>
      <c r="AU60" s="372">
        <v>1179.3487167457999</v>
      </c>
      <c r="AV60" s="372">
        <v>1179.3487167457999</v>
      </c>
      <c r="AW60" s="372">
        <v>1179.3487167457999</v>
      </c>
      <c r="AX60" s="372">
        <v>1179.3487167457999</v>
      </c>
      <c r="AY60" s="372">
        <v>1179.3487167457999</v>
      </c>
      <c r="AZ60" s="372">
        <v>1179.3487167457999</v>
      </c>
      <c r="BA60" s="372">
        <v>1179.3487167457999</v>
      </c>
      <c r="BB60" s="372">
        <v>1179.3487167457999</v>
      </c>
      <c r="BC60" s="371">
        <v>1179.3487167457999</v>
      </c>
    </row>
    <row r="61" spans="1:55" ht="12.75">
      <c r="A61" s="383" t="s">
        <v>826</v>
      </c>
      <c r="B61" s="365">
        <v>229.75478633419999</v>
      </c>
      <c r="H61" s="369"/>
      <c r="T61" s="365">
        <v>301.69483122790001</v>
      </c>
      <c r="U61" s="365">
        <v>301.69483122790001</v>
      </c>
      <c r="V61" s="365">
        <v>301.69483122790001</v>
      </c>
      <c r="W61" s="365">
        <v>301.69483122790001</v>
      </c>
      <c r="X61" s="365">
        <v>301.69483122790001</v>
      </c>
      <c r="Y61" s="365">
        <v>301.69483122790001</v>
      </c>
      <c r="Z61" s="365">
        <v>301.69483122790001</v>
      </c>
      <c r="AA61" s="365">
        <v>299.97055152600001</v>
      </c>
      <c r="AB61" s="365">
        <v>236.95680942349998</v>
      </c>
      <c r="AC61" s="365">
        <v>229.74402676400001</v>
      </c>
      <c r="AD61" s="365">
        <v>229.75478633419999</v>
      </c>
      <c r="AE61" s="371">
        <v>329.75478633419999</v>
      </c>
      <c r="AF61" s="372">
        <v>329.75478633419999</v>
      </c>
      <c r="AG61" s="372">
        <v>329.75478633419999</v>
      </c>
      <c r="AH61" s="372">
        <v>329.75478633419999</v>
      </c>
      <c r="AI61" s="372">
        <v>216.75478633419999</v>
      </c>
      <c r="AJ61" s="372">
        <v>216.75478633419999</v>
      </c>
      <c r="AK61" s="372">
        <v>216.75478633419999</v>
      </c>
      <c r="AL61" s="372">
        <v>216.75478633419999</v>
      </c>
      <c r="AM61" s="372">
        <v>216.75478633419999</v>
      </c>
      <c r="AN61" s="372">
        <v>216.75478633419999</v>
      </c>
      <c r="AO61" s="372">
        <v>216.75478633419999</v>
      </c>
      <c r="AP61" s="372">
        <v>216.75478633419999</v>
      </c>
      <c r="AQ61" s="371">
        <v>216.75478633419999</v>
      </c>
      <c r="AR61" s="372">
        <v>216.75478633419999</v>
      </c>
      <c r="AS61" s="372">
        <v>216.75478633419999</v>
      </c>
      <c r="AT61" s="372">
        <v>216.75478633419999</v>
      </c>
      <c r="AU61" s="372">
        <v>216.75478633419999</v>
      </c>
      <c r="AV61" s="372">
        <v>216.75478633419999</v>
      </c>
      <c r="AW61" s="372">
        <v>216.75478633419999</v>
      </c>
      <c r="AX61" s="372">
        <v>216.75478633419999</v>
      </c>
      <c r="AY61" s="372">
        <v>216.75478633419999</v>
      </c>
      <c r="AZ61" s="372">
        <v>216.75478633419999</v>
      </c>
      <c r="BA61" s="372">
        <v>216.75478633419999</v>
      </c>
      <c r="BB61" s="372">
        <v>216.75478633419999</v>
      </c>
      <c r="BC61" s="371">
        <v>216.75478633419999</v>
      </c>
    </row>
    <row r="62" spans="1:55" s="382" customFormat="1" ht="12.75">
      <c r="A62" s="412" t="s">
        <v>827</v>
      </c>
      <c r="B62" s="376">
        <v>3248.7060888981</v>
      </c>
      <c r="C62" s="377">
        <v>2744.7111817047453</v>
      </c>
      <c r="D62" s="376">
        <v>2876.7171354288625</v>
      </c>
      <c r="E62" s="376">
        <v>2706.4880862272748</v>
      </c>
      <c r="F62" s="376">
        <v>2292.1065620369277</v>
      </c>
      <c r="G62" s="378">
        <v>2320.7491352654647</v>
      </c>
      <c r="H62" s="379">
        <v>2435.3550159501997</v>
      </c>
      <c r="I62" s="379">
        <v>2936.7508288479326</v>
      </c>
      <c r="J62" s="379">
        <v>3030.5695840370881</v>
      </c>
      <c r="K62" s="379">
        <v>3135.4326514943996</v>
      </c>
      <c r="L62" s="379">
        <v>2630.639612298</v>
      </c>
      <c r="M62" s="379">
        <v>2608.0775223988003</v>
      </c>
      <c r="N62" s="379">
        <v>2898.8647103975004</v>
      </c>
      <c r="O62" s="379">
        <v>3195.1100962211999</v>
      </c>
      <c r="P62" s="379">
        <v>3283.3655502764509</v>
      </c>
      <c r="Q62" s="379">
        <v>3195.8554594930301</v>
      </c>
      <c r="R62" s="379">
        <v>2875.75103455208</v>
      </c>
      <c r="S62" s="380">
        <v>2328.945988639</v>
      </c>
      <c r="T62" s="376">
        <v>2472.1600759691</v>
      </c>
      <c r="U62" s="376">
        <v>2412.7884837812758</v>
      </c>
      <c r="V62" s="376">
        <v>2381.9198464114884</v>
      </c>
      <c r="W62" s="376">
        <v>2246.2892987990003</v>
      </c>
      <c r="X62" s="376">
        <v>2558.5882960627841</v>
      </c>
      <c r="Y62" s="376">
        <v>2796.7743600665999</v>
      </c>
      <c r="Z62" s="376">
        <v>2655.8612924429999</v>
      </c>
      <c r="AA62" s="376">
        <v>2742.4075453958003</v>
      </c>
      <c r="AB62" s="376">
        <v>2878.4062988849</v>
      </c>
      <c r="AC62" s="376">
        <v>2946.9526752989</v>
      </c>
      <c r="AD62" s="376">
        <v>3248.7060888981</v>
      </c>
      <c r="AE62" s="381">
        <v>3348.7060888981</v>
      </c>
      <c r="AF62" s="382">
        <v>3348.7060888981</v>
      </c>
      <c r="AG62" s="382">
        <v>3498.7060888981</v>
      </c>
      <c r="AH62" s="382">
        <v>3498.7060888981</v>
      </c>
      <c r="AI62" s="382">
        <v>3585.7060888981</v>
      </c>
      <c r="AJ62" s="382">
        <v>3635.7060888981</v>
      </c>
      <c r="AK62" s="382">
        <v>3735.7060888981</v>
      </c>
      <c r="AL62" s="382">
        <v>3685.7060888981</v>
      </c>
      <c r="AM62" s="382">
        <v>3785.7060888981</v>
      </c>
      <c r="AN62" s="382">
        <v>3735.7060888981</v>
      </c>
      <c r="AO62" s="382">
        <v>3885.7060888981</v>
      </c>
      <c r="AP62" s="382">
        <v>3985.7060888981</v>
      </c>
      <c r="AQ62" s="381">
        <v>4085.7060888981</v>
      </c>
      <c r="AR62" s="382">
        <v>4185.7060888980996</v>
      </c>
      <c r="AS62" s="382">
        <v>4385.7060888980996</v>
      </c>
      <c r="AT62" s="382">
        <v>4435.7060888980996</v>
      </c>
      <c r="AU62" s="382">
        <v>4435.7060888980996</v>
      </c>
      <c r="AV62" s="382">
        <v>4535.7060888980996</v>
      </c>
      <c r="AW62" s="382">
        <v>4635.7060888980996</v>
      </c>
      <c r="AX62" s="382">
        <v>4635.7060888980996</v>
      </c>
      <c r="AY62" s="382">
        <v>4735.7060888980996</v>
      </c>
      <c r="AZ62" s="382">
        <v>4785.7060888980996</v>
      </c>
      <c r="BA62" s="382">
        <v>4785.7060888980996</v>
      </c>
      <c r="BB62" s="382">
        <v>4785.7060888980996</v>
      </c>
      <c r="BC62" s="381">
        <v>4885.7060888980996</v>
      </c>
    </row>
    <row r="63" spans="1:55" s="421" customFormat="1" ht="12.75">
      <c r="A63" s="413" t="s">
        <v>828</v>
      </c>
      <c r="B63" s="414">
        <v>2902.3333333333003</v>
      </c>
      <c r="C63" s="415"/>
      <c r="D63" s="416"/>
      <c r="E63" s="416"/>
      <c r="F63" s="416"/>
      <c r="G63" s="417"/>
      <c r="H63" s="418"/>
      <c r="I63" s="418"/>
      <c r="J63" s="418"/>
      <c r="K63" s="418"/>
      <c r="L63" s="418"/>
      <c r="M63" s="418"/>
      <c r="N63" s="418"/>
      <c r="O63" s="418"/>
      <c r="P63" s="418">
        <v>3121</v>
      </c>
      <c r="Q63" s="418">
        <v>3227</v>
      </c>
      <c r="R63" s="418">
        <v>3624</v>
      </c>
      <c r="S63" s="419">
        <v>3261.0333333335002</v>
      </c>
      <c r="T63" s="414">
        <v>3278.8774193547997</v>
      </c>
      <c r="U63" s="414">
        <v>3186.721428571565</v>
      </c>
      <c r="V63" s="414">
        <v>3292.5935483869785</v>
      </c>
      <c r="W63" s="414">
        <v>3261.0333333335002</v>
      </c>
      <c r="X63" s="414">
        <v>2897.0225806449985</v>
      </c>
      <c r="Y63" s="414">
        <v>3056.97</v>
      </c>
      <c r="Z63" s="414">
        <v>3028.9225806452</v>
      </c>
      <c r="AA63" s="414">
        <v>3034.3677419354999</v>
      </c>
      <c r="AB63" s="414">
        <v>3221.52</v>
      </c>
      <c r="AC63" s="414">
        <v>3081.1129032258</v>
      </c>
      <c r="AD63" s="414">
        <v>2902.3333333333003</v>
      </c>
      <c r="AE63" s="420">
        <v>2802.3333333333003</v>
      </c>
      <c r="AF63" s="421">
        <v>2802.3333333333003</v>
      </c>
      <c r="AG63" s="421">
        <v>2802.3333333333003</v>
      </c>
      <c r="AH63" s="421">
        <v>2852.3333333333003</v>
      </c>
      <c r="AI63" s="421">
        <v>2602.3333333333003</v>
      </c>
      <c r="AJ63" s="421">
        <v>2652.3333333333003</v>
      </c>
      <c r="AK63" s="421">
        <v>2652.3333333333003</v>
      </c>
      <c r="AL63" s="421">
        <v>2402.3333333333003</v>
      </c>
      <c r="AM63" s="421">
        <v>2452.3333333333003</v>
      </c>
      <c r="AN63" s="421">
        <v>2452.3333333333003</v>
      </c>
      <c r="AO63" s="421">
        <v>2452.3333333333003</v>
      </c>
      <c r="AP63" s="421">
        <v>2452.3333333333003</v>
      </c>
      <c r="AQ63" s="422">
        <v>2452.3333333333003</v>
      </c>
      <c r="AR63" s="421">
        <v>2452.3333333333003</v>
      </c>
      <c r="AS63" s="421">
        <v>2452.3333333333003</v>
      </c>
      <c r="AT63" s="421">
        <v>2452.3333333333003</v>
      </c>
      <c r="AU63" s="421">
        <v>2452.3333333333003</v>
      </c>
      <c r="AV63" s="421">
        <v>2452.3333333333003</v>
      </c>
      <c r="AW63" s="421">
        <v>2452.3333333333003</v>
      </c>
      <c r="AX63" s="421">
        <v>2452.3333333333003</v>
      </c>
      <c r="AY63" s="421">
        <v>2452.3333333333003</v>
      </c>
      <c r="AZ63" s="421">
        <v>2452.3333333333003</v>
      </c>
      <c r="BA63" s="421">
        <v>2452.3333333333003</v>
      </c>
      <c r="BB63" s="421">
        <v>2452.3333333333003</v>
      </c>
      <c r="BC63" s="422">
        <v>2452.3333333333003</v>
      </c>
    </row>
    <row r="64" spans="1:55" s="408" customFormat="1" ht="12.75">
      <c r="A64" s="396" t="s">
        <v>829</v>
      </c>
      <c r="B64" s="367">
        <v>413.05954094480001</v>
      </c>
      <c r="C64" s="400"/>
      <c r="D64" s="401"/>
      <c r="E64" s="401"/>
      <c r="F64" s="401"/>
      <c r="G64" s="402"/>
      <c r="H64" s="423"/>
      <c r="I64" s="423"/>
      <c r="J64" s="423"/>
      <c r="K64" s="423"/>
      <c r="L64" s="423"/>
      <c r="M64" s="423"/>
      <c r="N64" s="423"/>
      <c r="O64" s="423"/>
      <c r="P64" s="423"/>
      <c r="Q64" s="423"/>
      <c r="R64" s="423"/>
      <c r="S64" s="404">
        <v>364.62212904920005</v>
      </c>
      <c r="T64" s="367">
        <v>336.49140143670007</v>
      </c>
      <c r="U64" s="367">
        <v>355.65210607236776</v>
      </c>
      <c r="V64" s="367">
        <v>336.32914654632248</v>
      </c>
      <c r="W64" s="367">
        <v>364.62212904920005</v>
      </c>
      <c r="X64" s="367">
        <v>356.9067373379998</v>
      </c>
      <c r="Y64" s="367">
        <v>354.91218813490002</v>
      </c>
      <c r="Z64" s="367">
        <v>357.62983760470007</v>
      </c>
      <c r="AA64" s="367">
        <v>366.98855706080002</v>
      </c>
      <c r="AB64" s="367">
        <v>369.38857089199996</v>
      </c>
      <c r="AC64" s="367">
        <v>354.70881459079999</v>
      </c>
      <c r="AD64" s="367">
        <v>413.05954094480001</v>
      </c>
      <c r="AE64" s="371">
        <v>413.05954094480001</v>
      </c>
      <c r="AF64" s="408">
        <v>503.05954094480001</v>
      </c>
      <c r="AG64" s="408">
        <v>503.05954094480001</v>
      </c>
      <c r="AH64" s="408">
        <v>503.05954094480001</v>
      </c>
      <c r="AI64" s="408">
        <v>503.05954094480001</v>
      </c>
      <c r="AJ64" s="408">
        <v>503.05954094480001</v>
      </c>
      <c r="AK64" s="408">
        <v>503.05954094480001</v>
      </c>
      <c r="AL64" s="408">
        <v>503.05954094480001</v>
      </c>
      <c r="AM64" s="408">
        <v>503.05954094480001</v>
      </c>
      <c r="AN64" s="408">
        <v>503.05954094480001</v>
      </c>
      <c r="AO64" s="408">
        <v>503.05954094480001</v>
      </c>
      <c r="AP64" s="408">
        <v>503.05954094480001</v>
      </c>
      <c r="AQ64" s="405">
        <v>503.05954094480001</v>
      </c>
      <c r="AR64" s="408">
        <v>503.05954094480001</v>
      </c>
      <c r="AS64" s="408">
        <v>503.05954094480001</v>
      </c>
      <c r="AT64" s="408">
        <v>503.05954094480001</v>
      </c>
      <c r="AU64" s="408">
        <v>503.05954094480001</v>
      </c>
      <c r="AV64" s="408">
        <v>503.05954094480001</v>
      </c>
      <c r="AW64" s="408">
        <v>503.05954094480001</v>
      </c>
      <c r="AX64" s="408">
        <v>503.05954094480001</v>
      </c>
      <c r="AY64" s="408">
        <v>503.05954094480001</v>
      </c>
      <c r="AZ64" s="408">
        <v>503.05954094480001</v>
      </c>
      <c r="BA64" s="408">
        <v>503.05954094480001</v>
      </c>
      <c r="BB64" s="408">
        <v>503.05954094480001</v>
      </c>
      <c r="BC64" s="405">
        <v>503.05954094480001</v>
      </c>
    </row>
    <row r="65" spans="1:55" s="382" customFormat="1" ht="12.75">
      <c r="A65" s="412" t="s">
        <v>830</v>
      </c>
      <c r="B65" s="376">
        <v>3315.3928742781004</v>
      </c>
      <c r="C65" s="377">
        <v>1018.0645161290323</v>
      </c>
      <c r="D65" s="376">
        <v>939.99999999964689</v>
      </c>
      <c r="E65" s="376">
        <v>1120.645161290422</v>
      </c>
      <c r="F65" s="376">
        <v>1651.6666666668179</v>
      </c>
      <c r="G65" s="378">
        <v>2060.9677419352565</v>
      </c>
      <c r="H65" s="379">
        <v>2229.6774193547999</v>
      </c>
      <c r="I65" s="379">
        <v>2292.1428571428887</v>
      </c>
      <c r="J65" s="379">
        <v>2389.6774193547844</v>
      </c>
      <c r="K65" s="379">
        <v>2619.9666666670014</v>
      </c>
      <c r="L65" s="379">
        <v>2765.6354838709999</v>
      </c>
      <c r="M65" s="379">
        <v>3269.1633333333002</v>
      </c>
      <c r="N65" s="379">
        <v>3250.1387096774001</v>
      </c>
      <c r="O65" s="379">
        <v>3382.9564056746631</v>
      </c>
      <c r="P65" s="379">
        <v>3211.086673548391</v>
      </c>
      <c r="Q65" s="379">
        <v>3339.1933138381651</v>
      </c>
      <c r="R65" s="379">
        <v>3851.1605575808994</v>
      </c>
      <c r="S65" s="380">
        <v>4010.1377949813</v>
      </c>
      <c r="T65" s="376">
        <v>3615.3688207914997</v>
      </c>
      <c r="U65" s="376">
        <v>3542.3735346439321</v>
      </c>
      <c r="V65" s="376">
        <v>3628.922694933302</v>
      </c>
      <c r="W65" s="376">
        <v>3625.6554623826987</v>
      </c>
      <c r="X65" s="376">
        <v>3253.9293179830006</v>
      </c>
      <c r="Y65" s="376">
        <v>3411.8821881348999</v>
      </c>
      <c r="Z65" s="376">
        <v>3386.5524182498998</v>
      </c>
      <c r="AA65" s="376">
        <v>3401.3562989963002</v>
      </c>
      <c r="AB65" s="376">
        <v>3590.9085708919997</v>
      </c>
      <c r="AC65" s="376">
        <v>3435.8217178166001</v>
      </c>
      <c r="AD65" s="376">
        <v>3315.3928742781004</v>
      </c>
      <c r="AE65" s="381">
        <v>3215.3928742781004</v>
      </c>
      <c r="AF65" s="382">
        <v>3305.3928742781004</v>
      </c>
      <c r="AG65" s="382">
        <v>3305.3928742781004</v>
      </c>
      <c r="AH65" s="382">
        <v>3355.3928742781004</v>
      </c>
      <c r="AI65" s="382">
        <v>3105.3928742781004</v>
      </c>
      <c r="AJ65" s="382">
        <v>3155.3928742781004</v>
      </c>
      <c r="AK65" s="382">
        <v>3155.3928742781004</v>
      </c>
      <c r="AL65" s="382">
        <v>2905.3928742781004</v>
      </c>
      <c r="AM65" s="382">
        <v>2955.3928742781004</v>
      </c>
      <c r="AN65" s="382">
        <v>2955.3928742781004</v>
      </c>
      <c r="AO65" s="382">
        <v>2955.3928742781004</v>
      </c>
      <c r="AP65" s="382">
        <v>2955.3928742781004</v>
      </c>
      <c r="AQ65" s="381">
        <v>2955.3928742781004</v>
      </c>
      <c r="AR65" s="382">
        <v>2955.3928742781004</v>
      </c>
      <c r="AS65" s="382">
        <v>2955.3928742781004</v>
      </c>
      <c r="AT65" s="382">
        <v>2955.3928742781004</v>
      </c>
      <c r="AU65" s="382">
        <v>2955.3928742781004</v>
      </c>
      <c r="AV65" s="382">
        <v>2955.3928742781004</v>
      </c>
      <c r="AW65" s="382">
        <v>2955.3928742781004</v>
      </c>
      <c r="AX65" s="382">
        <v>2955.3928742781004</v>
      </c>
      <c r="AY65" s="382">
        <v>2955.3928742781004</v>
      </c>
      <c r="AZ65" s="382">
        <v>2955.3928742781004</v>
      </c>
      <c r="BA65" s="382">
        <v>2955.3928742781004</v>
      </c>
      <c r="BB65" s="382">
        <v>2955.3928742781004</v>
      </c>
      <c r="BC65" s="381">
        <v>2955.3928742781004</v>
      </c>
    </row>
    <row r="66" spans="1:55">
      <c r="H66" s="369"/>
      <c r="V66" s="365"/>
      <c r="W66" s="365"/>
      <c r="X66" s="365"/>
      <c r="Y66" s="365"/>
      <c r="Z66" s="365"/>
      <c r="AA66" s="365"/>
      <c r="AB66" s="365"/>
      <c r="AC66" s="365"/>
      <c r="AD66" s="365"/>
    </row>
    <row r="67" spans="1:55" ht="14.25">
      <c r="A67" s="424"/>
      <c r="H67" s="369"/>
      <c r="U67" s="425"/>
      <c r="V67" s="365"/>
      <c r="W67" s="365"/>
      <c r="X67" s="365"/>
      <c r="Y67" s="365"/>
      <c r="Z67" s="365"/>
      <c r="AA67" s="365"/>
      <c r="AB67" s="365"/>
      <c r="AC67" s="365"/>
      <c r="AD67" s="365"/>
    </row>
    <row r="68" spans="1:55" s="434" customFormat="1" ht="19.899999999999999" customHeight="1">
      <c r="A68" s="426" t="s">
        <v>831</v>
      </c>
      <c r="B68" s="427">
        <v>0.11821731890000384</v>
      </c>
      <c r="C68" s="428">
        <v>0.15320747863904588</v>
      </c>
      <c r="D68" s="429">
        <v>0.1544444914498522</v>
      </c>
      <c r="E68" s="429">
        <v>0.15161722078183237</v>
      </c>
      <c r="F68" s="429">
        <v>0.15195333961899796</v>
      </c>
      <c r="G68" s="430">
        <v>0.15641145482482113</v>
      </c>
      <c r="H68" s="431">
        <v>0.15409629694672058</v>
      </c>
      <c r="I68" s="431">
        <v>0.15352600441936345</v>
      </c>
      <c r="J68" s="431">
        <v>0.15029706472993101</v>
      </c>
      <c r="K68" s="431">
        <v>0.15487820533626337</v>
      </c>
      <c r="L68" s="431">
        <v>0.14855285971134982</v>
      </c>
      <c r="M68" s="431">
        <v>0.14761231520478199</v>
      </c>
      <c r="N68" s="431">
        <v>0.15904755694506797</v>
      </c>
      <c r="O68" s="431">
        <v>0.15811736803491463</v>
      </c>
      <c r="P68" s="431">
        <v>0.15951925311792095</v>
      </c>
      <c r="Q68" s="431">
        <v>0.15451925311792095</v>
      </c>
      <c r="R68" s="431">
        <v>0.1566337482401923</v>
      </c>
      <c r="S68" s="432">
        <v>0.15771281897972136</v>
      </c>
      <c r="T68" s="427">
        <v>0.14899756598685379</v>
      </c>
      <c r="U68" s="427">
        <v>0.12254307745561786</v>
      </c>
      <c r="V68" s="427">
        <v>0.14024553430193376</v>
      </c>
      <c r="W68" s="427">
        <v>0.13980471801810554</v>
      </c>
      <c r="X68" s="427">
        <v>0.13038001016149647</v>
      </c>
      <c r="Y68" s="427">
        <v>0.13443472203616302</v>
      </c>
      <c r="Z68" s="427">
        <v>0.13035340238618115</v>
      </c>
      <c r="AA68" s="427">
        <v>0.12854491987936756</v>
      </c>
      <c r="AB68" s="427">
        <v>0.12709780240465499</v>
      </c>
      <c r="AC68" s="427">
        <v>0.12320191302869468</v>
      </c>
      <c r="AD68" s="427">
        <v>0.11821731890000384</v>
      </c>
      <c r="AE68" s="433">
        <v>0.11821731890000384</v>
      </c>
      <c r="AF68" s="434">
        <v>0.11821731890000384</v>
      </c>
      <c r="AG68" s="434">
        <v>0.11821731890000384</v>
      </c>
      <c r="AH68" s="434">
        <v>0.11821731890000384</v>
      </c>
      <c r="AI68" s="434">
        <v>0.10821731890000384</v>
      </c>
      <c r="AJ68" s="434">
        <v>0.10821731890000384</v>
      </c>
      <c r="AK68" s="434">
        <v>0.10821731890000384</v>
      </c>
      <c r="AL68" s="434">
        <v>9.8217318900003847E-2</v>
      </c>
      <c r="AM68" s="434">
        <v>9.8217318900003847E-2</v>
      </c>
      <c r="AN68" s="434">
        <v>9.8217318900003847E-2</v>
      </c>
      <c r="AO68" s="434">
        <v>9.8217318900003847E-2</v>
      </c>
      <c r="AP68" s="434">
        <v>9.8217318900003847E-2</v>
      </c>
      <c r="AQ68" s="433">
        <v>9.8217318900003847E-2</v>
      </c>
      <c r="AR68" s="434">
        <v>9.8217318900003847E-2</v>
      </c>
      <c r="AS68" s="434">
        <v>9.8217318900003847E-2</v>
      </c>
      <c r="AT68" s="434">
        <v>9.8217318900003847E-2</v>
      </c>
      <c r="AU68" s="434">
        <v>9.8217318900003847E-2</v>
      </c>
      <c r="AV68" s="434">
        <v>9.8217318900003847E-2</v>
      </c>
      <c r="AW68" s="434">
        <v>9.8217318900003847E-2</v>
      </c>
      <c r="AX68" s="434">
        <v>9.8217318900003847E-2</v>
      </c>
      <c r="AY68" s="434">
        <v>9.8217318900003847E-2</v>
      </c>
      <c r="AZ68" s="434">
        <v>9.8217318900003847E-2</v>
      </c>
      <c r="BA68" s="434">
        <v>9.8217318900003847E-2</v>
      </c>
      <c r="BB68" s="434">
        <v>9.8217318900003847E-2</v>
      </c>
      <c r="BC68" s="433">
        <v>9.8217318900003847E-2</v>
      </c>
    </row>
    <row r="69" spans="1:55" s="427" customFormat="1" ht="19.899999999999999" customHeight="1">
      <c r="A69" s="435" t="s">
        <v>832</v>
      </c>
      <c r="B69" s="427">
        <v>0.56213850698810452</v>
      </c>
      <c r="C69" s="428">
        <v>0.56599529963908746</v>
      </c>
      <c r="D69" s="429">
        <v>0.56356903176755091</v>
      </c>
      <c r="E69" s="429">
        <v>0.56467622072147372</v>
      </c>
      <c r="F69" s="429">
        <v>0.58730971621944106</v>
      </c>
      <c r="G69" s="430">
        <v>0.59578195969892089</v>
      </c>
      <c r="H69" s="431">
        <v>0.57383743462958914</v>
      </c>
      <c r="I69" s="431">
        <v>0.55875398208897409</v>
      </c>
      <c r="J69" s="431">
        <v>0.56108568696619743</v>
      </c>
      <c r="K69" s="431">
        <v>0.56070986683746737</v>
      </c>
      <c r="L69" s="431">
        <v>0.56211996876168402</v>
      </c>
      <c r="M69" s="431">
        <v>0.55797342989112275</v>
      </c>
      <c r="N69" s="431">
        <v>0.56418496266433416</v>
      </c>
      <c r="O69" s="431">
        <v>0.56181155642577896</v>
      </c>
      <c r="P69" s="431">
        <v>0.54881093190842101</v>
      </c>
      <c r="Q69" s="431">
        <v>0.55381093190842101</v>
      </c>
      <c r="R69" s="431">
        <v>0.56537021815948518</v>
      </c>
      <c r="S69" s="432">
        <v>0.58814045982537866</v>
      </c>
      <c r="T69" s="427">
        <v>0.58170607963640886</v>
      </c>
      <c r="U69" s="427">
        <v>0.5519792394641293</v>
      </c>
      <c r="V69" s="427">
        <v>0.55652842902444422</v>
      </c>
      <c r="W69" s="427">
        <v>0.56307888504308656</v>
      </c>
      <c r="X69" s="427">
        <v>0.56271616665860213</v>
      </c>
      <c r="Y69" s="427">
        <v>0.55901962541421335</v>
      </c>
      <c r="Z69" s="427">
        <v>0.55922357970302017</v>
      </c>
      <c r="AA69" s="427">
        <v>0.55112697374068875</v>
      </c>
      <c r="AB69" s="427">
        <v>0.55103830567769163</v>
      </c>
      <c r="AC69" s="427">
        <v>0.55448076836896976</v>
      </c>
      <c r="AD69" s="427">
        <v>0.56213850698810452</v>
      </c>
      <c r="AE69" s="429">
        <v>0.56213850698810452</v>
      </c>
      <c r="AF69" s="429">
        <v>0.56013850698810452</v>
      </c>
      <c r="AG69" s="436">
        <v>0.55113850698810452</v>
      </c>
      <c r="AH69" s="429">
        <v>0.55013850698810451</v>
      </c>
      <c r="AI69" s="429">
        <v>0.54913850698810451</v>
      </c>
      <c r="AJ69" s="429">
        <v>0.54813850698810451</v>
      </c>
      <c r="AK69" s="429">
        <v>0.54713850698810451</v>
      </c>
      <c r="AL69" s="429">
        <v>0.54613850698810451</v>
      </c>
      <c r="AM69" s="429">
        <v>0.54513850698810451</v>
      </c>
      <c r="AN69" s="429">
        <v>0.54413850698810451</v>
      </c>
      <c r="AO69" s="429">
        <v>0.54313850698810451</v>
      </c>
      <c r="AP69" s="429">
        <v>0.54213850698810451</v>
      </c>
      <c r="AQ69" s="429">
        <v>0.54113850698810451</v>
      </c>
      <c r="AR69" s="427">
        <v>0.55113850698810452</v>
      </c>
      <c r="AS69" s="427">
        <v>0.54113850698810451</v>
      </c>
      <c r="AT69" s="427">
        <v>0.5311385069881045</v>
      </c>
      <c r="AU69" s="427">
        <v>0.52113850698810449</v>
      </c>
      <c r="AV69" s="427">
        <v>0.51113850698810448</v>
      </c>
      <c r="AW69" s="427">
        <v>0.50113850698810447</v>
      </c>
      <c r="AX69" s="427">
        <v>0.49613850698810447</v>
      </c>
      <c r="AY69" s="427">
        <v>0.49113850698810446</v>
      </c>
      <c r="AZ69" s="427">
        <v>0.49113850698810446</v>
      </c>
      <c r="BA69" s="427">
        <v>0.49613850698810447</v>
      </c>
      <c r="BB69" s="429">
        <v>0.50613850698810448</v>
      </c>
      <c r="BC69" s="430">
        <v>0.51613850698810448</v>
      </c>
    </row>
    <row r="70" spans="1:55" s="427" customFormat="1" ht="19.899999999999999" customHeight="1">
      <c r="A70" s="435" t="s">
        <v>833</v>
      </c>
      <c r="B70" s="427">
        <v>0.7130639349053175</v>
      </c>
      <c r="C70" s="428">
        <v>0.74367908339646382</v>
      </c>
      <c r="D70" s="429">
        <v>0.7450473003473348</v>
      </c>
      <c r="E70" s="429">
        <v>0.74530903978415375</v>
      </c>
      <c r="F70" s="429">
        <v>0.75220401759427946</v>
      </c>
      <c r="G70" s="430">
        <v>0.7584644105966134</v>
      </c>
      <c r="H70" s="431">
        <v>0.76446992311672202</v>
      </c>
      <c r="I70" s="431">
        <v>0.76517447294889329</v>
      </c>
      <c r="J70" s="431">
        <v>0.76563630140345396</v>
      </c>
      <c r="K70" s="431">
        <v>0.76802296034808626</v>
      </c>
      <c r="L70" s="431">
        <v>0.77296295095720491</v>
      </c>
      <c r="M70" s="431">
        <v>0.77598922356587041</v>
      </c>
      <c r="N70" s="431">
        <v>0.77719673279402213</v>
      </c>
      <c r="O70" s="431">
        <v>0.78189406871333211</v>
      </c>
      <c r="P70" s="431">
        <v>0.78214372931095966</v>
      </c>
      <c r="Q70" s="431">
        <v>0.78214372931095966</v>
      </c>
      <c r="R70" s="431">
        <v>0.76995664284766263</v>
      </c>
      <c r="S70" s="432">
        <v>0.75693981039373881</v>
      </c>
      <c r="T70" s="427">
        <v>0.75014116666327812</v>
      </c>
      <c r="U70" s="427">
        <v>0.75156656778531872</v>
      </c>
      <c r="V70" s="427">
        <v>0.74300647744874782</v>
      </c>
      <c r="W70" s="427">
        <v>0.73286523145709581</v>
      </c>
      <c r="X70" s="427">
        <v>0.72962407531953399</v>
      </c>
      <c r="Y70" s="427">
        <v>0.72063817734902214</v>
      </c>
      <c r="Z70" s="427">
        <v>0.70981521380150714</v>
      </c>
      <c r="AA70" s="427">
        <v>0.71234698733244761</v>
      </c>
      <c r="AB70" s="427">
        <v>0.71673674640570018</v>
      </c>
      <c r="AC70" s="427">
        <v>0.7164879307521862</v>
      </c>
      <c r="AD70" s="427">
        <v>0.7130639349053175</v>
      </c>
      <c r="AE70" s="429">
        <v>0.7110639349053175</v>
      </c>
      <c r="AF70" s="429">
        <v>0.7100639349053175</v>
      </c>
      <c r="AG70" s="429">
        <v>0.70556393490531755</v>
      </c>
      <c r="AH70" s="429">
        <v>0.7010639349053176</v>
      </c>
      <c r="AI70" s="429">
        <v>0.69656393490531765</v>
      </c>
      <c r="AJ70" s="429">
        <v>0.6920639349053177</v>
      </c>
      <c r="AK70" s="429">
        <v>0.68756393490531775</v>
      </c>
      <c r="AL70" s="429">
        <v>0.6830639349053178</v>
      </c>
      <c r="AM70" s="429">
        <v>0.67856393490531786</v>
      </c>
      <c r="AN70" s="429">
        <v>0.67406393490531791</v>
      </c>
      <c r="AO70" s="429">
        <v>0.66956393490531796</v>
      </c>
      <c r="AP70" s="429">
        <v>0.66506393490531801</v>
      </c>
      <c r="AQ70" s="429">
        <v>0.66056393490531806</v>
      </c>
      <c r="AR70" s="427">
        <v>0.63056393490531804</v>
      </c>
      <c r="AS70" s="427">
        <v>0.63056393490531804</v>
      </c>
      <c r="AT70" s="427">
        <v>0.63056393490531804</v>
      </c>
      <c r="AU70" s="427">
        <v>0.63056393490531804</v>
      </c>
      <c r="AV70" s="427">
        <v>0.63056393490531804</v>
      </c>
      <c r="AW70" s="427">
        <v>0.63056393490531804</v>
      </c>
      <c r="AX70" s="427">
        <v>0.63056393490531804</v>
      </c>
      <c r="AY70" s="427">
        <v>0.63056393490531804</v>
      </c>
      <c r="AZ70" s="427">
        <v>0.63056393490531804</v>
      </c>
      <c r="BA70" s="427">
        <v>0.63056393490531804</v>
      </c>
      <c r="BB70" s="429">
        <v>0.63056393490531804</v>
      </c>
      <c r="BC70" s="430">
        <v>0.63056393490531804</v>
      </c>
    </row>
    <row r="71" spans="1:55" ht="19.899999999999999" customHeight="1">
      <c r="A71" s="383" t="s">
        <v>834</v>
      </c>
      <c r="B71" s="365">
        <v>462.85806333330004</v>
      </c>
      <c r="C71" s="366">
        <v>685.45112580645161</v>
      </c>
      <c r="D71" s="367">
        <v>730.26359666667054</v>
      </c>
      <c r="E71" s="367">
        <v>707.17178387151023</v>
      </c>
      <c r="F71" s="367">
        <v>713.43981666608295</v>
      </c>
      <c r="G71" s="368">
        <v>752.68575806461627</v>
      </c>
      <c r="H71" s="369">
        <v>641.72392580640008</v>
      </c>
      <c r="I71" s="369">
        <v>559.5717392857141</v>
      </c>
      <c r="J71" s="369">
        <v>552.81046451618067</v>
      </c>
      <c r="K71" s="369">
        <v>524.85894666680008</v>
      </c>
      <c r="L71" s="369">
        <v>506.23723870970002</v>
      </c>
      <c r="M71" s="369">
        <v>439.73354333339995</v>
      </c>
      <c r="N71" s="369">
        <v>442.27679999999998</v>
      </c>
      <c r="O71" s="369">
        <v>485.78536774211324</v>
      </c>
      <c r="P71" s="369">
        <v>529.61861666677964</v>
      </c>
      <c r="Q71" s="369">
        <v>636.6046</v>
      </c>
      <c r="R71" s="369">
        <v>827.43228666669995</v>
      </c>
      <c r="S71" s="370">
        <v>881.92412258069999</v>
      </c>
      <c r="T71" s="365">
        <v>797.09640322579992</v>
      </c>
      <c r="U71" s="365">
        <v>749.73469642868577</v>
      </c>
      <c r="V71" s="365">
        <v>823.19292258051621</v>
      </c>
      <c r="W71" s="365">
        <v>717.77444333349979</v>
      </c>
      <c r="X71" s="365">
        <v>679.98653548410027</v>
      </c>
      <c r="Y71" s="365">
        <v>603.10460666669996</v>
      </c>
      <c r="Z71" s="365">
        <v>534.63100645170005</v>
      </c>
      <c r="AA71" s="365">
        <v>560.83998064519994</v>
      </c>
      <c r="AB71" s="365">
        <v>541.96790666660002</v>
      </c>
      <c r="AC71" s="365">
        <v>507.2299290322</v>
      </c>
      <c r="AD71" s="365">
        <v>462.85806333330004</v>
      </c>
      <c r="AE71" s="372">
        <v>462.85806333330004</v>
      </c>
      <c r="AF71" s="409">
        <v>431.19139666663335</v>
      </c>
      <c r="AG71" s="395">
        <v>399.52472999996667</v>
      </c>
      <c r="AH71" s="395">
        <v>367.85806333329998</v>
      </c>
      <c r="AI71" s="395">
        <v>336.1913966666333</v>
      </c>
      <c r="AJ71" s="395">
        <v>304.52472999996661</v>
      </c>
      <c r="AK71" s="395">
        <v>272.85806333329992</v>
      </c>
      <c r="AL71" s="395">
        <v>241.19139666663327</v>
      </c>
      <c r="AM71" s="395">
        <v>209.52472999996661</v>
      </c>
      <c r="AN71" s="395">
        <v>177.85806333329995</v>
      </c>
      <c r="AO71" s="395">
        <v>146.1913966666333</v>
      </c>
      <c r="AP71" s="395">
        <v>114.52472999996662</v>
      </c>
      <c r="AQ71" s="371">
        <v>82.858063333299953</v>
      </c>
      <c r="AR71" s="372">
        <v>82.858063333299953</v>
      </c>
      <c r="AS71" s="372">
        <v>82.858063333299953</v>
      </c>
      <c r="AT71" s="372">
        <v>82.858063333299953</v>
      </c>
      <c r="AU71" s="372">
        <v>82.858063333299953</v>
      </c>
      <c r="AV71" s="372">
        <v>82.858063333299953</v>
      </c>
      <c r="AW71" s="372">
        <v>82.858063333299953</v>
      </c>
      <c r="AX71" s="372">
        <v>82.858063333299953</v>
      </c>
      <c r="AY71" s="372">
        <v>82.858063333299953</v>
      </c>
      <c r="AZ71" s="372">
        <v>82.858063333299953</v>
      </c>
      <c r="BA71" s="372">
        <v>82.858063333299953</v>
      </c>
      <c r="BB71" s="395">
        <v>82.858063333299953</v>
      </c>
      <c r="BC71" s="371">
        <v>82.858063333299953</v>
      </c>
    </row>
    <row r="72" spans="1:55" s="447" customFormat="1" ht="19.899999999999999" customHeight="1">
      <c r="A72" s="437" t="s">
        <v>835</v>
      </c>
      <c r="B72" s="438">
        <v>0.92650424389646235</v>
      </c>
      <c r="C72" s="439">
        <v>0.76869186819366608</v>
      </c>
      <c r="D72" s="440">
        <v>0.76756958614017412</v>
      </c>
      <c r="E72" s="440">
        <v>0.84296067351932047</v>
      </c>
      <c r="F72" s="440">
        <v>0.82885433760927629</v>
      </c>
      <c r="G72" s="441">
        <v>0.76548642359490959</v>
      </c>
      <c r="H72" s="442">
        <v>0.73586729841730081</v>
      </c>
      <c r="I72" s="442">
        <v>0.77095286524824314</v>
      </c>
      <c r="J72" s="442">
        <v>0.733407052819114</v>
      </c>
      <c r="K72" s="442">
        <v>0.71728143162566338</v>
      </c>
      <c r="L72" s="442">
        <v>0.74063483202804503</v>
      </c>
      <c r="M72" s="442">
        <v>0.77739515633792911</v>
      </c>
      <c r="N72" s="442">
        <v>0.72814207841582468</v>
      </c>
      <c r="O72" s="442">
        <v>0.706291695367956</v>
      </c>
      <c r="P72" s="442">
        <v>0.69585009237996842</v>
      </c>
      <c r="Q72" s="442">
        <v>0.69585009237996842</v>
      </c>
      <c r="R72" s="442">
        <v>0.77835726303900743</v>
      </c>
      <c r="S72" s="443">
        <v>0.78023582659316015</v>
      </c>
      <c r="T72" s="438">
        <v>0.77806488659429185</v>
      </c>
      <c r="U72" s="438">
        <v>0.766036295267564</v>
      </c>
      <c r="V72" s="438">
        <v>0.80205940122881347</v>
      </c>
      <c r="W72" s="438">
        <v>0.80639028324636086</v>
      </c>
      <c r="X72" s="438">
        <v>0.79872382767182637</v>
      </c>
      <c r="Y72" s="438">
        <v>0.79999640968857466</v>
      </c>
      <c r="Z72" s="438">
        <v>0.83624419838019737</v>
      </c>
      <c r="AA72" s="438">
        <v>0.86948481204979078</v>
      </c>
      <c r="AB72" s="438">
        <v>0.90997641606975477</v>
      </c>
      <c r="AC72" s="438">
        <v>0.9189681605107124</v>
      </c>
      <c r="AD72" s="438">
        <v>0.92650424389646235</v>
      </c>
      <c r="AE72" s="444">
        <v>0.92650424389646235</v>
      </c>
      <c r="AF72" s="445">
        <v>0.92650424389646235</v>
      </c>
      <c r="AG72" s="444">
        <v>0.92650424389646235</v>
      </c>
      <c r="AH72" s="444">
        <v>0.92650424389646235</v>
      </c>
      <c r="AI72" s="444">
        <v>0.92650424389646235</v>
      </c>
      <c r="AJ72" s="444">
        <v>0.92650424389646235</v>
      </c>
      <c r="AK72" s="444">
        <v>0.92650424389646235</v>
      </c>
      <c r="AL72" s="444">
        <v>0.92650424389646235</v>
      </c>
      <c r="AM72" s="444">
        <v>0.92650424389646235</v>
      </c>
      <c r="AN72" s="444">
        <v>0.92650424389646235</v>
      </c>
      <c r="AO72" s="444">
        <v>0.92650424389646235</v>
      </c>
      <c r="AP72" s="444">
        <v>0.92650424389646235</v>
      </c>
      <c r="AQ72" s="446">
        <v>0.92650424389646235</v>
      </c>
      <c r="AR72" s="447">
        <v>0.92650424389646235</v>
      </c>
      <c r="AS72" s="447">
        <v>0.92650424389646235</v>
      </c>
      <c r="AT72" s="447">
        <v>0.92650424389646235</v>
      </c>
      <c r="AU72" s="447">
        <v>0.92650424389646235</v>
      </c>
      <c r="AV72" s="447">
        <v>0.92650424389646235</v>
      </c>
      <c r="AW72" s="447">
        <v>0.92650424389646235</v>
      </c>
      <c r="AX72" s="447">
        <v>0.92650424389646235</v>
      </c>
      <c r="AY72" s="447">
        <v>0.92650424389646235</v>
      </c>
      <c r="AZ72" s="447">
        <v>0.92650424389646235</v>
      </c>
      <c r="BA72" s="447">
        <v>0.92650424389646235</v>
      </c>
      <c r="BB72" s="444">
        <v>0.92650424389646235</v>
      </c>
      <c r="BC72" s="446">
        <v>0.92650424389646235</v>
      </c>
    </row>
    <row r="73" spans="1:55" s="434" customFormat="1" ht="19.899999999999999" customHeight="1">
      <c r="A73" s="426" t="s">
        <v>836</v>
      </c>
      <c r="B73" s="427">
        <v>6.5315283493735221E-2</v>
      </c>
      <c r="C73" s="428">
        <v>5.8372134897450183E-2</v>
      </c>
      <c r="D73" s="429">
        <v>6.0991867458545485E-2</v>
      </c>
      <c r="E73" s="429">
        <v>6.7500599011396323E-2</v>
      </c>
      <c r="F73" s="429">
        <v>5.9651209098307068E-2</v>
      </c>
      <c r="G73" s="430">
        <v>6.2986892917651041E-2</v>
      </c>
      <c r="H73" s="431">
        <v>7.856629119063209E-2</v>
      </c>
      <c r="I73" s="431">
        <v>8.0686373592534208E-2</v>
      </c>
      <c r="J73" s="431">
        <v>6.8561456759490547E-2</v>
      </c>
      <c r="K73" s="431">
        <v>7.8033297428908507E-2</v>
      </c>
      <c r="L73" s="431">
        <v>8.3414248926978615E-2</v>
      </c>
      <c r="M73" s="431">
        <v>8.279086667590288E-2</v>
      </c>
      <c r="N73" s="431">
        <v>8.7100985242514417E-2</v>
      </c>
      <c r="O73" s="431">
        <v>8.619552512595971E-2</v>
      </c>
      <c r="P73" s="431">
        <v>8.8797087110130291E-2</v>
      </c>
      <c r="Q73" s="431">
        <v>8.8797087110130291E-2</v>
      </c>
      <c r="R73" s="431">
        <v>9.5062618377072569E-2</v>
      </c>
      <c r="S73" s="432">
        <v>8.8352209895307204E-2</v>
      </c>
      <c r="T73" s="427">
        <v>9.3348996462236017E-2</v>
      </c>
      <c r="U73" s="427">
        <v>0.1050776880026893</v>
      </c>
      <c r="V73" s="427">
        <v>9.1303739674441248E-2</v>
      </c>
      <c r="W73" s="427">
        <v>9.4459470886130728E-2</v>
      </c>
      <c r="X73" s="427">
        <v>9.2521945523393934E-2</v>
      </c>
      <c r="Y73" s="427">
        <v>8.8876846197734588E-2</v>
      </c>
      <c r="Z73" s="427">
        <v>8.72035044038139E-2</v>
      </c>
      <c r="AA73" s="427">
        <v>8.3352295437261373E-2</v>
      </c>
      <c r="AB73" s="427">
        <v>7.7371415988750372E-2</v>
      </c>
      <c r="AC73" s="427">
        <v>7.6141778427883527E-2</v>
      </c>
      <c r="AD73" s="427">
        <v>6.5315283493735221E-2</v>
      </c>
      <c r="AE73" s="448">
        <v>6.5315283493735221E-2</v>
      </c>
      <c r="AF73" s="449">
        <v>6.5315283493735221E-2</v>
      </c>
      <c r="AG73" s="448">
        <v>6.5315283493735221E-2</v>
      </c>
      <c r="AH73" s="448">
        <v>6.5315283493735221E-2</v>
      </c>
      <c r="AI73" s="448">
        <v>6.5315283493735221E-2</v>
      </c>
      <c r="AJ73" s="448">
        <v>6.5315283493735221E-2</v>
      </c>
      <c r="AK73" s="448">
        <v>6.5315283493735221E-2</v>
      </c>
      <c r="AL73" s="448">
        <v>6.5315283493735221E-2</v>
      </c>
      <c r="AM73" s="448">
        <v>6.5315283493735221E-2</v>
      </c>
      <c r="AN73" s="448">
        <v>6.5315283493735221E-2</v>
      </c>
      <c r="AO73" s="448">
        <v>6.5315283493735221E-2</v>
      </c>
      <c r="AP73" s="448">
        <v>6.5315283493735221E-2</v>
      </c>
      <c r="AQ73" s="433">
        <v>6.5315283493735221E-2</v>
      </c>
      <c r="AR73" s="434">
        <v>6.5315283493735221E-2</v>
      </c>
      <c r="AS73" s="434">
        <v>6.5315283493735221E-2</v>
      </c>
      <c r="AT73" s="434">
        <v>6.5315283493735221E-2</v>
      </c>
      <c r="AU73" s="434">
        <v>6.5315283493735221E-2</v>
      </c>
      <c r="AV73" s="434">
        <v>6.5315283493735221E-2</v>
      </c>
      <c r="AW73" s="434">
        <v>6.5315283493735221E-2</v>
      </c>
      <c r="AX73" s="434">
        <v>6.5315283493735221E-2</v>
      </c>
      <c r="AY73" s="434">
        <v>6.5315283493735221E-2</v>
      </c>
      <c r="AZ73" s="434">
        <v>6.5315283493735221E-2</v>
      </c>
      <c r="BA73" s="434">
        <v>6.5315283493735221E-2</v>
      </c>
      <c r="BB73" s="448">
        <v>6.5315283493735221E-2</v>
      </c>
      <c r="BC73" s="433">
        <v>6.5315283493735221E-2</v>
      </c>
    </row>
    <row r="74" spans="1:55" s="434" customFormat="1" ht="19.899999999999999" customHeight="1">
      <c r="A74" s="426" t="s">
        <v>837</v>
      </c>
      <c r="B74" s="427">
        <v>1.0138702459974629E-2</v>
      </c>
      <c r="C74" s="428">
        <v>2.3346987294043955E-2</v>
      </c>
      <c r="D74" s="429">
        <v>2.4808713670758094E-2</v>
      </c>
      <c r="E74" s="429">
        <v>2.7043159732646437E-2</v>
      </c>
      <c r="F74" s="429">
        <v>2.3622106362340387E-2</v>
      </c>
      <c r="G74" s="430">
        <v>2.2887940284779678E-2</v>
      </c>
      <c r="H74" s="431">
        <v>2.7238553975821027E-2</v>
      </c>
      <c r="I74" s="431">
        <v>2.6035619526556343E-2</v>
      </c>
      <c r="J74" s="431">
        <v>2.269040335635605E-2</v>
      </c>
      <c r="K74" s="431">
        <v>2.3921609210046053E-2</v>
      </c>
      <c r="L74" s="431">
        <v>2.4425801590889553E-2</v>
      </c>
      <c r="M74" s="431">
        <v>2.1843624410293229E-2</v>
      </c>
      <c r="N74" s="431">
        <v>2.0525106955725399E-2</v>
      </c>
      <c r="O74" s="431">
        <v>1.9993971696221094E-2</v>
      </c>
      <c r="P74" s="431">
        <v>2.0536296833921785E-2</v>
      </c>
      <c r="Q74" s="431">
        <v>2.0536296833921785E-2</v>
      </c>
      <c r="R74" s="431">
        <v>1.7454964399656655E-2</v>
      </c>
      <c r="S74" s="432">
        <v>1.5279467548873016E-2</v>
      </c>
      <c r="T74" s="427">
        <v>1.4296948740194802E-2</v>
      </c>
      <c r="U74" s="427">
        <v>1.9803925329335066E-2</v>
      </c>
      <c r="V74" s="427">
        <v>1.4593584762895892E-2</v>
      </c>
      <c r="W74" s="427">
        <v>1.4190404955685887E-2</v>
      </c>
      <c r="X74" s="427">
        <v>1.3553192020271025E-2</v>
      </c>
      <c r="Y74" s="427">
        <v>1.2468081022315877E-2</v>
      </c>
      <c r="Z74" s="427">
        <v>1.0617671613458481E-2</v>
      </c>
      <c r="AA74" s="427">
        <v>1.0853590131723195E-2</v>
      </c>
      <c r="AB74" s="427">
        <v>1.1161100119066085E-2</v>
      </c>
      <c r="AC74" s="427">
        <v>1.2358572161112316E-2</v>
      </c>
      <c r="AD74" s="427">
        <v>1.0138702459974629E-2</v>
      </c>
      <c r="AE74" s="448">
        <v>1.0138702459974629E-2</v>
      </c>
      <c r="AF74" s="449">
        <v>1.0138702459974629E-2</v>
      </c>
      <c r="AG74" s="448">
        <v>1.0138702459974629E-2</v>
      </c>
      <c r="AH74" s="448">
        <v>1.0138702459974629E-2</v>
      </c>
      <c r="AI74" s="448">
        <v>1.0138702459974629E-2</v>
      </c>
      <c r="AJ74" s="448">
        <v>1.0138702459974629E-2</v>
      </c>
      <c r="AK74" s="448">
        <v>1.0138702459974629E-2</v>
      </c>
      <c r="AL74" s="448">
        <v>1.0138702459974629E-2</v>
      </c>
      <c r="AM74" s="448">
        <v>1.0138702459974629E-2</v>
      </c>
      <c r="AN74" s="448">
        <v>1.0138702459974629E-2</v>
      </c>
      <c r="AO74" s="448">
        <v>1.0138702459974629E-2</v>
      </c>
      <c r="AP74" s="448">
        <v>1.0138702459974629E-2</v>
      </c>
      <c r="AQ74" s="433">
        <v>1.0138702459974629E-2</v>
      </c>
      <c r="AR74" s="434">
        <v>1.0138702459974629E-2</v>
      </c>
      <c r="AS74" s="434">
        <v>1.0138702459974629E-2</v>
      </c>
      <c r="AT74" s="434">
        <v>1.0138702459974629E-2</v>
      </c>
      <c r="AU74" s="434">
        <v>1.0138702459974629E-2</v>
      </c>
      <c r="AV74" s="434">
        <v>1.0138702459974629E-2</v>
      </c>
      <c r="AW74" s="434">
        <v>1.0138702459974629E-2</v>
      </c>
      <c r="AX74" s="434">
        <v>1.0138702459974629E-2</v>
      </c>
      <c r="AY74" s="434">
        <v>1.0138702459974629E-2</v>
      </c>
      <c r="AZ74" s="434">
        <v>1.0138702459974629E-2</v>
      </c>
      <c r="BA74" s="434">
        <v>1.0138702459974629E-2</v>
      </c>
      <c r="BB74" s="448">
        <v>1.0138702459974629E-2</v>
      </c>
      <c r="BC74" s="433">
        <v>1.0138702459974629E-2</v>
      </c>
    </row>
    <row r="75" spans="1:55" s="427" customFormat="1" ht="19.899999999999999" customHeight="1">
      <c r="A75" s="435" t="s">
        <v>838</v>
      </c>
      <c r="B75" s="427">
        <v>0.9029330004394448</v>
      </c>
      <c r="C75" s="428">
        <v>0.90926708568462433</v>
      </c>
      <c r="D75" s="429">
        <v>0.91323364721582434</v>
      </c>
      <c r="E75" s="429">
        <v>0.91064342802190779</v>
      </c>
      <c r="F75" s="429">
        <v>0.90842194380383479</v>
      </c>
      <c r="G75" s="430">
        <v>0.91332620228123795</v>
      </c>
      <c r="H75" s="431">
        <v>0.91380958379508559</v>
      </c>
      <c r="I75" s="431">
        <v>0.91445673069441524</v>
      </c>
      <c r="J75" s="431">
        <v>0.91001103355786583</v>
      </c>
      <c r="K75" s="431">
        <v>0.91284299344980813</v>
      </c>
      <c r="L75" s="431">
        <v>0.90613862025341374</v>
      </c>
      <c r="M75" s="431">
        <v>0.90625345883415021</v>
      </c>
      <c r="N75" s="431">
        <v>0.89700735745530591</v>
      </c>
      <c r="O75" s="431">
        <v>0.89649887177635412</v>
      </c>
      <c r="P75" s="431">
        <v>0.89644866225152198</v>
      </c>
      <c r="Q75" s="431">
        <v>0.89714567674419077</v>
      </c>
      <c r="R75" s="431">
        <v>0.89872486892387893</v>
      </c>
      <c r="S75" s="432">
        <v>0.89748099202221276</v>
      </c>
      <c r="T75" s="427">
        <v>0.90446365212634827</v>
      </c>
      <c r="U75" s="427">
        <v>0.90397085188870629</v>
      </c>
      <c r="V75" s="427">
        <v>0.90439057927217414</v>
      </c>
      <c r="W75" s="427">
        <v>0.90347497695308265</v>
      </c>
      <c r="X75" s="427">
        <v>0.90447530679914212</v>
      </c>
      <c r="Y75" s="427">
        <v>0.90452926452858118</v>
      </c>
      <c r="Z75" s="427">
        <v>0.90495376967010621</v>
      </c>
      <c r="AA75" s="427">
        <v>0.90150129706809923</v>
      </c>
      <c r="AB75" s="427">
        <v>0.90373363873424373</v>
      </c>
      <c r="AC75" s="427">
        <v>0.90140266849806849</v>
      </c>
      <c r="AD75" s="427">
        <v>0.9029330004394448</v>
      </c>
      <c r="AE75" s="427">
        <v>0.90196300230521809</v>
      </c>
      <c r="AF75" s="427">
        <v>0.9031101474942147</v>
      </c>
      <c r="AG75" s="427">
        <v>0.90304413561062435</v>
      </c>
      <c r="AH75" s="427">
        <v>0.90281222500337532</v>
      </c>
      <c r="AI75" s="427">
        <v>0.90344310923219839</v>
      </c>
      <c r="AJ75" s="427">
        <v>0.90254452459839418</v>
      </c>
      <c r="AK75" s="427">
        <v>0.90319137133945349</v>
      </c>
      <c r="AL75" s="427">
        <v>0.90311504246571095</v>
      </c>
      <c r="AM75" s="427">
        <v>0.90309670730782377</v>
      </c>
      <c r="AN75" s="427">
        <v>0.90275029843718035</v>
      </c>
      <c r="AO75" s="427">
        <v>0.90273417128858979</v>
      </c>
      <c r="AP75" s="427">
        <v>0.90188097523874344</v>
      </c>
      <c r="AQ75" s="427">
        <v>0.90338542484015583</v>
      </c>
      <c r="AR75" s="427">
        <v>0.92185952474853328</v>
      </c>
      <c r="AS75" s="427">
        <v>0.9220915492944588</v>
      </c>
      <c r="AT75" s="427">
        <v>0.92225500105803804</v>
      </c>
      <c r="AU75" s="427">
        <v>0.92241601879535284</v>
      </c>
      <c r="AV75" s="427">
        <v>0.92257465647368198</v>
      </c>
      <c r="AW75" s="427">
        <v>0.92273096647659048</v>
      </c>
      <c r="AX75" s="427">
        <v>0.9220762582864277</v>
      </c>
      <c r="AY75" s="427">
        <v>0.92309854911984124</v>
      </c>
      <c r="AZ75" s="427">
        <v>0.92201049164479987</v>
      </c>
      <c r="BA75" s="427">
        <v>0.92131352364211683</v>
      </c>
      <c r="BB75" s="429">
        <v>0.92141142274843657</v>
      </c>
      <c r="BC75" s="430">
        <v>0.92156936577979709</v>
      </c>
    </row>
    <row r="76" spans="1:55" ht="19.899999999999999" customHeight="1">
      <c r="A76" s="383" t="s">
        <v>839</v>
      </c>
      <c r="B76" s="365">
        <v>2582.1904995550999</v>
      </c>
      <c r="C76" s="366">
        <v>3706.7880072282414</v>
      </c>
      <c r="D76" s="367">
        <v>3610.1058281611672</v>
      </c>
      <c r="E76" s="367">
        <v>3312.3022291530797</v>
      </c>
      <c r="F76" s="367">
        <v>3045.6720147844958</v>
      </c>
      <c r="G76" s="368">
        <v>2956.7429593512552</v>
      </c>
      <c r="H76" s="369">
        <v>2951.1155601041</v>
      </c>
      <c r="I76" s="369">
        <v>2805.5818836591466</v>
      </c>
      <c r="J76" s="369">
        <v>2687.8773243439928</v>
      </c>
      <c r="K76" s="369">
        <v>2699.1325364223012</v>
      </c>
      <c r="L76" s="369">
        <v>2663.6568629398007</v>
      </c>
      <c r="M76" s="369">
        <v>2635.2674124197997</v>
      </c>
      <c r="N76" s="369">
        <v>2593.3790875840004</v>
      </c>
      <c r="O76" s="369">
        <v>2637.0268870167706</v>
      </c>
      <c r="P76" s="369">
        <v>2684.8850246747352</v>
      </c>
      <c r="Q76" s="369">
        <v>2699.6588465872792</v>
      </c>
      <c r="R76" s="369">
        <v>2984.1793735544002</v>
      </c>
      <c r="S76" s="370">
        <v>3434.6095823823998</v>
      </c>
      <c r="T76" s="365">
        <v>3320.9024411777</v>
      </c>
      <c r="U76" s="365">
        <v>3342.62720039853</v>
      </c>
      <c r="V76" s="365">
        <v>3091.3770167509879</v>
      </c>
      <c r="W76" s="365">
        <v>2920.9313908736017</v>
      </c>
      <c r="X76" s="365">
        <v>2674.7384312616132</v>
      </c>
      <c r="Y76" s="365">
        <v>2578.4757355476004</v>
      </c>
      <c r="Z76" s="365">
        <v>2338.8776152962996</v>
      </c>
      <c r="AA76" s="365">
        <v>2452.5053693876002</v>
      </c>
      <c r="AB76" s="365">
        <v>2435.1279959232997</v>
      </c>
      <c r="AC76" s="365">
        <v>2488.5847399343997</v>
      </c>
      <c r="AD76" s="365">
        <v>2582.1904995550999</v>
      </c>
      <c r="AE76" s="372">
        <v>2710.4604995550994</v>
      </c>
      <c r="AF76" s="409">
        <v>3000.4604995550994</v>
      </c>
      <c r="AG76" s="395">
        <v>3000.4604995550994</v>
      </c>
      <c r="AH76" s="395">
        <v>3000.4604995550994</v>
      </c>
      <c r="AI76" s="395">
        <v>3000.4604995550994</v>
      </c>
      <c r="AJ76" s="395">
        <v>3000.4604995550994</v>
      </c>
      <c r="AK76" s="395">
        <v>3000.4604995550994</v>
      </c>
      <c r="AL76" s="395">
        <v>3000.4604995550994</v>
      </c>
      <c r="AM76" s="395">
        <v>3000.4604995550994</v>
      </c>
      <c r="AN76" s="395">
        <v>3000.4604995550994</v>
      </c>
      <c r="AO76" s="395">
        <v>3000.4604995550994</v>
      </c>
      <c r="AP76" s="395">
        <v>3000.4604995550994</v>
      </c>
      <c r="AQ76" s="371">
        <v>3000.4604995550994</v>
      </c>
      <c r="AR76" s="372">
        <v>1862.9604995550994</v>
      </c>
      <c r="AS76" s="372">
        <v>1875.4604995550999</v>
      </c>
      <c r="AT76" s="372">
        <v>1887.9604995550994</v>
      </c>
      <c r="AU76" s="372">
        <v>1900.4604995550994</v>
      </c>
      <c r="AV76" s="372">
        <v>1912.9604995550994</v>
      </c>
      <c r="AW76" s="372">
        <v>1925.4604995550999</v>
      </c>
      <c r="AX76" s="372">
        <v>1937.9604995550999</v>
      </c>
      <c r="AY76" s="372">
        <v>1950.4604995550999</v>
      </c>
      <c r="AZ76" s="372">
        <v>1962.9604995551003</v>
      </c>
      <c r="BA76" s="372">
        <v>1975.4604995551003</v>
      </c>
      <c r="BB76" s="395">
        <v>1987.9604995551003</v>
      </c>
      <c r="BC76" s="371">
        <v>2000.4604995551003</v>
      </c>
    </row>
    <row r="77" spans="1:55" s="459" customFormat="1" ht="19.899999999999999" customHeight="1">
      <c r="A77" s="450" t="s">
        <v>840</v>
      </c>
      <c r="B77" s="425">
        <v>2.9670556281427465E-2</v>
      </c>
      <c r="C77" s="451">
        <v>6.126014947229777E-2</v>
      </c>
      <c r="D77" s="452">
        <v>6.7252643348751986E-2</v>
      </c>
      <c r="E77" s="452">
        <v>7.5627513407989788E-2</v>
      </c>
      <c r="F77" s="452">
        <v>6.1988614387357498E-2</v>
      </c>
      <c r="G77" s="453">
        <v>6.4606557997404196E-2</v>
      </c>
      <c r="H77" s="454">
        <v>7.7627926943873757E-2</v>
      </c>
      <c r="I77" s="454">
        <v>7.660065395136266E-2</v>
      </c>
      <c r="J77" s="454">
        <v>6.6348712742578489E-2</v>
      </c>
      <c r="K77" s="454">
        <v>6.0658626830601692E-2</v>
      </c>
      <c r="L77" s="454">
        <v>6.1942066901766978E-2</v>
      </c>
      <c r="M77" s="454">
        <v>6.0043383074643714E-2</v>
      </c>
      <c r="N77" s="454">
        <v>5.2299289918012082E-2</v>
      </c>
      <c r="O77" s="454">
        <v>5.3245434607843006E-2</v>
      </c>
      <c r="P77" s="454">
        <v>5.8183149433177143E-2</v>
      </c>
      <c r="Q77" s="454">
        <v>5.5440572190721044E-2</v>
      </c>
      <c r="R77" s="454">
        <v>4.9090077488407685E-2</v>
      </c>
      <c r="S77" s="455">
        <v>4.2709582392204765E-2</v>
      </c>
      <c r="T77" s="425">
        <v>3.7676190616049196E-2</v>
      </c>
      <c r="U77" s="425">
        <v>3.3751804090782281E-2</v>
      </c>
      <c r="V77" s="425">
        <v>4.2977861790514944E-2</v>
      </c>
      <c r="W77" s="425">
        <v>4.5303840735923799E-2</v>
      </c>
      <c r="X77" s="425">
        <v>4.4624468246570972E-2</v>
      </c>
      <c r="Y77" s="425">
        <v>4.0907040974125064E-2</v>
      </c>
      <c r="Z77" s="425">
        <v>3.9369663567994859E-2</v>
      </c>
      <c r="AA77" s="425">
        <v>3.4334872710576586E-2</v>
      </c>
      <c r="AB77" s="425">
        <v>3.200568230882616E-2</v>
      </c>
      <c r="AC77" s="425">
        <v>2.8999507219364916E-2</v>
      </c>
      <c r="AD77" s="425">
        <v>2.9670556281427465E-2</v>
      </c>
      <c r="AE77" s="456">
        <v>2.9137401686736366E-2</v>
      </c>
      <c r="AF77" s="457">
        <v>3.7497851759402685E-2</v>
      </c>
      <c r="AG77" s="456">
        <v>3.7281425627672962E-2</v>
      </c>
      <c r="AH77" s="456">
        <v>3.7138013797103658E-2</v>
      </c>
      <c r="AI77" s="456">
        <v>3.7145670701565131E-2</v>
      </c>
      <c r="AJ77" s="456">
        <v>3.6968256209659066E-2</v>
      </c>
      <c r="AK77" s="456">
        <v>3.6792528389783197E-2</v>
      </c>
      <c r="AL77" s="456">
        <v>3.689534607824603E-2</v>
      </c>
      <c r="AM77" s="456">
        <v>3.6685799595396883E-2</v>
      </c>
      <c r="AN77" s="456">
        <v>3.6615486492023834E-2</v>
      </c>
      <c r="AO77" s="456">
        <v>3.640909797692847E-2</v>
      </c>
      <c r="AP77" s="456">
        <v>3.6238633592125744E-2</v>
      </c>
      <c r="AQ77" s="458">
        <v>3.6156621738423135E-2</v>
      </c>
      <c r="AR77" s="459">
        <v>3.5994271932084293E-2</v>
      </c>
      <c r="AS77" s="459">
        <v>3.5834729827746339E-2</v>
      </c>
      <c r="AT77" s="459">
        <v>3.6613378884741164E-2</v>
      </c>
      <c r="AU77" s="459">
        <v>3.8276511555643405E-2</v>
      </c>
      <c r="AV77" s="459">
        <v>3.7245780151814352E-2</v>
      </c>
      <c r="AW77" s="459">
        <v>3.7113414339408846E-2</v>
      </c>
      <c r="AX77" s="459">
        <v>3.7892545072671459E-2</v>
      </c>
      <c r="AY77" s="459">
        <v>3.7691608562030882E-2</v>
      </c>
      <c r="AZ77" s="459">
        <v>3.7591430119193518E-2</v>
      </c>
      <c r="BA77" s="459">
        <v>3.7524733281515531E-2</v>
      </c>
      <c r="BB77" s="456">
        <v>3.7426819132001556E-2</v>
      </c>
      <c r="BC77" s="458">
        <v>3.7298531394555842E-2</v>
      </c>
    </row>
    <row r="78" spans="1:55" ht="12.75">
      <c r="A78" s="383" t="s">
        <v>841</v>
      </c>
      <c r="B78" s="365">
        <v>9225.8655631754991</v>
      </c>
      <c r="C78" s="460">
        <v>6997.0621539283629</v>
      </c>
      <c r="D78" s="367">
        <v>7245.6092492382113</v>
      </c>
      <c r="E78" s="367">
        <v>7363.3519800466993</v>
      </c>
      <c r="F78" s="367">
        <v>6712.8369495419001</v>
      </c>
      <c r="G78" s="368">
        <v>7114.6936484222906</v>
      </c>
      <c r="H78" s="369">
        <v>8121.6854595643481</v>
      </c>
      <c r="I78" s="369">
        <v>8331.3029637942855</v>
      </c>
      <c r="J78" s="369">
        <v>7895.4410934654279</v>
      </c>
      <c r="K78" s="369">
        <v>8120.3559596340347</v>
      </c>
      <c r="L78" s="369">
        <v>7635.0074736263996</v>
      </c>
      <c r="M78" s="369">
        <v>7930.0428798158</v>
      </c>
      <c r="N78" s="369">
        <v>8109.9200105674008</v>
      </c>
      <c r="O78" s="369">
        <v>8901.9747423009321</v>
      </c>
      <c r="P78" s="369">
        <v>9322.7567387857653</v>
      </c>
      <c r="Q78" s="369">
        <v>9330.146018699741</v>
      </c>
      <c r="R78" s="369">
        <v>9525.8952310613113</v>
      </c>
      <c r="S78" s="370">
        <v>9114.0521691556842</v>
      </c>
      <c r="T78" s="365">
        <v>8676.0676785485102</v>
      </c>
      <c r="U78" s="365">
        <v>8095.6364129863759</v>
      </c>
      <c r="V78" s="365">
        <v>8412.810301334308</v>
      </c>
      <c r="W78" s="365">
        <v>8450.8845339822292</v>
      </c>
      <c r="X78" s="365">
        <v>8586.3099733243544</v>
      </c>
      <c r="Y78" s="365">
        <v>8970.1686435348001</v>
      </c>
      <c r="Z78" s="365">
        <v>8855.1032716703994</v>
      </c>
      <c r="AA78" s="365">
        <v>8816.6511439131009</v>
      </c>
      <c r="AB78" s="365">
        <v>9055.586411648399</v>
      </c>
      <c r="AC78" s="365">
        <v>8865.6786684489998</v>
      </c>
      <c r="AD78" s="365">
        <v>9225.8655631754991</v>
      </c>
      <c r="AE78" s="395">
        <v>9225.8655631754991</v>
      </c>
      <c r="AF78" s="409">
        <v>9235.8655631754991</v>
      </c>
      <c r="AG78" s="395">
        <v>9385.8655631754991</v>
      </c>
      <c r="AH78" s="395">
        <v>9435.8655631754991</v>
      </c>
      <c r="AI78" s="395">
        <v>9272.8655631754991</v>
      </c>
      <c r="AJ78" s="395">
        <v>9372.8655631754991</v>
      </c>
      <c r="AK78" s="395">
        <v>9472.8655631754991</v>
      </c>
      <c r="AL78" s="395">
        <v>9172.8655631754991</v>
      </c>
      <c r="AM78" s="395">
        <v>9322.8655631754991</v>
      </c>
      <c r="AN78" s="395">
        <v>9272.8655631754991</v>
      </c>
      <c r="AO78" s="395">
        <v>9422.8655631754991</v>
      </c>
      <c r="AP78" s="395">
        <v>9522.8655631754991</v>
      </c>
      <c r="AQ78" s="371">
        <v>9622.8655631754991</v>
      </c>
      <c r="AR78" s="372">
        <v>9772.8655631754991</v>
      </c>
      <c r="AS78" s="372">
        <v>9922.8655631754991</v>
      </c>
      <c r="AT78" s="372">
        <v>10022.865563175499</v>
      </c>
      <c r="AU78" s="372">
        <v>10122.865563175499</v>
      </c>
      <c r="AV78" s="372">
        <v>10222.865563175499</v>
      </c>
      <c r="AW78" s="372">
        <v>10322.865563175499</v>
      </c>
      <c r="AX78" s="372">
        <v>10372.865563175499</v>
      </c>
      <c r="AY78" s="372">
        <v>10572.865563175499</v>
      </c>
      <c r="AZ78" s="372">
        <v>10622.865563175499</v>
      </c>
      <c r="BA78" s="372">
        <v>10622.865563175499</v>
      </c>
      <c r="BB78" s="395">
        <v>10672.865563175499</v>
      </c>
      <c r="BC78" s="371">
        <v>10772.865563175499</v>
      </c>
    </row>
    <row r="79" spans="1:55" s="434" customFormat="1" ht="12.75">
      <c r="A79" s="426" t="s">
        <v>842</v>
      </c>
      <c r="B79" s="427">
        <v>0.18349389930437734</v>
      </c>
      <c r="C79" s="428">
        <v>0.16575247897979098</v>
      </c>
      <c r="D79" s="429">
        <v>0.16772069291450686</v>
      </c>
      <c r="E79" s="429">
        <v>0.17211124473542566</v>
      </c>
      <c r="F79" s="429">
        <v>0.1554677349927083</v>
      </c>
      <c r="G79" s="430">
        <v>0.15858446929500294</v>
      </c>
      <c r="H79" s="431">
        <v>0.17533144728911937</v>
      </c>
      <c r="I79" s="431">
        <v>0.18240293187185752</v>
      </c>
      <c r="J79" s="431">
        <v>0.17240905989835437</v>
      </c>
      <c r="K79" s="431">
        <v>0.17421245153909598</v>
      </c>
      <c r="L79" s="431">
        <v>0.16600024296337224</v>
      </c>
      <c r="M79" s="431">
        <v>0.17079135461116371</v>
      </c>
      <c r="N79" s="431">
        <v>0.17344457793266441</v>
      </c>
      <c r="O79" s="431">
        <v>0.18985708672155899</v>
      </c>
      <c r="P79" s="431">
        <v>0.19629936824465427</v>
      </c>
      <c r="Q79" s="431">
        <v>0.19535523775792576</v>
      </c>
      <c r="R79" s="431">
        <v>0.19690738986087739</v>
      </c>
      <c r="S79" s="432">
        <v>0.18601611965132334</v>
      </c>
      <c r="T79" s="427">
        <v>0.17628486466431073</v>
      </c>
      <c r="U79" s="427">
        <v>0.16513432017508919</v>
      </c>
      <c r="V79" s="427">
        <v>0.17345119111335988</v>
      </c>
      <c r="W79" s="427">
        <v>0.17224838947231888</v>
      </c>
      <c r="X79" s="427">
        <v>0.17239980333398053</v>
      </c>
      <c r="Y79" s="427">
        <v>0.17760253389783209</v>
      </c>
      <c r="Z79" s="427">
        <v>0.17365651042395699</v>
      </c>
      <c r="AA79" s="427">
        <v>0.17541996511284877</v>
      </c>
      <c r="AB79" s="427">
        <v>0.17854883746062977</v>
      </c>
      <c r="AC79" s="427">
        <v>0.17776780845508625</v>
      </c>
      <c r="AD79" s="427">
        <v>0.18349389930437734</v>
      </c>
      <c r="AE79" s="433">
        <v>0.18019667040903797</v>
      </c>
      <c r="AF79" s="434">
        <v>0.17743865423189739</v>
      </c>
      <c r="AG79" s="434">
        <v>0.17927968688405735</v>
      </c>
      <c r="AH79" s="434">
        <v>0.17954142272179902</v>
      </c>
      <c r="AI79" s="434">
        <v>0.17647630912649681</v>
      </c>
      <c r="AJ79" s="434">
        <v>0.17752748383739092</v>
      </c>
      <c r="AK79" s="434">
        <v>0.17856866507500851</v>
      </c>
      <c r="AL79" s="434">
        <v>0.17339671333269879</v>
      </c>
      <c r="AM79" s="434">
        <v>0.17523128889324383</v>
      </c>
      <c r="AN79" s="434">
        <v>0.17395744351740028</v>
      </c>
      <c r="AO79" s="434">
        <v>0.1757750212057963</v>
      </c>
      <c r="AP79" s="434">
        <v>0.17680873281802778</v>
      </c>
      <c r="AQ79" s="433">
        <v>0.17826106985656648</v>
      </c>
      <c r="AR79" s="434">
        <v>0.17946066127778523</v>
      </c>
      <c r="AS79" s="434">
        <v>0.18063950678430543</v>
      </c>
      <c r="AT79" s="434">
        <v>0.18105911523412033</v>
      </c>
      <c r="AU79" s="434">
        <v>0.18147232972126615</v>
      </c>
      <c r="AV79" s="434">
        <v>0.18187929528677926</v>
      </c>
      <c r="AW79" s="434">
        <v>0.18228015261779135</v>
      </c>
      <c r="AX79" s="434">
        <v>0.18195817286625698</v>
      </c>
      <c r="AY79" s="434">
        <v>0.18377407008403834</v>
      </c>
      <c r="AZ79" s="434">
        <v>0.18344742012183191</v>
      </c>
      <c r="BA79" s="434">
        <v>0.18242357504406362</v>
      </c>
      <c r="BB79" s="434">
        <v>0.18210946782022847</v>
      </c>
      <c r="BC79" s="433">
        <v>0.18249237076566918</v>
      </c>
    </row>
    <row r="80" spans="1:55" s="462" customFormat="1" ht="12.75">
      <c r="A80" s="461"/>
      <c r="C80" s="463"/>
      <c r="D80" s="464"/>
      <c r="E80" s="464"/>
      <c r="F80" s="464"/>
      <c r="G80" s="465"/>
      <c r="H80" s="466"/>
      <c r="I80" s="466"/>
      <c r="J80" s="466"/>
      <c r="K80" s="466"/>
      <c r="L80" s="466"/>
      <c r="M80" s="466"/>
      <c r="N80" s="466"/>
      <c r="O80" s="467"/>
      <c r="P80" s="467"/>
      <c r="Q80" s="468"/>
      <c r="R80" s="467"/>
      <c r="S80" s="469"/>
      <c r="W80" s="468"/>
      <c r="Y80" s="468"/>
      <c r="AA80" s="468"/>
      <c r="AE80" s="465"/>
    </row>
    <row r="81" spans="1:43" s="462" customFormat="1" ht="12.75">
      <c r="A81" s="461"/>
      <c r="B81" s="468"/>
      <c r="C81" s="463"/>
      <c r="D81" s="464"/>
      <c r="E81" s="464"/>
      <c r="F81" s="464"/>
      <c r="G81" s="465"/>
      <c r="H81" s="467"/>
      <c r="I81" s="467"/>
      <c r="J81" s="467"/>
      <c r="K81" s="467"/>
      <c r="L81" s="467"/>
      <c r="M81" s="467"/>
      <c r="N81" s="467"/>
      <c r="O81" s="467"/>
      <c r="P81" s="467"/>
      <c r="Q81" s="466"/>
      <c r="R81" s="466"/>
      <c r="S81" s="470"/>
      <c r="W81" s="468"/>
      <c r="X81" s="471"/>
      <c r="Y81" s="471"/>
      <c r="AD81" s="468"/>
      <c r="AE81" s="465"/>
      <c r="AQ81" s="471">
        <v>1.9000000000000017E-2</v>
      </c>
    </row>
    <row r="82" spans="1:43" s="462" customFormat="1" ht="12.75">
      <c r="A82" s="461"/>
      <c r="C82" s="463"/>
      <c r="D82" s="464"/>
      <c r="E82" s="464"/>
      <c r="F82" s="464"/>
      <c r="G82" s="465"/>
      <c r="H82" s="467"/>
      <c r="I82" s="467"/>
      <c r="J82" s="467"/>
      <c r="K82" s="467"/>
      <c r="L82" s="467"/>
      <c r="M82" s="467"/>
      <c r="N82" s="467"/>
      <c r="O82" s="467"/>
      <c r="P82" s="467"/>
      <c r="Q82" s="467"/>
      <c r="R82" s="467"/>
      <c r="S82" s="469"/>
      <c r="X82" s="471"/>
      <c r="AE82" s="465"/>
      <c r="AQ82" s="471">
        <v>4.9499999999999433E-2</v>
      </c>
    </row>
    <row r="83" spans="1:43" s="462" customFormat="1" ht="12.75">
      <c r="A83" s="461"/>
      <c r="C83" s="463"/>
      <c r="D83" s="464"/>
      <c r="E83" s="464"/>
      <c r="F83" s="464"/>
      <c r="G83" s="465"/>
      <c r="H83" s="467"/>
      <c r="I83" s="467"/>
      <c r="J83" s="467"/>
      <c r="K83" s="467"/>
      <c r="L83" s="467"/>
      <c r="M83" s="467"/>
      <c r="N83" s="467"/>
      <c r="O83" s="467"/>
      <c r="P83" s="467"/>
      <c r="Q83" s="467"/>
      <c r="R83" s="467"/>
      <c r="S83" s="469"/>
      <c r="X83" s="471"/>
      <c r="Z83" s="468"/>
      <c r="AA83" s="468"/>
      <c r="AB83" s="468"/>
      <c r="AC83" s="468"/>
      <c r="AD83" s="468"/>
      <c r="AE83" s="465"/>
    </row>
    <row r="84" spans="1:43" s="462" customFormat="1" ht="12.75">
      <c r="A84" s="461"/>
      <c r="C84" s="463"/>
      <c r="D84" s="464"/>
      <c r="E84" s="464"/>
      <c r="F84" s="464"/>
      <c r="G84" s="465"/>
      <c r="H84" s="467"/>
      <c r="I84" s="467"/>
      <c r="J84" s="467"/>
      <c r="K84" s="467"/>
      <c r="L84" s="467"/>
      <c r="M84" s="467"/>
      <c r="N84" s="467"/>
      <c r="O84" s="467"/>
      <c r="P84" s="467"/>
      <c r="Q84" s="467"/>
      <c r="R84" s="467"/>
      <c r="S84" s="469"/>
      <c r="AE84" s="465"/>
    </row>
    <row r="85" spans="1:43" s="462" customFormat="1" ht="12.75">
      <c r="A85" s="461"/>
      <c r="B85" s="468"/>
      <c r="C85" s="463"/>
      <c r="D85" s="464"/>
      <c r="E85" s="464"/>
      <c r="F85" s="464"/>
      <c r="G85" s="465"/>
      <c r="H85" s="467"/>
      <c r="I85" s="467"/>
      <c r="J85" s="467"/>
      <c r="K85" s="467"/>
      <c r="L85" s="467"/>
      <c r="M85" s="467"/>
      <c r="N85" s="467"/>
      <c r="O85" s="467"/>
      <c r="P85" s="467"/>
      <c r="Q85" s="467"/>
      <c r="R85" s="467"/>
      <c r="S85" s="469"/>
      <c r="AE85" s="465"/>
    </row>
    <row r="86" spans="1:43" s="462" customFormat="1" ht="12.75">
      <c r="A86" s="461"/>
      <c r="C86" s="463"/>
      <c r="D86" s="464"/>
      <c r="E86" s="464"/>
      <c r="F86" s="464"/>
      <c r="G86" s="465"/>
      <c r="H86" s="467"/>
      <c r="I86" s="467"/>
      <c r="J86" s="467"/>
      <c r="K86" s="467"/>
      <c r="L86" s="467"/>
      <c r="M86" s="467"/>
      <c r="N86" s="467"/>
      <c r="O86" s="467"/>
      <c r="P86" s="467"/>
      <c r="Q86" s="467"/>
      <c r="R86" s="467"/>
      <c r="S86" s="469"/>
      <c r="AE86" s="465"/>
    </row>
    <row r="87" spans="1:43" s="462" customFormat="1" ht="12.75">
      <c r="A87" s="461"/>
      <c r="C87" s="463"/>
      <c r="D87" s="464"/>
      <c r="E87" s="464"/>
      <c r="F87" s="464"/>
      <c r="G87" s="465"/>
      <c r="H87" s="467"/>
      <c r="I87" s="467"/>
      <c r="J87" s="467"/>
      <c r="K87" s="467"/>
      <c r="L87" s="467"/>
      <c r="M87" s="467"/>
      <c r="N87" s="467"/>
      <c r="O87" s="467"/>
      <c r="P87" s="467"/>
      <c r="Q87" s="467"/>
      <c r="R87" s="467"/>
      <c r="S87" s="469"/>
      <c r="AE87" s="465"/>
    </row>
    <row r="88" spans="1:43" s="462" customFormat="1" ht="12.75">
      <c r="A88" s="461"/>
      <c r="C88" s="463"/>
      <c r="D88" s="464"/>
      <c r="E88" s="464"/>
      <c r="F88" s="464"/>
      <c r="G88" s="465"/>
      <c r="H88" s="467"/>
      <c r="I88" s="467"/>
      <c r="J88" s="467"/>
      <c r="K88" s="467"/>
      <c r="L88" s="467"/>
      <c r="M88" s="467"/>
      <c r="N88" s="467"/>
      <c r="O88" s="467"/>
      <c r="P88" s="467"/>
      <c r="Q88" s="467"/>
      <c r="R88" s="467"/>
      <c r="S88" s="469"/>
      <c r="AE88" s="465"/>
    </row>
    <row r="89" spans="1:43" s="462" customFormat="1" ht="12.75">
      <c r="A89" s="461"/>
      <c r="C89" s="463"/>
      <c r="D89" s="464"/>
      <c r="E89" s="464"/>
      <c r="F89" s="464"/>
      <c r="G89" s="465"/>
      <c r="H89" s="467"/>
      <c r="I89" s="467"/>
      <c r="J89" s="467"/>
      <c r="K89" s="467"/>
      <c r="L89" s="467"/>
      <c r="M89" s="467"/>
      <c r="N89" s="467"/>
      <c r="O89" s="467"/>
      <c r="P89" s="467"/>
      <c r="Q89" s="467"/>
      <c r="R89" s="467"/>
      <c r="S89" s="469"/>
      <c r="AE89" s="465"/>
    </row>
    <row r="90" spans="1:43" s="462" customFormat="1" ht="12.75">
      <c r="A90" s="461"/>
      <c r="C90" s="463"/>
      <c r="D90" s="464"/>
      <c r="E90" s="464"/>
      <c r="F90" s="464"/>
      <c r="G90" s="465"/>
      <c r="H90" s="467"/>
      <c r="I90" s="467"/>
      <c r="J90" s="467"/>
      <c r="K90" s="467"/>
      <c r="L90" s="467"/>
      <c r="M90" s="467"/>
      <c r="N90" s="467"/>
      <c r="O90" s="467"/>
      <c r="P90" s="467"/>
      <c r="Q90" s="467"/>
      <c r="R90" s="467"/>
      <c r="S90" s="469"/>
      <c r="AE90" s="465"/>
    </row>
    <row r="91" spans="1:43" s="462" customFormat="1" ht="12.75">
      <c r="A91" s="461"/>
      <c r="C91" s="463"/>
      <c r="D91" s="464"/>
      <c r="E91" s="464"/>
      <c r="F91" s="464"/>
      <c r="G91" s="465"/>
      <c r="H91" s="467"/>
      <c r="I91" s="467"/>
      <c r="J91" s="467"/>
      <c r="K91" s="467"/>
      <c r="L91" s="467"/>
      <c r="M91" s="467"/>
      <c r="N91" s="467"/>
      <c r="O91" s="467"/>
      <c r="P91" s="467"/>
      <c r="Q91" s="467"/>
      <c r="R91" s="467"/>
      <c r="S91" s="469"/>
      <c r="AE91" s="465"/>
    </row>
    <row r="92" spans="1:43" s="462" customFormat="1" ht="12.75">
      <c r="A92" s="461"/>
      <c r="C92" s="463"/>
      <c r="D92" s="464"/>
      <c r="E92" s="464"/>
      <c r="F92" s="464"/>
      <c r="G92" s="465"/>
      <c r="H92" s="467"/>
      <c r="I92" s="467"/>
      <c r="J92" s="467"/>
      <c r="K92" s="467"/>
      <c r="L92" s="467"/>
      <c r="M92" s="467"/>
      <c r="N92" s="467"/>
      <c r="O92" s="467"/>
      <c r="P92" s="467"/>
      <c r="Q92" s="467"/>
      <c r="R92" s="467"/>
      <c r="S92" s="469"/>
      <c r="AE92" s="465"/>
    </row>
    <row r="93" spans="1:43" s="462" customFormat="1" ht="12.75">
      <c r="A93" s="461"/>
      <c r="C93" s="463"/>
      <c r="D93" s="464"/>
      <c r="E93" s="464"/>
      <c r="F93" s="464"/>
      <c r="G93" s="465"/>
      <c r="H93" s="467"/>
      <c r="I93" s="467"/>
      <c r="J93" s="467"/>
      <c r="K93" s="467"/>
      <c r="L93" s="467"/>
      <c r="M93" s="467"/>
      <c r="N93" s="467"/>
      <c r="O93" s="467"/>
      <c r="P93" s="467"/>
      <c r="Q93" s="467"/>
      <c r="R93" s="467"/>
      <c r="S93" s="469"/>
      <c r="AE93" s="465"/>
    </row>
    <row r="94" spans="1:43" s="462" customFormat="1" ht="12.75">
      <c r="A94" s="461"/>
      <c r="C94" s="463"/>
      <c r="D94" s="464"/>
      <c r="E94" s="464"/>
      <c r="F94" s="464"/>
      <c r="G94" s="465"/>
      <c r="H94" s="467"/>
      <c r="I94" s="467"/>
      <c r="J94" s="467"/>
      <c r="K94" s="467"/>
      <c r="L94" s="467"/>
      <c r="M94" s="467"/>
      <c r="N94" s="467"/>
      <c r="O94" s="467"/>
      <c r="P94" s="467"/>
      <c r="Q94" s="467"/>
      <c r="R94" s="467"/>
      <c r="S94" s="469"/>
      <c r="AE94" s="465"/>
    </row>
    <row r="95" spans="1:43" s="462" customFormat="1" ht="12.75">
      <c r="A95" s="461"/>
      <c r="C95" s="463"/>
      <c r="D95" s="464"/>
      <c r="E95" s="464"/>
      <c r="F95" s="464"/>
      <c r="G95" s="465"/>
      <c r="H95" s="467"/>
      <c r="I95" s="467"/>
      <c r="J95" s="467"/>
      <c r="K95" s="467"/>
      <c r="L95" s="467"/>
      <c r="M95" s="467"/>
      <c r="N95" s="467"/>
      <c r="O95" s="467"/>
      <c r="P95" s="467"/>
      <c r="Q95" s="467"/>
      <c r="R95" s="467"/>
      <c r="S95" s="469"/>
      <c r="AE95" s="465"/>
    </row>
    <row r="96" spans="1:43" s="462" customFormat="1" ht="12.75">
      <c r="A96" s="461"/>
      <c r="C96" s="463"/>
      <c r="D96" s="464"/>
      <c r="E96" s="464"/>
      <c r="F96" s="464"/>
      <c r="G96" s="465"/>
      <c r="H96" s="467"/>
      <c r="I96" s="467"/>
      <c r="J96" s="467"/>
      <c r="K96" s="467"/>
      <c r="L96" s="467"/>
      <c r="M96" s="467"/>
      <c r="N96" s="467"/>
      <c r="O96" s="467"/>
      <c r="P96" s="467"/>
      <c r="Q96" s="467"/>
      <c r="R96" s="467"/>
      <c r="S96" s="469"/>
      <c r="AE96" s="465"/>
    </row>
    <row r="97" spans="1:31" s="462" customFormat="1" ht="12.75">
      <c r="A97" s="461"/>
      <c r="C97" s="463"/>
      <c r="D97" s="464"/>
      <c r="E97" s="464"/>
      <c r="F97" s="464"/>
      <c r="G97" s="465"/>
      <c r="H97" s="467"/>
      <c r="I97" s="467"/>
      <c r="J97" s="467"/>
      <c r="K97" s="467"/>
      <c r="L97" s="467"/>
      <c r="M97" s="467"/>
      <c r="N97" s="467"/>
      <c r="O97" s="467"/>
      <c r="P97" s="467"/>
      <c r="Q97" s="467"/>
      <c r="R97" s="467"/>
      <c r="S97" s="469"/>
      <c r="AE97" s="465"/>
    </row>
    <row r="98" spans="1:31" s="462" customFormat="1" ht="12.75">
      <c r="A98" s="461"/>
      <c r="C98" s="463"/>
      <c r="D98" s="464"/>
      <c r="E98" s="464"/>
      <c r="F98" s="464"/>
      <c r="G98" s="465"/>
      <c r="H98" s="467"/>
      <c r="I98" s="467"/>
      <c r="J98" s="467"/>
      <c r="K98" s="467"/>
      <c r="L98" s="467"/>
      <c r="M98" s="467"/>
      <c r="N98" s="467"/>
      <c r="O98" s="467"/>
      <c r="P98" s="467"/>
      <c r="Q98" s="467"/>
      <c r="R98" s="467"/>
      <c r="S98" s="469"/>
      <c r="AE98" s="465"/>
    </row>
    <row r="99" spans="1:31" s="462" customFormat="1" ht="12.75">
      <c r="A99" s="461"/>
      <c r="C99" s="463"/>
      <c r="D99" s="464"/>
      <c r="E99" s="464"/>
      <c r="F99" s="464"/>
      <c r="G99" s="465"/>
      <c r="H99" s="467"/>
      <c r="I99" s="467"/>
      <c r="J99" s="467"/>
      <c r="K99" s="467"/>
      <c r="L99" s="467"/>
      <c r="M99" s="467"/>
      <c r="N99" s="467"/>
      <c r="O99" s="467"/>
      <c r="P99" s="467"/>
      <c r="Q99" s="467"/>
      <c r="R99" s="467"/>
      <c r="S99" s="469"/>
      <c r="AE99" s="465"/>
    </row>
    <row r="100" spans="1:31" s="462" customFormat="1">
      <c r="A100" s="261"/>
      <c r="C100" s="463"/>
      <c r="D100" s="464"/>
      <c r="E100" s="464"/>
      <c r="F100" s="464"/>
      <c r="G100" s="465"/>
      <c r="H100" s="467"/>
      <c r="I100" s="467"/>
      <c r="J100" s="467"/>
      <c r="K100" s="467"/>
      <c r="L100" s="467"/>
      <c r="M100" s="467"/>
      <c r="N100" s="467"/>
      <c r="O100" s="467"/>
      <c r="P100" s="467"/>
      <c r="Q100" s="467"/>
      <c r="R100" s="467"/>
      <c r="S100" s="469"/>
      <c r="AE100" s="465"/>
    </row>
    <row r="101" spans="1:31" s="462" customFormat="1">
      <c r="A101" s="261"/>
      <c r="C101" s="463"/>
      <c r="D101" s="464"/>
      <c r="E101" s="464"/>
      <c r="F101" s="464"/>
      <c r="G101" s="465"/>
      <c r="H101" s="467"/>
      <c r="I101" s="467"/>
      <c r="J101" s="467"/>
      <c r="K101" s="467"/>
      <c r="L101" s="467"/>
      <c r="M101" s="467"/>
      <c r="N101" s="467"/>
      <c r="O101" s="467"/>
      <c r="P101" s="467"/>
      <c r="Q101" s="467"/>
      <c r="R101" s="467"/>
      <c r="S101" s="469"/>
      <c r="AE101" s="465"/>
    </row>
    <row r="102" spans="1:31" s="462" customFormat="1">
      <c r="A102" s="261"/>
      <c r="C102" s="463"/>
      <c r="D102" s="464"/>
      <c r="E102" s="464"/>
      <c r="F102" s="464"/>
      <c r="G102" s="465"/>
      <c r="H102" s="467"/>
      <c r="I102" s="467"/>
      <c r="J102" s="467"/>
      <c r="K102" s="467"/>
      <c r="L102" s="467"/>
      <c r="M102" s="467"/>
      <c r="N102" s="467"/>
      <c r="O102" s="467"/>
      <c r="P102" s="467"/>
      <c r="Q102" s="467"/>
      <c r="R102" s="467"/>
      <c r="S102" s="469"/>
      <c r="AE102" s="465"/>
    </row>
    <row r="103" spans="1:31" s="462" customFormat="1">
      <c r="A103" s="261"/>
      <c r="C103" s="463"/>
      <c r="D103" s="464"/>
      <c r="E103" s="464"/>
      <c r="F103" s="464"/>
      <c r="G103" s="465"/>
      <c r="H103" s="467"/>
      <c r="I103" s="467"/>
      <c r="J103" s="467"/>
      <c r="K103" s="467"/>
      <c r="L103" s="467"/>
      <c r="M103" s="467"/>
      <c r="N103" s="467"/>
      <c r="O103" s="467"/>
      <c r="P103" s="467"/>
      <c r="Q103" s="467"/>
      <c r="R103" s="467"/>
      <c r="S103" s="469"/>
      <c r="AE103" s="465"/>
    </row>
    <row r="104" spans="1:31" s="462" customFormat="1">
      <c r="A104" s="261"/>
      <c r="C104" s="463"/>
      <c r="D104" s="464"/>
      <c r="E104" s="464"/>
      <c r="F104" s="464"/>
      <c r="G104" s="465"/>
      <c r="H104" s="467"/>
      <c r="I104" s="467"/>
      <c r="J104" s="467"/>
      <c r="K104" s="467"/>
      <c r="L104" s="467"/>
      <c r="M104" s="467"/>
      <c r="N104" s="467"/>
      <c r="O104" s="467"/>
      <c r="P104" s="467"/>
      <c r="Q104" s="467"/>
      <c r="R104" s="467"/>
      <c r="S104" s="469"/>
      <c r="AE104" s="465"/>
    </row>
    <row r="105" spans="1:31" s="462" customFormat="1">
      <c r="A105" s="261"/>
      <c r="C105" s="463"/>
      <c r="D105" s="464"/>
      <c r="E105" s="464"/>
      <c r="F105" s="464"/>
      <c r="G105" s="465"/>
      <c r="H105" s="467"/>
      <c r="I105" s="467"/>
      <c r="J105" s="467"/>
      <c r="K105" s="467"/>
      <c r="L105" s="467"/>
      <c r="M105" s="467"/>
      <c r="N105" s="467"/>
      <c r="O105" s="467"/>
      <c r="P105" s="467"/>
      <c r="Q105" s="467"/>
      <c r="R105" s="467"/>
      <c r="S105" s="469"/>
      <c r="AE105" s="465"/>
    </row>
    <row r="106" spans="1:31" s="462" customFormat="1">
      <c r="A106" s="261"/>
      <c r="C106" s="463"/>
      <c r="D106" s="464"/>
      <c r="E106" s="464"/>
      <c r="F106" s="464"/>
      <c r="G106" s="465"/>
      <c r="H106" s="467"/>
      <c r="I106" s="467"/>
      <c r="J106" s="467"/>
      <c r="K106" s="467"/>
      <c r="L106" s="467"/>
      <c r="M106" s="467"/>
      <c r="N106" s="467"/>
      <c r="O106" s="467"/>
      <c r="P106" s="467"/>
      <c r="Q106" s="467"/>
      <c r="R106" s="467"/>
      <c r="S106" s="469"/>
      <c r="AE106" s="465"/>
    </row>
    <row r="107" spans="1:31" s="462" customFormat="1">
      <c r="A107" s="261"/>
      <c r="C107" s="463"/>
      <c r="D107" s="464"/>
      <c r="E107" s="464"/>
      <c r="F107" s="464"/>
      <c r="G107" s="465"/>
      <c r="H107" s="467"/>
      <c r="I107" s="467"/>
      <c r="J107" s="467"/>
      <c r="K107" s="467"/>
      <c r="L107" s="467"/>
      <c r="M107" s="467"/>
      <c r="N107" s="467"/>
      <c r="O107" s="467"/>
      <c r="P107" s="467"/>
      <c r="Q107" s="467"/>
      <c r="R107" s="467"/>
      <c r="S107" s="469"/>
      <c r="AE107" s="465"/>
    </row>
    <row r="108" spans="1:31" s="462" customFormat="1">
      <c r="A108" s="261"/>
      <c r="C108" s="463"/>
      <c r="D108" s="464"/>
      <c r="E108" s="464"/>
      <c r="F108" s="464"/>
      <c r="G108" s="465"/>
      <c r="H108" s="467"/>
      <c r="I108" s="467"/>
      <c r="J108" s="467"/>
      <c r="K108" s="467"/>
      <c r="L108" s="467"/>
      <c r="M108" s="467"/>
      <c r="N108" s="467"/>
      <c r="O108" s="467"/>
      <c r="P108" s="467"/>
      <c r="Q108" s="467"/>
      <c r="R108" s="467"/>
      <c r="S108" s="469"/>
      <c r="AE108" s="465"/>
    </row>
    <row r="109" spans="1:31" s="462" customFormat="1">
      <c r="A109" s="261"/>
      <c r="C109" s="463"/>
      <c r="D109" s="464"/>
      <c r="E109" s="464"/>
      <c r="F109" s="464"/>
      <c r="G109" s="465"/>
      <c r="H109" s="467"/>
      <c r="I109" s="467"/>
      <c r="J109" s="467"/>
      <c r="K109" s="467"/>
      <c r="L109" s="467"/>
      <c r="M109" s="467"/>
      <c r="N109" s="467"/>
      <c r="O109" s="467"/>
      <c r="P109" s="467"/>
      <c r="Q109" s="467"/>
      <c r="R109" s="467"/>
      <c r="S109" s="469"/>
      <c r="AE109" s="465"/>
    </row>
    <row r="110" spans="1:31" s="462" customFormat="1">
      <c r="A110" s="261"/>
      <c r="C110" s="463"/>
      <c r="D110" s="464"/>
      <c r="E110" s="464"/>
      <c r="F110" s="464"/>
      <c r="G110" s="465"/>
      <c r="H110" s="467"/>
      <c r="I110" s="467"/>
      <c r="J110" s="467"/>
      <c r="K110" s="467"/>
      <c r="L110" s="467"/>
      <c r="M110" s="467"/>
      <c r="N110" s="467"/>
      <c r="O110" s="467"/>
      <c r="P110" s="467"/>
      <c r="Q110" s="467"/>
      <c r="R110" s="467"/>
      <c r="S110" s="469"/>
      <c r="AE110" s="465"/>
    </row>
    <row r="111" spans="1:31" s="462" customFormat="1">
      <c r="A111" s="261"/>
      <c r="C111" s="463"/>
      <c r="D111" s="464"/>
      <c r="E111" s="464"/>
      <c r="F111" s="464"/>
      <c r="G111" s="465"/>
      <c r="H111" s="467"/>
      <c r="I111" s="467"/>
      <c r="J111" s="467"/>
      <c r="K111" s="467"/>
      <c r="L111" s="467"/>
      <c r="M111" s="467"/>
      <c r="N111" s="467"/>
      <c r="O111" s="467"/>
      <c r="P111" s="467"/>
      <c r="Q111" s="467"/>
      <c r="R111" s="467"/>
      <c r="S111" s="469"/>
      <c r="AE111" s="465"/>
    </row>
    <row r="112" spans="1:31" s="462" customFormat="1">
      <c r="A112" s="261"/>
      <c r="C112" s="463"/>
      <c r="D112" s="464"/>
      <c r="E112" s="464"/>
      <c r="F112" s="464"/>
      <c r="G112" s="465"/>
      <c r="H112" s="467"/>
      <c r="I112" s="467"/>
      <c r="J112" s="467"/>
      <c r="K112" s="467"/>
      <c r="L112" s="467"/>
      <c r="M112" s="467"/>
      <c r="N112" s="467"/>
      <c r="O112" s="467"/>
      <c r="P112" s="467"/>
      <c r="Q112" s="467"/>
      <c r="R112" s="467"/>
      <c r="S112" s="469"/>
      <c r="AE112" s="465"/>
    </row>
    <row r="113" spans="1:31" s="462" customFormat="1">
      <c r="A113" s="261"/>
      <c r="C113" s="463"/>
      <c r="D113" s="464"/>
      <c r="E113" s="464"/>
      <c r="F113" s="464"/>
      <c r="G113" s="465"/>
      <c r="H113" s="467"/>
      <c r="I113" s="467"/>
      <c r="J113" s="467"/>
      <c r="K113" s="467"/>
      <c r="L113" s="467"/>
      <c r="M113" s="467"/>
      <c r="N113" s="467"/>
      <c r="O113" s="467"/>
      <c r="P113" s="467"/>
      <c r="Q113" s="467"/>
      <c r="R113" s="467"/>
      <c r="S113" s="469"/>
      <c r="AE113" s="465"/>
    </row>
    <row r="114" spans="1:31" s="462" customFormat="1">
      <c r="A114" s="261"/>
      <c r="C114" s="463"/>
      <c r="D114" s="464"/>
      <c r="E114" s="464"/>
      <c r="F114" s="464"/>
      <c r="G114" s="465"/>
      <c r="H114" s="467"/>
      <c r="I114" s="467"/>
      <c r="J114" s="467"/>
      <c r="K114" s="467"/>
      <c r="L114" s="467"/>
      <c r="M114" s="467"/>
      <c r="N114" s="467"/>
      <c r="O114" s="467"/>
      <c r="P114" s="467"/>
      <c r="Q114" s="467"/>
      <c r="R114" s="467"/>
      <c r="S114" s="469"/>
      <c r="AE114" s="465"/>
    </row>
    <row r="115" spans="1:31" s="462" customFormat="1">
      <c r="A115" s="261"/>
      <c r="C115" s="463"/>
      <c r="D115" s="464"/>
      <c r="E115" s="464"/>
      <c r="F115" s="464"/>
      <c r="G115" s="465"/>
      <c r="H115" s="467"/>
      <c r="I115" s="467"/>
      <c r="J115" s="467"/>
      <c r="K115" s="467"/>
      <c r="L115" s="467"/>
      <c r="M115" s="467"/>
      <c r="N115" s="467"/>
      <c r="O115" s="467"/>
      <c r="P115" s="467"/>
      <c r="Q115" s="467"/>
      <c r="R115" s="467"/>
      <c r="S115" s="469"/>
      <c r="AE115" s="465"/>
    </row>
    <row r="116" spans="1:31" s="462" customFormat="1">
      <c r="A116" s="261"/>
      <c r="C116" s="463"/>
      <c r="D116" s="464"/>
      <c r="E116" s="464"/>
      <c r="F116" s="464"/>
      <c r="G116" s="465"/>
      <c r="H116" s="467"/>
      <c r="I116" s="467"/>
      <c r="J116" s="467"/>
      <c r="K116" s="467"/>
      <c r="L116" s="467"/>
      <c r="M116" s="467"/>
      <c r="N116" s="467"/>
      <c r="O116" s="467"/>
      <c r="P116" s="467"/>
      <c r="Q116" s="467"/>
      <c r="R116" s="467"/>
      <c r="S116" s="469"/>
      <c r="AE116" s="465"/>
    </row>
    <row r="117" spans="1:31" s="462" customFormat="1">
      <c r="A117" s="261"/>
      <c r="C117" s="463"/>
      <c r="D117" s="464"/>
      <c r="E117" s="464"/>
      <c r="F117" s="464"/>
      <c r="G117" s="465"/>
      <c r="H117" s="467"/>
      <c r="I117" s="467"/>
      <c r="J117" s="467"/>
      <c r="K117" s="467"/>
      <c r="L117" s="467"/>
      <c r="M117" s="467"/>
      <c r="N117" s="467"/>
      <c r="O117" s="467"/>
      <c r="P117" s="467"/>
      <c r="Q117" s="467"/>
      <c r="R117" s="467"/>
      <c r="S117" s="469"/>
      <c r="AE117" s="465"/>
    </row>
    <row r="118" spans="1:31" s="462" customFormat="1">
      <c r="A118" s="261"/>
      <c r="C118" s="463"/>
      <c r="D118" s="464"/>
      <c r="E118" s="464"/>
      <c r="F118" s="464"/>
      <c r="G118" s="465"/>
      <c r="H118" s="467"/>
      <c r="I118" s="467"/>
      <c r="J118" s="467"/>
      <c r="K118" s="467"/>
      <c r="L118" s="467"/>
      <c r="M118" s="467"/>
      <c r="N118" s="467"/>
      <c r="O118" s="467"/>
      <c r="P118" s="467"/>
      <c r="Q118" s="467"/>
      <c r="R118" s="467"/>
      <c r="S118" s="469"/>
      <c r="AE118" s="465"/>
    </row>
    <row r="119" spans="1:31" s="462" customFormat="1">
      <c r="A119" s="261"/>
      <c r="C119" s="463"/>
      <c r="D119" s="464"/>
      <c r="E119" s="464"/>
      <c r="F119" s="464"/>
      <c r="G119" s="465"/>
      <c r="H119" s="467"/>
      <c r="I119" s="467"/>
      <c r="J119" s="467"/>
      <c r="K119" s="467"/>
      <c r="L119" s="467"/>
      <c r="M119" s="467"/>
      <c r="N119" s="467"/>
      <c r="O119" s="467"/>
      <c r="P119" s="467"/>
      <c r="Q119" s="467"/>
      <c r="R119" s="467"/>
      <c r="S119" s="469"/>
      <c r="AE119" s="465"/>
    </row>
    <row r="120" spans="1:31" s="462" customFormat="1">
      <c r="A120" s="261"/>
      <c r="C120" s="463"/>
      <c r="D120" s="464"/>
      <c r="E120" s="464"/>
      <c r="F120" s="464"/>
      <c r="G120" s="465"/>
      <c r="H120" s="467"/>
      <c r="I120" s="467"/>
      <c r="J120" s="467"/>
      <c r="K120" s="467"/>
      <c r="L120" s="467"/>
      <c r="M120" s="467"/>
      <c r="N120" s="467"/>
      <c r="O120" s="467"/>
      <c r="P120" s="467"/>
      <c r="Q120" s="467"/>
      <c r="R120" s="467"/>
      <c r="S120" s="469"/>
      <c r="AE120" s="465"/>
    </row>
    <row r="121" spans="1:31" s="462" customFormat="1">
      <c r="A121" s="261"/>
      <c r="C121" s="463"/>
      <c r="D121" s="464"/>
      <c r="E121" s="464"/>
      <c r="F121" s="464"/>
      <c r="G121" s="465"/>
      <c r="H121" s="467"/>
      <c r="I121" s="467"/>
      <c r="J121" s="467"/>
      <c r="K121" s="467"/>
      <c r="L121" s="467"/>
      <c r="M121" s="467"/>
      <c r="N121" s="467"/>
      <c r="O121" s="467"/>
      <c r="P121" s="467"/>
      <c r="Q121" s="467"/>
      <c r="R121" s="467"/>
      <c r="S121" s="469"/>
      <c r="AE121" s="465"/>
    </row>
    <row r="122" spans="1:31" s="462" customFormat="1">
      <c r="A122" s="261"/>
      <c r="C122" s="463"/>
      <c r="D122" s="464"/>
      <c r="E122" s="464"/>
      <c r="F122" s="464"/>
      <c r="G122" s="465"/>
      <c r="H122" s="467"/>
      <c r="I122" s="467"/>
      <c r="J122" s="467"/>
      <c r="K122" s="467"/>
      <c r="L122" s="467"/>
      <c r="M122" s="467"/>
      <c r="N122" s="467"/>
      <c r="O122" s="467"/>
      <c r="P122" s="467"/>
      <c r="Q122" s="467"/>
      <c r="R122" s="467"/>
      <c r="S122" s="469"/>
      <c r="AE122" s="465"/>
    </row>
    <row r="123" spans="1:31" s="462" customFormat="1">
      <c r="A123" s="261"/>
      <c r="C123" s="463"/>
      <c r="D123" s="464"/>
      <c r="E123" s="464"/>
      <c r="F123" s="464"/>
      <c r="G123" s="465"/>
      <c r="H123" s="467"/>
      <c r="I123" s="467"/>
      <c r="J123" s="467"/>
      <c r="K123" s="467"/>
      <c r="L123" s="467"/>
      <c r="M123" s="467"/>
      <c r="N123" s="467"/>
      <c r="O123" s="467"/>
      <c r="P123" s="467"/>
      <c r="Q123" s="467"/>
      <c r="R123" s="467"/>
      <c r="S123" s="469"/>
      <c r="AE123" s="465"/>
    </row>
    <row r="124" spans="1:31" s="462" customFormat="1">
      <c r="A124" s="261"/>
      <c r="C124" s="463"/>
      <c r="D124" s="464"/>
      <c r="E124" s="464"/>
      <c r="F124" s="464"/>
      <c r="G124" s="465"/>
      <c r="H124" s="467"/>
      <c r="I124" s="467"/>
      <c r="J124" s="467"/>
      <c r="K124" s="467"/>
      <c r="L124" s="467"/>
      <c r="M124" s="467"/>
      <c r="N124" s="467"/>
      <c r="O124" s="467"/>
      <c r="P124" s="467"/>
      <c r="Q124" s="467"/>
      <c r="R124" s="467"/>
      <c r="S124" s="469"/>
      <c r="AE124" s="465"/>
    </row>
    <row r="125" spans="1:31" s="462" customFormat="1">
      <c r="A125" s="261"/>
      <c r="C125" s="463"/>
      <c r="D125" s="464"/>
      <c r="E125" s="464"/>
      <c r="F125" s="464"/>
      <c r="G125" s="465"/>
      <c r="H125" s="467"/>
      <c r="I125" s="467"/>
      <c r="J125" s="467"/>
      <c r="K125" s="467"/>
      <c r="L125" s="467"/>
      <c r="M125" s="467"/>
      <c r="N125" s="467"/>
      <c r="O125" s="467"/>
      <c r="P125" s="467"/>
      <c r="Q125" s="467"/>
      <c r="R125" s="467"/>
      <c r="S125" s="469"/>
      <c r="AE125" s="465"/>
    </row>
    <row r="126" spans="1:31" s="462" customFormat="1">
      <c r="A126" s="261"/>
      <c r="C126" s="463"/>
      <c r="D126" s="464"/>
      <c r="E126" s="464"/>
      <c r="F126" s="464"/>
      <c r="G126" s="465"/>
      <c r="H126" s="467"/>
      <c r="I126" s="467"/>
      <c r="J126" s="467"/>
      <c r="K126" s="467"/>
      <c r="L126" s="467"/>
      <c r="M126" s="467"/>
      <c r="N126" s="467"/>
      <c r="O126" s="467"/>
      <c r="P126" s="467"/>
      <c r="Q126" s="467"/>
      <c r="R126" s="467"/>
      <c r="S126" s="469"/>
      <c r="AE126" s="465"/>
    </row>
    <row r="127" spans="1:31" s="462" customFormat="1">
      <c r="A127" s="261"/>
      <c r="C127" s="463"/>
      <c r="D127" s="464"/>
      <c r="E127" s="464"/>
      <c r="F127" s="464"/>
      <c r="G127" s="465"/>
      <c r="H127" s="467"/>
      <c r="I127" s="467"/>
      <c r="J127" s="467"/>
      <c r="K127" s="467"/>
      <c r="L127" s="467"/>
      <c r="M127" s="467"/>
      <c r="N127" s="467"/>
      <c r="O127" s="467"/>
      <c r="P127" s="467"/>
      <c r="Q127" s="467"/>
      <c r="R127" s="467"/>
      <c r="S127" s="469"/>
      <c r="AE127" s="465"/>
    </row>
    <row r="128" spans="1:31" s="462" customFormat="1">
      <c r="A128" s="261"/>
      <c r="C128" s="463"/>
      <c r="D128" s="464"/>
      <c r="E128" s="464"/>
      <c r="F128" s="464"/>
      <c r="G128" s="465"/>
      <c r="H128" s="467"/>
      <c r="I128" s="467"/>
      <c r="J128" s="467"/>
      <c r="K128" s="467"/>
      <c r="L128" s="467"/>
      <c r="M128" s="467"/>
      <c r="N128" s="467"/>
      <c r="O128" s="467"/>
      <c r="P128" s="467"/>
      <c r="Q128" s="467"/>
      <c r="R128" s="467"/>
      <c r="S128" s="469"/>
      <c r="AE128" s="465"/>
    </row>
    <row r="129" spans="1:31" s="462" customFormat="1">
      <c r="A129" s="261"/>
      <c r="C129" s="463"/>
      <c r="D129" s="464"/>
      <c r="E129" s="464"/>
      <c r="F129" s="464"/>
      <c r="G129" s="465"/>
      <c r="H129" s="467"/>
      <c r="I129" s="467"/>
      <c r="J129" s="467"/>
      <c r="K129" s="467"/>
      <c r="L129" s="467"/>
      <c r="M129" s="467"/>
      <c r="N129" s="467"/>
      <c r="O129" s="467"/>
      <c r="P129" s="467"/>
      <c r="Q129" s="467"/>
      <c r="R129" s="467"/>
      <c r="S129" s="469"/>
      <c r="AE129" s="465"/>
    </row>
    <row r="130" spans="1:31" s="462" customFormat="1">
      <c r="A130" s="261"/>
      <c r="C130" s="463"/>
      <c r="D130" s="464"/>
      <c r="E130" s="464"/>
      <c r="F130" s="464"/>
      <c r="G130" s="465"/>
      <c r="H130" s="467"/>
      <c r="I130" s="467"/>
      <c r="J130" s="467"/>
      <c r="K130" s="467"/>
      <c r="L130" s="467"/>
      <c r="M130" s="467"/>
      <c r="N130" s="467"/>
      <c r="O130" s="467"/>
      <c r="P130" s="467"/>
      <c r="Q130" s="467"/>
      <c r="R130" s="467"/>
      <c r="S130" s="469"/>
      <c r="AE130" s="465"/>
    </row>
    <row r="131" spans="1:31" s="462" customFormat="1">
      <c r="A131" s="261"/>
      <c r="C131" s="463"/>
      <c r="D131" s="464"/>
      <c r="E131" s="464"/>
      <c r="F131" s="464"/>
      <c r="G131" s="465"/>
      <c r="H131" s="467"/>
      <c r="I131" s="467"/>
      <c r="J131" s="467"/>
      <c r="K131" s="467"/>
      <c r="L131" s="467"/>
      <c r="M131" s="467"/>
      <c r="N131" s="467"/>
      <c r="O131" s="467"/>
      <c r="P131" s="467"/>
      <c r="Q131" s="467"/>
      <c r="R131" s="467"/>
      <c r="S131" s="469"/>
      <c r="AE131" s="465"/>
    </row>
    <row r="132" spans="1:31" s="462" customFormat="1">
      <c r="A132" s="261"/>
      <c r="C132" s="463"/>
      <c r="D132" s="464"/>
      <c r="E132" s="464"/>
      <c r="F132" s="464"/>
      <c r="G132" s="465"/>
      <c r="H132" s="467"/>
      <c r="I132" s="467"/>
      <c r="J132" s="467"/>
      <c r="K132" s="467"/>
      <c r="L132" s="467"/>
      <c r="M132" s="467"/>
      <c r="N132" s="467"/>
      <c r="O132" s="467"/>
      <c r="P132" s="467"/>
      <c r="Q132" s="467"/>
      <c r="R132" s="467"/>
      <c r="S132" s="469"/>
      <c r="AE132" s="465"/>
    </row>
    <row r="133" spans="1:31" s="462" customFormat="1">
      <c r="A133" s="261"/>
      <c r="C133" s="463"/>
      <c r="D133" s="464"/>
      <c r="E133" s="464"/>
      <c r="F133" s="464"/>
      <c r="G133" s="465"/>
      <c r="H133" s="467"/>
      <c r="I133" s="467"/>
      <c r="J133" s="467"/>
      <c r="K133" s="467"/>
      <c r="L133" s="467"/>
      <c r="M133" s="467"/>
      <c r="N133" s="467"/>
      <c r="O133" s="467"/>
      <c r="P133" s="467"/>
      <c r="Q133" s="467"/>
      <c r="R133" s="467"/>
      <c r="S133" s="469"/>
      <c r="AE133" s="465"/>
    </row>
    <row r="134" spans="1:31" s="462" customFormat="1">
      <c r="A134" s="261"/>
      <c r="C134" s="463"/>
      <c r="D134" s="464"/>
      <c r="E134" s="464"/>
      <c r="F134" s="464"/>
      <c r="G134" s="465"/>
      <c r="H134" s="467"/>
      <c r="I134" s="467"/>
      <c r="J134" s="467"/>
      <c r="K134" s="467"/>
      <c r="L134" s="467"/>
      <c r="M134" s="467"/>
      <c r="N134" s="467"/>
      <c r="O134" s="467"/>
      <c r="P134" s="467"/>
      <c r="Q134" s="467"/>
      <c r="R134" s="467"/>
      <c r="S134" s="469"/>
      <c r="AE134" s="465"/>
    </row>
    <row r="135" spans="1:31" s="462" customFormat="1">
      <c r="A135" s="261"/>
      <c r="C135" s="463"/>
      <c r="D135" s="464"/>
      <c r="E135" s="464"/>
      <c r="F135" s="464"/>
      <c r="G135" s="465"/>
      <c r="H135" s="467"/>
      <c r="I135" s="467"/>
      <c r="J135" s="467"/>
      <c r="K135" s="467"/>
      <c r="L135" s="467"/>
      <c r="M135" s="467"/>
      <c r="N135" s="467"/>
      <c r="O135" s="467"/>
      <c r="P135" s="467"/>
      <c r="Q135" s="467"/>
      <c r="R135" s="467"/>
      <c r="S135" s="469"/>
      <c r="AE135" s="465"/>
    </row>
    <row r="136" spans="1:31" s="462" customFormat="1">
      <c r="A136" s="261"/>
      <c r="C136" s="463"/>
      <c r="D136" s="464"/>
      <c r="E136" s="464"/>
      <c r="F136" s="464"/>
      <c r="G136" s="465"/>
      <c r="H136" s="467"/>
      <c r="I136" s="467"/>
      <c r="J136" s="467"/>
      <c r="K136" s="467"/>
      <c r="L136" s="467"/>
      <c r="M136" s="467"/>
      <c r="N136" s="467"/>
      <c r="O136" s="467"/>
      <c r="P136" s="467"/>
      <c r="Q136" s="467"/>
      <c r="R136" s="467"/>
      <c r="S136" s="469"/>
      <c r="AE136" s="465"/>
    </row>
    <row r="137" spans="1:31" s="462" customFormat="1">
      <c r="A137" s="261"/>
      <c r="C137" s="463"/>
      <c r="D137" s="464"/>
      <c r="E137" s="464"/>
      <c r="F137" s="464"/>
      <c r="G137" s="465"/>
      <c r="H137" s="467"/>
      <c r="I137" s="467"/>
      <c r="J137" s="467"/>
      <c r="K137" s="467"/>
      <c r="L137" s="467"/>
      <c r="M137" s="467"/>
      <c r="N137" s="467"/>
      <c r="O137" s="467"/>
      <c r="P137" s="467"/>
      <c r="Q137" s="467"/>
      <c r="R137" s="467"/>
      <c r="S137" s="469"/>
      <c r="AE137" s="465"/>
    </row>
    <row r="138" spans="1:31" s="462" customFormat="1">
      <c r="A138" s="261"/>
      <c r="C138" s="463"/>
      <c r="D138" s="464"/>
      <c r="E138" s="464"/>
      <c r="F138" s="464"/>
      <c r="G138" s="465"/>
      <c r="H138" s="467"/>
      <c r="I138" s="467"/>
      <c r="J138" s="467"/>
      <c r="K138" s="467"/>
      <c r="L138" s="467"/>
      <c r="M138" s="467"/>
      <c r="N138" s="467"/>
      <c r="O138" s="467"/>
      <c r="P138" s="467"/>
      <c r="Q138" s="467"/>
      <c r="R138" s="467"/>
      <c r="S138" s="469"/>
      <c r="AE138" s="465"/>
    </row>
    <row r="139" spans="1:31" s="462" customFormat="1">
      <c r="A139" s="261"/>
      <c r="C139" s="463"/>
      <c r="D139" s="464"/>
      <c r="E139" s="464"/>
      <c r="F139" s="464"/>
      <c r="G139" s="465"/>
      <c r="H139" s="467"/>
      <c r="I139" s="467"/>
      <c r="J139" s="467"/>
      <c r="K139" s="467"/>
      <c r="L139" s="467"/>
      <c r="M139" s="467"/>
      <c r="N139" s="467"/>
      <c r="O139" s="467"/>
      <c r="P139" s="467"/>
      <c r="Q139" s="467"/>
      <c r="R139" s="467"/>
      <c r="S139" s="469"/>
      <c r="AE139" s="465"/>
    </row>
    <row r="140" spans="1:31" s="462" customFormat="1">
      <c r="A140" s="261"/>
      <c r="C140" s="463"/>
      <c r="D140" s="464"/>
      <c r="E140" s="464"/>
      <c r="F140" s="464"/>
      <c r="G140" s="465"/>
      <c r="H140" s="467"/>
      <c r="I140" s="467"/>
      <c r="J140" s="467"/>
      <c r="K140" s="467"/>
      <c r="L140" s="467"/>
      <c r="M140" s="467"/>
      <c r="N140" s="467"/>
      <c r="O140" s="467"/>
      <c r="P140" s="467"/>
      <c r="Q140" s="467"/>
      <c r="R140" s="467"/>
      <c r="S140" s="469"/>
      <c r="AE140" s="465"/>
    </row>
    <row r="141" spans="1:31" s="462" customFormat="1">
      <c r="A141" s="261"/>
      <c r="C141" s="463"/>
      <c r="D141" s="464"/>
      <c r="E141" s="464"/>
      <c r="F141" s="464"/>
      <c r="G141" s="465"/>
      <c r="H141" s="467"/>
      <c r="I141" s="467"/>
      <c r="J141" s="467"/>
      <c r="K141" s="467"/>
      <c r="L141" s="467"/>
      <c r="M141" s="467"/>
      <c r="N141" s="467"/>
      <c r="O141" s="467"/>
      <c r="P141" s="467"/>
      <c r="Q141" s="467"/>
      <c r="R141" s="467"/>
      <c r="S141" s="469"/>
      <c r="AE141" s="465"/>
    </row>
    <row r="142" spans="1:31" s="462" customFormat="1">
      <c r="A142" s="261"/>
      <c r="C142" s="463"/>
      <c r="D142" s="464"/>
      <c r="E142" s="464"/>
      <c r="F142" s="464"/>
      <c r="G142" s="465"/>
      <c r="H142" s="467"/>
      <c r="I142" s="467"/>
      <c r="J142" s="467"/>
      <c r="K142" s="467"/>
      <c r="L142" s="467"/>
      <c r="M142" s="467"/>
      <c r="N142" s="467"/>
      <c r="O142" s="467"/>
      <c r="P142" s="467"/>
      <c r="Q142" s="467"/>
      <c r="R142" s="467"/>
      <c r="S142" s="469"/>
      <c r="AE142" s="465"/>
    </row>
    <row r="143" spans="1:31" s="462" customFormat="1">
      <c r="A143" s="261"/>
      <c r="C143" s="463"/>
      <c r="D143" s="464"/>
      <c r="E143" s="464"/>
      <c r="F143" s="464"/>
      <c r="G143" s="465"/>
      <c r="H143" s="467"/>
      <c r="I143" s="467"/>
      <c r="J143" s="467"/>
      <c r="K143" s="467"/>
      <c r="L143" s="467"/>
      <c r="M143" s="467"/>
      <c r="N143" s="467"/>
      <c r="O143" s="467"/>
      <c r="P143" s="467"/>
      <c r="Q143" s="467"/>
      <c r="R143" s="467"/>
      <c r="S143" s="469"/>
      <c r="AE143" s="465"/>
    </row>
    <row r="144" spans="1:31" s="462" customFormat="1">
      <c r="A144" s="261"/>
      <c r="C144" s="463"/>
      <c r="D144" s="464"/>
      <c r="E144" s="464"/>
      <c r="F144" s="464"/>
      <c r="G144" s="465"/>
      <c r="H144" s="467"/>
      <c r="I144" s="467"/>
      <c r="J144" s="467"/>
      <c r="K144" s="467"/>
      <c r="L144" s="467"/>
      <c r="M144" s="467"/>
      <c r="N144" s="467"/>
      <c r="O144" s="467"/>
      <c r="P144" s="467"/>
      <c r="Q144" s="467"/>
      <c r="R144" s="467"/>
      <c r="S144" s="469"/>
      <c r="AE144" s="465"/>
    </row>
    <row r="145" spans="1:31" s="462" customFormat="1">
      <c r="A145" s="261"/>
      <c r="C145" s="463"/>
      <c r="D145" s="464"/>
      <c r="E145" s="464"/>
      <c r="F145" s="464"/>
      <c r="G145" s="465"/>
      <c r="H145" s="467"/>
      <c r="I145" s="467"/>
      <c r="J145" s="467"/>
      <c r="K145" s="467"/>
      <c r="L145" s="467"/>
      <c r="M145" s="467"/>
      <c r="N145" s="467"/>
      <c r="O145" s="467"/>
      <c r="P145" s="467"/>
      <c r="Q145" s="467"/>
      <c r="R145" s="467"/>
      <c r="S145" s="469"/>
      <c r="AE145" s="465"/>
    </row>
    <row r="146" spans="1:31" s="462" customFormat="1">
      <c r="A146" s="261"/>
      <c r="C146" s="463"/>
      <c r="D146" s="464"/>
      <c r="E146" s="464"/>
      <c r="F146" s="464"/>
      <c r="G146" s="465"/>
      <c r="H146" s="467"/>
      <c r="I146" s="467"/>
      <c r="J146" s="467"/>
      <c r="K146" s="467"/>
      <c r="L146" s="467"/>
      <c r="M146" s="467"/>
      <c r="N146" s="467"/>
      <c r="O146" s="467"/>
      <c r="P146" s="467"/>
      <c r="Q146" s="467"/>
      <c r="R146" s="467"/>
      <c r="S146" s="469"/>
      <c r="AE146" s="465"/>
    </row>
    <row r="147" spans="1:31" s="462" customFormat="1">
      <c r="A147" s="261"/>
      <c r="C147" s="463"/>
      <c r="D147" s="464"/>
      <c r="E147" s="464"/>
      <c r="F147" s="464"/>
      <c r="G147" s="465"/>
      <c r="H147" s="467"/>
      <c r="I147" s="467"/>
      <c r="J147" s="467"/>
      <c r="K147" s="467"/>
      <c r="L147" s="467"/>
      <c r="M147" s="467"/>
      <c r="N147" s="467"/>
      <c r="O147" s="467"/>
      <c r="P147" s="467"/>
      <c r="Q147" s="467"/>
      <c r="R147" s="467"/>
      <c r="S147" s="469"/>
      <c r="AE147" s="465"/>
    </row>
    <row r="148" spans="1:31" s="462" customFormat="1">
      <c r="A148" s="261"/>
      <c r="C148" s="463"/>
      <c r="D148" s="464"/>
      <c r="E148" s="464"/>
      <c r="F148" s="464"/>
      <c r="G148" s="465"/>
      <c r="H148" s="467"/>
      <c r="I148" s="467"/>
      <c r="J148" s="467"/>
      <c r="K148" s="467"/>
      <c r="L148" s="467"/>
      <c r="M148" s="467"/>
      <c r="N148" s="467"/>
      <c r="O148" s="467"/>
      <c r="P148" s="467"/>
      <c r="Q148" s="467"/>
      <c r="R148" s="467"/>
      <c r="S148" s="469"/>
      <c r="AE148" s="465"/>
    </row>
    <row r="149" spans="1:31" s="462" customFormat="1">
      <c r="A149" s="261"/>
      <c r="C149" s="463"/>
      <c r="D149" s="464"/>
      <c r="E149" s="464"/>
      <c r="F149" s="464"/>
      <c r="G149" s="465"/>
      <c r="H149" s="467"/>
      <c r="I149" s="467"/>
      <c r="J149" s="467"/>
      <c r="K149" s="467"/>
      <c r="L149" s="467"/>
      <c r="M149" s="467"/>
      <c r="N149" s="467"/>
      <c r="O149" s="467"/>
      <c r="P149" s="467"/>
      <c r="Q149" s="467"/>
      <c r="R149" s="467"/>
      <c r="S149" s="469"/>
      <c r="AE149" s="465"/>
    </row>
    <row r="150" spans="1:31" s="462" customFormat="1">
      <c r="A150" s="261"/>
      <c r="C150" s="463"/>
      <c r="D150" s="464"/>
      <c r="E150" s="464"/>
      <c r="F150" s="464"/>
      <c r="G150" s="465"/>
      <c r="H150" s="467"/>
      <c r="I150" s="467"/>
      <c r="J150" s="467"/>
      <c r="K150" s="467"/>
      <c r="L150" s="467"/>
      <c r="M150" s="467"/>
      <c r="N150" s="467"/>
      <c r="O150" s="467"/>
      <c r="P150" s="467"/>
      <c r="Q150" s="467"/>
      <c r="R150" s="467"/>
      <c r="S150" s="469"/>
      <c r="AE150" s="465"/>
    </row>
    <row r="151" spans="1:31" s="462" customFormat="1">
      <c r="A151" s="261"/>
      <c r="C151" s="463"/>
      <c r="D151" s="464"/>
      <c r="E151" s="464"/>
      <c r="F151" s="464"/>
      <c r="G151" s="465"/>
      <c r="H151" s="467"/>
      <c r="I151" s="467"/>
      <c r="J151" s="467"/>
      <c r="K151" s="467"/>
      <c r="L151" s="467"/>
      <c r="M151" s="467"/>
      <c r="N151" s="467"/>
      <c r="O151" s="467"/>
      <c r="P151" s="467"/>
      <c r="Q151" s="467"/>
      <c r="R151" s="467"/>
      <c r="S151" s="469"/>
      <c r="AE151" s="465"/>
    </row>
    <row r="152" spans="1:31" s="462" customFormat="1">
      <c r="A152" s="261"/>
      <c r="C152" s="463"/>
      <c r="D152" s="464"/>
      <c r="E152" s="464"/>
      <c r="F152" s="464"/>
      <c r="G152" s="465"/>
      <c r="H152" s="467"/>
      <c r="I152" s="467"/>
      <c r="J152" s="467"/>
      <c r="K152" s="467"/>
      <c r="L152" s="467"/>
      <c r="M152" s="467"/>
      <c r="N152" s="467"/>
      <c r="O152" s="467"/>
      <c r="P152" s="467"/>
      <c r="Q152" s="467"/>
      <c r="R152" s="467"/>
      <c r="S152" s="469"/>
      <c r="AE152" s="465"/>
    </row>
    <row r="153" spans="1:31" s="462" customFormat="1">
      <c r="A153" s="261"/>
      <c r="C153" s="463"/>
      <c r="D153" s="464"/>
      <c r="E153" s="464"/>
      <c r="F153" s="464"/>
      <c r="G153" s="465"/>
      <c r="H153" s="467"/>
      <c r="I153" s="467"/>
      <c r="J153" s="467"/>
      <c r="K153" s="467"/>
      <c r="L153" s="467"/>
      <c r="M153" s="467"/>
      <c r="N153" s="467"/>
      <c r="O153" s="467"/>
      <c r="P153" s="467"/>
      <c r="Q153" s="467"/>
      <c r="R153" s="467"/>
      <c r="S153" s="469"/>
      <c r="AE153" s="465"/>
    </row>
    <row r="154" spans="1:31" s="462" customFormat="1">
      <c r="A154" s="261"/>
      <c r="C154" s="463"/>
      <c r="D154" s="464"/>
      <c r="E154" s="464"/>
      <c r="F154" s="464"/>
      <c r="G154" s="465"/>
      <c r="H154" s="467"/>
      <c r="I154" s="467"/>
      <c r="J154" s="467"/>
      <c r="K154" s="467"/>
      <c r="L154" s="467"/>
      <c r="M154" s="467"/>
      <c r="N154" s="467"/>
      <c r="O154" s="467"/>
      <c r="P154" s="467"/>
      <c r="Q154" s="467"/>
      <c r="R154" s="467"/>
      <c r="S154" s="469"/>
      <c r="AE154" s="465"/>
    </row>
    <row r="155" spans="1:31" s="462" customFormat="1">
      <c r="A155" s="261"/>
      <c r="C155" s="463"/>
      <c r="D155" s="464"/>
      <c r="E155" s="464"/>
      <c r="F155" s="464"/>
      <c r="G155" s="465"/>
      <c r="H155" s="467"/>
      <c r="I155" s="467"/>
      <c r="J155" s="467"/>
      <c r="K155" s="467"/>
      <c r="L155" s="467"/>
      <c r="M155" s="467"/>
      <c r="N155" s="467"/>
      <c r="O155" s="467"/>
      <c r="P155" s="467"/>
      <c r="Q155" s="467"/>
      <c r="R155" s="467"/>
      <c r="S155" s="469"/>
      <c r="AE155" s="465"/>
    </row>
    <row r="156" spans="1:31" s="462" customFormat="1">
      <c r="A156" s="261"/>
      <c r="C156" s="463"/>
      <c r="D156" s="464"/>
      <c r="E156" s="464"/>
      <c r="F156" s="464"/>
      <c r="G156" s="465"/>
      <c r="H156" s="467"/>
      <c r="I156" s="467"/>
      <c r="J156" s="467"/>
      <c r="K156" s="467"/>
      <c r="L156" s="467"/>
      <c r="M156" s="467"/>
      <c r="N156" s="467"/>
      <c r="O156" s="467"/>
      <c r="P156" s="467"/>
      <c r="Q156" s="467"/>
      <c r="R156" s="467"/>
      <c r="S156" s="469"/>
      <c r="AE156" s="465"/>
    </row>
    <row r="157" spans="1:31" s="462" customFormat="1">
      <c r="A157" s="261"/>
      <c r="C157" s="463"/>
      <c r="D157" s="464"/>
      <c r="E157" s="464"/>
      <c r="F157" s="464"/>
      <c r="G157" s="465"/>
      <c r="H157" s="467"/>
      <c r="I157" s="467"/>
      <c r="J157" s="467"/>
      <c r="K157" s="467"/>
      <c r="L157" s="467"/>
      <c r="M157" s="467"/>
      <c r="N157" s="467"/>
      <c r="O157" s="467"/>
      <c r="P157" s="467"/>
      <c r="Q157" s="467"/>
      <c r="R157" s="467"/>
      <c r="S157" s="469"/>
      <c r="AE157" s="465"/>
    </row>
    <row r="158" spans="1:31" s="462" customFormat="1">
      <c r="A158" s="261"/>
      <c r="C158" s="463"/>
      <c r="D158" s="464"/>
      <c r="E158" s="464"/>
      <c r="F158" s="464"/>
      <c r="G158" s="465"/>
      <c r="H158" s="467"/>
      <c r="I158" s="467"/>
      <c r="J158" s="467"/>
      <c r="K158" s="467"/>
      <c r="L158" s="467"/>
      <c r="M158" s="467"/>
      <c r="N158" s="467"/>
      <c r="O158" s="467"/>
      <c r="P158" s="467"/>
      <c r="Q158" s="467"/>
      <c r="R158" s="467"/>
      <c r="S158" s="469"/>
      <c r="AE158" s="465"/>
    </row>
    <row r="159" spans="1:31" s="462" customFormat="1">
      <c r="A159" s="261"/>
      <c r="C159" s="463"/>
      <c r="D159" s="464"/>
      <c r="E159" s="464"/>
      <c r="F159" s="464"/>
      <c r="G159" s="465"/>
      <c r="H159" s="467"/>
      <c r="I159" s="467"/>
      <c r="J159" s="467"/>
      <c r="K159" s="467"/>
      <c r="L159" s="467"/>
      <c r="M159" s="467"/>
      <c r="N159" s="467"/>
      <c r="O159" s="467"/>
      <c r="P159" s="467"/>
      <c r="Q159" s="467"/>
      <c r="R159" s="467"/>
      <c r="S159" s="469"/>
      <c r="AE159" s="465"/>
    </row>
    <row r="160" spans="1:31" s="462" customFormat="1">
      <c r="A160" s="261"/>
      <c r="C160" s="463"/>
      <c r="D160" s="464"/>
      <c r="E160" s="464"/>
      <c r="F160" s="464"/>
      <c r="G160" s="465"/>
      <c r="H160" s="467"/>
      <c r="I160" s="467"/>
      <c r="J160" s="467"/>
      <c r="K160" s="467"/>
      <c r="L160" s="467"/>
      <c r="M160" s="467"/>
      <c r="N160" s="467"/>
      <c r="O160" s="467"/>
      <c r="P160" s="467"/>
      <c r="Q160" s="467"/>
      <c r="R160" s="467"/>
      <c r="S160" s="469"/>
      <c r="AE160" s="465"/>
    </row>
    <row r="161" spans="1:31" s="462" customFormat="1">
      <c r="A161" s="261"/>
      <c r="C161" s="463"/>
      <c r="D161" s="464"/>
      <c r="E161" s="464"/>
      <c r="F161" s="464"/>
      <c r="G161" s="465"/>
      <c r="H161" s="467"/>
      <c r="I161" s="467"/>
      <c r="J161" s="467"/>
      <c r="K161" s="467"/>
      <c r="L161" s="467"/>
      <c r="M161" s="467"/>
      <c r="N161" s="467"/>
      <c r="O161" s="467"/>
      <c r="P161" s="467"/>
      <c r="Q161" s="467"/>
      <c r="R161" s="467"/>
      <c r="S161" s="469"/>
      <c r="AE161" s="465"/>
    </row>
    <row r="162" spans="1:31" s="462" customFormat="1">
      <c r="A162" s="261"/>
      <c r="C162" s="463"/>
      <c r="D162" s="464"/>
      <c r="E162" s="464"/>
      <c r="F162" s="464"/>
      <c r="G162" s="465"/>
      <c r="H162" s="467"/>
      <c r="I162" s="467"/>
      <c r="J162" s="467"/>
      <c r="K162" s="467"/>
      <c r="L162" s="467"/>
      <c r="M162" s="467"/>
      <c r="N162" s="467"/>
      <c r="O162" s="467"/>
      <c r="P162" s="467"/>
      <c r="Q162" s="467"/>
      <c r="R162" s="467"/>
      <c r="S162" s="469"/>
      <c r="AE162" s="465"/>
    </row>
    <row r="163" spans="1:31" s="462" customFormat="1">
      <c r="A163" s="261"/>
      <c r="C163" s="463"/>
      <c r="D163" s="464"/>
      <c r="E163" s="464"/>
      <c r="F163" s="464"/>
      <c r="G163" s="465"/>
      <c r="H163" s="467"/>
      <c r="I163" s="467"/>
      <c r="J163" s="467"/>
      <c r="K163" s="467"/>
      <c r="L163" s="467"/>
      <c r="M163" s="467"/>
      <c r="N163" s="467"/>
      <c r="O163" s="467"/>
      <c r="P163" s="467"/>
      <c r="Q163" s="467"/>
      <c r="R163" s="467"/>
      <c r="S163" s="469"/>
      <c r="AE163" s="465"/>
    </row>
    <row r="164" spans="1:31" s="462" customFormat="1">
      <c r="A164" s="261"/>
      <c r="C164" s="463"/>
      <c r="D164" s="464"/>
      <c r="E164" s="464"/>
      <c r="F164" s="464"/>
      <c r="G164" s="465"/>
      <c r="H164" s="467"/>
      <c r="I164" s="467"/>
      <c r="J164" s="467"/>
      <c r="K164" s="467"/>
      <c r="L164" s="467"/>
      <c r="M164" s="467"/>
      <c r="N164" s="467"/>
      <c r="O164" s="467"/>
      <c r="P164" s="467"/>
      <c r="Q164" s="467"/>
      <c r="R164" s="467"/>
      <c r="S164" s="469"/>
      <c r="AE164" s="465"/>
    </row>
    <row r="165" spans="1:31" s="462" customFormat="1">
      <c r="A165" s="261"/>
      <c r="C165" s="463"/>
      <c r="D165" s="464"/>
      <c r="E165" s="464"/>
      <c r="F165" s="464"/>
      <c r="G165" s="465"/>
      <c r="H165" s="467"/>
      <c r="I165" s="467"/>
      <c r="J165" s="467"/>
      <c r="K165" s="467"/>
      <c r="L165" s="467"/>
      <c r="M165" s="467"/>
      <c r="N165" s="467"/>
      <c r="O165" s="467"/>
      <c r="P165" s="467"/>
      <c r="Q165" s="467"/>
      <c r="R165" s="467"/>
      <c r="S165" s="469"/>
      <c r="AE165" s="465"/>
    </row>
    <row r="166" spans="1:31" s="462" customFormat="1">
      <c r="A166" s="261"/>
      <c r="C166" s="463"/>
      <c r="D166" s="464"/>
      <c r="E166" s="464"/>
      <c r="F166" s="464"/>
      <c r="G166" s="465"/>
      <c r="H166" s="467"/>
      <c r="I166" s="467"/>
      <c r="J166" s="467"/>
      <c r="K166" s="467"/>
      <c r="L166" s="467"/>
      <c r="M166" s="467"/>
      <c r="N166" s="467"/>
      <c r="O166" s="467"/>
      <c r="P166" s="467"/>
      <c r="Q166" s="467"/>
      <c r="R166" s="467"/>
      <c r="S166" s="469"/>
      <c r="AE166" s="465"/>
    </row>
    <row r="167" spans="1:31" s="462" customFormat="1">
      <c r="A167" s="261"/>
      <c r="C167" s="463"/>
      <c r="D167" s="464"/>
      <c r="E167" s="464"/>
      <c r="F167" s="464"/>
      <c r="G167" s="465"/>
      <c r="H167" s="467"/>
      <c r="I167" s="467"/>
      <c r="J167" s="467"/>
      <c r="K167" s="467"/>
      <c r="L167" s="467"/>
      <c r="M167" s="467"/>
      <c r="N167" s="467"/>
      <c r="O167" s="467"/>
      <c r="P167" s="467"/>
      <c r="Q167" s="467"/>
      <c r="R167" s="467"/>
      <c r="S167" s="469"/>
      <c r="AE167" s="465"/>
    </row>
    <row r="168" spans="1:31" s="462" customFormat="1">
      <c r="A168" s="261"/>
      <c r="C168" s="463"/>
      <c r="D168" s="464"/>
      <c r="E168" s="464"/>
      <c r="F168" s="464"/>
      <c r="G168" s="465"/>
      <c r="H168" s="467"/>
      <c r="I168" s="467"/>
      <c r="J168" s="467"/>
      <c r="K168" s="467"/>
      <c r="L168" s="467"/>
      <c r="M168" s="467"/>
      <c r="N168" s="467"/>
      <c r="O168" s="467"/>
      <c r="P168" s="467"/>
      <c r="Q168" s="467"/>
      <c r="R168" s="467"/>
      <c r="S168" s="469"/>
      <c r="AE168" s="465"/>
    </row>
    <row r="169" spans="1:31" s="462" customFormat="1">
      <c r="A169" s="261"/>
      <c r="C169" s="463"/>
      <c r="D169" s="464"/>
      <c r="E169" s="464"/>
      <c r="F169" s="464"/>
      <c r="G169" s="465"/>
      <c r="H169" s="467"/>
      <c r="I169" s="467"/>
      <c r="J169" s="467"/>
      <c r="K169" s="467"/>
      <c r="L169" s="467"/>
      <c r="M169" s="467"/>
      <c r="N169" s="467"/>
      <c r="O169" s="467"/>
      <c r="P169" s="467"/>
      <c r="Q169" s="467"/>
      <c r="R169" s="467"/>
      <c r="S169" s="469"/>
      <c r="AE169" s="465"/>
    </row>
    <row r="170" spans="1:31" s="462" customFormat="1">
      <c r="A170" s="261"/>
      <c r="C170" s="463"/>
      <c r="D170" s="464"/>
      <c r="E170" s="464"/>
      <c r="F170" s="464"/>
      <c r="G170" s="465"/>
      <c r="H170" s="467"/>
      <c r="I170" s="467"/>
      <c r="J170" s="467"/>
      <c r="K170" s="467"/>
      <c r="L170" s="467"/>
      <c r="M170" s="467"/>
      <c r="N170" s="467"/>
      <c r="O170" s="467"/>
      <c r="P170" s="467"/>
      <c r="Q170" s="467"/>
      <c r="R170" s="467"/>
      <c r="S170" s="469"/>
      <c r="AE170" s="465"/>
    </row>
    <row r="171" spans="1:31" s="462" customFormat="1">
      <c r="A171" s="261"/>
      <c r="C171" s="463"/>
      <c r="D171" s="464"/>
      <c r="E171" s="464"/>
      <c r="F171" s="464"/>
      <c r="G171" s="465"/>
      <c r="H171" s="467"/>
      <c r="I171" s="467"/>
      <c r="J171" s="467"/>
      <c r="K171" s="467"/>
      <c r="L171" s="467"/>
      <c r="M171" s="467"/>
      <c r="N171" s="467"/>
      <c r="O171" s="467"/>
      <c r="P171" s="467"/>
      <c r="Q171" s="467"/>
      <c r="R171" s="467"/>
      <c r="S171" s="469"/>
      <c r="AE171" s="465"/>
    </row>
    <row r="172" spans="1:31" s="462" customFormat="1">
      <c r="A172" s="261"/>
      <c r="C172" s="463"/>
      <c r="D172" s="464"/>
      <c r="E172" s="464"/>
      <c r="F172" s="464"/>
      <c r="G172" s="465"/>
      <c r="H172" s="467"/>
      <c r="I172" s="467"/>
      <c r="J172" s="467"/>
      <c r="K172" s="467"/>
      <c r="L172" s="467"/>
      <c r="M172" s="467"/>
      <c r="N172" s="467"/>
      <c r="O172" s="467"/>
      <c r="P172" s="467"/>
      <c r="Q172" s="467"/>
      <c r="R172" s="467"/>
      <c r="S172" s="469"/>
      <c r="AE172" s="465"/>
    </row>
    <row r="173" spans="1:31" s="462" customFormat="1">
      <c r="A173" s="261"/>
      <c r="C173" s="463"/>
      <c r="D173" s="464"/>
      <c r="E173" s="464"/>
      <c r="F173" s="464"/>
      <c r="G173" s="465"/>
      <c r="H173" s="467"/>
      <c r="I173" s="467"/>
      <c r="J173" s="467"/>
      <c r="K173" s="467"/>
      <c r="L173" s="467"/>
      <c r="M173" s="467"/>
      <c r="N173" s="467"/>
      <c r="O173" s="467"/>
      <c r="P173" s="467"/>
      <c r="Q173" s="467"/>
      <c r="R173" s="467"/>
      <c r="S173" s="469"/>
      <c r="AE173" s="465"/>
    </row>
    <row r="174" spans="1:31" s="462" customFormat="1">
      <c r="A174" s="261"/>
      <c r="C174" s="463"/>
      <c r="D174" s="464"/>
      <c r="E174" s="464"/>
      <c r="F174" s="464"/>
      <c r="G174" s="465"/>
      <c r="H174" s="467"/>
      <c r="I174" s="467"/>
      <c r="J174" s="467"/>
      <c r="K174" s="467"/>
      <c r="L174" s="467"/>
      <c r="M174" s="467"/>
      <c r="N174" s="467"/>
      <c r="O174" s="467"/>
      <c r="P174" s="467"/>
      <c r="Q174" s="467"/>
      <c r="R174" s="467"/>
      <c r="S174" s="469"/>
      <c r="AE174" s="465"/>
    </row>
    <row r="175" spans="1:31" s="462" customFormat="1">
      <c r="A175" s="261"/>
      <c r="C175" s="463"/>
      <c r="D175" s="464"/>
      <c r="E175" s="464"/>
      <c r="F175" s="464"/>
      <c r="G175" s="465"/>
      <c r="H175" s="467"/>
      <c r="I175" s="467"/>
      <c r="J175" s="467"/>
      <c r="K175" s="467"/>
      <c r="L175" s="467"/>
      <c r="M175" s="467"/>
      <c r="N175" s="467"/>
      <c r="O175" s="467"/>
      <c r="P175" s="467"/>
      <c r="Q175" s="467"/>
      <c r="R175" s="467"/>
      <c r="S175" s="469"/>
      <c r="AE175" s="465"/>
    </row>
    <row r="176" spans="1:31" s="462" customFormat="1">
      <c r="A176" s="261"/>
      <c r="C176" s="463"/>
      <c r="D176" s="464"/>
      <c r="E176" s="464"/>
      <c r="F176" s="464"/>
      <c r="G176" s="465"/>
      <c r="H176" s="467"/>
      <c r="I176" s="467"/>
      <c r="J176" s="467"/>
      <c r="K176" s="467"/>
      <c r="L176" s="467"/>
      <c r="M176" s="467"/>
      <c r="N176" s="467"/>
      <c r="O176" s="467"/>
      <c r="P176" s="467"/>
      <c r="Q176" s="467"/>
      <c r="R176" s="467"/>
      <c r="S176" s="469"/>
      <c r="AE176" s="465"/>
    </row>
    <row r="177" spans="1:31" s="462" customFormat="1">
      <c r="A177" s="261"/>
      <c r="C177" s="463"/>
      <c r="D177" s="464"/>
      <c r="E177" s="464"/>
      <c r="F177" s="464"/>
      <c r="G177" s="465"/>
      <c r="H177" s="467"/>
      <c r="I177" s="467"/>
      <c r="J177" s="467"/>
      <c r="K177" s="467"/>
      <c r="L177" s="467"/>
      <c r="M177" s="467"/>
      <c r="N177" s="467"/>
      <c r="O177" s="467"/>
      <c r="P177" s="467"/>
      <c r="Q177" s="467"/>
      <c r="R177" s="467"/>
      <c r="S177" s="469"/>
      <c r="AE177" s="465"/>
    </row>
    <row r="178" spans="1:31" s="462" customFormat="1">
      <c r="A178" s="261"/>
      <c r="C178" s="463"/>
      <c r="D178" s="464"/>
      <c r="E178" s="464"/>
      <c r="F178" s="464"/>
      <c r="G178" s="465"/>
      <c r="H178" s="467"/>
      <c r="I178" s="467"/>
      <c r="J178" s="467"/>
      <c r="K178" s="467"/>
      <c r="L178" s="467"/>
      <c r="M178" s="467"/>
      <c r="N178" s="467"/>
      <c r="O178" s="467"/>
      <c r="P178" s="467"/>
      <c r="Q178" s="467"/>
      <c r="R178" s="467"/>
      <c r="S178" s="469"/>
      <c r="AE178" s="465"/>
    </row>
    <row r="179" spans="1:31" s="462" customFormat="1">
      <c r="A179" s="261"/>
      <c r="C179" s="463"/>
      <c r="D179" s="464"/>
      <c r="E179" s="464"/>
      <c r="F179" s="464"/>
      <c r="G179" s="465"/>
      <c r="H179" s="467"/>
      <c r="I179" s="467"/>
      <c r="J179" s="467"/>
      <c r="K179" s="467"/>
      <c r="L179" s="467"/>
      <c r="M179" s="467"/>
      <c r="N179" s="467"/>
      <c r="O179" s="467"/>
      <c r="P179" s="467"/>
      <c r="Q179" s="467"/>
      <c r="R179" s="467"/>
      <c r="S179" s="469"/>
      <c r="AE179" s="465"/>
    </row>
    <row r="180" spans="1:31" s="462" customFormat="1">
      <c r="A180" s="261"/>
      <c r="C180" s="463"/>
      <c r="D180" s="464"/>
      <c r="E180" s="464"/>
      <c r="F180" s="464"/>
      <c r="G180" s="465"/>
      <c r="H180" s="467"/>
      <c r="I180" s="467"/>
      <c r="J180" s="467"/>
      <c r="K180" s="467"/>
      <c r="L180" s="467"/>
      <c r="M180" s="467"/>
      <c r="N180" s="467"/>
      <c r="O180" s="467"/>
      <c r="P180" s="467"/>
      <c r="Q180" s="467"/>
      <c r="R180" s="467"/>
      <c r="S180" s="469"/>
      <c r="AE180" s="465"/>
    </row>
    <row r="181" spans="1:31" s="462" customFormat="1">
      <c r="A181" s="261"/>
      <c r="C181" s="463"/>
      <c r="D181" s="464"/>
      <c r="E181" s="464"/>
      <c r="F181" s="464"/>
      <c r="G181" s="465"/>
      <c r="H181" s="467"/>
      <c r="I181" s="467"/>
      <c r="J181" s="467"/>
      <c r="K181" s="467"/>
      <c r="L181" s="467"/>
      <c r="M181" s="467"/>
      <c r="N181" s="467"/>
      <c r="O181" s="467"/>
      <c r="P181" s="467"/>
      <c r="Q181" s="467"/>
      <c r="R181" s="467"/>
      <c r="S181" s="469"/>
      <c r="AE181" s="465"/>
    </row>
    <row r="182" spans="1:31" s="462" customFormat="1">
      <c r="A182" s="261"/>
      <c r="C182" s="463"/>
      <c r="D182" s="464"/>
      <c r="E182" s="464"/>
      <c r="F182" s="464"/>
      <c r="G182" s="465"/>
      <c r="H182" s="467"/>
      <c r="I182" s="467"/>
      <c r="J182" s="467"/>
      <c r="K182" s="467"/>
      <c r="L182" s="467"/>
      <c r="M182" s="467"/>
      <c r="N182" s="467"/>
      <c r="O182" s="467"/>
      <c r="P182" s="467"/>
      <c r="Q182" s="467"/>
      <c r="R182" s="467"/>
      <c r="S182" s="469"/>
      <c r="AE182" s="465"/>
    </row>
    <row r="183" spans="1:31" s="462" customFormat="1">
      <c r="A183" s="261"/>
      <c r="C183" s="463"/>
      <c r="D183" s="464"/>
      <c r="E183" s="464"/>
      <c r="F183" s="464"/>
      <c r="G183" s="465"/>
      <c r="H183" s="467"/>
      <c r="I183" s="467"/>
      <c r="J183" s="467"/>
      <c r="K183" s="467"/>
      <c r="L183" s="467"/>
      <c r="M183" s="467"/>
      <c r="N183" s="467"/>
      <c r="O183" s="467"/>
      <c r="P183" s="467"/>
      <c r="Q183" s="467"/>
      <c r="R183" s="467"/>
      <c r="S183" s="469"/>
      <c r="AE183" s="465"/>
    </row>
    <row r="184" spans="1:31" s="462" customFormat="1">
      <c r="A184" s="261"/>
      <c r="C184" s="463"/>
      <c r="D184" s="464"/>
      <c r="E184" s="464"/>
      <c r="F184" s="464"/>
      <c r="G184" s="465"/>
      <c r="H184" s="467"/>
      <c r="I184" s="467"/>
      <c r="J184" s="467"/>
      <c r="K184" s="467"/>
      <c r="L184" s="467"/>
      <c r="M184" s="467"/>
      <c r="N184" s="467"/>
      <c r="O184" s="467"/>
      <c r="P184" s="467"/>
      <c r="Q184" s="467"/>
      <c r="R184" s="467"/>
      <c r="S184" s="469"/>
      <c r="AE184" s="465"/>
    </row>
    <row r="185" spans="1:31" s="462" customFormat="1">
      <c r="A185" s="261"/>
      <c r="C185" s="463"/>
      <c r="D185" s="464"/>
      <c r="E185" s="464"/>
      <c r="F185" s="464"/>
      <c r="G185" s="465"/>
      <c r="H185" s="467"/>
      <c r="I185" s="467"/>
      <c r="J185" s="467"/>
      <c r="K185" s="467"/>
      <c r="L185" s="467"/>
      <c r="M185" s="467"/>
      <c r="N185" s="467"/>
      <c r="O185" s="467"/>
      <c r="P185" s="467"/>
      <c r="Q185" s="467"/>
      <c r="R185" s="467"/>
      <c r="S185" s="469"/>
      <c r="AE185" s="465"/>
    </row>
    <row r="186" spans="1:31" s="462" customFormat="1">
      <c r="A186" s="261"/>
      <c r="C186" s="463"/>
      <c r="D186" s="464"/>
      <c r="E186" s="464"/>
      <c r="F186" s="464"/>
      <c r="G186" s="465"/>
      <c r="H186" s="467"/>
      <c r="I186" s="467"/>
      <c r="J186" s="467"/>
      <c r="K186" s="467"/>
      <c r="L186" s="467"/>
      <c r="M186" s="467"/>
      <c r="N186" s="467"/>
      <c r="O186" s="467"/>
      <c r="P186" s="467"/>
      <c r="Q186" s="467"/>
      <c r="R186" s="467"/>
      <c r="S186" s="469"/>
      <c r="AE186" s="465"/>
    </row>
    <row r="187" spans="1:31" s="462" customFormat="1">
      <c r="A187" s="261"/>
      <c r="C187" s="463"/>
      <c r="D187" s="464"/>
      <c r="E187" s="464"/>
      <c r="F187" s="464"/>
      <c r="G187" s="465"/>
      <c r="H187" s="467"/>
      <c r="I187" s="467"/>
      <c r="J187" s="467"/>
      <c r="K187" s="467"/>
      <c r="L187" s="467"/>
      <c r="M187" s="467"/>
      <c r="N187" s="467"/>
      <c r="O187" s="467"/>
      <c r="P187" s="467"/>
      <c r="Q187" s="467"/>
      <c r="R187" s="467"/>
      <c r="S187" s="469"/>
      <c r="AE187" s="465"/>
    </row>
    <row r="188" spans="1:31" s="462" customFormat="1">
      <c r="A188" s="261"/>
      <c r="C188" s="463"/>
      <c r="D188" s="464"/>
      <c r="E188" s="464"/>
      <c r="F188" s="464"/>
      <c r="G188" s="465"/>
      <c r="H188" s="467"/>
      <c r="I188" s="467"/>
      <c r="J188" s="467"/>
      <c r="K188" s="467"/>
      <c r="L188" s="467"/>
      <c r="M188" s="467"/>
      <c r="N188" s="467"/>
      <c r="O188" s="467"/>
      <c r="P188" s="467"/>
      <c r="Q188" s="467"/>
      <c r="R188" s="467"/>
      <c r="S188" s="469"/>
      <c r="AE188" s="465"/>
    </row>
    <row r="189" spans="1:31" s="462" customFormat="1">
      <c r="A189" s="261"/>
      <c r="C189" s="463"/>
      <c r="D189" s="464"/>
      <c r="E189" s="464"/>
      <c r="F189" s="464"/>
      <c r="G189" s="465"/>
      <c r="H189" s="467"/>
      <c r="I189" s="467"/>
      <c r="J189" s="467"/>
      <c r="K189" s="467"/>
      <c r="L189" s="467"/>
      <c r="M189" s="467"/>
      <c r="N189" s="467"/>
      <c r="O189" s="467"/>
      <c r="P189" s="467"/>
      <c r="Q189" s="467"/>
      <c r="R189" s="467"/>
      <c r="S189" s="469"/>
      <c r="AE189" s="465"/>
    </row>
    <row r="190" spans="1:31" s="462" customFormat="1">
      <c r="A190" s="261"/>
      <c r="C190" s="463"/>
      <c r="D190" s="464"/>
      <c r="E190" s="464"/>
      <c r="F190" s="464"/>
      <c r="G190" s="465"/>
      <c r="H190" s="467"/>
      <c r="I190" s="467"/>
      <c r="J190" s="467"/>
      <c r="K190" s="467"/>
      <c r="L190" s="467"/>
      <c r="M190" s="467"/>
      <c r="N190" s="467"/>
      <c r="O190" s="467"/>
      <c r="P190" s="467"/>
      <c r="Q190" s="467"/>
      <c r="R190" s="467"/>
      <c r="S190" s="469"/>
      <c r="AE190" s="465"/>
    </row>
    <row r="191" spans="1:31" s="462" customFormat="1">
      <c r="A191" s="261"/>
      <c r="C191" s="463"/>
      <c r="D191" s="464"/>
      <c r="E191" s="464"/>
      <c r="F191" s="464"/>
      <c r="G191" s="465"/>
      <c r="H191" s="467"/>
      <c r="I191" s="467"/>
      <c r="J191" s="467"/>
      <c r="K191" s="467"/>
      <c r="L191" s="467"/>
      <c r="M191" s="467"/>
      <c r="N191" s="467"/>
      <c r="O191" s="467"/>
      <c r="P191" s="467"/>
      <c r="Q191" s="467"/>
      <c r="R191" s="467"/>
      <c r="S191" s="469"/>
      <c r="AE191" s="465"/>
    </row>
    <row r="192" spans="1:31" s="462" customFormat="1">
      <c r="A192" s="261"/>
      <c r="C192" s="463"/>
      <c r="D192" s="464"/>
      <c r="E192" s="464"/>
      <c r="F192" s="464"/>
      <c r="G192" s="465"/>
      <c r="H192" s="467"/>
      <c r="I192" s="467"/>
      <c r="J192" s="467"/>
      <c r="K192" s="467"/>
      <c r="L192" s="467"/>
      <c r="M192" s="467"/>
      <c r="N192" s="467"/>
      <c r="O192" s="467"/>
      <c r="P192" s="467"/>
      <c r="Q192" s="467"/>
      <c r="R192" s="467"/>
      <c r="S192" s="469"/>
      <c r="AE192" s="465"/>
    </row>
    <row r="193" spans="1:31" s="462" customFormat="1">
      <c r="A193" s="261"/>
      <c r="C193" s="463"/>
      <c r="D193" s="464"/>
      <c r="E193" s="464"/>
      <c r="F193" s="464"/>
      <c r="G193" s="465"/>
      <c r="H193" s="467"/>
      <c r="I193" s="467"/>
      <c r="J193" s="467"/>
      <c r="K193" s="467"/>
      <c r="L193" s="467"/>
      <c r="M193" s="467"/>
      <c r="N193" s="467"/>
      <c r="O193" s="467"/>
      <c r="P193" s="467"/>
      <c r="Q193" s="467"/>
      <c r="R193" s="467"/>
      <c r="S193" s="469"/>
      <c r="AE193" s="465"/>
    </row>
    <row r="194" spans="1:31" s="462" customFormat="1">
      <c r="A194" s="261"/>
      <c r="C194" s="463"/>
      <c r="D194" s="464"/>
      <c r="E194" s="464"/>
      <c r="F194" s="464"/>
      <c r="G194" s="465"/>
      <c r="H194" s="467"/>
      <c r="I194" s="467"/>
      <c r="J194" s="467"/>
      <c r="K194" s="467"/>
      <c r="L194" s="467"/>
      <c r="M194" s="467"/>
      <c r="N194" s="467"/>
      <c r="O194" s="467"/>
      <c r="P194" s="467"/>
      <c r="Q194" s="467"/>
      <c r="R194" s="467"/>
      <c r="S194" s="469"/>
      <c r="AE194" s="465"/>
    </row>
    <row r="195" spans="1:31" s="462" customFormat="1">
      <c r="A195" s="261"/>
      <c r="C195" s="463"/>
      <c r="D195" s="464"/>
      <c r="E195" s="464"/>
      <c r="F195" s="464"/>
      <c r="G195" s="465"/>
      <c r="H195" s="467"/>
      <c r="I195" s="467"/>
      <c r="J195" s="467"/>
      <c r="K195" s="467"/>
      <c r="L195" s="467"/>
      <c r="M195" s="467"/>
      <c r="N195" s="467"/>
      <c r="O195" s="467"/>
      <c r="P195" s="467"/>
      <c r="Q195" s="467"/>
      <c r="R195" s="467"/>
      <c r="S195" s="469"/>
      <c r="AE195" s="465"/>
    </row>
    <row r="196" spans="1:31" s="462" customFormat="1">
      <c r="A196" s="261"/>
      <c r="C196" s="463"/>
      <c r="D196" s="464"/>
      <c r="E196" s="464"/>
      <c r="F196" s="464"/>
      <c r="G196" s="465"/>
      <c r="H196" s="467"/>
      <c r="I196" s="467"/>
      <c r="J196" s="467"/>
      <c r="K196" s="467"/>
      <c r="L196" s="467"/>
      <c r="M196" s="467"/>
      <c r="N196" s="467"/>
      <c r="O196" s="467"/>
      <c r="P196" s="467"/>
      <c r="Q196" s="467"/>
      <c r="R196" s="467"/>
      <c r="S196" s="469"/>
      <c r="AE196" s="465"/>
    </row>
    <row r="197" spans="1:31" s="462" customFormat="1">
      <c r="A197" s="261"/>
      <c r="C197" s="463"/>
      <c r="D197" s="464"/>
      <c r="E197" s="464"/>
      <c r="F197" s="464"/>
      <c r="G197" s="465"/>
      <c r="H197" s="467"/>
      <c r="I197" s="467"/>
      <c r="J197" s="467"/>
      <c r="K197" s="467"/>
      <c r="L197" s="467"/>
      <c r="M197" s="467"/>
      <c r="N197" s="467"/>
      <c r="O197" s="467"/>
      <c r="P197" s="467"/>
      <c r="Q197" s="467"/>
      <c r="R197" s="467"/>
      <c r="S197" s="469"/>
      <c r="AE197" s="465"/>
    </row>
    <row r="198" spans="1:31" s="462" customFormat="1">
      <c r="A198" s="261"/>
      <c r="C198" s="463"/>
      <c r="D198" s="464"/>
      <c r="E198" s="464"/>
      <c r="F198" s="464"/>
      <c r="G198" s="465"/>
      <c r="H198" s="467"/>
      <c r="I198" s="467"/>
      <c r="J198" s="467"/>
      <c r="K198" s="467"/>
      <c r="L198" s="467"/>
      <c r="M198" s="467"/>
      <c r="N198" s="467"/>
      <c r="O198" s="467"/>
      <c r="P198" s="467"/>
      <c r="Q198" s="467"/>
      <c r="R198" s="467"/>
      <c r="S198" s="469"/>
      <c r="AE198" s="465"/>
    </row>
    <row r="199" spans="1:31" s="462" customFormat="1">
      <c r="A199" s="261"/>
      <c r="C199" s="463"/>
      <c r="D199" s="464"/>
      <c r="E199" s="464"/>
      <c r="F199" s="464"/>
      <c r="G199" s="465"/>
      <c r="H199" s="467"/>
      <c r="I199" s="467"/>
      <c r="J199" s="467"/>
      <c r="K199" s="467"/>
      <c r="L199" s="467"/>
      <c r="M199" s="467"/>
      <c r="N199" s="467"/>
      <c r="O199" s="467"/>
      <c r="P199" s="467"/>
      <c r="Q199" s="467"/>
      <c r="R199" s="467"/>
      <c r="S199" s="469"/>
      <c r="AE199" s="465"/>
    </row>
    <row r="200" spans="1:31" s="462" customFormat="1">
      <c r="A200" s="261"/>
      <c r="C200" s="463"/>
      <c r="D200" s="464"/>
      <c r="E200" s="464"/>
      <c r="F200" s="464"/>
      <c r="G200" s="465"/>
      <c r="H200" s="467"/>
      <c r="I200" s="467"/>
      <c r="J200" s="467"/>
      <c r="K200" s="467"/>
      <c r="L200" s="467"/>
      <c r="M200" s="467"/>
      <c r="N200" s="467"/>
      <c r="O200" s="467"/>
      <c r="P200" s="467"/>
      <c r="Q200" s="467"/>
      <c r="R200" s="467"/>
      <c r="S200" s="469"/>
      <c r="AE200" s="465"/>
    </row>
    <row r="201" spans="1:31" s="462" customFormat="1">
      <c r="A201" s="261"/>
      <c r="C201" s="463"/>
      <c r="D201" s="464"/>
      <c r="E201" s="464"/>
      <c r="F201" s="464"/>
      <c r="G201" s="465"/>
      <c r="H201" s="467"/>
      <c r="I201" s="467"/>
      <c r="J201" s="467"/>
      <c r="K201" s="467"/>
      <c r="L201" s="467"/>
      <c r="M201" s="467"/>
      <c r="N201" s="467"/>
      <c r="O201" s="467"/>
      <c r="P201" s="467"/>
      <c r="Q201" s="467"/>
      <c r="R201" s="467"/>
      <c r="S201" s="469"/>
      <c r="AE201" s="465"/>
    </row>
    <row r="202" spans="1:31" s="462" customFormat="1">
      <c r="A202" s="261"/>
      <c r="C202" s="463"/>
      <c r="D202" s="464"/>
      <c r="E202" s="464"/>
      <c r="F202" s="464"/>
      <c r="G202" s="465"/>
      <c r="H202" s="467"/>
      <c r="I202" s="467"/>
      <c r="J202" s="467"/>
      <c r="K202" s="467"/>
      <c r="L202" s="467"/>
      <c r="M202" s="467"/>
      <c r="N202" s="467"/>
      <c r="O202" s="467"/>
      <c r="P202" s="467"/>
      <c r="Q202" s="467"/>
      <c r="R202" s="467"/>
      <c r="S202" s="469"/>
      <c r="AE202" s="465"/>
    </row>
    <row r="203" spans="1:31" s="462" customFormat="1">
      <c r="A203" s="261"/>
      <c r="C203" s="463"/>
      <c r="D203" s="464"/>
      <c r="E203" s="464"/>
      <c r="F203" s="464"/>
      <c r="G203" s="465"/>
      <c r="H203" s="467"/>
      <c r="I203" s="467"/>
      <c r="J203" s="467"/>
      <c r="K203" s="467"/>
      <c r="L203" s="467"/>
      <c r="M203" s="467"/>
      <c r="N203" s="467"/>
      <c r="O203" s="467"/>
      <c r="P203" s="467"/>
      <c r="Q203" s="467"/>
      <c r="R203" s="467"/>
      <c r="S203" s="469"/>
      <c r="AE203" s="465"/>
    </row>
    <row r="204" spans="1:31" s="462" customFormat="1">
      <c r="A204" s="261"/>
      <c r="C204" s="463"/>
      <c r="D204" s="464"/>
      <c r="E204" s="464"/>
      <c r="F204" s="464"/>
      <c r="G204" s="465"/>
      <c r="H204" s="467"/>
      <c r="I204" s="467"/>
      <c r="J204" s="467"/>
      <c r="K204" s="467"/>
      <c r="L204" s="467"/>
      <c r="M204" s="467"/>
      <c r="N204" s="467"/>
      <c r="O204" s="467"/>
      <c r="P204" s="467"/>
      <c r="Q204" s="467"/>
      <c r="R204" s="467"/>
      <c r="S204" s="469"/>
      <c r="AE204" s="465"/>
    </row>
    <row r="205" spans="1:31" s="462" customFormat="1">
      <c r="A205" s="261"/>
      <c r="C205" s="463"/>
      <c r="D205" s="464"/>
      <c r="E205" s="464"/>
      <c r="F205" s="464"/>
      <c r="G205" s="465"/>
      <c r="H205" s="467"/>
      <c r="I205" s="467"/>
      <c r="J205" s="467"/>
      <c r="K205" s="467"/>
      <c r="L205" s="467"/>
      <c r="M205" s="467"/>
      <c r="N205" s="467"/>
      <c r="O205" s="467"/>
      <c r="P205" s="467"/>
      <c r="Q205" s="467"/>
      <c r="R205" s="467"/>
      <c r="S205" s="469"/>
      <c r="AE205" s="465"/>
    </row>
    <row r="206" spans="1:31" s="462" customFormat="1">
      <c r="A206" s="261"/>
      <c r="C206" s="463"/>
      <c r="D206" s="464"/>
      <c r="E206" s="464"/>
      <c r="F206" s="464"/>
      <c r="G206" s="465"/>
      <c r="H206" s="467"/>
      <c r="I206" s="467"/>
      <c r="J206" s="467"/>
      <c r="K206" s="467"/>
      <c r="L206" s="467"/>
      <c r="M206" s="467"/>
      <c r="N206" s="467"/>
      <c r="O206" s="467"/>
      <c r="P206" s="467"/>
      <c r="Q206" s="467"/>
      <c r="R206" s="467"/>
      <c r="S206" s="469"/>
      <c r="AE206" s="465"/>
    </row>
    <row r="207" spans="1:31" s="462" customFormat="1">
      <c r="A207" s="261"/>
      <c r="C207" s="463"/>
      <c r="D207" s="464"/>
      <c r="E207" s="464"/>
      <c r="F207" s="464"/>
      <c r="G207" s="465"/>
      <c r="H207" s="467"/>
      <c r="I207" s="467"/>
      <c r="J207" s="467"/>
      <c r="K207" s="467"/>
      <c r="L207" s="467"/>
      <c r="M207" s="467"/>
      <c r="N207" s="467"/>
      <c r="O207" s="467"/>
      <c r="P207" s="467"/>
      <c r="Q207" s="467"/>
      <c r="R207" s="467"/>
      <c r="S207" s="469"/>
      <c r="AE207" s="465"/>
    </row>
    <row r="208" spans="1:31" s="462" customFormat="1">
      <c r="A208" s="261"/>
      <c r="C208" s="463"/>
      <c r="D208" s="464"/>
      <c r="E208" s="464"/>
      <c r="F208" s="464"/>
      <c r="G208" s="465"/>
      <c r="H208" s="467"/>
      <c r="I208" s="467"/>
      <c r="J208" s="467"/>
      <c r="K208" s="467"/>
      <c r="L208" s="467"/>
      <c r="M208" s="467"/>
      <c r="N208" s="467"/>
      <c r="O208" s="467"/>
      <c r="P208" s="467"/>
      <c r="Q208" s="467"/>
      <c r="R208" s="467"/>
      <c r="S208" s="469"/>
      <c r="AE208" s="465"/>
    </row>
    <row r="209" spans="1:31" s="462" customFormat="1">
      <c r="A209" s="261"/>
      <c r="C209" s="463"/>
      <c r="D209" s="464"/>
      <c r="E209" s="464"/>
      <c r="F209" s="464"/>
      <c r="G209" s="465"/>
      <c r="H209" s="467"/>
      <c r="I209" s="467"/>
      <c r="J209" s="467"/>
      <c r="K209" s="467"/>
      <c r="L209" s="467"/>
      <c r="M209" s="467"/>
      <c r="N209" s="467"/>
      <c r="O209" s="467"/>
      <c r="P209" s="467"/>
      <c r="Q209" s="467"/>
      <c r="R209" s="467"/>
      <c r="S209" s="469"/>
      <c r="AE209" s="465"/>
    </row>
    <row r="210" spans="1:31" s="462" customFormat="1">
      <c r="A210" s="261"/>
      <c r="C210" s="463"/>
      <c r="D210" s="464"/>
      <c r="E210" s="464"/>
      <c r="F210" s="464"/>
      <c r="G210" s="465"/>
      <c r="H210" s="467"/>
      <c r="I210" s="467"/>
      <c r="J210" s="467"/>
      <c r="K210" s="467"/>
      <c r="L210" s="467"/>
      <c r="M210" s="467"/>
      <c r="N210" s="467"/>
      <c r="O210" s="467"/>
      <c r="P210" s="467"/>
      <c r="Q210" s="467"/>
      <c r="R210" s="467"/>
      <c r="S210" s="469"/>
      <c r="AE210" s="465"/>
    </row>
    <row r="211" spans="1:31" s="462" customFormat="1">
      <c r="A211" s="261"/>
      <c r="C211" s="463"/>
      <c r="D211" s="464"/>
      <c r="E211" s="464"/>
      <c r="F211" s="464"/>
      <c r="G211" s="465"/>
      <c r="H211" s="467"/>
      <c r="I211" s="467"/>
      <c r="J211" s="467"/>
      <c r="K211" s="467"/>
      <c r="L211" s="467"/>
      <c r="M211" s="467"/>
      <c r="N211" s="467"/>
      <c r="O211" s="467"/>
      <c r="P211" s="467"/>
      <c r="Q211" s="467"/>
      <c r="R211" s="467"/>
      <c r="S211" s="469"/>
      <c r="AE211" s="465"/>
    </row>
    <row r="212" spans="1:31" s="462" customFormat="1">
      <c r="A212" s="261"/>
      <c r="C212" s="463"/>
      <c r="D212" s="464"/>
      <c r="E212" s="464"/>
      <c r="F212" s="464"/>
      <c r="G212" s="465"/>
      <c r="H212" s="467"/>
      <c r="I212" s="467"/>
      <c r="J212" s="467"/>
      <c r="K212" s="467"/>
      <c r="L212" s="467"/>
      <c r="M212" s="467"/>
      <c r="N212" s="467"/>
      <c r="O212" s="467"/>
      <c r="P212" s="467"/>
      <c r="Q212" s="467"/>
      <c r="R212" s="467"/>
      <c r="S212" s="469"/>
      <c r="AE212" s="465"/>
    </row>
    <row r="213" spans="1:31" s="462" customFormat="1">
      <c r="A213" s="261"/>
      <c r="C213" s="463"/>
      <c r="D213" s="464"/>
      <c r="E213" s="464"/>
      <c r="F213" s="464"/>
      <c r="G213" s="465"/>
      <c r="H213" s="467"/>
      <c r="I213" s="467"/>
      <c r="J213" s="467"/>
      <c r="K213" s="467"/>
      <c r="L213" s="467"/>
      <c r="M213" s="467"/>
      <c r="N213" s="467"/>
      <c r="O213" s="467"/>
      <c r="P213" s="467"/>
      <c r="Q213" s="467"/>
      <c r="R213" s="467"/>
      <c r="S213" s="469"/>
      <c r="AE213" s="465"/>
    </row>
    <row r="214" spans="1:31" s="462" customFormat="1">
      <c r="A214" s="261"/>
      <c r="C214" s="463"/>
      <c r="D214" s="464"/>
      <c r="E214" s="464"/>
      <c r="F214" s="464"/>
      <c r="G214" s="465"/>
      <c r="H214" s="467"/>
      <c r="I214" s="467"/>
      <c r="J214" s="467"/>
      <c r="K214" s="467"/>
      <c r="L214" s="467"/>
      <c r="M214" s="467"/>
      <c r="N214" s="467"/>
      <c r="O214" s="467"/>
      <c r="P214" s="467"/>
      <c r="Q214" s="467"/>
      <c r="R214" s="467"/>
      <c r="S214" s="469"/>
      <c r="AE214" s="465"/>
    </row>
    <row r="215" spans="1:31" s="462" customFormat="1">
      <c r="A215" s="261"/>
      <c r="C215" s="463"/>
      <c r="D215" s="464"/>
      <c r="E215" s="464"/>
      <c r="F215" s="464"/>
      <c r="G215" s="465"/>
      <c r="H215" s="467"/>
      <c r="I215" s="467"/>
      <c r="J215" s="467"/>
      <c r="K215" s="467"/>
      <c r="L215" s="467"/>
      <c r="M215" s="467"/>
      <c r="N215" s="467"/>
      <c r="O215" s="467"/>
      <c r="P215" s="467"/>
      <c r="Q215" s="467"/>
      <c r="R215" s="467"/>
      <c r="S215" s="469"/>
      <c r="AE215" s="465"/>
    </row>
    <row r="216" spans="1:31" s="462" customFormat="1">
      <c r="A216" s="261"/>
      <c r="C216" s="463"/>
      <c r="D216" s="464"/>
      <c r="E216" s="464"/>
      <c r="F216" s="464"/>
      <c r="G216" s="465"/>
      <c r="H216" s="467"/>
      <c r="I216" s="467"/>
      <c r="J216" s="467"/>
      <c r="K216" s="467"/>
      <c r="L216" s="467"/>
      <c r="M216" s="467"/>
      <c r="N216" s="467"/>
      <c r="O216" s="467"/>
      <c r="P216" s="467"/>
      <c r="Q216" s="467"/>
      <c r="R216" s="467"/>
      <c r="S216" s="469"/>
      <c r="AE216" s="465"/>
    </row>
    <row r="217" spans="1:31" s="462" customFormat="1">
      <c r="A217" s="261"/>
      <c r="C217" s="463"/>
      <c r="D217" s="464"/>
      <c r="E217" s="464"/>
      <c r="F217" s="464"/>
      <c r="G217" s="465"/>
      <c r="H217" s="467"/>
      <c r="I217" s="467"/>
      <c r="J217" s="467"/>
      <c r="K217" s="467"/>
      <c r="L217" s="467"/>
      <c r="M217" s="467"/>
      <c r="N217" s="467"/>
      <c r="O217" s="467"/>
      <c r="P217" s="467"/>
      <c r="Q217" s="467"/>
      <c r="R217" s="467"/>
      <c r="S217" s="469"/>
      <c r="AE217" s="465"/>
    </row>
    <row r="218" spans="1:31" s="462" customFormat="1">
      <c r="A218" s="261"/>
      <c r="C218" s="463"/>
      <c r="D218" s="464"/>
      <c r="E218" s="464"/>
      <c r="F218" s="464"/>
      <c r="G218" s="465"/>
      <c r="H218" s="467"/>
      <c r="I218" s="467"/>
      <c r="J218" s="467"/>
      <c r="K218" s="467"/>
      <c r="L218" s="467"/>
      <c r="M218" s="467"/>
      <c r="N218" s="467"/>
      <c r="O218" s="467"/>
      <c r="P218" s="467"/>
      <c r="Q218" s="467"/>
      <c r="R218" s="467"/>
      <c r="S218" s="469"/>
      <c r="AE218" s="465"/>
    </row>
    <row r="219" spans="1:31" s="462" customFormat="1">
      <c r="A219" s="261"/>
      <c r="C219" s="463"/>
      <c r="D219" s="464"/>
      <c r="E219" s="464"/>
      <c r="F219" s="464"/>
      <c r="G219" s="465"/>
      <c r="H219" s="467"/>
      <c r="I219" s="467"/>
      <c r="J219" s="467"/>
      <c r="K219" s="467"/>
      <c r="L219" s="467"/>
      <c r="M219" s="467"/>
      <c r="N219" s="467"/>
      <c r="O219" s="467"/>
      <c r="P219" s="467"/>
      <c r="Q219" s="467"/>
      <c r="R219" s="467"/>
      <c r="S219" s="469"/>
      <c r="AE219" s="465"/>
    </row>
    <row r="220" spans="1:31" s="462" customFormat="1">
      <c r="A220" s="261"/>
      <c r="C220" s="463"/>
      <c r="D220" s="464"/>
      <c r="E220" s="464"/>
      <c r="F220" s="464"/>
      <c r="G220" s="465"/>
      <c r="H220" s="467"/>
      <c r="I220" s="467"/>
      <c r="J220" s="467"/>
      <c r="K220" s="467"/>
      <c r="L220" s="467"/>
      <c r="M220" s="467"/>
      <c r="N220" s="467"/>
      <c r="O220" s="467"/>
      <c r="P220" s="467"/>
      <c r="Q220" s="467"/>
      <c r="R220" s="467"/>
      <c r="S220" s="469"/>
      <c r="AE220" s="465"/>
    </row>
    <row r="221" spans="1:31" s="462" customFormat="1">
      <c r="A221" s="261"/>
      <c r="C221" s="463"/>
      <c r="D221" s="464"/>
      <c r="E221" s="464"/>
      <c r="F221" s="464"/>
      <c r="G221" s="465"/>
      <c r="H221" s="467"/>
      <c r="I221" s="467"/>
      <c r="J221" s="467"/>
      <c r="K221" s="467"/>
      <c r="L221" s="467"/>
      <c r="M221" s="467"/>
      <c r="N221" s="467"/>
      <c r="O221" s="467"/>
      <c r="P221" s="467"/>
      <c r="Q221" s="467"/>
      <c r="R221" s="467"/>
      <c r="S221" s="469"/>
      <c r="AE221" s="465"/>
    </row>
    <row r="222" spans="1:31" s="462" customFormat="1">
      <c r="A222" s="261"/>
      <c r="C222" s="463"/>
      <c r="D222" s="464"/>
      <c r="E222" s="464"/>
      <c r="F222" s="464"/>
      <c r="G222" s="465"/>
      <c r="H222" s="467"/>
      <c r="I222" s="467"/>
      <c r="J222" s="467"/>
      <c r="K222" s="467"/>
      <c r="L222" s="467"/>
      <c r="M222" s="467"/>
      <c r="N222" s="467"/>
      <c r="O222" s="467"/>
      <c r="P222" s="467"/>
      <c r="Q222" s="467"/>
      <c r="R222" s="467"/>
      <c r="S222" s="469"/>
      <c r="AE222" s="465"/>
    </row>
    <row r="223" spans="1:31" s="462" customFormat="1">
      <c r="A223" s="261"/>
      <c r="C223" s="463"/>
      <c r="D223" s="464"/>
      <c r="E223" s="464"/>
      <c r="F223" s="464"/>
      <c r="G223" s="465"/>
      <c r="H223" s="467"/>
      <c r="I223" s="467"/>
      <c r="J223" s="467"/>
      <c r="K223" s="467"/>
      <c r="L223" s="467"/>
      <c r="M223" s="467"/>
      <c r="N223" s="467"/>
      <c r="O223" s="467"/>
      <c r="P223" s="467"/>
      <c r="Q223" s="467"/>
      <c r="R223" s="467"/>
      <c r="S223" s="469"/>
      <c r="AE223" s="465"/>
    </row>
    <row r="224" spans="1:31" s="462" customFormat="1">
      <c r="A224" s="261"/>
      <c r="C224" s="463"/>
      <c r="D224" s="464"/>
      <c r="E224" s="464"/>
      <c r="F224" s="464"/>
      <c r="G224" s="465"/>
      <c r="H224" s="467"/>
      <c r="I224" s="467"/>
      <c r="J224" s="467"/>
      <c r="K224" s="467"/>
      <c r="L224" s="467"/>
      <c r="M224" s="467"/>
      <c r="N224" s="467"/>
      <c r="O224" s="467"/>
      <c r="P224" s="467"/>
      <c r="Q224" s="467"/>
      <c r="R224" s="467"/>
      <c r="S224" s="469"/>
      <c r="AE224" s="465"/>
    </row>
    <row r="225" spans="1:31" s="462" customFormat="1">
      <c r="A225" s="261"/>
      <c r="C225" s="463"/>
      <c r="D225" s="464"/>
      <c r="E225" s="464"/>
      <c r="F225" s="464"/>
      <c r="G225" s="465"/>
      <c r="H225" s="467"/>
      <c r="I225" s="467"/>
      <c r="J225" s="467"/>
      <c r="K225" s="467"/>
      <c r="L225" s="467"/>
      <c r="M225" s="467"/>
      <c r="N225" s="467"/>
      <c r="O225" s="467"/>
      <c r="P225" s="467"/>
      <c r="Q225" s="467"/>
      <c r="R225" s="467"/>
      <c r="S225" s="469"/>
      <c r="AE225" s="465"/>
    </row>
    <row r="226" spans="1:31" s="462" customFormat="1">
      <c r="A226" s="261"/>
      <c r="C226" s="463"/>
      <c r="D226" s="464"/>
      <c r="E226" s="464"/>
      <c r="F226" s="464"/>
      <c r="G226" s="465"/>
      <c r="H226" s="467"/>
      <c r="I226" s="467"/>
      <c r="J226" s="467"/>
      <c r="K226" s="467"/>
      <c r="L226" s="467"/>
      <c r="M226" s="467"/>
      <c r="N226" s="467"/>
      <c r="O226" s="467"/>
      <c r="P226" s="467"/>
      <c r="Q226" s="467"/>
      <c r="R226" s="467"/>
      <c r="S226" s="469"/>
      <c r="AE226" s="465"/>
    </row>
    <row r="227" spans="1:31" s="462" customFormat="1">
      <c r="A227" s="261"/>
      <c r="C227" s="463"/>
      <c r="D227" s="464"/>
      <c r="E227" s="464"/>
      <c r="F227" s="464"/>
      <c r="G227" s="465"/>
      <c r="H227" s="467"/>
      <c r="I227" s="467"/>
      <c r="J227" s="467"/>
      <c r="K227" s="467"/>
      <c r="L227" s="467"/>
      <c r="M227" s="467"/>
      <c r="N227" s="467"/>
      <c r="O227" s="467"/>
      <c r="P227" s="467"/>
      <c r="Q227" s="467"/>
      <c r="R227" s="467"/>
      <c r="S227" s="469"/>
      <c r="AE227" s="465"/>
    </row>
    <row r="228" spans="1:31" s="462" customFormat="1">
      <c r="A228" s="261"/>
      <c r="C228" s="463"/>
      <c r="D228" s="464"/>
      <c r="E228" s="464"/>
      <c r="F228" s="464"/>
      <c r="G228" s="465"/>
      <c r="H228" s="467"/>
      <c r="I228" s="467"/>
      <c r="J228" s="467"/>
      <c r="K228" s="467"/>
      <c r="L228" s="467"/>
      <c r="M228" s="467"/>
      <c r="N228" s="467"/>
      <c r="O228" s="467"/>
      <c r="P228" s="467"/>
      <c r="Q228" s="467"/>
      <c r="R228" s="467"/>
      <c r="S228" s="469"/>
      <c r="AE228" s="465"/>
    </row>
    <row r="229" spans="1:31" s="462" customFormat="1">
      <c r="A229" s="261"/>
      <c r="C229" s="463"/>
      <c r="D229" s="464"/>
      <c r="E229" s="464"/>
      <c r="F229" s="464"/>
      <c r="G229" s="465"/>
      <c r="H229" s="467"/>
      <c r="I229" s="467"/>
      <c r="J229" s="467"/>
      <c r="K229" s="467"/>
      <c r="L229" s="467"/>
      <c r="M229" s="467"/>
      <c r="N229" s="467"/>
      <c r="O229" s="467"/>
      <c r="P229" s="467"/>
      <c r="Q229" s="467"/>
      <c r="R229" s="467"/>
      <c r="S229" s="469"/>
      <c r="AE229" s="465"/>
    </row>
    <row r="230" spans="1:31" s="462" customFormat="1">
      <c r="A230" s="261"/>
      <c r="C230" s="463"/>
      <c r="D230" s="464"/>
      <c r="E230" s="464"/>
      <c r="F230" s="464"/>
      <c r="G230" s="465"/>
      <c r="H230" s="467"/>
      <c r="I230" s="467"/>
      <c r="J230" s="467"/>
      <c r="K230" s="467"/>
      <c r="L230" s="467"/>
      <c r="M230" s="467"/>
      <c r="N230" s="467"/>
      <c r="O230" s="467"/>
      <c r="P230" s="467"/>
      <c r="Q230" s="467"/>
      <c r="R230" s="467"/>
      <c r="S230" s="469"/>
      <c r="AE230" s="465"/>
    </row>
    <row r="231" spans="1:31" s="462" customFormat="1">
      <c r="A231" s="261"/>
      <c r="C231" s="463"/>
      <c r="D231" s="464"/>
      <c r="E231" s="464"/>
      <c r="F231" s="464"/>
      <c r="G231" s="465"/>
      <c r="H231" s="467"/>
      <c r="I231" s="467"/>
      <c r="J231" s="467"/>
      <c r="K231" s="467"/>
      <c r="L231" s="467"/>
      <c r="M231" s="467"/>
      <c r="N231" s="467"/>
      <c r="O231" s="467"/>
      <c r="P231" s="467"/>
      <c r="Q231" s="467"/>
      <c r="R231" s="467"/>
      <c r="S231" s="469"/>
      <c r="AE231" s="465"/>
    </row>
    <row r="232" spans="1:31" s="462" customFormat="1">
      <c r="A232" s="261"/>
      <c r="C232" s="463"/>
      <c r="D232" s="464"/>
      <c r="E232" s="464"/>
      <c r="F232" s="464"/>
      <c r="G232" s="465"/>
      <c r="H232" s="467"/>
      <c r="I232" s="467"/>
      <c r="J232" s="467"/>
      <c r="K232" s="467"/>
      <c r="L232" s="467"/>
      <c r="M232" s="467"/>
      <c r="N232" s="467"/>
      <c r="O232" s="467"/>
      <c r="P232" s="467"/>
      <c r="Q232" s="467"/>
      <c r="R232" s="467"/>
      <c r="S232" s="469"/>
      <c r="AE232" s="465"/>
    </row>
    <row r="233" spans="1:31" s="462" customFormat="1">
      <c r="A233" s="261"/>
      <c r="C233" s="463"/>
      <c r="D233" s="464"/>
      <c r="E233" s="464"/>
      <c r="F233" s="464"/>
      <c r="G233" s="465"/>
      <c r="H233" s="467"/>
      <c r="I233" s="467"/>
      <c r="J233" s="467"/>
      <c r="K233" s="467"/>
      <c r="L233" s="467"/>
      <c r="M233" s="467"/>
      <c r="N233" s="467"/>
      <c r="O233" s="467"/>
      <c r="P233" s="467"/>
      <c r="Q233" s="467"/>
      <c r="R233" s="467"/>
      <c r="S233" s="469"/>
      <c r="AE233" s="465"/>
    </row>
    <row r="234" spans="1:31" s="462" customFormat="1">
      <c r="A234" s="261"/>
      <c r="C234" s="463"/>
      <c r="D234" s="464"/>
      <c r="E234" s="464"/>
      <c r="F234" s="464"/>
      <c r="G234" s="465"/>
      <c r="H234" s="467"/>
      <c r="I234" s="467"/>
      <c r="J234" s="467"/>
      <c r="K234" s="467"/>
      <c r="L234" s="467"/>
      <c r="M234" s="467"/>
      <c r="N234" s="467"/>
      <c r="O234" s="467"/>
      <c r="P234" s="467"/>
      <c r="Q234" s="467"/>
      <c r="R234" s="467"/>
      <c r="S234" s="469"/>
      <c r="AE234" s="465"/>
    </row>
    <row r="235" spans="1:31" s="462" customFormat="1">
      <c r="A235" s="261"/>
      <c r="C235" s="463"/>
      <c r="D235" s="464"/>
      <c r="E235" s="464"/>
      <c r="F235" s="464"/>
      <c r="G235" s="465"/>
      <c r="H235" s="467"/>
      <c r="I235" s="467"/>
      <c r="J235" s="467"/>
      <c r="K235" s="467"/>
      <c r="L235" s="467"/>
      <c r="M235" s="467"/>
      <c r="N235" s="467"/>
      <c r="O235" s="467"/>
      <c r="P235" s="467"/>
      <c r="Q235" s="467"/>
      <c r="R235" s="467"/>
      <c r="S235" s="469"/>
      <c r="AE235" s="465"/>
    </row>
    <row r="236" spans="1:31" s="462" customFormat="1">
      <c r="A236" s="261"/>
      <c r="C236" s="463"/>
      <c r="D236" s="464"/>
      <c r="E236" s="464"/>
      <c r="F236" s="464"/>
      <c r="G236" s="465"/>
      <c r="H236" s="467"/>
      <c r="I236" s="467"/>
      <c r="J236" s="467"/>
      <c r="K236" s="467"/>
      <c r="L236" s="467"/>
      <c r="M236" s="467"/>
      <c r="N236" s="467"/>
      <c r="O236" s="467"/>
      <c r="P236" s="467"/>
      <c r="Q236" s="467"/>
      <c r="R236" s="467"/>
      <c r="S236" s="469"/>
      <c r="AE236" s="465"/>
    </row>
    <row r="237" spans="1:31" s="462" customFormat="1">
      <c r="A237" s="261"/>
      <c r="C237" s="463"/>
      <c r="D237" s="464"/>
      <c r="E237" s="464"/>
      <c r="F237" s="464"/>
      <c r="G237" s="465"/>
      <c r="H237" s="467"/>
      <c r="I237" s="467"/>
      <c r="J237" s="467"/>
      <c r="K237" s="467"/>
      <c r="L237" s="467"/>
      <c r="M237" s="467"/>
      <c r="N237" s="467"/>
      <c r="O237" s="467"/>
      <c r="P237" s="467"/>
      <c r="Q237" s="467"/>
      <c r="R237" s="467"/>
      <c r="S237" s="469"/>
      <c r="AE237" s="465"/>
    </row>
    <row r="238" spans="1:31" s="462" customFormat="1">
      <c r="A238" s="261"/>
      <c r="C238" s="463"/>
      <c r="D238" s="464"/>
      <c r="E238" s="464"/>
      <c r="F238" s="464"/>
      <c r="G238" s="465"/>
      <c r="H238" s="467"/>
      <c r="I238" s="467"/>
      <c r="J238" s="467"/>
      <c r="K238" s="467"/>
      <c r="L238" s="467"/>
      <c r="M238" s="467"/>
      <c r="N238" s="467"/>
      <c r="O238" s="467"/>
      <c r="P238" s="467"/>
      <c r="Q238" s="467"/>
      <c r="R238" s="467"/>
      <c r="S238" s="469"/>
      <c r="AE238" s="465"/>
    </row>
    <row r="239" spans="1:31" s="462" customFormat="1">
      <c r="A239" s="261"/>
      <c r="C239" s="463"/>
      <c r="D239" s="464"/>
      <c r="E239" s="464"/>
      <c r="F239" s="464"/>
      <c r="G239" s="465"/>
      <c r="H239" s="467"/>
      <c r="I239" s="467"/>
      <c r="J239" s="467"/>
      <c r="K239" s="467"/>
      <c r="L239" s="467"/>
      <c r="M239" s="467"/>
      <c r="N239" s="467"/>
      <c r="O239" s="467"/>
      <c r="P239" s="467"/>
      <c r="Q239" s="467"/>
      <c r="R239" s="467"/>
      <c r="S239" s="469"/>
      <c r="AE239" s="465"/>
    </row>
    <row r="240" spans="1:31" s="462" customFormat="1">
      <c r="A240" s="261"/>
      <c r="C240" s="463"/>
      <c r="D240" s="464"/>
      <c r="E240" s="464"/>
      <c r="F240" s="464"/>
      <c r="G240" s="465"/>
      <c r="H240" s="467"/>
      <c r="I240" s="467"/>
      <c r="J240" s="467"/>
      <c r="K240" s="467"/>
      <c r="L240" s="467"/>
      <c r="M240" s="467"/>
      <c r="N240" s="467"/>
      <c r="O240" s="467"/>
      <c r="P240" s="467"/>
      <c r="Q240" s="467"/>
      <c r="R240" s="467"/>
      <c r="S240" s="469"/>
      <c r="AE240" s="465"/>
    </row>
    <row r="241" spans="1:31" s="462" customFormat="1">
      <c r="A241" s="261"/>
      <c r="C241" s="463"/>
      <c r="D241" s="464"/>
      <c r="E241" s="464"/>
      <c r="F241" s="464"/>
      <c r="G241" s="465"/>
      <c r="H241" s="467"/>
      <c r="I241" s="467"/>
      <c r="J241" s="467"/>
      <c r="K241" s="467"/>
      <c r="L241" s="467"/>
      <c r="M241" s="467"/>
      <c r="N241" s="467"/>
      <c r="O241" s="467"/>
      <c r="P241" s="467"/>
      <c r="Q241" s="467"/>
      <c r="R241" s="467"/>
      <c r="S241" s="469"/>
      <c r="AE241" s="465"/>
    </row>
    <row r="242" spans="1:31" s="462" customFormat="1">
      <c r="A242" s="261"/>
      <c r="C242" s="463"/>
      <c r="D242" s="464"/>
      <c r="E242" s="464"/>
      <c r="F242" s="464"/>
      <c r="G242" s="465"/>
      <c r="H242" s="467"/>
      <c r="I242" s="467"/>
      <c r="J242" s="467"/>
      <c r="K242" s="467"/>
      <c r="L242" s="467"/>
      <c r="M242" s="467"/>
      <c r="N242" s="467"/>
      <c r="O242" s="467"/>
      <c r="P242" s="467"/>
      <c r="Q242" s="467"/>
      <c r="R242" s="467"/>
      <c r="S242" s="469"/>
      <c r="AE242" s="465"/>
    </row>
    <row r="243" spans="1:31" s="462" customFormat="1">
      <c r="A243" s="261"/>
      <c r="C243" s="463"/>
      <c r="D243" s="464"/>
      <c r="E243" s="464"/>
      <c r="F243" s="464"/>
      <c r="G243" s="465"/>
      <c r="H243" s="467"/>
      <c r="I243" s="467"/>
      <c r="J243" s="467"/>
      <c r="K243" s="467"/>
      <c r="L243" s="467"/>
      <c r="M243" s="467"/>
      <c r="N243" s="467"/>
      <c r="O243" s="467"/>
      <c r="P243" s="467"/>
      <c r="Q243" s="467"/>
      <c r="R243" s="467"/>
      <c r="S243" s="469"/>
      <c r="AE243" s="465"/>
    </row>
    <row r="244" spans="1:31" s="462" customFormat="1">
      <c r="A244" s="261"/>
      <c r="C244" s="463"/>
      <c r="D244" s="464"/>
      <c r="E244" s="464"/>
      <c r="F244" s="464"/>
      <c r="G244" s="465"/>
      <c r="H244" s="467"/>
      <c r="I244" s="467"/>
      <c r="J244" s="467"/>
      <c r="K244" s="467"/>
      <c r="L244" s="467"/>
      <c r="M244" s="467"/>
      <c r="N244" s="467"/>
      <c r="O244" s="467"/>
      <c r="P244" s="467"/>
      <c r="Q244" s="467"/>
      <c r="R244" s="467"/>
      <c r="S244" s="469"/>
      <c r="AE244" s="465"/>
    </row>
    <row r="245" spans="1:31" s="462" customFormat="1">
      <c r="A245" s="261"/>
      <c r="C245" s="463"/>
      <c r="D245" s="464"/>
      <c r="E245" s="464"/>
      <c r="F245" s="464"/>
      <c r="G245" s="465"/>
      <c r="H245" s="467"/>
      <c r="I245" s="467"/>
      <c r="J245" s="467"/>
      <c r="K245" s="467"/>
      <c r="L245" s="467"/>
      <c r="M245" s="467"/>
      <c r="N245" s="467"/>
      <c r="O245" s="467"/>
      <c r="P245" s="467"/>
      <c r="Q245" s="467"/>
      <c r="R245" s="467"/>
      <c r="S245" s="469"/>
      <c r="AE245" s="465"/>
    </row>
    <row r="246" spans="1:31" s="462" customFormat="1">
      <c r="A246" s="261"/>
      <c r="C246" s="463"/>
      <c r="D246" s="464"/>
      <c r="E246" s="464"/>
      <c r="F246" s="464"/>
      <c r="G246" s="465"/>
      <c r="H246" s="467"/>
      <c r="I246" s="467"/>
      <c r="J246" s="467"/>
      <c r="K246" s="467"/>
      <c r="L246" s="467"/>
      <c r="M246" s="467"/>
      <c r="N246" s="467"/>
      <c r="O246" s="467"/>
      <c r="P246" s="467"/>
      <c r="Q246" s="467"/>
      <c r="R246" s="467"/>
      <c r="S246" s="469"/>
      <c r="AE246" s="465"/>
    </row>
    <row r="247" spans="1:31" s="462" customFormat="1">
      <c r="A247" s="261"/>
      <c r="C247" s="463"/>
      <c r="D247" s="464"/>
      <c r="E247" s="464"/>
      <c r="F247" s="464"/>
      <c r="G247" s="465"/>
      <c r="H247" s="467"/>
      <c r="I247" s="467"/>
      <c r="J247" s="467"/>
      <c r="K247" s="467"/>
      <c r="L247" s="467"/>
      <c r="M247" s="467"/>
      <c r="N247" s="467"/>
      <c r="O247" s="467"/>
      <c r="P247" s="467"/>
      <c r="Q247" s="467"/>
      <c r="R247" s="467"/>
      <c r="S247" s="469"/>
      <c r="AE247" s="465"/>
    </row>
    <row r="248" spans="1:31" s="462" customFormat="1">
      <c r="A248" s="261"/>
      <c r="C248" s="463"/>
      <c r="D248" s="464"/>
      <c r="E248" s="464"/>
      <c r="F248" s="464"/>
      <c r="G248" s="465"/>
      <c r="H248" s="467"/>
      <c r="I248" s="467"/>
      <c r="J248" s="467"/>
      <c r="K248" s="467"/>
      <c r="L248" s="467"/>
      <c r="M248" s="467"/>
      <c r="N248" s="467"/>
      <c r="O248" s="467"/>
      <c r="P248" s="467"/>
      <c r="Q248" s="467"/>
      <c r="R248" s="467"/>
      <c r="S248" s="469"/>
      <c r="AE248" s="465"/>
    </row>
    <row r="249" spans="1:31" s="462" customFormat="1">
      <c r="A249" s="261"/>
      <c r="C249" s="463"/>
      <c r="D249" s="464"/>
      <c r="E249" s="464"/>
      <c r="F249" s="464"/>
      <c r="G249" s="465"/>
      <c r="H249" s="467"/>
      <c r="I249" s="467"/>
      <c r="J249" s="467"/>
      <c r="K249" s="467"/>
      <c r="L249" s="467"/>
      <c r="M249" s="467"/>
      <c r="N249" s="467"/>
      <c r="O249" s="467"/>
      <c r="P249" s="467"/>
      <c r="Q249" s="467"/>
      <c r="R249" s="467"/>
      <c r="S249" s="469"/>
      <c r="AE249" s="465"/>
    </row>
    <row r="250" spans="1:31" s="462" customFormat="1">
      <c r="A250" s="261"/>
      <c r="C250" s="463"/>
      <c r="D250" s="464"/>
      <c r="E250" s="464"/>
      <c r="F250" s="464"/>
      <c r="G250" s="465"/>
      <c r="H250" s="467"/>
      <c r="I250" s="467"/>
      <c r="J250" s="467"/>
      <c r="K250" s="467"/>
      <c r="L250" s="467"/>
      <c r="M250" s="467"/>
      <c r="N250" s="467"/>
      <c r="O250" s="467"/>
      <c r="P250" s="467"/>
      <c r="Q250" s="467"/>
      <c r="R250" s="467"/>
      <c r="S250" s="469"/>
      <c r="AE250" s="465"/>
    </row>
    <row r="251" spans="1:31" s="462" customFormat="1">
      <c r="A251" s="261"/>
      <c r="C251" s="463"/>
      <c r="D251" s="464"/>
      <c r="E251" s="464"/>
      <c r="F251" s="464"/>
      <c r="G251" s="465"/>
      <c r="H251" s="467"/>
      <c r="I251" s="467"/>
      <c r="J251" s="467"/>
      <c r="K251" s="467"/>
      <c r="L251" s="467"/>
      <c r="M251" s="467"/>
      <c r="N251" s="467"/>
      <c r="O251" s="467"/>
      <c r="P251" s="467"/>
      <c r="Q251" s="467"/>
      <c r="R251" s="467"/>
      <c r="S251" s="469"/>
      <c r="AE251" s="465"/>
    </row>
    <row r="252" spans="1:31" s="462" customFormat="1">
      <c r="A252" s="261"/>
      <c r="C252" s="463"/>
      <c r="D252" s="464"/>
      <c r="E252" s="464"/>
      <c r="F252" s="464"/>
      <c r="G252" s="465"/>
      <c r="H252" s="467"/>
      <c r="I252" s="467"/>
      <c r="J252" s="467"/>
      <c r="K252" s="467"/>
      <c r="L252" s="467"/>
      <c r="M252" s="467"/>
      <c r="N252" s="467"/>
      <c r="O252" s="467"/>
      <c r="P252" s="467"/>
      <c r="Q252" s="467"/>
      <c r="R252" s="467"/>
      <c r="S252" s="469"/>
      <c r="AE252" s="465"/>
    </row>
    <row r="253" spans="1:31" s="462" customFormat="1">
      <c r="A253" s="261"/>
      <c r="C253" s="463"/>
      <c r="D253" s="464"/>
      <c r="E253" s="464"/>
      <c r="F253" s="464"/>
      <c r="G253" s="465"/>
      <c r="H253" s="467"/>
      <c r="I253" s="467"/>
      <c r="J253" s="467"/>
      <c r="K253" s="467"/>
      <c r="L253" s="467"/>
      <c r="M253" s="467"/>
      <c r="N253" s="467"/>
      <c r="O253" s="467"/>
      <c r="P253" s="467"/>
      <c r="Q253" s="467"/>
      <c r="R253" s="467"/>
      <c r="S253" s="469"/>
      <c r="AE253" s="465"/>
    </row>
    <row r="254" spans="1:31" s="462" customFormat="1">
      <c r="A254" s="261"/>
      <c r="C254" s="463"/>
      <c r="D254" s="464"/>
      <c r="E254" s="464"/>
      <c r="F254" s="464"/>
      <c r="G254" s="465"/>
      <c r="H254" s="467"/>
      <c r="I254" s="467"/>
      <c r="J254" s="467"/>
      <c r="K254" s="467"/>
      <c r="L254" s="467"/>
      <c r="M254" s="467"/>
      <c r="N254" s="467"/>
      <c r="O254" s="467"/>
      <c r="P254" s="467"/>
      <c r="Q254" s="467"/>
      <c r="R254" s="467"/>
      <c r="S254" s="469"/>
      <c r="AE254" s="465"/>
    </row>
    <row r="255" spans="1:31" s="462" customFormat="1">
      <c r="A255" s="261"/>
      <c r="C255" s="463"/>
      <c r="D255" s="464"/>
      <c r="E255" s="464"/>
      <c r="F255" s="464"/>
      <c r="G255" s="465"/>
      <c r="H255" s="467"/>
      <c r="I255" s="467"/>
      <c r="J255" s="467"/>
      <c r="K255" s="467"/>
      <c r="L255" s="467"/>
      <c r="M255" s="467"/>
      <c r="N255" s="467"/>
      <c r="O255" s="467"/>
      <c r="P255" s="467"/>
      <c r="Q255" s="467"/>
      <c r="R255" s="467"/>
      <c r="S255" s="469"/>
      <c r="AE255" s="465"/>
    </row>
    <row r="256" spans="1:31" s="462" customFormat="1">
      <c r="A256" s="261"/>
      <c r="C256" s="463"/>
      <c r="D256" s="464"/>
      <c r="E256" s="464"/>
      <c r="F256" s="464"/>
      <c r="G256" s="465"/>
      <c r="H256" s="467"/>
      <c r="I256" s="467"/>
      <c r="J256" s="467"/>
      <c r="K256" s="467"/>
      <c r="L256" s="467"/>
      <c r="M256" s="467"/>
      <c r="N256" s="467"/>
      <c r="O256" s="467"/>
      <c r="P256" s="467"/>
      <c r="Q256" s="467"/>
      <c r="R256" s="467"/>
      <c r="S256" s="469"/>
      <c r="AE256" s="465"/>
    </row>
    <row r="257" spans="1:31" s="462" customFormat="1">
      <c r="A257" s="261"/>
      <c r="C257" s="463"/>
      <c r="D257" s="464"/>
      <c r="E257" s="464"/>
      <c r="F257" s="464"/>
      <c r="G257" s="465"/>
      <c r="H257" s="467"/>
      <c r="I257" s="467"/>
      <c r="J257" s="467"/>
      <c r="K257" s="467"/>
      <c r="L257" s="467"/>
      <c r="M257" s="467"/>
      <c r="N257" s="467"/>
      <c r="O257" s="467"/>
      <c r="P257" s="467"/>
      <c r="Q257" s="467"/>
      <c r="R257" s="467"/>
      <c r="S257" s="469"/>
      <c r="AE257" s="465"/>
    </row>
    <row r="258" spans="1:31" s="462" customFormat="1">
      <c r="A258" s="261"/>
      <c r="C258" s="463"/>
      <c r="D258" s="464"/>
      <c r="E258" s="464"/>
      <c r="F258" s="464"/>
      <c r="G258" s="465"/>
      <c r="H258" s="467"/>
      <c r="I258" s="467"/>
      <c r="J258" s="467"/>
      <c r="K258" s="467"/>
      <c r="L258" s="467"/>
      <c r="M258" s="467"/>
      <c r="N258" s="467"/>
      <c r="O258" s="467"/>
      <c r="P258" s="467"/>
      <c r="Q258" s="467"/>
      <c r="R258" s="467"/>
      <c r="S258" s="469"/>
      <c r="AE258" s="465"/>
    </row>
    <row r="259" spans="1:31" s="462" customFormat="1">
      <c r="A259" s="261"/>
      <c r="C259" s="463"/>
      <c r="D259" s="464"/>
      <c r="E259" s="464"/>
      <c r="F259" s="464"/>
      <c r="G259" s="465"/>
      <c r="H259" s="467"/>
      <c r="I259" s="467"/>
      <c r="J259" s="467"/>
      <c r="K259" s="467"/>
      <c r="L259" s="467"/>
      <c r="M259" s="467"/>
      <c r="N259" s="467"/>
      <c r="O259" s="467"/>
      <c r="P259" s="467"/>
      <c r="Q259" s="467"/>
      <c r="R259" s="467"/>
      <c r="S259" s="469"/>
      <c r="AE259" s="465"/>
    </row>
    <row r="260" spans="1:31" s="462" customFormat="1">
      <c r="A260" s="261"/>
      <c r="C260" s="463"/>
      <c r="D260" s="464"/>
      <c r="E260" s="464"/>
      <c r="F260" s="464"/>
      <c r="G260" s="465"/>
      <c r="H260" s="467"/>
      <c r="I260" s="467"/>
      <c r="J260" s="467"/>
      <c r="K260" s="467"/>
      <c r="L260" s="467"/>
      <c r="M260" s="467"/>
      <c r="N260" s="467"/>
      <c r="O260" s="467"/>
      <c r="P260" s="467"/>
      <c r="Q260" s="467"/>
      <c r="R260" s="467"/>
      <c r="S260" s="469"/>
      <c r="AE260" s="465"/>
    </row>
    <row r="261" spans="1:31" s="462" customFormat="1">
      <c r="A261" s="261"/>
      <c r="C261" s="463"/>
      <c r="D261" s="464"/>
      <c r="E261" s="464"/>
      <c r="F261" s="464"/>
      <c r="G261" s="465"/>
      <c r="H261" s="467"/>
      <c r="I261" s="467"/>
      <c r="J261" s="467"/>
      <c r="K261" s="467"/>
      <c r="L261" s="467"/>
      <c r="M261" s="467"/>
      <c r="N261" s="467"/>
      <c r="O261" s="467"/>
      <c r="P261" s="467"/>
      <c r="Q261" s="467"/>
      <c r="R261" s="467"/>
      <c r="S261" s="469"/>
      <c r="AE261" s="465"/>
    </row>
    <row r="262" spans="1:31" s="462" customFormat="1">
      <c r="A262" s="261"/>
      <c r="C262" s="463"/>
      <c r="D262" s="464"/>
      <c r="E262" s="464"/>
      <c r="F262" s="464"/>
      <c r="G262" s="465"/>
      <c r="H262" s="467"/>
      <c r="I262" s="467"/>
      <c r="J262" s="467"/>
      <c r="K262" s="467"/>
      <c r="L262" s="467"/>
      <c r="M262" s="467"/>
      <c r="N262" s="467"/>
      <c r="O262" s="467"/>
      <c r="P262" s="467"/>
      <c r="Q262" s="467"/>
      <c r="R262" s="467"/>
      <c r="S262" s="469"/>
      <c r="AE262" s="465"/>
    </row>
    <row r="263" spans="1:31" s="462" customFormat="1">
      <c r="A263" s="261"/>
      <c r="C263" s="463"/>
      <c r="D263" s="464"/>
      <c r="E263" s="464"/>
      <c r="F263" s="464"/>
      <c r="G263" s="465"/>
      <c r="H263" s="467"/>
      <c r="I263" s="467"/>
      <c r="J263" s="467"/>
      <c r="K263" s="467"/>
      <c r="L263" s="467"/>
      <c r="M263" s="467"/>
      <c r="N263" s="467"/>
      <c r="O263" s="467"/>
      <c r="P263" s="467"/>
      <c r="Q263" s="467"/>
      <c r="R263" s="467"/>
      <c r="S263" s="469"/>
      <c r="AE263" s="465"/>
    </row>
    <row r="264" spans="1:31" s="462" customFormat="1">
      <c r="A264" s="261"/>
      <c r="C264" s="463"/>
      <c r="D264" s="464"/>
      <c r="E264" s="464"/>
      <c r="F264" s="464"/>
      <c r="G264" s="465"/>
      <c r="H264" s="467"/>
      <c r="I264" s="467"/>
      <c r="J264" s="467"/>
      <c r="K264" s="467"/>
      <c r="L264" s="467"/>
      <c r="M264" s="467"/>
      <c r="N264" s="467"/>
      <c r="O264" s="467"/>
      <c r="P264" s="467"/>
      <c r="Q264" s="467"/>
      <c r="R264" s="467"/>
      <c r="S264" s="469"/>
      <c r="AE264" s="465"/>
    </row>
    <row r="265" spans="1:31" s="462" customFormat="1">
      <c r="A265" s="261"/>
      <c r="C265" s="463"/>
      <c r="D265" s="464"/>
      <c r="E265" s="464"/>
      <c r="F265" s="464"/>
      <c r="G265" s="465"/>
      <c r="H265" s="467"/>
      <c r="I265" s="467"/>
      <c r="J265" s="467"/>
      <c r="K265" s="467"/>
      <c r="L265" s="467"/>
      <c r="M265" s="467"/>
      <c r="N265" s="467"/>
      <c r="O265" s="467"/>
      <c r="P265" s="467"/>
      <c r="Q265" s="467"/>
      <c r="R265" s="467"/>
      <c r="S265" s="469"/>
      <c r="AE265" s="465"/>
    </row>
    <row r="266" spans="1:31" s="462" customFormat="1">
      <c r="A266" s="261"/>
      <c r="C266" s="463"/>
      <c r="D266" s="464"/>
      <c r="E266" s="464"/>
      <c r="F266" s="464"/>
      <c r="G266" s="465"/>
      <c r="H266" s="467"/>
      <c r="I266" s="467"/>
      <c r="J266" s="467"/>
      <c r="K266" s="467"/>
      <c r="L266" s="467"/>
      <c r="M266" s="467"/>
      <c r="N266" s="467"/>
      <c r="O266" s="467"/>
      <c r="P266" s="467"/>
      <c r="Q266" s="467"/>
      <c r="R266" s="467"/>
      <c r="S266" s="469"/>
      <c r="AE266" s="465"/>
    </row>
    <row r="267" spans="1:31" s="462" customFormat="1">
      <c r="A267" s="261"/>
      <c r="C267" s="463"/>
      <c r="D267" s="464"/>
      <c r="E267" s="464"/>
      <c r="F267" s="464"/>
      <c r="G267" s="465"/>
      <c r="H267" s="467"/>
      <c r="I267" s="467"/>
      <c r="J267" s="467"/>
      <c r="K267" s="467"/>
      <c r="L267" s="467"/>
      <c r="M267" s="467"/>
      <c r="N267" s="467"/>
      <c r="O267" s="467"/>
      <c r="P267" s="467"/>
      <c r="Q267" s="467"/>
      <c r="R267" s="467"/>
      <c r="S267" s="469"/>
      <c r="AE267" s="465"/>
    </row>
    <row r="268" spans="1:31" s="462" customFormat="1">
      <c r="A268" s="261"/>
      <c r="C268" s="463"/>
      <c r="D268" s="464"/>
      <c r="E268" s="464"/>
      <c r="F268" s="464"/>
      <c r="G268" s="465"/>
      <c r="H268" s="467"/>
      <c r="I268" s="467"/>
      <c r="J268" s="467"/>
      <c r="K268" s="467"/>
      <c r="L268" s="467"/>
      <c r="M268" s="467"/>
      <c r="N268" s="467"/>
      <c r="O268" s="467"/>
      <c r="P268" s="467"/>
      <c r="Q268" s="467"/>
      <c r="R268" s="467"/>
      <c r="S268" s="469"/>
      <c r="AE268" s="465"/>
    </row>
    <row r="269" spans="1:31" s="462" customFormat="1">
      <c r="A269" s="261"/>
      <c r="C269" s="463"/>
      <c r="D269" s="464"/>
      <c r="E269" s="464"/>
      <c r="F269" s="464"/>
      <c r="G269" s="465"/>
      <c r="H269" s="467"/>
      <c r="I269" s="467"/>
      <c r="J269" s="467"/>
      <c r="K269" s="467"/>
      <c r="L269" s="467"/>
      <c r="M269" s="467"/>
      <c r="N269" s="467"/>
      <c r="O269" s="467"/>
      <c r="P269" s="467"/>
      <c r="Q269" s="467"/>
      <c r="R269" s="467"/>
      <c r="S269" s="469"/>
      <c r="AE269" s="465"/>
    </row>
    <row r="270" spans="1:31" s="462" customFormat="1">
      <c r="A270" s="261"/>
      <c r="C270" s="463"/>
      <c r="D270" s="464"/>
      <c r="E270" s="464"/>
      <c r="F270" s="464"/>
      <c r="G270" s="465"/>
      <c r="H270" s="467"/>
      <c r="I270" s="467"/>
      <c r="J270" s="467"/>
      <c r="K270" s="467"/>
      <c r="L270" s="467"/>
      <c r="M270" s="467"/>
      <c r="N270" s="467"/>
      <c r="O270" s="467"/>
      <c r="P270" s="467"/>
      <c r="Q270" s="467"/>
      <c r="R270" s="467"/>
      <c r="S270" s="469"/>
      <c r="AE270" s="465"/>
    </row>
    <row r="271" spans="1:31" s="462" customFormat="1">
      <c r="A271" s="261"/>
      <c r="C271" s="463"/>
      <c r="D271" s="464"/>
      <c r="E271" s="464"/>
      <c r="F271" s="464"/>
      <c r="G271" s="465"/>
      <c r="H271" s="467"/>
      <c r="I271" s="467"/>
      <c r="J271" s="467"/>
      <c r="K271" s="467"/>
      <c r="L271" s="467"/>
      <c r="M271" s="467"/>
      <c r="N271" s="467"/>
      <c r="O271" s="467"/>
      <c r="P271" s="467"/>
      <c r="Q271" s="467"/>
      <c r="R271" s="467"/>
      <c r="S271" s="469"/>
      <c r="AE271" s="465"/>
    </row>
    <row r="272" spans="1:31" s="462" customFormat="1">
      <c r="A272" s="261"/>
      <c r="C272" s="463"/>
      <c r="D272" s="464"/>
      <c r="E272" s="464"/>
      <c r="F272" s="464"/>
      <c r="G272" s="465"/>
      <c r="H272" s="467"/>
      <c r="I272" s="467"/>
      <c r="J272" s="467"/>
      <c r="K272" s="467"/>
      <c r="L272" s="467"/>
      <c r="M272" s="467"/>
      <c r="N272" s="467"/>
      <c r="O272" s="467"/>
      <c r="P272" s="467"/>
      <c r="Q272" s="467"/>
      <c r="R272" s="467"/>
      <c r="S272" s="469"/>
      <c r="AE272" s="465"/>
    </row>
    <row r="273" spans="1:31" s="462" customFormat="1">
      <c r="A273" s="261"/>
      <c r="C273" s="463"/>
      <c r="D273" s="464"/>
      <c r="E273" s="464"/>
      <c r="F273" s="464"/>
      <c r="G273" s="465"/>
      <c r="H273" s="467"/>
      <c r="I273" s="467"/>
      <c r="J273" s="467"/>
      <c r="K273" s="467"/>
      <c r="L273" s="467"/>
      <c r="M273" s="467"/>
      <c r="N273" s="467"/>
      <c r="O273" s="467"/>
      <c r="P273" s="467"/>
      <c r="Q273" s="467"/>
      <c r="R273" s="467"/>
      <c r="S273" s="469"/>
      <c r="AE273" s="465"/>
    </row>
    <row r="274" spans="1:31" s="462" customFormat="1">
      <c r="A274" s="261"/>
      <c r="C274" s="463"/>
      <c r="D274" s="464"/>
      <c r="E274" s="464"/>
      <c r="F274" s="464"/>
      <c r="G274" s="465"/>
      <c r="H274" s="467"/>
      <c r="I274" s="467"/>
      <c r="J274" s="467"/>
      <c r="K274" s="467"/>
      <c r="L274" s="467"/>
      <c r="M274" s="467"/>
      <c r="N274" s="467"/>
      <c r="O274" s="467"/>
      <c r="P274" s="467"/>
      <c r="Q274" s="467"/>
      <c r="R274" s="467"/>
      <c r="S274" s="469"/>
      <c r="AE274" s="465"/>
    </row>
    <row r="275" spans="1:31" s="462" customFormat="1">
      <c r="A275" s="261"/>
      <c r="C275" s="463"/>
      <c r="D275" s="464"/>
      <c r="E275" s="464"/>
      <c r="F275" s="464"/>
      <c r="G275" s="465"/>
      <c r="H275" s="467"/>
      <c r="I275" s="467"/>
      <c r="J275" s="467"/>
      <c r="K275" s="467"/>
      <c r="L275" s="467"/>
      <c r="M275" s="467"/>
      <c r="N275" s="467"/>
      <c r="O275" s="467"/>
      <c r="P275" s="467"/>
      <c r="Q275" s="467"/>
      <c r="R275" s="467"/>
      <c r="S275" s="469"/>
      <c r="AE275" s="465"/>
    </row>
    <row r="276" spans="1:31" s="462" customFormat="1">
      <c r="A276" s="261"/>
      <c r="C276" s="463"/>
      <c r="D276" s="464"/>
      <c r="E276" s="464"/>
      <c r="F276" s="464"/>
      <c r="G276" s="465"/>
      <c r="H276" s="467"/>
      <c r="I276" s="467"/>
      <c r="J276" s="467"/>
      <c r="K276" s="467"/>
      <c r="L276" s="467"/>
      <c r="M276" s="467"/>
      <c r="N276" s="467"/>
      <c r="O276" s="467"/>
      <c r="P276" s="467"/>
      <c r="Q276" s="467"/>
      <c r="R276" s="467"/>
      <c r="S276" s="469"/>
      <c r="AE276" s="465"/>
    </row>
    <row r="277" spans="1:31" s="462" customFormat="1">
      <c r="A277" s="261"/>
      <c r="C277" s="463"/>
      <c r="D277" s="464"/>
      <c r="E277" s="464"/>
      <c r="F277" s="464"/>
      <c r="G277" s="465"/>
      <c r="H277" s="467"/>
      <c r="I277" s="467"/>
      <c r="J277" s="467"/>
      <c r="K277" s="467"/>
      <c r="L277" s="467"/>
      <c r="M277" s="467"/>
      <c r="N277" s="467"/>
      <c r="O277" s="467"/>
      <c r="P277" s="467"/>
      <c r="Q277" s="467"/>
      <c r="R277" s="467"/>
      <c r="S277" s="469"/>
      <c r="AE277" s="465"/>
    </row>
    <row r="278" spans="1:31" s="462" customFormat="1">
      <c r="A278" s="261"/>
      <c r="C278" s="463"/>
      <c r="D278" s="464"/>
      <c r="E278" s="464"/>
      <c r="F278" s="464"/>
      <c r="G278" s="465"/>
      <c r="H278" s="467"/>
      <c r="I278" s="467"/>
      <c r="J278" s="467"/>
      <c r="K278" s="467"/>
      <c r="L278" s="467"/>
      <c r="M278" s="467"/>
      <c r="N278" s="467"/>
      <c r="O278" s="467"/>
      <c r="P278" s="467"/>
      <c r="Q278" s="467"/>
      <c r="R278" s="467"/>
      <c r="S278" s="469"/>
      <c r="AE278" s="465"/>
    </row>
    <row r="279" spans="1:31" s="462" customFormat="1">
      <c r="A279" s="261"/>
      <c r="C279" s="463"/>
      <c r="D279" s="464"/>
      <c r="E279" s="464"/>
      <c r="F279" s="464"/>
      <c r="G279" s="465"/>
      <c r="H279" s="467"/>
      <c r="I279" s="467"/>
      <c r="J279" s="467"/>
      <c r="K279" s="467"/>
      <c r="L279" s="467"/>
      <c r="M279" s="467"/>
      <c r="N279" s="467"/>
      <c r="O279" s="467"/>
      <c r="P279" s="467"/>
      <c r="Q279" s="467"/>
      <c r="R279" s="467"/>
      <c r="S279" s="469"/>
      <c r="AE279" s="465"/>
    </row>
    <row r="280" spans="1:31" s="462" customFormat="1">
      <c r="A280" s="261"/>
      <c r="C280" s="463"/>
      <c r="D280" s="464"/>
      <c r="E280" s="464"/>
      <c r="F280" s="464"/>
      <c r="G280" s="465"/>
      <c r="H280" s="467"/>
      <c r="I280" s="467"/>
      <c r="J280" s="467"/>
      <c r="K280" s="467"/>
      <c r="L280" s="467"/>
      <c r="M280" s="467"/>
      <c r="N280" s="467"/>
      <c r="O280" s="467"/>
      <c r="P280" s="467"/>
      <c r="Q280" s="467"/>
      <c r="R280" s="467"/>
      <c r="S280" s="469"/>
      <c r="AE280" s="465"/>
    </row>
    <row r="281" spans="1:31" s="462" customFormat="1">
      <c r="A281" s="261"/>
      <c r="C281" s="463"/>
      <c r="D281" s="464"/>
      <c r="E281" s="464"/>
      <c r="F281" s="464"/>
      <c r="G281" s="465"/>
      <c r="H281" s="467"/>
      <c r="I281" s="467"/>
      <c r="J281" s="467"/>
      <c r="K281" s="467"/>
      <c r="L281" s="467"/>
      <c r="M281" s="467"/>
      <c r="N281" s="467"/>
      <c r="O281" s="467"/>
      <c r="P281" s="467"/>
      <c r="Q281" s="467"/>
      <c r="R281" s="467"/>
      <c r="S281" s="469"/>
      <c r="AE281" s="465"/>
    </row>
    <row r="282" spans="1:31" s="462" customFormat="1">
      <c r="A282" s="261"/>
      <c r="C282" s="463"/>
      <c r="D282" s="464"/>
      <c r="E282" s="464"/>
      <c r="F282" s="464"/>
      <c r="G282" s="465"/>
      <c r="H282" s="467"/>
      <c r="I282" s="467"/>
      <c r="J282" s="467"/>
      <c r="K282" s="467"/>
      <c r="L282" s="467"/>
      <c r="M282" s="467"/>
      <c r="N282" s="467"/>
      <c r="O282" s="467"/>
      <c r="P282" s="467"/>
      <c r="Q282" s="467"/>
      <c r="R282" s="467"/>
      <c r="S282" s="469"/>
      <c r="AE282" s="465"/>
    </row>
    <row r="283" spans="1:31" s="462" customFormat="1">
      <c r="A283" s="261"/>
      <c r="C283" s="463"/>
      <c r="D283" s="464"/>
      <c r="E283" s="464"/>
      <c r="F283" s="464"/>
      <c r="G283" s="465"/>
      <c r="H283" s="467"/>
      <c r="I283" s="467"/>
      <c r="J283" s="467"/>
      <c r="K283" s="467"/>
      <c r="L283" s="467"/>
      <c r="M283" s="467"/>
      <c r="N283" s="467"/>
      <c r="O283" s="467"/>
      <c r="P283" s="467"/>
      <c r="Q283" s="467"/>
      <c r="R283" s="467"/>
      <c r="S283" s="469"/>
      <c r="AE283" s="465"/>
    </row>
    <row r="284" spans="1:31" s="462" customFormat="1">
      <c r="A284" s="261"/>
      <c r="C284" s="463"/>
      <c r="D284" s="464"/>
      <c r="E284" s="464"/>
      <c r="F284" s="464"/>
      <c r="G284" s="465"/>
      <c r="H284" s="467"/>
      <c r="I284" s="467"/>
      <c r="J284" s="467"/>
      <c r="K284" s="467"/>
      <c r="L284" s="467"/>
      <c r="M284" s="467"/>
      <c r="N284" s="467"/>
      <c r="O284" s="467"/>
      <c r="P284" s="467"/>
      <c r="Q284" s="467"/>
      <c r="R284" s="467"/>
      <c r="S284" s="469"/>
      <c r="AE284" s="465"/>
    </row>
    <row r="285" spans="1:31" s="462" customFormat="1">
      <c r="A285" s="261"/>
      <c r="C285" s="463"/>
      <c r="D285" s="464"/>
      <c r="E285" s="464"/>
      <c r="F285" s="464"/>
      <c r="G285" s="465"/>
      <c r="H285" s="467"/>
      <c r="I285" s="467"/>
      <c r="J285" s="467"/>
      <c r="K285" s="467"/>
      <c r="L285" s="467"/>
      <c r="M285" s="467"/>
      <c r="N285" s="467"/>
      <c r="O285" s="467"/>
      <c r="P285" s="467"/>
      <c r="Q285" s="467"/>
      <c r="R285" s="467"/>
      <c r="S285" s="469"/>
      <c r="AE285" s="465"/>
    </row>
    <row r="286" spans="1:31" s="462" customFormat="1">
      <c r="A286" s="261"/>
      <c r="C286" s="463"/>
      <c r="D286" s="464"/>
      <c r="E286" s="464"/>
      <c r="F286" s="464"/>
      <c r="G286" s="465"/>
      <c r="H286" s="467"/>
      <c r="I286" s="467"/>
      <c r="J286" s="467"/>
      <c r="K286" s="467"/>
      <c r="L286" s="467"/>
      <c r="M286" s="467"/>
      <c r="N286" s="467"/>
      <c r="O286" s="467"/>
      <c r="P286" s="467"/>
      <c r="Q286" s="467"/>
      <c r="R286" s="467"/>
      <c r="S286" s="469"/>
      <c r="AE286" s="465"/>
    </row>
    <row r="287" spans="1:31" s="462" customFormat="1">
      <c r="A287" s="261"/>
      <c r="C287" s="463"/>
      <c r="D287" s="464"/>
      <c r="E287" s="464"/>
      <c r="F287" s="464"/>
      <c r="G287" s="465"/>
      <c r="H287" s="467"/>
      <c r="I287" s="467"/>
      <c r="J287" s="467"/>
      <c r="K287" s="467"/>
      <c r="L287" s="467"/>
      <c r="M287" s="467"/>
      <c r="N287" s="467"/>
      <c r="O287" s="467"/>
      <c r="P287" s="467"/>
      <c r="Q287" s="467"/>
      <c r="R287" s="467"/>
      <c r="S287" s="469"/>
      <c r="AE287" s="465"/>
    </row>
    <row r="288" spans="1:31" s="462" customFormat="1">
      <c r="A288" s="261"/>
      <c r="C288" s="463"/>
      <c r="D288" s="464"/>
      <c r="E288" s="464"/>
      <c r="F288" s="464"/>
      <c r="G288" s="465"/>
      <c r="H288" s="467"/>
      <c r="I288" s="467"/>
      <c r="J288" s="467"/>
      <c r="K288" s="467"/>
      <c r="L288" s="467"/>
      <c r="M288" s="467"/>
      <c r="N288" s="467"/>
      <c r="O288" s="467"/>
      <c r="P288" s="467"/>
      <c r="Q288" s="467"/>
      <c r="R288" s="467"/>
      <c r="S288" s="469"/>
      <c r="AE288" s="465"/>
    </row>
    <row r="289" spans="1:31" s="462" customFormat="1">
      <c r="A289" s="261"/>
      <c r="C289" s="463"/>
      <c r="D289" s="464"/>
      <c r="E289" s="464"/>
      <c r="F289" s="464"/>
      <c r="G289" s="465"/>
      <c r="H289" s="467"/>
      <c r="I289" s="467"/>
      <c r="J289" s="467"/>
      <c r="K289" s="467"/>
      <c r="L289" s="467"/>
      <c r="M289" s="467"/>
      <c r="N289" s="467"/>
      <c r="O289" s="467"/>
      <c r="P289" s="467"/>
      <c r="Q289" s="467"/>
      <c r="R289" s="467"/>
      <c r="S289" s="469"/>
      <c r="AE289" s="465"/>
    </row>
    <row r="290" spans="1:31" s="462" customFormat="1">
      <c r="A290" s="261"/>
      <c r="C290" s="463"/>
      <c r="D290" s="464"/>
      <c r="E290" s="464"/>
      <c r="F290" s="464"/>
      <c r="G290" s="465"/>
      <c r="H290" s="467"/>
      <c r="I290" s="467"/>
      <c r="J290" s="467"/>
      <c r="K290" s="467"/>
      <c r="L290" s="467"/>
      <c r="M290" s="467"/>
      <c r="N290" s="467"/>
      <c r="O290" s="467"/>
      <c r="P290" s="467"/>
      <c r="Q290" s="467"/>
      <c r="R290" s="467"/>
      <c r="S290" s="469"/>
      <c r="AE290" s="465"/>
    </row>
    <row r="291" spans="1:31" s="462" customFormat="1">
      <c r="A291" s="261"/>
      <c r="C291" s="463"/>
      <c r="D291" s="464"/>
      <c r="E291" s="464"/>
      <c r="F291" s="464"/>
      <c r="G291" s="465"/>
      <c r="H291" s="467"/>
      <c r="I291" s="467"/>
      <c r="J291" s="467"/>
      <c r="K291" s="467"/>
      <c r="L291" s="467"/>
      <c r="M291" s="467"/>
      <c r="N291" s="467"/>
      <c r="O291" s="467"/>
      <c r="P291" s="467"/>
      <c r="Q291" s="467"/>
      <c r="R291" s="467"/>
      <c r="S291" s="469"/>
      <c r="AE291" s="465"/>
    </row>
    <row r="292" spans="1:31" s="462" customFormat="1">
      <c r="A292" s="261"/>
      <c r="C292" s="463"/>
      <c r="D292" s="464"/>
      <c r="E292" s="464"/>
      <c r="F292" s="464"/>
      <c r="G292" s="465"/>
      <c r="H292" s="467"/>
      <c r="I292" s="467"/>
      <c r="J292" s="467"/>
      <c r="K292" s="467"/>
      <c r="L292" s="467"/>
      <c r="M292" s="467"/>
      <c r="N292" s="467"/>
      <c r="O292" s="467"/>
      <c r="P292" s="467"/>
      <c r="Q292" s="467"/>
      <c r="R292" s="467"/>
      <c r="S292" s="469"/>
      <c r="AE292" s="465"/>
    </row>
    <row r="293" spans="1:31" s="462" customFormat="1">
      <c r="A293" s="261"/>
      <c r="C293" s="463"/>
      <c r="D293" s="464"/>
      <c r="E293" s="464"/>
      <c r="F293" s="464"/>
      <c r="G293" s="465"/>
      <c r="H293" s="467"/>
      <c r="I293" s="467"/>
      <c r="J293" s="467"/>
      <c r="K293" s="467"/>
      <c r="L293" s="467"/>
      <c r="M293" s="467"/>
      <c r="N293" s="467"/>
      <c r="O293" s="467"/>
      <c r="P293" s="467"/>
      <c r="Q293" s="467"/>
      <c r="R293" s="467"/>
      <c r="S293" s="469"/>
      <c r="AE293" s="465"/>
    </row>
    <row r="294" spans="1:31" s="462" customFormat="1">
      <c r="A294" s="261"/>
      <c r="C294" s="463"/>
      <c r="D294" s="464"/>
      <c r="E294" s="464"/>
      <c r="F294" s="464"/>
      <c r="G294" s="465"/>
      <c r="H294" s="467"/>
      <c r="I294" s="467"/>
      <c r="J294" s="467"/>
      <c r="K294" s="467"/>
      <c r="L294" s="467"/>
      <c r="M294" s="467"/>
      <c r="N294" s="467"/>
      <c r="O294" s="467"/>
      <c r="P294" s="467"/>
      <c r="Q294" s="467"/>
      <c r="R294" s="467"/>
      <c r="S294" s="469"/>
      <c r="AE294" s="465"/>
    </row>
    <row r="295" spans="1:31" s="462" customFormat="1">
      <c r="A295" s="261"/>
      <c r="C295" s="463"/>
      <c r="D295" s="464"/>
      <c r="E295" s="464"/>
      <c r="F295" s="464"/>
      <c r="G295" s="465"/>
      <c r="H295" s="467"/>
      <c r="I295" s="467"/>
      <c r="J295" s="467"/>
      <c r="K295" s="467"/>
      <c r="L295" s="467"/>
      <c r="M295" s="467"/>
      <c r="N295" s="467"/>
      <c r="O295" s="467"/>
      <c r="P295" s="467"/>
      <c r="Q295" s="467"/>
      <c r="R295" s="467"/>
      <c r="S295" s="469"/>
      <c r="AE295" s="465"/>
    </row>
    <row r="296" spans="1:31" s="462" customFormat="1">
      <c r="A296" s="261"/>
      <c r="C296" s="463"/>
      <c r="D296" s="464"/>
      <c r="E296" s="464"/>
      <c r="F296" s="464"/>
      <c r="G296" s="465"/>
      <c r="H296" s="467"/>
      <c r="I296" s="467"/>
      <c r="J296" s="467"/>
      <c r="K296" s="467"/>
      <c r="L296" s="467"/>
      <c r="M296" s="467"/>
      <c r="N296" s="467"/>
      <c r="O296" s="467"/>
      <c r="P296" s="467"/>
      <c r="Q296" s="467"/>
      <c r="R296" s="467"/>
      <c r="S296" s="469"/>
      <c r="AE296" s="465"/>
    </row>
    <row r="297" spans="1:31" s="462" customFormat="1">
      <c r="A297" s="261"/>
      <c r="C297" s="463"/>
      <c r="D297" s="464"/>
      <c r="E297" s="464"/>
      <c r="F297" s="464"/>
      <c r="G297" s="465"/>
      <c r="H297" s="467"/>
      <c r="I297" s="467"/>
      <c r="J297" s="467"/>
      <c r="K297" s="467"/>
      <c r="L297" s="467"/>
      <c r="M297" s="467"/>
      <c r="N297" s="467"/>
      <c r="O297" s="467"/>
      <c r="P297" s="467"/>
      <c r="Q297" s="467"/>
      <c r="R297" s="467"/>
      <c r="S297" s="469"/>
      <c r="AE297" s="465"/>
    </row>
    <row r="298" spans="1:31" s="462" customFormat="1">
      <c r="A298" s="261"/>
      <c r="C298" s="463"/>
      <c r="D298" s="464"/>
      <c r="E298" s="464"/>
      <c r="F298" s="464"/>
      <c r="G298" s="465"/>
      <c r="H298" s="467"/>
      <c r="I298" s="467"/>
      <c r="J298" s="467"/>
      <c r="K298" s="467"/>
      <c r="L298" s="467"/>
      <c r="M298" s="467"/>
      <c r="N298" s="467"/>
      <c r="O298" s="467"/>
      <c r="P298" s="467"/>
      <c r="Q298" s="467"/>
      <c r="R298" s="467"/>
      <c r="S298" s="469"/>
      <c r="AE298" s="465"/>
    </row>
    <row r="299" spans="1:31" s="462" customFormat="1">
      <c r="A299" s="261"/>
      <c r="C299" s="463"/>
      <c r="D299" s="464"/>
      <c r="E299" s="464"/>
      <c r="F299" s="464"/>
      <c r="G299" s="465"/>
      <c r="H299" s="467"/>
      <c r="I299" s="467"/>
      <c r="J299" s="467"/>
      <c r="K299" s="467"/>
      <c r="L299" s="467"/>
      <c r="M299" s="467"/>
      <c r="N299" s="467"/>
      <c r="O299" s="467"/>
      <c r="P299" s="467"/>
      <c r="Q299" s="467"/>
      <c r="R299" s="467"/>
      <c r="S299" s="469"/>
      <c r="AE299" s="465"/>
    </row>
    <row r="300" spans="1:31" s="462" customFormat="1">
      <c r="A300" s="261"/>
      <c r="C300" s="463"/>
      <c r="D300" s="464"/>
      <c r="E300" s="464"/>
      <c r="F300" s="464"/>
      <c r="G300" s="465"/>
      <c r="H300" s="467"/>
      <c r="I300" s="467"/>
      <c r="J300" s="467"/>
      <c r="K300" s="467"/>
      <c r="L300" s="467"/>
      <c r="M300" s="467"/>
      <c r="N300" s="467"/>
      <c r="O300" s="467"/>
      <c r="P300" s="467"/>
      <c r="Q300" s="467"/>
      <c r="R300" s="467"/>
      <c r="S300" s="469"/>
      <c r="AE300" s="465"/>
    </row>
    <row r="301" spans="1:31" s="462" customFormat="1">
      <c r="A301" s="261"/>
      <c r="C301" s="463"/>
      <c r="D301" s="464"/>
      <c r="E301" s="464"/>
      <c r="F301" s="464"/>
      <c r="G301" s="465"/>
      <c r="H301" s="467"/>
      <c r="I301" s="467"/>
      <c r="J301" s="467"/>
      <c r="K301" s="467"/>
      <c r="L301" s="467"/>
      <c r="M301" s="467"/>
      <c r="N301" s="467"/>
      <c r="O301" s="467"/>
      <c r="P301" s="467"/>
      <c r="Q301" s="467"/>
      <c r="R301" s="467"/>
      <c r="S301" s="469"/>
      <c r="AE301" s="465"/>
    </row>
    <row r="302" spans="1:31" s="462" customFormat="1">
      <c r="A302" s="261"/>
      <c r="C302" s="463"/>
      <c r="D302" s="464"/>
      <c r="E302" s="464"/>
      <c r="F302" s="464"/>
      <c r="G302" s="465"/>
      <c r="H302" s="467"/>
      <c r="I302" s="467"/>
      <c r="J302" s="467"/>
      <c r="K302" s="467"/>
      <c r="L302" s="467"/>
      <c r="M302" s="467"/>
      <c r="N302" s="467"/>
      <c r="O302" s="467"/>
      <c r="P302" s="467"/>
      <c r="Q302" s="467"/>
      <c r="R302" s="467"/>
      <c r="S302" s="469"/>
      <c r="AE302" s="465"/>
    </row>
    <row r="303" spans="1:31" s="462" customFormat="1">
      <c r="A303" s="261"/>
      <c r="C303" s="463"/>
      <c r="D303" s="464"/>
      <c r="E303" s="464"/>
      <c r="F303" s="464"/>
      <c r="G303" s="465"/>
      <c r="H303" s="467"/>
      <c r="I303" s="467"/>
      <c r="J303" s="467"/>
      <c r="K303" s="467"/>
      <c r="L303" s="467"/>
      <c r="M303" s="467"/>
      <c r="N303" s="467"/>
      <c r="O303" s="467"/>
      <c r="P303" s="467"/>
      <c r="Q303" s="467"/>
      <c r="R303" s="467"/>
      <c r="S303" s="469"/>
      <c r="AE303" s="465"/>
    </row>
    <row r="304" spans="1:31" s="462" customFormat="1">
      <c r="A304" s="261"/>
      <c r="C304" s="463"/>
      <c r="D304" s="464"/>
      <c r="E304" s="464"/>
      <c r="F304" s="464"/>
      <c r="G304" s="465"/>
      <c r="H304" s="467"/>
      <c r="I304" s="467"/>
      <c r="J304" s="467"/>
      <c r="K304" s="467"/>
      <c r="L304" s="467"/>
      <c r="M304" s="467"/>
      <c r="N304" s="467"/>
      <c r="O304" s="467"/>
      <c r="P304" s="467"/>
      <c r="Q304" s="467"/>
      <c r="R304" s="467"/>
      <c r="S304" s="469"/>
      <c r="AE304" s="465"/>
    </row>
    <row r="305" spans="1:31" s="462" customFormat="1">
      <c r="A305" s="261"/>
      <c r="C305" s="463"/>
      <c r="D305" s="464"/>
      <c r="E305" s="464"/>
      <c r="F305" s="464"/>
      <c r="G305" s="465"/>
      <c r="H305" s="467"/>
      <c r="I305" s="467"/>
      <c r="J305" s="467"/>
      <c r="K305" s="467"/>
      <c r="L305" s="467"/>
      <c r="M305" s="467"/>
      <c r="N305" s="467"/>
      <c r="O305" s="467"/>
      <c r="P305" s="467"/>
      <c r="Q305" s="467"/>
      <c r="R305" s="467"/>
      <c r="S305" s="469"/>
      <c r="AE305" s="465"/>
    </row>
    <row r="306" spans="1:31" s="462" customFormat="1">
      <c r="A306" s="261"/>
      <c r="C306" s="463"/>
      <c r="D306" s="464"/>
      <c r="E306" s="464"/>
      <c r="F306" s="464"/>
      <c r="G306" s="465"/>
      <c r="H306" s="467"/>
      <c r="I306" s="467"/>
      <c r="J306" s="467"/>
      <c r="K306" s="467"/>
      <c r="L306" s="467"/>
      <c r="M306" s="467"/>
      <c r="N306" s="467"/>
      <c r="O306" s="467"/>
      <c r="P306" s="467"/>
      <c r="Q306" s="467"/>
      <c r="R306" s="467"/>
      <c r="S306" s="469"/>
      <c r="AE306" s="465"/>
    </row>
  </sheetData>
  <mergeCells count="5">
    <mergeCell ref="C1:G1"/>
    <mergeCell ref="H1:S1"/>
    <mergeCell ref="T1:AE1"/>
    <mergeCell ref="AF1:AQ1"/>
    <mergeCell ref="AR1:BC1"/>
  </mergeCells>
  <phoneticPr fontId="19" type="noConversion"/>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8" tint="-0.499984740745262"/>
  </sheetPr>
  <dimension ref="A1:FN54"/>
  <sheetViews>
    <sheetView zoomScale="90" zoomScaleNormal="90" workbookViewId="0">
      <selection activeCell="G5" sqref="G5"/>
    </sheetView>
  </sheetViews>
  <sheetFormatPr defaultColWidth="9" defaultRowHeight="13.5"/>
  <cols>
    <col min="1" max="1" width="9" style="260"/>
    <col min="2" max="2" width="7.625" style="260" customWidth="1"/>
    <col min="3" max="3" width="32" style="260" bestFit="1" customWidth="1"/>
    <col min="4" max="4" width="7.625" style="260" customWidth="1"/>
    <col min="5" max="16" width="9.125" style="260" customWidth="1"/>
    <col min="17" max="17" width="7.5" style="260" customWidth="1"/>
    <col min="18" max="19" width="7.625" style="260" customWidth="1"/>
    <col min="20" max="31" width="9.125" style="260" customWidth="1"/>
    <col min="32" max="32" width="6.375" style="260" customWidth="1"/>
    <col min="33" max="35" width="7.625" style="260" customWidth="1"/>
    <col min="36" max="47" width="9.125" style="260" customWidth="1"/>
    <col min="48" max="48" width="9.25" style="260" customWidth="1"/>
    <col min="49" max="52" width="7.625" style="260" customWidth="1"/>
    <col min="53" max="64" width="9.125" style="260" customWidth="1"/>
    <col min="65" max="65" width="3.25" style="260" customWidth="1"/>
    <col min="66" max="103" width="6.875" style="260" customWidth="1"/>
    <col min="104" max="104" width="9.75" style="260" customWidth="1"/>
    <col min="105" max="115" width="7.125" style="260" customWidth="1"/>
    <col min="116" max="116" width="6.625" style="260" customWidth="1"/>
    <col min="117" max="142" width="7" style="260" customWidth="1"/>
    <col min="143" max="155" width="6.375" style="260" customWidth="1"/>
    <col min="156" max="156" width="8.75" style="260" customWidth="1"/>
    <col min="157" max="157" width="5.125" style="260" bestFit="1" customWidth="1"/>
    <col min="158" max="158" width="9" style="260"/>
    <col min="159" max="159" width="5.125" style="260" customWidth="1"/>
    <col min="160" max="160" width="6.625" style="260" bestFit="1" customWidth="1"/>
    <col min="161" max="161" width="6.875" style="260" customWidth="1"/>
    <col min="162" max="162" width="15.25" style="260" bestFit="1" customWidth="1"/>
    <col min="163" max="164" width="8.25" style="260" bestFit="1" customWidth="1"/>
    <col min="165" max="165" width="13" style="260" customWidth="1"/>
    <col min="166" max="16384" width="9" style="260"/>
  </cols>
  <sheetData>
    <row r="1" spans="1:170" ht="14.25" thickBot="1">
      <c r="A1" s="260" t="s">
        <v>581</v>
      </c>
      <c r="AG1" s="260" t="s">
        <v>557</v>
      </c>
      <c r="AW1" s="260" t="s">
        <v>558</v>
      </c>
      <c r="BN1" s="260" t="s">
        <v>559</v>
      </c>
      <c r="BT1" s="260" t="s">
        <v>560</v>
      </c>
      <c r="CA1" s="260" t="s">
        <v>561</v>
      </c>
      <c r="CI1" s="260" t="s">
        <v>562</v>
      </c>
      <c r="CR1" s="260" t="s">
        <v>563</v>
      </c>
      <c r="DB1" s="260" t="s">
        <v>564</v>
      </c>
      <c r="DM1" s="260" t="s">
        <v>565</v>
      </c>
      <c r="DZ1" s="260" t="s">
        <v>566</v>
      </c>
      <c r="EM1" s="260" t="s">
        <v>567</v>
      </c>
      <c r="ES1" s="261"/>
      <c r="ET1" s="261"/>
      <c r="EU1" s="261"/>
      <c r="EV1" s="261"/>
      <c r="EW1" s="261"/>
      <c r="EX1" s="261"/>
      <c r="EY1" s="261"/>
      <c r="EZ1" s="262" t="s">
        <v>568</v>
      </c>
      <c r="FA1" s="263">
        <v>2017</v>
      </c>
      <c r="FC1" s="503">
        <v>2018</v>
      </c>
      <c r="FD1" s="503"/>
      <c r="FE1" s="503"/>
      <c r="FI1" s="262" t="s">
        <v>569</v>
      </c>
      <c r="FJ1" s="263">
        <v>2017</v>
      </c>
      <c r="FL1" s="504">
        <v>2018</v>
      </c>
      <c r="FM1" s="503"/>
      <c r="FN1" s="503"/>
    </row>
    <row r="2" spans="1:170" ht="15">
      <c r="C2" s="264" t="s">
        <v>5</v>
      </c>
      <c r="D2" s="265">
        <v>201812</v>
      </c>
      <c r="E2" s="265">
        <v>201901</v>
      </c>
      <c r="F2" s="265">
        <v>201902</v>
      </c>
      <c r="G2" s="265">
        <v>201903</v>
      </c>
      <c r="H2" s="265">
        <v>201904</v>
      </c>
      <c r="I2" s="265">
        <v>201905</v>
      </c>
      <c r="J2" s="265">
        <v>201906</v>
      </c>
      <c r="K2" s="265">
        <v>201907</v>
      </c>
      <c r="L2" s="265">
        <v>201908</v>
      </c>
      <c r="M2" s="265">
        <v>201909</v>
      </c>
      <c r="N2" s="265">
        <v>201910</v>
      </c>
      <c r="O2" s="265">
        <v>201911</v>
      </c>
      <c r="P2" s="265">
        <v>201912</v>
      </c>
      <c r="Q2" s="266"/>
      <c r="R2" s="265">
        <v>201811</v>
      </c>
      <c r="S2" s="265">
        <v>201812</v>
      </c>
      <c r="T2" s="265">
        <v>201901</v>
      </c>
      <c r="U2" s="265">
        <v>201902</v>
      </c>
      <c r="V2" s="265">
        <v>201903</v>
      </c>
      <c r="W2" s="265">
        <v>201904</v>
      </c>
      <c r="X2" s="265">
        <v>201905</v>
      </c>
      <c r="Y2" s="265">
        <v>201906</v>
      </c>
      <c r="Z2" s="265">
        <v>201907</v>
      </c>
      <c r="AA2" s="265">
        <v>201908</v>
      </c>
      <c r="AB2" s="265">
        <v>201909</v>
      </c>
      <c r="AC2" s="265">
        <v>201910</v>
      </c>
      <c r="AD2" s="265">
        <v>201911</v>
      </c>
      <c r="AE2" s="265">
        <v>201912</v>
      </c>
      <c r="AF2" s="266"/>
      <c r="AG2" s="265">
        <v>201810</v>
      </c>
      <c r="AH2" s="265">
        <v>201811</v>
      </c>
      <c r="AI2" s="265">
        <v>201812</v>
      </c>
      <c r="AJ2" s="265">
        <v>201901</v>
      </c>
      <c r="AK2" s="265">
        <v>201902</v>
      </c>
      <c r="AL2" s="265">
        <v>201903</v>
      </c>
      <c r="AM2" s="265">
        <v>201904</v>
      </c>
      <c r="AN2" s="265">
        <v>201905</v>
      </c>
      <c r="AO2" s="265">
        <v>201906</v>
      </c>
      <c r="AP2" s="265">
        <v>201907</v>
      </c>
      <c r="AQ2" s="265">
        <v>201908</v>
      </c>
      <c r="AR2" s="265">
        <v>201909</v>
      </c>
      <c r="AS2" s="265">
        <v>201910</v>
      </c>
      <c r="AT2" s="265">
        <v>201911</v>
      </c>
      <c r="AU2" s="265">
        <v>201912</v>
      </c>
      <c r="AV2" s="266"/>
      <c r="AW2" s="265">
        <v>201809</v>
      </c>
      <c r="AX2" s="265">
        <v>201810</v>
      </c>
      <c r="AY2" s="265">
        <v>201811</v>
      </c>
      <c r="AZ2" s="265">
        <v>201812</v>
      </c>
      <c r="BA2" s="265">
        <v>201901</v>
      </c>
      <c r="BB2" s="265">
        <v>201902</v>
      </c>
      <c r="BC2" s="265">
        <v>201903</v>
      </c>
      <c r="BD2" s="265">
        <v>201904</v>
      </c>
      <c r="BE2" s="265">
        <v>201905</v>
      </c>
      <c r="BF2" s="265">
        <v>201906</v>
      </c>
      <c r="BG2" s="265">
        <v>201907</v>
      </c>
      <c r="BH2" s="265">
        <v>201908</v>
      </c>
      <c r="BI2" s="265">
        <v>201909</v>
      </c>
      <c r="BJ2" s="265">
        <v>201910</v>
      </c>
      <c r="BK2" s="265">
        <v>201911</v>
      </c>
      <c r="BL2" s="265">
        <v>201912</v>
      </c>
      <c r="BM2" s="266"/>
      <c r="BN2" s="265">
        <v>201808</v>
      </c>
      <c r="BO2" s="265">
        <v>201809</v>
      </c>
      <c r="BP2" s="265">
        <v>201810</v>
      </c>
      <c r="BQ2" s="265">
        <v>201811</v>
      </c>
      <c r="BR2" s="265">
        <v>201812</v>
      </c>
      <c r="BS2" s="265"/>
      <c r="BT2" s="265">
        <v>201807</v>
      </c>
      <c r="BU2" s="265">
        <v>201808</v>
      </c>
      <c r="BV2" s="265">
        <v>201809</v>
      </c>
      <c r="BW2" s="265">
        <v>201810</v>
      </c>
      <c r="BX2" s="265">
        <v>201811</v>
      </c>
      <c r="BY2" s="265">
        <v>201812</v>
      </c>
      <c r="BZ2" s="265"/>
      <c r="CA2" s="265">
        <v>201806</v>
      </c>
      <c r="CB2" s="265">
        <v>201807</v>
      </c>
      <c r="CC2" s="265">
        <v>201808</v>
      </c>
      <c r="CD2" s="265">
        <v>201809</v>
      </c>
      <c r="CE2" s="265">
        <v>201810</v>
      </c>
      <c r="CF2" s="265">
        <v>201811</v>
      </c>
      <c r="CG2" s="265">
        <v>201812</v>
      </c>
      <c r="CH2" s="266"/>
      <c r="CI2" s="265">
        <v>201805</v>
      </c>
      <c r="CJ2" s="265">
        <v>201806</v>
      </c>
      <c r="CK2" s="265">
        <v>201807</v>
      </c>
      <c r="CL2" s="265">
        <v>201808</v>
      </c>
      <c r="CM2" s="265">
        <v>201809</v>
      </c>
      <c r="CN2" s="265">
        <v>201810</v>
      </c>
      <c r="CO2" s="265">
        <v>201811</v>
      </c>
      <c r="CP2" s="265">
        <v>201812</v>
      </c>
      <c r="CQ2" s="266"/>
      <c r="CR2" s="265">
        <v>201804</v>
      </c>
      <c r="CS2" s="265">
        <v>201805</v>
      </c>
      <c r="CT2" s="265">
        <v>201806</v>
      </c>
      <c r="CU2" s="265">
        <v>201807</v>
      </c>
      <c r="CV2" s="265">
        <v>201808</v>
      </c>
      <c r="CW2" s="265">
        <v>201809</v>
      </c>
      <c r="CX2" s="265">
        <v>201810</v>
      </c>
      <c r="CY2" s="265">
        <v>201811</v>
      </c>
      <c r="CZ2" s="265">
        <v>201812</v>
      </c>
      <c r="DA2" s="266"/>
      <c r="DB2" s="265">
        <v>201803</v>
      </c>
      <c r="DC2" s="265">
        <v>201804</v>
      </c>
      <c r="DD2" s="265">
        <v>201805</v>
      </c>
      <c r="DE2" s="265">
        <v>201806</v>
      </c>
      <c r="DF2" s="265">
        <v>201807</v>
      </c>
      <c r="DG2" s="265">
        <v>201808</v>
      </c>
      <c r="DH2" s="265">
        <v>201809</v>
      </c>
      <c r="DI2" s="265">
        <v>201810</v>
      </c>
      <c r="DJ2" s="265">
        <v>201811</v>
      </c>
      <c r="DK2" s="265">
        <v>201812</v>
      </c>
      <c r="DL2" s="266"/>
      <c r="DM2" s="265">
        <v>201802</v>
      </c>
      <c r="DN2" s="265">
        <v>201803</v>
      </c>
      <c r="DO2" s="265">
        <v>201804</v>
      </c>
      <c r="DP2" s="265">
        <v>201805</v>
      </c>
      <c r="DQ2" s="265">
        <v>201806</v>
      </c>
      <c r="DR2" s="265">
        <v>201807</v>
      </c>
      <c r="DS2" s="265">
        <v>201808</v>
      </c>
      <c r="DT2" s="265">
        <v>201809</v>
      </c>
      <c r="DU2" s="265">
        <v>201810</v>
      </c>
      <c r="DV2" s="265">
        <v>201811</v>
      </c>
      <c r="DW2" s="265">
        <v>201812</v>
      </c>
      <c r="DX2" s="265">
        <v>201901</v>
      </c>
      <c r="DY2" s="265"/>
      <c r="DZ2" s="265">
        <v>201801</v>
      </c>
      <c r="EA2" s="265">
        <v>201802</v>
      </c>
      <c r="EB2" s="265">
        <v>201803</v>
      </c>
      <c r="EC2" s="265">
        <v>201804</v>
      </c>
      <c r="ED2" s="265">
        <v>201805</v>
      </c>
      <c r="EE2" s="265">
        <v>201806</v>
      </c>
      <c r="EF2" s="265">
        <v>201807</v>
      </c>
      <c r="EG2" s="265">
        <v>201808</v>
      </c>
      <c r="EH2" s="265">
        <v>201809</v>
      </c>
      <c r="EI2" s="265">
        <v>201810</v>
      </c>
      <c r="EJ2" s="265">
        <v>201811</v>
      </c>
      <c r="EK2" s="265">
        <v>201812</v>
      </c>
      <c r="EL2" s="265"/>
      <c r="EM2" s="265">
        <v>201712</v>
      </c>
      <c r="EN2" s="265">
        <v>201801</v>
      </c>
      <c r="EO2" s="265">
        <v>201802</v>
      </c>
      <c r="EP2" s="265">
        <v>201803</v>
      </c>
      <c r="EQ2" s="265">
        <v>201804</v>
      </c>
      <c r="ER2" s="265">
        <v>201805</v>
      </c>
      <c r="ES2" s="265">
        <v>201806</v>
      </c>
      <c r="ET2" s="265">
        <v>201807</v>
      </c>
      <c r="EU2" s="265">
        <v>201808</v>
      </c>
      <c r="EV2" s="265">
        <v>201809</v>
      </c>
      <c r="EW2" s="265">
        <v>201810</v>
      </c>
      <c r="EX2" s="265">
        <v>201811</v>
      </c>
      <c r="EY2" s="265">
        <v>201812</v>
      </c>
      <c r="EZ2" s="267"/>
      <c r="FA2" s="268" t="s">
        <v>570</v>
      </c>
      <c r="FB2" s="269"/>
      <c r="FC2" s="269" t="s">
        <v>571</v>
      </c>
      <c r="FD2" s="269" t="s">
        <v>572</v>
      </c>
      <c r="FE2" s="266" t="s">
        <v>573</v>
      </c>
      <c r="FF2" s="269" t="s">
        <v>574</v>
      </c>
      <c r="FG2" s="269" t="s">
        <v>575</v>
      </c>
      <c r="FH2" s="269" t="s">
        <v>576</v>
      </c>
      <c r="FJ2" s="266" t="s">
        <v>570</v>
      </c>
      <c r="FK2" s="269"/>
      <c r="FL2" s="269" t="s">
        <v>570</v>
      </c>
      <c r="FM2" s="269" t="s">
        <v>577</v>
      </c>
      <c r="FN2" s="266" t="s">
        <v>578</v>
      </c>
    </row>
    <row r="3" spans="1:170" ht="15">
      <c r="C3" s="270" t="s">
        <v>9</v>
      </c>
      <c r="D3" s="270"/>
      <c r="E3" s="270"/>
      <c r="F3" s="270"/>
      <c r="G3" s="270"/>
      <c r="H3" s="270"/>
      <c r="I3" s="270"/>
      <c r="J3" s="270"/>
      <c r="K3" s="270"/>
      <c r="L3" s="270"/>
      <c r="M3" s="270"/>
      <c r="N3" s="270"/>
      <c r="O3" s="270"/>
      <c r="P3" s="270"/>
      <c r="Q3" s="270"/>
      <c r="R3" s="270"/>
      <c r="S3" s="270"/>
      <c r="T3" s="270"/>
      <c r="U3" s="270"/>
      <c r="V3" s="270"/>
      <c r="W3" s="270"/>
      <c r="X3" s="270"/>
      <c r="Y3" s="270"/>
      <c r="Z3" s="270"/>
      <c r="AA3" s="270"/>
      <c r="AB3" s="270"/>
      <c r="AC3" s="270"/>
      <c r="AD3" s="270"/>
      <c r="AE3" s="270"/>
      <c r="AF3" s="270"/>
      <c r="AG3" s="270"/>
      <c r="AH3" s="270"/>
      <c r="AI3" s="270"/>
      <c r="AJ3" s="270"/>
      <c r="AK3" s="270"/>
      <c r="AL3" s="270"/>
      <c r="AM3" s="270"/>
      <c r="AN3" s="270"/>
      <c r="AO3" s="270"/>
      <c r="AP3" s="270"/>
      <c r="AQ3" s="270"/>
      <c r="AR3" s="270"/>
      <c r="AS3" s="270"/>
      <c r="AT3" s="270"/>
      <c r="AU3" s="270"/>
      <c r="AV3" s="270"/>
      <c r="AW3" s="270"/>
      <c r="AX3" s="270"/>
      <c r="AY3" s="270"/>
      <c r="AZ3" s="270"/>
      <c r="BA3" s="270"/>
      <c r="BB3" s="270"/>
      <c r="BC3" s="270"/>
      <c r="BD3" s="270"/>
      <c r="BE3" s="270"/>
      <c r="BF3" s="270"/>
      <c r="BG3" s="270"/>
      <c r="BH3" s="270"/>
      <c r="BI3" s="270"/>
      <c r="BJ3" s="270"/>
      <c r="BK3" s="270"/>
      <c r="BL3" s="270"/>
      <c r="BM3" s="270"/>
      <c r="BN3" s="270"/>
      <c r="BO3" s="270"/>
      <c r="BP3" s="270"/>
      <c r="BQ3" s="270"/>
      <c r="BR3" s="270"/>
      <c r="BS3" s="270"/>
      <c r="BT3" s="270"/>
      <c r="BU3" s="270"/>
      <c r="BV3" s="270"/>
      <c r="BW3" s="270"/>
      <c r="BX3" s="270"/>
      <c r="BY3" s="270"/>
      <c r="BZ3" s="270"/>
      <c r="CA3" s="270"/>
      <c r="CB3" s="270"/>
      <c r="CC3" s="270"/>
      <c r="CD3" s="270"/>
      <c r="CE3" s="270"/>
      <c r="CF3" s="270"/>
      <c r="CG3" s="270"/>
      <c r="CH3" s="270"/>
      <c r="CI3" s="270"/>
      <c r="CJ3" s="270"/>
      <c r="CK3" s="270"/>
      <c r="CL3" s="270"/>
      <c r="CM3" s="270"/>
      <c r="CN3" s="270"/>
      <c r="CO3" s="270"/>
      <c r="CP3" s="270"/>
      <c r="CQ3" s="270"/>
      <c r="CR3" s="270"/>
      <c r="CS3" s="270"/>
      <c r="CT3" s="270"/>
      <c r="CU3" s="270"/>
      <c r="CV3" s="270"/>
      <c r="CW3" s="270"/>
      <c r="CX3" s="270"/>
      <c r="CY3" s="270"/>
      <c r="CZ3" s="270"/>
      <c r="DA3" s="270"/>
      <c r="DB3" s="270"/>
      <c r="DC3" s="270"/>
      <c r="DD3" s="270"/>
      <c r="DE3" s="270"/>
      <c r="DF3" s="270"/>
      <c r="DG3" s="270"/>
      <c r="DH3" s="270"/>
      <c r="DI3" s="270"/>
      <c r="DJ3" s="270"/>
      <c r="DK3" s="270"/>
      <c r="DL3" s="270"/>
      <c r="DM3" s="270"/>
      <c r="DN3" s="270"/>
      <c r="DO3" s="270"/>
      <c r="DP3" s="270"/>
      <c r="DQ3" s="270"/>
      <c r="DR3" s="270"/>
      <c r="DS3" s="270"/>
      <c r="DT3" s="270"/>
      <c r="DU3" s="270"/>
      <c r="DV3" s="270"/>
      <c r="DW3" s="270"/>
      <c r="DX3" s="270"/>
      <c r="DY3" s="270"/>
      <c r="DZ3" s="270"/>
      <c r="EA3" s="270"/>
      <c r="EB3" s="270"/>
      <c r="EC3" s="270"/>
      <c r="ED3" s="270"/>
      <c r="EE3" s="270"/>
      <c r="EF3" s="270"/>
      <c r="EG3" s="270"/>
      <c r="EH3" s="270"/>
      <c r="EI3" s="270"/>
      <c r="EJ3" s="270"/>
      <c r="EK3" s="270"/>
      <c r="EL3" s="270"/>
      <c r="EM3" s="270"/>
      <c r="EN3" s="270"/>
      <c r="EO3" s="270"/>
      <c r="EP3" s="270"/>
      <c r="EQ3" s="270"/>
      <c r="ER3" s="270"/>
      <c r="ES3" s="270"/>
      <c r="ET3" s="270"/>
      <c r="EU3" s="270"/>
      <c r="EV3" s="270"/>
      <c r="EW3" s="270"/>
      <c r="EX3" s="270"/>
      <c r="EY3" s="271"/>
      <c r="EZ3" s="272"/>
      <c r="FA3" s="273"/>
      <c r="FB3" s="274"/>
      <c r="FC3" s="274"/>
      <c r="FD3" s="274"/>
      <c r="FE3" s="274"/>
      <c r="FF3" s="25"/>
      <c r="FG3" s="25"/>
      <c r="FH3" s="25"/>
      <c r="FJ3" s="274"/>
      <c r="FK3" s="274"/>
      <c r="FL3" s="274"/>
      <c r="FM3" s="274"/>
      <c r="FN3" s="274"/>
    </row>
    <row r="4" spans="1:170" ht="15">
      <c r="C4" s="275" t="s">
        <v>10</v>
      </c>
      <c r="D4" s="275"/>
      <c r="E4" s="275"/>
      <c r="F4" s="275"/>
      <c r="G4" s="275"/>
      <c r="H4" s="275"/>
      <c r="I4" s="275"/>
      <c r="J4" s="275"/>
      <c r="K4" s="275"/>
      <c r="L4" s="275"/>
      <c r="M4" s="275"/>
      <c r="N4" s="275"/>
      <c r="O4" s="275"/>
      <c r="P4" s="275"/>
      <c r="Q4" s="275"/>
      <c r="R4" s="275"/>
      <c r="S4" s="275"/>
      <c r="T4" s="275"/>
      <c r="U4" s="275"/>
      <c r="V4" s="275"/>
      <c r="W4" s="275"/>
      <c r="X4" s="275"/>
      <c r="Y4" s="275"/>
      <c r="Z4" s="275"/>
      <c r="AA4" s="275"/>
      <c r="AB4" s="275"/>
      <c r="AC4" s="275"/>
      <c r="AD4" s="275"/>
      <c r="AE4" s="275"/>
      <c r="AF4" s="275"/>
      <c r="AG4" s="275"/>
      <c r="AH4" s="275"/>
      <c r="AI4" s="275"/>
      <c r="AJ4" s="275"/>
      <c r="AK4" s="275"/>
      <c r="AL4" s="275"/>
      <c r="AM4" s="275"/>
      <c r="AN4" s="275"/>
      <c r="AO4" s="275"/>
      <c r="AP4" s="275"/>
      <c r="AQ4" s="275"/>
      <c r="AR4" s="275"/>
      <c r="AS4" s="275"/>
      <c r="AT4" s="275"/>
      <c r="AU4" s="275"/>
      <c r="AV4" s="275"/>
      <c r="AW4" s="275"/>
      <c r="AX4" s="275"/>
      <c r="AY4" s="275"/>
      <c r="AZ4" s="275"/>
      <c r="BA4" s="275"/>
      <c r="BB4" s="275"/>
      <c r="BC4" s="275"/>
      <c r="BD4" s="275"/>
      <c r="BE4" s="275"/>
      <c r="BF4" s="275"/>
      <c r="BG4" s="275"/>
      <c r="BH4" s="275"/>
      <c r="BI4" s="275"/>
      <c r="BJ4" s="275"/>
      <c r="BK4" s="275"/>
      <c r="BL4" s="275"/>
      <c r="BM4" s="275"/>
      <c r="BN4" s="275"/>
      <c r="BO4" s="275"/>
      <c r="BP4" s="275"/>
      <c r="BQ4" s="275"/>
      <c r="BR4" s="275"/>
      <c r="BS4" s="275"/>
      <c r="BT4" s="275"/>
      <c r="BU4" s="275"/>
      <c r="BV4" s="275"/>
      <c r="BW4" s="275"/>
      <c r="BX4" s="275"/>
      <c r="BY4" s="275"/>
      <c r="BZ4" s="275"/>
      <c r="CA4" s="275"/>
      <c r="CB4" s="275"/>
      <c r="CC4" s="275"/>
      <c r="CD4" s="275"/>
      <c r="CE4" s="275"/>
      <c r="CF4" s="275"/>
      <c r="CG4" s="275"/>
      <c r="CH4" s="275"/>
      <c r="CI4" s="275"/>
      <c r="CJ4" s="275"/>
      <c r="CK4" s="275"/>
      <c r="CL4" s="275"/>
      <c r="CM4" s="275"/>
      <c r="CN4" s="275"/>
      <c r="CO4" s="275"/>
      <c r="CP4" s="275"/>
      <c r="CQ4" s="275"/>
      <c r="CR4" s="275"/>
      <c r="CS4" s="275"/>
      <c r="CT4" s="275"/>
      <c r="CU4" s="275"/>
      <c r="CV4" s="275"/>
      <c r="CW4" s="275"/>
      <c r="CX4" s="275"/>
      <c r="CY4" s="275"/>
      <c r="CZ4" s="275"/>
      <c r="DA4" s="275"/>
      <c r="DB4" s="275"/>
      <c r="DC4" s="275"/>
      <c r="DD4" s="275"/>
      <c r="DE4" s="275"/>
      <c r="DF4" s="275"/>
      <c r="DG4" s="275"/>
      <c r="DH4" s="275"/>
      <c r="DI4" s="275"/>
      <c r="DJ4" s="275"/>
      <c r="DK4" s="275"/>
      <c r="DL4" s="275"/>
      <c r="DM4" s="275"/>
      <c r="DN4" s="275"/>
      <c r="DO4" s="275"/>
      <c r="DP4" s="275"/>
      <c r="DQ4" s="275"/>
      <c r="DR4" s="275"/>
      <c r="DS4" s="275"/>
      <c r="DT4" s="275"/>
      <c r="DU4" s="275"/>
      <c r="DV4" s="275"/>
      <c r="DW4" s="275"/>
      <c r="DX4" s="275"/>
      <c r="DY4" s="275"/>
      <c r="DZ4" s="275"/>
      <c r="EA4" s="275"/>
      <c r="EB4" s="275"/>
      <c r="EC4" s="275"/>
      <c r="ED4" s="275"/>
      <c r="EE4" s="275"/>
      <c r="EF4" s="275"/>
      <c r="EG4" s="275"/>
      <c r="EH4" s="275"/>
      <c r="EI4" s="275"/>
      <c r="EJ4" s="275"/>
      <c r="EK4" s="275"/>
      <c r="EL4" s="275"/>
      <c r="EM4" s="275"/>
      <c r="EN4" s="275"/>
      <c r="EO4" s="275"/>
      <c r="EP4" s="275"/>
      <c r="EQ4" s="275"/>
      <c r="ER4" s="275"/>
      <c r="ES4" s="275"/>
      <c r="ET4" s="275"/>
      <c r="EU4" s="275"/>
      <c r="EV4" s="275"/>
      <c r="EW4" s="275"/>
      <c r="EX4" s="275"/>
      <c r="EY4" s="276"/>
      <c r="EZ4" s="277"/>
      <c r="FA4" s="273"/>
      <c r="FB4" s="274"/>
      <c r="FC4" s="274"/>
      <c r="FD4" s="274"/>
      <c r="FE4" s="274"/>
      <c r="FF4" s="25"/>
      <c r="FG4" s="25"/>
      <c r="FH4" s="25"/>
      <c r="FJ4" s="274"/>
      <c r="FK4" s="274"/>
      <c r="FL4" s="274"/>
      <c r="FM4" s="274"/>
      <c r="FN4" s="274"/>
    </row>
    <row r="5" spans="1:170" ht="16.5">
      <c r="C5" s="122" t="s">
        <v>11</v>
      </c>
      <c r="D5" s="122">
        <v>4.66</v>
      </c>
      <c r="E5" s="122">
        <v>4.5599999999999996</v>
      </c>
      <c r="F5" s="122">
        <v>4.5599999999999996</v>
      </c>
      <c r="G5" s="122">
        <v>4.5599999999999996</v>
      </c>
      <c r="H5" s="122">
        <v>4.5599999999999996</v>
      </c>
      <c r="I5" s="122">
        <v>4.5599999999999996</v>
      </c>
      <c r="J5" s="122">
        <v>4.5599999999999996</v>
      </c>
      <c r="K5" s="122">
        <v>4.5599999999999996</v>
      </c>
      <c r="L5" s="122">
        <v>4.5599999999999996</v>
      </c>
      <c r="M5" s="122">
        <v>4.5599999999999996</v>
      </c>
      <c r="N5" s="122">
        <v>4.5599999999999996</v>
      </c>
      <c r="O5" s="122">
        <v>4.5599999999999996</v>
      </c>
      <c r="P5" s="122">
        <v>4.5599999999999996</v>
      </c>
      <c r="Q5" s="122"/>
      <c r="R5" s="122">
        <v>4.7</v>
      </c>
      <c r="S5" s="122">
        <v>4.6900000000000004</v>
      </c>
      <c r="T5" s="122">
        <v>4.5599999999999996</v>
      </c>
      <c r="U5" s="122">
        <v>4.5599999999999996</v>
      </c>
      <c r="V5" s="122">
        <v>4.5599999999999996</v>
      </c>
      <c r="W5" s="122">
        <v>4.5599999999999996</v>
      </c>
      <c r="X5" s="122">
        <v>4.5599999999999996</v>
      </c>
      <c r="Y5" s="122">
        <v>4.5599999999999996</v>
      </c>
      <c r="Z5" s="122">
        <v>4.5599999999999996</v>
      </c>
      <c r="AA5" s="122">
        <v>4.5599999999999996</v>
      </c>
      <c r="AB5" s="122">
        <v>4.5599999999999996</v>
      </c>
      <c r="AC5" s="122">
        <v>4.5599999999999996</v>
      </c>
      <c r="AD5" s="122">
        <v>4.5599999999999996</v>
      </c>
      <c r="AE5" s="122">
        <v>4.5599999999999996</v>
      </c>
      <c r="AF5" s="122"/>
      <c r="AG5" s="122">
        <v>4.6900000000000004</v>
      </c>
      <c r="AH5" s="122">
        <v>4.6900000000000004</v>
      </c>
      <c r="AI5" s="122">
        <v>4.6900000000000004</v>
      </c>
      <c r="AJ5" s="122">
        <v>4.6500000000000004</v>
      </c>
      <c r="AK5" s="122">
        <v>4.6500000000000004</v>
      </c>
      <c r="AL5" s="122">
        <v>4.6500000000000004</v>
      </c>
      <c r="AM5" s="122">
        <v>4.6500000000000004</v>
      </c>
      <c r="AN5" s="122">
        <v>4.63</v>
      </c>
      <c r="AO5" s="122">
        <v>4.63</v>
      </c>
      <c r="AP5" s="122">
        <v>4.63</v>
      </c>
      <c r="AQ5" s="122">
        <v>4.63</v>
      </c>
      <c r="AR5" s="122">
        <v>4.63</v>
      </c>
      <c r="AS5" s="122">
        <v>4.63</v>
      </c>
      <c r="AT5" s="122">
        <v>4.63</v>
      </c>
      <c r="AU5" s="122">
        <v>4.63</v>
      </c>
      <c r="AV5" s="122"/>
      <c r="AW5" s="122">
        <v>4.6900000000000004</v>
      </c>
      <c r="AX5" s="122">
        <v>4.6900000000000004</v>
      </c>
      <c r="AY5" s="122">
        <v>4.68</v>
      </c>
      <c r="AZ5" s="122">
        <v>4.68</v>
      </c>
      <c r="BA5" s="122">
        <v>4.6500000000000004</v>
      </c>
      <c r="BB5" s="122">
        <v>4.6500000000000004</v>
      </c>
      <c r="BC5" s="122">
        <v>4.6500000000000004</v>
      </c>
      <c r="BD5" s="122">
        <v>4.6500000000000004</v>
      </c>
      <c r="BE5" s="122">
        <v>4.63</v>
      </c>
      <c r="BF5" s="122">
        <v>4.63</v>
      </c>
      <c r="BG5" s="122">
        <v>4.63</v>
      </c>
      <c r="BH5" s="122">
        <v>4.63</v>
      </c>
      <c r="BI5" s="122">
        <v>4.63</v>
      </c>
      <c r="BJ5" s="122">
        <v>4.63</v>
      </c>
      <c r="BK5" s="122">
        <v>4.63</v>
      </c>
      <c r="BL5" s="122">
        <v>4.63</v>
      </c>
      <c r="BM5" s="122"/>
      <c r="BN5" s="122">
        <v>4.7</v>
      </c>
      <c r="BO5" s="122">
        <v>4.7</v>
      </c>
      <c r="BP5" s="122">
        <v>4.7</v>
      </c>
      <c r="BQ5" s="122">
        <v>4.7</v>
      </c>
      <c r="BR5" s="122">
        <v>4.7</v>
      </c>
      <c r="BS5" s="122"/>
      <c r="BT5" s="122">
        <v>4.75</v>
      </c>
      <c r="BU5" s="122">
        <v>4.75</v>
      </c>
      <c r="BV5" s="122">
        <v>4.75</v>
      </c>
      <c r="BW5" s="122">
        <v>4.75</v>
      </c>
      <c r="BX5" s="122">
        <v>4.75</v>
      </c>
      <c r="BY5" s="122">
        <v>4.75</v>
      </c>
      <c r="BZ5" s="122"/>
      <c r="CA5" s="122">
        <v>4.8</v>
      </c>
      <c r="CB5" s="122">
        <v>4.8</v>
      </c>
      <c r="CC5" s="122">
        <v>4.8</v>
      </c>
      <c r="CD5" s="122">
        <v>4.8</v>
      </c>
      <c r="CE5" s="122">
        <v>4.8</v>
      </c>
      <c r="CF5" s="122">
        <v>4.8</v>
      </c>
      <c r="CG5" s="122">
        <v>4.8</v>
      </c>
      <c r="CH5" s="122"/>
      <c r="CI5" s="122">
        <v>4.8</v>
      </c>
      <c r="CJ5" s="122">
        <v>4.8</v>
      </c>
      <c r="CK5" s="122">
        <v>4.8</v>
      </c>
      <c r="CL5" s="122">
        <v>4.8</v>
      </c>
      <c r="CM5" s="122">
        <v>4.8</v>
      </c>
      <c r="CN5" s="122">
        <v>4.8</v>
      </c>
      <c r="CO5" s="122">
        <v>4.8</v>
      </c>
      <c r="CP5" s="122">
        <v>4.8</v>
      </c>
      <c r="CQ5" s="122"/>
      <c r="CR5" s="122">
        <v>4.6500000000000004</v>
      </c>
      <c r="CS5" s="122">
        <v>4.6500000000000004</v>
      </c>
      <c r="CT5" s="122">
        <v>4.6500000000000004</v>
      </c>
      <c r="CU5" s="122">
        <v>4.6500000000000004</v>
      </c>
      <c r="CV5" s="122">
        <v>4.6500000000000004</v>
      </c>
      <c r="CW5" s="122">
        <v>4.6500000000000004</v>
      </c>
      <c r="CX5" s="122">
        <v>4.6500000000000004</v>
      </c>
      <c r="CY5" s="122">
        <v>4.6500000000000004</v>
      </c>
      <c r="CZ5" s="122">
        <v>4.6500000000000004</v>
      </c>
      <c r="DA5" s="122"/>
      <c r="DB5" s="122">
        <v>4.7</v>
      </c>
      <c r="DC5" s="122">
        <v>4.7</v>
      </c>
      <c r="DD5" s="122">
        <v>4.7</v>
      </c>
      <c r="DE5" s="122">
        <v>4.7</v>
      </c>
      <c r="DF5" s="122">
        <v>4.7</v>
      </c>
      <c r="DG5" s="122">
        <v>4.7</v>
      </c>
      <c r="DH5" s="122">
        <v>4.7</v>
      </c>
      <c r="DI5" s="122">
        <v>4.7</v>
      </c>
      <c r="DJ5" s="122">
        <v>4.7</v>
      </c>
      <c r="DK5" s="122">
        <v>4.7</v>
      </c>
      <c r="DL5" s="122"/>
      <c r="DM5" s="122">
        <v>4.5999999999999996</v>
      </c>
      <c r="DN5" s="122">
        <v>4.5999999999999996</v>
      </c>
      <c r="DO5" s="122">
        <v>4.6500000000000004</v>
      </c>
      <c r="DP5" s="122">
        <v>4.6500000000000004</v>
      </c>
      <c r="DQ5" s="122">
        <v>4.6500000000000004</v>
      </c>
      <c r="DR5" s="122">
        <v>4.6500000000000004</v>
      </c>
      <c r="DS5" s="122">
        <v>4.6500000000000004</v>
      </c>
      <c r="DT5" s="122">
        <v>4.6500000000000004</v>
      </c>
      <c r="DU5" s="122">
        <v>4.6500000000000004</v>
      </c>
      <c r="DV5" s="122">
        <v>4.6500000000000004</v>
      </c>
      <c r="DW5" s="122">
        <v>4.6500000000000004</v>
      </c>
      <c r="DX5" s="122">
        <v>4.6500000000000004</v>
      </c>
      <c r="DY5" s="122"/>
      <c r="DZ5" s="122">
        <v>4.5999999999999996</v>
      </c>
      <c r="EA5" s="122">
        <v>4.5999999999999996</v>
      </c>
      <c r="EB5" s="122">
        <v>4.5999999999999996</v>
      </c>
      <c r="EC5" s="122">
        <v>4.6500000000000004</v>
      </c>
      <c r="ED5" s="122">
        <v>4.6500000000000004</v>
      </c>
      <c r="EE5" s="122">
        <v>4.6500000000000004</v>
      </c>
      <c r="EF5" s="122">
        <v>4.6500000000000004</v>
      </c>
      <c r="EG5" s="122">
        <v>4.6500000000000004</v>
      </c>
      <c r="EH5" s="122">
        <v>4.6500000000000004</v>
      </c>
      <c r="EI5" s="122">
        <v>4.6500000000000004</v>
      </c>
      <c r="EJ5" s="122">
        <v>4.6500000000000004</v>
      </c>
      <c r="EK5" s="122">
        <v>4.6500000000000004</v>
      </c>
      <c r="EL5" s="122"/>
      <c r="EM5" s="21">
        <v>4.5999999999999996</v>
      </c>
      <c r="EN5" s="21">
        <v>4.5999999999999996</v>
      </c>
      <c r="EO5" s="21">
        <v>4.5999999999999996</v>
      </c>
      <c r="EP5" s="21">
        <v>4.5999999999999996</v>
      </c>
      <c r="EQ5" s="21">
        <v>4.6500000000000004</v>
      </c>
      <c r="ER5" s="21">
        <v>4.6500000000000004</v>
      </c>
      <c r="ES5" s="21">
        <v>4.6500000000000004</v>
      </c>
      <c r="ET5" s="21">
        <v>4.6500000000000004</v>
      </c>
      <c r="EU5" s="21">
        <v>4.6500000000000004</v>
      </c>
      <c r="EV5" s="21">
        <v>4.6500000000000004</v>
      </c>
      <c r="EW5" s="21">
        <v>4.6500000000000004</v>
      </c>
      <c r="EX5" s="21">
        <v>4.6500000000000004</v>
      </c>
      <c r="EY5" s="21">
        <v>4.6500000000000004</v>
      </c>
      <c r="EZ5" s="131"/>
      <c r="FA5" s="278">
        <v>4.6500000000000004</v>
      </c>
      <c r="FB5" s="279"/>
      <c r="FC5" s="280">
        <v>4.6500000000000004</v>
      </c>
      <c r="FD5" s="280">
        <v>4.5999999999999996</v>
      </c>
      <c r="FE5" s="280">
        <v>4.5999999999999996</v>
      </c>
      <c r="FF5" s="281">
        <v>4.55</v>
      </c>
      <c r="FG5" s="281">
        <v>4.5</v>
      </c>
      <c r="FH5" s="282">
        <v>4.55</v>
      </c>
      <c r="FJ5" s="283">
        <v>4.55</v>
      </c>
      <c r="FK5" s="279"/>
      <c r="FL5" s="279">
        <v>4.58</v>
      </c>
      <c r="FM5" s="279">
        <v>4.6500000000000004</v>
      </c>
      <c r="FN5" s="279">
        <v>4.5</v>
      </c>
    </row>
    <row r="6" spans="1:170" ht="16.5">
      <c r="C6" s="122" t="s">
        <v>34</v>
      </c>
      <c r="D6" s="122">
        <v>5.6</v>
      </c>
      <c r="E6" s="122">
        <v>5.4</v>
      </c>
      <c r="F6" s="122">
        <v>5.4</v>
      </c>
      <c r="G6" s="122">
        <v>5.4</v>
      </c>
      <c r="H6" s="122">
        <v>5.4</v>
      </c>
      <c r="I6" s="122">
        <v>5.4</v>
      </c>
      <c r="J6" s="122">
        <v>5.4</v>
      </c>
      <c r="K6" s="122">
        <v>5.4</v>
      </c>
      <c r="L6" s="122">
        <v>5.4</v>
      </c>
      <c r="M6" s="122">
        <v>5.4</v>
      </c>
      <c r="N6" s="122">
        <v>5.4</v>
      </c>
      <c r="O6" s="122">
        <v>5.4</v>
      </c>
      <c r="P6" s="122">
        <v>5.4</v>
      </c>
      <c r="Q6" s="122"/>
      <c r="R6" s="122">
        <v>5.6</v>
      </c>
      <c r="S6" s="122">
        <v>5.6</v>
      </c>
      <c r="T6" s="122">
        <v>5.4</v>
      </c>
      <c r="U6" s="122">
        <v>5.4</v>
      </c>
      <c r="V6" s="122">
        <v>5.4</v>
      </c>
      <c r="W6" s="122">
        <v>5.4</v>
      </c>
      <c r="X6" s="122">
        <v>5.4</v>
      </c>
      <c r="Y6" s="122">
        <v>5.4</v>
      </c>
      <c r="Z6" s="122">
        <v>5.4</v>
      </c>
      <c r="AA6" s="122">
        <v>5.4</v>
      </c>
      <c r="AB6" s="122">
        <v>5.4</v>
      </c>
      <c r="AC6" s="122">
        <v>5.4</v>
      </c>
      <c r="AD6" s="122">
        <v>5.4</v>
      </c>
      <c r="AE6" s="122">
        <v>5.4</v>
      </c>
      <c r="AF6" s="122"/>
      <c r="AG6" s="122">
        <v>5.6</v>
      </c>
      <c r="AH6" s="122">
        <v>5.6</v>
      </c>
      <c r="AI6" s="122">
        <v>5.6</v>
      </c>
      <c r="AJ6" s="122">
        <v>5.56</v>
      </c>
      <c r="AK6" s="122">
        <v>5.56</v>
      </c>
      <c r="AL6" s="122">
        <v>5.56</v>
      </c>
      <c r="AM6" s="122">
        <v>5.56</v>
      </c>
      <c r="AN6" s="122">
        <v>5.53</v>
      </c>
      <c r="AO6" s="122">
        <v>5.53</v>
      </c>
      <c r="AP6" s="122">
        <v>5.53</v>
      </c>
      <c r="AQ6" s="122">
        <v>5.53</v>
      </c>
      <c r="AR6" s="122">
        <v>5.53</v>
      </c>
      <c r="AS6" s="122">
        <v>5.53</v>
      </c>
      <c r="AT6" s="122">
        <v>5.53</v>
      </c>
      <c r="AU6" s="122">
        <v>5.53</v>
      </c>
      <c r="AV6" s="122"/>
      <c r="AW6" s="122">
        <v>5.6</v>
      </c>
      <c r="AX6" s="122">
        <v>5.6</v>
      </c>
      <c r="AY6" s="122">
        <v>5.58</v>
      </c>
      <c r="AZ6" s="122">
        <v>5.58</v>
      </c>
      <c r="BA6" s="122">
        <v>5.56</v>
      </c>
      <c r="BB6" s="122">
        <v>5.56</v>
      </c>
      <c r="BC6" s="122">
        <v>5.56</v>
      </c>
      <c r="BD6" s="122">
        <v>5.56</v>
      </c>
      <c r="BE6" s="122">
        <v>5.53</v>
      </c>
      <c r="BF6" s="122">
        <v>5.53</v>
      </c>
      <c r="BG6" s="122">
        <v>5.53</v>
      </c>
      <c r="BH6" s="122">
        <v>5.53</v>
      </c>
      <c r="BI6" s="122">
        <v>5.53</v>
      </c>
      <c r="BJ6" s="122">
        <v>5.53</v>
      </c>
      <c r="BK6" s="122">
        <v>5.53</v>
      </c>
      <c r="BL6" s="122">
        <v>5.53</v>
      </c>
      <c r="BM6" s="122"/>
      <c r="BN6" s="122">
        <v>5.6</v>
      </c>
      <c r="BO6" s="122">
        <v>5.6</v>
      </c>
      <c r="BP6" s="122">
        <v>5.6</v>
      </c>
      <c r="BQ6" s="122">
        <v>5.6</v>
      </c>
      <c r="BR6" s="122">
        <v>5.6</v>
      </c>
      <c r="BS6" s="122"/>
      <c r="BT6" s="122">
        <v>5.5</v>
      </c>
      <c r="BU6" s="122">
        <v>5.5</v>
      </c>
      <c r="BV6" s="122">
        <v>5.5</v>
      </c>
      <c r="BW6" s="122">
        <v>5.5</v>
      </c>
      <c r="BX6" s="122">
        <v>5.5</v>
      </c>
      <c r="BY6" s="122">
        <v>5.5</v>
      </c>
      <c r="BZ6" s="122"/>
      <c r="CA6" s="122">
        <v>5.5</v>
      </c>
      <c r="CB6" s="122">
        <v>5.5</v>
      </c>
      <c r="CC6" s="122">
        <v>5.5</v>
      </c>
      <c r="CD6" s="122">
        <v>5.5</v>
      </c>
      <c r="CE6" s="122">
        <v>5.5</v>
      </c>
      <c r="CF6" s="122">
        <v>5.5</v>
      </c>
      <c r="CG6" s="122">
        <v>5.5</v>
      </c>
      <c r="CH6" s="122"/>
      <c r="CI6" s="122">
        <v>5.5</v>
      </c>
      <c r="CJ6" s="122">
        <v>5.5</v>
      </c>
      <c r="CK6" s="122">
        <v>5.5</v>
      </c>
      <c r="CL6" s="122">
        <v>5.5</v>
      </c>
      <c r="CM6" s="122">
        <v>5.5</v>
      </c>
      <c r="CN6" s="122">
        <v>5.5</v>
      </c>
      <c r="CO6" s="122">
        <v>5.5</v>
      </c>
      <c r="CP6" s="122">
        <v>5.5</v>
      </c>
      <c r="CQ6" s="122"/>
      <c r="CR6" s="122">
        <v>5.4</v>
      </c>
      <c r="CS6" s="122">
        <v>5.4</v>
      </c>
      <c r="CT6" s="122">
        <v>5.4</v>
      </c>
      <c r="CU6" s="122">
        <v>5.4</v>
      </c>
      <c r="CV6" s="122">
        <v>5.4</v>
      </c>
      <c r="CW6" s="122">
        <v>5.4</v>
      </c>
      <c r="CX6" s="122">
        <v>5.4</v>
      </c>
      <c r="CY6" s="122">
        <v>5.4</v>
      </c>
      <c r="CZ6" s="122">
        <v>5.4</v>
      </c>
      <c r="DA6" s="122"/>
      <c r="DB6" s="122">
        <v>5.4</v>
      </c>
      <c r="DC6" s="122">
        <v>5.4</v>
      </c>
      <c r="DD6" s="122">
        <v>5.4</v>
      </c>
      <c r="DE6" s="122">
        <v>5.4</v>
      </c>
      <c r="DF6" s="122">
        <v>5.4</v>
      </c>
      <c r="DG6" s="122">
        <v>5.4</v>
      </c>
      <c r="DH6" s="122">
        <v>5.4</v>
      </c>
      <c r="DI6" s="122">
        <v>5.4</v>
      </c>
      <c r="DJ6" s="122">
        <v>5.4</v>
      </c>
      <c r="DK6" s="122">
        <v>5.4</v>
      </c>
      <c r="DL6" s="122"/>
      <c r="DM6" s="122">
        <v>5.35</v>
      </c>
      <c r="DN6" s="122">
        <v>5.35</v>
      </c>
      <c r="DO6" s="122">
        <v>5.35</v>
      </c>
      <c r="DP6" s="122">
        <v>5.35</v>
      </c>
      <c r="DQ6" s="122">
        <v>5.4</v>
      </c>
      <c r="DR6" s="122">
        <v>5.4</v>
      </c>
      <c r="DS6" s="122">
        <v>5.4</v>
      </c>
      <c r="DT6" s="122">
        <v>5.4</v>
      </c>
      <c r="DU6" s="122">
        <v>5.4</v>
      </c>
      <c r="DV6" s="122">
        <v>5.4</v>
      </c>
      <c r="DW6" s="122">
        <v>5.4</v>
      </c>
      <c r="DX6" s="122">
        <v>5.4</v>
      </c>
      <c r="DY6" s="122"/>
      <c r="DZ6" s="122">
        <v>5.3</v>
      </c>
      <c r="EA6" s="122">
        <v>5.3</v>
      </c>
      <c r="EB6" s="122">
        <v>5.3</v>
      </c>
      <c r="EC6" s="122">
        <v>5.35</v>
      </c>
      <c r="ED6" s="122">
        <v>5.35</v>
      </c>
      <c r="EE6" s="122">
        <v>5.35</v>
      </c>
      <c r="EF6" s="122">
        <v>5.35</v>
      </c>
      <c r="EG6" s="122">
        <v>5.35</v>
      </c>
      <c r="EH6" s="122">
        <v>5.35</v>
      </c>
      <c r="EI6" s="122">
        <v>5.4</v>
      </c>
      <c r="EJ6" s="122">
        <v>5.4</v>
      </c>
      <c r="EK6" s="122">
        <v>5.4</v>
      </c>
      <c r="EL6" s="122"/>
      <c r="EM6" s="122">
        <v>5.3</v>
      </c>
      <c r="EN6" s="21">
        <v>5.24</v>
      </c>
      <c r="EO6" s="21">
        <v>5.24</v>
      </c>
      <c r="EP6" s="21">
        <v>5.24</v>
      </c>
      <c r="EQ6" s="21">
        <v>5.24</v>
      </c>
      <c r="ER6" s="21">
        <v>5.24</v>
      </c>
      <c r="ES6" s="21">
        <v>5.24</v>
      </c>
      <c r="ET6" s="21">
        <v>5.24</v>
      </c>
      <c r="EU6" s="21">
        <v>5.24</v>
      </c>
      <c r="EV6" s="21">
        <v>5.24</v>
      </c>
      <c r="EW6" s="21">
        <v>5.24</v>
      </c>
      <c r="EX6" s="21">
        <v>5.24</v>
      </c>
      <c r="EY6" s="21">
        <v>5.24</v>
      </c>
      <c r="EZ6" s="131"/>
      <c r="FA6" s="278">
        <v>4.95</v>
      </c>
      <c r="FB6" s="279"/>
      <c r="FC6" s="280">
        <v>4.95</v>
      </c>
      <c r="FD6" s="280">
        <v>4.95</v>
      </c>
      <c r="FE6" s="280">
        <v>4.95</v>
      </c>
      <c r="FF6" s="281">
        <v>4.7</v>
      </c>
      <c r="FG6" s="281">
        <v>4.5999999999999996</v>
      </c>
      <c r="FH6" s="282">
        <v>4.66</v>
      </c>
      <c r="FJ6" s="283">
        <v>4.8499999999999996</v>
      </c>
      <c r="FK6" s="279"/>
      <c r="FL6" s="279">
        <v>4.9000000000000004</v>
      </c>
      <c r="FM6" s="279">
        <v>5</v>
      </c>
      <c r="FN6" s="279">
        <v>4.8</v>
      </c>
    </row>
    <row r="7" spans="1:170" ht="16.5">
      <c r="C7" s="122" t="s">
        <v>35</v>
      </c>
      <c r="D7" s="122">
        <v>6.8</v>
      </c>
      <c r="E7" s="122">
        <v>6.4</v>
      </c>
      <c r="F7" s="122">
        <v>6.4</v>
      </c>
      <c r="G7" s="122">
        <v>6.4</v>
      </c>
      <c r="H7" s="122">
        <v>6.4</v>
      </c>
      <c r="I7" s="122">
        <v>6.4</v>
      </c>
      <c r="J7" s="122">
        <v>6.4</v>
      </c>
      <c r="K7" s="122">
        <v>6.4</v>
      </c>
      <c r="L7" s="122">
        <v>6.4</v>
      </c>
      <c r="M7" s="122">
        <v>6.4</v>
      </c>
      <c r="N7" s="122">
        <v>6.4</v>
      </c>
      <c r="O7" s="122">
        <v>6.4</v>
      </c>
      <c r="P7" s="122">
        <v>6.4</v>
      </c>
      <c r="Q7" s="122"/>
      <c r="R7" s="122">
        <v>7</v>
      </c>
      <c r="S7" s="122">
        <v>7</v>
      </c>
      <c r="T7" s="122">
        <v>6.4</v>
      </c>
      <c r="U7" s="122">
        <v>6.4</v>
      </c>
      <c r="V7" s="122">
        <v>6.4</v>
      </c>
      <c r="W7" s="122">
        <v>6.4</v>
      </c>
      <c r="X7" s="122">
        <v>6.4</v>
      </c>
      <c r="Y7" s="122">
        <v>6.4</v>
      </c>
      <c r="Z7" s="122">
        <v>6.4</v>
      </c>
      <c r="AA7" s="122">
        <v>6.4</v>
      </c>
      <c r="AB7" s="122">
        <v>6.4</v>
      </c>
      <c r="AC7" s="122">
        <v>6.4</v>
      </c>
      <c r="AD7" s="122">
        <v>6.4</v>
      </c>
      <c r="AE7" s="122">
        <v>6.4</v>
      </c>
      <c r="AF7" s="122"/>
      <c r="AG7" s="122">
        <v>7</v>
      </c>
      <c r="AH7" s="122">
        <v>7</v>
      </c>
      <c r="AI7" s="122">
        <v>7</v>
      </c>
      <c r="AJ7" s="122">
        <v>6.9</v>
      </c>
      <c r="AK7" s="122">
        <v>6.9</v>
      </c>
      <c r="AL7" s="122">
        <v>6.9</v>
      </c>
      <c r="AM7" s="122">
        <v>6.9</v>
      </c>
      <c r="AN7" s="122">
        <v>6.9</v>
      </c>
      <c r="AO7" s="122">
        <v>6.9</v>
      </c>
      <c r="AP7" s="122">
        <v>6.9</v>
      </c>
      <c r="AQ7" s="122">
        <v>6.9</v>
      </c>
      <c r="AR7" s="122">
        <v>6.9</v>
      </c>
      <c r="AS7" s="122">
        <v>6.9</v>
      </c>
      <c r="AT7" s="122">
        <v>6.9</v>
      </c>
      <c r="AU7" s="122">
        <v>6.9</v>
      </c>
      <c r="AV7" s="122"/>
      <c r="AW7" s="122">
        <v>7</v>
      </c>
      <c r="AX7" s="122">
        <v>7</v>
      </c>
      <c r="AY7" s="122">
        <v>6.95</v>
      </c>
      <c r="AZ7" s="122">
        <v>6.95</v>
      </c>
      <c r="BA7" s="122">
        <v>6.9</v>
      </c>
      <c r="BB7" s="122">
        <v>6.9</v>
      </c>
      <c r="BC7" s="122">
        <v>6.9</v>
      </c>
      <c r="BD7" s="122">
        <v>6.9</v>
      </c>
      <c r="BE7" s="122">
        <v>6.9</v>
      </c>
      <c r="BF7" s="122">
        <v>6.9</v>
      </c>
      <c r="BG7" s="122">
        <v>6.9</v>
      </c>
      <c r="BH7" s="122">
        <v>6.9</v>
      </c>
      <c r="BI7" s="122">
        <v>6.9</v>
      </c>
      <c r="BJ7" s="122">
        <v>6.9</v>
      </c>
      <c r="BK7" s="122">
        <v>6.9</v>
      </c>
      <c r="BL7" s="122">
        <v>6.9</v>
      </c>
      <c r="BM7" s="122"/>
      <c r="BN7" s="122">
        <v>7</v>
      </c>
      <c r="BO7" s="122">
        <v>7</v>
      </c>
      <c r="BP7" s="122">
        <v>7</v>
      </c>
      <c r="BQ7" s="122">
        <v>7</v>
      </c>
      <c r="BR7" s="122">
        <v>7</v>
      </c>
      <c r="BS7" s="122"/>
      <c r="BT7" s="122">
        <v>7.1</v>
      </c>
      <c r="BU7" s="122">
        <v>7.1</v>
      </c>
      <c r="BV7" s="122">
        <v>7.1</v>
      </c>
      <c r="BW7" s="122">
        <v>7.1</v>
      </c>
      <c r="BX7" s="122">
        <v>7.1</v>
      </c>
      <c r="BY7" s="122">
        <v>7.1</v>
      </c>
      <c r="BZ7" s="122"/>
      <c r="CA7" s="122">
        <v>7.3</v>
      </c>
      <c r="CB7" s="122">
        <v>7.3</v>
      </c>
      <c r="CC7" s="122">
        <v>7.3</v>
      </c>
      <c r="CD7" s="122">
        <v>7.3</v>
      </c>
      <c r="CE7" s="122">
        <v>7.3</v>
      </c>
      <c r="CF7" s="122">
        <v>7.3</v>
      </c>
      <c r="CG7" s="122">
        <v>7.3</v>
      </c>
      <c r="CH7" s="122"/>
      <c r="CI7" s="122">
        <v>7</v>
      </c>
      <c r="CJ7" s="122">
        <v>7</v>
      </c>
      <c r="CK7" s="122">
        <v>7</v>
      </c>
      <c r="CL7" s="122">
        <v>7</v>
      </c>
      <c r="CM7" s="122">
        <v>7</v>
      </c>
      <c r="CN7" s="122">
        <v>7</v>
      </c>
      <c r="CO7" s="122">
        <v>7</v>
      </c>
      <c r="CP7" s="122">
        <v>7</v>
      </c>
      <c r="CQ7" s="122"/>
      <c r="CR7" s="122">
        <v>6.95</v>
      </c>
      <c r="CS7" s="122">
        <v>6.95</v>
      </c>
      <c r="CT7" s="122">
        <v>6.95</v>
      </c>
      <c r="CU7" s="122">
        <v>6.95</v>
      </c>
      <c r="CV7" s="122">
        <v>6.95</v>
      </c>
      <c r="CW7" s="122">
        <v>6.95</v>
      </c>
      <c r="CX7" s="122">
        <v>7</v>
      </c>
      <c r="CY7" s="122">
        <v>7</v>
      </c>
      <c r="CZ7" s="122">
        <v>7</v>
      </c>
      <c r="DA7" s="122"/>
      <c r="DB7" s="122">
        <v>6.8</v>
      </c>
      <c r="DC7" s="122">
        <v>6.8</v>
      </c>
      <c r="DD7" s="122">
        <v>6.8</v>
      </c>
      <c r="DE7" s="122">
        <v>6.8</v>
      </c>
      <c r="DF7" s="122">
        <v>6.8</v>
      </c>
      <c r="DG7" s="122">
        <v>6.8</v>
      </c>
      <c r="DH7" s="122">
        <v>6.8</v>
      </c>
      <c r="DI7" s="122">
        <v>6.8</v>
      </c>
      <c r="DJ7" s="122">
        <v>6.8</v>
      </c>
      <c r="DK7" s="122">
        <v>6.8</v>
      </c>
      <c r="DL7" s="122"/>
      <c r="DM7" s="122">
        <v>6.75</v>
      </c>
      <c r="DN7" s="122">
        <v>6.75</v>
      </c>
      <c r="DO7" s="122">
        <v>6.75</v>
      </c>
      <c r="DP7" s="122">
        <v>6.75</v>
      </c>
      <c r="DQ7" s="122">
        <v>6.8</v>
      </c>
      <c r="DR7" s="122">
        <v>6.8</v>
      </c>
      <c r="DS7" s="122">
        <v>6.8</v>
      </c>
      <c r="DT7" s="122">
        <v>6.8</v>
      </c>
      <c r="DU7" s="122">
        <v>6.8</v>
      </c>
      <c r="DV7" s="122">
        <v>6.8</v>
      </c>
      <c r="DW7" s="122">
        <v>6.8</v>
      </c>
      <c r="DX7" s="122">
        <v>6.8</v>
      </c>
      <c r="DY7" s="122"/>
      <c r="DZ7" s="122">
        <v>6.7</v>
      </c>
      <c r="EA7" s="122">
        <v>6.7</v>
      </c>
      <c r="EB7" s="122">
        <v>6.7</v>
      </c>
      <c r="EC7" s="122">
        <v>6.7</v>
      </c>
      <c r="ED7" s="122">
        <v>6.7</v>
      </c>
      <c r="EE7" s="122">
        <v>6.7</v>
      </c>
      <c r="EF7" s="122">
        <v>6.75</v>
      </c>
      <c r="EG7" s="122">
        <v>6.75</v>
      </c>
      <c r="EH7" s="122">
        <v>6.75</v>
      </c>
      <c r="EI7" s="122">
        <v>6.75</v>
      </c>
      <c r="EJ7" s="122">
        <v>6.75</v>
      </c>
      <c r="EK7" s="122">
        <v>6.75</v>
      </c>
      <c r="EL7" s="122"/>
      <c r="EM7" s="21">
        <v>6.7</v>
      </c>
      <c r="EN7" s="21">
        <v>6.6</v>
      </c>
      <c r="EO7" s="21">
        <v>6.6</v>
      </c>
      <c r="EP7" s="21">
        <v>6.6</v>
      </c>
      <c r="EQ7" s="21">
        <v>6.6</v>
      </c>
      <c r="ER7" s="21">
        <v>6.6</v>
      </c>
      <c r="ES7" s="21">
        <v>6.6</v>
      </c>
      <c r="ET7" s="21">
        <v>6.65</v>
      </c>
      <c r="EU7" s="21">
        <v>6.65</v>
      </c>
      <c r="EV7" s="21">
        <v>6.65</v>
      </c>
      <c r="EW7" s="21">
        <v>6.65</v>
      </c>
      <c r="EX7" s="21">
        <v>6.65</v>
      </c>
      <c r="EY7" s="21">
        <v>6.65</v>
      </c>
      <c r="EZ7" s="131"/>
      <c r="FA7" s="278">
        <v>6.5</v>
      </c>
      <c r="FB7" s="279"/>
      <c r="FC7" s="280">
        <v>6.4</v>
      </c>
      <c r="FD7" s="280">
        <v>6.4</v>
      </c>
      <c r="FE7" s="280">
        <v>6.4</v>
      </c>
      <c r="FF7" s="281">
        <v>6.3</v>
      </c>
      <c r="FG7" s="281">
        <v>6.3</v>
      </c>
      <c r="FH7" s="282">
        <v>6.3</v>
      </c>
      <c r="FJ7" s="283">
        <v>6.45</v>
      </c>
      <c r="FK7" s="279"/>
      <c r="FL7" s="279">
        <v>6.45</v>
      </c>
      <c r="FM7" s="279">
        <v>6.55</v>
      </c>
      <c r="FN7" s="279">
        <v>6.3</v>
      </c>
    </row>
    <row r="8" spans="1:170" ht="16.5">
      <c r="C8" s="21" t="s">
        <v>12</v>
      </c>
      <c r="D8" s="21"/>
      <c r="E8" s="21"/>
      <c r="F8" s="21"/>
      <c r="G8" s="21"/>
      <c r="H8" s="21"/>
      <c r="I8" s="21"/>
      <c r="J8" s="21"/>
      <c r="K8" s="21"/>
      <c r="L8" s="21"/>
      <c r="M8" s="21"/>
      <c r="N8" s="21"/>
      <c r="O8" s="21"/>
      <c r="P8" s="21"/>
      <c r="Q8" s="21"/>
      <c r="R8" s="21"/>
      <c r="S8" s="21"/>
      <c r="T8" s="21"/>
      <c r="U8" s="21"/>
      <c r="V8" s="21"/>
      <c r="W8" s="21"/>
      <c r="X8" s="21"/>
      <c r="Y8" s="21"/>
      <c r="Z8" s="21"/>
      <c r="AA8" s="21"/>
      <c r="AB8" s="21"/>
      <c r="AC8" s="21"/>
      <c r="AD8" s="21"/>
      <c r="AE8" s="21"/>
      <c r="AF8" s="21"/>
      <c r="AG8" s="21"/>
      <c r="AH8" s="21"/>
      <c r="AI8" s="21"/>
      <c r="AJ8" s="21"/>
      <c r="AK8" s="21"/>
      <c r="AL8" s="21"/>
      <c r="AM8" s="21"/>
      <c r="AN8" s="21"/>
      <c r="AO8" s="21"/>
      <c r="AP8" s="21"/>
      <c r="AQ8" s="21"/>
      <c r="AR8" s="21"/>
      <c r="AS8" s="21"/>
      <c r="AT8" s="21"/>
      <c r="AU8" s="21"/>
      <c r="AV8" s="21"/>
      <c r="AW8" s="21"/>
      <c r="AX8" s="21"/>
      <c r="AY8" s="21"/>
      <c r="AZ8" s="21"/>
      <c r="BA8" s="21"/>
      <c r="BB8" s="21"/>
      <c r="BC8" s="21"/>
      <c r="BD8" s="21"/>
      <c r="BE8" s="21"/>
      <c r="BF8" s="21"/>
      <c r="BG8" s="21"/>
      <c r="BH8" s="21"/>
      <c r="BI8" s="21"/>
      <c r="BJ8" s="21"/>
      <c r="BK8" s="21"/>
      <c r="BL8" s="21"/>
      <c r="BM8" s="21"/>
      <c r="BN8" s="21"/>
      <c r="BO8" s="21"/>
      <c r="BP8" s="21"/>
      <c r="BQ8" s="21"/>
      <c r="BR8" s="21"/>
      <c r="BS8" s="21"/>
      <c r="BT8" s="21"/>
      <c r="BU8" s="21"/>
      <c r="BV8" s="21"/>
      <c r="BW8" s="21"/>
      <c r="BX8" s="21"/>
      <c r="BY8" s="21"/>
      <c r="BZ8" s="21"/>
      <c r="CA8" s="21"/>
      <c r="CB8" s="21"/>
      <c r="CC8" s="21"/>
      <c r="CD8" s="21"/>
      <c r="CE8" s="21"/>
      <c r="CF8" s="21"/>
      <c r="CG8" s="21"/>
      <c r="CH8" s="21"/>
      <c r="CI8" s="21"/>
      <c r="CJ8" s="21"/>
      <c r="CK8" s="21"/>
      <c r="CL8" s="21"/>
      <c r="CM8" s="21"/>
      <c r="CN8" s="21"/>
      <c r="CO8" s="21"/>
      <c r="CP8" s="21"/>
      <c r="CQ8" s="21"/>
      <c r="CR8" s="21"/>
      <c r="CS8" s="21"/>
      <c r="CT8" s="21"/>
      <c r="CU8" s="21"/>
      <c r="CV8" s="21"/>
      <c r="CW8" s="21"/>
      <c r="CX8" s="21"/>
      <c r="CY8" s="21"/>
      <c r="CZ8" s="21"/>
      <c r="DA8" s="21"/>
      <c r="DB8" s="21"/>
      <c r="DC8" s="21"/>
      <c r="DD8" s="21"/>
      <c r="DE8" s="21"/>
      <c r="DF8" s="21"/>
      <c r="DG8" s="21"/>
      <c r="DH8" s="21"/>
      <c r="DI8" s="21"/>
      <c r="DJ8" s="21"/>
      <c r="DK8" s="21"/>
      <c r="DL8" s="21"/>
      <c r="DM8" s="21"/>
      <c r="DN8" s="21"/>
      <c r="DO8" s="21"/>
      <c r="DP8" s="21"/>
      <c r="DQ8" s="21"/>
      <c r="DR8" s="21"/>
      <c r="DS8" s="21"/>
      <c r="DT8" s="21"/>
      <c r="DU8" s="21"/>
      <c r="DV8" s="21"/>
      <c r="DW8" s="21"/>
      <c r="DX8" s="21"/>
      <c r="DY8" s="21"/>
      <c r="DZ8" s="21"/>
      <c r="EA8" s="21"/>
      <c r="EB8" s="21"/>
      <c r="EC8" s="21"/>
      <c r="ED8" s="21"/>
      <c r="EE8" s="21"/>
      <c r="EF8" s="21"/>
      <c r="EG8" s="21"/>
      <c r="EH8" s="21"/>
      <c r="EI8" s="21"/>
      <c r="EJ8" s="21"/>
      <c r="EK8" s="21"/>
      <c r="EL8" s="21"/>
      <c r="EM8" s="21"/>
      <c r="EN8" s="21"/>
      <c r="EO8" s="21"/>
      <c r="EP8" s="21"/>
      <c r="EQ8" s="21"/>
      <c r="ER8" s="21"/>
      <c r="ES8" s="21"/>
      <c r="ET8" s="21"/>
      <c r="EU8" s="21"/>
      <c r="EV8" s="21"/>
      <c r="EW8" s="21"/>
      <c r="EX8" s="21"/>
      <c r="EY8" s="284"/>
      <c r="EZ8" s="131"/>
      <c r="FA8" s="285">
        <v>9.1</v>
      </c>
      <c r="FB8" s="286"/>
      <c r="FC8" s="286">
        <v>8.8000000000000007</v>
      </c>
      <c r="FD8" s="286">
        <v>8.8000000000000007</v>
      </c>
      <c r="FE8" s="286">
        <v>8.8000000000000007</v>
      </c>
      <c r="FF8" s="281">
        <v>9.1</v>
      </c>
      <c r="FG8" s="281">
        <v>9.1</v>
      </c>
      <c r="FH8" s="282">
        <v>9</v>
      </c>
      <c r="FJ8" s="286">
        <v>9.1</v>
      </c>
      <c r="FK8" s="286"/>
      <c r="FL8" s="286">
        <v>8.8000000000000007</v>
      </c>
      <c r="FM8" s="286">
        <v>8.8000000000000007</v>
      </c>
      <c r="FN8" s="286">
        <v>8.8000000000000007</v>
      </c>
    </row>
    <row r="9" spans="1:170" ht="16.5">
      <c r="C9" s="287" t="s">
        <v>13</v>
      </c>
      <c r="D9" s="287"/>
      <c r="E9" s="287"/>
      <c r="F9" s="287"/>
      <c r="G9" s="287"/>
      <c r="H9" s="287"/>
      <c r="I9" s="287"/>
      <c r="J9" s="287"/>
      <c r="K9" s="287"/>
      <c r="L9" s="287"/>
      <c r="M9" s="287"/>
      <c r="N9" s="287"/>
      <c r="O9" s="287"/>
      <c r="P9" s="287"/>
      <c r="Q9" s="287"/>
      <c r="R9" s="287"/>
      <c r="S9" s="287"/>
      <c r="T9" s="287"/>
      <c r="U9" s="287"/>
      <c r="V9" s="287"/>
      <c r="W9" s="287"/>
      <c r="X9" s="287"/>
      <c r="Y9" s="287"/>
      <c r="Z9" s="287"/>
      <c r="AA9" s="287"/>
      <c r="AB9" s="287"/>
      <c r="AC9" s="287"/>
      <c r="AD9" s="287"/>
      <c r="AE9" s="287"/>
      <c r="AF9" s="287"/>
      <c r="AG9" s="287"/>
      <c r="AH9" s="287"/>
      <c r="AI9" s="287"/>
      <c r="AJ9" s="287"/>
      <c r="AK9" s="287"/>
      <c r="AL9" s="287"/>
      <c r="AM9" s="287"/>
      <c r="AN9" s="287"/>
      <c r="AO9" s="287"/>
      <c r="AP9" s="287"/>
      <c r="AQ9" s="287"/>
      <c r="AR9" s="287"/>
      <c r="AS9" s="287"/>
      <c r="AT9" s="287"/>
      <c r="AU9" s="287"/>
      <c r="AV9" s="287"/>
      <c r="AW9" s="287"/>
      <c r="AX9" s="287"/>
      <c r="AY9" s="287"/>
      <c r="AZ9" s="287"/>
      <c r="BA9" s="287"/>
      <c r="BB9" s="287"/>
      <c r="BC9" s="287"/>
      <c r="BD9" s="287"/>
      <c r="BE9" s="287"/>
      <c r="BF9" s="287"/>
      <c r="BG9" s="287"/>
      <c r="BH9" s="287"/>
      <c r="BI9" s="287"/>
      <c r="BJ9" s="287"/>
      <c r="BK9" s="287"/>
      <c r="BL9" s="287"/>
      <c r="BM9" s="287"/>
      <c r="BN9" s="287"/>
      <c r="BO9" s="287"/>
      <c r="BP9" s="287"/>
      <c r="BQ9" s="287"/>
      <c r="BR9" s="287"/>
      <c r="BS9" s="287"/>
      <c r="BT9" s="287"/>
      <c r="BU9" s="287"/>
      <c r="BV9" s="287"/>
      <c r="BW9" s="287"/>
      <c r="BX9" s="287"/>
      <c r="BY9" s="287"/>
      <c r="BZ9" s="287"/>
      <c r="CA9" s="287"/>
      <c r="CB9" s="287"/>
      <c r="CC9" s="287"/>
      <c r="CD9" s="287"/>
      <c r="CE9" s="287"/>
      <c r="CF9" s="287"/>
      <c r="CG9" s="287"/>
      <c r="CH9" s="287"/>
      <c r="CI9" s="287"/>
      <c r="CJ9" s="287"/>
      <c r="CK9" s="287"/>
      <c r="CL9" s="287"/>
      <c r="CM9" s="287"/>
      <c r="CN9" s="287"/>
      <c r="CO9" s="287"/>
      <c r="CP9" s="287"/>
      <c r="CQ9" s="287"/>
      <c r="CR9" s="287"/>
      <c r="CS9" s="287"/>
      <c r="CT9" s="287"/>
      <c r="CU9" s="287"/>
      <c r="CV9" s="287"/>
      <c r="CW9" s="287"/>
      <c r="CX9" s="287"/>
      <c r="CY9" s="287"/>
      <c r="CZ9" s="287"/>
      <c r="DA9" s="287"/>
      <c r="DB9" s="287"/>
      <c r="DC9" s="287"/>
      <c r="DD9" s="287"/>
      <c r="DE9" s="287"/>
      <c r="DF9" s="287"/>
      <c r="DG9" s="287"/>
      <c r="DH9" s="287"/>
      <c r="DI9" s="287"/>
      <c r="DJ9" s="287"/>
      <c r="DK9" s="287"/>
      <c r="DL9" s="287"/>
      <c r="DM9" s="287"/>
      <c r="DN9" s="287"/>
      <c r="DO9" s="287"/>
      <c r="DP9" s="287"/>
      <c r="DQ9" s="287"/>
      <c r="DR9" s="287"/>
      <c r="DS9" s="287"/>
      <c r="DT9" s="287"/>
      <c r="DU9" s="287"/>
      <c r="DV9" s="287"/>
      <c r="DW9" s="287"/>
      <c r="DX9" s="287"/>
      <c r="DY9" s="287"/>
      <c r="DZ9" s="287"/>
      <c r="EA9" s="287"/>
      <c r="EB9" s="287"/>
      <c r="EC9" s="287"/>
      <c r="ED9" s="287"/>
      <c r="EE9" s="287"/>
      <c r="EF9" s="287"/>
      <c r="EG9" s="287"/>
      <c r="EH9" s="287"/>
      <c r="EI9" s="287"/>
      <c r="EJ9" s="287"/>
      <c r="EK9" s="287"/>
      <c r="EL9" s="287"/>
      <c r="EM9" s="287"/>
      <c r="EN9" s="287"/>
      <c r="EO9" s="287"/>
      <c r="EP9" s="287"/>
      <c r="EQ9" s="287"/>
      <c r="ER9" s="287"/>
      <c r="ES9" s="287"/>
      <c r="ET9" s="287"/>
      <c r="EU9" s="287"/>
      <c r="EV9" s="287"/>
      <c r="EW9" s="287"/>
      <c r="EX9" s="287"/>
      <c r="EY9" s="288"/>
      <c r="EZ9" s="289"/>
      <c r="FA9" s="285">
        <v>4.7</v>
      </c>
      <c r="FB9" s="286"/>
      <c r="FC9" s="286">
        <v>4.7</v>
      </c>
      <c r="FD9" s="286">
        <v>4.7</v>
      </c>
      <c r="FE9" s="286">
        <v>4.7</v>
      </c>
      <c r="FF9" s="281">
        <v>4.8</v>
      </c>
      <c r="FG9" s="281">
        <v>4.9000000000000004</v>
      </c>
      <c r="FH9" s="282">
        <v>4.5999999999999996</v>
      </c>
      <c r="FJ9" s="286">
        <v>4.7</v>
      </c>
      <c r="FK9" s="286"/>
      <c r="FL9" s="286">
        <v>4.7</v>
      </c>
      <c r="FM9" s="286">
        <v>4.8</v>
      </c>
      <c r="FN9" s="286">
        <v>4.5</v>
      </c>
    </row>
    <row r="10" spans="1:170" ht="15">
      <c r="C10" s="275" t="s">
        <v>14</v>
      </c>
      <c r="D10" s="275"/>
      <c r="E10" s="275"/>
      <c r="F10" s="275"/>
      <c r="G10" s="275"/>
      <c r="H10" s="275"/>
      <c r="I10" s="275"/>
      <c r="J10" s="275"/>
      <c r="K10" s="275"/>
      <c r="L10" s="275"/>
      <c r="M10" s="275"/>
      <c r="N10" s="275"/>
      <c r="O10" s="275"/>
      <c r="P10" s="275"/>
      <c r="Q10" s="275"/>
      <c r="R10" s="275"/>
      <c r="S10" s="275"/>
      <c r="T10" s="275"/>
      <c r="U10" s="275"/>
      <c r="V10" s="275"/>
      <c r="W10" s="275"/>
      <c r="X10" s="275"/>
      <c r="Y10" s="275"/>
      <c r="Z10" s="275"/>
      <c r="AA10" s="275"/>
      <c r="AB10" s="275"/>
      <c r="AC10" s="275"/>
      <c r="AD10" s="275"/>
      <c r="AE10" s="275"/>
      <c r="AF10" s="275"/>
      <c r="AG10" s="275"/>
      <c r="AH10" s="275"/>
      <c r="AI10" s="275"/>
      <c r="AJ10" s="275"/>
      <c r="AK10" s="275"/>
      <c r="AL10" s="275"/>
      <c r="AM10" s="275"/>
      <c r="AN10" s="275"/>
      <c r="AO10" s="275"/>
      <c r="AP10" s="275"/>
      <c r="AQ10" s="275"/>
      <c r="AR10" s="275"/>
      <c r="AS10" s="275"/>
      <c r="AT10" s="275"/>
      <c r="AU10" s="275"/>
      <c r="AV10" s="275"/>
      <c r="AW10" s="275"/>
      <c r="AX10" s="275"/>
      <c r="AY10" s="275"/>
      <c r="AZ10" s="275"/>
      <c r="BA10" s="275"/>
      <c r="BB10" s="275"/>
      <c r="BC10" s="275"/>
      <c r="BD10" s="275"/>
      <c r="BE10" s="275"/>
      <c r="BF10" s="275"/>
      <c r="BG10" s="275"/>
      <c r="BH10" s="275"/>
      <c r="BI10" s="275"/>
      <c r="BJ10" s="275"/>
      <c r="BK10" s="275"/>
      <c r="BL10" s="275"/>
      <c r="BM10" s="275"/>
      <c r="BN10" s="275"/>
      <c r="BO10" s="275"/>
      <c r="BP10" s="275"/>
      <c r="BQ10" s="275"/>
      <c r="BR10" s="275"/>
      <c r="BS10" s="275"/>
      <c r="BT10" s="275"/>
      <c r="BU10" s="275"/>
      <c r="BV10" s="275"/>
      <c r="BW10" s="275"/>
      <c r="BX10" s="275"/>
      <c r="BY10" s="275"/>
      <c r="BZ10" s="275"/>
      <c r="CA10" s="275"/>
      <c r="CB10" s="275"/>
      <c r="CC10" s="275"/>
      <c r="CD10" s="275"/>
      <c r="CE10" s="275"/>
      <c r="CF10" s="275"/>
      <c r="CG10" s="275"/>
      <c r="CH10" s="275"/>
      <c r="CI10" s="275"/>
      <c r="CJ10" s="275"/>
      <c r="CK10" s="275"/>
      <c r="CL10" s="275"/>
      <c r="CM10" s="275"/>
      <c r="CN10" s="275"/>
      <c r="CO10" s="275"/>
      <c r="CP10" s="275"/>
      <c r="CQ10" s="275"/>
      <c r="CR10" s="275"/>
      <c r="CS10" s="275"/>
      <c r="CT10" s="275"/>
      <c r="CU10" s="275"/>
      <c r="CV10" s="275"/>
      <c r="CW10" s="275"/>
      <c r="CX10" s="275"/>
      <c r="CY10" s="275"/>
      <c r="CZ10" s="275"/>
      <c r="DA10" s="275"/>
      <c r="DB10" s="275"/>
      <c r="DC10" s="275"/>
      <c r="DD10" s="275"/>
      <c r="DE10" s="275"/>
      <c r="DF10" s="275"/>
      <c r="DG10" s="275"/>
      <c r="DH10" s="275"/>
      <c r="DI10" s="275"/>
      <c r="DJ10" s="275"/>
      <c r="DK10" s="275"/>
      <c r="DL10" s="275"/>
      <c r="DM10" s="275"/>
      <c r="DN10" s="275"/>
      <c r="DO10" s="275"/>
      <c r="DP10" s="275"/>
      <c r="DQ10" s="275"/>
      <c r="DR10" s="275"/>
      <c r="DS10" s="275"/>
      <c r="DT10" s="275"/>
      <c r="DU10" s="275"/>
      <c r="DV10" s="275"/>
      <c r="DW10" s="275"/>
      <c r="DX10" s="275"/>
      <c r="DY10" s="275"/>
      <c r="DZ10" s="275"/>
      <c r="EA10" s="275"/>
      <c r="EB10" s="275"/>
      <c r="EC10" s="275"/>
      <c r="ED10" s="275"/>
      <c r="EE10" s="275"/>
      <c r="EF10" s="275"/>
      <c r="EG10" s="275"/>
      <c r="EH10" s="275"/>
      <c r="EI10" s="275"/>
      <c r="EJ10" s="275"/>
      <c r="EK10" s="275"/>
      <c r="EL10" s="275"/>
      <c r="EM10" s="275"/>
      <c r="EN10" s="275"/>
      <c r="EO10" s="275"/>
      <c r="EP10" s="275"/>
      <c r="EQ10" s="275"/>
      <c r="ER10" s="275"/>
      <c r="ES10" s="275"/>
      <c r="ET10" s="275"/>
      <c r="EU10" s="275"/>
      <c r="EV10" s="275"/>
      <c r="EW10" s="275"/>
      <c r="EX10" s="275"/>
      <c r="EY10" s="276"/>
      <c r="EZ10" s="277"/>
      <c r="FA10" s="273"/>
      <c r="FB10" s="274"/>
      <c r="FC10" s="274"/>
      <c r="FD10" s="274"/>
      <c r="FE10" s="274"/>
      <c r="FF10" s="274"/>
      <c r="FG10" s="274"/>
      <c r="FH10" s="274"/>
      <c r="FJ10" s="274"/>
      <c r="FK10" s="274"/>
      <c r="FL10" s="274"/>
      <c r="FM10" s="274"/>
      <c r="FN10" s="274"/>
    </row>
    <row r="11" spans="1:170" ht="16.5">
      <c r="C11" s="290" t="s">
        <v>36</v>
      </c>
      <c r="D11" s="290"/>
      <c r="E11" s="290"/>
      <c r="F11" s="290"/>
      <c r="G11" s="290"/>
      <c r="H11" s="290"/>
      <c r="I11" s="290"/>
      <c r="J11" s="290"/>
      <c r="K11" s="290"/>
      <c r="L11" s="290"/>
      <c r="M11" s="290"/>
      <c r="N11" s="290"/>
      <c r="O11" s="290"/>
      <c r="P11" s="290"/>
      <c r="Q11" s="290"/>
      <c r="R11" s="290"/>
      <c r="S11" s="290"/>
      <c r="T11" s="290"/>
      <c r="U11" s="290"/>
      <c r="V11" s="290"/>
      <c r="W11" s="290"/>
      <c r="X11" s="290"/>
      <c r="Y11" s="290"/>
      <c r="Z11" s="290"/>
      <c r="AA11" s="290"/>
      <c r="AB11" s="290"/>
      <c r="AC11" s="290"/>
      <c r="AD11" s="290"/>
      <c r="AE11" s="290"/>
      <c r="AF11" s="290"/>
      <c r="AG11" s="290"/>
      <c r="AH11" s="290"/>
      <c r="AI11" s="290"/>
      <c r="AJ11" s="290"/>
      <c r="AK11" s="290"/>
      <c r="AL11" s="290"/>
      <c r="AM11" s="290"/>
      <c r="AN11" s="290"/>
      <c r="AO11" s="290"/>
      <c r="AP11" s="290"/>
      <c r="AQ11" s="290"/>
      <c r="AR11" s="290"/>
      <c r="AS11" s="290"/>
      <c r="AT11" s="290"/>
      <c r="AU11" s="290"/>
      <c r="AV11" s="290"/>
      <c r="AW11" s="290"/>
      <c r="AX11" s="290"/>
      <c r="AY11" s="290"/>
      <c r="AZ11" s="290"/>
      <c r="BA11" s="290"/>
      <c r="BB11" s="290"/>
      <c r="BC11" s="290"/>
      <c r="BD11" s="290"/>
      <c r="BE11" s="290"/>
      <c r="BF11" s="290"/>
      <c r="BG11" s="290"/>
      <c r="BH11" s="290"/>
      <c r="BI11" s="290"/>
      <c r="BJ11" s="290"/>
      <c r="BK11" s="290"/>
      <c r="BL11" s="290"/>
      <c r="BM11" s="290"/>
      <c r="BN11" s="290"/>
      <c r="BO11" s="290"/>
      <c r="BP11" s="290"/>
      <c r="BQ11" s="290"/>
      <c r="BR11" s="290"/>
      <c r="BS11" s="290"/>
      <c r="BT11" s="290"/>
      <c r="BU11" s="290"/>
      <c r="BV11" s="290"/>
      <c r="BW11" s="290"/>
      <c r="BX11" s="290"/>
      <c r="BY11" s="290"/>
      <c r="BZ11" s="290"/>
      <c r="CA11" s="290"/>
      <c r="CB11" s="290"/>
      <c r="CC11" s="290"/>
      <c r="CD11" s="290"/>
      <c r="CE11" s="290"/>
      <c r="CF11" s="290"/>
      <c r="CG11" s="290"/>
      <c r="CH11" s="290"/>
      <c r="CI11" s="290"/>
      <c r="CJ11" s="290"/>
      <c r="CK11" s="290"/>
      <c r="CL11" s="290"/>
      <c r="CM11" s="290"/>
      <c r="CN11" s="290"/>
      <c r="CO11" s="290"/>
      <c r="CP11" s="290"/>
      <c r="CQ11" s="290"/>
      <c r="CR11" s="290"/>
      <c r="CS11" s="290"/>
      <c r="CT11" s="290"/>
      <c r="CU11" s="290"/>
      <c r="CV11" s="290"/>
      <c r="CW11" s="290"/>
      <c r="CX11" s="290"/>
      <c r="CY11" s="290"/>
      <c r="CZ11" s="290"/>
      <c r="DA11" s="290"/>
      <c r="DB11" s="290"/>
      <c r="DC11" s="290"/>
      <c r="DD11" s="290"/>
      <c r="DE11" s="290"/>
      <c r="DF11" s="290"/>
      <c r="DG11" s="290"/>
      <c r="DH11" s="290"/>
      <c r="DI11" s="290"/>
      <c r="DJ11" s="290"/>
      <c r="DK11" s="290"/>
      <c r="DL11" s="290"/>
      <c r="DM11" s="290"/>
      <c r="DN11" s="290"/>
      <c r="DO11" s="290"/>
      <c r="DP11" s="290"/>
      <c r="DQ11" s="290"/>
      <c r="DR11" s="290"/>
      <c r="DS11" s="290"/>
      <c r="DT11" s="290"/>
      <c r="DU11" s="290"/>
      <c r="DV11" s="290"/>
      <c r="DW11" s="290"/>
      <c r="DX11" s="290"/>
      <c r="DY11" s="290"/>
      <c r="DZ11" s="290"/>
      <c r="EA11" s="290"/>
      <c r="EB11" s="290"/>
      <c r="EC11" s="290"/>
      <c r="ED11" s="290"/>
      <c r="EE11" s="290"/>
      <c r="EF11" s="290"/>
      <c r="EG11" s="290"/>
      <c r="EH11" s="290"/>
      <c r="EI11" s="290"/>
      <c r="EJ11" s="290"/>
      <c r="EK11" s="290"/>
      <c r="EL11" s="290"/>
      <c r="EM11" s="290"/>
      <c r="EN11" s="290"/>
      <c r="EO11" s="290"/>
      <c r="EP11" s="290"/>
      <c r="EQ11" s="290"/>
      <c r="ER11" s="290"/>
      <c r="ES11" s="290"/>
      <c r="ET11" s="290"/>
      <c r="EU11" s="290"/>
      <c r="EV11" s="290"/>
      <c r="EW11" s="290"/>
      <c r="EX11" s="290"/>
      <c r="EY11" s="291"/>
      <c r="EZ11" s="292"/>
      <c r="FA11" s="273"/>
      <c r="FB11" s="274"/>
      <c r="FC11" s="274"/>
      <c r="FD11" s="274"/>
      <c r="FE11" s="274"/>
      <c r="FF11" s="274"/>
      <c r="FG11" s="274"/>
      <c r="FH11" s="274"/>
      <c r="FJ11" s="274"/>
      <c r="FK11" s="274"/>
      <c r="FL11" s="274"/>
      <c r="FM11" s="274"/>
      <c r="FN11" s="274"/>
    </row>
    <row r="12" spans="1:170" ht="16.5">
      <c r="C12" s="287" t="s">
        <v>37</v>
      </c>
      <c r="D12" s="287"/>
      <c r="E12" s="287"/>
      <c r="F12" s="287"/>
      <c r="G12" s="287"/>
      <c r="H12" s="287"/>
      <c r="I12" s="287"/>
      <c r="J12" s="287"/>
      <c r="K12" s="287"/>
      <c r="L12" s="287"/>
      <c r="M12" s="287"/>
      <c r="N12" s="287"/>
      <c r="O12" s="287"/>
      <c r="P12" s="287"/>
      <c r="Q12" s="287"/>
      <c r="R12" s="287"/>
      <c r="S12" s="287"/>
      <c r="T12" s="287"/>
      <c r="U12" s="287"/>
      <c r="V12" s="287"/>
      <c r="W12" s="287"/>
      <c r="X12" s="287"/>
      <c r="Y12" s="287"/>
      <c r="Z12" s="287"/>
      <c r="AA12" s="287"/>
      <c r="AB12" s="287"/>
      <c r="AC12" s="287"/>
      <c r="AD12" s="287"/>
      <c r="AE12" s="287"/>
      <c r="AF12" s="287"/>
      <c r="AG12" s="287"/>
      <c r="AH12" s="287"/>
      <c r="AI12" s="287"/>
      <c r="AJ12" s="287"/>
      <c r="AK12" s="287"/>
      <c r="AL12" s="287"/>
      <c r="AM12" s="287"/>
      <c r="AN12" s="287"/>
      <c r="AO12" s="287"/>
      <c r="AP12" s="287"/>
      <c r="AQ12" s="287"/>
      <c r="AR12" s="287"/>
      <c r="AS12" s="287"/>
      <c r="AT12" s="287"/>
      <c r="AU12" s="287"/>
      <c r="AV12" s="287"/>
      <c r="AW12" s="287"/>
      <c r="AX12" s="287"/>
      <c r="AY12" s="287"/>
      <c r="AZ12" s="287"/>
      <c r="BA12" s="287"/>
      <c r="BB12" s="287"/>
      <c r="BC12" s="287"/>
      <c r="BD12" s="287"/>
      <c r="BE12" s="287"/>
      <c r="BF12" s="287"/>
      <c r="BG12" s="287"/>
      <c r="BH12" s="287"/>
      <c r="BI12" s="287"/>
      <c r="BJ12" s="287"/>
      <c r="BK12" s="287"/>
      <c r="BL12" s="287"/>
      <c r="BM12" s="287"/>
      <c r="BN12" s="287"/>
      <c r="BO12" s="287"/>
      <c r="BP12" s="287"/>
      <c r="BQ12" s="287"/>
      <c r="BR12" s="287"/>
      <c r="BS12" s="287"/>
      <c r="BT12" s="287"/>
      <c r="BU12" s="287"/>
      <c r="BV12" s="287"/>
      <c r="BW12" s="287"/>
      <c r="BX12" s="287"/>
      <c r="BY12" s="287"/>
      <c r="BZ12" s="287"/>
      <c r="CA12" s="287"/>
      <c r="CB12" s="287"/>
      <c r="CC12" s="287"/>
      <c r="CD12" s="287"/>
      <c r="CE12" s="287"/>
      <c r="CF12" s="287"/>
      <c r="CG12" s="287"/>
      <c r="CH12" s="287"/>
      <c r="CI12" s="287"/>
      <c r="CJ12" s="287"/>
      <c r="CK12" s="287"/>
      <c r="CL12" s="287"/>
      <c r="CM12" s="287"/>
      <c r="CN12" s="287"/>
      <c r="CO12" s="287"/>
      <c r="CP12" s="287"/>
      <c r="CQ12" s="287"/>
      <c r="CR12" s="287"/>
      <c r="CS12" s="287"/>
      <c r="CT12" s="287"/>
      <c r="CU12" s="287"/>
      <c r="CV12" s="287"/>
      <c r="CW12" s="287"/>
      <c r="CX12" s="287"/>
      <c r="CY12" s="287"/>
      <c r="CZ12" s="287"/>
      <c r="DA12" s="287"/>
      <c r="DB12" s="287"/>
      <c r="DC12" s="287"/>
      <c r="DD12" s="287"/>
      <c r="DE12" s="287"/>
      <c r="DF12" s="287"/>
      <c r="DG12" s="287"/>
      <c r="DH12" s="287"/>
      <c r="DI12" s="287"/>
      <c r="DJ12" s="287"/>
      <c r="DK12" s="287"/>
      <c r="DL12" s="287"/>
      <c r="DM12" s="287"/>
      <c r="DN12" s="287"/>
      <c r="DO12" s="287"/>
      <c r="DP12" s="287"/>
      <c r="DQ12" s="287"/>
      <c r="DR12" s="287"/>
      <c r="DS12" s="287"/>
      <c r="DT12" s="287"/>
      <c r="DU12" s="287"/>
      <c r="DV12" s="287"/>
      <c r="DW12" s="287"/>
      <c r="DX12" s="287"/>
      <c r="DY12" s="287"/>
      <c r="DZ12" s="287"/>
      <c r="EA12" s="287"/>
      <c r="EB12" s="287"/>
      <c r="EC12" s="287"/>
      <c r="ED12" s="287"/>
      <c r="EE12" s="287"/>
      <c r="EF12" s="287"/>
      <c r="EG12" s="287"/>
      <c r="EH12" s="287"/>
      <c r="EI12" s="287"/>
      <c r="EJ12" s="287"/>
      <c r="EK12" s="287"/>
      <c r="EL12" s="287"/>
      <c r="EM12" s="287"/>
      <c r="EN12" s="287"/>
      <c r="EO12" s="287"/>
      <c r="EP12" s="287"/>
      <c r="EQ12" s="287"/>
      <c r="ER12" s="287"/>
      <c r="ES12" s="287"/>
      <c r="ET12" s="287"/>
      <c r="EU12" s="287"/>
      <c r="EV12" s="287"/>
      <c r="EW12" s="287"/>
      <c r="EX12" s="287"/>
      <c r="EY12" s="288"/>
      <c r="EZ12" s="289"/>
      <c r="FA12" s="285">
        <v>3.2</v>
      </c>
      <c r="FB12" s="286"/>
      <c r="FC12" s="286">
        <v>3.46</v>
      </c>
      <c r="FD12" s="286">
        <v>3.14</v>
      </c>
      <c r="FE12" s="286">
        <v>3.14</v>
      </c>
      <c r="FF12" s="281">
        <v>3.1734083333333332</v>
      </c>
      <c r="FG12" s="281">
        <v>3.61</v>
      </c>
      <c r="FH12" s="282">
        <v>3.38</v>
      </c>
      <c r="FJ12" s="286">
        <v>3.2</v>
      </c>
      <c r="FK12" s="286"/>
      <c r="FL12" s="286">
        <v>3.46</v>
      </c>
      <c r="FM12" s="286">
        <v>3.6</v>
      </c>
      <c r="FN12" s="286">
        <v>3.14</v>
      </c>
    </row>
    <row r="13" spans="1:170" ht="16.5">
      <c r="C13" s="287" t="s">
        <v>38</v>
      </c>
      <c r="D13" s="287"/>
      <c r="E13" s="287"/>
      <c r="F13" s="287"/>
      <c r="G13" s="287"/>
      <c r="H13" s="287"/>
      <c r="I13" s="287"/>
      <c r="J13" s="287"/>
      <c r="K13" s="287"/>
      <c r="L13" s="287"/>
      <c r="M13" s="287"/>
      <c r="N13" s="287"/>
      <c r="O13" s="287"/>
      <c r="P13" s="287"/>
      <c r="Q13" s="287"/>
      <c r="R13" s="287"/>
      <c r="S13" s="287"/>
      <c r="T13" s="287"/>
      <c r="U13" s="287"/>
      <c r="V13" s="287"/>
      <c r="W13" s="287"/>
      <c r="X13" s="287"/>
      <c r="Y13" s="287"/>
      <c r="Z13" s="287"/>
      <c r="AA13" s="287"/>
      <c r="AB13" s="287"/>
      <c r="AC13" s="287"/>
      <c r="AD13" s="287"/>
      <c r="AE13" s="287"/>
      <c r="AF13" s="287"/>
      <c r="AG13" s="287"/>
      <c r="AH13" s="287"/>
      <c r="AI13" s="287"/>
      <c r="AJ13" s="287"/>
      <c r="AK13" s="287"/>
      <c r="AL13" s="287"/>
      <c r="AM13" s="287"/>
      <c r="AN13" s="287"/>
      <c r="AO13" s="287"/>
      <c r="AP13" s="287"/>
      <c r="AQ13" s="287"/>
      <c r="AR13" s="287"/>
      <c r="AS13" s="287"/>
      <c r="AT13" s="287"/>
      <c r="AU13" s="287"/>
      <c r="AV13" s="287"/>
      <c r="AW13" s="287"/>
      <c r="AX13" s="287"/>
      <c r="AY13" s="287"/>
      <c r="AZ13" s="287"/>
      <c r="BA13" s="287"/>
      <c r="BB13" s="287"/>
      <c r="BC13" s="287"/>
      <c r="BD13" s="287"/>
      <c r="BE13" s="287"/>
      <c r="BF13" s="287"/>
      <c r="BG13" s="287"/>
      <c r="BH13" s="287"/>
      <c r="BI13" s="287"/>
      <c r="BJ13" s="287"/>
      <c r="BK13" s="287"/>
      <c r="BL13" s="287"/>
      <c r="BM13" s="287"/>
      <c r="BN13" s="287"/>
      <c r="BO13" s="287"/>
      <c r="BP13" s="287"/>
      <c r="BQ13" s="287"/>
      <c r="BR13" s="287"/>
      <c r="BS13" s="287"/>
      <c r="BT13" s="287"/>
      <c r="BU13" s="287"/>
      <c r="BV13" s="287"/>
      <c r="BW13" s="287"/>
      <c r="BX13" s="287"/>
      <c r="BY13" s="287"/>
      <c r="BZ13" s="287"/>
      <c r="CA13" s="287"/>
      <c r="CB13" s="287"/>
      <c r="CC13" s="287"/>
      <c r="CD13" s="287"/>
      <c r="CE13" s="287"/>
      <c r="CF13" s="287"/>
      <c r="CG13" s="287"/>
      <c r="CH13" s="287"/>
      <c r="CI13" s="287"/>
      <c r="CJ13" s="287"/>
      <c r="CK13" s="287"/>
      <c r="CL13" s="287"/>
      <c r="CM13" s="287"/>
      <c r="CN13" s="287"/>
      <c r="CO13" s="287"/>
      <c r="CP13" s="287"/>
      <c r="CQ13" s="287"/>
      <c r="CR13" s="287"/>
      <c r="CS13" s="287"/>
      <c r="CT13" s="287"/>
      <c r="CU13" s="287"/>
      <c r="CV13" s="287"/>
      <c r="CW13" s="287"/>
      <c r="CX13" s="287"/>
      <c r="CY13" s="287"/>
      <c r="CZ13" s="287"/>
      <c r="DA13" s="287"/>
      <c r="DB13" s="287"/>
      <c r="DC13" s="287"/>
      <c r="DD13" s="287"/>
      <c r="DE13" s="287"/>
      <c r="DF13" s="287"/>
      <c r="DG13" s="287"/>
      <c r="DH13" s="287"/>
      <c r="DI13" s="287"/>
      <c r="DJ13" s="287"/>
      <c r="DK13" s="287"/>
      <c r="DL13" s="287"/>
      <c r="DM13" s="287"/>
      <c r="DN13" s="287"/>
      <c r="DO13" s="287"/>
      <c r="DP13" s="287"/>
      <c r="DQ13" s="287"/>
      <c r="DR13" s="287"/>
      <c r="DS13" s="287"/>
      <c r="DT13" s="287"/>
      <c r="DU13" s="287"/>
      <c r="DV13" s="287"/>
      <c r="DW13" s="287"/>
      <c r="DX13" s="287"/>
      <c r="DY13" s="287"/>
      <c r="DZ13" s="287"/>
      <c r="EA13" s="287"/>
      <c r="EB13" s="287"/>
      <c r="EC13" s="287"/>
      <c r="ED13" s="287"/>
      <c r="EE13" s="287"/>
      <c r="EF13" s="287"/>
      <c r="EG13" s="287"/>
      <c r="EH13" s="287"/>
      <c r="EI13" s="287"/>
      <c r="EJ13" s="287"/>
      <c r="EK13" s="287"/>
      <c r="EL13" s="287"/>
      <c r="EM13" s="287"/>
      <c r="EN13" s="287"/>
      <c r="EO13" s="287"/>
      <c r="EP13" s="287"/>
      <c r="EQ13" s="287"/>
      <c r="ER13" s="287"/>
      <c r="ES13" s="287"/>
      <c r="ET13" s="287"/>
      <c r="EU13" s="287"/>
      <c r="EV13" s="287"/>
      <c r="EW13" s="287"/>
      <c r="EX13" s="287"/>
      <c r="EY13" s="288"/>
      <c r="EZ13" s="289"/>
      <c r="FA13" s="285">
        <v>4.2</v>
      </c>
      <c r="FB13" s="286"/>
      <c r="FC13" s="279">
        <v>4.26</v>
      </c>
      <c r="FD13" s="279">
        <v>3.94</v>
      </c>
      <c r="FE13" s="279">
        <v>3.94</v>
      </c>
      <c r="FF13" s="281">
        <v>3.973408333333333</v>
      </c>
      <c r="FG13" s="281">
        <v>4.41</v>
      </c>
      <c r="FH13" s="282">
        <v>4.18</v>
      </c>
      <c r="FJ13" s="286">
        <v>4</v>
      </c>
      <c r="FK13" s="286"/>
      <c r="FL13" s="286">
        <v>4.26</v>
      </c>
      <c r="FM13" s="286">
        <v>4.4000000000000004</v>
      </c>
      <c r="FN13" s="286">
        <v>3.94</v>
      </c>
    </row>
    <row r="14" spans="1:170" ht="16.5">
      <c r="C14" s="287" t="s">
        <v>39</v>
      </c>
      <c r="D14" s="287"/>
      <c r="E14" s="287"/>
      <c r="F14" s="287"/>
      <c r="G14" s="287"/>
      <c r="H14" s="287"/>
      <c r="I14" s="287"/>
      <c r="J14" s="287"/>
      <c r="K14" s="287"/>
      <c r="L14" s="287"/>
      <c r="M14" s="287"/>
      <c r="N14" s="287"/>
      <c r="O14" s="287"/>
      <c r="P14" s="287"/>
      <c r="Q14" s="287"/>
      <c r="R14" s="287"/>
      <c r="S14" s="287"/>
      <c r="T14" s="287"/>
      <c r="U14" s="287"/>
      <c r="V14" s="287"/>
      <c r="W14" s="287"/>
      <c r="X14" s="287"/>
      <c r="Y14" s="287"/>
      <c r="Z14" s="287"/>
      <c r="AA14" s="287"/>
      <c r="AB14" s="287"/>
      <c r="AC14" s="287"/>
      <c r="AD14" s="287"/>
      <c r="AE14" s="287"/>
      <c r="AF14" s="287"/>
      <c r="AG14" s="287"/>
      <c r="AH14" s="287"/>
      <c r="AI14" s="287"/>
      <c r="AJ14" s="287"/>
      <c r="AK14" s="287"/>
      <c r="AL14" s="287"/>
      <c r="AM14" s="287"/>
      <c r="AN14" s="287"/>
      <c r="AO14" s="287"/>
      <c r="AP14" s="287"/>
      <c r="AQ14" s="287"/>
      <c r="AR14" s="287"/>
      <c r="AS14" s="287"/>
      <c r="AT14" s="287"/>
      <c r="AU14" s="287"/>
      <c r="AV14" s="287"/>
      <c r="AW14" s="287"/>
      <c r="AX14" s="287"/>
      <c r="AY14" s="287"/>
      <c r="AZ14" s="287"/>
      <c r="BA14" s="287"/>
      <c r="BB14" s="287"/>
      <c r="BC14" s="287"/>
      <c r="BD14" s="287"/>
      <c r="BE14" s="287"/>
      <c r="BF14" s="287"/>
      <c r="BG14" s="287"/>
      <c r="BH14" s="287"/>
      <c r="BI14" s="287"/>
      <c r="BJ14" s="287"/>
      <c r="BK14" s="287"/>
      <c r="BL14" s="287"/>
      <c r="BM14" s="287"/>
      <c r="BN14" s="287"/>
      <c r="BO14" s="287"/>
      <c r="BP14" s="287"/>
      <c r="BQ14" s="287"/>
      <c r="BR14" s="287"/>
      <c r="BS14" s="287"/>
      <c r="BT14" s="287"/>
      <c r="BU14" s="287"/>
      <c r="BV14" s="287"/>
      <c r="BW14" s="287"/>
      <c r="BX14" s="287"/>
      <c r="BY14" s="287"/>
      <c r="BZ14" s="287"/>
      <c r="CA14" s="287"/>
      <c r="CB14" s="287"/>
      <c r="CC14" s="287"/>
      <c r="CD14" s="287"/>
      <c r="CE14" s="287"/>
      <c r="CF14" s="287"/>
      <c r="CG14" s="287"/>
      <c r="CH14" s="287"/>
      <c r="CI14" s="287"/>
      <c r="CJ14" s="287"/>
      <c r="CK14" s="287"/>
      <c r="CL14" s="287"/>
      <c r="CM14" s="287"/>
      <c r="CN14" s="287"/>
      <c r="CO14" s="287"/>
      <c r="CP14" s="287"/>
      <c r="CQ14" s="287"/>
      <c r="CR14" s="287"/>
      <c r="CS14" s="287"/>
      <c r="CT14" s="287"/>
      <c r="CU14" s="287"/>
      <c r="CV14" s="287"/>
      <c r="CW14" s="287"/>
      <c r="CX14" s="287"/>
      <c r="CY14" s="287"/>
      <c r="CZ14" s="287"/>
      <c r="DA14" s="287"/>
      <c r="DB14" s="287"/>
      <c r="DC14" s="287"/>
      <c r="DD14" s="287"/>
      <c r="DE14" s="287"/>
      <c r="DF14" s="287"/>
      <c r="DG14" s="287"/>
      <c r="DH14" s="287"/>
      <c r="DI14" s="287"/>
      <c r="DJ14" s="287"/>
      <c r="DK14" s="287"/>
      <c r="DL14" s="287"/>
      <c r="DM14" s="287"/>
      <c r="DN14" s="287"/>
      <c r="DO14" s="287"/>
      <c r="DP14" s="287"/>
      <c r="DQ14" s="287"/>
      <c r="DR14" s="287"/>
      <c r="DS14" s="287"/>
      <c r="DT14" s="287"/>
      <c r="DU14" s="287"/>
      <c r="DV14" s="287"/>
      <c r="DW14" s="287"/>
      <c r="DX14" s="287"/>
      <c r="DY14" s="287"/>
      <c r="DZ14" s="287"/>
      <c r="EA14" s="287"/>
      <c r="EB14" s="287"/>
      <c r="EC14" s="287"/>
      <c r="ED14" s="287"/>
      <c r="EE14" s="287"/>
      <c r="EF14" s="287"/>
      <c r="EG14" s="287"/>
      <c r="EH14" s="287"/>
      <c r="EI14" s="287"/>
      <c r="EJ14" s="287"/>
      <c r="EK14" s="287"/>
      <c r="EL14" s="287"/>
      <c r="EM14" s="287"/>
      <c r="EN14" s="287"/>
      <c r="EO14" s="287"/>
      <c r="EP14" s="287"/>
      <c r="EQ14" s="287"/>
      <c r="ER14" s="287"/>
      <c r="ES14" s="287"/>
      <c r="ET14" s="287"/>
      <c r="EU14" s="287"/>
      <c r="EV14" s="287"/>
      <c r="EW14" s="287"/>
      <c r="EX14" s="287"/>
      <c r="EY14" s="288"/>
      <c r="EZ14" s="289"/>
      <c r="FA14" s="285">
        <v>4.3</v>
      </c>
      <c r="FB14" s="286"/>
      <c r="FC14" s="286">
        <v>4.5599999999999996</v>
      </c>
      <c r="FD14" s="286">
        <v>4.24</v>
      </c>
      <c r="FE14" s="286">
        <v>4.24</v>
      </c>
      <c r="FF14" s="281">
        <v>4.2734083333333333</v>
      </c>
      <c r="FG14" s="281">
        <v>4.71</v>
      </c>
      <c r="FH14" s="282">
        <v>4.4800000000000004</v>
      </c>
      <c r="FJ14" s="286">
        <v>4.3</v>
      </c>
      <c r="FK14" s="286"/>
      <c r="FL14" s="286">
        <v>4.5599999999999996</v>
      </c>
      <c r="FM14" s="286">
        <v>4.7</v>
      </c>
      <c r="FN14" s="286">
        <v>4.24</v>
      </c>
    </row>
    <row r="15" spans="1:170" ht="16.5">
      <c r="C15" s="290" t="s">
        <v>16</v>
      </c>
      <c r="D15" s="290"/>
      <c r="E15" s="290"/>
      <c r="F15" s="290"/>
      <c r="G15" s="290"/>
      <c r="H15" s="290"/>
      <c r="I15" s="290"/>
      <c r="J15" s="290"/>
      <c r="K15" s="290"/>
      <c r="L15" s="290"/>
      <c r="M15" s="290"/>
      <c r="N15" s="290"/>
      <c r="O15" s="290"/>
      <c r="P15" s="290"/>
      <c r="Q15" s="290"/>
      <c r="R15" s="290"/>
      <c r="S15" s="290"/>
      <c r="T15" s="290"/>
      <c r="U15" s="290"/>
      <c r="V15" s="290"/>
      <c r="W15" s="290"/>
      <c r="X15" s="290"/>
      <c r="Y15" s="290"/>
      <c r="Z15" s="290"/>
      <c r="AA15" s="290"/>
      <c r="AB15" s="290"/>
      <c r="AC15" s="290"/>
      <c r="AD15" s="290"/>
      <c r="AE15" s="290"/>
      <c r="AF15" s="290"/>
      <c r="AG15" s="290"/>
      <c r="AH15" s="290"/>
      <c r="AI15" s="290"/>
      <c r="AJ15" s="290"/>
      <c r="AK15" s="290"/>
      <c r="AL15" s="290"/>
      <c r="AM15" s="290"/>
      <c r="AN15" s="290"/>
      <c r="AO15" s="290"/>
      <c r="AP15" s="290"/>
      <c r="AQ15" s="290"/>
      <c r="AR15" s="290"/>
      <c r="AS15" s="290"/>
      <c r="AT15" s="290"/>
      <c r="AU15" s="290"/>
      <c r="AV15" s="290"/>
      <c r="AW15" s="290"/>
      <c r="AX15" s="290"/>
      <c r="AY15" s="290"/>
      <c r="AZ15" s="290"/>
      <c r="BA15" s="290"/>
      <c r="BB15" s="290"/>
      <c r="BC15" s="290"/>
      <c r="BD15" s="290"/>
      <c r="BE15" s="290"/>
      <c r="BF15" s="290"/>
      <c r="BG15" s="290"/>
      <c r="BH15" s="290"/>
      <c r="BI15" s="290"/>
      <c r="BJ15" s="290"/>
      <c r="BK15" s="290"/>
      <c r="BL15" s="290"/>
      <c r="BM15" s="290"/>
      <c r="BN15" s="290"/>
      <c r="BO15" s="290"/>
      <c r="BP15" s="290"/>
      <c r="BQ15" s="290"/>
      <c r="BR15" s="290"/>
      <c r="BS15" s="290"/>
      <c r="BT15" s="290"/>
      <c r="BU15" s="290"/>
      <c r="BV15" s="290"/>
      <c r="BW15" s="290"/>
      <c r="BX15" s="290"/>
      <c r="BY15" s="290"/>
      <c r="BZ15" s="290"/>
      <c r="CA15" s="290"/>
      <c r="CB15" s="290"/>
      <c r="CC15" s="290"/>
      <c r="CD15" s="290"/>
      <c r="CE15" s="290"/>
      <c r="CF15" s="290"/>
      <c r="CG15" s="290"/>
      <c r="CH15" s="290"/>
      <c r="CI15" s="290"/>
      <c r="CJ15" s="290"/>
      <c r="CK15" s="290"/>
      <c r="CL15" s="290"/>
      <c r="CM15" s="290"/>
      <c r="CN15" s="290"/>
      <c r="CO15" s="290"/>
      <c r="CP15" s="290"/>
      <c r="CQ15" s="290"/>
      <c r="CR15" s="290"/>
      <c r="CS15" s="290"/>
      <c r="CT15" s="290"/>
      <c r="CU15" s="290"/>
      <c r="CV15" s="290"/>
      <c r="CW15" s="290"/>
      <c r="CX15" s="290"/>
      <c r="CY15" s="290"/>
      <c r="CZ15" s="290"/>
      <c r="DA15" s="290"/>
      <c r="DB15" s="290"/>
      <c r="DC15" s="290"/>
      <c r="DD15" s="290"/>
      <c r="DE15" s="290"/>
      <c r="DF15" s="290"/>
      <c r="DG15" s="290"/>
      <c r="DH15" s="290"/>
      <c r="DI15" s="290"/>
      <c r="DJ15" s="290"/>
      <c r="DK15" s="290"/>
      <c r="DL15" s="290"/>
      <c r="DM15" s="290"/>
      <c r="DN15" s="290"/>
      <c r="DO15" s="290"/>
      <c r="DP15" s="290"/>
      <c r="DQ15" s="290"/>
      <c r="DR15" s="290"/>
      <c r="DS15" s="290"/>
      <c r="DT15" s="290"/>
      <c r="DU15" s="290"/>
      <c r="DV15" s="290"/>
      <c r="DW15" s="290"/>
      <c r="DX15" s="290"/>
      <c r="DY15" s="290"/>
      <c r="DZ15" s="290"/>
      <c r="EA15" s="290"/>
      <c r="EB15" s="290"/>
      <c r="EC15" s="290"/>
      <c r="ED15" s="290"/>
      <c r="EE15" s="290"/>
      <c r="EF15" s="290"/>
      <c r="EG15" s="290"/>
      <c r="EH15" s="290"/>
      <c r="EI15" s="290"/>
      <c r="EJ15" s="290"/>
      <c r="EK15" s="290"/>
      <c r="EL15" s="290"/>
      <c r="EM15" s="290"/>
      <c r="EN15" s="290"/>
      <c r="EO15" s="290"/>
      <c r="EP15" s="290"/>
      <c r="EQ15" s="290"/>
      <c r="ER15" s="290"/>
      <c r="ES15" s="290"/>
      <c r="ET15" s="290"/>
      <c r="EU15" s="290"/>
      <c r="EV15" s="290"/>
      <c r="EW15" s="290"/>
      <c r="EX15" s="290"/>
      <c r="EY15" s="291"/>
      <c r="EZ15" s="292"/>
      <c r="FA15" s="273"/>
      <c r="FB15" s="274"/>
      <c r="FC15" s="274"/>
      <c r="FD15" s="274"/>
      <c r="FE15" s="274"/>
      <c r="FF15" s="274"/>
      <c r="FG15" s="274"/>
      <c r="FH15" s="274"/>
      <c r="FJ15" s="274"/>
      <c r="FK15" s="274"/>
      <c r="FL15" s="274"/>
      <c r="FM15" s="274"/>
      <c r="FN15" s="274"/>
    </row>
    <row r="16" spans="1:170" ht="16.5">
      <c r="B16" s="260" t="s">
        <v>579</v>
      </c>
      <c r="C16" s="293" t="s">
        <v>40</v>
      </c>
      <c r="D16" s="293">
        <v>4.3</v>
      </c>
      <c r="E16" s="293">
        <v>4.25</v>
      </c>
      <c r="F16" s="293">
        <v>4.25</v>
      </c>
      <c r="G16" s="293">
        <v>4.25</v>
      </c>
      <c r="H16" s="293">
        <v>4.25</v>
      </c>
      <c r="I16" s="293">
        <v>4.2300000000000004</v>
      </c>
      <c r="J16" s="293">
        <v>4.2300000000000004</v>
      </c>
      <c r="K16" s="293">
        <v>4.2300000000000004</v>
      </c>
      <c r="L16" s="293">
        <v>4.2300000000000004</v>
      </c>
      <c r="M16" s="293">
        <v>4.2300000000000004</v>
      </c>
      <c r="N16" s="293">
        <v>4.2300000000000004</v>
      </c>
      <c r="O16" s="293">
        <v>4.2300000000000004</v>
      </c>
      <c r="P16" s="293">
        <v>4.2300000000000004</v>
      </c>
      <c r="Q16" s="293"/>
      <c r="R16" s="293">
        <v>4.3</v>
      </c>
      <c r="S16" s="293">
        <v>4.3</v>
      </c>
      <c r="T16" s="293">
        <v>4.25</v>
      </c>
      <c r="U16" s="293">
        <v>4.25</v>
      </c>
      <c r="V16" s="293">
        <v>4.25</v>
      </c>
      <c r="W16" s="293">
        <v>4.25</v>
      </c>
      <c r="X16" s="293">
        <v>4.2300000000000004</v>
      </c>
      <c r="Y16" s="293">
        <v>4.2300000000000004</v>
      </c>
      <c r="Z16" s="293">
        <v>4.2300000000000004</v>
      </c>
      <c r="AA16" s="293">
        <v>4.2300000000000004</v>
      </c>
      <c r="AB16" s="293">
        <v>4.2300000000000004</v>
      </c>
      <c r="AC16" s="293">
        <v>4.2300000000000004</v>
      </c>
      <c r="AD16" s="293">
        <v>4.2300000000000004</v>
      </c>
      <c r="AE16" s="293">
        <v>4.2300000000000004</v>
      </c>
      <c r="AF16" s="293"/>
      <c r="AG16" s="293">
        <v>4.3</v>
      </c>
      <c r="AH16" s="293">
        <v>4.3</v>
      </c>
      <c r="AI16" s="293">
        <v>4.3</v>
      </c>
      <c r="AJ16" s="293">
        <v>4.25</v>
      </c>
      <c r="AK16" s="293">
        <v>4.25</v>
      </c>
      <c r="AL16" s="293">
        <v>4.25</v>
      </c>
      <c r="AM16" s="293">
        <v>4.25</v>
      </c>
      <c r="AN16" s="293">
        <v>4.2300000000000004</v>
      </c>
      <c r="AO16" s="293">
        <v>4.2300000000000004</v>
      </c>
      <c r="AP16" s="293">
        <v>4.2300000000000004</v>
      </c>
      <c r="AQ16" s="293">
        <v>4.2300000000000004</v>
      </c>
      <c r="AR16" s="293">
        <v>4.2300000000000004</v>
      </c>
      <c r="AS16" s="293">
        <v>4.2300000000000004</v>
      </c>
      <c r="AT16" s="293">
        <v>4.2300000000000004</v>
      </c>
      <c r="AU16" s="293">
        <v>4.2300000000000004</v>
      </c>
      <c r="AV16" s="293"/>
      <c r="AW16" s="293">
        <v>4.3</v>
      </c>
      <c r="AX16" s="293">
        <v>4.3</v>
      </c>
      <c r="AY16" s="293">
        <v>4.3</v>
      </c>
      <c r="AZ16" s="293">
        <v>4.3</v>
      </c>
      <c r="BA16" s="293">
        <v>4.25</v>
      </c>
      <c r="BB16" s="293">
        <v>4.25</v>
      </c>
      <c r="BC16" s="293">
        <v>4.25</v>
      </c>
      <c r="BD16" s="293">
        <v>4.25</v>
      </c>
      <c r="BE16" s="293">
        <v>4.2300000000000004</v>
      </c>
      <c r="BF16" s="293">
        <v>4.2300000000000004</v>
      </c>
      <c r="BG16" s="293">
        <v>4.2300000000000004</v>
      </c>
      <c r="BH16" s="293">
        <v>4.2300000000000004</v>
      </c>
      <c r="BI16" s="293">
        <v>4.2300000000000004</v>
      </c>
      <c r="BJ16" s="293">
        <v>4.2300000000000004</v>
      </c>
      <c r="BK16" s="293">
        <v>4.2300000000000004</v>
      </c>
      <c r="BL16" s="293">
        <v>4.2300000000000004</v>
      </c>
      <c r="BM16" s="293"/>
      <c r="BN16" s="293">
        <v>4.7</v>
      </c>
      <c r="BO16" s="293">
        <v>4.7</v>
      </c>
      <c r="BP16" s="293">
        <v>4.7</v>
      </c>
      <c r="BQ16" s="293">
        <v>4.7</v>
      </c>
      <c r="BR16" s="293">
        <v>4.7</v>
      </c>
      <c r="BS16" s="293"/>
      <c r="BT16" s="293">
        <v>4.7</v>
      </c>
      <c r="BU16" s="293">
        <v>4.7</v>
      </c>
      <c r="BV16" s="293">
        <v>4.7</v>
      </c>
      <c r="BW16" s="293">
        <v>4.7</v>
      </c>
      <c r="BX16" s="293">
        <v>4.7</v>
      </c>
      <c r="BY16" s="293">
        <v>4.7</v>
      </c>
      <c r="BZ16" s="293"/>
      <c r="CA16" s="293">
        <v>4.5999999999999996</v>
      </c>
      <c r="CB16" s="293">
        <v>4.5999999999999996</v>
      </c>
      <c r="CC16" s="293">
        <v>4.5999999999999996</v>
      </c>
      <c r="CD16" s="293">
        <v>4.5999999999999996</v>
      </c>
      <c r="CE16" s="293">
        <v>4.5999999999999996</v>
      </c>
      <c r="CF16" s="293">
        <v>4.5999999999999996</v>
      </c>
      <c r="CG16" s="293">
        <v>4.5999999999999996</v>
      </c>
      <c r="CH16" s="293"/>
      <c r="CI16" s="293">
        <v>4.3499999999999996</v>
      </c>
      <c r="CJ16" s="293">
        <v>4.3499999999999996</v>
      </c>
      <c r="CK16" s="293">
        <v>4.3499999999999996</v>
      </c>
      <c r="CL16" s="293">
        <v>4.3499999999999996</v>
      </c>
      <c r="CM16" s="293">
        <v>4.3499999999999996</v>
      </c>
      <c r="CN16" s="293">
        <v>4.3499999999999996</v>
      </c>
      <c r="CO16" s="293">
        <v>4.3499999999999996</v>
      </c>
      <c r="CP16" s="293">
        <v>4.3499999999999996</v>
      </c>
      <c r="CQ16" s="293"/>
      <c r="CR16" s="293">
        <v>4.3499999999999996</v>
      </c>
      <c r="CS16" s="293">
        <v>4.3499999999999996</v>
      </c>
      <c r="CT16" s="293">
        <v>4.3499999999999996</v>
      </c>
      <c r="CU16" s="293">
        <v>4.3499999999999996</v>
      </c>
      <c r="CV16" s="293">
        <v>4.3499999999999996</v>
      </c>
      <c r="CW16" s="293">
        <v>4.3499999999999996</v>
      </c>
      <c r="CX16" s="293">
        <v>4.3499999999999996</v>
      </c>
      <c r="CY16" s="293">
        <v>4.3499999999999996</v>
      </c>
      <c r="CZ16" s="293">
        <v>4.3499999999999996</v>
      </c>
      <c r="DA16" s="293"/>
      <c r="DB16" s="293">
        <v>4.3499999999999996</v>
      </c>
      <c r="DC16" s="293">
        <v>4.3499999999999996</v>
      </c>
      <c r="DD16" s="293">
        <v>4.3499999999999996</v>
      </c>
      <c r="DE16" s="293">
        <v>4.3499999999999996</v>
      </c>
      <c r="DF16" s="293">
        <v>4.3499999999999996</v>
      </c>
      <c r="DG16" s="293">
        <v>4.3499999999999996</v>
      </c>
      <c r="DH16" s="293">
        <v>4.3499999999999996</v>
      </c>
      <c r="DI16" s="293">
        <v>4.3499999999999996</v>
      </c>
      <c r="DJ16" s="293">
        <v>4.3499999999999996</v>
      </c>
      <c r="DK16" s="293">
        <v>4.3499999999999996</v>
      </c>
      <c r="DL16" s="293"/>
      <c r="DM16" s="293">
        <v>4.4000000000000004</v>
      </c>
      <c r="DN16" s="293">
        <v>4.4000000000000004</v>
      </c>
      <c r="DO16" s="293">
        <v>4.45</v>
      </c>
      <c r="DP16" s="293">
        <v>4.45</v>
      </c>
      <c r="DQ16" s="293">
        <v>4.45</v>
      </c>
      <c r="DR16" s="293">
        <v>4.45</v>
      </c>
      <c r="DS16" s="293">
        <v>4.45</v>
      </c>
      <c r="DT16" s="293">
        <v>4.45</v>
      </c>
      <c r="DU16" s="293">
        <v>4.45</v>
      </c>
      <c r="DV16" s="293">
        <v>4.45</v>
      </c>
      <c r="DW16" s="293">
        <v>4.45</v>
      </c>
      <c r="DX16" s="293">
        <v>4.45</v>
      </c>
      <c r="DY16" s="293"/>
      <c r="DZ16" s="293">
        <v>4.4000000000000004</v>
      </c>
      <c r="EA16" s="293">
        <v>4.4000000000000004</v>
      </c>
      <c r="EB16" s="293">
        <v>4.4000000000000004</v>
      </c>
      <c r="EC16" s="293">
        <v>4.45</v>
      </c>
      <c r="ED16" s="293">
        <v>4.45</v>
      </c>
      <c r="EE16" s="293">
        <v>4.45</v>
      </c>
      <c r="EF16" s="293">
        <v>4.45</v>
      </c>
      <c r="EG16" s="293">
        <v>4.45</v>
      </c>
      <c r="EH16" s="293">
        <v>4.45</v>
      </c>
      <c r="EI16" s="293">
        <v>4.45</v>
      </c>
      <c r="EJ16" s="293">
        <v>4.45</v>
      </c>
      <c r="EK16" s="293">
        <v>4.45</v>
      </c>
      <c r="EL16" s="293"/>
      <c r="EM16" s="287">
        <v>4.4000000000000004</v>
      </c>
      <c r="EN16" s="287">
        <v>4.4000000000000004</v>
      </c>
      <c r="EO16" s="287">
        <v>4.4000000000000004</v>
      </c>
      <c r="EP16" s="287">
        <v>4.4000000000000004</v>
      </c>
      <c r="EQ16" s="287">
        <v>4.45</v>
      </c>
      <c r="ER16" s="287">
        <v>4.45</v>
      </c>
      <c r="ES16" s="287">
        <v>4.45</v>
      </c>
      <c r="ET16" s="287">
        <v>4.45</v>
      </c>
      <c r="EU16" s="287">
        <v>4.45</v>
      </c>
      <c r="EV16" s="287">
        <v>4.45</v>
      </c>
      <c r="EW16" s="287">
        <v>4.45</v>
      </c>
      <c r="EX16" s="287">
        <v>4.45</v>
      </c>
      <c r="EY16" s="287">
        <v>4.45</v>
      </c>
      <c r="EZ16" s="289"/>
      <c r="FA16" s="278">
        <v>4.6500000000000004</v>
      </c>
      <c r="FB16" s="279"/>
      <c r="FC16" s="280">
        <v>4.6500000000000004</v>
      </c>
      <c r="FD16" s="280">
        <v>4.5999999999999996</v>
      </c>
      <c r="FE16" s="280">
        <v>4.5999999999999996</v>
      </c>
      <c r="FF16" s="281">
        <v>4.5</v>
      </c>
      <c r="FG16" s="281">
        <v>3.5500000000000003</v>
      </c>
      <c r="FH16" s="282">
        <v>3.5500000000000003</v>
      </c>
      <c r="FJ16" s="286">
        <v>4.55</v>
      </c>
      <c r="FK16" s="286"/>
      <c r="FL16" s="286">
        <v>4.58</v>
      </c>
      <c r="FM16" s="286">
        <v>4.6500000000000004</v>
      </c>
      <c r="FN16" s="286">
        <v>4.5</v>
      </c>
    </row>
    <row r="17" spans="3:170" ht="16.5">
      <c r="C17" s="287" t="s">
        <v>41</v>
      </c>
      <c r="D17" s="287"/>
      <c r="E17" s="287"/>
      <c r="F17" s="287"/>
      <c r="G17" s="287"/>
      <c r="H17" s="287"/>
      <c r="I17" s="287"/>
      <c r="J17" s="287"/>
      <c r="K17" s="287"/>
      <c r="L17" s="287"/>
      <c r="M17" s="287"/>
      <c r="N17" s="287"/>
      <c r="O17" s="287"/>
      <c r="P17" s="287"/>
      <c r="Q17" s="287"/>
      <c r="R17" s="287"/>
      <c r="S17" s="287"/>
      <c r="T17" s="287"/>
      <c r="U17" s="287"/>
      <c r="V17" s="287"/>
      <c r="W17" s="287"/>
      <c r="X17" s="287"/>
      <c r="Y17" s="287"/>
      <c r="Z17" s="287"/>
      <c r="AA17" s="287"/>
      <c r="AB17" s="287"/>
      <c r="AC17" s="287"/>
      <c r="AD17" s="287"/>
      <c r="AE17" s="287"/>
      <c r="AF17" s="287"/>
      <c r="AG17" s="287"/>
      <c r="AH17" s="287"/>
      <c r="AI17" s="287"/>
      <c r="AJ17" s="287"/>
      <c r="AK17" s="287"/>
      <c r="AL17" s="287"/>
      <c r="AM17" s="287"/>
      <c r="AN17" s="287"/>
      <c r="AO17" s="287"/>
      <c r="AP17" s="287"/>
      <c r="AQ17" s="287"/>
      <c r="AR17" s="287"/>
      <c r="AS17" s="287"/>
      <c r="AT17" s="287"/>
      <c r="AU17" s="287"/>
      <c r="AV17" s="287"/>
      <c r="AW17" s="287"/>
      <c r="AX17" s="287"/>
      <c r="AY17" s="287"/>
      <c r="AZ17" s="287"/>
      <c r="BA17" s="287"/>
      <c r="BB17" s="287"/>
      <c r="BC17" s="287"/>
      <c r="BD17" s="287"/>
      <c r="BE17" s="287"/>
      <c r="BF17" s="287"/>
      <c r="BG17" s="287"/>
      <c r="BH17" s="287"/>
      <c r="BI17" s="287"/>
      <c r="BJ17" s="287"/>
      <c r="BK17" s="287"/>
      <c r="BL17" s="287"/>
      <c r="BM17" s="287"/>
      <c r="BN17" s="287"/>
      <c r="BO17" s="287"/>
      <c r="BP17" s="287"/>
      <c r="BQ17" s="287"/>
      <c r="BR17" s="287"/>
      <c r="BS17" s="287"/>
      <c r="BT17" s="287"/>
      <c r="BU17" s="287"/>
      <c r="BV17" s="287"/>
      <c r="BW17" s="287"/>
      <c r="BX17" s="287"/>
      <c r="BY17" s="287"/>
      <c r="BZ17" s="287"/>
      <c r="CA17" s="287"/>
      <c r="CB17" s="287"/>
      <c r="CC17" s="287"/>
      <c r="CD17" s="287"/>
      <c r="CE17" s="287"/>
      <c r="CF17" s="287"/>
      <c r="CG17" s="287"/>
      <c r="CH17" s="287"/>
      <c r="CI17" s="287"/>
      <c r="CJ17" s="287"/>
      <c r="CK17" s="287"/>
      <c r="CL17" s="287"/>
      <c r="CM17" s="287"/>
      <c r="CN17" s="287"/>
      <c r="CO17" s="287"/>
      <c r="CP17" s="287"/>
      <c r="CQ17" s="287"/>
      <c r="CR17" s="287"/>
      <c r="CS17" s="287"/>
      <c r="CT17" s="287"/>
      <c r="CU17" s="287"/>
      <c r="CV17" s="287"/>
      <c r="CW17" s="287"/>
      <c r="CX17" s="287"/>
      <c r="CY17" s="287"/>
      <c r="CZ17" s="287"/>
      <c r="DA17" s="287"/>
      <c r="DB17" s="287"/>
      <c r="DC17" s="287"/>
      <c r="DD17" s="287"/>
      <c r="DE17" s="287"/>
      <c r="DF17" s="287"/>
      <c r="DG17" s="287"/>
      <c r="DH17" s="287"/>
      <c r="DI17" s="287"/>
      <c r="DJ17" s="287"/>
      <c r="DK17" s="287"/>
      <c r="DL17" s="287"/>
      <c r="DM17" s="287"/>
      <c r="DN17" s="287"/>
      <c r="DO17" s="287"/>
      <c r="DP17" s="287"/>
      <c r="DQ17" s="287"/>
      <c r="DR17" s="287"/>
      <c r="DS17" s="287"/>
      <c r="DT17" s="287"/>
      <c r="DU17" s="287"/>
      <c r="DV17" s="287"/>
      <c r="DW17" s="287"/>
      <c r="DX17" s="287"/>
      <c r="DY17" s="287"/>
      <c r="DZ17" s="287"/>
      <c r="EA17" s="287"/>
      <c r="EB17" s="287"/>
      <c r="EC17" s="287"/>
      <c r="ED17" s="287"/>
      <c r="EE17" s="287"/>
      <c r="EF17" s="287"/>
      <c r="EG17" s="287"/>
      <c r="EH17" s="287"/>
      <c r="EI17" s="287"/>
      <c r="EJ17" s="287"/>
      <c r="EK17" s="287"/>
      <c r="EL17" s="287"/>
      <c r="EM17" s="287"/>
      <c r="EN17" s="287"/>
      <c r="EO17" s="287"/>
      <c r="EP17" s="287"/>
      <c r="EQ17" s="287"/>
      <c r="ER17" s="287"/>
      <c r="ES17" s="287"/>
      <c r="ET17" s="287"/>
      <c r="EU17" s="287"/>
      <c r="EV17" s="287"/>
      <c r="EW17" s="287"/>
      <c r="EX17" s="287"/>
      <c r="EY17" s="288"/>
      <c r="EZ17" s="289"/>
      <c r="FA17" s="285">
        <v>4.5999999999999996</v>
      </c>
      <c r="FB17" s="286"/>
      <c r="FC17" s="286">
        <v>4.5999999999999996</v>
      </c>
      <c r="FD17" s="286">
        <v>4.4000000000000004</v>
      </c>
      <c r="FE17" s="286">
        <v>4.4000000000000004</v>
      </c>
      <c r="FF17" s="281">
        <v>4.5</v>
      </c>
      <c r="FG17" s="281">
        <v>3.4499999999999997</v>
      </c>
      <c r="FH17" s="282">
        <v>3.4499999999999997</v>
      </c>
      <c r="FJ17" s="286">
        <v>4.5999999999999996</v>
      </c>
      <c r="FK17" s="286"/>
      <c r="FL17" s="286">
        <v>4.5999999999999996</v>
      </c>
      <c r="FM17" s="286">
        <v>4.7</v>
      </c>
      <c r="FN17" s="286">
        <v>4.4000000000000004</v>
      </c>
    </row>
    <row r="18" spans="3:170" ht="15">
      <c r="C18" s="20" t="s">
        <v>17</v>
      </c>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0"/>
      <c r="CO18" s="20"/>
      <c r="CP18" s="20"/>
      <c r="CQ18" s="20"/>
      <c r="CR18" s="20"/>
      <c r="CS18" s="20"/>
      <c r="CT18" s="20"/>
      <c r="CU18" s="20"/>
      <c r="CV18" s="20"/>
      <c r="CW18" s="20"/>
      <c r="CX18" s="20"/>
      <c r="CY18" s="20"/>
      <c r="CZ18" s="20"/>
      <c r="DA18" s="20"/>
      <c r="DB18" s="20"/>
      <c r="DC18" s="20"/>
      <c r="DD18" s="20"/>
      <c r="DE18" s="20"/>
      <c r="DF18" s="20"/>
      <c r="DG18" s="20"/>
      <c r="DH18" s="20"/>
      <c r="DI18" s="20"/>
      <c r="DJ18" s="20"/>
      <c r="DK18" s="20"/>
      <c r="DL18" s="20"/>
      <c r="DM18" s="20"/>
      <c r="DN18" s="20"/>
      <c r="DO18" s="20"/>
      <c r="DP18" s="20"/>
      <c r="DQ18" s="20"/>
      <c r="DR18" s="20"/>
      <c r="DS18" s="20"/>
      <c r="DT18" s="20"/>
      <c r="DU18" s="20"/>
      <c r="DV18" s="20"/>
      <c r="DW18" s="20"/>
      <c r="DX18" s="20"/>
      <c r="DY18" s="20"/>
      <c r="DZ18" s="20"/>
      <c r="EA18" s="20"/>
      <c r="EB18" s="20"/>
      <c r="EC18" s="20"/>
      <c r="ED18" s="20"/>
      <c r="EE18" s="20"/>
      <c r="EF18" s="20"/>
      <c r="EG18" s="20"/>
      <c r="EH18" s="20"/>
      <c r="EI18" s="20"/>
      <c r="EJ18" s="20"/>
      <c r="EK18" s="20"/>
      <c r="EL18" s="20"/>
      <c r="EM18" s="20"/>
      <c r="EN18" s="20"/>
      <c r="EO18" s="20"/>
      <c r="EP18" s="20"/>
      <c r="EQ18" s="20"/>
      <c r="ER18" s="20"/>
      <c r="ES18" s="20"/>
      <c r="ET18" s="20"/>
      <c r="EU18" s="20"/>
      <c r="EV18" s="20"/>
      <c r="EW18" s="20"/>
      <c r="EX18" s="20"/>
      <c r="EY18" s="294"/>
      <c r="EZ18" s="295"/>
      <c r="FA18" s="285">
        <v>1.6</v>
      </c>
      <c r="FB18" s="286"/>
      <c r="FC18" s="286">
        <v>1.6</v>
      </c>
      <c r="FD18" s="286">
        <v>1.6</v>
      </c>
      <c r="FE18" s="286">
        <v>1.6</v>
      </c>
      <c r="FF18" s="281">
        <v>1.5999999999999999</v>
      </c>
      <c r="FG18" s="281">
        <v>1.5999999999999999</v>
      </c>
      <c r="FH18" s="282">
        <v>1.5999999999999999</v>
      </c>
      <c r="FJ18" s="286">
        <v>1.6</v>
      </c>
      <c r="FK18" s="286"/>
      <c r="FL18" s="286">
        <v>1.6</v>
      </c>
      <c r="FM18" s="286">
        <v>1.6</v>
      </c>
      <c r="FN18" s="286">
        <v>1.6</v>
      </c>
    </row>
    <row r="19" spans="3:170" ht="15">
      <c r="C19" s="275" t="s">
        <v>18</v>
      </c>
      <c r="D19" s="275"/>
      <c r="E19" s="275"/>
      <c r="F19" s="275"/>
      <c r="G19" s="275"/>
      <c r="H19" s="275"/>
      <c r="I19" s="275"/>
      <c r="J19" s="275"/>
      <c r="K19" s="275"/>
      <c r="L19" s="275"/>
      <c r="M19" s="275"/>
      <c r="N19" s="275"/>
      <c r="O19" s="275"/>
      <c r="P19" s="275"/>
      <c r="Q19" s="275"/>
      <c r="R19" s="275"/>
      <c r="S19" s="275"/>
      <c r="T19" s="275"/>
      <c r="U19" s="275"/>
      <c r="V19" s="275"/>
      <c r="W19" s="275"/>
      <c r="X19" s="275"/>
      <c r="Y19" s="275"/>
      <c r="Z19" s="275"/>
      <c r="AA19" s="275"/>
      <c r="AB19" s="275"/>
      <c r="AC19" s="275"/>
      <c r="AD19" s="275"/>
      <c r="AE19" s="275"/>
      <c r="AF19" s="275"/>
      <c r="AG19" s="275"/>
      <c r="AH19" s="275"/>
      <c r="AI19" s="275"/>
      <c r="AJ19" s="275"/>
      <c r="AK19" s="275"/>
      <c r="AL19" s="275"/>
      <c r="AM19" s="275"/>
      <c r="AN19" s="275"/>
      <c r="AO19" s="275"/>
      <c r="AP19" s="275"/>
      <c r="AQ19" s="275"/>
      <c r="AR19" s="275"/>
      <c r="AS19" s="275"/>
      <c r="AT19" s="275"/>
      <c r="AU19" s="275"/>
      <c r="AV19" s="275"/>
      <c r="AW19" s="275"/>
      <c r="AX19" s="275"/>
      <c r="AY19" s="275"/>
      <c r="AZ19" s="275"/>
      <c r="BA19" s="275"/>
      <c r="BB19" s="275"/>
      <c r="BC19" s="275"/>
      <c r="BD19" s="275"/>
      <c r="BE19" s="275"/>
      <c r="BF19" s="275"/>
      <c r="BG19" s="275"/>
      <c r="BH19" s="275"/>
      <c r="BI19" s="275"/>
      <c r="BJ19" s="275"/>
      <c r="BK19" s="275"/>
      <c r="BL19" s="275"/>
      <c r="BM19" s="275"/>
      <c r="BN19" s="275"/>
      <c r="BO19" s="275"/>
      <c r="BP19" s="275"/>
      <c r="BQ19" s="275"/>
      <c r="BR19" s="275"/>
      <c r="BS19" s="275"/>
      <c r="BT19" s="275"/>
      <c r="BU19" s="275"/>
      <c r="BV19" s="275"/>
      <c r="BW19" s="275"/>
      <c r="BX19" s="275"/>
      <c r="BY19" s="275"/>
      <c r="BZ19" s="275"/>
      <c r="CA19" s="275"/>
      <c r="CB19" s="275"/>
      <c r="CC19" s="275"/>
      <c r="CD19" s="275"/>
      <c r="CE19" s="275"/>
      <c r="CF19" s="275"/>
      <c r="CG19" s="275"/>
      <c r="CH19" s="275"/>
      <c r="CI19" s="275"/>
      <c r="CJ19" s="275"/>
      <c r="CK19" s="275"/>
      <c r="CL19" s="275"/>
      <c r="CM19" s="275"/>
      <c r="CN19" s="275"/>
      <c r="CO19" s="275"/>
      <c r="CP19" s="275"/>
      <c r="CQ19" s="275"/>
      <c r="CR19" s="275"/>
      <c r="CS19" s="275"/>
      <c r="CT19" s="275"/>
      <c r="CU19" s="275"/>
      <c r="CV19" s="275"/>
      <c r="CW19" s="275"/>
      <c r="CX19" s="275"/>
      <c r="CY19" s="275"/>
      <c r="CZ19" s="275"/>
      <c r="DA19" s="275"/>
      <c r="DB19" s="275"/>
      <c r="DC19" s="275"/>
      <c r="DD19" s="275"/>
      <c r="DE19" s="275"/>
      <c r="DF19" s="275"/>
      <c r="DG19" s="275"/>
      <c r="DH19" s="275"/>
      <c r="DI19" s="275"/>
      <c r="DJ19" s="275"/>
      <c r="DK19" s="275"/>
      <c r="DL19" s="275"/>
      <c r="DM19" s="275"/>
      <c r="DN19" s="275"/>
      <c r="DO19" s="275"/>
      <c r="DP19" s="275"/>
      <c r="DQ19" s="275"/>
      <c r="DR19" s="275"/>
      <c r="DS19" s="275"/>
      <c r="DT19" s="275"/>
      <c r="DU19" s="275"/>
      <c r="DV19" s="275"/>
      <c r="DW19" s="275"/>
      <c r="DX19" s="275"/>
      <c r="DY19" s="275"/>
      <c r="DZ19" s="275"/>
      <c r="EA19" s="275"/>
      <c r="EB19" s="275"/>
      <c r="EC19" s="275"/>
      <c r="ED19" s="275"/>
      <c r="EE19" s="275"/>
      <c r="EF19" s="275"/>
      <c r="EG19" s="275"/>
      <c r="EH19" s="275"/>
      <c r="EI19" s="275"/>
      <c r="EJ19" s="275"/>
      <c r="EK19" s="275"/>
      <c r="EL19" s="275"/>
      <c r="EM19" s="275"/>
      <c r="EN19" s="275"/>
      <c r="EO19" s="275"/>
      <c r="EP19" s="275"/>
      <c r="EQ19" s="275"/>
      <c r="ER19" s="275"/>
      <c r="ES19" s="275"/>
      <c r="ET19" s="275"/>
      <c r="EU19" s="275"/>
      <c r="EV19" s="275"/>
      <c r="EW19" s="275"/>
      <c r="EX19" s="275"/>
      <c r="EY19" s="276"/>
      <c r="EZ19" s="277"/>
      <c r="FA19" s="273"/>
      <c r="FB19" s="274"/>
      <c r="FC19" s="274"/>
      <c r="FD19" s="274"/>
      <c r="FE19" s="274"/>
      <c r="FF19" s="274"/>
      <c r="FG19" s="274"/>
      <c r="FH19" s="274"/>
      <c r="FJ19" s="274"/>
      <c r="FK19" s="274"/>
      <c r="FL19" s="274"/>
      <c r="FM19" s="274"/>
      <c r="FN19" s="274"/>
    </row>
    <row r="20" spans="3:170" ht="16.5">
      <c r="C20" s="287" t="s">
        <v>42</v>
      </c>
      <c r="D20" s="287"/>
      <c r="E20" s="287"/>
      <c r="F20" s="287"/>
      <c r="G20" s="287"/>
      <c r="H20" s="287"/>
      <c r="I20" s="287"/>
      <c r="J20" s="287"/>
      <c r="K20" s="287"/>
      <c r="L20" s="287"/>
      <c r="M20" s="287"/>
      <c r="N20" s="287"/>
      <c r="O20" s="287"/>
      <c r="P20" s="287"/>
      <c r="Q20" s="287"/>
      <c r="R20" s="287"/>
      <c r="S20" s="287"/>
      <c r="T20" s="287"/>
      <c r="U20" s="287"/>
      <c r="V20" s="287"/>
      <c r="W20" s="287"/>
      <c r="X20" s="287"/>
      <c r="Y20" s="287"/>
      <c r="Z20" s="287"/>
      <c r="AA20" s="287"/>
      <c r="AB20" s="287"/>
      <c r="AC20" s="287"/>
      <c r="AD20" s="287"/>
      <c r="AE20" s="287"/>
      <c r="AF20" s="287"/>
      <c r="AG20" s="287"/>
      <c r="AH20" s="287"/>
      <c r="AI20" s="287"/>
      <c r="AJ20" s="287"/>
      <c r="AK20" s="287"/>
      <c r="AL20" s="287"/>
      <c r="AM20" s="287"/>
      <c r="AN20" s="287"/>
      <c r="AO20" s="287"/>
      <c r="AP20" s="287"/>
      <c r="AQ20" s="287"/>
      <c r="AR20" s="287"/>
      <c r="AS20" s="287"/>
      <c r="AT20" s="287"/>
      <c r="AU20" s="287"/>
      <c r="AV20" s="287"/>
      <c r="AW20" s="287"/>
      <c r="AX20" s="287"/>
      <c r="AY20" s="287"/>
      <c r="AZ20" s="287"/>
      <c r="BA20" s="287"/>
      <c r="BB20" s="287"/>
      <c r="BC20" s="287"/>
      <c r="BD20" s="287"/>
      <c r="BE20" s="287"/>
      <c r="BF20" s="287"/>
      <c r="BG20" s="287"/>
      <c r="BH20" s="287"/>
      <c r="BI20" s="287"/>
      <c r="BJ20" s="287"/>
      <c r="BK20" s="287"/>
      <c r="BL20" s="287"/>
      <c r="BM20" s="287"/>
      <c r="BN20" s="287"/>
      <c r="BO20" s="287"/>
      <c r="BP20" s="287"/>
      <c r="BQ20" s="287"/>
      <c r="BR20" s="287"/>
      <c r="BS20" s="287"/>
      <c r="BT20" s="287"/>
      <c r="BU20" s="287"/>
      <c r="BV20" s="287"/>
      <c r="BW20" s="287"/>
      <c r="BX20" s="287"/>
      <c r="BY20" s="287"/>
      <c r="BZ20" s="287"/>
      <c r="CA20" s="287"/>
      <c r="CB20" s="287"/>
      <c r="CC20" s="287"/>
      <c r="CD20" s="287"/>
      <c r="CE20" s="287"/>
      <c r="CF20" s="287"/>
      <c r="CG20" s="287"/>
      <c r="CH20" s="287"/>
      <c r="CI20" s="287"/>
      <c r="CJ20" s="287"/>
      <c r="CK20" s="287"/>
      <c r="CL20" s="287"/>
      <c r="CM20" s="287"/>
      <c r="CN20" s="287"/>
      <c r="CO20" s="287"/>
      <c r="CP20" s="287"/>
      <c r="CQ20" s="287"/>
      <c r="CR20" s="287"/>
      <c r="CS20" s="287"/>
      <c r="CT20" s="287"/>
      <c r="CU20" s="287"/>
      <c r="CV20" s="287"/>
      <c r="CW20" s="287"/>
      <c r="CX20" s="287"/>
      <c r="CY20" s="287"/>
      <c r="CZ20" s="287"/>
      <c r="DA20" s="287"/>
      <c r="DB20" s="287"/>
      <c r="DC20" s="287"/>
      <c r="DD20" s="287"/>
      <c r="DE20" s="287"/>
      <c r="DF20" s="287"/>
      <c r="DG20" s="287"/>
      <c r="DH20" s="287"/>
      <c r="DI20" s="287"/>
      <c r="DJ20" s="287"/>
      <c r="DK20" s="287"/>
      <c r="DL20" s="287"/>
      <c r="DM20" s="287"/>
      <c r="DN20" s="287"/>
      <c r="DO20" s="287"/>
      <c r="DP20" s="287"/>
      <c r="DQ20" s="287"/>
      <c r="DR20" s="287"/>
      <c r="DS20" s="287"/>
      <c r="DT20" s="287"/>
      <c r="DU20" s="287"/>
      <c r="DV20" s="287"/>
      <c r="DW20" s="287"/>
      <c r="DX20" s="287"/>
      <c r="DY20" s="287"/>
      <c r="DZ20" s="287"/>
      <c r="EA20" s="287"/>
      <c r="EB20" s="287"/>
      <c r="EC20" s="287"/>
      <c r="ED20" s="287"/>
      <c r="EE20" s="287"/>
      <c r="EF20" s="287"/>
      <c r="EG20" s="287"/>
      <c r="EH20" s="287"/>
      <c r="EI20" s="287"/>
      <c r="EJ20" s="287"/>
      <c r="EK20" s="287"/>
      <c r="EL20" s="287"/>
      <c r="EM20" s="287"/>
      <c r="EN20" s="287"/>
      <c r="EO20" s="287"/>
      <c r="EP20" s="287"/>
      <c r="EQ20" s="287"/>
      <c r="ER20" s="287"/>
      <c r="ES20" s="287"/>
      <c r="ET20" s="287"/>
      <c r="EU20" s="287"/>
      <c r="EV20" s="287"/>
      <c r="EW20" s="287"/>
      <c r="EX20" s="287"/>
      <c r="EY20" s="288"/>
      <c r="EZ20" s="289"/>
      <c r="FA20" s="285">
        <v>3.3</v>
      </c>
      <c r="FB20" s="286"/>
      <c r="FC20" s="286">
        <v>3.47</v>
      </c>
      <c r="FD20" s="286">
        <v>3.39</v>
      </c>
      <c r="FE20" s="286">
        <v>3.39</v>
      </c>
      <c r="FF20" s="281">
        <v>3.2905702546448263</v>
      </c>
      <c r="FG20" s="281">
        <v>3.45</v>
      </c>
      <c r="FH20" s="282">
        <v>3.45</v>
      </c>
      <c r="FJ20" s="286">
        <v>3.3</v>
      </c>
      <c r="FK20" s="286"/>
      <c r="FL20" s="286">
        <v>3.47</v>
      </c>
      <c r="FM20" s="286">
        <v>3.5</v>
      </c>
      <c r="FN20" s="286">
        <v>3.39</v>
      </c>
    </row>
    <row r="21" spans="3:170" ht="16.5">
      <c r="C21" s="21" t="s">
        <v>43</v>
      </c>
      <c r="D21" s="21"/>
      <c r="E21" s="21"/>
      <c r="F21" s="21"/>
      <c r="G21" s="21"/>
      <c r="H21" s="21"/>
      <c r="I21" s="21"/>
      <c r="J21" s="21"/>
      <c r="K21" s="21"/>
      <c r="L21" s="21"/>
      <c r="M21" s="21"/>
      <c r="N21" s="21"/>
      <c r="O21" s="21"/>
      <c r="P21" s="21"/>
      <c r="Q21" s="21"/>
      <c r="R21" s="21"/>
      <c r="S21" s="21"/>
      <c r="T21" s="21"/>
      <c r="U21" s="21"/>
      <c r="V21" s="21"/>
      <c r="W21" s="21"/>
      <c r="X21" s="21"/>
      <c r="Y21" s="21"/>
      <c r="Z21" s="21"/>
      <c r="AA21" s="21"/>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c r="CK21" s="21"/>
      <c r="CL21" s="21"/>
      <c r="CM21" s="21"/>
      <c r="CN21" s="21"/>
      <c r="CO21" s="21"/>
      <c r="CP21" s="21"/>
      <c r="CQ21" s="21"/>
      <c r="CR21" s="21"/>
      <c r="CS21" s="21"/>
      <c r="CT21" s="21"/>
      <c r="CU21" s="21"/>
      <c r="CV21" s="21"/>
      <c r="CW21" s="21"/>
      <c r="CX21" s="21"/>
      <c r="CY21" s="21"/>
      <c r="CZ21" s="21"/>
      <c r="DA21" s="21"/>
      <c r="DB21" s="21"/>
      <c r="DC21" s="21"/>
      <c r="DD21" s="21"/>
      <c r="DE21" s="21"/>
      <c r="DF21" s="21"/>
      <c r="DG21" s="21"/>
      <c r="DH21" s="21"/>
      <c r="DI21" s="21"/>
      <c r="DJ21" s="21"/>
      <c r="DK21" s="21"/>
      <c r="DL21" s="21"/>
      <c r="DM21" s="21"/>
      <c r="DN21" s="21"/>
      <c r="DO21" s="21"/>
      <c r="DP21" s="21"/>
      <c r="DQ21" s="21"/>
      <c r="DR21" s="21"/>
      <c r="DS21" s="21"/>
      <c r="DT21" s="21"/>
      <c r="DU21" s="21"/>
      <c r="DV21" s="21"/>
      <c r="DW21" s="21"/>
      <c r="DX21" s="21"/>
      <c r="DY21" s="21"/>
      <c r="DZ21" s="21"/>
      <c r="EA21" s="21"/>
      <c r="EB21" s="21"/>
      <c r="EC21" s="21"/>
      <c r="ED21" s="21"/>
      <c r="EE21" s="21"/>
      <c r="EF21" s="21"/>
      <c r="EG21" s="21"/>
      <c r="EH21" s="21"/>
      <c r="EI21" s="21"/>
      <c r="EJ21" s="21"/>
      <c r="EK21" s="21"/>
      <c r="EL21" s="21"/>
      <c r="EM21" s="21"/>
      <c r="EN21" s="21"/>
      <c r="EO21" s="21"/>
      <c r="EP21" s="21"/>
      <c r="EQ21" s="21"/>
      <c r="ER21" s="21"/>
      <c r="ES21" s="21"/>
      <c r="ET21" s="21"/>
      <c r="EU21" s="21"/>
      <c r="EV21" s="21"/>
      <c r="EW21" s="21"/>
      <c r="EX21" s="21"/>
      <c r="EY21" s="284"/>
      <c r="EZ21" s="131"/>
      <c r="FA21" s="285">
        <v>0.72</v>
      </c>
      <c r="FB21" s="286"/>
      <c r="FC21" s="286">
        <v>0.72</v>
      </c>
      <c r="FD21" s="286">
        <v>0.72</v>
      </c>
      <c r="FE21" s="286">
        <v>0.72</v>
      </c>
      <c r="FF21" s="281">
        <v>0.6</v>
      </c>
      <c r="FG21" s="281">
        <v>0.6</v>
      </c>
      <c r="FH21" s="282">
        <v>0.6</v>
      </c>
      <c r="FJ21" s="286">
        <v>0.72</v>
      </c>
      <c r="FK21" s="286"/>
      <c r="FL21" s="286">
        <v>0.72</v>
      </c>
      <c r="FM21" s="286">
        <v>0.72</v>
      </c>
      <c r="FN21" s="286">
        <v>0.72</v>
      </c>
    </row>
    <row r="22" spans="3:170" ht="15">
      <c r="C22" s="275" t="s">
        <v>19</v>
      </c>
      <c r="D22" s="275"/>
      <c r="E22" s="275"/>
      <c r="F22" s="275"/>
      <c r="G22" s="275"/>
      <c r="H22" s="275"/>
      <c r="I22" s="275"/>
      <c r="J22" s="275"/>
      <c r="K22" s="275"/>
      <c r="L22" s="275"/>
      <c r="M22" s="275"/>
      <c r="N22" s="275"/>
      <c r="O22" s="275"/>
      <c r="P22" s="275"/>
      <c r="Q22" s="275"/>
      <c r="R22" s="275"/>
      <c r="S22" s="275"/>
      <c r="T22" s="275"/>
      <c r="U22" s="275"/>
      <c r="V22" s="275"/>
      <c r="W22" s="275"/>
      <c r="X22" s="275"/>
      <c r="Y22" s="275"/>
      <c r="Z22" s="275"/>
      <c r="AA22" s="275"/>
      <c r="AB22" s="275"/>
      <c r="AC22" s="275"/>
      <c r="AD22" s="275"/>
      <c r="AE22" s="275"/>
      <c r="AF22" s="275"/>
      <c r="AG22" s="275"/>
      <c r="AH22" s="275"/>
      <c r="AI22" s="275"/>
      <c r="AJ22" s="275"/>
      <c r="AK22" s="275"/>
      <c r="AL22" s="275"/>
      <c r="AM22" s="275"/>
      <c r="AN22" s="275"/>
      <c r="AO22" s="275"/>
      <c r="AP22" s="275"/>
      <c r="AQ22" s="275"/>
      <c r="AR22" s="275"/>
      <c r="AS22" s="275"/>
      <c r="AT22" s="275"/>
      <c r="AU22" s="275"/>
      <c r="AV22" s="275"/>
      <c r="AW22" s="275"/>
      <c r="AX22" s="275"/>
      <c r="AY22" s="275"/>
      <c r="AZ22" s="275"/>
      <c r="BA22" s="275"/>
      <c r="BB22" s="275"/>
      <c r="BC22" s="275"/>
      <c r="BD22" s="275"/>
      <c r="BE22" s="275"/>
      <c r="BF22" s="275"/>
      <c r="BG22" s="275"/>
      <c r="BH22" s="275"/>
      <c r="BI22" s="275"/>
      <c r="BJ22" s="275"/>
      <c r="BK22" s="275"/>
      <c r="BL22" s="275"/>
      <c r="BM22" s="275"/>
      <c r="BN22" s="275"/>
      <c r="BO22" s="275"/>
      <c r="BP22" s="275"/>
      <c r="BQ22" s="275"/>
      <c r="BR22" s="275"/>
      <c r="BS22" s="275"/>
      <c r="BT22" s="275"/>
      <c r="BU22" s="275"/>
      <c r="BV22" s="275"/>
      <c r="BW22" s="275"/>
      <c r="BX22" s="275"/>
      <c r="BY22" s="275"/>
      <c r="BZ22" s="275"/>
      <c r="CA22" s="275"/>
      <c r="CB22" s="275"/>
      <c r="CC22" s="275"/>
      <c r="CD22" s="275"/>
      <c r="CE22" s="275"/>
      <c r="CF22" s="275"/>
      <c r="CG22" s="275"/>
      <c r="CH22" s="275"/>
      <c r="CI22" s="275"/>
      <c r="CJ22" s="275"/>
      <c r="CK22" s="275"/>
      <c r="CL22" s="275"/>
      <c r="CM22" s="275"/>
      <c r="CN22" s="275"/>
      <c r="CO22" s="275"/>
      <c r="CP22" s="275"/>
      <c r="CQ22" s="275"/>
      <c r="CR22" s="275"/>
      <c r="CS22" s="275"/>
      <c r="CT22" s="275"/>
      <c r="CU22" s="275"/>
      <c r="CV22" s="275"/>
      <c r="CW22" s="275"/>
      <c r="CX22" s="275"/>
      <c r="CY22" s="275"/>
      <c r="CZ22" s="275"/>
      <c r="DA22" s="275"/>
      <c r="DB22" s="275"/>
      <c r="DC22" s="275"/>
      <c r="DD22" s="275"/>
      <c r="DE22" s="275"/>
      <c r="DF22" s="275"/>
      <c r="DG22" s="275"/>
      <c r="DH22" s="275"/>
      <c r="DI22" s="275"/>
      <c r="DJ22" s="275"/>
      <c r="DK22" s="275"/>
      <c r="DL22" s="275"/>
      <c r="DM22" s="275"/>
      <c r="DN22" s="275"/>
      <c r="DO22" s="275"/>
      <c r="DP22" s="275"/>
      <c r="DQ22" s="275"/>
      <c r="DR22" s="275"/>
      <c r="DS22" s="275"/>
      <c r="DT22" s="275"/>
      <c r="DU22" s="275"/>
      <c r="DV22" s="275"/>
      <c r="DW22" s="275"/>
      <c r="DX22" s="275"/>
      <c r="DY22" s="275"/>
      <c r="DZ22" s="275"/>
      <c r="EA22" s="275"/>
      <c r="EB22" s="275"/>
      <c r="EC22" s="275"/>
      <c r="ED22" s="275"/>
      <c r="EE22" s="275"/>
      <c r="EF22" s="275"/>
      <c r="EG22" s="275"/>
      <c r="EH22" s="275"/>
      <c r="EI22" s="275"/>
      <c r="EJ22" s="275"/>
      <c r="EK22" s="275"/>
      <c r="EL22" s="275"/>
      <c r="EM22" s="275"/>
      <c r="EN22" s="275"/>
      <c r="EO22" s="275"/>
      <c r="EP22" s="275"/>
      <c r="EQ22" s="275"/>
      <c r="ER22" s="275"/>
      <c r="ES22" s="275"/>
      <c r="ET22" s="275"/>
      <c r="EU22" s="275"/>
      <c r="EV22" s="275"/>
      <c r="EW22" s="275"/>
      <c r="EX22" s="275"/>
      <c r="EY22" s="276"/>
      <c r="EZ22" s="277"/>
      <c r="FA22" s="285">
        <v>4.1900000000000004</v>
      </c>
      <c r="FB22" s="286"/>
      <c r="FC22" s="286">
        <v>4.4000000000000004</v>
      </c>
      <c r="FD22" s="286">
        <v>4.3600000000000003</v>
      </c>
      <c r="FE22" s="286">
        <v>4.3600000000000003</v>
      </c>
      <c r="FF22" s="281">
        <v>3.6804117312253619</v>
      </c>
      <c r="FG22" s="281">
        <v>3.6</v>
      </c>
      <c r="FH22" s="282">
        <v>3.4972222222222227</v>
      </c>
      <c r="FJ22" s="286">
        <v>4.1900000000000004</v>
      </c>
      <c r="FK22" s="286"/>
      <c r="FL22" s="286">
        <v>4.4000000000000004</v>
      </c>
      <c r="FM22" s="286">
        <v>4.42</v>
      </c>
      <c r="FN22" s="286">
        <v>4.3600000000000003</v>
      </c>
    </row>
    <row r="23" spans="3:170" ht="15">
      <c r="C23" s="275" t="s">
        <v>20</v>
      </c>
      <c r="D23" s="275"/>
      <c r="E23" s="275"/>
      <c r="F23" s="275"/>
      <c r="G23" s="275"/>
      <c r="H23" s="275"/>
      <c r="I23" s="275"/>
      <c r="J23" s="275"/>
      <c r="K23" s="275"/>
      <c r="L23" s="275"/>
      <c r="M23" s="275"/>
      <c r="N23" s="275"/>
      <c r="O23" s="275"/>
      <c r="P23" s="275"/>
      <c r="Q23" s="275"/>
      <c r="R23" s="275"/>
      <c r="S23" s="275"/>
      <c r="T23" s="275"/>
      <c r="U23" s="275"/>
      <c r="V23" s="275"/>
      <c r="W23" s="275"/>
      <c r="X23" s="275"/>
      <c r="Y23" s="275"/>
      <c r="Z23" s="275"/>
      <c r="AA23" s="275"/>
      <c r="AB23" s="275"/>
      <c r="AC23" s="275"/>
      <c r="AD23" s="275"/>
      <c r="AE23" s="275"/>
      <c r="AF23" s="275"/>
      <c r="AG23" s="275"/>
      <c r="AH23" s="275"/>
      <c r="AI23" s="275"/>
      <c r="AJ23" s="275"/>
      <c r="AK23" s="275"/>
      <c r="AL23" s="275"/>
      <c r="AM23" s="275"/>
      <c r="AN23" s="275"/>
      <c r="AO23" s="275"/>
      <c r="AP23" s="275"/>
      <c r="AQ23" s="275"/>
      <c r="AR23" s="275"/>
      <c r="AS23" s="275"/>
      <c r="AT23" s="275"/>
      <c r="AU23" s="275"/>
      <c r="AV23" s="275"/>
      <c r="AW23" s="275"/>
      <c r="AX23" s="275"/>
      <c r="AY23" s="275"/>
      <c r="AZ23" s="275"/>
      <c r="BA23" s="275"/>
      <c r="BB23" s="275"/>
      <c r="BC23" s="275"/>
      <c r="BD23" s="275"/>
      <c r="BE23" s="275"/>
      <c r="BF23" s="275"/>
      <c r="BG23" s="275"/>
      <c r="BH23" s="275"/>
      <c r="BI23" s="275"/>
      <c r="BJ23" s="275"/>
      <c r="BK23" s="275"/>
      <c r="BL23" s="275"/>
      <c r="BM23" s="275"/>
      <c r="BN23" s="275"/>
      <c r="BO23" s="275"/>
      <c r="BP23" s="275"/>
      <c r="BQ23" s="275"/>
      <c r="BR23" s="275"/>
      <c r="BS23" s="275"/>
      <c r="BT23" s="275"/>
      <c r="BU23" s="275"/>
      <c r="BV23" s="275"/>
      <c r="BW23" s="275"/>
      <c r="BX23" s="275"/>
      <c r="BY23" s="275"/>
      <c r="BZ23" s="275"/>
      <c r="CA23" s="275"/>
      <c r="CB23" s="275"/>
      <c r="CC23" s="275"/>
      <c r="CD23" s="275"/>
      <c r="CE23" s="275"/>
      <c r="CF23" s="275"/>
      <c r="CG23" s="275"/>
      <c r="CH23" s="275"/>
      <c r="CI23" s="275"/>
      <c r="CJ23" s="275"/>
      <c r="CK23" s="275"/>
      <c r="CL23" s="275"/>
      <c r="CM23" s="275"/>
      <c r="CN23" s="275"/>
      <c r="CO23" s="275"/>
      <c r="CP23" s="275"/>
      <c r="CQ23" s="275"/>
      <c r="CR23" s="275"/>
      <c r="CS23" s="275"/>
      <c r="CT23" s="275"/>
      <c r="CU23" s="275"/>
      <c r="CV23" s="275"/>
      <c r="CW23" s="275"/>
      <c r="CX23" s="275"/>
      <c r="CY23" s="275"/>
      <c r="CZ23" s="275"/>
      <c r="DA23" s="275"/>
      <c r="DB23" s="275"/>
      <c r="DC23" s="275"/>
      <c r="DD23" s="275"/>
      <c r="DE23" s="275"/>
      <c r="DF23" s="275"/>
      <c r="DG23" s="275"/>
      <c r="DH23" s="275"/>
      <c r="DI23" s="275"/>
      <c r="DJ23" s="275"/>
      <c r="DK23" s="275"/>
      <c r="DL23" s="275"/>
      <c r="DM23" s="275"/>
      <c r="DN23" s="275"/>
      <c r="DO23" s="275"/>
      <c r="DP23" s="275"/>
      <c r="DQ23" s="275"/>
      <c r="DR23" s="275"/>
      <c r="DS23" s="275"/>
      <c r="DT23" s="275"/>
      <c r="DU23" s="275"/>
      <c r="DV23" s="275"/>
      <c r="DW23" s="275"/>
      <c r="DX23" s="275"/>
      <c r="DY23" s="275"/>
      <c r="DZ23" s="275"/>
      <c r="EA23" s="275"/>
      <c r="EB23" s="275"/>
      <c r="EC23" s="275"/>
      <c r="ED23" s="275"/>
      <c r="EE23" s="275"/>
      <c r="EF23" s="275"/>
      <c r="EG23" s="275"/>
      <c r="EH23" s="275"/>
      <c r="EI23" s="275"/>
      <c r="EJ23" s="275"/>
      <c r="EK23" s="275"/>
      <c r="EL23" s="275"/>
      <c r="EM23" s="275"/>
      <c r="EN23" s="275"/>
      <c r="EO23" s="275"/>
      <c r="EP23" s="275"/>
      <c r="EQ23" s="275"/>
      <c r="ER23" s="275"/>
      <c r="ES23" s="275"/>
      <c r="ET23" s="275"/>
      <c r="EU23" s="275"/>
      <c r="EV23" s="275"/>
      <c r="EW23" s="275"/>
      <c r="EX23" s="275"/>
      <c r="EY23" s="276"/>
      <c r="EZ23" s="277"/>
      <c r="FA23" s="273"/>
      <c r="FB23" s="274"/>
      <c r="FC23" s="274"/>
      <c r="FD23" s="274"/>
      <c r="FE23" s="274"/>
      <c r="FF23" s="274"/>
      <c r="FG23" s="274"/>
      <c r="FH23" s="274"/>
      <c r="FJ23" s="274"/>
      <c r="FK23" s="274"/>
      <c r="FL23" s="274"/>
      <c r="FM23" s="274"/>
      <c r="FN23" s="274"/>
    </row>
    <row r="24" spans="3:170" ht="16.5">
      <c r="C24" s="287" t="s">
        <v>44</v>
      </c>
      <c r="D24" s="287"/>
      <c r="E24" s="287"/>
      <c r="F24" s="287"/>
      <c r="G24" s="287"/>
      <c r="H24" s="287"/>
      <c r="I24" s="287"/>
      <c r="J24" s="287"/>
      <c r="K24" s="287"/>
      <c r="L24" s="287"/>
      <c r="M24" s="287"/>
      <c r="N24" s="287"/>
      <c r="O24" s="287"/>
      <c r="P24" s="287"/>
      <c r="Q24" s="287"/>
      <c r="R24" s="287"/>
      <c r="S24" s="287"/>
      <c r="T24" s="287"/>
      <c r="U24" s="287"/>
      <c r="V24" s="287"/>
      <c r="W24" s="287"/>
      <c r="X24" s="287"/>
      <c r="Y24" s="287"/>
      <c r="Z24" s="287"/>
      <c r="AA24" s="287"/>
      <c r="AB24" s="287"/>
      <c r="AC24" s="287"/>
      <c r="AD24" s="287"/>
      <c r="AE24" s="287"/>
      <c r="AF24" s="287"/>
      <c r="AG24" s="287"/>
      <c r="AH24" s="287"/>
      <c r="AI24" s="287"/>
      <c r="AJ24" s="287"/>
      <c r="AK24" s="287"/>
      <c r="AL24" s="287"/>
      <c r="AM24" s="287"/>
      <c r="AN24" s="287"/>
      <c r="AO24" s="287"/>
      <c r="AP24" s="287"/>
      <c r="AQ24" s="287"/>
      <c r="AR24" s="287"/>
      <c r="AS24" s="287"/>
      <c r="AT24" s="287"/>
      <c r="AU24" s="287"/>
      <c r="AV24" s="287"/>
      <c r="AW24" s="287"/>
      <c r="AX24" s="287"/>
      <c r="AY24" s="287"/>
      <c r="AZ24" s="287"/>
      <c r="BA24" s="287"/>
      <c r="BB24" s="287"/>
      <c r="BC24" s="287"/>
      <c r="BD24" s="287"/>
      <c r="BE24" s="287"/>
      <c r="BF24" s="287"/>
      <c r="BG24" s="287"/>
      <c r="BH24" s="287"/>
      <c r="BI24" s="287"/>
      <c r="BJ24" s="287"/>
      <c r="BK24" s="287"/>
      <c r="BL24" s="287"/>
      <c r="BM24" s="287"/>
      <c r="BN24" s="287"/>
      <c r="BO24" s="287"/>
      <c r="BP24" s="287"/>
      <c r="BQ24" s="287"/>
      <c r="BR24" s="287"/>
      <c r="BS24" s="287"/>
      <c r="BT24" s="287"/>
      <c r="BU24" s="287"/>
      <c r="BV24" s="287"/>
      <c r="BW24" s="287"/>
      <c r="BX24" s="287"/>
      <c r="BY24" s="287"/>
      <c r="BZ24" s="287"/>
      <c r="CA24" s="287"/>
      <c r="CB24" s="287"/>
      <c r="CC24" s="287"/>
      <c r="CD24" s="287"/>
      <c r="CE24" s="287"/>
      <c r="CF24" s="287"/>
      <c r="CG24" s="287"/>
      <c r="CH24" s="287"/>
      <c r="CI24" s="287"/>
      <c r="CJ24" s="287"/>
      <c r="CK24" s="287"/>
      <c r="CL24" s="287"/>
      <c r="CM24" s="287"/>
      <c r="CN24" s="287"/>
      <c r="CO24" s="287"/>
      <c r="CP24" s="287"/>
      <c r="CQ24" s="287"/>
      <c r="CR24" s="287"/>
      <c r="CS24" s="287"/>
      <c r="CT24" s="287"/>
      <c r="CU24" s="287"/>
      <c r="CV24" s="287"/>
      <c r="CW24" s="287"/>
      <c r="CX24" s="287"/>
      <c r="CY24" s="287"/>
      <c r="CZ24" s="287"/>
      <c r="DA24" s="287"/>
      <c r="DB24" s="287"/>
      <c r="DC24" s="287"/>
      <c r="DD24" s="287"/>
      <c r="DE24" s="287"/>
      <c r="DF24" s="287"/>
      <c r="DG24" s="287"/>
      <c r="DH24" s="287"/>
      <c r="DI24" s="287"/>
      <c r="DJ24" s="287"/>
      <c r="DK24" s="287"/>
      <c r="DL24" s="287"/>
      <c r="DM24" s="287"/>
      <c r="DN24" s="287"/>
      <c r="DO24" s="287"/>
      <c r="DP24" s="287"/>
      <c r="DQ24" s="287"/>
      <c r="DR24" s="287"/>
      <c r="DS24" s="287"/>
      <c r="DT24" s="287"/>
      <c r="DU24" s="287"/>
      <c r="DV24" s="287"/>
      <c r="DW24" s="287"/>
      <c r="DX24" s="287"/>
      <c r="DY24" s="287"/>
      <c r="DZ24" s="287"/>
      <c r="EA24" s="287"/>
      <c r="EB24" s="287"/>
      <c r="EC24" s="287"/>
      <c r="ED24" s="287"/>
      <c r="EE24" s="287"/>
      <c r="EF24" s="287"/>
      <c r="EG24" s="287"/>
      <c r="EH24" s="287"/>
      <c r="EI24" s="287"/>
      <c r="EJ24" s="287"/>
      <c r="EK24" s="287"/>
      <c r="EL24" s="287"/>
      <c r="EM24" s="287"/>
      <c r="EN24" s="287"/>
      <c r="EO24" s="287"/>
      <c r="EP24" s="287"/>
      <c r="EQ24" s="287"/>
      <c r="ER24" s="287"/>
      <c r="ES24" s="287"/>
      <c r="ET24" s="287"/>
      <c r="EU24" s="287"/>
      <c r="EV24" s="287"/>
      <c r="EW24" s="287"/>
      <c r="EX24" s="287"/>
      <c r="EY24" s="288"/>
      <c r="EZ24" s="289"/>
      <c r="FA24" s="285">
        <v>2.65</v>
      </c>
      <c r="FB24" s="286"/>
      <c r="FC24" s="286">
        <v>2.86</v>
      </c>
      <c r="FD24" s="286">
        <v>2.79</v>
      </c>
      <c r="FE24" s="286">
        <v>2.79</v>
      </c>
      <c r="FF24" s="281">
        <v>2.5502885404277245</v>
      </c>
      <c r="FG24" s="281">
        <v>2.73</v>
      </c>
      <c r="FH24" s="282">
        <v>2.82</v>
      </c>
      <c r="FJ24" s="286">
        <v>2.65</v>
      </c>
      <c r="FK24" s="286"/>
      <c r="FL24" s="286">
        <v>2.86</v>
      </c>
      <c r="FM24" s="286">
        <v>2.89</v>
      </c>
      <c r="FN24" s="286">
        <v>2.79</v>
      </c>
    </row>
    <row r="25" spans="3:170" ht="16.5">
      <c r="C25" s="287" t="s">
        <v>45</v>
      </c>
      <c r="D25" s="287"/>
      <c r="E25" s="287"/>
      <c r="F25" s="287"/>
      <c r="G25" s="287"/>
      <c r="H25" s="287"/>
      <c r="I25" s="287"/>
      <c r="J25" s="287"/>
      <c r="K25" s="287"/>
      <c r="L25" s="287"/>
      <c r="M25" s="287"/>
      <c r="N25" s="287"/>
      <c r="O25" s="287"/>
      <c r="P25" s="287"/>
      <c r="Q25" s="287"/>
      <c r="R25" s="287"/>
      <c r="S25" s="287"/>
      <c r="T25" s="287"/>
      <c r="U25" s="287"/>
      <c r="V25" s="287"/>
      <c r="W25" s="287"/>
      <c r="X25" s="287"/>
      <c r="Y25" s="287"/>
      <c r="Z25" s="287"/>
      <c r="AA25" s="287"/>
      <c r="AB25" s="287"/>
      <c r="AC25" s="287"/>
      <c r="AD25" s="287"/>
      <c r="AE25" s="287"/>
      <c r="AF25" s="287"/>
      <c r="AG25" s="287"/>
      <c r="AH25" s="287"/>
      <c r="AI25" s="287"/>
      <c r="AJ25" s="287"/>
      <c r="AK25" s="287"/>
      <c r="AL25" s="287"/>
      <c r="AM25" s="287"/>
      <c r="AN25" s="287"/>
      <c r="AO25" s="287"/>
      <c r="AP25" s="287"/>
      <c r="AQ25" s="287"/>
      <c r="AR25" s="287"/>
      <c r="AS25" s="287"/>
      <c r="AT25" s="287"/>
      <c r="AU25" s="287"/>
      <c r="AV25" s="287"/>
      <c r="AW25" s="287"/>
      <c r="AX25" s="287"/>
      <c r="AY25" s="287"/>
      <c r="AZ25" s="287"/>
      <c r="BA25" s="287"/>
      <c r="BB25" s="287"/>
      <c r="BC25" s="287"/>
      <c r="BD25" s="287"/>
      <c r="BE25" s="287"/>
      <c r="BF25" s="287"/>
      <c r="BG25" s="287"/>
      <c r="BH25" s="287"/>
      <c r="BI25" s="287"/>
      <c r="BJ25" s="287"/>
      <c r="BK25" s="287"/>
      <c r="BL25" s="287"/>
      <c r="BM25" s="287"/>
      <c r="BN25" s="287"/>
      <c r="BO25" s="287"/>
      <c r="BP25" s="287"/>
      <c r="BQ25" s="287"/>
      <c r="BR25" s="287"/>
      <c r="BS25" s="287"/>
      <c r="BT25" s="287"/>
      <c r="BU25" s="287"/>
      <c r="BV25" s="287"/>
      <c r="BW25" s="287"/>
      <c r="BX25" s="287"/>
      <c r="BY25" s="287"/>
      <c r="BZ25" s="287"/>
      <c r="CA25" s="287"/>
      <c r="CB25" s="287"/>
      <c r="CC25" s="287"/>
      <c r="CD25" s="287"/>
      <c r="CE25" s="287"/>
      <c r="CF25" s="287"/>
      <c r="CG25" s="287"/>
      <c r="CH25" s="287"/>
      <c r="CI25" s="287"/>
      <c r="CJ25" s="287"/>
      <c r="CK25" s="287"/>
      <c r="CL25" s="287"/>
      <c r="CM25" s="287"/>
      <c r="CN25" s="287"/>
      <c r="CO25" s="287"/>
      <c r="CP25" s="287"/>
      <c r="CQ25" s="287"/>
      <c r="CR25" s="287"/>
      <c r="CS25" s="287"/>
      <c r="CT25" s="287"/>
      <c r="CU25" s="287"/>
      <c r="CV25" s="287"/>
      <c r="CW25" s="287"/>
      <c r="CX25" s="287"/>
      <c r="CY25" s="287"/>
      <c r="CZ25" s="287"/>
      <c r="DA25" s="287"/>
      <c r="DB25" s="287"/>
      <c r="DC25" s="287"/>
      <c r="DD25" s="287"/>
      <c r="DE25" s="287"/>
      <c r="DF25" s="287"/>
      <c r="DG25" s="287"/>
      <c r="DH25" s="287"/>
      <c r="DI25" s="287"/>
      <c r="DJ25" s="287"/>
      <c r="DK25" s="287"/>
      <c r="DL25" s="287"/>
      <c r="DM25" s="287"/>
      <c r="DN25" s="287"/>
      <c r="DO25" s="287"/>
      <c r="DP25" s="287"/>
      <c r="DQ25" s="287"/>
      <c r="DR25" s="287"/>
      <c r="DS25" s="287"/>
      <c r="DT25" s="287"/>
      <c r="DU25" s="287"/>
      <c r="DV25" s="287"/>
      <c r="DW25" s="287"/>
      <c r="DX25" s="287"/>
      <c r="DY25" s="287"/>
      <c r="DZ25" s="287"/>
      <c r="EA25" s="287"/>
      <c r="EB25" s="287"/>
      <c r="EC25" s="287"/>
      <c r="ED25" s="287"/>
      <c r="EE25" s="287"/>
      <c r="EF25" s="287"/>
      <c r="EG25" s="287"/>
      <c r="EH25" s="287"/>
      <c r="EI25" s="287"/>
      <c r="EJ25" s="287"/>
      <c r="EK25" s="287"/>
      <c r="EL25" s="287"/>
      <c r="EM25" s="287"/>
      <c r="EN25" s="287"/>
      <c r="EO25" s="287"/>
      <c r="EP25" s="287"/>
      <c r="EQ25" s="287"/>
      <c r="ER25" s="287"/>
      <c r="ES25" s="287"/>
      <c r="ET25" s="287"/>
      <c r="EU25" s="287"/>
      <c r="EV25" s="287"/>
      <c r="EW25" s="287"/>
      <c r="EX25" s="287"/>
      <c r="EY25" s="288"/>
      <c r="EZ25" s="289"/>
      <c r="FA25" s="285"/>
      <c r="FB25" s="286"/>
      <c r="FC25" s="286"/>
      <c r="FD25" s="286"/>
      <c r="FE25" s="286"/>
      <c r="FF25" s="281">
        <v>0</v>
      </c>
      <c r="FG25" s="281">
        <v>0</v>
      </c>
      <c r="FH25" s="282">
        <v>0</v>
      </c>
      <c r="FJ25" s="286"/>
      <c r="FK25" s="286"/>
      <c r="FL25" s="286"/>
      <c r="FM25" s="286"/>
      <c r="FN25" s="286"/>
    </row>
    <row r="26" spans="3:170" ht="16.5">
      <c r="C26" s="287" t="s">
        <v>46</v>
      </c>
      <c r="D26" s="287"/>
      <c r="E26" s="287"/>
      <c r="F26" s="287"/>
      <c r="G26" s="287"/>
      <c r="H26" s="287"/>
      <c r="I26" s="287"/>
      <c r="J26" s="287"/>
      <c r="K26" s="287"/>
      <c r="L26" s="287"/>
      <c r="M26" s="287"/>
      <c r="N26" s="287"/>
      <c r="O26" s="287"/>
      <c r="P26" s="287"/>
      <c r="Q26" s="287"/>
      <c r="R26" s="287"/>
      <c r="S26" s="287"/>
      <c r="T26" s="287"/>
      <c r="U26" s="287"/>
      <c r="V26" s="287"/>
      <c r="W26" s="287"/>
      <c r="X26" s="287"/>
      <c r="Y26" s="287"/>
      <c r="Z26" s="287"/>
      <c r="AA26" s="287"/>
      <c r="AB26" s="287"/>
      <c r="AC26" s="287"/>
      <c r="AD26" s="287"/>
      <c r="AE26" s="287"/>
      <c r="AF26" s="287"/>
      <c r="AG26" s="287"/>
      <c r="AH26" s="287"/>
      <c r="AI26" s="287"/>
      <c r="AJ26" s="287"/>
      <c r="AK26" s="287"/>
      <c r="AL26" s="287"/>
      <c r="AM26" s="287"/>
      <c r="AN26" s="287"/>
      <c r="AO26" s="287"/>
      <c r="AP26" s="287"/>
      <c r="AQ26" s="287"/>
      <c r="AR26" s="287"/>
      <c r="AS26" s="287"/>
      <c r="AT26" s="287"/>
      <c r="AU26" s="287"/>
      <c r="AV26" s="287"/>
      <c r="AW26" s="287"/>
      <c r="AX26" s="287"/>
      <c r="AY26" s="287"/>
      <c r="AZ26" s="287"/>
      <c r="BA26" s="287"/>
      <c r="BB26" s="287"/>
      <c r="BC26" s="287"/>
      <c r="BD26" s="287"/>
      <c r="BE26" s="287"/>
      <c r="BF26" s="287"/>
      <c r="BG26" s="287"/>
      <c r="BH26" s="287"/>
      <c r="BI26" s="287"/>
      <c r="BJ26" s="287"/>
      <c r="BK26" s="287"/>
      <c r="BL26" s="287"/>
      <c r="BM26" s="287"/>
      <c r="BN26" s="287"/>
      <c r="BO26" s="287"/>
      <c r="BP26" s="287"/>
      <c r="BQ26" s="287"/>
      <c r="BR26" s="287"/>
      <c r="BS26" s="287"/>
      <c r="BT26" s="287"/>
      <c r="BU26" s="287"/>
      <c r="BV26" s="287"/>
      <c r="BW26" s="287"/>
      <c r="BX26" s="287"/>
      <c r="BY26" s="287"/>
      <c r="BZ26" s="287"/>
      <c r="CA26" s="287"/>
      <c r="CB26" s="287"/>
      <c r="CC26" s="287"/>
      <c r="CD26" s="287"/>
      <c r="CE26" s="287"/>
      <c r="CF26" s="287"/>
      <c r="CG26" s="287"/>
      <c r="CH26" s="287"/>
      <c r="CI26" s="287"/>
      <c r="CJ26" s="287"/>
      <c r="CK26" s="287"/>
      <c r="CL26" s="287"/>
      <c r="CM26" s="287"/>
      <c r="CN26" s="287"/>
      <c r="CO26" s="287"/>
      <c r="CP26" s="287"/>
      <c r="CQ26" s="287"/>
      <c r="CR26" s="287"/>
      <c r="CS26" s="287"/>
      <c r="CT26" s="287"/>
      <c r="CU26" s="287"/>
      <c r="CV26" s="287"/>
      <c r="CW26" s="287"/>
      <c r="CX26" s="287"/>
      <c r="CY26" s="287"/>
      <c r="CZ26" s="287"/>
      <c r="DA26" s="287"/>
      <c r="DB26" s="287"/>
      <c r="DC26" s="287"/>
      <c r="DD26" s="287"/>
      <c r="DE26" s="287"/>
      <c r="DF26" s="287"/>
      <c r="DG26" s="287"/>
      <c r="DH26" s="287"/>
      <c r="DI26" s="287"/>
      <c r="DJ26" s="287"/>
      <c r="DK26" s="287"/>
      <c r="DL26" s="287"/>
      <c r="DM26" s="287"/>
      <c r="DN26" s="287"/>
      <c r="DO26" s="287"/>
      <c r="DP26" s="287"/>
      <c r="DQ26" s="287"/>
      <c r="DR26" s="287"/>
      <c r="DS26" s="287"/>
      <c r="DT26" s="287"/>
      <c r="DU26" s="287"/>
      <c r="DV26" s="287"/>
      <c r="DW26" s="287"/>
      <c r="DX26" s="287"/>
      <c r="DY26" s="287"/>
      <c r="DZ26" s="287"/>
      <c r="EA26" s="287"/>
      <c r="EB26" s="287"/>
      <c r="EC26" s="287"/>
      <c r="ED26" s="287"/>
      <c r="EE26" s="287"/>
      <c r="EF26" s="287"/>
      <c r="EG26" s="287"/>
      <c r="EH26" s="287"/>
      <c r="EI26" s="287"/>
      <c r="EJ26" s="287"/>
      <c r="EK26" s="287"/>
      <c r="EL26" s="287"/>
      <c r="EM26" s="287"/>
      <c r="EN26" s="287"/>
      <c r="EO26" s="287"/>
      <c r="EP26" s="287"/>
      <c r="EQ26" s="287"/>
      <c r="ER26" s="287"/>
      <c r="ES26" s="287"/>
      <c r="ET26" s="287"/>
      <c r="EU26" s="287"/>
      <c r="EV26" s="287"/>
      <c r="EW26" s="287"/>
      <c r="EX26" s="287"/>
      <c r="EY26" s="288"/>
      <c r="EZ26" s="289"/>
      <c r="FA26" s="285">
        <v>4.3</v>
      </c>
      <c r="FB26" s="286"/>
      <c r="FC26" s="286">
        <v>4.3</v>
      </c>
      <c r="FD26" s="286">
        <v>4.2</v>
      </c>
      <c r="FE26" s="286">
        <v>4.2</v>
      </c>
      <c r="FF26" s="281">
        <v>3.5749999999999997</v>
      </c>
      <c r="FG26" s="281">
        <v>3.65</v>
      </c>
      <c r="FH26" s="282">
        <v>3.65</v>
      </c>
      <c r="FJ26" s="286">
        <v>4.3</v>
      </c>
      <c r="FK26" s="286"/>
      <c r="FL26" s="286">
        <v>4.3</v>
      </c>
      <c r="FM26" s="286">
        <v>4.4000000000000004</v>
      </c>
      <c r="FN26" s="286">
        <v>4.2</v>
      </c>
    </row>
    <row r="27" spans="3:170" ht="16.5">
      <c r="C27" s="287" t="s">
        <v>47</v>
      </c>
      <c r="D27" s="287"/>
      <c r="E27" s="287"/>
      <c r="F27" s="287"/>
      <c r="G27" s="287"/>
      <c r="H27" s="287"/>
      <c r="I27" s="287"/>
      <c r="J27" s="287"/>
      <c r="K27" s="287"/>
      <c r="L27" s="287"/>
      <c r="M27" s="287"/>
      <c r="N27" s="287"/>
      <c r="O27" s="287"/>
      <c r="P27" s="287"/>
      <c r="Q27" s="287"/>
      <c r="R27" s="287"/>
      <c r="S27" s="287"/>
      <c r="T27" s="287"/>
      <c r="U27" s="287"/>
      <c r="V27" s="287"/>
      <c r="W27" s="287"/>
      <c r="X27" s="287"/>
      <c r="Y27" s="287"/>
      <c r="Z27" s="287"/>
      <c r="AA27" s="287"/>
      <c r="AB27" s="287"/>
      <c r="AC27" s="287"/>
      <c r="AD27" s="287"/>
      <c r="AE27" s="287"/>
      <c r="AF27" s="287"/>
      <c r="AG27" s="287"/>
      <c r="AH27" s="287"/>
      <c r="AI27" s="287"/>
      <c r="AJ27" s="287"/>
      <c r="AK27" s="287"/>
      <c r="AL27" s="287"/>
      <c r="AM27" s="287"/>
      <c r="AN27" s="287"/>
      <c r="AO27" s="287"/>
      <c r="AP27" s="287"/>
      <c r="AQ27" s="287"/>
      <c r="AR27" s="287"/>
      <c r="AS27" s="287"/>
      <c r="AT27" s="287"/>
      <c r="AU27" s="287"/>
      <c r="AV27" s="287"/>
      <c r="AW27" s="287"/>
      <c r="AX27" s="287"/>
      <c r="AY27" s="287"/>
      <c r="AZ27" s="287"/>
      <c r="BA27" s="287"/>
      <c r="BB27" s="287"/>
      <c r="BC27" s="287"/>
      <c r="BD27" s="287"/>
      <c r="BE27" s="287"/>
      <c r="BF27" s="287"/>
      <c r="BG27" s="287"/>
      <c r="BH27" s="287"/>
      <c r="BI27" s="287"/>
      <c r="BJ27" s="287"/>
      <c r="BK27" s="287"/>
      <c r="BL27" s="287"/>
      <c r="BM27" s="287"/>
      <c r="BN27" s="287"/>
      <c r="BO27" s="287"/>
      <c r="BP27" s="287"/>
      <c r="BQ27" s="287"/>
      <c r="BR27" s="287"/>
      <c r="BS27" s="287"/>
      <c r="BT27" s="287"/>
      <c r="BU27" s="287"/>
      <c r="BV27" s="287"/>
      <c r="BW27" s="287"/>
      <c r="BX27" s="287"/>
      <c r="BY27" s="287"/>
      <c r="BZ27" s="287"/>
      <c r="CA27" s="287"/>
      <c r="CB27" s="287"/>
      <c r="CC27" s="287"/>
      <c r="CD27" s="287"/>
      <c r="CE27" s="287"/>
      <c r="CF27" s="287"/>
      <c r="CG27" s="287"/>
      <c r="CH27" s="287"/>
      <c r="CI27" s="287"/>
      <c r="CJ27" s="287"/>
      <c r="CK27" s="287"/>
      <c r="CL27" s="287"/>
      <c r="CM27" s="287"/>
      <c r="CN27" s="287"/>
      <c r="CO27" s="287"/>
      <c r="CP27" s="287"/>
      <c r="CQ27" s="287"/>
      <c r="CR27" s="287"/>
      <c r="CS27" s="287"/>
      <c r="CT27" s="287"/>
      <c r="CU27" s="287"/>
      <c r="CV27" s="287"/>
      <c r="CW27" s="287"/>
      <c r="CX27" s="287"/>
      <c r="CY27" s="287"/>
      <c r="CZ27" s="287"/>
      <c r="DA27" s="287"/>
      <c r="DB27" s="287"/>
      <c r="DC27" s="287"/>
      <c r="DD27" s="287"/>
      <c r="DE27" s="287"/>
      <c r="DF27" s="287"/>
      <c r="DG27" s="287"/>
      <c r="DH27" s="287"/>
      <c r="DI27" s="287"/>
      <c r="DJ27" s="287"/>
      <c r="DK27" s="287"/>
      <c r="DL27" s="287"/>
      <c r="DM27" s="287"/>
      <c r="DN27" s="287"/>
      <c r="DO27" s="287"/>
      <c r="DP27" s="287"/>
      <c r="DQ27" s="287"/>
      <c r="DR27" s="287"/>
      <c r="DS27" s="287"/>
      <c r="DT27" s="287"/>
      <c r="DU27" s="287"/>
      <c r="DV27" s="287"/>
      <c r="DW27" s="287"/>
      <c r="DX27" s="287"/>
      <c r="DY27" s="287"/>
      <c r="DZ27" s="287"/>
      <c r="EA27" s="287"/>
      <c r="EB27" s="287"/>
      <c r="EC27" s="287"/>
      <c r="ED27" s="287"/>
      <c r="EE27" s="287"/>
      <c r="EF27" s="287"/>
      <c r="EG27" s="287"/>
      <c r="EH27" s="287"/>
      <c r="EI27" s="287"/>
      <c r="EJ27" s="287"/>
      <c r="EK27" s="287"/>
      <c r="EL27" s="287"/>
      <c r="EM27" s="287"/>
      <c r="EN27" s="287"/>
      <c r="EO27" s="287"/>
      <c r="EP27" s="287"/>
      <c r="EQ27" s="287"/>
      <c r="ER27" s="287"/>
      <c r="ES27" s="287"/>
      <c r="ET27" s="287"/>
      <c r="EU27" s="287"/>
      <c r="EV27" s="287"/>
      <c r="EW27" s="287"/>
      <c r="EX27" s="287"/>
      <c r="EY27" s="288"/>
      <c r="EZ27" s="289"/>
      <c r="FA27" s="285"/>
      <c r="FB27" s="286"/>
      <c r="FC27" s="286"/>
      <c r="FD27" s="286"/>
      <c r="FE27" s="286"/>
      <c r="FF27" s="286">
        <v>2.8000000000000003</v>
      </c>
      <c r="FG27" s="286">
        <v>2.8000000000000003</v>
      </c>
      <c r="FH27" s="286">
        <v>2.8000000000000003</v>
      </c>
      <c r="FJ27" s="286"/>
      <c r="FK27" s="286"/>
      <c r="FL27" s="286"/>
      <c r="FM27" s="286"/>
      <c r="FN27" s="286"/>
    </row>
    <row r="28" spans="3:170" ht="15">
      <c r="C28" s="270" t="s">
        <v>21</v>
      </c>
      <c r="D28" s="270"/>
      <c r="E28" s="270"/>
      <c r="F28" s="270"/>
      <c r="G28" s="270"/>
      <c r="H28" s="270"/>
      <c r="I28" s="270"/>
      <c r="J28" s="270"/>
      <c r="K28" s="270"/>
      <c r="L28" s="270"/>
      <c r="M28" s="270"/>
      <c r="N28" s="270"/>
      <c r="O28" s="270"/>
      <c r="P28" s="270"/>
      <c r="Q28" s="270"/>
      <c r="R28" s="270"/>
      <c r="S28" s="270"/>
      <c r="T28" s="270"/>
      <c r="U28" s="270"/>
      <c r="V28" s="270"/>
      <c r="W28" s="270"/>
      <c r="X28" s="270"/>
      <c r="Y28" s="270"/>
      <c r="Z28" s="270"/>
      <c r="AA28" s="270"/>
      <c r="AB28" s="270"/>
      <c r="AC28" s="270"/>
      <c r="AD28" s="270"/>
      <c r="AE28" s="270"/>
      <c r="AF28" s="270"/>
      <c r="AG28" s="270"/>
      <c r="AH28" s="270"/>
      <c r="AI28" s="270"/>
      <c r="AJ28" s="270"/>
      <c r="AK28" s="270"/>
      <c r="AL28" s="270"/>
      <c r="AM28" s="270"/>
      <c r="AN28" s="270"/>
      <c r="AO28" s="270"/>
      <c r="AP28" s="270"/>
      <c r="AQ28" s="270"/>
      <c r="AR28" s="270"/>
      <c r="AS28" s="270"/>
      <c r="AT28" s="270"/>
      <c r="AU28" s="270"/>
      <c r="AV28" s="270"/>
      <c r="AW28" s="270"/>
      <c r="AX28" s="270"/>
      <c r="AY28" s="270"/>
      <c r="AZ28" s="270"/>
      <c r="BA28" s="270"/>
      <c r="BB28" s="270"/>
      <c r="BC28" s="270"/>
      <c r="BD28" s="270"/>
      <c r="BE28" s="270"/>
      <c r="BF28" s="270"/>
      <c r="BG28" s="270"/>
      <c r="BH28" s="270"/>
      <c r="BI28" s="270"/>
      <c r="BJ28" s="270"/>
      <c r="BK28" s="270"/>
      <c r="BL28" s="270"/>
      <c r="BM28" s="270"/>
      <c r="BN28" s="270"/>
      <c r="BO28" s="270"/>
      <c r="BP28" s="270"/>
      <c r="BQ28" s="270"/>
      <c r="BR28" s="270"/>
      <c r="BS28" s="270"/>
      <c r="BT28" s="270"/>
      <c r="BU28" s="270"/>
      <c r="BV28" s="270"/>
      <c r="BW28" s="270"/>
      <c r="BX28" s="270"/>
      <c r="BY28" s="270"/>
      <c r="BZ28" s="270"/>
      <c r="CA28" s="270"/>
      <c r="CB28" s="270"/>
      <c r="CC28" s="270"/>
      <c r="CD28" s="270"/>
      <c r="CE28" s="270"/>
      <c r="CF28" s="270"/>
      <c r="CG28" s="270"/>
      <c r="CH28" s="270"/>
      <c r="CI28" s="270"/>
      <c r="CJ28" s="270"/>
      <c r="CK28" s="270"/>
      <c r="CL28" s="270"/>
      <c r="CM28" s="270"/>
      <c r="CN28" s="270"/>
      <c r="CO28" s="270"/>
      <c r="CP28" s="270"/>
      <c r="CQ28" s="270"/>
      <c r="CR28" s="270"/>
      <c r="CS28" s="270"/>
      <c r="CT28" s="270"/>
      <c r="CU28" s="270"/>
      <c r="CV28" s="270"/>
      <c r="CW28" s="270"/>
      <c r="CX28" s="270"/>
      <c r="CY28" s="270"/>
      <c r="CZ28" s="270"/>
      <c r="DA28" s="270"/>
      <c r="DB28" s="270"/>
      <c r="DC28" s="270"/>
      <c r="DD28" s="270"/>
      <c r="DE28" s="270"/>
      <c r="DF28" s="270"/>
      <c r="DG28" s="270"/>
      <c r="DH28" s="270"/>
      <c r="DI28" s="270"/>
      <c r="DJ28" s="270"/>
      <c r="DK28" s="270"/>
      <c r="DL28" s="270"/>
      <c r="DM28" s="270"/>
      <c r="DN28" s="270"/>
      <c r="DO28" s="270"/>
      <c r="DP28" s="270"/>
      <c r="DQ28" s="270"/>
      <c r="DR28" s="270"/>
      <c r="DS28" s="270"/>
      <c r="DT28" s="270"/>
      <c r="DU28" s="270"/>
      <c r="DV28" s="270"/>
      <c r="DW28" s="270"/>
      <c r="DX28" s="270"/>
      <c r="DY28" s="270"/>
      <c r="DZ28" s="270"/>
      <c r="EA28" s="270"/>
      <c r="EB28" s="270"/>
      <c r="EC28" s="270"/>
      <c r="ED28" s="270"/>
      <c r="EE28" s="270"/>
      <c r="EF28" s="270"/>
      <c r="EG28" s="270"/>
      <c r="EH28" s="270"/>
      <c r="EI28" s="270"/>
      <c r="EJ28" s="270"/>
      <c r="EK28" s="270"/>
      <c r="EL28" s="270"/>
      <c r="EM28" s="270"/>
      <c r="EN28" s="270"/>
      <c r="EO28" s="270"/>
      <c r="EP28" s="270"/>
      <c r="EQ28" s="270"/>
      <c r="ER28" s="270"/>
      <c r="ES28" s="270"/>
      <c r="ET28" s="270"/>
      <c r="EU28" s="270"/>
      <c r="EV28" s="270"/>
      <c r="EW28" s="270"/>
      <c r="EX28" s="270"/>
      <c r="EY28" s="271"/>
      <c r="EZ28" s="272"/>
      <c r="FA28" s="273"/>
      <c r="FB28" s="274"/>
      <c r="FC28" s="274"/>
      <c r="FD28" s="274"/>
      <c r="FE28" s="274"/>
      <c r="FF28" s="274"/>
      <c r="FG28" s="274"/>
      <c r="FH28" s="274"/>
      <c r="FJ28" s="274"/>
      <c r="FK28" s="274"/>
      <c r="FL28" s="274"/>
      <c r="FM28" s="274"/>
      <c r="FN28" s="274"/>
    </row>
    <row r="29" spans="3:170" ht="15">
      <c r="C29" s="275" t="s">
        <v>22</v>
      </c>
      <c r="D29" s="275"/>
      <c r="E29" s="275"/>
      <c r="F29" s="275"/>
      <c r="G29" s="275"/>
      <c r="H29" s="275"/>
      <c r="I29" s="275"/>
      <c r="J29" s="275"/>
      <c r="K29" s="275"/>
      <c r="L29" s="275"/>
      <c r="M29" s="275"/>
      <c r="N29" s="275"/>
      <c r="O29" s="275"/>
      <c r="P29" s="275"/>
      <c r="Q29" s="275"/>
      <c r="R29" s="275"/>
      <c r="S29" s="275"/>
      <c r="T29" s="275"/>
      <c r="U29" s="275"/>
      <c r="V29" s="275"/>
      <c r="W29" s="275"/>
      <c r="X29" s="275"/>
      <c r="Y29" s="275"/>
      <c r="Z29" s="275"/>
      <c r="AA29" s="275"/>
      <c r="AB29" s="275"/>
      <c r="AC29" s="275"/>
      <c r="AD29" s="275"/>
      <c r="AE29" s="275"/>
      <c r="AF29" s="275"/>
      <c r="AG29" s="275"/>
      <c r="AH29" s="275"/>
      <c r="AI29" s="275"/>
      <c r="AJ29" s="275"/>
      <c r="AK29" s="275"/>
      <c r="AL29" s="275"/>
      <c r="AM29" s="275"/>
      <c r="AN29" s="275"/>
      <c r="AO29" s="275"/>
      <c r="AP29" s="275"/>
      <c r="AQ29" s="275"/>
      <c r="AR29" s="275"/>
      <c r="AS29" s="275"/>
      <c r="AT29" s="275"/>
      <c r="AU29" s="275"/>
      <c r="AV29" s="275"/>
      <c r="AW29" s="275"/>
      <c r="AX29" s="275"/>
      <c r="AY29" s="275"/>
      <c r="AZ29" s="275"/>
      <c r="BA29" s="275"/>
      <c r="BB29" s="275"/>
      <c r="BC29" s="275"/>
      <c r="BD29" s="275"/>
      <c r="BE29" s="275"/>
      <c r="BF29" s="275"/>
      <c r="BG29" s="275"/>
      <c r="BH29" s="275"/>
      <c r="BI29" s="275"/>
      <c r="BJ29" s="275"/>
      <c r="BK29" s="275"/>
      <c r="BL29" s="275"/>
      <c r="BM29" s="275"/>
      <c r="BN29" s="275"/>
      <c r="BO29" s="275"/>
      <c r="BP29" s="275"/>
      <c r="BQ29" s="275"/>
      <c r="BR29" s="275"/>
      <c r="BS29" s="275"/>
      <c r="BT29" s="275"/>
      <c r="BU29" s="275"/>
      <c r="BV29" s="275"/>
      <c r="BW29" s="275"/>
      <c r="BX29" s="275"/>
      <c r="BY29" s="275"/>
      <c r="BZ29" s="275"/>
      <c r="CA29" s="275"/>
      <c r="CB29" s="275"/>
      <c r="CC29" s="275"/>
      <c r="CD29" s="275"/>
      <c r="CE29" s="275"/>
      <c r="CF29" s="275"/>
      <c r="CG29" s="275"/>
      <c r="CH29" s="275"/>
      <c r="CI29" s="275"/>
      <c r="CJ29" s="275"/>
      <c r="CK29" s="275"/>
      <c r="CL29" s="275"/>
      <c r="CM29" s="275"/>
      <c r="CN29" s="275"/>
      <c r="CO29" s="275"/>
      <c r="CP29" s="275"/>
      <c r="CQ29" s="275"/>
      <c r="CR29" s="275"/>
      <c r="CS29" s="275"/>
      <c r="CT29" s="275"/>
      <c r="CU29" s="275"/>
      <c r="CV29" s="275"/>
      <c r="CW29" s="275"/>
      <c r="CX29" s="275"/>
      <c r="CY29" s="275"/>
      <c r="CZ29" s="275"/>
      <c r="DA29" s="275"/>
      <c r="DB29" s="275"/>
      <c r="DC29" s="275"/>
      <c r="DD29" s="275"/>
      <c r="DE29" s="275"/>
      <c r="DF29" s="275"/>
      <c r="DG29" s="275"/>
      <c r="DH29" s="275"/>
      <c r="DI29" s="275"/>
      <c r="DJ29" s="275"/>
      <c r="DK29" s="275"/>
      <c r="DL29" s="275"/>
      <c r="DM29" s="275"/>
      <c r="DN29" s="275"/>
      <c r="DO29" s="275"/>
      <c r="DP29" s="275"/>
      <c r="DQ29" s="275"/>
      <c r="DR29" s="275"/>
      <c r="DS29" s="275"/>
      <c r="DT29" s="275"/>
      <c r="DU29" s="275"/>
      <c r="DV29" s="275"/>
      <c r="DW29" s="275"/>
      <c r="DX29" s="275"/>
      <c r="DY29" s="275"/>
      <c r="DZ29" s="275"/>
      <c r="EA29" s="275"/>
      <c r="EB29" s="275"/>
      <c r="EC29" s="275"/>
      <c r="ED29" s="275"/>
      <c r="EE29" s="275"/>
      <c r="EF29" s="275"/>
      <c r="EG29" s="275"/>
      <c r="EH29" s="275"/>
      <c r="EI29" s="275"/>
      <c r="EJ29" s="275"/>
      <c r="EK29" s="275"/>
      <c r="EL29" s="275"/>
      <c r="EM29" s="275"/>
      <c r="EN29" s="275"/>
      <c r="EO29" s="275"/>
      <c r="EP29" s="275"/>
      <c r="EQ29" s="275"/>
      <c r="ER29" s="275"/>
      <c r="ES29" s="275"/>
      <c r="ET29" s="275"/>
      <c r="EU29" s="275"/>
      <c r="EV29" s="275"/>
      <c r="EW29" s="275"/>
      <c r="EX29" s="275"/>
      <c r="EY29" s="276"/>
      <c r="EZ29" s="277"/>
      <c r="FA29" s="273"/>
      <c r="FB29" s="274"/>
      <c r="FC29" s="274"/>
      <c r="FD29" s="274"/>
      <c r="FE29" s="274"/>
      <c r="FF29" s="274"/>
      <c r="FG29" s="274"/>
      <c r="FH29" s="274"/>
      <c r="FJ29" s="274"/>
      <c r="FK29" s="274"/>
      <c r="FL29" s="274"/>
      <c r="FM29" s="274"/>
      <c r="FN29" s="274"/>
    </row>
    <row r="30" spans="3:170" ht="16.5">
      <c r="C30" s="296" t="s">
        <v>23</v>
      </c>
      <c r="D30" s="296"/>
      <c r="E30" s="296"/>
      <c r="F30" s="296"/>
      <c r="G30" s="296"/>
      <c r="H30" s="296"/>
      <c r="I30" s="296"/>
      <c r="J30" s="296"/>
      <c r="K30" s="296"/>
      <c r="L30" s="296"/>
      <c r="M30" s="296"/>
      <c r="N30" s="296"/>
      <c r="O30" s="296"/>
      <c r="P30" s="296"/>
      <c r="Q30" s="296"/>
      <c r="R30" s="296"/>
      <c r="S30" s="296"/>
      <c r="T30" s="296"/>
      <c r="U30" s="296"/>
      <c r="V30" s="296"/>
      <c r="W30" s="296"/>
      <c r="X30" s="296"/>
      <c r="Y30" s="296"/>
      <c r="Z30" s="296"/>
      <c r="AA30" s="296"/>
      <c r="AB30" s="296"/>
      <c r="AC30" s="296"/>
      <c r="AD30" s="296"/>
      <c r="AE30" s="296"/>
      <c r="AF30" s="296"/>
      <c r="AG30" s="296"/>
      <c r="AH30" s="296"/>
      <c r="AI30" s="296"/>
      <c r="AJ30" s="296"/>
      <c r="AK30" s="296"/>
      <c r="AL30" s="296"/>
      <c r="AM30" s="296"/>
      <c r="AN30" s="296"/>
      <c r="AO30" s="296"/>
      <c r="AP30" s="296"/>
      <c r="AQ30" s="296"/>
      <c r="AR30" s="296"/>
      <c r="AS30" s="296"/>
      <c r="AT30" s="296"/>
      <c r="AU30" s="296"/>
      <c r="AV30" s="296"/>
      <c r="AW30" s="296"/>
      <c r="AX30" s="296"/>
      <c r="AY30" s="296"/>
      <c r="AZ30" s="296"/>
      <c r="BA30" s="296"/>
      <c r="BB30" s="296"/>
      <c r="BC30" s="296"/>
      <c r="BD30" s="296"/>
      <c r="BE30" s="296"/>
      <c r="BF30" s="296"/>
      <c r="BG30" s="296"/>
      <c r="BH30" s="296"/>
      <c r="BI30" s="296"/>
      <c r="BJ30" s="296"/>
      <c r="BK30" s="296"/>
      <c r="BL30" s="296"/>
      <c r="BM30" s="296"/>
      <c r="BN30" s="296"/>
      <c r="BO30" s="296"/>
      <c r="BP30" s="296"/>
      <c r="BQ30" s="296"/>
      <c r="BR30" s="296"/>
      <c r="BS30" s="296"/>
      <c r="BT30" s="296"/>
      <c r="BU30" s="296"/>
      <c r="BV30" s="296"/>
      <c r="BW30" s="296"/>
      <c r="BX30" s="296"/>
      <c r="BY30" s="296"/>
      <c r="BZ30" s="296"/>
      <c r="CA30" s="296"/>
      <c r="CB30" s="296"/>
      <c r="CC30" s="296"/>
      <c r="CD30" s="296"/>
      <c r="CE30" s="296"/>
      <c r="CF30" s="296"/>
      <c r="CG30" s="296"/>
      <c r="CH30" s="296"/>
      <c r="CI30" s="296"/>
      <c r="CJ30" s="296"/>
      <c r="CK30" s="296"/>
      <c r="CL30" s="296"/>
      <c r="CM30" s="296"/>
      <c r="CN30" s="296"/>
      <c r="CO30" s="296"/>
      <c r="CP30" s="296"/>
      <c r="CQ30" s="296"/>
      <c r="CR30" s="296"/>
      <c r="CS30" s="296"/>
      <c r="CT30" s="296"/>
      <c r="CU30" s="296"/>
      <c r="CV30" s="296"/>
      <c r="CW30" s="296"/>
      <c r="CX30" s="296"/>
      <c r="CY30" s="296"/>
      <c r="CZ30" s="296"/>
      <c r="DA30" s="296"/>
      <c r="DB30" s="296"/>
      <c r="DC30" s="296"/>
      <c r="DD30" s="296"/>
      <c r="DE30" s="296"/>
      <c r="DF30" s="296"/>
      <c r="DG30" s="296"/>
      <c r="DH30" s="296"/>
      <c r="DI30" s="296"/>
      <c r="DJ30" s="296"/>
      <c r="DK30" s="296"/>
      <c r="DL30" s="296"/>
      <c r="DM30" s="296"/>
      <c r="DN30" s="296"/>
      <c r="DO30" s="296"/>
      <c r="DP30" s="296"/>
      <c r="DQ30" s="296"/>
      <c r="DR30" s="296"/>
      <c r="DS30" s="296"/>
      <c r="DT30" s="296"/>
      <c r="DU30" s="296"/>
      <c r="DV30" s="296"/>
      <c r="DW30" s="296"/>
      <c r="DX30" s="296"/>
      <c r="DY30" s="296"/>
      <c r="DZ30" s="296"/>
      <c r="EA30" s="296"/>
      <c r="EB30" s="296"/>
      <c r="EC30" s="296"/>
      <c r="ED30" s="296"/>
      <c r="EE30" s="296"/>
      <c r="EF30" s="296"/>
      <c r="EG30" s="296"/>
      <c r="EH30" s="296"/>
      <c r="EI30" s="296"/>
      <c r="EJ30" s="296"/>
      <c r="EK30" s="296"/>
      <c r="EL30" s="296"/>
      <c r="EM30" s="296"/>
      <c r="EN30" s="296"/>
      <c r="EO30" s="296"/>
      <c r="EP30" s="296"/>
      <c r="EQ30" s="296"/>
      <c r="ER30" s="296"/>
      <c r="ES30" s="296"/>
      <c r="ET30" s="296"/>
      <c r="EU30" s="296"/>
      <c r="EV30" s="296"/>
      <c r="EW30" s="296"/>
      <c r="EX30" s="296"/>
      <c r="EY30" s="297"/>
      <c r="EZ30" s="298"/>
      <c r="FA30" s="299"/>
      <c r="FB30" s="300"/>
      <c r="FC30" s="300"/>
      <c r="FD30" s="300"/>
      <c r="FE30" s="300"/>
      <c r="FF30" s="274"/>
      <c r="FG30" s="274"/>
      <c r="FH30" s="274"/>
      <c r="FJ30" s="300"/>
      <c r="FK30" s="300"/>
      <c r="FL30" s="300"/>
      <c r="FM30" s="300"/>
      <c r="FN30" s="300"/>
    </row>
    <row r="31" spans="3:170" ht="16.5">
      <c r="C31" s="301" t="s">
        <v>48</v>
      </c>
      <c r="D31" s="301">
        <v>1.99</v>
      </c>
      <c r="E31" s="301">
        <v>1.99</v>
      </c>
      <c r="F31" s="301">
        <v>1.99</v>
      </c>
      <c r="G31" s="301">
        <v>1.99</v>
      </c>
      <c r="H31" s="301">
        <v>1.99</v>
      </c>
      <c r="I31" s="301">
        <v>1.99</v>
      </c>
      <c r="J31" s="301">
        <v>1.99</v>
      </c>
      <c r="K31" s="301">
        <v>1.99</v>
      </c>
      <c r="L31" s="301">
        <v>1.99</v>
      </c>
      <c r="M31" s="301">
        <v>1.99</v>
      </c>
      <c r="N31" s="301">
        <v>1.99</v>
      </c>
      <c r="O31" s="301">
        <v>1.99</v>
      </c>
      <c r="P31" s="301">
        <v>1.99</v>
      </c>
      <c r="Q31" s="301"/>
      <c r="R31" s="301">
        <v>1.98</v>
      </c>
      <c r="S31" s="301">
        <v>1.98</v>
      </c>
      <c r="T31" s="301">
        <v>1.99</v>
      </c>
      <c r="U31" s="301">
        <v>1.99</v>
      </c>
      <c r="V31" s="301">
        <v>1.99</v>
      </c>
      <c r="W31" s="301">
        <v>1.99</v>
      </c>
      <c r="X31" s="301">
        <v>1.99</v>
      </c>
      <c r="Y31" s="301">
        <v>1.99</v>
      </c>
      <c r="Z31" s="301">
        <v>1.99</v>
      </c>
      <c r="AA31" s="301">
        <v>1.99</v>
      </c>
      <c r="AB31" s="301">
        <v>1.99</v>
      </c>
      <c r="AC31" s="301">
        <v>1.99</v>
      </c>
      <c r="AD31" s="301">
        <v>1.99</v>
      </c>
      <c r="AE31" s="301">
        <v>1.99</v>
      </c>
      <c r="AF31" s="301"/>
      <c r="AG31" s="301">
        <v>1.98</v>
      </c>
      <c r="AH31" s="301">
        <v>1.98</v>
      </c>
      <c r="AI31" s="301">
        <v>1.98</v>
      </c>
      <c r="AJ31" s="301">
        <v>1.99</v>
      </c>
      <c r="AK31" s="301">
        <v>1.99</v>
      </c>
      <c r="AL31" s="301">
        <v>1.99</v>
      </c>
      <c r="AM31" s="301">
        <v>1.99</v>
      </c>
      <c r="AN31" s="301">
        <v>1.99</v>
      </c>
      <c r="AO31" s="301">
        <v>1.99</v>
      </c>
      <c r="AP31" s="301">
        <v>2</v>
      </c>
      <c r="AQ31" s="301">
        <v>2</v>
      </c>
      <c r="AR31" s="301">
        <v>2</v>
      </c>
      <c r="AS31" s="301">
        <v>2</v>
      </c>
      <c r="AT31" s="301">
        <v>2</v>
      </c>
      <c r="AU31" s="301">
        <v>2</v>
      </c>
      <c r="AV31" s="301"/>
      <c r="AW31" s="301">
        <v>1.97</v>
      </c>
      <c r="AX31" s="301">
        <v>1.97</v>
      </c>
      <c r="AY31" s="301">
        <v>1.97</v>
      </c>
      <c r="AZ31" s="301">
        <v>1.97</v>
      </c>
      <c r="BA31" s="301">
        <v>1.99</v>
      </c>
      <c r="BB31" s="301">
        <v>1.99</v>
      </c>
      <c r="BC31" s="301">
        <v>1.99</v>
      </c>
      <c r="BD31" s="301">
        <v>1.99</v>
      </c>
      <c r="BE31" s="301">
        <v>1.99</v>
      </c>
      <c r="BF31" s="301">
        <v>1.99</v>
      </c>
      <c r="BG31" s="301">
        <v>2</v>
      </c>
      <c r="BH31" s="301">
        <v>2</v>
      </c>
      <c r="BI31" s="301">
        <v>2</v>
      </c>
      <c r="BJ31" s="301">
        <v>2</v>
      </c>
      <c r="BK31" s="301">
        <v>2</v>
      </c>
      <c r="BL31" s="301">
        <v>2</v>
      </c>
      <c r="BM31" s="301"/>
      <c r="BN31" s="301">
        <v>2</v>
      </c>
      <c r="BO31" s="301">
        <v>2</v>
      </c>
      <c r="BP31" s="301">
        <v>2</v>
      </c>
      <c r="BQ31" s="301">
        <v>2</v>
      </c>
      <c r="BR31" s="301">
        <v>2</v>
      </c>
      <c r="BS31" s="301"/>
      <c r="BT31" s="301">
        <v>2</v>
      </c>
      <c r="BU31" s="301">
        <v>2</v>
      </c>
      <c r="BV31" s="301">
        <v>2</v>
      </c>
      <c r="BW31" s="301">
        <v>2</v>
      </c>
      <c r="BX31" s="301">
        <v>2</v>
      </c>
      <c r="BY31" s="301">
        <v>2</v>
      </c>
      <c r="BZ31" s="301"/>
      <c r="CA31" s="301">
        <v>2</v>
      </c>
      <c r="CB31" s="301">
        <v>2</v>
      </c>
      <c r="CC31" s="301">
        <v>2</v>
      </c>
      <c r="CD31" s="301">
        <v>2</v>
      </c>
      <c r="CE31" s="301">
        <v>2.0299999999999998</v>
      </c>
      <c r="CF31" s="301">
        <v>2.0299999999999998</v>
      </c>
      <c r="CG31" s="301">
        <v>2.0299999999999998</v>
      </c>
      <c r="CH31" s="301"/>
      <c r="CI31" s="301">
        <v>2</v>
      </c>
      <c r="CJ31" s="301">
        <v>2</v>
      </c>
      <c r="CK31" s="301">
        <v>2</v>
      </c>
      <c r="CL31" s="301">
        <v>2</v>
      </c>
      <c r="CM31" s="301">
        <v>2</v>
      </c>
      <c r="CN31" s="301">
        <v>2.0299999999999998</v>
      </c>
      <c r="CO31" s="301">
        <v>2.0299999999999998</v>
      </c>
      <c r="CP31" s="301">
        <v>2.0299999999999998</v>
      </c>
      <c r="CQ31" s="301"/>
      <c r="CR31" s="301">
        <v>2</v>
      </c>
      <c r="CS31" s="301">
        <v>2</v>
      </c>
      <c r="CT31" s="301">
        <v>2</v>
      </c>
      <c r="CU31" s="301">
        <v>2.0499999999999998</v>
      </c>
      <c r="CV31" s="301">
        <v>2.0499999999999998</v>
      </c>
      <c r="CW31" s="301">
        <v>2.0499999999999998</v>
      </c>
      <c r="CX31" s="301">
        <v>2.0499999999999998</v>
      </c>
      <c r="CY31" s="301">
        <v>2.0499999999999998</v>
      </c>
      <c r="CZ31" s="301">
        <v>2.0499999999999998</v>
      </c>
      <c r="DA31" s="301"/>
      <c r="DB31" s="301">
        <v>2</v>
      </c>
      <c r="DC31" s="301">
        <v>2</v>
      </c>
      <c r="DD31" s="301">
        <v>2</v>
      </c>
      <c r="DE31" s="301">
        <v>2</v>
      </c>
      <c r="DF31" s="301">
        <v>2.0499999999999998</v>
      </c>
      <c r="DG31" s="301">
        <v>2.0499999999999998</v>
      </c>
      <c r="DH31" s="301">
        <v>2.0499999999999998</v>
      </c>
      <c r="DI31" s="301">
        <v>2.0499999999999998</v>
      </c>
      <c r="DJ31" s="301">
        <v>2.0499999999999998</v>
      </c>
      <c r="DK31" s="301">
        <v>2.0499999999999998</v>
      </c>
      <c r="DL31" s="301"/>
      <c r="DM31" s="301">
        <v>1.95</v>
      </c>
      <c r="DN31" s="301">
        <v>1.95</v>
      </c>
      <c r="DO31" s="301">
        <v>2</v>
      </c>
      <c r="DP31" s="301">
        <v>2</v>
      </c>
      <c r="DQ31" s="301">
        <v>2</v>
      </c>
      <c r="DR31" s="301">
        <v>2</v>
      </c>
      <c r="DS31" s="301">
        <v>2</v>
      </c>
      <c r="DT31" s="301">
        <v>2</v>
      </c>
      <c r="DU31" s="301">
        <v>2.0499999999999998</v>
      </c>
      <c r="DV31" s="301">
        <v>2.0499999999999998</v>
      </c>
      <c r="DW31" s="301">
        <v>2.0499999999999998</v>
      </c>
      <c r="DX31" s="301">
        <v>2.0499999999999998</v>
      </c>
      <c r="DY31" s="301"/>
      <c r="DZ31" s="301">
        <v>2</v>
      </c>
      <c r="EA31" s="301">
        <v>2</v>
      </c>
      <c r="EB31" s="301">
        <v>2</v>
      </c>
      <c r="EC31" s="301">
        <v>2.0499999999999998</v>
      </c>
      <c r="ED31" s="301">
        <v>2.0499999999999998</v>
      </c>
      <c r="EE31" s="301">
        <v>2.0499999999999998</v>
      </c>
      <c r="EF31" s="301">
        <v>2.0499999999999998</v>
      </c>
      <c r="EG31" s="301">
        <v>2.0499999999999998</v>
      </c>
      <c r="EH31" s="301">
        <v>2.0499999999999998</v>
      </c>
      <c r="EI31" s="301">
        <v>2.1</v>
      </c>
      <c r="EJ31" s="301">
        <v>2.1</v>
      </c>
      <c r="EK31" s="301">
        <v>2.1</v>
      </c>
      <c r="EL31" s="301"/>
      <c r="EM31" s="21">
        <v>2</v>
      </c>
      <c r="EN31" s="21">
        <v>2.0499999999999998</v>
      </c>
      <c r="EO31" s="21">
        <v>2.0499999999999998</v>
      </c>
      <c r="EP31" s="21">
        <v>2.0499999999999998</v>
      </c>
      <c r="EQ31" s="21">
        <v>2.0499999999999998</v>
      </c>
      <c r="ER31" s="21">
        <v>2.0499999999999998</v>
      </c>
      <c r="ES31" s="21">
        <v>2.0499999999999998</v>
      </c>
      <c r="ET31" s="21">
        <v>2.1</v>
      </c>
      <c r="EU31" s="21">
        <v>2.1</v>
      </c>
      <c r="EV31" s="21">
        <v>2.1</v>
      </c>
      <c r="EW31" s="21">
        <v>2.1</v>
      </c>
      <c r="EX31" s="21">
        <v>2.1</v>
      </c>
      <c r="EY31" s="21">
        <v>2.1</v>
      </c>
      <c r="EZ31" s="302"/>
      <c r="FA31" s="278">
        <v>2</v>
      </c>
      <c r="FB31" s="279"/>
      <c r="FC31" s="280">
        <v>2.04</v>
      </c>
      <c r="FD31" s="280">
        <v>2.04</v>
      </c>
      <c r="FE31" s="280">
        <v>2.04</v>
      </c>
      <c r="FF31" s="281">
        <v>1.9000000000000001</v>
      </c>
      <c r="FG31" s="281">
        <v>1.9000000000000001</v>
      </c>
      <c r="FH31" s="282">
        <v>1.9000000000000001</v>
      </c>
      <c r="FJ31" s="279">
        <v>1.92</v>
      </c>
      <c r="FK31" s="279"/>
      <c r="FL31" s="279">
        <v>1.94</v>
      </c>
      <c r="FM31" s="279">
        <v>1.98</v>
      </c>
      <c r="FN31" s="280">
        <v>2.04</v>
      </c>
    </row>
    <row r="32" spans="3:170" ht="16.5">
      <c r="C32" s="301" t="s">
        <v>49</v>
      </c>
      <c r="D32" s="301">
        <v>3.23</v>
      </c>
      <c r="E32" s="301">
        <v>3.33</v>
      </c>
      <c r="F32" s="301">
        <v>3.33</v>
      </c>
      <c r="G32" s="301">
        <v>3.43</v>
      </c>
      <c r="H32" s="301">
        <v>3.33</v>
      </c>
      <c r="I32" s="301">
        <v>3.33</v>
      </c>
      <c r="J32" s="301">
        <v>3.43</v>
      </c>
      <c r="K32" s="301">
        <v>3.33</v>
      </c>
      <c r="L32" s="301">
        <v>3.33</v>
      </c>
      <c r="M32" s="301">
        <v>3.43</v>
      </c>
      <c r="N32" s="301">
        <v>3.33</v>
      </c>
      <c r="O32" s="301">
        <v>3.33</v>
      </c>
      <c r="P32" s="301">
        <v>3.43</v>
      </c>
      <c r="Q32" s="301"/>
      <c r="R32" s="301">
        <v>3.23</v>
      </c>
      <c r="S32" s="301">
        <v>3.23</v>
      </c>
      <c r="T32" s="301">
        <v>3.33</v>
      </c>
      <c r="U32" s="301">
        <v>3.33</v>
      </c>
      <c r="V32" s="301">
        <v>3.43</v>
      </c>
      <c r="W32" s="301">
        <v>3.33</v>
      </c>
      <c r="X32" s="301">
        <v>3.33</v>
      </c>
      <c r="Y32" s="301">
        <v>3.43</v>
      </c>
      <c r="Z32" s="301">
        <v>3.33</v>
      </c>
      <c r="AA32" s="301">
        <v>3.33</v>
      </c>
      <c r="AB32" s="301">
        <v>3.43</v>
      </c>
      <c r="AC32" s="301">
        <v>3.33</v>
      </c>
      <c r="AD32" s="301">
        <v>3.33</v>
      </c>
      <c r="AE32" s="301">
        <v>3.43</v>
      </c>
      <c r="AF32" s="301"/>
      <c r="AG32" s="301">
        <v>3.23</v>
      </c>
      <c r="AH32" s="301">
        <v>3.23</v>
      </c>
      <c r="AI32" s="301">
        <v>3.23</v>
      </c>
      <c r="AJ32" s="301">
        <v>3.26</v>
      </c>
      <c r="AK32" s="301">
        <v>3.26</v>
      </c>
      <c r="AL32" s="301">
        <v>3.26</v>
      </c>
      <c r="AM32" s="301">
        <v>3.26</v>
      </c>
      <c r="AN32" s="301">
        <v>3.26</v>
      </c>
      <c r="AO32" s="301">
        <v>3.26</v>
      </c>
      <c r="AP32" s="301">
        <v>3.27</v>
      </c>
      <c r="AQ32" s="301">
        <v>3.27</v>
      </c>
      <c r="AR32" s="301">
        <v>3.27</v>
      </c>
      <c r="AS32" s="301">
        <v>3.27</v>
      </c>
      <c r="AT32" s="301">
        <v>3.27</v>
      </c>
      <c r="AU32" s="301">
        <v>3.27</v>
      </c>
      <c r="AV32" s="301"/>
      <c r="AW32" s="301">
        <v>3.16</v>
      </c>
      <c r="AX32" s="301">
        <v>3.16</v>
      </c>
      <c r="AY32" s="301">
        <v>3.16</v>
      </c>
      <c r="AZ32" s="301">
        <v>3.16</v>
      </c>
      <c r="BA32" s="301">
        <v>3.18</v>
      </c>
      <c r="BB32" s="301">
        <v>3.18</v>
      </c>
      <c r="BC32" s="301">
        <v>3.18</v>
      </c>
      <c r="BD32" s="301">
        <v>3.18</v>
      </c>
      <c r="BE32" s="301">
        <v>3.18</v>
      </c>
      <c r="BF32" s="301">
        <v>3.18</v>
      </c>
      <c r="BG32" s="301">
        <v>3.19</v>
      </c>
      <c r="BH32" s="301">
        <v>3.19</v>
      </c>
      <c r="BI32" s="301">
        <v>3.19</v>
      </c>
      <c r="BJ32" s="301">
        <v>3.19</v>
      </c>
      <c r="BK32" s="301">
        <v>3.19</v>
      </c>
      <c r="BL32" s="301">
        <v>3.19</v>
      </c>
      <c r="BM32" s="301"/>
      <c r="BN32" s="301">
        <v>3.5</v>
      </c>
      <c r="BO32" s="301">
        <v>3.5</v>
      </c>
      <c r="BP32" s="301">
        <v>3.5</v>
      </c>
      <c r="BQ32" s="301">
        <v>3.5</v>
      </c>
      <c r="BR32" s="301">
        <v>3.5</v>
      </c>
      <c r="BS32" s="301"/>
      <c r="BT32" s="301">
        <v>3.8</v>
      </c>
      <c r="BU32" s="301">
        <v>3.8</v>
      </c>
      <c r="BV32" s="301">
        <v>3.8</v>
      </c>
      <c r="BW32" s="301">
        <v>3.8</v>
      </c>
      <c r="BX32" s="301">
        <v>3.8</v>
      </c>
      <c r="BY32" s="301">
        <v>3.8</v>
      </c>
      <c r="BZ32" s="301"/>
      <c r="CA32" s="301">
        <v>3.8</v>
      </c>
      <c r="CB32" s="301">
        <v>3.8</v>
      </c>
      <c r="CC32" s="301">
        <v>3.8</v>
      </c>
      <c r="CD32" s="301">
        <v>3.8</v>
      </c>
      <c r="CE32" s="301">
        <v>3.9</v>
      </c>
      <c r="CF32" s="301">
        <v>3.9</v>
      </c>
      <c r="CG32" s="301">
        <v>3.9</v>
      </c>
      <c r="CH32" s="301"/>
      <c r="CI32" s="301">
        <v>3.7</v>
      </c>
      <c r="CJ32" s="301">
        <v>3.7</v>
      </c>
      <c r="CK32" s="301">
        <v>3.75</v>
      </c>
      <c r="CL32" s="301">
        <v>3.75</v>
      </c>
      <c r="CM32" s="301">
        <v>3.75</v>
      </c>
      <c r="CN32" s="301">
        <v>3.8</v>
      </c>
      <c r="CO32" s="301">
        <v>3.8</v>
      </c>
      <c r="CP32" s="301">
        <v>3.9</v>
      </c>
      <c r="CQ32" s="301"/>
      <c r="CR32" s="301">
        <v>3.8</v>
      </c>
      <c r="CS32" s="301">
        <v>3.8</v>
      </c>
      <c r="CT32" s="301">
        <v>3.8</v>
      </c>
      <c r="CU32" s="301">
        <v>3.85</v>
      </c>
      <c r="CV32" s="301">
        <v>3.85</v>
      </c>
      <c r="CW32" s="301">
        <v>3.85</v>
      </c>
      <c r="CX32" s="301">
        <v>3.9</v>
      </c>
      <c r="CY32" s="301">
        <v>3.9</v>
      </c>
      <c r="CZ32" s="301">
        <v>4</v>
      </c>
      <c r="DA32" s="301"/>
      <c r="DB32" s="301">
        <v>3.8</v>
      </c>
      <c r="DC32" s="301">
        <v>3.8</v>
      </c>
      <c r="DD32" s="301">
        <v>3.8</v>
      </c>
      <c r="DE32" s="301">
        <v>3.8</v>
      </c>
      <c r="DF32" s="301">
        <v>3.85</v>
      </c>
      <c r="DG32" s="301">
        <v>3.85</v>
      </c>
      <c r="DH32" s="301">
        <v>3.85</v>
      </c>
      <c r="DI32" s="301">
        <v>3.9</v>
      </c>
      <c r="DJ32" s="301">
        <v>3.9</v>
      </c>
      <c r="DK32" s="301">
        <v>4</v>
      </c>
      <c r="DL32" s="301"/>
      <c r="DM32" s="301">
        <v>3.8</v>
      </c>
      <c r="DN32" s="301">
        <v>3.8</v>
      </c>
      <c r="DO32" s="301">
        <v>3.8</v>
      </c>
      <c r="DP32" s="301">
        <v>3.8</v>
      </c>
      <c r="DQ32" s="301">
        <v>3.8</v>
      </c>
      <c r="DR32" s="301">
        <v>3.85</v>
      </c>
      <c r="DS32" s="301">
        <v>3.85</v>
      </c>
      <c r="DT32" s="301">
        <v>3.85</v>
      </c>
      <c r="DU32" s="301">
        <v>3.9</v>
      </c>
      <c r="DV32" s="301">
        <v>3.9</v>
      </c>
      <c r="DW32" s="301">
        <v>4.0999999999999996</v>
      </c>
      <c r="DX32" s="301">
        <v>4.0999999999999996</v>
      </c>
      <c r="DY32" s="301"/>
      <c r="DZ32" s="301">
        <v>3.8</v>
      </c>
      <c r="EA32" s="301">
        <v>3.8</v>
      </c>
      <c r="EB32" s="301">
        <v>3.8</v>
      </c>
      <c r="EC32" s="301">
        <v>3.8</v>
      </c>
      <c r="ED32" s="301">
        <v>3.8</v>
      </c>
      <c r="EE32" s="301">
        <v>3.8</v>
      </c>
      <c r="EF32" s="301">
        <v>3.85</v>
      </c>
      <c r="EG32" s="301">
        <v>3.85</v>
      </c>
      <c r="EH32" s="301">
        <v>3.85</v>
      </c>
      <c r="EI32" s="301">
        <v>3.9</v>
      </c>
      <c r="EJ32" s="301">
        <v>3.9</v>
      </c>
      <c r="EK32" s="301">
        <v>4.0999999999999996</v>
      </c>
      <c r="EL32" s="301"/>
      <c r="EM32" s="122">
        <v>3.9</v>
      </c>
      <c r="EN32" s="21">
        <v>3.85</v>
      </c>
      <c r="EO32" s="21">
        <v>3.85</v>
      </c>
      <c r="EP32" s="21">
        <v>3.85</v>
      </c>
      <c r="EQ32" s="21">
        <v>3.85</v>
      </c>
      <c r="ER32" s="21">
        <v>3.85</v>
      </c>
      <c r="ES32" s="21">
        <v>3.85</v>
      </c>
      <c r="ET32" s="21">
        <v>3.9</v>
      </c>
      <c r="EU32" s="21">
        <v>3.9</v>
      </c>
      <c r="EV32" s="21">
        <v>3.9</v>
      </c>
      <c r="EW32" s="21">
        <v>3.9</v>
      </c>
      <c r="EX32" s="21">
        <v>3.9</v>
      </c>
      <c r="EY32" s="21">
        <v>3.9</v>
      </c>
      <c r="EZ32" s="302"/>
      <c r="FA32" s="278">
        <v>3.8</v>
      </c>
      <c r="FB32" s="279"/>
      <c r="FC32" s="280">
        <v>3.9</v>
      </c>
      <c r="FD32" s="280">
        <v>3.9</v>
      </c>
      <c r="FE32" s="280">
        <v>3.95</v>
      </c>
      <c r="FF32" s="281">
        <v>3.8000000000000003</v>
      </c>
      <c r="FG32" s="281">
        <v>3.75</v>
      </c>
      <c r="FH32" s="282">
        <v>3.5</v>
      </c>
      <c r="FJ32" s="279">
        <v>3.9</v>
      </c>
      <c r="FK32" s="279"/>
      <c r="FL32" s="279">
        <v>3.95</v>
      </c>
      <c r="FM32" s="279">
        <v>4.05</v>
      </c>
      <c r="FN32" s="279">
        <v>3.85</v>
      </c>
    </row>
    <row r="33" spans="2:170" ht="16.5">
      <c r="C33" s="301" t="s">
        <v>50</v>
      </c>
      <c r="D33" s="301">
        <v>2.6</v>
      </c>
      <c r="E33" s="301">
        <v>2.63</v>
      </c>
      <c r="F33" s="301">
        <v>2.63</v>
      </c>
      <c r="G33" s="301">
        <v>2.63</v>
      </c>
      <c r="H33" s="301">
        <v>2.63</v>
      </c>
      <c r="I33" s="301">
        <v>2.63</v>
      </c>
      <c r="J33" s="301">
        <v>2.63</v>
      </c>
      <c r="K33" s="301">
        <v>2.63</v>
      </c>
      <c r="L33" s="301">
        <v>2.63</v>
      </c>
      <c r="M33" s="301">
        <v>2.63</v>
      </c>
      <c r="N33" s="301">
        <v>2.63</v>
      </c>
      <c r="O33" s="301">
        <v>2.63</v>
      </c>
      <c r="P33" s="301">
        <v>2.63</v>
      </c>
      <c r="Q33" s="301"/>
      <c r="R33" s="301">
        <v>2.4</v>
      </c>
      <c r="S33" s="301">
        <v>2.4</v>
      </c>
      <c r="T33" s="301">
        <v>2.4300000000000002</v>
      </c>
      <c r="U33" s="301">
        <v>2.4300000000000002</v>
      </c>
      <c r="V33" s="301">
        <v>2.4300000000000002</v>
      </c>
      <c r="W33" s="301">
        <v>2.4300000000000002</v>
      </c>
      <c r="X33" s="301">
        <v>2.4300000000000002</v>
      </c>
      <c r="Y33" s="301">
        <v>2.4300000000000002</v>
      </c>
      <c r="Z33" s="301">
        <v>2.4300000000000002</v>
      </c>
      <c r="AA33" s="301">
        <v>2.4300000000000002</v>
      </c>
      <c r="AB33" s="301">
        <v>2.4300000000000002</v>
      </c>
      <c r="AC33" s="301">
        <v>2.4300000000000002</v>
      </c>
      <c r="AD33" s="301">
        <v>2.4300000000000002</v>
      </c>
      <c r="AE33" s="301">
        <v>2.4300000000000002</v>
      </c>
      <c r="AF33" s="301"/>
      <c r="AG33" s="301">
        <v>2.2000000000000002</v>
      </c>
      <c r="AH33" s="301">
        <v>2.2000000000000002</v>
      </c>
      <c r="AI33" s="301">
        <v>2.2000000000000002</v>
      </c>
      <c r="AJ33" s="301">
        <v>2.2200000000000002</v>
      </c>
      <c r="AK33" s="301">
        <v>2.2200000000000002</v>
      </c>
      <c r="AL33" s="301">
        <v>2.2200000000000002</v>
      </c>
      <c r="AM33" s="301">
        <v>2.2200000000000002</v>
      </c>
      <c r="AN33" s="301">
        <v>2.2200000000000002</v>
      </c>
      <c r="AO33" s="301">
        <v>2.2200000000000002</v>
      </c>
      <c r="AP33" s="301">
        <v>2.23</v>
      </c>
      <c r="AQ33" s="301">
        <v>2.23</v>
      </c>
      <c r="AR33" s="301">
        <v>2.23</v>
      </c>
      <c r="AS33" s="301">
        <v>2.23</v>
      </c>
      <c r="AT33" s="301">
        <v>2.23</v>
      </c>
      <c r="AU33" s="301">
        <v>2.23</v>
      </c>
      <c r="AV33" s="301"/>
      <c r="AW33" s="301">
        <v>2.2000000000000002</v>
      </c>
      <c r="AX33" s="301">
        <v>2.2000000000000002</v>
      </c>
      <c r="AY33" s="301">
        <v>2.2000000000000002</v>
      </c>
      <c r="AZ33" s="301">
        <v>2.2000000000000002</v>
      </c>
      <c r="BA33" s="301">
        <v>2.2200000000000002</v>
      </c>
      <c r="BB33" s="301">
        <v>2.2200000000000002</v>
      </c>
      <c r="BC33" s="301">
        <v>2.2200000000000002</v>
      </c>
      <c r="BD33" s="301">
        <v>2.2200000000000002</v>
      </c>
      <c r="BE33" s="301">
        <v>2.2200000000000002</v>
      </c>
      <c r="BF33" s="301">
        <v>2.2200000000000002</v>
      </c>
      <c r="BG33" s="301">
        <v>2.23</v>
      </c>
      <c r="BH33" s="301">
        <v>2.23</v>
      </c>
      <c r="BI33" s="301">
        <v>2.23</v>
      </c>
      <c r="BJ33" s="301">
        <v>2.23</v>
      </c>
      <c r="BK33" s="301">
        <v>2.23</v>
      </c>
      <c r="BL33" s="301">
        <v>2.23</v>
      </c>
      <c r="BM33" s="301"/>
      <c r="BN33" s="301">
        <v>2.2000000000000002</v>
      </c>
      <c r="BO33" s="301">
        <v>2.2000000000000002</v>
      </c>
      <c r="BP33" s="301">
        <v>2.2000000000000002</v>
      </c>
      <c r="BQ33" s="301">
        <v>2.2000000000000002</v>
      </c>
      <c r="BR33" s="301">
        <v>2.2000000000000002</v>
      </c>
      <c r="BS33" s="301"/>
      <c r="BT33" s="301">
        <v>1.9</v>
      </c>
      <c r="BU33" s="301">
        <v>1.9</v>
      </c>
      <c r="BV33" s="301">
        <v>1.9</v>
      </c>
      <c r="BW33" s="301">
        <v>1.9</v>
      </c>
      <c r="BX33" s="301">
        <v>1.9</v>
      </c>
      <c r="BY33" s="301">
        <v>1.9</v>
      </c>
      <c r="BZ33" s="301"/>
      <c r="CA33" s="301">
        <v>2</v>
      </c>
      <c r="CB33" s="301">
        <v>2</v>
      </c>
      <c r="CC33" s="301">
        <v>2</v>
      </c>
      <c r="CD33" s="301">
        <v>2</v>
      </c>
      <c r="CE33" s="301">
        <v>2.1</v>
      </c>
      <c r="CF33" s="301">
        <v>2.1</v>
      </c>
      <c r="CG33" s="301">
        <v>2.1</v>
      </c>
      <c r="CH33" s="301"/>
      <c r="CI33" s="301">
        <v>1.98</v>
      </c>
      <c r="CJ33" s="301">
        <v>1.98</v>
      </c>
      <c r="CK33" s="301">
        <v>2.0499999999999998</v>
      </c>
      <c r="CL33" s="301">
        <v>2.0499999999999998</v>
      </c>
      <c r="CM33" s="301">
        <v>2.0499999999999998</v>
      </c>
      <c r="CN33" s="301">
        <v>2.1</v>
      </c>
      <c r="CO33" s="301">
        <v>2.1</v>
      </c>
      <c r="CP33" s="301">
        <v>2.1</v>
      </c>
      <c r="CQ33" s="301"/>
      <c r="CR33" s="301">
        <v>1.78</v>
      </c>
      <c r="CS33" s="301">
        <v>1.78</v>
      </c>
      <c r="CT33" s="301">
        <v>1.8</v>
      </c>
      <c r="CU33" s="301">
        <v>1.8</v>
      </c>
      <c r="CV33" s="301">
        <v>1.8</v>
      </c>
      <c r="CW33" s="301">
        <v>1.85</v>
      </c>
      <c r="CX33" s="301">
        <v>1.85</v>
      </c>
      <c r="CY33" s="301">
        <v>1.85</v>
      </c>
      <c r="CZ33" s="301">
        <v>1.85</v>
      </c>
      <c r="DA33" s="301"/>
      <c r="DB33" s="301">
        <v>1.82</v>
      </c>
      <c r="DC33" s="301">
        <v>1.82</v>
      </c>
      <c r="DD33" s="301">
        <v>1.82</v>
      </c>
      <c r="DE33" s="301">
        <v>1.82</v>
      </c>
      <c r="DF33" s="301">
        <v>1.82</v>
      </c>
      <c r="DG33" s="301">
        <v>1.82</v>
      </c>
      <c r="DH33" s="301">
        <v>1.82</v>
      </c>
      <c r="DI33" s="301">
        <v>1.82</v>
      </c>
      <c r="DJ33" s="301">
        <v>1.82</v>
      </c>
      <c r="DK33" s="301">
        <v>1.82</v>
      </c>
      <c r="DL33" s="301"/>
      <c r="DM33" s="301">
        <v>1.82</v>
      </c>
      <c r="DN33" s="301">
        <v>1.82</v>
      </c>
      <c r="DO33" s="301">
        <v>1.82</v>
      </c>
      <c r="DP33" s="301">
        <v>1.82</v>
      </c>
      <c r="DQ33" s="301">
        <v>1.82</v>
      </c>
      <c r="DR33" s="301">
        <v>1.82</v>
      </c>
      <c r="DS33" s="301">
        <v>1.82</v>
      </c>
      <c r="DT33" s="301">
        <v>1.82</v>
      </c>
      <c r="DU33" s="301">
        <v>1.82</v>
      </c>
      <c r="DV33" s="301">
        <v>1.82</v>
      </c>
      <c r="DW33" s="301">
        <v>1.82</v>
      </c>
      <c r="DX33" s="301">
        <v>1.82</v>
      </c>
      <c r="DY33" s="301"/>
      <c r="DZ33" s="301">
        <v>1.82</v>
      </c>
      <c r="EA33" s="301">
        <v>1.82</v>
      </c>
      <c r="EB33" s="301">
        <v>1.82</v>
      </c>
      <c r="EC33" s="301">
        <v>1.82</v>
      </c>
      <c r="ED33" s="301">
        <v>1.82</v>
      </c>
      <c r="EE33" s="301">
        <v>1.82</v>
      </c>
      <c r="EF33" s="301">
        <v>1.82</v>
      </c>
      <c r="EG33" s="301">
        <v>1.82</v>
      </c>
      <c r="EH33" s="301">
        <v>1.82</v>
      </c>
      <c r="EI33" s="301">
        <v>1.82</v>
      </c>
      <c r="EJ33" s="301">
        <v>1.82</v>
      </c>
      <c r="EK33" s="301">
        <v>1.82</v>
      </c>
      <c r="EL33" s="301"/>
      <c r="EM33" s="21">
        <v>1.75</v>
      </c>
      <c r="EN33" s="21">
        <v>1.82</v>
      </c>
      <c r="EO33" s="21">
        <v>1.82</v>
      </c>
      <c r="EP33" s="21">
        <v>1.82</v>
      </c>
      <c r="EQ33" s="21">
        <v>1.82</v>
      </c>
      <c r="ER33" s="21">
        <v>1.82</v>
      </c>
      <c r="ES33" s="21">
        <v>1.82</v>
      </c>
      <c r="ET33" s="21">
        <v>1.82</v>
      </c>
      <c r="EU33" s="21">
        <v>1.82</v>
      </c>
      <c r="EV33" s="21">
        <v>1.82</v>
      </c>
      <c r="EW33" s="21">
        <v>1.82</v>
      </c>
      <c r="EX33" s="21">
        <v>1.82</v>
      </c>
      <c r="EY33" s="21">
        <v>1.82</v>
      </c>
      <c r="EZ33" s="302"/>
      <c r="FA33" s="278">
        <v>1.75</v>
      </c>
      <c r="FB33" s="279"/>
      <c r="FC33" s="280">
        <v>1.82</v>
      </c>
      <c r="FD33" s="280">
        <v>1.82</v>
      </c>
      <c r="FE33" s="280">
        <v>1.82</v>
      </c>
      <c r="FF33" s="281">
        <v>1.8</v>
      </c>
      <c r="FG33" s="281">
        <v>1.8000000000000003</v>
      </c>
      <c r="FH33" s="282">
        <v>1.8000000000000003</v>
      </c>
      <c r="FJ33" s="279">
        <v>1.8</v>
      </c>
      <c r="FK33" s="279"/>
      <c r="FL33" s="279">
        <v>1.8</v>
      </c>
      <c r="FM33" s="279">
        <v>1.85</v>
      </c>
      <c r="FN33" s="279">
        <v>1.8</v>
      </c>
    </row>
    <row r="34" spans="2:170" ht="16.5">
      <c r="B34" s="260" t="s">
        <v>580</v>
      </c>
      <c r="C34" s="301" t="s">
        <v>51</v>
      </c>
      <c r="D34" s="301">
        <v>4.4000000000000004</v>
      </c>
      <c r="E34" s="301">
        <v>4.5</v>
      </c>
      <c r="F34" s="301">
        <v>4.5</v>
      </c>
      <c r="G34" s="301">
        <v>4.5</v>
      </c>
      <c r="H34" s="301">
        <v>4.5</v>
      </c>
      <c r="I34" s="301">
        <v>4.5</v>
      </c>
      <c r="J34" s="301">
        <v>4.5</v>
      </c>
      <c r="K34" s="301">
        <v>4.5</v>
      </c>
      <c r="L34" s="301">
        <v>4.5</v>
      </c>
      <c r="M34" s="301">
        <v>4.5</v>
      </c>
      <c r="N34" s="301">
        <v>4.5</v>
      </c>
      <c r="O34" s="301">
        <v>4.5</v>
      </c>
      <c r="P34" s="301">
        <v>4.5</v>
      </c>
      <c r="Q34" s="301"/>
      <c r="R34" s="301">
        <v>4.4000000000000004</v>
      </c>
      <c r="S34" s="301">
        <v>4.4000000000000004</v>
      </c>
      <c r="T34" s="301">
        <v>4.5</v>
      </c>
      <c r="U34" s="301">
        <v>4.5</v>
      </c>
      <c r="V34" s="301">
        <v>4.5</v>
      </c>
      <c r="W34" s="301">
        <v>4.5</v>
      </c>
      <c r="X34" s="301">
        <v>4.5</v>
      </c>
      <c r="Y34" s="301">
        <v>4.5</v>
      </c>
      <c r="Z34" s="301">
        <v>4.5</v>
      </c>
      <c r="AA34" s="301">
        <v>4.5</v>
      </c>
      <c r="AB34" s="301">
        <v>4.5</v>
      </c>
      <c r="AC34" s="301">
        <v>4.5</v>
      </c>
      <c r="AD34" s="301">
        <v>4.5</v>
      </c>
      <c r="AE34" s="301">
        <v>4.5</v>
      </c>
      <c r="AF34" s="301"/>
      <c r="AG34" s="301">
        <v>4.4000000000000004</v>
      </c>
      <c r="AH34" s="301">
        <v>4.4000000000000004</v>
      </c>
      <c r="AI34" s="301">
        <v>4.4000000000000004</v>
      </c>
      <c r="AJ34" s="301">
        <v>4.4000000000000004</v>
      </c>
      <c r="AK34" s="301">
        <v>4.4000000000000004</v>
      </c>
      <c r="AL34" s="301">
        <v>4.4000000000000004</v>
      </c>
      <c r="AM34" s="301">
        <v>4.4000000000000004</v>
      </c>
      <c r="AN34" s="301">
        <v>4.4000000000000004</v>
      </c>
      <c r="AO34" s="301">
        <v>4.4000000000000004</v>
      </c>
      <c r="AP34" s="301">
        <v>4.4000000000000004</v>
      </c>
      <c r="AQ34" s="301">
        <v>4.4000000000000004</v>
      </c>
      <c r="AR34" s="301">
        <v>4.4000000000000004</v>
      </c>
      <c r="AS34" s="301">
        <v>4.4000000000000004</v>
      </c>
      <c r="AT34" s="301">
        <v>4.4000000000000004</v>
      </c>
      <c r="AU34" s="301">
        <v>4.4000000000000004</v>
      </c>
      <c r="AV34" s="301"/>
      <c r="AW34" s="301">
        <v>4.4000000000000004</v>
      </c>
      <c r="AX34" s="301">
        <v>4.4000000000000004</v>
      </c>
      <c r="AY34" s="301">
        <v>4.4000000000000004</v>
      </c>
      <c r="AZ34" s="301">
        <v>4.4000000000000004</v>
      </c>
      <c r="BA34" s="301">
        <v>4.4000000000000004</v>
      </c>
      <c r="BB34" s="301">
        <v>4.4000000000000004</v>
      </c>
      <c r="BC34" s="301">
        <v>4.4000000000000004</v>
      </c>
      <c r="BD34" s="301">
        <v>4.4000000000000004</v>
      </c>
      <c r="BE34" s="301">
        <v>4.4000000000000004</v>
      </c>
      <c r="BF34" s="301">
        <v>4.4000000000000004</v>
      </c>
      <c r="BG34" s="301">
        <v>4.4000000000000004</v>
      </c>
      <c r="BH34" s="301">
        <v>4.4000000000000004</v>
      </c>
      <c r="BI34" s="301">
        <v>4.4000000000000004</v>
      </c>
      <c r="BJ34" s="301">
        <v>4.4000000000000004</v>
      </c>
      <c r="BK34" s="301">
        <v>4.4000000000000004</v>
      </c>
      <c r="BL34" s="301">
        <v>4.4000000000000004</v>
      </c>
      <c r="BM34" s="301"/>
      <c r="BN34" s="301">
        <v>4.4000000000000004</v>
      </c>
      <c r="BO34" s="301">
        <v>4.4000000000000004</v>
      </c>
      <c r="BP34" s="301">
        <v>4.4000000000000004</v>
      </c>
      <c r="BQ34" s="301">
        <v>4.4000000000000004</v>
      </c>
      <c r="BR34" s="301">
        <v>4.4000000000000004</v>
      </c>
      <c r="BS34" s="301"/>
      <c r="BT34" s="301">
        <v>4.4000000000000004</v>
      </c>
      <c r="BU34" s="301">
        <v>4.4000000000000004</v>
      </c>
      <c r="BV34" s="301">
        <v>4.4000000000000004</v>
      </c>
      <c r="BW34" s="301">
        <v>4.4000000000000004</v>
      </c>
      <c r="BX34" s="301">
        <v>4.4000000000000004</v>
      </c>
      <c r="BY34" s="301">
        <v>4.4000000000000004</v>
      </c>
      <c r="BZ34" s="301"/>
      <c r="CA34" s="301">
        <v>4.4000000000000004</v>
      </c>
      <c r="CB34" s="301">
        <v>4.4000000000000004</v>
      </c>
      <c r="CC34" s="301">
        <v>4.4000000000000004</v>
      </c>
      <c r="CD34" s="301">
        <v>4.4000000000000004</v>
      </c>
      <c r="CE34" s="301">
        <v>4.4000000000000004</v>
      </c>
      <c r="CF34" s="301">
        <v>4.4000000000000004</v>
      </c>
      <c r="CG34" s="301">
        <v>4.4000000000000004</v>
      </c>
      <c r="CH34" s="301"/>
      <c r="CI34" s="301">
        <v>4.4000000000000004</v>
      </c>
      <c r="CJ34" s="301">
        <v>4.4000000000000004</v>
      </c>
      <c r="CK34" s="301">
        <v>4.4000000000000004</v>
      </c>
      <c r="CL34" s="301">
        <v>4.4000000000000004</v>
      </c>
      <c r="CM34" s="301">
        <v>4.4000000000000004</v>
      </c>
      <c r="CN34" s="301">
        <v>4.4000000000000004</v>
      </c>
      <c r="CO34" s="301">
        <v>4.4000000000000004</v>
      </c>
      <c r="CP34" s="301">
        <v>4.4000000000000004</v>
      </c>
      <c r="CQ34" s="301"/>
      <c r="CR34" s="301">
        <v>4.4000000000000004</v>
      </c>
      <c r="CS34" s="301">
        <v>4.4000000000000004</v>
      </c>
      <c r="CT34" s="301">
        <v>4.4000000000000004</v>
      </c>
      <c r="CU34" s="301">
        <v>4.4000000000000004</v>
      </c>
      <c r="CV34" s="301">
        <v>4.4000000000000004</v>
      </c>
      <c r="CW34" s="301">
        <v>4.4000000000000004</v>
      </c>
      <c r="CX34" s="301">
        <v>4.4000000000000004</v>
      </c>
      <c r="CY34" s="301">
        <v>4.4000000000000004</v>
      </c>
      <c r="CZ34" s="301">
        <v>4.4000000000000004</v>
      </c>
      <c r="DA34" s="301"/>
      <c r="DB34" s="301">
        <v>4.4000000000000004</v>
      </c>
      <c r="DC34" s="301">
        <v>4.4000000000000004</v>
      </c>
      <c r="DD34" s="301">
        <v>4.4000000000000004</v>
      </c>
      <c r="DE34" s="301">
        <v>4.4000000000000004</v>
      </c>
      <c r="DF34" s="301">
        <v>4.4000000000000004</v>
      </c>
      <c r="DG34" s="301">
        <v>4.4000000000000004</v>
      </c>
      <c r="DH34" s="301">
        <v>4.4000000000000004</v>
      </c>
      <c r="DI34" s="301">
        <v>4.4000000000000004</v>
      </c>
      <c r="DJ34" s="301">
        <v>4.4000000000000004</v>
      </c>
      <c r="DK34" s="301">
        <v>4.4000000000000004</v>
      </c>
      <c r="DL34" s="301"/>
      <c r="DM34" s="301">
        <v>4.4000000000000004</v>
      </c>
      <c r="DN34" s="301">
        <v>4.4000000000000004</v>
      </c>
      <c r="DO34" s="301">
        <v>4.4000000000000004</v>
      </c>
      <c r="DP34" s="301">
        <v>4.4000000000000004</v>
      </c>
      <c r="DQ34" s="301">
        <v>4.4000000000000004</v>
      </c>
      <c r="DR34" s="301">
        <v>4.4000000000000004</v>
      </c>
      <c r="DS34" s="301">
        <v>4.4000000000000004</v>
      </c>
      <c r="DT34" s="301">
        <v>4.4000000000000004</v>
      </c>
      <c r="DU34" s="301">
        <v>4.4000000000000004</v>
      </c>
      <c r="DV34" s="301">
        <v>4.4000000000000004</v>
      </c>
      <c r="DW34" s="301">
        <v>4.4000000000000004</v>
      </c>
      <c r="DX34" s="301">
        <v>4.4000000000000004</v>
      </c>
      <c r="DY34" s="301"/>
      <c r="DZ34" s="301">
        <v>4.4000000000000004</v>
      </c>
      <c r="EA34" s="301">
        <v>4.4000000000000004</v>
      </c>
      <c r="EB34" s="301">
        <v>4.4000000000000004</v>
      </c>
      <c r="EC34" s="301">
        <v>4.4000000000000004</v>
      </c>
      <c r="ED34" s="301">
        <v>4.4000000000000004</v>
      </c>
      <c r="EE34" s="301">
        <v>4.4000000000000004</v>
      </c>
      <c r="EF34" s="301">
        <v>4.4000000000000004</v>
      </c>
      <c r="EG34" s="301">
        <v>4.4000000000000004</v>
      </c>
      <c r="EH34" s="301">
        <v>4.4000000000000004</v>
      </c>
      <c r="EI34" s="301">
        <v>4.4000000000000004</v>
      </c>
      <c r="EJ34" s="301">
        <v>4.4000000000000004</v>
      </c>
      <c r="EK34" s="301">
        <v>4.4000000000000004</v>
      </c>
      <c r="EL34" s="301"/>
      <c r="EM34" s="21">
        <v>4.2</v>
      </c>
      <c r="EN34" s="21">
        <v>4.4000000000000004</v>
      </c>
      <c r="EO34" s="21">
        <v>4.4000000000000004</v>
      </c>
      <c r="EP34" s="21">
        <v>4.4000000000000004</v>
      </c>
      <c r="EQ34" s="21">
        <v>4.4000000000000004</v>
      </c>
      <c r="ER34" s="21">
        <v>4.4000000000000004</v>
      </c>
      <c r="ES34" s="21">
        <v>4.4000000000000004</v>
      </c>
      <c r="ET34" s="21">
        <v>4.4000000000000004</v>
      </c>
      <c r="EU34" s="21">
        <v>4.4000000000000004</v>
      </c>
      <c r="EV34" s="21">
        <v>4.4000000000000004</v>
      </c>
      <c r="EW34" s="21">
        <v>4.4000000000000004</v>
      </c>
      <c r="EX34" s="21">
        <v>4.4000000000000004</v>
      </c>
      <c r="EY34" s="21">
        <v>4.4000000000000004</v>
      </c>
      <c r="EZ34" s="302"/>
      <c r="FA34" s="278">
        <v>4.2</v>
      </c>
      <c r="FB34" s="279"/>
      <c r="FC34" s="280">
        <v>4.4000000000000004</v>
      </c>
      <c r="FD34" s="280">
        <v>4.4000000000000004</v>
      </c>
      <c r="FE34" s="280">
        <v>4.4000000000000004</v>
      </c>
      <c r="FF34" s="281">
        <v>4.2</v>
      </c>
      <c r="FG34" s="281">
        <v>4.2</v>
      </c>
      <c r="FH34" s="282">
        <v>4</v>
      </c>
      <c r="FJ34" s="279">
        <v>4.2</v>
      </c>
      <c r="FK34" s="279"/>
      <c r="FL34" s="279">
        <v>4.2</v>
      </c>
      <c r="FM34" s="279">
        <v>4.4000000000000004</v>
      </c>
      <c r="FN34" s="279">
        <v>4.2</v>
      </c>
    </row>
    <row r="35" spans="2:170" ht="16.5">
      <c r="C35" s="301" t="s">
        <v>52</v>
      </c>
      <c r="D35" s="301">
        <v>0.86</v>
      </c>
      <c r="E35" s="301">
        <v>0.86</v>
      </c>
      <c r="F35" s="301">
        <v>0.86</v>
      </c>
      <c r="G35" s="301">
        <v>0.86</v>
      </c>
      <c r="H35" s="301">
        <v>0.86</v>
      </c>
      <c r="I35" s="301">
        <v>0.86</v>
      </c>
      <c r="J35" s="301">
        <v>0.86</v>
      </c>
      <c r="K35" s="301">
        <v>0.86</v>
      </c>
      <c r="L35" s="301">
        <v>0.86</v>
      </c>
      <c r="M35" s="301">
        <v>0.86</v>
      </c>
      <c r="N35" s="301">
        <v>0.86</v>
      </c>
      <c r="O35" s="301">
        <v>0.86</v>
      </c>
      <c r="P35" s="301">
        <v>0.86</v>
      </c>
      <c r="Q35" s="301"/>
      <c r="R35" s="301">
        <v>0.86</v>
      </c>
      <c r="S35" s="301">
        <v>0.86</v>
      </c>
      <c r="T35" s="301">
        <v>0.86</v>
      </c>
      <c r="U35" s="301">
        <v>0.86</v>
      </c>
      <c r="V35" s="301">
        <v>0.86</v>
      </c>
      <c r="W35" s="301">
        <v>0.86</v>
      </c>
      <c r="X35" s="301">
        <v>0.86</v>
      </c>
      <c r="Y35" s="301">
        <v>0.86</v>
      </c>
      <c r="Z35" s="301">
        <v>0.86</v>
      </c>
      <c r="AA35" s="301">
        <v>0.86</v>
      </c>
      <c r="AB35" s="301">
        <v>0.86</v>
      </c>
      <c r="AC35" s="301">
        <v>0.86</v>
      </c>
      <c r="AD35" s="301">
        <v>0.86</v>
      </c>
      <c r="AE35" s="301">
        <v>0.86</v>
      </c>
      <c r="AF35" s="301"/>
      <c r="AG35" s="301">
        <v>0.86</v>
      </c>
      <c r="AH35" s="301">
        <v>0.86</v>
      </c>
      <c r="AI35" s="301">
        <v>0.86</v>
      </c>
      <c r="AJ35" s="301">
        <v>0.86</v>
      </c>
      <c r="AK35" s="301">
        <v>0.86</v>
      </c>
      <c r="AL35" s="301">
        <v>0.86</v>
      </c>
      <c r="AM35" s="301">
        <v>0.86</v>
      </c>
      <c r="AN35" s="301">
        <v>0.86</v>
      </c>
      <c r="AO35" s="301">
        <v>0.86</v>
      </c>
      <c r="AP35" s="301">
        <v>0.86</v>
      </c>
      <c r="AQ35" s="301">
        <v>0.86</v>
      </c>
      <c r="AR35" s="301">
        <v>0.86</v>
      </c>
      <c r="AS35" s="301">
        <v>0.86</v>
      </c>
      <c r="AT35" s="301">
        <v>0.86</v>
      </c>
      <c r="AU35" s="301">
        <v>0.86</v>
      </c>
      <c r="AV35" s="301"/>
      <c r="AW35" s="301">
        <v>0.86</v>
      </c>
      <c r="AX35" s="301">
        <v>0.86</v>
      </c>
      <c r="AY35" s="301">
        <v>0.86</v>
      </c>
      <c r="AZ35" s="301">
        <v>0.86</v>
      </c>
      <c r="BA35" s="301">
        <v>0.86</v>
      </c>
      <c r="BB35" s="301">
        <v>0.86</v>
      </c>
      <c r="BC35" s="301">
        <v>0.86</v>
      </c>
      <c r="BD35" s="301">
        <v>0.86</v>
      </c>
      <c r="BE35" s="301">
        <v>0.86</v>
      </c>
      <c r="BF35" s="301">
        <v>0.86</v>
      </c>
      <c r="BG35" s="301">
        <v>0.86</v>
      </c>
      <c r="BH35" s="301">
        <v>0.86</v>
      </c>
      <c r="BI35" s="301">
        <v>0.86</v>
      </c>
      <c r="BJ35" s="301">
        <v>0.86</v>
      </c>
      <c r="BK35" s="301">
        <v>0.86</v>
      </c>
      <c r="BL35" s="301">
        <v>0.86</v>
      </c>
      <c r="BM35" s="301"/>
      <c r="BN35" s="301">
        <v>0.86</v>
      </c>
      <c r="BO35" s="301">
        <v>0.86</v>
      </c>
      <c r="BP35" s="301">
        <v>0.86</v>
      </c>
      <c r="BQ35" s="301">
        <v>0.86</v>
      </c>
      <c r="BR35" s="301">
        <v>0.86</v>
      </c>
      <c r="BS35" s="301"/>
      <c r="BT35" s="301">
        <v>0.86</v>
      </c>
      <c r="BU35" s="301">
        <v>0.86</v>
      </c>
      <c r="BV35" s="301">
        <v>0.86</v>
      </c>
      <c r="BW35" s="301">
        <v>0.86</v>
      </c>
      <c r="BX35" s="301">
        <v>0.86</v>
      </c>
      <c r="BY35" s="301">
        <v>0.86</v>
      </c>
      <c r="BZ35" s="301"/>
      <c r="CA35" s="301">
        <v>0.84</v>
      </c>
      <c r="CB35" s="301">
        <v>0.84</v>
      </c>
      <c r="CC35" s="301">
        <v>0.84</v>
      </c>
      <c r="CD35" s="301">
        <v>0.84</v>
      </c>
      <c r="CE35" s="301">
        <v>0.85</v>
      </c>
      <c r="CF35" s="301">
        <v>0.85</v>
      </c>
      <c r="CG35" s="301">
        <v>0.85</v>
      </c>
      <c r="CH35" s="301"/>
      <c r="CI35" s="301">
        <v>0.84</v>
      </c>
      <c r="CJ35" s="301">
        <v>0.84</v>
      </c>
      <c r="CK35" s="301">
        <v>0.85</v>
      </c>
      <c r="CL35" s="301">
        <v>0.85</v>
      </c>
      <c r="CM35" s="301">
        <v>0.85</v>
      </c>
      <c r="CN35" s="301">
        <v>0.86</v>
      </c>
      <c r="CO35" s="301">
        <v>0.86</v>
      </c>
      <c r="CP35" s="301">
        <v>0.86</v>
      </c>
      <c r="CQ35" s="301"/>
      <c r="CR35" s="301">
        <v>0.84</v>
      </c>
      <c r="CS35" s="301">
        <v>0.84</v>
      </c>
      <c r="CT35" s="301">
        <v>0.84</v>
      </c>
      <c r="CU35" s="301">
        <v>0.85</v>
      </c>
      <c r="CV35" s="301">
        <v>0.85</v>
      </c>
      <c r="CW35" s="301">
        <v>0.85</v>
      </c>
      <c r="CX35" s="301">
        <v>0.86</v>
      </c>
      <c r="CY35" s="301">
        <v>0.86</v>
      </c>
      <c r="CZ35" s="301">
        <v>0.86</v>
      </c>
      <c r="DA35" s="301"/>
      <c r="DB35" s="301">
        <v>0.84</v>
      </c>
      <c r="DC35" s="301">
        <v>0.84</v>
      </c>
      <c r="DD35" s="301">
        <v>0.84</v>
      </c>
      <c r="DE35" s="301">
        <v>0.84</v>
      </c>
      <c r="DF35" s="301">
        <v>0.85</v>
      </c>
      <c r="DG35" s="301">
        <v>0.85</v>
      </c>
      <c r="DH35" s="301">
        <v>0.85</v>
      </c>
      <c r="DI35" s="301">
        <v>0.86</v>
      </c>
      <c r="DJ35" s="301">
        <v>0.86</v>
      </c>
      <c r="DK35" s="301">
        <v>0.86</v>
      </c>
      <c r="DL35" s="301"/>
      <c r="DM35" s="301">
        <v>0.83</v>
      </c>
      <c r="DN35" s="301">
        <v>0.83</v>
      </c>
      <c r="DO35" s="301">
        <v>0.84</v>
      </c>
      <c r="DP35" s="301">
        <v>0.84</v>
      </c>
      <c r="DQ35" s="301">
        <v>0.84</v>
      </c>
      <c r="DR35" s="301">
        <v>0.85</v>
      </c>
      <c r="DS35" s="301">
        <v>0.85</v>
      </c>
      <c r="DT35" s="301">
        <v>0.85</v>
      </c>
      <c r="DU35" s="301">
        <v>0.86</v>
      </c>
      <c r="DV35" s="301">
        <v>0.86</v>
      </c>
      <c r="DW35" s="301">
        <v>0.86</v>
      </c>
      <c r="DX35" s="301">
        <v>0.86</v>
      </c>
      <c r="DY35" s="301"/>
      <c r="DZ35" s="301">
        <v>0.81</v>
      </c>
      <c r="EA35" s="301">
        <v>0.81</v>
      </c>
      <c r="EB35" s="301">
        <v>0.81</v>
      </c>
      <c r="EC35" s="301">
        <v>0.83</v>
      </c>
      <c r="ED35" s="301">
        <v>0.83</v>
      </c>
      <c r="EE35" s="301">
        <v>0.83</v>
      </c>
      <c r="EF35" s="301">
        <v>0.83</v>
      </c>
      <c r="EG35" s="301">
        <v>0.83</v>
      </c>
      <c r="EH35" s="301">
        <v>0.83</v>
      </c>
      <c r="EI35" s="301">
        <v>0.85</v>
      </c>
      <c r="EJ35" s="301">
        <v>0.85</v>
      </c>
      <c r="EK35" s="301">
        <v>0.85</v>
      </c>
      <c r="EL35" s="301"/>
      <c r="EM35" s="122">
        <v>0.83</v>
      </c>
      <c r="EN35" s="21">
        <v>0.81</v>
      </c>
      <c r="EO35" s="21">
        <v>0.81</v>
      </c>
      <c r="EP35" s="21">
        <v>0.81</v>
      </c>
      <c r="EQ35" s="21">
        <v>0.81</v>
      </c>
      <c r="ER35" s="21">
        <v>0.81</v>
      </c>
      <c r="ES35" s="21">
        <v>0.81</v>
      </c>
      <c r="ET35" s="21">
        <v>0.82</v>
      </c>
      <c r="EU35" s="21">
        <v>0.82</v>
      </c>
      <c r="EV35" s="21">
        <v>0.82</v>
      </c>
      <c r="EW35" s="21">
        <v>0.82</v>
      </c>
      <c r="EX35" s="21">
        <v>0.82</v>
      </c>
      <c r="EY35" s="21">
        <v>0.82</v>
      </c>
      <c r="EZ35" s="302"/>
      <c r="FA35" s="278">
        <v>0.77</v>
      </c>
      <c r="FB35" s="279"/>
      <c r="FC35" s="280">
        <v>0.78</v>
      </c>
      <c r="FD35" s="280">
        <v>0.78</v>
      </c>
      <c r="FE35" s="280">
        <v>0.78</v>
      </c>
      <c r="FF35" s="281">
        <v>0.75</v>
      </c>
      <c r="FG35" s="281">
        <v>0.75</v>
      </c>
      <c r="FH35" s="282">
        <v>0.75</v>
      </c>
      <c r="FJ35" s="279">
        <v>0.75</v>
      </c>
      <c r="FK35" s="279"/>
      <c r="FL35" s="279">
        <v>0.75</v>
      </c>
      <c r="FM35" s="279">
        <v>0.78</v>
      </c>
      <c r="FN35" s="280">
        <v>0.77</v>
      </c>
    </row>
    <row r="36" spans="2:170" ht="16.5">
      <c r="C36" s="301" t="s">
        <v>53</v>
      </c>
      <c r="D36" s="301">
        <v>1.78</v>
      </c>
      <c r="E36" s="301">
        <v>1.79</v>
      </c>
      <c r="F36" s="301">
        <v>1.79</v>
      </c>
      <c r="G36" s="301">
        <v>1.79</v>
      </c>
      <c r="H36" s="301">
        <v>1.79</v>
      </c>
      <c r="I36" s="301">
        <v>1.79</v>
      </c>
      <c r="J36" s="301">
        <v>1.79</v>
      </c>
      <c r="K36" s="301">
        <v>1.79</v>
      </c>
      <c r="L36" s="301">
        <v>1.79</v>
      </c>
      <c r="M36" s="301">
        <v>1.79</v>
      </c>
      <c r="N36" s="301">
        <v>1.79</v>
      </c>
      <c r="O36" s="301">
        <v>1.79</v>
      </c>
      <c r="P36" s="301">
        <v>1.79</v>
      </c>
      <c r="Q36" s="301"/>
      <c r="R36" s="301">
        <v>1.78</v>
      </c>
      <c r="S36" s="301">
        <v>1.78</v>
      </c>
      <c r="T36" s="301">
        <v>1.79</v>
      </c>
      <c r="U36" s="301">
        <v>1.79</v>
      </c>
      <c r="V36" s="301">
        <v>1.79</v>
      </c>
      <c r="W36" s="301">
        <v>1.79</v>
      </c>
      <c r="X36" s="301">
        <v>1.79</v>
      </c>
      <c r="Y36" s="301">
        <v>1.79</v>
      </c>
      <c r="Z36" s="301">
        <v>1.79</v>
      </c>
      <c r="AA36" s="301">
        <v>1.79</v>
      </c>
      <c r="AB36" s="301">
        <v>1.79</v>
      </c>
      <c r="AC36" s="301">
        <v>1.79</v>
      </c>
      <c r="AD36" s="301">
        <v>1.79</v>
      </c>
      <c r="AE36" s="301">
        <v>1.79</v>
      </c>
      <c r="AF36" s="301"/>
      <c r="AG36" s="301">
        <v>1.78</v>
      </c>
      <c r="AH36" s="301">
        <v>1.78</v>
      </c>
      <c r="AI36" s="301">
        <v>1.78</v>
      </c>
      <c r="AJ36" s="301">
        <v>1.78</v>
      </c>
      <c r="AK36" s="301">
        <v>1.78</v>
      </c>
      <c r="AL36" s="301">
        <v>1.78</v>
      </c>
      <c r="AM36" s="301">
        <v>1.78</v>
      </c>
      <c r="AN36" s="301">
        <v>1.78</v>
      </c>
      <c r="AO36" s="301">
        <v>1.78</v>
      </c>
      <c r="AP36" s="301">
        <v>1.78</v>
      </c>
      <c r="AQ36" s="301">
        <v>1.78</v>
      </c>
      <c r="AR36" s="301">
        <v>1.78</v>
      </c>
      <c r="AS36" s="301">
        <v>1.78</v>
      </c>
      <c r="AT36" s="301">
        <v>1.78</v>
      </c>
      <c r="AU36" s="301">
        <v>1.78</v>
      </c>
      <c r="AV36" s="301"/>
      <c r="AW36" s="301">
        <v>1.78</v>
      </c>
      <c r="AX36" s="301">
        <v>1.78</v>
      </c>
      <c r="AY36" s="301">
        <v>1.78</v>
      </c>
      <c r="AZ36" s="301">
        <v>1.78</v>
      </c>
      <c r="BA36" s="301">
        <v>1.78</v>
      </c>
      <c r="BB36" s="301">
        <v>1.78</v>
      </c>
      <c r="BC36" s="301">
        <v>1.78</v>
      </c>
      <c r="BD36" s="301">
        <v>1.78</v>
      </c>
      <c r="BE36" s="301">
        <v>1.78</v>
      </c>
      <c r="BF36" s="301">
        <v>1.78</v>
      </c>
      <c r="BG36" s="301">
        <v>1.78</v>
      </c>
      <c r="BH36" s="301">
        <v>1.78</v>
      </c>
      <c r="BI36" s="301">
        <v>1.78</v>
      </c>
      <c r="BJ36" s="301">
        <v>1.78</v>
      </c>
      <c r="BK36" s="301">
        <v>1.78</v>
      </c>
      <c r="BL36" s="301">
        <v>1.78</v>
      </c>
      <c r="BM36" s="301"/>
      <c r="BN36" s="301">
        <v>1.78</v>
      </c>
      <c r="BO36" s="301">
        <v>1.78</v>
      </c>
      <c r="BP36" s="301">
        <v>1.78</v>
      </c>
      <c r="BQ36" s="301">
        <v>1.78</v>
      </c>
      <c r="BR36" s="301">
        <v>1.78</v>
      </c>
      <c r="BS36" s="301"/>
      <c r="BT36" s="301">
        <v>1.78</v>
      </c>
      <c r="BU36" s="301">
        <v>1.78</v>
      </c>
      <c r="BV36" s="301">
        <v>1.78</v>
      </c>
      <c r="BW36" s="301">
        <v>1.78</v>
      </c>
      <c r="BX36" s="301">
        <v>1.78</v>
      </c>
      <c r="BY36" s="301">
        <v>1.78</v>
      </c>
      <c r="BZ36" s="301"/>
      <c r="CA36" s="301">
        <v>1.78</v>
      </c>
      <c r="CB36" s="301">
        <v>1.78</v>
      </c>
      <c r="CC36" s="301">
        <v>1.78</v>
      </c>
      <c r="CD36" s="301">
        <v>1.78</v>
      </c>
      <c r="CE36" s="301">
        <v>1.8</v>
      </c>
      <c r="CF36" s="301">
        <v>1.8</v>
      </c>
      <c r="CG36" s="301">
        <v>1.8</v>
      </c>
      <c r="CH36" s="301"/>
      <c r="CI36" s="301">
        <v>1.76</v>
      </c>
      <c r="CJ36" s="301">
        <v>1.76</v>
      </c>
      <c r="CK36" s="301">
        <v>1.76</v>
      </c>
      <c r="CL36" s="301">
        <v>1.76</v>
      </c>
      <c r="CM36" s="301">
        <v>1.8</v>
      </c>
      <c r="CN36" s="301">
        <v>1.8</v>
      </c>
      <c r="CO36" s="301">
        <v>1.8</v>
      </c>
      <c r="CP36" s="301">
        <v>1.8</v>
      </c>
      <c r="CQ36" s="301"/>
      <c r="CR36" s="301">
        <v>1.75</v>
      </c>
      <c r="CS36" s="301">
        <v>1.75</v>
      </c>
      <c r="CT36" s="301">
        <v>1.75</v>
      </c>
      <c r="CU36" s="301">
        <v>1.8</v>
      </c>
      <c r="CV36" s="301">
        <v>1.8</v>
      </c>
      <c r="CW36" s="301">
        <v>1.8</v>
      </c>
      <c r="CX36" s="301">
        <v>1.8</v>
      </c>
      <c r="CY36" s="301">
        <v>1.8</v>
      </c>
      <c r="CZ36" s="301">
        <v>1.8</v>
      </c>
      <c r="DA36" s="301"/>
      <c r="DB36" s="301">
        <v>1.75</v>
      </c>
      <c r="DC36" s="301">
        <v>1.75</v>
      </c>
      <c r="DD36" s="301">
        <v>1.75</v>
      </c>
      <c r="DE36" s="301">
        <v>1.75</v>
      </c>
      <c r="DF36" s="301">
        <v>1.8</v>
      </c>
      <c r="DG36" s="301">
        <v>1.8</v>
      </c>
      <c r="DH36" s="301">
        <v>1.8</v>
      </c>
      <c r="DI36" s="301">
        <v>1.8</v>
      </c>
      <c r="DJ36" s="301">
        <v>1.8</v>
      </c>
      <c r="DK36" s="301">
        <v>1.8</v>
      </c>
      <c r="DL36" s="301"/>
      <c r="DM36" s="303">
        <v>1.76</v>
      </c>
      <c r="DN36" s="303">
        <v>1.76</v>
      </c>
      <c r="DO36" s="303">
        <v>1.82</v>
      </c>
      <c r="DP36" s="303">
        <v>1.82</v>
      </c>
      <c r="DQ36" s="303">
        <v>1.82</v>
      </c>
      <c r="DR36" s="303">
        <v>1.82</v>
      </c>
      <c r="DS36" s="303">
        <v>1.82</v>
      </c>
      <c r="DT36" s="303">
        <v>1.82</v>
      </c>
      <c r="DU36" s="303">
        <v>1.82</v>
      </c>
      <c r="DV36" s="303">
        <v>1.82</v>
      </c>
      <c r="DW36" s="303">
        <v>1.82</v>
      </c>
      <c r="DX36" s="303">
        <v>1.82</v>
      </c>
      <c r="DY36" s="301"/>
      <c r="DZ36" s="301">
        <v>1.63</v>
      </c>
      <c r="EA36" s="301">
        <v>1.63</v>
      </c>
      <c r="EB36" s="301">
        <v>1.63</v>
      </c>
      <c r="EC36" s="301">
        <v>1.63</v>
      </c>
      <c r="ED36" s="301">
        <v>1.63</v>
      </c>
      <c r="EE36" s="301">
        <v>1.63</v>
      </c>
      <c r="EF36" s="301">
        <v>1.68</v>
      </c>
      <c r="EG36" s="301">
        <v>1.68</v>
      </c>
      <c r="EH36" s="301">
        <v>1.68</v>
      </c>
      <c r="EI36" s="301">
        <v>1.68</v>
      </c>
      <c r="EJ36" s="301">
        <v>1.68</v>
      </c>
      <c r="EK36" s="301">
        <v>1.68</v>
      </c>
      <c r="EL36" s="301"/>
      <c r="EM36" s="21">
        <v>1.66</v>
      </c>
      <c r="EN36" s="21">
        <v>1.69</v>
      </c>
      <c r="EO36" s="21">
        <v>1.69</v>
      </c>
      <c r="EP36" s="21">
        <v>1.69</v>
      </c>
      <c r="EQ36" s="21">
        <v>1.69</v>
      </c>
      <c r="ER36" s="21">
        <v>1.69</v>
      </c>
      <c r="ES36" s="21">
        <v>1.69</v>
      </c>
      <c r="ET36" s="21">
        <v>1.69</v>
      </c>
      <c r="EU36" s="21">
        <v>1.69</v>
      </c>
      <c r="EV36" s="21">
        <v>1.69</v>
      </c>
      <c r="EW36" s="21">
        <v>1.69</v>
      </c>
      <c r="EX36" s="21">
        <v>1.69</v>
      </c>
      <c r="EY36" s="21">
        <v>1.69</v>
      </c>
      <c r="EZ36" s="302"/>
      <c r="FA36" s="278">
        <v>1.66</v>
      </c>
      <c r="FB36" s="279"/>
      <c r="FC36" s="280">
        <v>1.69</v>
      </c>
      <c r="FD36" s="280">
        <v>1.69</v>
      </c>
      <c r="FE36" s="280">
        <v>1.69</v>
      </c>
      <c r="FF36" s="281">
        <v>1.5999999999999999</v>
      </c>
      <c r="FG36" s="281">
        <v>1.5999999999999999</v>
      </c>
      <c r="FH36" s="282">
        <v>1.5999999999999999</v>
      </c>
      <c r="FJ36" s="279">
        <v>1.62</v>
      </c>
      <c r="FK36" s="279"/>
      <c r="FL36" s="279">
        <v>1.64</v>
      </c>
      <c r="FM36" s="279">
        <v>1.68</v>
      </c>
      <c r="FN36" s="279">
        <v>1.64</v>
      </c>
    </row>
    <row r="37" spans="2:170" ht="16.5">
      <c r="C37" s="296" t="s">
        <v>24</v>
      </c>
      <c r="D37" s="296"/>
      <c r="E37" s="296"/>
      <c r="F37" s="296"/>
      <c r="G37" s="296"/>
      <c r="H37" s="296"/>
      <c r="I37" s="296"/>
      <c r="J37" s="296"/>
      <c r="K37" s="296"/>
      <c r="L37" s="296"/>
      <c r="M37" s="296"/>
      <c r="N37" s="296"/>
      <c r="O37" s="296"/>
      <c r="P37" s="296"/>
      <c r="Q37" s="296"/>
      <c r="R37" s="296"/>
      <c r="S37" s="296"/>
      <c r="T37" s="296"/>
      <c r="U37" s="296"/>
      <c r="V37" s="296"/>
      <c r="W37" s="296"/>
      <c r="X37" s="296"/>
      <c r="Y37" s="296"/>
      <c r="Z37" s="296"/>
      <c r="AA37" s="296"/>
      <c r="AB37" s="296"/>
      <c r="AC37" s="296"/>
      <c r="AD37" s="296"/>
      <c r="AE37" s="296"/>
      <c r="AF37" s="296"/>
      <c r="AG37" s="296"/>
      <c r="AH37" s="296"/>
      <c r="AI37" s="296"/>
      <c r="AJ37" s="296"/>
      <c r="AK37" s="296"/>
      <c r="AL37" s="296"/>
      <c r="AM37" s="296"/>
      <c r="AN37" s="296"/>
      <c r="AO37" s="296"/>
      <c r="AP37" s="296"/>
      <c r="AQ37" s="296"/>
      <c r="AR37" s="296"/>
      <c r="AS37" s="296"/>
      <c r="AT37" s="296"/>
      <c r="AU37" s="296"/>
      <c r="AV37" s="296"/>
      <c r="AW37" s="296"/>
      <c r="AX37" s="296"/>
      <c r="AY37" s="296"/>
      <c r="AZ37" s="296"/>
      <c r="BA37" s="296"/>
      <c r="BB37" s="296"/>
      <c r="BC37" s="296"/>
      <c r="BD37" s="296"/>
      <c r="BE37" s="296"/>
      <c r="BF37" s="296"/>
      <c r="BG37" s="296"/>
      <c r="BH37" s="296"/>
      <c r="BI37" s="296"/>
      <c r="BJ37" s="296"/>
      <c r="BK37" s="296"/>
      <c r="BL37" s="296"/>
      <c r="BM37" s="296"/>
      <c r="BN37" s="296"/>
      <c r="BO37" s="296"/>
      <c r="BP37" s="296"/>
      <c r="BQ37" s="296"/>
      <c r="BR37" s="296"/>
      <c r="BS37" s="296"/>
      <c r="BT37" s="296"/>
      <c r="BU37" s="296"/>
      <c r="BV37" s="296"/>
      <c r="BW37" s="296"/>
      <c r="BX37" s="296"/>
      <c r="BY37" s="296"/>
      <c r="BZ37" s="296"/>
      <c r="CA37" s="296"/>
      <c r="CB37" s="296"/>
      <c r="CC37" s="296"/>
      <c r="CD37" s="296"/>
      <c r="CE37" s="296"/>
      <c r="CF37" s="296"/>
      <c r="CG37" s="296"/>
      <c r="CH37" s="296"/>
      <c r="CI37" s="296"/>
      <c r="CJ37" s="296"/>
      <c r="CK37" s="296"/>
      <c r="CL37" s="296"/>
      <c r="CM37" s="296"/>
      <c r="CN37" s="296"/>
      <c r="CO37" s="296"/>
      <c r="CP37" s="296"/>
      <c r="CQ37" s="296"/>
      <c r="CR37" s="296"/>
      <c r="CS37" s="296"/>
      <c r="CT37" s="296"/>
      <c r="CU37" s="296"/>
      <c r="CV37" s="296"/>
      <c r="CW37" s="296"/>
      <c r="CX37" s="296"/>
      <c r="CY37" s="296"/>
      <c r="CZ37" s="296"/>
      <c r="DA37" s="296"/>
      <c r="DB37" s="296"/>
      <c r="DC37" s="296"/>
      <c r="DD37" s="296"/>
      <c r="DE37" s="296"/>
      <c r="DF37" s="296"/>
      <c r="DG37" s="296"/>
      <c r="DH37" s="296"/>
      <c r="DI37" s="296"/>
      <c r="DJ37" s="296"/>
      <c r="DK37" s="296"/>
      <c r="DL37" s="296"/>
      <c r="DM37" s="296"/>
      <c r="DN37" s="296"/>
      <c r="DO37" s="296"/>
      <c r="DP37" s="296"/>
      <c r="DQ37" s="296"/>
      <c r="DR37" s="296"/>
      <c r="DS37" s="296"/>
      <c r="DT37" s="296"/>
      <c r="DU37" s="296"/>
      <c r="DV37" s="296"/>
      <c r="DW37" s="296"/>
      <c r="DX37" s="296"/>
      <c r="DY37" s="296"/>
      <c r="DZ37" s="296"/>
      <c r="EA37" s="296"/>
      <c r="EB37" s="296"/>
      <c r="EC37" s="296"/>
      <c r="ED37" s="296"/>
      <c r="EE37" s="296"/>
      <c r="EF37" s="296"/>
      <c r="EG37" s="296"/>
      <c r="EH37" s="296"/>
      <c r="EI37" s="296"/>
      <c r="EJ37" s="296"/>
      <c r="EK37" s="296"/>
      <c r="EL37" s="296"/>
      <c r="EM37" s="304"/>
      <c r="EN37" s="304"/>
      <c r="EO37" s="304"/>
      <c r="EP37" s="304"/>
      <c r="EQ37" s="304"/>
      <c r="ER37" s="304"/>
      <c r="ES37" s="304"/>
      <c r="ET37" s="304"/>
      <c r="EU37" s="304"/>
      <c r="EV37" s="304"/>
      <c r="EW37" s="304"/>
      <c r="EX37" s="304"/>
      <c r="EY37" s="305"/>
      <c r="EZ37" s="298"/>
      <c r="FA37" s="299"/>
      <c r="FB37" s="300"/>
      <c r="FC37" s="300"/>
      <c r="FD37" s="300"/>
      <c r="FE37" s="300"/>
      <c r="FF37" s="274"/>
      <c r="FG37" s="274"/>
      <c r="FH37" s="274"/>
      <c r="FJ37" s="300"/>
      <c r="FK37" s="300"/>
      <c r="FL37" s="300"/>
      <c r="FM37" s="300"/>
      <c r="FN37" s="300"/>
    </row>
    <row r="38" spans="2:170" ht="16.5">
      <c r="C38" s="301" t="s">
        <v>54</v>
      </c>
      <c r="D38" s="301">
        <v>2.25</v>
      </c>
      <c r="E38" s="301">
        <v>2.2799999999999998</v>
      </c>
      <c r="F38" s="301">
        <v>2.2799999999999998</v>
      </c>
      <c r="G38" s="301">
        <v>2.2799999999999998</v>
      </c>
      <c r="H38" s="301">
        <v>2.2799999999999998</v>
      </c>
      <c r="I38" s="301">
        <v>2.2799999999999998</v>
      </c>
      <c r="J38" s="301">
        <v>2.2799999999999998</v>
      </c>
      <c r="K38" s="301">
        <v>2.2799999999999998</v>
      </c>
      <c r="L38" s="301">
        <v>2.2799999999999998</v>
      </c>
      <c r="M38" s="301">
        <v>2.2799999999999998</v>
      </c>
      <c r="N38" s="301">
        <v>2.2799999999999998</v>
      </c>
      <c r="O38" s="301">
        <v>2.2799999999999998</v>
      </c>
      <c r="P38" s="301">
        <v>2.2799999999999998</v>
      </c>
      <c r="Q38" s="301"/>
      <c r="R38" s="301">
        <v>1.62</v>
      </c>
      <c r="S38" s="301">
        <v>1.62</v>
      </c>
      <c r="T38" s="301">
        <v>1.64</v>
      </c>
      <c r="U38" s="301">
        <v>1.64</v>
      </c>
      <c r="V38" s="301">
        <v>1.64</v>
      </c>
      <c r="W38" s="301">
        <v>1.64</v>
      </c>
      <c r="X38" s="301">
        <v>1.64</v>
      </c>
      <c r="Y38" s="301">
        <v>1.64</v>
      </c>
      <c r="Z38" s="301">
        <v>1.64</v>
      </c>
      <c r="AA38" s="301">
        <v>1.64</v>
      </c>
      <c r="AB38" s="301">
        <v>1.64</v>
      </c>
      <c r="AC38" s="301">
        <v>1.64</v>
      </c>
      <c r="AD38" s="301">
        <v>1.64</v>
      </c>
      <c r="AE38" s="301">
        <v>1.64</v>
      </c>
      <c r="AF38" s="301"/>
      <c r="AG38" s="301">
        <v>1.62</v>
      </c>
      <c r="AH38" s="301">
        <v>1.62</v>
      </c>
      <c r="AI38" s="301">
        <v>1.62</v>
      </c>
      <c r="AJ38" s="301">
        <v>1.64</v>
      </c>
      <c r="AK38" s="301">
        <v>1.64</v>
      </c>
      <c r="AL38" s="301">
        <v>1.64</v>
      </c>
      <c r="AM38" s="301">
        <v>1.64</v>
      </c>
      <c r="AN38" s="301">
        <v>1.64</v>
      </c>
      <c r="AO38" s="301">
        <v>1.64</v>
      </c>
      <c r="AP38" s="301">
        <v>1.65</v>
      </c>
      <c r="AQ38" s="301">
        <v>1.65</v>
      </c>
      <c r="AR38" s="301">
        <v>1.65</v>
      </c>
      <c r="AS38" s="301">
        <v>1.65</v>
      </c>
      <c r="AT38" s="301">
        <v>1.65</v>
      </c>
      <c r="AU38" s="301">
        <v>1.65</v>
      </c>
      <c r="AV38" s="301"/>
      <c r="AW38" s="301">
        <v>1.62</v>
      </c>
      <c r="AX38" s="301">
        <v>1.62</v>
      </c>
      <c r="AY38" s="301">
        <v>1.62</v>
      </c>
      <c r="AZ38" s="301">
        <v>1.62</v>
      </c>
      <c r="BA38" s="301">
        <v>1.64</v>
      </c>
      <c r="BB38" s="301">
        <v>1.64</v>
      </c>
      <c r="BC38" s="301">
        <v>1.64</v>
      </c>
      <c r="BD38" s="301">
        <v>1.64</v>
      </c>
      <c r="BE38" s="301">
        <v>1.64</v>
      </c>
      <c r="BF38" s="301">
        <v>1.64</v>
      </c>
      <c r="BG38" s="301">
        <v>1.65</v>
      </c>
      <c r="BH38" s="301">
        <v>1.65</v>
      </c>
      <c r="BI38" s="301">
        <v>1.65</v>
      </c>
      <c r="BJ38" s="301">
        <v>1.65</v>
      </c>
      <c r="BK38" s="301">
        <v>1.65</v>
      </c>
      <c r="BL38" s="301">
        <v>1.65</v>
      </c>
      <c r="BM38" s="301"/>
      <c r="BN38" s="301">
        <v>1.65</v>
      </c>
      <c r="BO38" s="301">
        <v>1.65</v>
      </c>
      <c r="BP38" s="301">
        <v>1.65</v>
      </c>
      <c r="BQ38" s="301">
        <v>1.65</v>
      </c>
      <c r="BR38" s="301">
        <v>1.65</v>
      </c>
      <c r="BS38" s="301"/>
      <c r="BT38" s="301">
        <v>1.65</v>
      </c>
      <c r="BU38" s="301">
        <v>1.65</v>
      </c>
      <c r="BV38" s="301">
        <v>1.65</v>
      </c>
      <c r="BW38" s="301">
        <v>1.65</v>
      </c>
      <c r="BX38" s="301">
        <v>1.65</v>
      </c>
      <c r="BY38" s="301">
        <v>1.65</v>
      </c>
      <c r="BZ38" s="301"/>
      <c r="CA38" s="301">
        <v>1.65</v>
      </c>
      <c r="CB38" s="301">
        <v>1.65</v>
      </c>
      <c r="CC38" s="301">
        <v>1.65</v>
      </c>
      <c r="CD38" s="301">
        <v>1.7</v>
      </c>
      <c r="CE38" s="301">
        <v>1.7</v>
      </c>
      <c r="CF38" s="301">
        <v>1.7</v>
      </c>
      <c r="CG38" s="301">
        <v>1.7</v>
      </c>
      <c r="CH38" s="301"/>
      <c r="CI38" s="301">
        <v>1.72</v>
      </c>
      <c r="CJ38" s="301">
        <v>1.72</v>
      </c>
      <c r="CK38" s="301">
        <v>1.75</v>
      </c>
      <c r="CL38" s="301">
        <v>1.75</v>
      </c>
      <c r="CM38" s="301">
        <v>1.75</v>
      </c>
      <c r="CN38" s="301">
        <v>1.78</v>
      </c>
      <c r="CO38" s="301">
        <v>1.78</v>
      </c>
      <c r="CP38" s="301">
        <v>1.78</v>
      </c>
      <c r="CQ38" s="301"/>
      <c r="CR38" s="301">
        <v>1.74</v>
      </c>
      <c r="CS38" s="301">
        <v>1.74</v>
      </c>
      <c r="CT38" s="301">
        <v>1.74</v>
      </c>
      <c r="CU38" s="301">
        <v>1.78</v>
      </c>
      <c r="CV38" s="301">
        <v>1.78</v>
      </c>
      <c r="CW38" s="301">
        <v>1.78</v>
      </c>
      <c r="CX38" s="301">
        <v>1.78</v>
      </c>
      <c r="CY38" s="301">
        <v>1.78</v>
      </c>
      <c r="CZ38" s="301">
        <v>1.78</v>
      </c>
      <c r="DA38" s="301"/>
      <c r="DB38" s="301">
        <v>1.74</v>
      </c>
      <c r="DC38" s="301">
        <v>1.74</v>
      </c>
      <c r="DD38" s="301">
        <v>1.74</v>
      </c>
      <c r="DE38" s="301">
        <v>1.74</v>
      </c>
      <c r="DF38" s="301">
        <v>1.78</v>
      </c>
      <c r="DG38" s="301">
        <v>1.78</v>
      </c>
      <c r="DH38" s="301">
        <v>1.78</v>
      </c>
      <c r="DI38" s="301">
        <v>1.78</v>
      </c>
      <c r="DJ38" s="301">
        <v>1.78</v>
      </c>
      <c r="DK38" s="301">
        <v>1.78</v>
      </c>
      <c r="DL38" s="301"/>
      <c r="DM38" s="301">
        <v>1.65</v>
      </c>
      <c r="DN38" s="301">
        <v>1.65</v>
      </c>
      <c r="DO38" s="301">
        <v>1.7</v>
      </c>
      <c r="DP38" s="301">
        <v>1.7</v>
      </c>
      <c r="DQ38" s="301">
        <v>1.7</v>
      </c>
      <c r="DR38" s="301">
        <v>1.75</v>
      </c>
      <c r="DS38" s="301">
        <v>1.75</v>
      </c>
      <c r="DT38" s="301">
        <v>1.75</v>
      </c>
      <c r="DU38" s="301">
        <v>1.8</v>
      </c>
      <c r="DV38" s="301">
        <v>1.8</v>
      </c>
      <c r="DW38" s="301">
        <v>1.8</v>
      </c>
      <c r="DX38" s="301">
        <v>1.8</v>
      </c>
      <c r="DY38" s="301"/>
      <c r="DZ38" s="301">
        <v>1.65</v>
      </c>
      <c r="EA38" s="301">
        <v>1.65</v>
      </c>
      <c r="EB38" s="301">
        <v>1.65</v>
      </c>
      <c r="EC38" s="301">
        <v>1.7</v>
      </c>
      <c r="ED38" s="301">
        <v>1.7</v>
      </c>
      <c r="EE38" s="301">
        <v>1.7</v>
      </c>
      <c r="EF38" s="301">
        <v>1.7</v>
      </c>
      <c r="EG38" s="301">
        <v>1.7</v>
      </c>
      <c r="EH38" s="301">
        <v>1.7</v>
      </c>
      <c r="EI38" s="301">
        <v>1.75</v>
      </c>
      <c r="EJ38" s="301">
        <v>1.75</v>
      </c>
      <c r="EK38" s="301">
        <v>1.75</v>
      </c>
      <c r="EL38" s="301"/>
      <c r="EM38" s="122">
        <v>1.68</v>
      </c>
      <c r="EN38" s="122">
        <v>1.7</v>
      </c>
      <c r="EO38" s="122">
        <v>1.7</v>
      </c>
      <c r="EP38" s="122">
        <v>1.7</v>
      </c>
      <c r="EQ38" s="122">
        <v>1.7</v>
      </c>
      <c r="ER38" s="122">
        <v>1.7</v>
      </c>
      <c r="ES38" s="122">
        <v>1.7</v>
      </c>
      <c r="ET38" s="122">
        <v>1.75</v>
      </c>
      <c r="EU38" s="122">
        <v>1.75</v>
      </c>
      <c r="EV38" s="122">
        <v>1.75</v>
      </c>
      <c r="EW38" s="122">
        <v>1.75</v>
      </c>
      <c r="EX38" s="122">
        <v>1.75</v>
      </c>
      <c r="EY38" s="122">
        <v>1.75</v>
      </c>
      <c r="EZ38" s="302"/>
      <c r="FA38" s="278">
        <v>1.76</v>
      </c>
      <c r="FB38" s="279"/>
      <c r="FC38" s="280">
        <v>1.8</v>
      </c>
      <c r="FD38" s="280">
        <v>1.8</v>
      </c>
      <c r="FE38" s="280">
        <v>1.8</v>
      </c>
      <c r="FF38" s="281">
        <v>1.75</v>
      </c>
      <c r="FG38" s="281">
        <v>1.75</v>
      </c>
      <c r="FH38" s="282">
        <v>1.75</v>
      </c>
      <c r="FJ38" s="279">
        <v>1.76</v>
      </c>
      <c r="FK38" s="279"/>
      <c r="FL38" s="279">
        <v>1.76</v>
      </c>
      <c r="FM38" s="279">
        <v>1.8</v>
      </c>
      <c r="FN38" s="280">
        <v>1.84</v>
      </c>
    </row>
    <row r="39" spans="2:170" ht="16.5">
      <c r="C39" s="301" t="s">
        <v>55</v>
      </c>
      <c r="D39" s="301">
        <v>3.7</v>
      </c>
      <c r="E39" s="301">
        <v>3.65</v>
      </c>
      <c r="F39" s="301">
        <v>3.65</v>
      </c>
      <c r="G39" s="301">
        <v>3.75</v>
      </c>
      <c r="H39" s="301">
        <v>3.65</v>
      </c>
      <c r="I39" s="301">
        <v>3.65</v>
      </c>
      <c r="J39" s="301">
        <v>3.75</v>
      </c>
      <c r="K39" s="301">
        <v>3.65</v>
      </c>
      <c r="L39" s="301">
        <v>3.65</v>
      </c>
      <c r="M39" s="301">
        <v>3.75</v>
      </c>
      <c r="N39" s="301">
        <v>3.65</v>
      </c>
      <c r="O39" s="301">
        <v>3.65</v>
      </c>
      <c r="P39" s="301">
        <v>3.75</v>
      </c>
      <c r="Q39" s="301"/>
      <c r="R39" s="301">
        <v>3.56</v>
      </c>
      <c r="S39" s="301">
        <v>3.56</v>
      </c>
      <c r="T39" s="301">
        <v>3.65</v>
      </c>
      <c r="U39" s="301">
        <v>3.65</v>
      </c>
      <c r="V39" s="301">
        <v>3.75</v>
      </c>
      <c r="W39" s="301">
        <v>3.65</v>
      </c>
      <c r="X39" s="301">
        <v>3.65</v>
      </c>
      <c r="Y39" s="301">
        <v>3.75</v>
      </c>
      <c r="Z39" s="301">
        <v>3.65</v>
      </c>
      <c r="AA39" s="301">
        <v>3.65</v>
      </c>
      <c r="AB39" s="301">
        <v>3.75</v>
      </c>
      <c r="AC39" s="301">
        <v>3.65</v>
      </c>
      <c r="AD39" s="301">
        <v>3.65</v>
      </c>
      <c r="AE39" s="301">
        <v>3.75</v>
      </c>
      <c r="AF39" s="301"/>
      <c r="AG39" s="301">
        <v>3.52</v>
      </c>
      <c r="AH39" s="301">
        <v>3.52</v>
      </c>
      <c r="AI39" s="301">
        <v>3.52</v>
      </c>
      <c r="AJ39" s="301">
        <v>3.6</v>
      </c>
      <c r="AK39" s="301">
        <v>3.6</v>
      </c>
      <c r="AL39" s="301">
        <v>3.6</v>
      </c>
      <c r="AM39" s="301">
        <v>3.6</v>
      </c>
      <c r="AN39" s="301">
        <v>3.6</v>
      </c>
      <c r="AO39" s="301">
        <v>3.6</v>
      </c>
      <c r="AP39" s="301">
        <v>3.65</v>
      </c>
      <c r="AQ39" s="301">
        <v>3.65</v>
      </c>
      <c r="AR39" s="301">
        <v>3.65</v>
      </c>
      <c r="AS39" s="301">
        <v>3.65</v>
      </c>
      <c r="AT39" s="301">
        <v>3.65</v>
      </c>
      <c r="AU39" s="301">
        <v>3.65</v>
      </c>
      <c r="AV39" s="301"/>
      <c r="AW39" s="301">
        <v>3.55</v>
      </c>
      <c r="AX39" s="301">
        <v>3.55</v>
      </c>
      <c r="AY39" s="301">
        <v>3.55</v>
      </c>
      <c r="AZ39" s="301">
        <v>3.55</v>
      </c>
      <c r="BA39" s="301">
        <v>3.6</v>
      </c>
      <c r="BB39" s="301">
        <v>3.6</v>
      </c>
      <c r="BC39" s="301">
        <v>3.6</v>
      </c>
      <c r="BD39" s="301">
        <v>3.6</v>
      </c>
      <c r="BE39" s="301">
        <v>3.6</v>
      </c>
      <c r="BF39" s="301">
        <v>3.6</v>
      </c>
      <c r="BG39" s="301">
        <v>3.65</v>
      </c>
      <c r="BH39" s="301">
        <v>3.65</v>
      </c>
      <c r="BI39" s="301">
        <v>3.65</v>
      </c>
      <c r="BJ39" s="301">
        <v>3.65</v>
      </c>
      <c r="BK39" s="301">
        <v>3.65</v>
      </c>
      <c r="BL39" s="301">
        <v>3.65</v>
      </c>
      <c r="BM39" s="301"/>
      <c r="BN39" s="301">
        <v>3.8</v>
      </c>
      <c r="BO39" s="301">
        <v>3.8</v>
      </c>
      <c r="BP39" s="301">
        <v>3.8</v>
      </c>
      <c r="BQ39" s="301">
        <v>3.8</v>
      </c>
      <c r="BR39" s="301">
        <v>3.8</v>
      </c>
      <c r="BS39" s="301"/>
      <c r="BT39" s="301">
        <v>4.2</v>
      </c>
      <c r="BU39" s="301">
        <v>4.2</v>
      </c>
      <c r="BV39" s="301">
        <v>4.2</v>
      </c>
      <c r="BW39" s="301">
        <v>4.2</v>
      </c>
      <c r="BX39" s="301">
        <v>4.2</v>
      </c>
      <c r="BY39" s="301">
        <v>4.2</v>
      </c>
      <c r="BZ39" s="301"/>
      <c r="CA39" s="301">
        <v>4.2</v>
      </c>
      <c r="CB39" s="301">
        <v>4.2</v>
      </c>
      <c r="CC39" s="301">
        <v>4.2</v>
      </c>
      <c r="CD39" s="301">
        <v>4.25</v>
      </c>
      <c r="CE39" s="301">
        <v>4.25</v>
      </c>
      <c r="CF39" s="301">
        <v>4.25</v>
      </c>
      <c r="CG39" s="301">
        <v>4.25</v>
      </c>
      <c r="CH39" s="301"/>
      <c r="CI39" s="301">
        <v>4.1500000000000004</v>
      </c>
      <c r="CJ39" s="301">
        <v>4.1500000000000004</v>
      </c>
      <c r="CK39" s="301">
        <v>4.2</v>
      </c>
      <c r="CL39" s="301">
        <v>4.2</v>
      </c>
      <c r="CM39" s="301">
        <v>4.2</v>
      </c>
      <c r="CN39" s="301">
        <v>4.25</v>
      </c>
      <c r="CO39" s="301">
        <v>4.25</v>
      </c>
      <c r="CP39" s="301">
        <v>4.3</v>
      </c>
      <c r="CQ39" s="301"/>
      <c r="CR39" s="301">
        <v>4.2</v>
      </c>
      <c r="CS39" s="301">
        <v>4.2</v>
      </c>
      <c r="CT39" s="301">
        <v>4.2</v>
      </c>
      <c r="CU39" s="301">
        <v>4.25</v>
      </c>
      <c r="CV39" s="301">
        <v>4.25</v>
      </c>
      <c r="CW39" s="301">
        <v>4.25</v>
      </c>
      <c r="CX39" s="301">
        <v>4.3</v>
      </c>
      <c r="CY39" s="301">
        <v>4.3</v>
      </c>
      <c r="CZ39" s="301">
        <v>4.3499999999999996</v>
      </c>
      <c r="DA39" s="301"/>
      <c r="DB39" s="301">
        <v>4.2</v>
      </c>
      <c r="DC39" s="301">
        <v>4.2</v>
      </c>
      <c r="DD39" s="301">
        <v>4.2</v>
      </c>
      <c r="DE39" s="301">
        <v>4.2</v>
      </c>
      <c r="DF39" s="301">
        <v>4.25</v>
      </c>
      <c r="DG39" s="301">
        <v>4.25</v>
      </c>
      <c r="DH39" s="301">
        <v>4.25</v>
      </c>
      <c r="DI39" s="301">
        <v>4.3</v>
      </c>
      <c r="DJ39" s="301">
        <v>4.3</v>
      </c>
      <c r="DK39" s="301">
        <v>4.4000000000000004</v>
      </c>
      <c r="DL39" s="301"/>
      <c r="DM39" s="301">
        <v>4.2</v>
      </c>
      <c r="DN39" s="301">
        <v>4.2</v>
      </c>
      <c r="DO39" s="301">
        <v>4.25</v>
      </c>
      <c r="DP39" s="301">
        <v>4.25</v>
      </c>
      <c r="DQ39" s="301">
        <v>4.25</v>
      </c>
      <c r="DR39" s="301">
        <v>4.25</v>
      </c>
      <c r="DS39" s="301">
        <v>4.25</v>
      </c>
      <c r="DT39" s="301">
        <v>4.25</v>
      </c>
      <c r="DU39" s="301">
        <v>4.3</v>
      </c>
      <c r="DV39" s="301">
        <v>4.3</v>
      </c>
      <c r="DW39" s="301">
        <v>4.4000000000000004</v>
      </c>
      <c r="DX39" s="301">
        <v>4.4000000000000004</v>
      </c>
      <c r="DY39" s="301"/>
      <c r="DZ39" s="301">
        <v>4.2</v>
      </c>
      <c r="EA39" s="301">
        <v>4.2</v>
      </c>
      <c r="EB39" s="301">
        <v>4.2</v>
      </c>
      <c r="EC39" s="301">
        <v>4.25</v>
      </c>
      <c r="ED39" s="301">
        <v>4.25</v>
      </c>
      <c r="EE39" s="301">
        <v>4.25</v>
      </c>
      <c r="EF39" s="301">
        <v>4.25</v>
      </c>
      <c r="EG39" s="301">
        <v>4.25</v>
      </c>
      <c r="EH39" s="301">
        <v>4.25</v>
      </c>
      <c r="EI39" s="301">
        <v>4.3</v>
      </c>
      <c r="EJ39" s="301">
        <v>4.3</v>
      </c>
      <c r="EK39" s="301">
        <v>4.4000000000000004</v>
      </c>
      <c r="EL39" s="301"/>
      <c r="EM39" s="306">
        <v>4.1500000000000004</v>
      </c>
      <c r="EN39" s="307">
        <v>4.0999999999999996</v>
      </c>
      <c r="EO39" s="307">
        <v>4.0999999999999996</v>
      </c>
      <c r="EP39" s="307">
        <v>4.0999999999999996</v>
      </c>
      <c r="EQ39" s="307">
        <v>4.0999999999999996</v>
      </c>
      <c r="ER39" s="307">
        <v>4.0999999999999996</v>
      </c>
      <c r="ES39" s="307">
        <v>4.0999999999999996</v>
      </c>
      <c r="ET39" s="307">
        <v>4.1500000000000004</v>
      </c>
      <c r="EU39" s="307">
        <v>4.1500000000000004</v>
      </c>
      <c r="EV39" s="307">
        <v>4.1500000000000004</v>
      </c>
      <c r="EW39" s="307">
        <v>4.1500000000000004</v>
      </c>
      <c r="EX39" s="307">
        <v>4.1500000000000004</v>
      </c>
      <c r="EY39" s="307">
        <v>4.1500000000000004</v>
      </c>
      <c r="EZ39" s="302"/>
      <c r="FA39" s="278">
        <v>3.9</v>
      </c>
      <c r="FB39" s="279"/>
      <c r="FC39" s="280">
        <v>4</v>
      </c>
      <c r="FD39" s="280">
        <v>4</v>
      </c>
      <c r="FE39" s="280">
        <v>4.05</v>
      </c>
      <c r="FF39" s="281">
        <v>3.9499999999999997</v>
      </c>
      <c r="FG39" s="281">
        <v>3.8</v>
      </c>
      <c r="FH39" s="282">
        <v>3.6000000000000005</v>
      </c>
      <c r="FJ39" s="279">
        <v>4</v>
      </c>
      <c r="FK39" s="279"/>
      <c r="FL39" s="279">
        <v>4.05</v>
      </c>
      <c r="FM39" s="279">
        <v>4.1500000000000004</v>
      </c>
      <c r="FN39" s="279">
        <v>3.95</v>
      </c>
    </row>
    <row r="40" spans="2:170" ht="16.5">
      <c r="C40" s="301" t="s">
        <v>56</v>
      </c>
      <c r="D40" s="301">
        <v>3.4</v>
      </c>
      <c r="E40" s="301">
        <v>3.45</v>
      </c>
      <c r="F40" s="301">
        <v>3.45</v>
      </c>
      <c r="G40" s="301">
        <v>3.45</v>
      </c>
      <c r="H40" s="301">
        <v>3.45</v>
      </c>
      <c r="I40" s="301">
        <v>3.45</v>
      </c>
      <c r="J40" s="301">
        <v>3.45</v>
      </c>
      <c r="K40" s="301">
        <v>3.45</v>
      </c>
      <c r="L40" s="301">
        <v>3.45</v>
      </c>
      <c r="M40" s="301">
        <v>3.45</v>
      </c>
      <c r="N40" s="301">
        <v>3.45</v>
      </c>
      <c r="O40" s="301">
        <v>3.45</v>
      </c>
      <c r="P40" s="301">
        <v>3.45</v>
      </c>
      <c r="Q40" s="301"/>
      <c r="R40" s="301">
        <v>3.33</v>
      </c>
      <c r="S40" s="301">
        <v>3.33</v>
      </c>
      <c r="T40" s="301">
        <v>3.35</v>
      </c>
      <c r="U40" s="301">
        <v>3.35</v>
      </c>
      <c r="V40" s="301">
        <v>3.35</v>
      </c>
      <c r="W40" s="301">
        <v>3.35</v>
      </c>
      <c r="X40" s="301">
        <v>3.35</v>
      </c>
      <c r="Y40" s="301">
        <v>3.35</v>
      </c>
      <c r="Z40" s="301">
        <v>3.35</v>
      </c>
      <c r="AA40" s="301">
        <v>3.35</v>
      </c>
      <c r="AB40" s="301">
        <v>3.35</v>
      </c>
      <c r="AC40" s="301">
        <v>3.35</v>
      </c>
      <c r="AD40" s="301">
        <v>3.35</v>
      </c>
      <c r="AE40" s="301">
        <v>3.35</v>
      </c>
      <c r="AF40" s="301"/>
      <c r="AG40" s="301">
        <v>3.33</v>
      </c>
      <c r="AH40" s="301">
        <v>3.33</v>
      </c>
      <c r="AI40" s="301">
        <v>3.33</v>
      </c>
      <c r="AJ40" s="301">
        <v>3.35</v>
      </c>
      <c r="AK40" s="301">
        <v>3.35</v>
      </c>
      <c r="AL40" s="301">
        <v>3.35</v>
      </c>
      <c r="AM40" s="301">
        <v>3.35</v>
      </c>
      <c r="AN40" s="301">
        <v>3.35</v>
      </c>
      <c r="AO40" s="301">
        <v>3.35</v>
      </c>
      <c r="AP40" s="301">
        <v>3.36</v>
      </c>
      <c r="AQ40" s="301">
        <v>3.36</v>
      </c>
      <c r="AR40" s="301">
        <v>3.36</v>
      </c>
      <c r="AS40" s="301">
        <v>3.36</v>
      </c>
      <c r="AT40" s="301">
        <v>3.36</v>
      </c>
      <c r="AU40" s="301">
        <v>3.36</v>
      </c>
      <c r="AV40" s="301"/>
      <c r="AW40" s="301">
        <v>3.33</v>
      </c>
      <c r="AX40" s="301">
        <v>3.33</v>
      </c>
      <c r="AY40" s="301">
        <v>3.33</v>
      </c>
      <c r="AZ40" s="301">
        <v>3.33</v>
      </c>
      <c r="BA40" s="301">
        <v>3.35</v>
      </c>
      <c r="BB40" s="301">
        <v>3.35</v>
      </c>
      <c r="BC40" s="301">
        <v>3.35</v>
      </c>
      <c r="BD40" s="301">
        <v>3.35</v>
      </c>
      <c r="BE40" s="301">
        <v>3.35</v>
      </c>
      <c r="BF40" s="301">
        <v>3.35</v>
      </c>
      <c r="BG40" s="301">
        <v>3.36</v>
      </c>
      <c r="BH40" s="301">
        <v>3.36</v>
      </c>
      <c r="BI40" s="301">
        <v>3.36</v>
      </c>
      <c r="BJ40" s="301">
        <v>3.36</v>
      </c>
      <c r="BK40" s="301">
        <v>3.36</v>
      </c>
      <c r="BL40" s="301">
        <v>3.36</v>
      </c>
      <c r="BM40" s="301"/>
      <c r="BN40" s="301">
        <v>3.33</v>
      </c>
      <c r="BO40" s="301">
        <v>3.33</v>
      </c>
      <c r="BP40" s="301">
        <v>3.33</v>
      </c>
      <c r="BQ40" s="301">
        <v>3.33</v>
      </c>
      <c r="BR40" s="301">
        <v>3.33</v>
      </c>
      <c r="BS40" s="301"/>
      <c r="BT40" s="301">
        <v>3.3</v>
      </c>
      <c r="BU40" s="301">
        <v>3.3</v>
      </c>
      <c r="BV40" s="301">
        <v>3.3</v>
      </c>
      <c r="BW40" s="301">
        <v>3.3</v>
      </c>
      <c r="BX40" s="301">
        <v>3.3</v>
      </c>
      <c r="BY40" s="301">
        <v>3.3</v>
      </c>
      <c r="BZ40" s="301"/>
      <c r="CA40" s="301">
        <v>3.3</v>
      </c>
      <c r="CB40" s="301">
        <v>3.3</v>
      </c>
      <c r="CC40" s="301">
        <v>3.3</v>
      </c>
      <c r="CD40" s="301">
        <v>3.35</v>
      </c>
      <c r="CE40" s="301">
        <v>3.35</v>
      </c>
      <c r="CF40" s="301">
        <v>3.35</v>
      </c>
      <c r="CG40" s="301">
        <v>3.35</v>
      </c>
      <c r="CH40" s="301"/>
      <c r="CI40" s="301">
        <v>2.85</v>
      </c>
      <c r="CJ40" s="301">
        <v>2.85</v>
      </c>
      <c r="CK40" s="301">
        <v>2.9</v>
      </c>
      <c r="CL40" s="301">
        <v>2.9</v>
      </c>
      <c r="CM40" s="301">
        <v>2.9</v>
      </c>
      <c r="CN40" s="301">
        <v>2.95</v>
      </c>
      <c r="CO40" s="301">
        <v>2.95</v>
      </c>
      <c r="CP40" s="301">
        <v>2.95</v>
      </c>
      <c r="CQ40" s="301"/>
      <c r="CR40" s="301">
        <v>2.4700000000000002</v>
      </c>
      <c r="CS40" s="301">
        <v>2.4700000000000002</v>
      </c>
      <c r="CT40" s="301">
        <v>2.5</v>
      </c>
      <c r="CU40" s="301">
        <v>2.5</v>
      </c>
      <c r="CV40" s="301">
        <v>2.6</v>
      </c>
      <c r="CW40" s="301">
        <v>2.6</v>
      </c>
      <c r="CX40" s="301">
        <v>2.6</v>
      </c>
      <c r="CY40" s="301">
        <v>2.65</v>
      </c>
      <c r="CZ40" s="301">
        <v>2.65</v>
      </c>
      <c r="DA40" s="301"/>
      <c r="DB40" s="301">
        <v>2.6</v>
      </c>
      <c r="DC40" s="301">
        <v>2.6</v>
      </c>
      <c r="DD40" s="301">
        <v>2.6</v>
      </c>
      <c r="DE40" s="301">
        <v>2.6</v>
      </c>
      <c r="DF40" s="301">
        <v>2.7</v>
      </c>
      <c r="DG40" s="301">
        <v>2.7</v>
      </c>
      <c r="DH40" s="301">
        <v>2.7</v>
      </c>
      <c r="DI40" s="301">
        <v>2.7</v>
      </c>
      <c r="DJ40" s="301">
        <v>2.7</v>
      </c>
      <c r="DK40" s="301">
        <v>2.7</v>
      </c>
      <c r="DL40" s="301"/>
      <c r="DM40" s="301">
        <v>2.85</v>
      </c>
      <c r="DN40" s="301">
        <v>2.85</v>
      </c>
      <c r="DO40" s="301">
        <v>2.85</v>
      </c>
      <c r="DP40" s="301">
        <v>2.85</v>
      </c>
      <c r="DQ40" s="301">
        <v>2.85</v>
      </c>
      <c r="DR40" s="301">
        <v>2.95</v>
      </c>
      <c r="DS40" s="301">
        <v>2.95</v>
      </c>
      <c r="DT40" s="301">
        <v>2.95</v>
      </c>
      <c r="DU40" s="301">
        <v>2.95</v>
      </c>
      <c r="DV40" s="301">
        <v>2.95</v>
      </c>
      <c r="DW40" s="301">
        <v>2.95</v>
      </c>
      <c r="DX40" s="301">
        <v>2.95</v>
      </c>
      <c r="DY40" s="301"/>
      <c r="DZ40" s="301">
        <v>2.85</v>
      </c>
      <c r="EA40" s="301">
        <v>2.85</v>
      </c>
      <c r="EB40" s="301">
        <v>2.85</v>
      </c>
      <c r="EC40" s="301">
        <v>2.85</v>
      </c>
      <c r="ED40" s="301">
        <v>2.85</v>
      </c>
      <c r="EE40" s="301">
        <v>2.85</v>
      </c>
      <c r="EF40" s="301">
        <v>2.95</v>
      </c>
      <c r="EG40" s="301">
        <v>2.95</v>
      </c>
      <c r="EH40" s="301">
        <v>2.95</v>
      </c>
      <c r="EI40" s="301">
        <v>2.95</v>
      </c>
      <c r="EJ40" s="301">
        <v>2.95</v>
      </c>
      <c r="EK40" s="301">
        <v>2.95</v>
      </c>
      <c r="EL40" s="301"/>
      <c r="EM40" s="21">
        <v>2.9</v>
      </c>
      <c r="EN40" s="21">
        <v>2.95</v>
      </c>
      <c r="EO40" s="21">
        <v>2.95</v>
      </c>
      <c r="EP40" s="21">
        <v>2.95</v>
      </c>
      <c r="EQ40" s="21">
        <v>2.95</v>
      </c>
      <c r="ER40" s="21">
        <v>2.95</v>
      </c>
      <c r="ES40" s="21">
        <v>2.95</v>
      </c>
      <c r="ET40" s="21">
        <v>2.95</v>
      </c>
      <c r="EU40" s="21">
        <v>2.95</v>
      </c>
      <c r="EV40" s="21">
        <v>2.95</v>
      </c>
      <c r="EW40" s="21">
        <v>2.95</v>
      </c>
      <c r="EX40" s="21">
        <v>2.95</v>
      </c>
      <c r="EY40" s="21">
        <v>2.95</v>
      </c>
      <c r="EZ40" s="302"/>
      <c r="FA40" s="278">
        <v>2.9</v>
      </c>
      <c r="FB40" s="279"/>
      <c r="FC40" s="280">
        <v>2.95</v>
      </c>
      <c r="FD40" s="280">
        <v>2.95</v>
      </c>
      <c r="FE40" s="280">
        <v>2.95</v>
      </c>
      <c r="FF40" s="281">
        <v>2.6</v>
      </c>
      <c r="FG40" s="281">
        <v>2.2999999999999998</v>
      </c>
      <c r="FH40" s="282">
        <v>2.1999999999999997</v>
      </c>
      <c r="FJ40" s="279">
        <v>2.95</v>
      </c>
      <c r="FK40" s="279"/>
      <c r="FL40" s="279">
        <v>2.95</v>
      </c>
      <c r="FM40" s="279">
        <v>3.05</v>
      </c>
      <c r="FN40" s="279">
        <v>2.95</v>
      </c>
    </row>
    <row r="41" spans="2:170" ht="16.5">
      <c r="B41" s="308"/>
      <c r="C41" s="301" t="s">
        <v>57</v>
      </c>
      <c r="D41" s="301">
        <v>0.44</v>
      </c>
      <c r="E41" s="301">
        <v>0.45</v>
      </c>
      <c r="F41" s="301">
        <v>0.45</v>
      </c>
      <c r="G41" s="301">
        <v>0.45</v>
      </c>
      <c r="H41" s="301">
        <v>0.45</v>
      </c>
      <c r="I41" s="301">
        <v>0.45</v>
      </c>
      <c r="J41" s="301">
        <v>0.45</v>
      </c>
      <c r="K41" s="301">
        <v>0.45</v>
      </c>
      <c r="L41" s="301">
        <v>0.45</v>
      </c>
      <c r="M41" s="301">
        <v>0.45</v>
      </c>
      <c r="N41" s="301">
        <v>0.45</v>
      </c>
      <c r="O41" s="301">
        <v>0.45</v>
      </c>
      <c r="P41" s="301">
        <v>0.45</v>
      </c>
      <c r="Q41" s="301"/>
      <c r="R41" s="301">
        <v>0.44</v>
      </c>
      <c r="S41" s="301">
        <v>0.44</v>
      </c>
      <c r="T41" s="301">
        <v>0.45</v>
      </c>
      <c r="U41" s="301">
        <v>0.45</v>
      </c>
      <c r="V41" s="301">
        <v>0.45</v>
      </c>
      <c r="W41" s="301">
        <v>0.45</v>
      </c>
      <c r="X41" s="301">
        <v>0.45</v>
      </c>
      <c r="Y41" s="301">
        <v>0.45</v>
      </c>
      <c r="Z41" s="301">
        <v>0.45</v>
      </c>
      <c r="AA41" s="301">
        <v>0.45</v>
      </c>
      <c r="AB41" s="301">
        <v>0.45</v>
      </c>
      <c r="AC41" s="301">
        <v>0.45</v>
      </c>
      <c r="AD41" s="301">
        <v>0.45</v>
      </c>
      <c r="AE41" s="301">
        <v>0.45</v>
      </c>
      <c r="AF41" s="301"/>
      <c r="AG41" s="301">
        <v>0.44</v>
      </c>
      <c r="AH41" s="301">
        <v>0.44</v>
      </c>
      <c r="AI41" s="301">
        <v>0.44</v>
      </c>
      <c r="AJ41" s="301">
        <v>0.45</v>
      </c>
      <c r="AK41" s="301">
        <v>0.45</v>
      </c>
      <c r="AL41" s="301">
        <v>0.45</v>
      </c>
      <c r="AM41" s="301">
        <v>0.45</v>
      </c>
      <c r="AN41" s="301">
        <v>0.45</v>
      </c>
      <c r="AO41" s="301">
        <v>0.45</v>
      </c>
      <c r="AP41" s="301">
        <v>0.45</v>
      </c>
      <c r="AQ41" s="301">
        <v>0.45</v>
      </c>
      <c r="AR41" s="301">
        <v>0.45</v>
      </c>
      <c r="AS41" s="301">
        <v>0.45</v>
      </c>
      <c r="AT41" s="301">
        <v>0.45</v>
      </c>
      <c r="AU41" s="301">
        <v>0.45</v>
      </c>
      <c r="AV41" s="301"/>
      <c r="AW41" s="301">
        <v>0.44</v>
      </c>
      <c r="AX41" s="301">
        <v>0.44</v>
      </c>
      <c r="AY41" s="301">
        <v>0.44</v>
      </c>
      <c r="AZ41" s="301">
        <v>0.44</v>
      </c>
      <c r="BA41" s="301">
        <v>0.45</v>
      </c>
      <c r="BB41" s="301">
        <v>0.45</v>
      </c>
      <c r="BC41" s="301">
        <v>0.45</v>
      </c>
      <c r="BD41" s="301">
        <v>0.45</v>
      </c>
      <c r="BE41" s="301">
        <v>0.45</v>
      </c>
      <c r="BF41" s="301">
        <v>0.45</v>
      </c>
      <c r="BG41" s="301">
        <v>0.45</v>
      </c>
      <c r="BH41" s="301">
        <v>0.45</v>
      </c>
      <c r="BI41" s="301">
        <v>0.45</v>
      </c>
      <c r="BJ41" s="301">
        <v>0.45</v>
      </c>
      <c r="BK41" s="301">
        <v>0.45</v>
      </c>
      <c r="BL41" s="301">
        <v>0.45</v>
      </c>
      <c r="BM41" s="301"/>
      <c r="BN41" s="301">
        <v>0.44</v>
      </c>
      <c r="BO41" s="301">
        <v>0.44</v>
      </c>
      <c r="BP41" s="301">
        <v>0.44</v>
      </c>
      <c r="BQ41" s="301">
        <v>0.44</v>
      </c>
      <c r="BR41" s="301">
        <v>0.44</v>
      </c>
      <c r="BS41" s="301"/>
      <c r="BT41" s="301">
        <v>0.44</v>
      </c>
      <c r="BU41" s="301">
        <v>0.44</v>
      </c>
      <c r="BV41" s="301">
        <v>0.44</v>
      </c>
      <c r="BW41" s="301">
        <v>0.44</v>
      </c>
      <c r="BX41" s="301">
        <v>0.44</v>
      </c>
      <c r="BY41" s="301">
        <v>0.44</v>
      </c>
      <c r="BZ41" s="301"/>
      <c r="CA41" s="301">
        <v>0.39</v>
      </c>
      <c r="CB41" s="301">
        <v>0.39</v>
      </c>
      <c r="CC41" s="301">
        <v>0.39</v>
      </c>
      <c r="CD41" s="301">
        <v>0.4</v>
      </c>
      <c r="CE41" s="301">
        <v>0.4</v>
      </c>
      <c r="CF41" s="301">
        <v>0.4</v>
      </c>
      <c r="CG41" s="301">
        <v>0.4</v>
      </c>
      <c r="CH41" s="301"/>
      <c r="CI41" s="301">
        <v>0.42</v>
      </c>
      <c r="CJ41" s="301">
        <v>0.42</v>
      </c>
      <c r="CK41" s="301">
        <v>0.44</v>
      </c>
      <c r="CL41" s="301">
        <v>0.44</v>
      </c>
      <c r="CM41" s="301">
        <v>0.44</v>
      </c>
      <c r="CN41" s="301">
        <v>0.45</v>
      </c>
      <c r="CO41" s="301">
        <v>0.45</v>
      </c>
      <c r="CP41" s="301">
        <v>0.45</v>
      </c>
      <c r="CQ41" s="301"/>
      <c r="CR41" s="301">
        <v>0.4</v>
      </c>
      <c r="CS41" s="301">
        <v>0.42</v>
      </c>
      <c r="CT41" s="301">
        <v>0.42</v>
      </c>
      <c r="CU41" s="301">
        <v>0.44</v>
      </c>
      <c r="CV41" s="301">
        <v>0.44</v>
      </c>
      <c r="CW41" s="301">
        <v>0.46</v>
      </c>
      <c r="CX41" s="301">
        <v>0.46</v>
      </c>
      <c r="CY41" s="301">
        <v>0.48</v>
      </c>
      <c r="CZ41" s="301">
        <v>0.48</v>
      </c>
      <c r="DA41" s="301"/>
      <c r="DB41" s="301">
        <v>0.4</v>
      </c>
      <c r="DC41" s="301">
        <v>0.4</v>
      </c>
      <c r="DD41" s="301">
        <v>0.42</v>
      </c>
      <c r="DE41" s="301">
        <v>0.42</v>
      </c>
      <c r="DF41" s="301">
        <v>0.44</v>
      </c>
      <c r="DG41" s="301">
        <v>0.44</v>
      </c>
      <c r="DH41" s="301">
        <v>0.46</v>
      </c>
      <c r="DI41" s="301">
        <v>0.46</v>
      </c>
      <c r="DJ41" s="301">
        <v>0.48</v>
      </c>
      <c r="DK41" s="301">
        <v>0.48</v>
      </c>
      <c r="DL41" s="301"/>
      <c r="DM41" s="301">
        <v>0.43</v>
      </c>
      <c r="DN41" s="301">
        <v>0.43</v>
      </c>
      <c r="DO41" s="301">
        <v>0.45</v>
      </c>
      <c r="DP41" s="301">
        <v>0.45</v>
      </c>
      <c r="DQ41" s="301">
        <v>0.45</v>
      </c>
      <c r="DR41" s="301">
        <v>0.47</v>
      </c>
      <c r="DS41" s="301">
        <v>0.47</v>
      </c>
      <c r="DT41" s="301">
        <v>0.47</v>
      </c>
      <c r="DU41" s="301">
        <v>0.49</v>
      </c>
      <c r="DV41" s="301">
        <v>0.49</v>
      </c>
      <c r="DW41" s="301">
        <v>0.49</v>
      </c>
      <c r="DX41" s="301">
        <v>0.49</v>
      </c>
      <c r="DY41" s="301"/>
      <c r="DZ41" s="301">
        <v>0.45</v>
      </c>
      <c r="EA41" s="301">
        <v>0.45</v>
      </c>
      <c r="EB41" s="301">
        <v>0.45</v>
      </c>
      <c r="EC41" s="301">
        <v>0.47</v>
      </c>
      <c r="ED41" s="301">
        <v>0.47</v>
      </c>
      <c r="EE41" s="301">
        <v>0.47</v>
      </c>
      <c r="EF41" s="301">
        <v>0.47</v>
      </c>
      <c r="EG41" s="301">
        <v>0.47</v>
      </c>
      <c r="EH41" s="301">
        <v>0.47</v>
      </c>
      <c r="EI41" s="301">
        <v>0.5</v>
      </c>
      <c r="EJ41" s="301">
        <v>0.5</v>
      </c>
      <c r="EK41" s="301">
        <v>0.5</v>
      </c>
      <c r="EL41" s="301"/>
      <c r="EM41" s="21">
        <v>0.44</v>
      </c>
      <c r="EN41" s="21">
        <v>0.47</v>
      </c>
      <c r="EO41" s="21">
        <v>0.47</v>
      </c>
      <c r="EP41" s="21">
        <v>0.47</v>
      </c>
      <c r="EQ41" s="21">
        <v>0.47</v>
      </c>
      <c r="ER41" s="21">
        <v>0.47</v>
      </c>
      <c r="ES41" s="21">
        <v>0.47</v>
      </c>
      <c r="ET41" s="21">
        <v>0.5</v>
      </c>
      <c r="EU41" s="21">
        <v>0.5</v>
      </c>
      <c r="EV41" s="21">
        <v>0.5</v>
      </c>
      <c r="EW41" s="21">
        <v>0.5</v>
      </c>
      <c r="EX41" s="21">
        <v>0.5</v>
      </c>
      <c r="EY41" s="21">
        <v>0.5</v>
      </c>
      <c r="EZ41" s="302"/>
      <c r="FA41" s="278">
        <v>0.43</v>
      </c>
      <c r="FB41" s="279"/>
      <c r="FC41" s="280">
        <v>0.46</v>
      </c>
      <c r="FD41" s="280">
        <v>0.46</v>
      </c>
      <c r="FE41" s="280">
        <v>0.46</v>
      </c>
      <c r="FF41" s="281">
        <v>0.45</v>
      </c>
      <c r="FG41" s="281">
        <v>0.45000000000000007</v>
      </c>
      <c r="FH41" s="282">
        <v>0.45000000000000007</v>
      </c>
      <c r="FJ41" s="279">
        <v>0.47</v>
      </c>
      <c r="FK41" s="279"/>
      <c r="FL41" s="279">
        <v>0.47</v>
      </c>
      <c r="FM41" s="279">
        <v>0.5</v>
      </c>
      <c r="FN41" s="280">
        <v>0.48</v>
      </c>
    </row>
    <row r="42" spans="2:170" ht="16.5">
      <c r="C42" s="301" t="s">
        <v>58</v>
      </c>
      <c r="D42" s="301">
        <v>0.92</v>
      </c>
      <c r="E42" s="301">
        <v>0.92</v>
      </c>
      <c r="F42" s="301">
        <v>0.92</v>
      </c>
      <c r="G42" s="301">
        <v>0.92</v>
      </c>
      <c r="H42" s="301">
        <v>0.92</v>
      </c>
      <c r="I42" s="301">
        <v>0.92</v>
      </c>
      <c r="J42" s="301">
        <v>0.92</v>
      </c>
      <c r="K42" s="301">
        <v>0.92</v>
      </c>
      <c r="L42" s="301">
        <v>0.92</v>
      </c>
      <c r="M42" s="301">
        <v>0.92</v>
      </c>
      <c r="N42" s="301">
        <v>0.92</v>
      </c>
      <c r="O42" s="301">
        <v>0.92</v>
      </c>
      <c r="P42" s="301">
        <v>0.92</v>
      </c>
      <c r="Q42" s="301"/>
      <c r="R42" s="301">
        <v>0.92</v>
      </c>
      <c r="S42" s="301">
        <v>0.92</v>
      </c>
      <c r="T42" s="301">
        <v>0.92</v>
      </c>
      <c r="U42" s="301">
        <v>0.92</v>
      </c>
      <c r="V42" s="301">
        <v>0.92</v>
      </c>
      <c r="W42" s="301">
        <v>0.92</v>
      </c>
      <c r="X42" s="301">
        <v>0.92</v>
      </c>
      <c r="Y42" s="301">
        <v>0.92</v>
      </c>
      <c r="Z42" s="301">
        <v>0.92</v>
      </c>
      <c r="AA42" s="301">
        <v>0.92</v>
      </c>
      <c r="AB42" s="301">
        <v>0.92</v>
      </c>
      <c r="AC42" s="301">
        <v>0.92</v>
      </c>
      <c r="AD42" s="301">
        <v>0.92</v>
      </c>
      <c r="AE42" s="301">
        <v>0.92</v>
      </c>
      <c r="AF42" s="301"/>
      <c r="AG42" s="301">
        <v>0.92</v>
      </c>
      <c r="AH42" s="301">
        <v>0.92</v>
      </c>
      <c r="AI42" s="301">
        <v>0.92</v>
      </c>
      <c r="AJ42" s="301">
        <v>0.93</v>
      </c>
      <c r="AK42" s="301">
        <v>0.93</v>
      </c>
      <c r="AL42" s="301">
        <v>0.93</v>
      </c>
      <c r="AM42" s="301">
        <v>0.93</v>
      </c>
      <c r="AN42" s="301">
        <v>0.93</v>
      </c>
      <c r="AO42" s="301">
        <v>0.93</v>
      </c>
      <c r="AP42" s="301">
        <v>0.93</v>
      </c>
      <c r="AQ42" s="301">
        <v>0.93</v>
      </c>
      <c r="AR42" s="301">
        <v>0.93</v>
      </c>
      <c r="AS42" s="301">
        <v>0.93</v>
      </c>
      <c r="AT42" s="301">
        <v>0.93</v>
      </c>
      <c r="AU42" s="301">
        <v>0.93</v>
      </c>
      <c r="AV42" s="301"/>
      <c r="AW42" s="301">
        <v>0.9</v>
      </c>
      <c r="AX42" s="301">
        <v>0.9</v>
      </c>
      <c r="AY42" s="301">
        <v>0.9</v>
      </c>
      <c r="AZ42" s="301">
        <v>0.9</v>
      </c>
      <c r="BA42" s="301">
        <v>0.91</v>
      </c>
      <c r="BB42" s="301">
        <v>0.91</v>
      </c>
      <c r="BC42" s="301">
        <v>0.91</v>
      </c>
      <c r="BD42" s="301">
        <v>0.91</v>
      </c>
      <c r="BE42" s="301">
        <v>0.91</v>
      </c>
      <c r="BF42" s="301">
        <v>0.91</v>
      </c>
      <c r="BG42" s="301">
        <v>0.91</v>
      </c>
      <c r="BH42" s="301">
        <v>0.91</v>
      </c>
      <c r="BI42" s="301">
        <v>0.91</v>
      </c>
      <c r="BJ42" s="301">
        <v>0.91</v>
      </c>
      <c r="BK42" s="301">
        <v>0.91</v>
      </c>
      <c r="BL42" s="301">
        <v>0.91</v>
      </c>
      <c r="BM42" s="301"/>
      <c r="BN42" s="301">
        <v>0.9</v>
      </c>
      <c r="BO42" s="301">
        <v>0.9</v>
      </c>
      <c r="BP42" s="301">
        <v>0.9</v>
      </c>
      <c r="BQ42" s="301">
        <v>0.9</v>
      </c>
      <c r="BR42" s="301">
        <v>0.9</v>
      </c>
      <c r="BS42" s="301"/>
      <c r="BT42" s="301">
        <v>0.9</v>
      </c>
      <c r="BU42" s="301">
        <v>0.9</v>
      </c>
      <c r="BV42" s="301">
        <v>0.9</v>
      </c>
      <c r="BW42" s="301">
        <v>0.9</v>
      </c>
      <c r="BX42" s="301">
        <v>0.9</v>
      </c>
      <c r="BY42" s="301">
        <v>0.9</v>
      </c>
      <c r="BZ42" s="301"/>
      <c r="CA42" s="301">
        <v>1</v>
      </c>
      <c r="CB42" s="301">
        <v>1</v>
      </c>
      <c r="CC42" s="301">
        <v>1</v>
      </c>
      <c r="CD42" s="301">
        <v>1</v>
      </c>
      <c r="CE42" s="301">
        <v>1</v>
      </c>
      <c r="CF42" s="301">
        <v>1</v>
      </c>
      <c r="CG42" s="301">
        <v>1</v>
      </c>
      <c r="CH42" s="301"/>
      <c r="CI42" s="301">
        <v>1</v>
      </c>
      <c r="CJ42" s="301">
        <v>1</v>
      </c>
      <c r="CK42" s="301">
        <v>1</v>
      </c>
      <c r="CL42" s="301">
        <v>1</v>
      </c>
      <c r="CM42" s="301">
        <v>1</v>
      </c>
      <c r="CN42" s="301">
        <v>1</v>
      </c>
      <c r="CO42" s="301">
        <v>1</v>
      </c>
      <c r="CP42" s="301">
        <v>1</v>
      </c>
      <c r="CQ42" s="301"/>
      <c r="CR42" s="301">
        <v>1</v>
      </c>
      <c r="CS42" s="301">
        <v>1</v>
      </c>
      <c r="CT42" s="301">
        <v>1</v>
      </c>
      <c r="CU42" s="301">
        <v>1.05</v>
      </c>
      <c r="CV42" s="301">
        <v>1.05</v>
      </c>
      <c r="CW42" s="301">
        <v>1.05</v>
      </c>
      <c r="CX42" s="301">
        <v>1.05</v>
      </c>
      <c r="CY42" s="301">
        <v>1.05</v>
      </c>
      <c r="CZ42" s="301">
        <v>1.05</v>
      </c>
      <c r="DA42" s="301"/>
      <c r="DB42" s="301">
        <v>1</v>
      </c>
      <c r="DC42" s="301">
        <v>1</v>
      </c>
      <c r="DD42" s="301">
        <v>1</v>
      </c>
      <c r="DE42" s="301">
        <v>1</v>
      </c>
      <c r="DF42" s="301">
        <v>1.05</v>
      </c>
      <c r="DG42" s="301">
        <v>1.05</v>
      </c>
      <c r="DH42" s="301">
        <v>1.05</v>
      </c>
      <c r="DI42" s="301">
        <v>1.05</v>
      </c>
      <c r="DJ42" s="301">
        <v>1.05</v>
      </c>
      <c r="DK42" s="301">
        <v>1.05</v>
      </c>
      <c r="DL42" s="301"/>
      <c r="DM42" s="303">
        <v>0.95</v>
      </c>
      <c r="DN42" s="303">
        <v>0.95</v>
      </c>
      <c r="DO42" s="303">
        <v>0.95</v>
      </c>
      <c r="DP42" s="303">
        <v>0.95</v>
      </c>
      <c r="DQ42" s="303">
        <v>0.95</v>
      </c>
      <c r="DR42" s="303">
        <v>0.95</v>
      </c>
      <c r="DS42" s="303">
        <v>0.95</v>
      </c>
      <c r="DT42" s="303">
        <v>0.95</v>
      </c>
      <c r="DU42" s="303">
        <v>0.95</v>
      </c>
      <c r="DV42" s="303">
        <v>0.95</v>
      </c>
      <c r="DW42" s="303">
        <v>0.95</v>
      </c>
      <c r="DX42" s="303">
        <v>0.95</v>
      </c>
      <c r="DY42" s="301"/>
      <c r="DZ42" s="301">
        <v>0.67</v>
      </c>
      <c r="EA42" s="301">
        <v>0.67</v>
      </c>
      <c r="EB42" s="301">
        <v>0.67</v>
      </c>
      <c r="EC42" s="301">
        <v>0.67</v>
      </c>
      <c r="ED42" s="301">
        <v>0.67</v>
      </c>
      <c r="EE42" s="301">
        <v>0.67</v>
      </c>
      <c r="EF42" s="301">
        <v>0.67</v>
      </c>
      <c r="EG42" s="301">
        <v>0.67</v>
      </c>
      <c r="EH42" s="301">
        <v>0.67</v>
      </c>
      <c r="EI42" s="301">
        <v>0.67</v>
      </c>
      <c r="EJ42" s="301">
        <v>0.67</v>
      </c>
      <c r="EK42" s="301">
        <v>0.67</v>
      </c>
      <c r="EL42" s="301"/>
      <c r="EM42" s="21">
        <v>0.66</v>
      </c>
      <c r="EN42" s="21">
        <v>0.67</v>
      </c>
      <c r="EO42" s="21">
        <v>0.67</v>
      </c>
      <c r="EP42" s="21">
        <v>0.67</v>
      </c>
      <c r="EQ42" s="21">
        <v>0.67</v>
      </c>
      <c r="ER42" s="21">
        <v>0.67</v>
      </c>
      <c r="ES42" s="21">
        <v>0.67</v>
      </c>
      <c r="ET42" s="21">
        <v>0.67</v>
      </c>
      <c r="EU42" s="21">
        <v>0.67</v>
      </c>
      <c r="EV42" s="21">
        <v>0.67</v>
      </c>
      <c r="EW42" s="21">
        <v>0.67</v>
      </c>
      <c r="EX42" s="21">
        <v>0.67</v>
      </c>
      <c r="EY42" s="21">
        <v>0.67</v>
      </c>
      <c r="EZ42" s="302"/>
      <c r="FA42" s="278">
        <v>0.66</v>
      </c>
      <c r="FB42" s="279"/>
      <c r="FC42" s="280">
        <v>0.67</v>
      </c>
      <c r="FD42" s="280">
        <v>0.67</v>
      </c>
      <c r="FE42" s="280">
        <v>0.67</v>
      </c>
      <c r="FF42" s="281">
        <v>1</v>
      </c>
      <c r="FG42" s="281">
        <v>1</v>
      </c>
      <c r="FH42" s="282">
        <v>1</v>
      </c>
      <c r="FJ42" s="279">
        <v>1</v>
      </c>
      <c r="FK42" s="279"/>
      <c r="FL42" s="279">
        <v>1</v>
      </c>
      <c r="FM42" s="279">
        <v>1.04</v>
      </c>
      <c r="FN42" s="279">
        <v>1</v>
      </c>
    </row>
    <row r="43" spans="2:170" ht="15">
      <c r="C43" s="275" t="s">
        <v>25</v>
      </c>
      <c r="D43" s="275"/>
      <c r="E43" s="275"/>
      <c r="F43" s="275"/>
      <c r="G43" s="275"/>
      <c r="H43" s="275"/>
      <c r="I43" s="275"/>
      <c r="J43" s="275"/>
      <c r="K43" s="275"/>
      <c r="L43" s="275"/>
      <c r="M43" s="275"/>
      <c r="N43" s="275"/>
      <c r="O43" s="275"/>
      <c r="P43" s="275"/>
      <c r="Q43" s="275"/>
      <c r="R43" s="275"/>
      <c r="S43" s="275"/>
      <c r="T43" s="275"/>
      <c r="U43" s="275"/>
      <c r="V43" s="275"/>
      <c r="W43" s="275"/>
      <c r="X43" s="275"/>
      <c r="Y43" s="275"/>
      <c r="Z43" s="275"/>
      <c r="AA43" s="275"/>
      <c r="AB43" s="275"/>
      <c r="AC43" s="275"/>
      <c r="AD43" s="275"/>
      <c r="AE43" s="275"/>
      <c r="AF43" s="275"/>
      <c r="AG43" s="275"/>
      <c r="AH43" s="275"/>
      <c r="AI43" s="275"/>
      <c r="AJ43" s="275"/>
      <c r="AK43" s="275"/>
      <c r="AL43" s="275"/>
      <c r="AM43" s="275"/>
      <c r="AN43" s="275"/>
      <c r="AO43" s="275"/>
      <c r="AP43" s="275"/>
      <c r="AQ43" s="275"/>
      <c r="AR43" s="275"/>
      <c r="AS43" s="275"/>
      <c r="AT43" s="275"/>
      <c r="AU43" s="275"/>
      <c r="AV43" s="275"/>
      <c r="AW43" s="275"/>
      <c r="AX43" s="275"/>
      <c r="AY43" s="275"/>
      <c r="AZ43" s="275"/>
      <c r="BA43" s="275"/>
      <c r="BB43" s="275"/>
      <c r="BC43" s="275"/>
      <c r="BD43" s="275"/>
      <c r="BE43" s="275"/>
      <c r="BF43" s="275"/>
      <c r="BG43" s="275"/>
      <c r="BH43" s="275"/>
      <c r="BI43" s="275"/>
      <c r="BJ43" s="275"/>
      <c r="BK43" s="275"/>
      <c r="BL43" s="275"/>
      <c r="BM43" s="275"/>
      <c r="BN43" s="275"/>
      <c r="BO43" s="275"/>
      <c r="BP43" s="275"/>
      <c r="BQ43" s="275"/>
      <c r="BR43" s="275"/>
      <c r="BS43" s="275"/>
      <c r="BT43" s="275"/>
      <c r="BU43" s="275"/>
      <c r="BV43" s="275"/>
      <c r="BW43" s="275"/>
      <c r="BX43" s="275"/>
      <c r="BY43" s="275"/>
      <c r="BZ43" s="275"/>
      <c r="CA43" s="275"/>
      <c r="CB43" s="275"/>
      <c r="CC43" s="275"/>
      <c r="CD43" s="275"/>
      <c r="CE43" s="275"/>
      <c r="CF43" s="275"/>
      <c r="CG43" s="275"/>
      <c r="CH43" s="275"/>
      <c r="CI43" s="275"/>
      <c r="CJ43" s="275"/>
      <c r="CK43" s="275"/>
      <c r="CL43" s="275"/>
      <c r="CM43" s="275"/>
      <c r="CN43" s="275"/>
      <c r="CO43" s="275"/>
      <c r="CP43" s="275"/>
      <c r="CQ43" s="275"/>
      <c r="CR43" s="275"/>
      <c r="CS43" s="275"/>
      <c r="CT43" s="275"/>
      <c r="CU43" s="275"/>
      <c r="CV43" s="275"/>
      <c r="CW43" s="275"/>
      <c r="CX43" s="275"/>
      <c r="CY43" s="275"/>
      <c r="CZ43" s="275"/>
      <c r="DA43" s="275"/>
      <c r="DB43" s="275"/>
      <c r="DC43" s="275"/>
      <c r="DD43" s="275"/>
      <c r="DE43" s="275"/>
      <c r="DF43" s="275"/>
      <c r="DG43" s="275"/>
      <c r="DH43" s="275"/>
      <c r="DI43" s="275"/>
      <c r="DJ43" s="275"/>
      <c r="DK43" s="275"/>
      <c r="DL43" s="275"/>
      <c r="DM43" s="275"/>
      <c r="DN43" s="275"/>
      <c r="DO43" s="275"/>
      <c r="DP43" s="275"/>
      <c r="DQ43" s="275"/>
      <c r="DR43" s="275"/>
      <c r="DS43" s="275"/>
      <c r="DT43" s="275"/>
      <c r="DU43" s="275"/>
      <c r="DV43" s="275"/>
      <c r="DW43" s="275"/>
      <c r="DX43" s="275"/>
      <c r="DY43" s="275"/>
      <c r="DZ43" s="275"/>
      <c r="EA43" s="275"/>
      <c r="EB43" s="275"/>
      <c r="EC43" s="275"/>
      <c r="ED43" s="275"/>
      <c r="EE43" s="275"/>
      <c r="EF43" s="275"/>
      <c r="EG43" s="275"/>
      <c r="EH43" s="275"/>
      <c r="EI43" s="275"/>
      <c r="EJ43" s="275"/>
      <c r="EK43" s="275"/>
      <c r="EL43" s="275"/>
      <c r="EM43" s="275"/>
      <c r="EN43" s="275"/>
      <c r="EO43" s="275"/>
      <c r="EP43" s="275"/>
      <c r="EQ43" s="275"/>
      <c r="ER43" s="275"/>
      <c r="ES43" s="275"/>
      <c r="ET43" s="275"/>
      <c r="EU43" s="275"/>
      <c r="EV43" s="275"/>
      <c r="EW43" s="275"/>
      <c r="EX43" s="275"/>
      <c r="EY43" s="276"/>
      <c r="EZ43" s="277"/>
      <c r="FA43" s="273"/>
      <c r="FB43" s="274"/>
      <c r="FC43" s="274"/>
      <c r="FD43" s="274"/>
      <c r="FE43" s="274"/>
      <c r="FF43" s="274"/>
      <c r="FG43" s="274"/>
      <c r="FH43" s="274"/>
      <c r="FJ43" s="274"/>
      <c r="FK43" s="274"/>
      <c r="FL43" s="274"/>
      <c r="FM43" s="274"/>
      <c r="FN43" s="274"/>
    </row>
    <row r="44" spans="2:170" ht="16.5">
      <c r="C44" s="21" t="s">
        <v>59</v>
      </c>
      <c r="D44" s="21"/>
      <c r="E44" s="21"/>
      <c r="F44" s="21"/>
      <c r="G44" s="21"/>
      <c r="H44" s="21"/>
      <c r="I44" s="21"/>
      <c r="J44" s="21"/>
      <c r="K44" s="21"/>
      <c r="L44" s="21"/>
      <c r="M44" s="21"/>
      <c r="N44" s="21"/>
      <c r="O44" s="21"/>
      <c r="P44" s="21"/>
      <c r="Q44" s="21"/>
      <c r="R44" s="21"/>
      <c r="S44" s="21"/>
      <c r="T44" s="21"/>
      <c r="U44" s="21"/>
      <c r="V44" s="21"/>
      <c r="W44" s="21"/>
      <c r="X44" s="21"/>
      <c r="Y44" s="21"/>
      <c r="Z44" s="21"/>
      <c r="AA44" s="21"/>
      <c r="AB44" s="21"/>
      <c r="AC44" s="21"/>
      <c r="AD44" s="21"/>
      <c r="AE44" s="21"/>
      <c r="AF44" s="21"/>
      <c r="AG44" s="21"/>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c r="CH44" s="21"/>
      <c r="CI44" s="21"/>
      <c r="CJ44" s="21"/>
      <c r="CK44" s="21"/>
      <c r="CL44" s="21"/>
      <c r="CM44" s="21"/>
      <c r="CN44" s="21"/>
      <c r="CO44" s="21"/>
      <c r="CP44" s="21"/>
      <c r="CQ44" s="21"/>
      <c r="CR44" s="21"/>
      <c r="CS44" s="21"/>
      <c r="CT44" s="21"/>
      <c r="CU44" s="21"/>
      <c r="CV44" s="21"/>
      <c r="CW44" s="21"/>
      <c r="CX44" s="21"/>
      <c r="CY44" s="21"/>
      <c r="CZ44" s="21"/>
      <c r="DA44" s="21"/>
      <c r="DB44" s="21"/>
      <c r="DC44" s="21"/>
      <c r="DD44" s="21"/>
      <c r="DE44" s="21"/>
      <c r="DF44" s="21"/>
      <c r="DG44" s="21"/>
      <c r="DH44" s="21"/>
      <c r="DI44" s="21"/>
      <c r="DJ44" s="21"/>
      <c r="DK44" s="21"/>
      <c r="DL44" s="21"/>
      <c r="DM44" s="21"/>
      <c r="DN44" s="21"/>
      <c r="DO44" s="21"/>
      <c r="DP44" s="21"/>
      <c r="DQ44" s="21"/>
      <c r="DR44" s="21"/>
      <c r="DS44" s="21"/>
      <c r="DT44" s="21"/>
      <c r="DU44" s="21"/>
      <c r="DV44" s="21"/>
      <c r="DW44" s="21"/>
      <c r="DX44" s="21"/>
      <c r="DY44" s="21"/>
      <c r="DZ44" s="21"/>
      <c r="EA44" s="21"/>
      <c r="EB44" s="21"/>
      <c r="EC44" s="21"/>
      <c r="ED44" s="21"/>
      <c r="EE44" s="21"/>
      <c r="EF44" s="21"/>
      <c r="EG44" s="21"/>
      <c r="EH44" s="21"/>
      <c r="EI44" s="21"/>
      <c r="EJ44" s="21"/>
      <c r="EK44" s="21"/>
      <c r="EL44" s="21"/>
      <c r="EM44" s="21"/>
      <c r="EN44" s="21"/>
      <c r="EO44" s="21"/>
      <c r="EP44" s="21"/>
      <c r="EQ44" s="21"/>
      <c r="ER44" s="21"/>
      <c r="ES44" s="21"/>
      <c r="ET44" s="21"/>
      <c r="EU44" s="21"/>
      <c r="EV44" s="21"/>
      <c r="EW44" s="21"/>
      <c r="EX44" s="21"/>
      <c r="EY44" s="284"/>
      <c r="EZ44" s="131"/>
      <c r="FA44" s="285">
        <v>1.7</v>
      </c>
      <c r="FB44" s="286"/>
      <c r="FC44" s="286">
        <v>1.8</v>
      </c>
      <c r="FD44" s="286">
        <v>1.7</v>
      </c>
      <c r="FE44" s="286">
        <v>1.7</v>
      </c>
      <c r="FF44" s="281">
        <v>1.7</v>
      </c>
      <c r="FG44" s="281">
        <v>1.6999999999999997</v>
      </c>
      <c r="FH44" s="282">
        <v>1.6999999999999997</v>
      </c>
      <c r="FJ44" s="286">
        <v>1.7</v>
      </c>
      <c r="FK44" s="286"/>
      <c r="FL44" s="286">
        <v>1.8</v>
      </c>
      <c r="FM44" s="286">
        <v>1.8</v>
      </c>
      <c r="FN44" s="286">
        <v>1.7</v>
      </c>
    </row>
    <row r="45" spans="2:170" ht="16.5">
      <c r="C45" s="287" t="s">
        <v>60</v>
      </c>
      <c r="D45" s="287"/>
      <c r="E45" s="287"/>
      <c r="F45" s="287"/>
      <c r="G45" s="287"/>
      <c r="H45" s="287"/>
      <c r="I45" s="287"/>
      <c r="J45" s="287"/>
      <c r="K45" s="287"/>
      <c r="L45" s="287"/>
      <c r="M45" s="287"/>
      <c r="N45" s="287"/>
      <c r="O45" s="287"/>
      <c r="P45" s="287"/>
      <c r="Q45" s="287"/>
      <c r="R45" s="287"/>
      <c r="S45" s="287"/>
      <c r="T45" s="287"/>
      <c r="U45" s="287"/>
      <c r="V45" s="287"/>
      <c r="W45" s="287"/>
      <c r="X45" s="287"/>
      <c r="Y45" s="287"/>
      <c r="Z45" s="287"/>
      <c r="AA45" s="287"/>
      <c r="AB45" s="287"/>
      <c r="AC45" s="287"/>
      <c r="AD45" s="287"/>
      <c r="AE45" s="287"/>
      <c r="AF45" s="287"/>
      <c r="AG45" s="287"/>
      <c r="AH45" s="287"/>
      <c r="AI45" s="287"/>
      <c r="AJ45" s="287"/>
      <c r="AK45" s="287"/>
      <c r="AL45" s="287"/>
      <c r="AM45" s="287"/>
      <c r="AN45" s="287"/>
      <c r="AO45" s="287"/>
      <c r="AP45" s="287"/>
      <c r="AQ45" s="287"/>
      <c r="AR45" s="287"/>
      <c r="AS45" s="287"/>
      <c r="AT45" s="287"/>
      <c r="AU45" s="287"/>
      <c r="AV45" s="287"/>
      <c r="AW45" s="287"/>
      <c r="AX45" s="287"/>
      <c r="AY45" s="287"/>
      <c r="AZ45" s="287"/>
      <c r="BA45" s="287"/>
      <c r="BB45" s="287"/>
      <c r="BC45" s="287"/>
      <c r="BD45" s="287"/>
      <c r="BE45" s="287"/>
      <c r="BF45" s="287"/>
      <c r="BG45" s="287"/>
      <c r="BH45" s="287"/>
      <c r="BI45" s="287"/>
      <c r="BJ45" s="287"/>
      <c r="BK45" s="287"/>
      <c r="BL45" s="287"/>
      <c r="BM45" s="287"/>
      <c r="BN45" s="287"/>
      <c r="BO45" s="287"/>
      <c r="BP45" s="287"/>
      <c r="BQ45" s="287"/>
      <c r="BR45" s="287"/>
      <c r="BS45" s="287"/>
      <c r="BT45" s="287"/>
      <c r="BU45" s="287"/>
      <c r="BV45" s="287"/>
      <c r="BW45" s="287"/>
      <c r="BX45" s="287"/>
      <c r="BY45" s="287"/>
      <c r="BZ45" s="287"/>
      <c r="CA45" s="287"/>
      <c r="CB45" s="287"/>
      <c r="CC45" s="287"/>
      <c r="CD45" s="287"/>
      <c r="CE45" s="287"/>
      <c r="CF45" s="287"/>
      <c r="CG45" s="287"/>
      <c r="CH45" s="287"/>
      <c r="CI45" s="287"/>
      <c r="CJ45" s="287"/>
      <c r="CK45" s="287"/>
      <c r="CL45" s="287"/>
      <c r="CM45" s="287"/>
      <c r="CN45" s="287"/>
      <c r="CO45" s="287"/>
      <c r="CP45" s="287"/>
      <c r="CQ45" s="287"/>
      <c r="CR45" s="287"/>
      <c r="CS45" s="287"/>
      <c r="CT45" s="287"/>
      <c r="CU45" s="287"/>
      <c r="CV45" s="287"/>
      <c r="CW45" s="287"/>
      <c r="CX45" s="287"/>
      <c r="CY45" s="287"/>
      <c r="CZ45" s="287"/>
      <c r="DA45" s="287"/>
      <c r="DB45" s="287"/>
      <c r="DC45" s="287"/>
      <c r="DD45" s="287"/>
      <c r="DE45" s="287"/>
      <c r="DF45" s="287"/>
      <c r="DG45" s="287"/>
      <c r="DH45" s="287"/>
      <c r="DI45" s="287"/>
      <c r="DJ45" s="287"/>
      <c r="DK45" s="287"/>
      <c r="DL45" s="287"/>
      <c r="DM45" s="287"/>
      <c r="DN45" s="287"/>
      <c r="DO45" s="287"/>
      <c r="DP45" s="287"/>
      <c r="DQ45" s="287"/>
      <c r="DR45" s="287"/>
      <c r="DS45" s="287"/>
      <c r="DT45" s="287"/>
      <c r="DU45" s="287"/>
      <c r="DV45" s="287"/>
      <c r="DW45" s="287"/>
      <c r="DX45" s="287"/>
      <c r="DY45" s="287"/>
      <c r="DZ45" s="287"/>
      <c r="EA45" s="287"/>
      <c r="EB45" s="287"/>
      <c r="EC45" s="287"/>
      <c r="ED45" s="287"/>
      <c r="EE45" s="287"/>
      <c r="EF45" s="287"/>
      <c r="EG45" s="287"/>
      <c r="EH45" s="287"/>
      <c r="EI45" s="287"/>
      <c r="EJ45" s="287"/>
      <c r="EK45" s="287"/>
      <c r="EL45" s="287"/>
      <c r="EM45" s="287"/>
      <c r="EN45" s="287"/>
      <c r="EO45" s="287"/>
      <c r="EP45" s="287"/>
      <c r="EQ45" s="287"/>
      <c r="ER45" s="287"/>
      <c r="ES45" s="287"/>
      <c r="ET45" s="287"/>
      <c r="EU45" s="287"/>
      <c r="EV45" s="287"/>
      <c r="EW45" s="287"/>
      <c r="EX45" s="287"/>
      <c r="EY45" s="288"/>
      <c r="EZ45" s="289"/>
      <c r="FA45" s="285">
        <v>4.3</v>
      </c>
      <c r="FB45" s="286"/>
      <c r="FC45" s="286">
        <v>4.4000000000000004</v>
      </c>
      <c r="FD45" s="286">
        <v>4.13</v>
      </c>
      <c r="FE45" s="286">
        <v>4.13</v>
      </c>
      <c r="FF45" s="281">
        <v>4.4695470199043319</v>
      </c>
      <c r="FG45" s="281">
        <v>4.55</v>
      </c>
      <c r="FH45" s="282">
        <v>4.45</v>
      </c>
      <c r="FJ45" s="286">
        <v>4.3</v>
      </c>
      <c r="FK45" s="286"/>
      <c r="FL45" s="286">
        <v>4.4000000000000004</v>
      </c>
      <c r="FM45" s="286">
        <v>4.45</v>
      </c>
      <c r="FN45" s="286">
        <v>4.13</v>
      </c>
    </row>
    <row r="46" spans="2:170" ht="15">
      <c r="C46" s="275" t="s">
        <v>26</v>
      </c>
      <c r="D46" s="275"/>
      <c r="E46" s="275"/>
      <c r="F46" s="275"/>
      <c r="G46" s="275"/>
      <c r="H46" s="275"/>
      <c r="I46" s="275"/>
      <c r="J46" s="275"/>
      <c r="K46" s="275"/>
      <c r="L46" s="275"/>
      <c r="M46" s="275"/>
      <c r="N46" s="275"/>
      <c r="O46" s="275"/>
      <c r="P46" s="275"/>
      <c r="Q46" s="275"/>
      <c r="R46" s="275"/>
      <c r="S46" s="275"/>
      <c r="T46" s="275"/>
      <c r="U46" s="275"/>
      <c r="V46" s="275"/>
      <c r="W46" s="275"/>
      <c r="X46" s="275"/>
      <c r="Y46" s="275"/>
      <c r="Z46" s="275"/>
      <c r="AA46" s="275"/>
      <c r="AB46" s="275"/>
      <c r="AC46" s="275"/>
      <c r="AD46" s="275"/>
      <c r="AE46" s="275"/>
      <c r="AF46" s="275"/>
      <c r="AG46" s="275"/>
      <c r="AH46" s="275"/>
      <c r="AI46" s="275"/>
      <c r="AJ46" s="275"/>
      <c r="AK46" s="275"/>
      <c r="AL46" s="275"/>
      <c r="AM46" s="275"/>
      <c r="AN46" s="275"/>
      <c r="AO46" s="275"/>
      <c r="AP46" s="275"/>
      <c r="AQ46" s="275"/>
      <c r="AR46" s="275"/>
      <c r="AS46" s="275"/>
      <c r="AT46" s="275"/>
      <c r="AU46" s="275"/>
      <c r="AV46" s="275"/>
      <c r="AW46" s="275"/>
      <c r="AX46" s="275"/>
      <c r="AY46" s="275"/>
      <c r="AZ46" s="275"/>
      <c r="BA46" s="275"/>
      <c r="BB46" s="275"/>
      <c r="BC46" s="275"/>
      <c r="BD46" s="275"/>
      <c r="BE46" s="275"/>
      <c r="BF46" s="275"/>
      <c r="BG46" s="275"/>
      <c r="BH46" s="275"/>
      <c r="BI46" s="275"/>
      <c r="BJ46" s="275"/>
      <c r="BK46" s="275"/>
      <c r="BL46" s="275"/>
      <c r="BM46" s="275"/>
      <c r="BN46" s="275"/>
      <c r="BO46" s="275"/>
      <c r="BP46" s="275"/>
      <c r="BQ46" s="275"/>
      <c r="BR46" s="275"/>
      <c r="BS46" s="275"/>
      <c r="BT46" s="275"/>
      <c r="BU46" s="275"/>
      <c r="BV46" s="275"/>
      <c r="BW46" s="275"/>
      <c r="BX46" s="275"/>
      <c r="BY46" s="275"/>
      <c r="BZ46" s="275"/>
      <c r="CA46" s="275"/>
      <c r="CB46" s="275"/>
      <c r="CC46" s="275"/>
      <c r="CD46" s="275"/>
      <c r="CE46" s="275"/>
      <c r="CF46" s="275"/>
      <c r="CG46" s="275"/>
      <c r="CH46" s="275"/>
      <c r="CI46" s="275"/>
      <c r="CJ46" s="275"/>
      <c r="CK46" s="275"/>
      <c r="CL46" s="275"/>
      <c r="CM46" s="275"/>
      <c r="CN46" s="275"/>
      <c r="CO46" s="275"/>
      <c r="CP46" s="275"/>
      <c r="CQ46" s="275"/>
      <c r="CR46" s="275"/>
      <c r="CS46" s="275"/>
      <c r="CT46" s="275"/>
      <c r="CU46" s="275"/>
      <c r="CV46" s="275"/>
      <c r="CW46" s="275"/>
      <c r="CX46" s="275"/>
      <c r="CY46" s="275"/>
      <c r="CZ46" s="275"/>
      <c r="DA46" s="275"/>
      <c r="DB46" s="275"/>
      <c r="DC46" s="275"/>
      <c r="DD46" s="275"/>
      <c r="DE46" s="275"/>
      <c r="DF46" s="275"/>
      <c r="DG46" s="275"/>
      <c r="DH46" s="275"/>
      <c r="DI46" s="275"/>
      <c r="DJ46" s="275"/>
      <c r="DK46" s="275"/>
      <c r="DL46" s="275"/>
      <c r="DM46" s="275"/>
      <c r="DN46" s="275"/>
      <c r="DO46" s="275"/>
      <c r="DP46" s="275"/>
      <c r="DQ46" s="275"/>
      <c r="DR46" s="275"/>
      <c r="DS46" s="275"/>
      <c r="DT46" s="275"/>
      <c r="DU46" s="275"/>
      <c r="DV46" s="275"/>
      <c r="DW46" s="275"/>
      <c r="DX46" s="275"/>
      <c r="DY46" s="275"/>
      <c r="DZ46" s="275"/>
      <c r="EA46" s="275"/>
      <c r="EB46" s="275"/>
      <c r="EC46" s="275"/>
      <c r="ED46" s="275"/>
      <c r="EE46" s="275"/>
      <c r="EF46" s="275"/>
      <c r="EG46" s="275"/>
      <c r="EH46" s="275"/>
      <c r="EI46" s="275"/>
      <c r="EJ46" s="275"/>
      <c r="EK46" s="275"/>
      <c r="EL46" s="275"/>
      <c r="EM46" s="275"/>
      <c r="EN46" s="275"/>
      <c r="EO46" s="275"/>
      <c r="EP46" s="275"/>
      <c r="EQ46" s="275"/>
      <c r="ER46" s="275"/>
      <c r="ES46" s="275"/>
      <c r="ET46" s="275"/>
      <c r="EU46" s="275"/>
      <c r="EV46" s="275"/>
      <c r="EW46" s="275"/>
      <c r="EX46" s="275"/>
      <c r="EY46" s="276"/>
      <c r="EZ46" s="277"/>
      <c r="FA46" s="285">
        <v>3.66</v>
      </c>
      <c r="FB46" s="286"/>
      <c r="FC46" s="286">
        <v>3.9</v>
      </c>
      <c r="FD46" s="286">
        <v>3.82</v>
      </c>
      <c r="FE46" s="286">
        <v>3.82</v>
      </c>
      <c r="FF46" s="281">
        <v>3.6804117312253619</v>
      </c>
      <c r="FG46" s="281">
        <v>3.5</v>
      </c>
      <c r="FH46" s="282">
        <v>3.4</v>
      </c>
      <c r="FJ46" s="286">
        <v>3.66</v>
      </c>
      <c r="FK46" s="286"/>
      <c r="FL46" s="286">
        <v>3.9</v>
      </c>
      <c r="FM46" s="286">
        <v>3.92</v>
      </c>
      <c r="FN46" s="286">
        <v>3.82</v>
      </c>
    </row>
    <row r="47" spans="2:170" ht="15">
      <c r="C47" s="275" t="s">
        <v>61</v>
      </c>
      <c r="D47" s="275"/>
      <c r="E47" s="275"/>
      <c r="F47" s="275"/>
      <c r="G47" s="275"/>
      <c r="H47" s="275"/>
      <c r="I47" s="275"/>
      <c r="J47" s="275"/>
      <c r="K47" s="275"/>
      <c r="L47" s="275"/>
      <c r="M47" s="275"/>
      <c r="N47" s="275"/>
      <c r="O47" s="275"/>
      <c r="P47" s="275"/>
      <c r="Q47" s="275"/>
      <c r="R47" s="275"/>
      <c r="S47" s="275"/>
      <c r="T47" s="275"/>
      <c r="U47" s="275"/>
      <c r="V47" s="275"/>
      <c r="W47" s="275"/>
      <c r="X47" s="275"/>
      <c r="Y47" s="275"/>
      <c r="Z47" s="275"/>
      <c r="AA47" s="275"/>
      <c r="AB47" s="275"/>
      <c r="AC47" s="275"/>
      <c r="AD47" s="275"/>
      <c r="AE47" s="275"/>
      <c r="AF47" s="275"/>
      <c r="AG47" s="275"/>
      <c r="AH47" s="275"/>
      <c r="AI47" s="275"/>
      <c r="AJ47" s="275"/>
      <c r="AK47" s="275"/>
      <c r="AL47" s="275"/>
      <c r="AM47" s="275"/>
      <c r="AN47" s="275"/>
      <c r="AO47" s="275"/>
      <c r="AP47" s="275"/>
      <c r="AQ47" s="275"/>
      <c r="AR47" s="275"/>
      <c r="AS47" s="275"/>
      <c r="AT47" s="275"/>
      <c r="AU47" s="275"/>
      <c r="AV47" s="275"/>
      <c r="AW47" s="275"/>
      <c r="AX47" s="275"/>
      <c r="AY47" s="275"/>
      <c r="AZ47" s="275"/>
      <c r="BA47" s="275"/>
      <c r="BB47" s="275"/>
      <c r="BC47" s="275"/>
      <c r="BD47" s="275"/>
      <c r="BE47" s="275"/>
      <c r="BF47" s="275"/>
      <c r="BG47" s="275"/>
      <c r="BH47" s="275"/>
      <c r="BI47" s="275"/>
      <c r="BJ47" s="275"/>
      <c r="BK47" s="275"/>
      <c r="BL47" s="275"/>
      <c r="BM47" s="275"/>
      <c r="BN47" s="275"/>
      <c r="BO47" s="275"/>
      <c r="BP47" s="275"/>
      <c r="BQ47" s="275"/>
      <c r="BR47" s="275"/>
      <c r="BS47" s="275"/>
      <c r="BT47" s="275"/>
      <c r="BU47" s="275"/>
      <c r="BV47" s="275"/>
      <c r="BW47" s="275"/>
      <c r="BX47" s="275"/>
      <c r="BY47" s="275"/>
      <c r="BZ47" s="275"/>
      <c r="CA47" s="275"/>
      <c r="CB47" s="275"/>
      <c r="CC47" s="275"/>
      <c r="CD47" s="275"/>
      <c r="CE47" s="275"/>
      <c r="CF47" s="275"/>
      <c r="CG47" s="275"/>
      <c r="CH47" s="275"/>
      <c r="CI47" s="275"/>
      <c r="CJ47" s="275"/>
      <c r="CK47" s="275"/>
      <c r="CL47" s="275"/>
      <c r="CM47" s="275"/>
      <c r="CN47" s="275"/>
      <c r="CO47" s="275"/>
      <c r="CP47" s="275"/>
      <c r="CQ47" s="275"/>
      <c r="CR47" s="275"/>
      <c r="CS47" s="275"/>
      <c r="CT47" s="275"/>
      <c r="CU47" s="275"/>
      <c r="CV47" s="275"/>
      <c r="CW47" s="275"/>
      <c r="CX47" s="275"/>
      <c r="CY47" s="275"/>
      <c r="CZ47" s="275"/>
      <c r="DA47" s="275"/>
      <c r="DB47" s="275"/>
      <c r="DC47" s="275"/>
      <c r="DD47" s="275"/>
      <c r="DE47" s="275"/>
      <c r="DF47" s="275"/>
      <c r="DG47" s="275"/>
      <c r="DH47" s="275"/>
      <c r="DI47" s="275"/>
      <c r="DJ47" s="275"/>
      <c r="DK47" s="275"/>
      <c r="DL47" s="275"/>
      <c r="DM47" s="275"/>
      <c r="DN47" s="275"/>
      <c r="DO47" s="275"/>
      <c r="DP47" s="275"/>
      <c r="DQ47" s="275"/>
      <c r="DR47" s="275"/>
      <c r="DS47" s="275"/>
      <c r="DT47" s="275"/>
      <c r="DU47" s="275"/>
      <c r="DV47" s="275"/>
      <c r="DW47" s="275"/>
      <c r="DX47" s="275"/>
      <c r="DY47" s="275"/>
      <c r="DZ47" s="275"/>
      <c r="EA47" s="275"/>
      <c r="EB47" s="275"/>
      <c r="EC47" s="275"/>
      <c r="ED47" s="275"/>
      <c r="EE47" s="275"/>
      <c r="EF47" s="275"/>
      <c r="EG47" s="275"/>
      <c r="EH47" s="275"/>
      <c r="EI47" s="275"/>
      <c r="EJ47" s="275"/>
      <c r="EK47" s="275"/>
      <c r="EL47" s="275"/>
      <c r="EM47" s="275"/>
      <c r="EN47" s="275"/>
      <c r="EO47" s="275"/>
      <c r="EP47" s="275"/>
      <c r="EQ47" s="275"/>
      <c r="ER47" s="275"/>
      <c r="ES47" s="275"/>
      <c r="ET47" s="275"/>
      <c r="EU47" s="275"/>
      <c r="EV47" s="275"/>
      <c r="EW47" s="275"/>
      <c r="EX47" s="275"/>
      <c r="EY47" s="276"/>
      <c r="EZ47" s="277"/>
      <c r="FA47" s="273"/>
      <c r="FB47" s="274"/>
      <c r="FC47" s="274"/>
      <c r="FD47" s="274"/>
      <c r="FE47" s="274"/>
      <c r="FF47" s="274"/>
      <c r="FG47" s="274"/>
      <c r="FH47" s="274"/>
      <c r="FJ47" s="274"/>
      <c r="FK47" s="274"/>
      <c r="FL47" s="274"/>
      <c r="FM47" s="274"/>
      <c r="FN47" s="274"/>
    </row>
    <row r="48" spans="2:170" ht="16.5">
      <c r="C48" s="287" t="s">
        <v>62</v>
      </c>
      <c r="D48" s="287"/>
      <c r="E48" s="287"/>
      <c r="F48" s="287"/>
      <c r="G48" s="287"/>
      <c r="H48" s="287"/>
      <c r="I48" s="287"/>
      <c r="J48" s="287"/>
      <c r="K48" s="287"/>
      <c r="L48" s="287"/>
      <c r="M48" s="287"/>
      <c r="N48" s="287"/>
      <c r="O48" s="287"/>
      <c r="P48" s="287"/>
      <c r="Q48" s="287"/>
      <c r="R48" s="287"/>
      <c r="S48" s="287"/>
      <c r="T48" s="287"/>
      <c r="U48" s="287"/>
      <c r="V48" s="287"/>
      <c r="W48" s="287"/>
      <c r="X48" s="287"/>
      <c r="Y48" s="287"/>
      <c r="Z48" s="287"/>
      <c r="AA48" s="287"/>
      <c r="AB48" s="287"/>
      <c r="AC48" s="287"/>
      <c r="AD48" s="287"/>
      <c r="AE48" s="287"/>
      <c r="AF48" s="287"/>
      <c r="AG48" s="287"/>
      <c r="AH48" s="287"/>
      <c r="AI48" s="287"/>
      <c r="AJ48" s="287"/>
      <c r="AK48" s="287"/>
      <c r="AL48" s="287"/>
      <c r="AM48" s="287"/>
      <c r="AN48" s="287"/>
      <c r="AO48" s="287"/>
      <c r="AP48" s="287"/>
      <c r="AQ48" s="287"/>
      <c r="AR48" s="287"/>
      <c r="AS48" s="287"/>
      <c r="AT48" s="287"/>
      <c r="AU48" s="287"/>
      <c r="AV48" s="287"/>
      <c r="AW48" s="287"/>
      <c r="AX48" s="287"/>
      <c r="AY48" s="287"/>
      <c r="AZ48" s="287"/>
      <c r="BA48" s="287"/>
      <c r="BB48" s="287"/>
      <c r="BC48" s="287"/>
      <c r="BD48" s="287"/>
      <c r="BE48" s="287"/>
      <c r="BF48" s="287"/>
      <c r="BG48" s="287"/>
      <c r="BH48" s="287"/>
      <c r="BI48" s="287"/>
      <c r="BJ48" s="287"/>
      <c r="BK48" s="287"/>
      <c r="BL48" s="287"/>
      <c r="BM48" s="287"/>
      <c r="BN48" s="287"/>
      <c r="BO48" s="287"/>
      <c r="BP48" s="287"/>
      <c r="BQ48" s="287"/>
      <c r="BR48" s="287"/>
      <c r="BS48" s="287"/>
      <c r="BT48" s="287"/>
      <c r="BU48" s="287"/>
      <c r="BV48" s="287"/>
      <c r="BW48" s="287"/>
      <c r="BX48" s="287"/>
      <c r="BY48" s="287"/>
      <c r="BZ48" s="287"/>
      <c r="CA48" s="287"/>
      <c r="CB48" s="287"/>
      <c r="CC48" s="287"/>
      <c r="CD48" s="287"/>
      <c r="CE48" s="287"/>
      <c r="CF48" s="287"/>
      <c r="CG48" s="287"/>
      <c r="CH48" s="287"/>
      <c r="CI48" s="287"/>
      <c r="CJ48" s="287"/>
      <c r="CK48" s="287"/>
      <c r="CL48" s="287"/>
      <c r="CM48" s="287"/>
      <c r="CN48" s="287"/>
      <c r="CO48" s="287"/>
      <c r="CP48" s="287"/>
      <c r="CQ48" s="287"/>
      <c r="CR48" s="287"/>
      <c r="CS48" s="287"/>
      <c r="CT48" s="287"/>
      <c r="CU48" s="287"/>
      <c r="CV48" s="287"/>
      <c r="CW48" s="287"/>
      <c r="CX48" s="287"/>
      <c r="CY48" s="287"/>
      <c r="CZ48" s="287"/>
      <c r="DA48" s="287"/>
      <c r="DB48" s="287"/>
      <c r="DC48" s="287"/>
      <c r="DD48" s="287"/>
      <c r="DE48" s="287"/>
      <c r="DF48" s="287"/>
      <c r="DG48" s="287"/>
      <c r="DH48" s="287"/>
      <c r="DI48" s="287"/>
      <c r="DJ48" s="287"/>
      <c r="DK48" s="287"/>
      <c r="DL48" s="287"/>
      <c r="DM48" s="287"/>
      <c r="DN48" s="287"/>
      <c r="DO48" s="287"/>
      <c r="DP48" s="287"/>
      <c r="DQ48" s="287"/>
      <c r="DR48" s="287"/>
      <c r="DS48" s="287"/>
      <c r="DT48" s="287"/>
      <c r="DU48" s="287"/>
      <c r="DV48" s="287"/>
      <c r="DW48" s="287"/>
      <c r="DX48" s="287"/>
      <c r="DY48" s="287"/>
      <c r="DZ48" s="287"/>
      <c r="EA48" s="287"/>
      <c r="EB48" s="287"/>
      <c r="EC48" s="287"/>
      <c r="ED48" s="287"/>
      <c r="EE48" s="287"/>
      <c r="EF48" s="287"/>
      <c r="EG48" s="287"/>
      <c r="EH48" s="287"/>
      <c r="EI48" s="287"/>
      <c r="EJ48" s="287"/>
      <c r="EK48" s="287"/>
      <c r="EL48" s="287"/>
      <c r="EM48" s="287"/>
      <c r="EN48" s="287"/>
      <c r="EO48" s="287"/>
      <c r="EP48" s="287"/>
      <c r="EQ48" s="287"/>
      <c r="ER48" s="287"/>
      <c r="ES48" s="287"/>
      <c r="ET48" s="287"/>
      <c r="EU48" s="287"/>
      <c r="EV48" s="287"/>
      <c r="EW48" s="287"/>
      <c r="EX48" s="287"/>
      <c r="EY48" s="288"/>
      <c r="EZ48" s="289"/>
      <c r="FA48" s="285">
        <v>2.8</v>
      </c>
      <c r="FB48" s="286"/>
      <c r="FC48" s="286">
        <v>2.97</v>
      </c>
      <c r="FD48" s="286">
        <v>2.89</v>
      </c>
      <c r="FE48" s="286">
        <v>2.89</v>
      </c>
      <c r="FF48" s="281">
        <v>2.7905702546448263</v>
      </c>
      <c r="FG48" s="281">
        <v>2.95</v>
      </c>
      <c r="FH48" s="282">
        <v>2.95</v>
      </c>
      <c r="FJ48" s="286">
        <v>2.8</v>
      </c>
      <c r="FK48" s="286"/>
      <c r="FL48" s="286">
        <v>2.97</v>
      </c>
      <c r="FM48" s="286">
        <v>2.99</v>
      </c>
      <c r="FN48" s="286">
        <v>2.89</v>
      </c>
    </row>
    <row r="49" spans="3:170" ht="16.5">
      <c r="C49" s="287" t="s">
        <v>63</v>
      </c>
      <c r="D49" s="287"/>
      <c r="E49" s="287"/>
      <c r="F49" s="287"/>
      <c r="G49" s="287"/>
      <c r="H49" s="287"/>
      <c r="I49" s="287"/>
      <c r="J49" s="287"/>
      <c r="K49" s="287"/>
      <c r="L49" s="287"/>
      <c r="M49" s="287"/>
      <c r="N49" s="287"/>
      <c r="O49" s="287"/>
      <c r="P49" s="287"/>
      <c r="Q49" s="287"/>
      <c r="R49" s="287"/>
      <c r="S49" s="287"/>
      <c r="T49" s="287"/>
      <c r="U49" s="287"/>
      <c r="V49" s="287"/>
      <c r="W49" s="287"/>
      <c r="X49" s="287"/>
      <c r="Y49" s="287"/>
      <c r="Z49" s="287"/>
      <c r="AA49" s="287"/>
      <c r="AB49" s="287"/>
      <c r="AC49" s="287"/>
      <c r="AD49" s="287"/>
      <c r="AE49" s="287"/>
      <c r="AF49" s="287"/>
      <c r="AG49" s="287"/>
      <c r="AH49" s="287"/>
      <c r="AI49" s="287"/>
      <c r="AJ49" s="287"/>
      <c r="AK49" s="287"/>
      <c r="AL49" s="287"/>
      <c r="AM49" s="287"/>
      <c r="AN49" s="287"/>
      <c r="AO49" s="287"/>
      <c r="AP49" s="287"/>
      <c r="AQ49" s="287"/>
      <c r="AR49" s="287"/>
      <c r="AS49" s="287"/>
      <c r="AT49" s="287"/>
      <c r="AU49" s="287"/>
      <c r="AV49" s="287"/>
      <c r="AW49" s="287"/>
      <c r="AX49" s="287"/>
      <c r="AY49" s="287"/>
      <c r="AZ49" s="287"/>
      <c r="BA49" s="287"/>
      <c r="BB49" s="287"/>
      <c r="BC49" s="287"/>
      <c r="BD49" s="287"/>
      <c r="BE49" s="287"/>
      <c r="BF49" s="287"/>
      <c r="BG49" s="287"/>
      <c r="BH49" s="287"/>
      <c r="BI49" s="287"/>
      <c r="BJ49" s="287"/>
      <c r="BK49" s="287"/>
      <c r="BL49" s="287"/>
      <c r="BM49" s="287"/>
      <c r="BN49" s="287"/>
      <c r="BO49" s="287"/>
      <c r="BP49" s="287"/>
      <c r="BQ49" s="287"/>
      <c r="BR49" s="287"/>
      <c r="BS49" s="287"/>
      <c r="BT49" s="287"/>
      <c r="BU49" s="287"/>
      <c r="BV49" s="287"/>
      <c r="BW49" s="287"/>
      <c r="BX49" s="287"/>
      <c r="BY49" s="287"/>
      <c r="BZ49" s="287"/>
      <c r="CA49" s="287"/>
      <c r="CB49" s="287"/>
      <c r="CC49" s="287"/>
      <c r="CD49" s="287"/>
      <c r="CE49" s="287"/>
      <c r="CF49" s="287"/>
      <c r="CG49" s="287"/>
      <c r="CH49" s="287"/>
      <c r="CI49" s="287"/>
      <c r="CJ49" s="287"/>
      <c r="CK49" s="287"/>
      <c r="CL49" s="287"/>
      <c r="CM49" s="287"/>
      <c r="CN49" s="287"/>
      <c r="CO49" s="287"/>
      <c r="CP49" s="287"/>
      <c r="CQ49" s="287"/>
      <c r="CR49" s="287"/>
      <c r="CS49" s="287"/>
      <c r="CT49" s="287"/>
      <c r="CU49" s="287"/>
      <c r="CV49" s="287"/>
      <c r="CW49" s="287"/>
      <c r="CX49" s="287"/>
      <c r="CY49" s="287"/>
      <c r="CZ49" s="287"/>
      <c r="DA49" s="287"/>
      <c r="DB49" s="287"/>
      <c r="DC49" s="287"/>
      <c r="DD49" s="287"/>
      <c r="DE49" s="287"/>
      <c r="DF49" s="287"/>
      <c r="DG49" s="287"/>
      <c r="DH49" s="287"/>
      <c r="DI49" s="287"/>
      <c r="DJ49" s="287"/>
      <c r="DK49" s="287"/>
      <c r="DL49" s="287"/>
      <c r="DM49" s="287"/>
      <c r="DN49" s="287"/>
      <c r="DO49" s="287"/>
      <c r="DP49" s="287"/>
      <c r="DQ49" s="287"/>
      <c r="DR49" s="287"/>
      <c r="DS49" s="287"/>
      <c r="DT49" s="287"/>
      <c r="DU49" s="287"/>
      <c r="DV49" s="287"/>
      <c r="DW49" s="287"/>
      <c r="DX49" s="287"/>
      <c r="DY49" s="287"/>
      <c r="DZ49" s="287"/>
      <c r="EA49" s="287"/>
      <c r="EB49" s="287"/>
      <c r="EC49" s="287"/>
      <c r="ED49" s="287"/>
      <c r="EE49" s="287"/>
      <c r="EF49" s="287"/>
      <c r="EG49" s="287"/>
      <c r="EH49" s="287"/>
      <c r="EI49" s="287"/>
      <c r="EJ49" s="287"/>
      <c r="EK49" s="287"/>
      <c r="EL49" s="287"/>
      <c r="EM49" s="287"/>
      <c r="EN49" s="287"/>
      <c r="EO49" s="287"/>
      <c r="EP49" s="287"/>
      <c r="EQ49" s="287"/>
      <c r="ER49" s="287"/>
      <c r="ES49" s="287"/>
      <c r="ET49" s="287"/>
      <c r="EU49" s="287"/>
      <c r="EV49" s="287"/>
      <c r="EW49" s="287"/>
      <c r="EX49" s="287"/>
      <c r="EY49" s="288"/>
      <c r="EZ49" s="289"/>
      <c r="FA49" s="285">
        <v>4.3</v>
      </c>
      <c r="FB49" s="286"/>
      <c r="FC49" s="286">
        <v>4.3</v>
      </c>
      <c r="FD49" s="286">
        <v>4.2</v>
      </c>
      <c r="FE49" s="286">
        <v>4.2</v>
      </c>
      <c r="FF49" s="281">
        <v>4</v>
      </c>
      <c r="FG49" s="281">
        <v>4</v>
      </c>
      <c r="FH49" s="282">
        <v>4</v>
      </c>
      <c r="FJ49" s="286">
        <v>4.3</v>
      </c>
      <c r="FK49" s="286"/>
      <c r="FL49" s="286">
        <v>4.3</v>
      </c>
      <c r="FM49" s="286">
        <v>4.4000000000000004</v>
      </c>
      <c r="FN49" s="286">
        <v>4.2</v>
      </c>
    </row>
    <row r="50" spans="3:170" ht="15">
      <c r="C50" s="275" t="s">
        <v>64</v>
      </c>
      <c r="D50" s="275"/>
      <c r="E50" s="275"/>
      <c r="F50" s="275"/>
      <c r="G50" s="275"/>
      <c r="H50" s="275"/>
      <c r="I50" s="275"/>
      <c r="J50" s="275"/>
      <c r="K50" s="275"/>
      <c r="L50" s="275"/>
      <c r="M50" s="275"/>
      <c r="N50" s="275"/>
      <c r="O50" s="275"/>
      <c r="P50" s="275"/>
      <c r="Q50" s="275"/>
      <c r="R50" s="275"/>
      <c r="S50" s="275"/>
      <c r="T50" s="275"/>
      <c r="U50" s="275"/>
      <c r="V50" s="275"/>
      <c r="W50" s="275"/>
      <c r="X50" s="275"/>
      <c r="Y50" s="275"/>
      <c r="Z50" s="275"/>
      <c r="AA50" s="275"/>
      <c r="AB50" s="275"/>
      <c r="AC50" s="275"/>
      <c r="AD50" s="275"/>
      <c r="AE50" s="275"/>
      <c r="AF50" s="275"/>
      <c r="AG50" s="275"/>
      <c r="AH50" s="275"/>
      <c r="AI50" s="275"/>
      <c r="AJ50" s="275"/>
      <c r="AK50" s="275"/>
      <c r="AL50" s="275"/>
      <c r="AM50" s="275"/>
      <c r="AN50" s="275"/>
      <c r="AO50" s="275"/>
      <c r="AP50" s="275"/>
      <c r="AQ50" s="275"/>
      <c r="AR50" s="275"/>
      <c r="AS50" s="275"/>
      <c r="AT50" s="275"/>
      <c r="AU50" s="275"/>
      <c r="AV50" s="275"/>
      <c r="AW50" s="275"/>
      <c r="AX50" s="275"/>
      <c r="AY50" s="275"/>
      <c r="AZ50" s="275"/>
      <c r="BA50" s="275"/>
      <c r="BB50" s="275"/>
      <c r="BC50" s="275"/>
      <c r="BD50" s="275"/>
      <c r="BE50" s="275"/>
      <c r="BF50" s="275"/>
      <c r="BG50" s="275"/>
      <c r="BH50" s="275"/>
      <c r="BI50" s="275"/>
      <c r="BJ50" s="275"/>
      <c r="BK50" s="275"/>
      <c r="BL50" s="275"/>
      <c r="BM50" s="275"/>
      <c r="BN50" s="275"/>
      <c r="BO50" s="275"/>
      <c r="BP50" s="275"/>
      <c r="BQ50" s="275"/>
      <c r="BR50" s="275"/>
      <c r="BS50" s="275"/>
      <c r="BT50" s="275"/>
      <c r="BU50" s="275"/>
      <c r="BV50" s="275"/>
      <c r="BW50" s="275"/>
      <c r="BX50" s="275"/>
      <c r="BY50" s="275"/>
      <c r="BZ50" s="275"/>
      <c r="CA50" s="275"/>
      <c r="CB50" s="275"/>
      <c r="CC50" s="275"/>
      <c r="CD50" s="275"/>
      <c r="CE50" s="275"/>
      <c r="CF50" s="275"/>
      <c r="CG50" s="275"/>
      <c r="CH50" s="275"/>
      <c r="CI50" s="275"/>
      <c r="CJ50" s="275"/>
      <c r="CK50" s="275"/>
      <c r="CL50" s="275"/>
      <c r="CM50" s="275"/>
      <c r="CN50" s="275"/>
      <c r="CO50" s="275"/>
      <c r="CP50" s="275"/>
      <c r="CQ50" s="275"/>
      <c r="CR50" s="275"/>
      <c r="CS50" s="275"/>
      <c r="CT50" s="275"/>
      <c r="CU50" s="275"/>
      <c r="CV50" s="275"/>
      <c r="CW50" s="275"/>
      <c r="CX50" s="275"/>
      <c r="CY50" s="275"/>
      <c r="CZ50" s="275"/>
      <c r="DA50" s="275"/>
      <c r="DB50" s="275"/>
      <c r="DC50" s="275"/>
      <c r="DD50" s="275"/>
      <c r="DE50" s="275"/>
      <c r="DF50" s="275"/>
      <c r="DG50" s="275"/>
      <c r="DH50" s="275"/>
      <c r="DI50" s="275"/>
      <c r="DJ50" s="275"/>
      <c r="DK50" s="275"/>
      <c r="DL50" s="275"/>
      <c r="DM50" s="275"/>
      <c r="DN50" s="275"/>
      <c r="DO50" s="275"/>
      <c r="DP50" s="275"/>
      <c r="DQ50" s="275"/>
      <c r="DR50" s="275"/>
      <c r="DS50" s="275"/>
      <c r="DT50" s="275"/>
      <c r="DU50" s="275"/>
      <c r="DV50" s="275"/>
      <c r="DW50" s="275"/>
      <c r="DX50" s="275"/>
      <c r="DY50" s="275"/>
      <c r="DZ50" s="275"/>
      <c r="EA50" s="275"/>
      <c r="EB50" s="275"/>
      <c r="EC50" s="275"/>
      <c r="ED50" s="275"/>
      <c r="EE50" s="275"/>
      <c r="EF50" s="275"/>
      <c r="EG50" s="275"/>
      <c r="EH50" s="275"/>
      <c r="EI50" s="275"/>
      <c r="EJ50" s="275"/>
      <c r="EK50" s="275"/>
      <c r="EL50" s="275"/>
      <c r="EM50" s="275"/>
      <c r="EN50" s="275"/>
      <c r="EO50" s="275"/>
      <c r="EP50" s="275"/>
      <c r="EQ50" s="275"/>
      <c r="ER50" s="275"/>
      <c r="ES50" s="275"/>
      <c r="ET50" s="275"/>
      <c r="EU50" s="275"/>
      <c r="EV50" s="275"/>
      <c r="EW50" s="275"/>
      <c r="EX50" s="275"/>
      <c r="EY50" s="276"/>
      <c r="EZ50" s="277"/>
      <c r="FA50" s="273"/>
      <c r="FB50" s="274"/>
      <c r="FC50" s="274"/>
      <c r="FD50" s="274"/>
      <c r="FE50" s="274"/>
      <c r="FF50" s="274"/>
      <c r="FG50" s="274"/>
      <c r="FH50" s="274"/>
      <c r="FJ50" s="274"/>
      <c r="FK50" s="274"/>
      <c r="FL50" s="274"/>
      <c r="FM50" s="274"/>
      <c r="FN50" s="274"/>
    </row>
    <row r="51" spans="3:170" ht="16.5">
      <c r="C51" s="287" t="s">
        <v>27</v>
      </c>
      <c r="D51" s="287"/>
      <c r="E51" s="287"/>
      <c r="F51" s="287"/>
      <c r="G51" s="287"/>
      <c r="H51" s="287"/>
      <c r="I51" s="287"/>
      <c r="J51" s="287"/>
      <c r="K51" s="287"/>
      <c r="L51" s="287"/>
      <c r="M51" s="287"/>
      <c r="N51" s="287"/>
      <c r="O51" s="287"/>
      <c r="P51" s="287"/>
      <c r="Q51" s="287"/>
      <c r="R51" s="287"/>
      <c r="S51" s="287"/>
      <c r="T51" s="287"/>
      <c r="U51" s="287"/>
      <c r="V51" s="287"/>
      <c r="W51" s="287"/>
      <c r="X51" s="287"/>
      <c r="Y51" s="287"/>
      <c r="Z51" s="287"/>
      <c r="AA51" s="287"/>
      <c r="AB51" s="287"/>
      <c r="AC51" s="287"/>
      <c r="AD51" s="287"/>
      <c r="AE51" s="287"/>
      <c r="AF51" s="287"/>
      <c r="AG51" s="287"/>
      <c r="AH51" s="287"/>
      <c r="AI51" s="287"/>
      <c r="AJ51" s="287"/>
      <c r="AK51" s="287"/>
      <c r="AL51" s="287"/>
      <c r="AM51" s="287"/>
      <c r="AN51" s="287"/>
      <c r="AO51" s="287"/>
      <c r="AP51" s="287"/>
      <c r="AQ51" s="287"/>
      <c r="AR51" s="287"/>
      <c r="AS51" s="287"/>
      <c r="AT51" s="287"/>
      <c r="AU51" s="287"/>
      <c r="AV51" s="287"/>
      <c r="AW51" s="287"/>
      <c r="AX51" s="287"/>
      <c r="AY51" s="287"/>
      <c r="AZ51" s="287"/>
      <c r="BA51" s="287"/>
      <c r="BB51" s="287"/>
      <c r="BC51" s="287"/>
      <c r="BD51" s="287"/>
      <c r="BE51" s="287"/>
      <c r="BF51" s="287"/>
      <c r="BG51" s="287"/>
      <c r="BH51" s="287"/>
      <c r="BI51" s="287"/>
      <c r="BJ51" s="287"/>
      <c r="BK51" s="287"/>
      <c r="BL51" s="287"/>
      <c r="BM51" s="287"/>
      <c r="BN51" s="287"/>
      <c r="BO51" s="287"/>
      <c r="BP51" s="287"/>
      <c r="BQ51" s="287"/>
      <c r="BR51" s="287"/>
      <c r="BS51" s="287"/>
      <c r="BT51" s="287"/>
      <c r="BU51" s="287"/>
      <c r="BV51" s="287"/>
      <c r="BW51" s="287"/>
      <c r="BX51" s="287"/>
      <c r="BY51" s="287"/>
      <c r="BZ51" s="287"/>
      <c r="CA51" s="287"/>
      <c r="CB51" s="287"/>
      <c r="CC51" s="287"/>
      <c r="CD51" s="287"/>
      <c r="CE51" s="287"/>
      <c r="CF51" s="287"/>
      <c r="CG51" s="287"/>
      <c r="CH51" s="287"/>
      <c r="CI51" s="287"/>
      <c r="CJ51" s="287"/>
      <c r="CK51" s="287"/>
      <c r="CL51" s="287"/>
      <c r="CM51" s="287"/>
      <c r="CN51" s="287"/>
      <c r="CO51" s="287"/>
      <c r="CP51" s="287"/>
      <c r="CQ51" s="287"/>
      <c r="CR51" s="287"/>
      <c r="CS51" s="287"/>
      <c r="CT51" s="287"/>
      <c r="CU51" s="287"/>
      <c r="CV51" s="287"/>
      <c r="CW51" s="287"/>
      <c r="CX51" s="287"/>
      <c r="CY51" s="287"/>
      <c r="CZ51" s="287"/>
      <c r="DA51" s="287"/>
      <c r="DB51" s="287"/>
      <c r="DC51" s="287"/>
      <c r="DD51" s="287"/>
      <c r="DE51" s="287"/>
      <c r="DF51" s="287"/>
      <c r="DG51" s="287"/>
      <c r="DH51" s="287"/>
      <c r="DI51" s="287"/>
      <c r="DJ51" s="287"/>
      <c r="DK51" s="287"/>
      <c r="DL51" s="287"/>
      <c r="DM51" s="287"/>
      <c r="DN51" s="287"/>
      <c r="DO51" s="287"/>
      <c r="DP51" s="287"/>
      <c r="DQ51" s="287"/>
      <c r="DR51" s="287"/>
      <c r="DS51" s="287"/>
      <c r="DT51" s="287"/>
      <c r="DU51" s="287"/>
      <c r="DV51" s="287"/>
      <c r="DW51" s="287"/>
      <c r="DX51" s="287"/>
      <c r="DY51" s="287"/>
      <c r="DZ51" s="287"/>
      <c r="EA51" s="287"/>
      <c r="EB51" s="287"/>
      <c r="EC51" s="287"/>
      <c r="ED51" s="287"/>
      <c r="EE51" s="287"/>
      <c r="EF51" s="287"/>
      <c r="EG51" s="287"/>
      <c r="EH51" s="287"/>
      <c r="EI51" s="287"/>
      <c r="EJ51" s="287"/>
      <c r="EK51" s="287"/>
      <c r="EL51" s="287"/>
      <c r="EM51" s="287"/>
      <c r="EN51" s="287"/>
      <c r="EO51" s="287"/>
      <c r="EP51" s="287"/>
      <c r="EQ51" s="287"/>
      <c r="ER51" s="287"/>
      <c r="ES51" s="287"/>
      <c r="ET51" s="287"/>
      <c r="EU51" s="287"/>
      <c r="EV51" s="287"/>
      <c r="EW51" s="287"/>
      <c r="EX51" s="287"/>
      <c r="EY51" s="288"/>
      <c r="EZ51" s="289"/>
      <c r="FA51" s="285">
        <v>4.7</v>
      </c>
      <c r="FB51" s="286"/>
      <c r="FC51" s="286">
        <v>4.95</v>
      </c>
      <c r="FD51" s="286">
        <v>4.74</v>
      </c>
      <c r="FE51" s="286">
        <v>4.74</v>
      </c>
      <c r="FF51" s="281">
        <v>4.7</v>
      </c>
      <c r="FG51" s="281">
        <v>4.7</v>
      </c>
      <c r="FH51" s="282">
        <v>4.7</v>
      </c>
      <c r="FJ51" s="286">
        <v>4.7</v>
      </c>
      <c r="FK51" s="286"/>
      <c r="FL51" s="286">
        <v>4.95</v>
      </c>
      <c r="FM51" s="286">
        <v>5.05</v>
      </c>
      <c r="FN51" s="286">
        <v>4.74</v>
      </c>
    </row>
    <row r="52" spans="3:170" ht="16.5">
      <c r="C52" s="287" t="s">
        <v>28</v>
      </c>
      <c r="D52" s="287"/>
      <c r="E52" s="287"/>
      <c r="F52" s="287"/>
      <c r="G52" s="287"/>
      <c r="H52" s="287"/>
      <c r="I52" s="287"/>
      <c r="J52" s="287"/>
      <c r="K52" s="287"/>
      <c r="L52" s="287"/>
      <c r="M52" s="287"/>
      <c r="N52" s="287"/>
      <c r="O52" s="287"/>
      <c r="P52" s="287"/>
      <c r="Q52" s="287"/>
      <c r="R52" s="287"/>
      <c r="S52" s="287"/>
      <c r="T52" s="287"/>
      <c r="U52" s="287"/>
      <c r="V52" s="287"/>
      <c r="W52" s="287"/>
      <c r="X52" s="287"/>
      <c r="Y52" s="287"/>
      <c r="Z52" s="287"/>
      <c r="AA52" s="287"/>
      <c r="AB52" s="287"/>
      <c r="AC52" s="287"/>
      <c r="AD52" s="287"/>
      <c r="AE52" s="287"/>
      <c r="AF52" s="287"/>
      <c r="AG52" s="287"/>
      <c r="AH52" s="287"/>
      <c r="AI52" s="287"/>
      <c r="AJ52" s="287"/>
      <c r="AK52" s="287"/>
      <c r="AL52" s="287"/>
      <c r="AM52" s="287"/>
      <c r="AN52" s="287"/>
      <c r="AO52" s="287"/>
      <c r="AP52" s="287"/>
      <c r="AQ52" s="287"/>
      <c r="AR52" s="287"/>
      <c r="AS52" s="287"/>
      <c r="AT52" s="287"/>
      <c r="AU52" s="287"/>
      <c r="AV52" s="287"/>
      <c r="AW52" s="287"/>
      <c r="AX52" s="287"/>
      <c r="AY52" s="287"/>
      <c r="AZ52" s="287"/>
      <c r="BA52" s="287"/>
      <c r="BB52" s="287"/>
      <c r="BC52" s="287"/>
      <c r="BD52" s="287"/>
      <c r="BE52" s="287"/>
      <c r="BF52" s="287"/>
      <c r="BG52" s="287"/>
      <c r="BH52" s="287"/>
      <c r="BI52" s="287"/>
      <c r="BJ52" s="287"/>
      <c r="BK52" s="287"/>
      <c r="BL52" s="287"/>
      <c r="BM52" s="287"/>
      <c r="BN52" s="287"/>
      <c r="BO52" s="287"/>
      <c r="BP52" s="287"/>
      <c r="BQ52" s="287"/>
      <c r="BR52" s="287"/>
      <c r="BS52" s="287"/>
      <c r="BT52" s="287"/>
      <c r="BU52" s="287"/>
      <c r="BV52" s="287"/>
      <c r="BW52" s="287"/>
      <c r="BX52" s="287"/>
      <c r="BY52" s="287"/>
      <c r="BZ52" s="287"/>
      <c r="CA52" s="287"/>
      <c r="CB52" s="287"/>
      <c r="CC52" s="287"/>
      <c r="CD52" s="287"/>
      <c r="CE52" s="287"/>
      <c r="CF52" s="287"/>
      <c r="CG52" s="287"/>
      <c r="CH52" s="287"/>
      <c r="CI52" s="287"/>
      <c r="CJ52" s="287"/>
      <c r="CK52" s="287"/>
      <c r="CL52" s="287"/>
      <c r="CM52" s="287"/>
      <c r="CN52" s="287"/>
      <c r="CO52" s="287"/>
      <c r="CP52" s="287"/>
      <c r="CQ52" s="287"/>
      <c r="CR52" s="287"/>
      <c r="CS52" s="287"/>
      <c r="CT52" s="287"/>
      <c r="CU52" s="287"/>
      <c r="CV52" s="287"/>
      <c r="CW52" s="287"/>
      <c r="CX52" s="287"/>
      <c r="CY52" s="287"/>
      <c r="CZ52" s="287"/>
      <c r="DA52" s="287"/>
      <c r="DB52" s="287"/>
      <c r="DC52" s="287"/>
      <c r="DD52" s="287"/>
      <c r="DE52" s="287"/>
      <c r="DF52" s="287"/>
      <c r="DG52" s="287"/>
      <c r="DH52" s="287"/>
      <c r="DI52" s="287"/>
      <c r="DJ52" s="287"/>
      <c r="DK52" s="287"/>
      <c r="DL52" s="287"/>
      <c r="DM52" s="287"/>
      <c r="DN52" s="287"/>
      <c r="DO52" s="287"/>
      <c r="DP52" s="287"/>
      <c r="DQ52" s="287"/>
      <c r="DR52" s="287"/>
      <c r="DS52" s="287"/>
      <c r="DT52" s="287"/>
      <c r="DU52" s="287"/>
      <c r="DV52" s="287"/>
      <c r="DW52" s="287"/>
      <c r="DX52" s="287"/>
      <c r="DY52" s="287"/>
      <c r="DZ52" s="287"/>
      <c r="EA52" s="287"/>
      <c r="EB52" s="287"/>
      <c r="EC52" s="287"/>
      <c r="ED52" s="287"/>
      <c r="EE52" s="287"/>
      <c r="EF52" s="287"/>
      <c r="EG52" s="287"/>
      <c r="EH52" s="287"/>
      <c r="EI52" s="287"/>
      <c r="EJ52" s="287"/>
      <c r="EK52" s="287"/>
      <c r="EL52" s="287"/>
      <c r="EM52" s="287"/>
      <c r="EN52" s="287"/>
      <c r="EO52" s="287"/>
      <c r="EP52" s="287"/>
      <c r="EQ52" s="287"/>
      <c r="ER52" s="287"/>
      <c r="ES52" s="287"/>
      <c r="ET52" s="287"/>
      <c r="EU52" s="287"/>
      <c r="EV52" s="287"/>
      <c r="EW52" s="287"/>
      <c r="EX52" s="287"/>
      <c r="EY52" s="288"/>
      <c r="EZ52" s="289"/>
      <c r="FA52" s="285">
        <v>4.5</v>
      </c>
      <c r="FB52" s="286"/>
      <c r="FC52" s="286">
        <v>4.75</v>
      </c>
      <c r="FD52" s="286">
        <v>4.54</v>
      </c>
      <c r="FE52" s="286">
        <v>4.54</v>
      </c>
      <c r="FF52" s="281">
        <v>4.3999999999999995</v>
      </c>
      <c r="FG52" s="281">
        <v>4.3999999999999995</v>
      </c>
      <c r="FH52" s="282">
        <v>4.3999999999999995</v>
      </c>
      <c r="FJ52" s="286">
        <v>4.5</v>
      </c>
      <c r="FK52" s="286"/>
      <c r="FL52" s="286">
        <v>4.75</v>
      </c>
      <c r="FM52" s="286">
        <v>4.8499999999999996</v>
      </c>
      <c r="FN52" s="286">
        <v>4.54</v>
      </c>
    </row>
    <row r="53" spans="3:170" ht="16.5">
      <c r="C53" s="287" t="s">
        <v>29</v>
      </c>
      <c r="D53" s="287"/>
      <c r="E53" s="287"/>
      <c r="F53" s="287"/>
      <c r="G53" s="287"/>
      <c r="H53" s="287"/>
      <c r="I53" s="287"/>
      <c r="J53" s="287"/>
      <c r="K53" s="287"/>
      <c r="L53" s="287"/>
      <c r="M53" s="287"/>
      <c r="N53" s="287"/>
      <c r="O53" s="287"/>
      <c r="P53" s="287"/>
      <c r="Q53" s="287"/>
      <c r="R53" s="287"/>
      <c r="S53" s="287"/>
      <c r="T53" s="287"/>
      <c r="U53" s="287"/>
      <c r="V53" s="287"/>
      <c r="W53" s="287"/>
      <c r="X53" s="287"/>
      <c r="Y53" s="287"/>
      <c r="Z53" s="287"/>
      <c r="AA53" s="287"/>
      <c r="AB53" s="287"/>
      <c r="AC53" s="287"/>
      <c r="AD53" s="287"/>
      <c r="AE53" s="287"/>
      <c r="AF53" s="287"/>
      <c r="AG53" s="287"/>
      <c r="AH53" s="287"/>
      <c r="AI53" s="287"/>
      <c r="AJ53" s="287"/>
      <c r="AK53" s="287"/>
      <c r="AL53" s="287"/>
      <c r="AM53" s="287"/>
      <c r="AN53" s="287"/>
      <c r="AO53" s="287"/>
      <c r="AP53" s="287"/>
      <c r="AQ53" s="287"/>
      <c r="AR53" s="287"/>
      <c r="AS53" s="287"/>
      <c r="AT53" s="287"/>
      <c r="AU53" s="287"/>
      <c r="AV53" s="287"/>
      <c r="AW53" s="287"/>
      <c r="AX53" s="287"/>
      <c r="AY53" s="287"/>
      <c r="AZ53" s="287"/>
      <c r="BA53" s="287"/>
      <c r="BB53" s="287"/>
      <c r="BC53" s="287"/>
      <c r="BD53" s="287"/>
      <c r="BE53" s="287"/>
      <c r="BF53" s="287"/>
      <c r="BG53" s="287"/>
      <c r="BH53" s="287"/>
      <c r="BI53" s="287"/>
      <c r="BJ53" s="287"/>
      <c r="BK53" s="287"/>
      <c r="BL53" s="287"/>
      <c r="BM53" s="287"/>
      <c r="BN53" s="287"/>
      <c r="BO53" s="287"/>
      <c r="BP53" s="287"/>
      <c r="BQ53" s="287"/>
      <c r="BR53" s="287"/>
      <c r="BS53" s="287"/>
      <c r="BT53" s="287"/>
      <c r="BU53" s="287"/>
      <c r="BV53" s="287"/>
      <c r="BW53" s="287"/>
      <c r="BX53" s="287"/>
      <c r="BY53" s="287"/>
      <c r="BZ53" s="287"/>
      <c r="CA53" s="287"/>
      <c r="CB53" s="287"/>
      <c r="CC53" s="287"/>
      <c r="CD53" s="287"/>
      <c r="CE53" s="287"/>
      <c r="CF53" s="287"/>
      <c r="CG53" s="287"/>
      <c r="CH53" s="287"/>
      <c r="CI53" s="287"/>
      <c r="CJ53" s="287"/>
      <c r="CK53" s="287"/>
      <c r="CL53" s="287"/>
      <c r="CM53" s="287"/>
      <c r="CN53" s="287"/>
      <c r="CO53" s="287"/>
      <c r="CP53" s="287"/>
      <c r="CQ53" s="287"/>
      <c r="CR53" s="287"/>
      <c r="CS53" s="287"/>
      <c r="CT53" s="287"/>
      <c r="CU53" s="287"/>
      <c r="CV53" s="287"/>
      <c r="CW53" s="287"/>
      <c r="CX53" s="287"/>
      <c r="CY53" s="287"/>
      <c r="CZ53" s="287"/>
      <c r="DA53" s="287"/>
      <c r="DB53" s="287"/>
      <c r="DC53" s="287"/>
      <c r="DD53" s="287"/>
      <c r="DE53" s="287"/>
      <c r="DF53" s="287"/>
      <c r="DG53" s="287"/>
      <c r="DH53" s="287"/>
      <c r="DI53" s="287"/>
      <c r="DJ53" s="287"/>
      <c r="DK53" s="287"/>
      <c r="DL53" s="287"/>
      <c r="DM53" s="287"/>
      <c r="DN53" s="287"/>
      <c r="DO53" s="287"/>
      <c r="DP53" s="287"/>
      <c r="DQ53" s="287"/>
      <c r="DR53" s="287"/>
      <c r="DS53" s="287"/>
      <c r="DT53" s="287"/>
      <c r="DU53" s="287"/>
      <c r="DV53" s="287"/>
      <c r="DW53" s="287"/>
      <c r="DX53" s="287"/>
      <c r="DY53" s="287"/>
      <c r="DZ53" s="287"/>
      <c r="EA53" s="287"/>
      <c r="EB53" s="287"/>
      <c r="EC53" s="287"/>
      <c r="ED53" s="287"/>
      <c r="EE53" s="287"/>
      <c r="EF53" s="287"/>
      <c r="EG53" s="287"/>
      <c r="EH53" s="287"/>
      <c r="EI53" s="287"/>
      <c r="EJ53" s="287"/>
      <c r="EK53" s="287"/>
      <c r="EL53" s="287"/>
      <c r="EM53" s="287"/>
      <c r="EN53" s="287"/>
      <c r="EO53" s="287"/>
      <c r="EP53" s="287"/>
      <c r="EQ53" s="287"/>
      <c r="ER53" s="287"/>
      <c r="ES53" s="287"/>
      <c r="ET53" s="287"/>
      <c r="EU53" s="287"/>
      <c r="EV53" s="287"/>
      <c r="EW53" s="287"/>
      <c r="EX53" s="287"/>
      <c r="EY53" s="288"/>
      <c r="EZ53" s="289"/>
      <c r="FA53" s="285">
        <v>4.5</v>
      </c>
      <c r="FB53" s="286"/>
      <c r="FC53" s="286">
        <v>4.66</v>
      </c>
      <c r="FD53" s="286">
        <v>4.34</v>
      </c>
      <c r="FE53" s="286">
        <v>4.34</v>
      </c>
      <c r="FF53" s="281">
        <v>4.5495470199043311</v>
      </c>
      <c r="FG53" s="281">
        <v>4.74</v>
      </c>
      <c r="FH53" s="282">
        <v>4.33</v>
      </c>
      <c r="FJ53" s="286">
        <v>4.5</v>
      </c>
      <c r="FK53" s="286"/>
      <c r="FL53" s="286">
        <v>4.66</v>
      </c>
      <c r="FM53" s="286">
        <v>4.8</v>
      </c>
      <c r="FN53" s="286">
        <v>4.34</v>
      </c>
    </row>
    <row r="54" spans="3:170" ht="15">
      <c r="C54" s="275" t="s">
        <v>30</v>
      </c>
      <c r="D54" s="275"/>
      <c r="E54" s="275"/>
      <c r="F54" s="275"/>
      <c r="G54" s="275"/>
      <c r="H54" s="275"/>
      <c r="I54" s="275"/>
      <c r="J54" s="275"/>
      <c r="K54" s="275"/>
      <c r="L54" s="275"/>
      <c r="M54" s="275"/>
      <c r="N54" s="275"/>
      <c r="O54" s="275"/>
      <c r="P54" s="275"/>
      <c r="Q54" s="275"/>
      <c r="R54" s="275"/>
      <c r="S54" s="275"/>
      <c r="T54" s="275"/>
      <c r="U54" s="275"/>
      <c r="V54" s="275"/>
      <c r="W54" s="275"/>
      <c r="X54" s="275"/>
      <c r="Y54" s="275"/>
      <c r="Z54" s="275"/>
      <c r="AA54" s="275"/>
      <c r="AB54" s="275"/>
      <c r="AC54" s="275"/>
      <c r="AD54" s="275"/>
      <c r="AE54" s="275"/>
      <c r="AF54" s="275"/>
      <c r="AG54" s="275"/>
      <c r="AH54" s="275"/>
      <c r="AI54" s="275"/>
      <c r="AJ54" s="275"/>
      <c r="AK54" s="275"/>
      <c r="AL54" s="275"/>
      <c r="AM54" s="275"/>
      <c r="AN54" s="275"/>
      <c r="AO54" s="275"/>
      <c r="AP54" s="275"/>
      <c r="AQ54" s="275"/>
      <c r="AR54" s="275"/>
      <c r="AS54" s="275"/>
      <c r="AT54" s="275"/>
      <c r="AU54" s="275"/>
      <c r="AV54" s="275"/>
      <c r="AW54" s="275"/>
      <c r="AX54" s="275"/>
      <c r="AY54" s="275"/>
      <c r="AZ54" s="275"/>
      <c r="BA54" s="275"/>
      <c r="BB54" s="275"/>
      <c r="BC54" s="275"/>
      <c r="BD54" s="275"/>
      <c r="BE54" s="275"/>
      <c r="BF54" s="275"/>
      <c r="BG54" s="275"/>
      <c r="BH54" s="275"/>
      <c r="BI54" s="275"/>
      <c r="BJ54" s="275"/>
      <c r="BK54" s="275"/>
      <c r="BL54" s="275"/>
      <c r="BM54" s="275"/>
      <c r="BN54" s="275"/>
      <c r="BO54" s="275"/>
      <c r="BP54" s="275"/>
      <c r="BQ54" s="275"/>
      <c r="BR54" s="275"/>
      <c r="BS54" s="275"/>
      <c r="BT54" s="275"/>
      <c r="BU54" s="275"/>
      <c r="BV54" s="275"/>
      <c r="BW54" s="275"/>
      <c r="BX54" s="275"/>
      <c r="BY54" s="275"/>
      <c r="BZ54" s="275"/>
      <c r="CA54" s="275"/>
      <c r="CB54" s="275"/>
      <c r="CC54" s="275"/>
      <c r="CD54" s="275"/>
      <c r="CE54" s="275"/>
      <c r="CF54" s="275"/>
      <c r="CG54" s="275"/>
      <c r="CH54" s="275"/>
      <c r="CI54" s="275"/>
      <c r="CJ54" s="275"/>
      <c r="CK54" s="275"/>
      <c r="CL54" s="275"/>
      <c r="CM54" s="275"/>
      <c r="CN54" s="275"/>
      <c r="CO54" s="275"/>
      <c r="CP54" s="275"/>
      <c r="CQ54" s="275"/>
      <c r="CR54" s="275"/>
      <c r="CS54" s="275"/>
      <c r="CT54" s="275"/>
      <c r="CU54" s="275"/>
      <c r="CV54" s="275"/>
      <c r="CW54" s="275"/>
      <c r="CX54" s="275"/>
      <c r="CY54" s="275"/>
      <c r="CZ54" s="275"/>
      <c r="DA54" s="275"/>
      <c r="DB54" s="275"/>
      <c r="DC54" s="275"/>
      <c r="DD54" s="275"/>
      <c r="DE54" s="275"/>
      <c r="DF54" s="275"/>
      <c r="DG54" s="275"/>
      <c r="DH54" s="275"/>
      <c r="DI54" s="275"/>
      <c r="DJ54" s="275"/>
      <c r="DK54" s="275"/>
      <c r="DL54" s="275"/>
      <c r="DM54" s="275"/>
      <c r="DN54" s="275"/>
      <c r="DO54" s="275"/>
      <c r="DP54" s="275"/>
      <c r="DQ54" s="275"/>
      <c r="DR54" s="275"/>
      <c r="DS54" s="275"/>
      <c r="DT54" s="275"/>
      <c r="DU54" s="275"/>
      <c r="DV54" s="275"/>
      <c r="DW54" s="275"/>
      <c r="DX54" s="275"/>
      <c r="DY54" s="275"/>
      <c r="DZ54" s="275"/>
      <c r="EA54" s="275"/>
      <c r="EB54" s="275"/>
      <c r="EC54" s="275"/>
      <c r="ED54" s="275"/>
      <c r="EE54" s="275"/>
      <c r="EF54" s="275"/>
      <c r="EG54" s="275"/>
      <c r="EH54" s="275"/>
      <c r="EI54" s="275"/>
      <c r="EJ54" s="275"/>
      <c r="EK54" s="275"/>
      <c r="EL54" s="275"/>
      <c r="EM54" s="275"/>
      <c r="EN54" s="275"/>
      <c r="EO54" s="275"/>
      <c r="EP54" s="275"/>
      <c r="EQ54" s="275"/>
      <c r="ER54" s="275"/>
      <c r="ES54" s="275"/>
      <c r="ET54" s="275"/>
      <c r="EU54" s="275"/>
      <c r="EV54" s="275"/>
      <c r="EW54" s="275"/>
      <c r="EX54" s="275"/>
      <c r="EY54" s="276"/>
      <c r="EZ54" s="277"/>
      <c r="FA54" s="285">
        <v>3.1</v>
      </c>
      <c r="FB54" s="286"/>
      <c r="FC54" s="286">
        <v>3.1</v>
      </c>
      <c r="FD54" s="286">
        <v>3.1</v>
      </c>
      <c r="FE54" s="286">
        <v>3.1</v>
      </c>
      <c r="FF54" s="281">
        <v>3.1</v>
      </c>
      <c r="FG54" s="281">
        <v>3.2</v>
      </c>
      <c r="FH54" s="282">
        <v>3.2</v>
      </c>
      <c r="FJ54" s="286">
        <v>3.1</v>
      </c>
      <c r="FK54" s="286"/>
      <c r="FL54" s="286">
        <v>3.1</v>
      </c>
      <c r="FM54" s="286">
        <v>3.1</v>
      </c>
      <c r="FN54" s="286">
        <v>3.1</v>
      </c>
    </row>
  </sheetData>
  <mergeCells count="2">
    <mergeCell ref="FC1:FE1"/>
    <mergeCell ref="FL1:FN1"/>
  </mergeCells>
  <phoneticPr fontId="19" type="noConversion"/>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8" tint="-0.499984740745262"/>
  </sheetPr>
  <dimension ref="A2:AK236"/>
  <sheetViews>
    <sheetView topLeftCell="A166" zoomScale="90" zoomScaleNormal="90" workbookViewId="0">
      <selection activeCell="C64" sqref="C1:E1048576"/>
    </sheetView>
  </sheetViews>
  <sheetFormatPr defaultRowHeight="17.25"/>
  <cols>
    <col min="1" max="1" width="21.875" style="310" customWidth="1"/>
    <col min="2" max="2" width="7.625" style="310" customWidth="1"/>
    <col min="3" max="3" width="9.75" style="310" bestFit="1" customWidth="1"/>
    <col min="4" max="4" width="9.375" style="310" customWidth="1"/>
    <col min="5" max="5" width="10.5" style="310" bestFit="1" customWidth="1"/>
    <col min="6" max="29" width="9.625" style="311" bestFit="1" customWidth="1"/>
    <col min="30" max="257" width="9" style="311"/>
    <col min="258" max="258" width="18.5" style="311" customWidth="1"/>
    <col min="259" max="260" width="9" style="311"/>
    <col min="261" max="261" width="11.5" style="311" customWidth="1"/>
    <col min="262" max="285" width="12.375" style="311" bestFit="1" customWidth="1"/>
    <col min="286" max="513" width="9" style="311"/>
    <col min="514" max="514" width="18.5" style="311" customWidth="1"/>
    <col min="515" max="516" width="9" style="311"/>
    <col min="517" max="517" width="11.5" style="311" customWidth="1"/>
    <col min="518" max="541" width="12.375" style="311" bestFit="1" customWidth="1"/>
    <col min="542" max="769" width="9" style="311"/>
    <col min="770" max="770" width="18.5" style="311" customWidth="1"/>
    <col min="771" max="772" width="9" style="311"/>
    <col min="773" max="773" width="11.5" style="311" customWidth="1"/>
    <col min="774" max="797" width="12.375" style="311" bestFit="1" customWidth="1"/>
    <col min="798" max="1025" width="9" style="311"/>
    <col min="1026" max="1026" width="18.5" style="311" customWidth="1"/>
    <col min="1027" max="1028" width="9" style="311"/>
    <col min="1029" max="1029" width="11.5" style="311" customWidth="1"/>
    <col min="1030" max="1053" width="12.375" style="311" bestFit="1" customWidth="1"/>
    <col min="1054" max="1281" width="9" style="311"/>
    <col min="1282" max="1282" width="18.5" style="311" customWidth="1"/>
    <col min="1283" max="1284" width="9" style="311"/>
    <col min="1285" max="1285" width="11.5" style="311" customWidth="1"/>
    <col min="1286" max="1309" width="12.375" style="311" bestFit="1" customWidth="1"/>
    <col min="1310" max="1537" width="9" style="311"/>
    <col min="1538" max="1538" width="18.5" style="311" customWidth="1"/>
    <col min="1539" max="1540" width="9" style="311"/>
    <col min="1541" max="1541" width="11.5" style="311" customWidth="1"/>
    <col min="1542" max="1565" width="12.375" style="311" bestFit="1" customWidth="1"/>
    <col min="1566" max="1793" width="9" style="311"/>
    <col min="1794" max="1794" width="18.5" style="311" customWidth="1"/>
    <col min="1795" max="1796" width="9" style="311"/>
    <col min="1797" max="1797" width="11.5" style="311" customWidth="1"/>
    <col min="1798" max="1821" width="12.375" style="311" bestFit="1" customWidth="1"/>
    <col min="1822" max="2049" width="9" style="311"/>
    <col min="2050" max="2050" width="18.5" style="311" customWidth="1"/>
    <col min="2051" max="2052" width="9" style="311"/>
    <col min="2053" max="2053" width="11.5" style="311" customWidth="1"/>
    <col min="2054" max="2077" width="12.375" style="311" bestFit="1" customWidth="1"/>
    <col min="2078" max="2305" width="9" style="311"/>
    <col min="2306" max="2306" width="18.5" style="311" customWidth="1"/>
    <col min="2307" max="2308" width="9" style="311"/>
    <col min="2309" max="2309" width="11.5" style="311" customWidth="1"/>
    <col min="2310" max="2333" width="12.375" style="311" bestFit="1" customWidth="1"/>
    <col min="2334" max="2561" width="9" style="311"/>
    <col min="2562" max="2562" width="18.5" style="311" customWidth="1"/>
    <col min="2563" max="2564" width="9" style="311"/>
    <col min="2565" max="2565" width="11.5" style="311" customWidth="1"/>
    <col min="2566" max="2589" width="12.375" style="311" bestFit="1" customWidth="1"/>
    <col min="2590" max="2817" width="9" style="311"/>
    <col min="2818" max="2818" width="18.5" style="311" customWidth="1"/>
    <col min="2819" max="2820" width="9" style="311"/>
    <col min="2821" max="2821" width="11.5" style="311" customWidth="1"/>
    <col min="2822" max="2845" width="12.375" style="311" bestFit="1" customWidth="1"/>
    <col min="2846" max="3073" width="9" style="311"/>
    <col min="3074" max="3074" width="18.5" style="311" customWidth="1"/>
    <col min="3075" max="3076" width="9" style="311"/>
    <col min="3077" max="3077" width="11.5" style="311" customWidth="1"/>
    <col min="3078" max="3101" width="12.375" style="311" bestFit="1" customWidth="1"/>
    <col min="3102" max="3329" width="9" style="311"/>
    <col min="3330" max="3330" width="18.5" style="311" customWidth="1"/>
    <col min="3331" max="3332" width="9" style="311"/>
    <col min="3333" max="3333" width="11.5" style="311" customWidth="1"/>
    <col min="3334" max="3357" width="12.375" style="311" bestFit="1" customWidth="1"/>
    <col min="3358" max="3585" width="9" style="311"/>
    <col min="3586" max="3586" width="18.5" style="311" customWidth="1"/>
    <col min="3587" max="3588" width="9" style="311"/>
    <col min="3589" max="3589" width="11.5" style="311" customWidth="1"/>
    <col min="3590" max="3613" width="12.375" style="311" bestFit="1" customWidth="1"/>
    <col min="3614" max="3841" width="9" style="311"/>
    <col min="3842" max="3842" width="18.5" style="311" customWidth="1"/>
    <col min="3843" max="3844" width="9" style="311"/>
    <col min="3845" max="3845" width="11.5" style="311" customWidth="1"/>
    <col min="3846" max="3869" width="12.375" style="311" bestFit="1" customWidth="1"/>
    <col min="3870" max="4097" width="9" style="311"/>
    <col min="4098" max="4098" width="18.5" style="311" customWidth="1"/>
    <col min="4099" max="4100" width="9" style="311"/>
    <col min="4101" max="4101" width="11.5" style="311" customWidth="1"/>
    <col min="4102" max="4125" width="12.375" style="311" bestFit="1" customWidth="1"/>
    <col min="4126" max="4353" width="9" style="311"/>
    <col min="4354" max="4354" width="18.5" style="311" customWidth="1"/>
    <col min="4355" max="4356" width="9" style="311"/>
    <col min="4357" max="4357" width="11.5" style="311" customWidth="1"/>
    <col min="4358" max="4381" width="12.375" style="311" bestFit="1" customWidth="1"/>
    <col min="4382" max="4609" width="9" style="311"/>
    <col min="4610" max="4610" width="18.5" style="311" customWidth="1"/>
    <col min="4611" max="4612" width="9" style="311"/>
    <col min="4613" max="4613" width="11.5" style="311" customWidth="1"/>
    <col min="4614" max="4637" width="12.375" style="311" bestFit="1" customWidth="1"/>
    <col min="4638" max="4865" width="9" style="311"/>
    <col min="4866" max="4866" width="18.5" style="311" customWidth="1"/>
    <col min="4867" max="4868" width="9" style="311"/>
    <col min="4869" max="4869" width="11.5" style="311" customWidth="1"/>
    <col min="4870" max="4893" width="12.375" style="311" bestFit="1" customWidth="1"/>
    <col min="4894" max="5121" width="9" style="311"/>
    <col min="5122" max="5122" width="18.5" style="311" customWidth="1"/>
    <col min="5123" max="5124" width="9" style="311"/>
    <col min="5125" max="5125" width="11.5" style="311" customWidth="1"/>
    <col min="5126" max="5149" width="12.375" style="311" bestFit="1" customWidth="1"/>
    <col min="5150" max="5377" width="9" style="311"/>
    <col min="5378" max="5378" width="18.5" style="311" customWidth="1"/>
    <col min="5379" max="5380" width="9" style="311"/>
    <col min="5381" max="5381" width="11.5" style="311" customWidth="1"/>
    <col min="5382" max="5405" width="12.375" style="311" bestFit="1" customWidth="1"/>
    <col min="5406" max="5633" width="9" style="311"/>
    <col min="5634" max="5634" width="18.5" style="311" customWidth="1"/>
    <col min="5635" max="5636" width="9" style="311"/>
    <col min="5637" max="5637" width="11.5" style="311" customWidth="1"/>
    <col min="5638" max="5661" width="12.375" style="311" bestFit="1" customWidth="1"/>
    <col min="5662" max="5889" width="9" style="311"/>
    <col min="5890" max="5890" width="18.5" style="311" customWidth="1"/>
    <col min="5891" max="5892" width="9" style="311"/>
    <col min="5893" max="5893" width="11.5" style="311" customWidth="1"/>
    <col min="5894" max="5917" width="12.375" style="311" bestFit="1" customWidth="1"/>
    <col min="5918" max="6145" width="9" style="311"/>
    <col min="6146" max="6146" width="18.5" style="311" customWidth="1"/>
    <col min="6147" max="6148" width="9" style="311"/>
    <col min="6149" max="6149" width="11.5" style="311" customWidth="1"/>
    <col min="6150" max="6173" width="12.375" style="311" bestFit="1" customWidth="1"/>
    <col min="6174" max="6401" width="9" style="311"/>
    <col min="6402" max="6402" width="18.5" style="311" customWidth="1"/>
    <col min="6403" max="6404" width="9" style="311"/>
    <col min="6405" max="6405" width="11.5" style="311" customWidth="1"/>
    <col min="6406" max="6429" width="12.375" style="311" bestFit="1" customWidth="1"/>
    <col min="6430" max="6657" width="9" style="311"/>
    <col min="6658" max="6658" width="18.5" style="311" customWidth="1"/>
    <col min="6659" max="6660" width="9" style="311"/>
    <col min="6661" max="6661" width="11.5" style="311" customWidth="1"/>
    <col min="6662" max="6685" width="12.375" style="311" bestFit="1" customWidth="1"/>
    <col min="6686" max="6913" width="9" style="311"/>
    <col min="6914" max="6914" width="18.5" style="311" customWidth="1"/>
    <col min="6915" max="6916" width="9" style="311"/>
    <col min="6917" max="6917" width="11.5" style="311" customWidth="1"/>
    <col min="6918" max="6941" width="12.375" style="311" bestFit="1" customWidth="1"/>
    <col min="6942" max="7169" width="9" style="311"/>
    <col min="7170" max="7170" width="18.5" style="311" customWidth="1"/>
    <col min="7171" max="7172" width="9" style="311"/>
    <col min="7173" max="7173" width="11.5" style="311" customWidth="1"/>
    <col min="7174" max="7197" width="12.375" style="311" bestFit="1" customWidth="1"/>
    <col min="7198" max="7425" width="9" style="311"/>
    <col min="7426" max="7426" width="18.5" style="311" customWidth="1"/>
    <col min="7427" max="7428" width="9" style="311"/>
    <col min="7429" max="7429" width="11.5" style="311" customWidth="1"/>
    <col min="7430" max="7453" width="12.375" style="311" bestFit="1" customWidth="1"/>
    <col min="7454" max="7681" width="9" style="311"/>
    <col min="7682" max="7682" width="18.5" style="311" customWidth="1"/>
    <col min="7683" max="7684" width="9" style="311"/>
    <col min="7685" max="7685" width="11.5" style="311" customWidth="1"/>
    <col min="7686" max="7709" width="12.375" style="311" bestFit="1" customWidth="1"/>
    <col min="7710" max="7937" width="9" style="311"/>
    <col min="7938" max="7938" width="18.5" style="311" customWidth="1"/>
    <col min="7939" max="7940" width="9" style="311"/>
    <col min="7941" max="7941" width="11.5" style="311" customWidth="1"/>
    <col min="7942" max="7965" width="12.375" style="311" bestFit="1" customWidth="1"/>
    <col min="7966" max="8193" width="9" style="311"/>
    <col min="8194" max="8194" width="18.5" style="311" customWidth="1"/>
    <col min="8195" max="8196" width="9" style="311"/>
    <col min="8197" max="8197" width="11.5" style="311" customWidth="1"/>
    <col min="8198" max="8221" width="12.375" style="311" bestFit="1" customWidth="1"/>
    <col min="8222" max="8449" width="9" style="311"/>
    <col min="8450" max="8450" width="18.5" style="311" customWidth="1"/>
    <col min="8451" max="8452" width="9" style="311"/>
    <col min="8453" max="8453" width="11.5" style="311" customWidth="1"/>
    <col min="8454" max="8477" width="12.375" style="311" bestFit="1" customWidth="1"/>
    <col min="8478" max="8705" width="9" style="311"/>
    <col min="8706" max="8706" width="18.5" style="311" customWidth="1"/>
    <col min="8707" max="8708" width="9" style="311"/>
    <col min="8709" max="8709" width="11.5" style="311" customWidth="1"/>
    <col min="8710" max="8733" width="12.375" style="311" bestFit="1" customWidth="1"/>
    <col min="8734" max="8961" width="9" style="311"/>
    <col min="8962" max="8962" width="18.5" style="311" customWidth="1"/>
    <col min="8963" max="8964" width="9" style="311"/>
    <col min="8965" max="8965" width="11.5" style="311" customWidth="1"/>
    <col min="8966" max="8989" width="12.375" style="311" bestFit="1" customWidth="1"/>
    <col min="8990" max="9217" width="9" style="311"/>
    <col min="9218" max="9218" width="18.5" style="311" customWidth="1"/>
    <col min="9219" max="9220" width="9" style="311"/>
    <col min="9221" max="9221" width="11.5" style="311" customWidth="1"/>
    <col min="9222" max="9245" width="12.375" style="311" bestFit="1" customWidth="1"/>
    <col min="9246" max="9473" width="9" style="311"/>
    <col min="9474" max="9474" width="18.5" style="311" customWidth="1"/>
    <col min="9475" max="9476" width="9" style="311"/>
    <col min="9477" max="9477" width="11.5" style="311" customWidth="1"/>
    <col min="9478" max="9501" width="12.375" style="311" bestFit="1" customWidth="1"/>
    <col min="9502" max="9729" width="9" style="311"/>
    <col min="9730" max="9730" width="18.5" style="311" customWidth="1"/>
    <col min="9731" max="9732" width="9" style="311"/>
    <col min="9733" max="9733" width="11.5" style="311" customWidth="1"/>
    <col min="9734" max="9757" width="12.375" style="311" bestFit="1" customWidth="1"/>
    <col min="9758" max="9985" width="9" style="311"/>
    <col min="9986" max="9986" width="18.5" style="311" customWidth="1"/>
    <col min="9987" max="9988" width="9" style="311"/>
    <col min="9989" max="9989" width="11.5" style="311" customWidth="1"/>
    <col min="9990" max="10013" width="12.375" style="311" bestFit="1" customWidth="1"/>
    <col min="10014" max="10241" width="9" style="311"/>
    <col min="10242" max="10242" width="18.5" style="311" customWidth="1"/>
    <col min="10243" max="10244" width="9" style="311"/>
    <col min="10245" max="10245" width="11.5" style="311" customWidth="1"/>
    <col min="10246" max="10269" width="12.375" style="311" bestFit="1" customWidth="1"/>
    <col min="10270" max="10497" width="9" style="311"/>
    <col min="10498" max="10498" width="18.5" style="311" customWidth="1"/>
    <col min="10499" max="10500" width="9" style="311"/>
    <col min="10501" max="10501" width="11.5" style="311" customWidth="1"/>
    <col min="10502" max="10525" width="12.375" style="311" bestFit="1" customWidth="1"/>
    <col min="10526" max="10753" width="9" style="311"/>
    <col min="10754" max="10754" width="18.5" style="311" customWidth="1"/>
    <col min="10755" max="10756" width="9" style="311"/>
    <col min="10757" max="10757" width="11.5" style="311" customWidth="1"/>
    <col min="10758" max="10781" width="12.375" style="311" bestFit="1" customWidth="1"/>
    <col min="10782" max="11009" width="9" style="311"/>
    <col min="11010" max="11010" width="18.5" style="311" customWidth="1"/>
    <col min="11011" max="11012" width="9" style="311"/>
    <col min="11013" max="11013" width="11.5" style="311" customWidth="1"/>
    <col min="11014" max="11037" width="12.375" style="311" bestFit="1" customWidth="1"/>
    <col min="11038" max="11265" width="9" style="311"/>
    <col min="11266" max="11266" width="18.5" style="311" customWidth="1"/>
    <col min="11267" max="11268" width="9" style="311"/>
    <col min="11269" max="11269" width="11.5" style="311" customWidth="1"/>
    <col min="11270" max="11293" width="12.375" style="311" bestFit="1" customWidth="1"/>
    <col min="11294" max="11521" width="9" style="311"/>
    <col min="11522" max="11522" width="18.5" style="311" customWidth="1"/>
    <col min="11523" max="11524" width="9" style="311"/>
    <col min="11525" max="11525" width="11.5" style="311" customWidth="1"/>
    <col min="11526" max="11549" width="12.375" style="311" bestFit="1" customWidth="1"/>
    <col min="11550" max="11777" width="9" style="311"/>
    <col min="11778" max="11778" width="18.5" style="311" customWidth="1"/>
    <col min="11779" max="11780" width="9" style="311"/>
    <col min="11781" max="11781" width="11.5" style="311" customWidth="1"/>
    <col min="11782" max="11805" width="12.375" style="311" bestFit="1" customWidth="1"/>
    <col min="11806" max="12033" width="9" style="311"/>
    <col min="12034" max="12034" width="18.5" style="311" customWidth="1"/>
    <col min="12035" max="12036" width="9" style="311"/>
    <col min="12037" max="12037" width="11.5" style="311" customWidth="1"/>
    <col min="12038" max="12061" width="12.375" style="311" bestFit="1" customWidth="1"/>
    <col min="12062" max="12289" width="9" style="311"/>
    <col min="12290" max="12290" width="18.5" style="311" customWidth="1"/>
    <col min="12291" max="12292" width="9" style="311"/>
    <col min="12293" max="12293" width="11.5" style="311" customWidth="1"/>
    <col min="12294" max="12317" width="12.375" style="311" bestFit="1" customWidth="1"/>
    <col min="12318" max="12545" width="9" style="311"/>
    <col min="12546" max="12546" width="18.5" style="311" customWidth="1"/>
    <col min="12547" max="12548" width="9" style="311"/>
    <col min="12549" max="12549" width="11.5" style="311" customWidth="1"/>
    <col min="12550" max="12573" width="12.375" style="311" bestFit="1" customWidth="1"/>
    <col min="12574" max="12801" width="9" style="311"/>
    <col min="12802" max="12802" width="18.5" style="311" customWidth="1"/>
    <col min="12803" max="12804" width="9" style="311"/>
    <col min="12805" max="12805" width="11.5" style="311" customWidth="1"/>
    <col min="12806" max="12829" width="12.375" style="311" bestFit="1" customWidth="1"/>
    <col min="12830" max="13057" width="9" style="311"/>
    <col min="13058" max="13058" width="18.5" style="311" customWidth="1"/>
    <col min="13059" max="13060" width="9" style="311"/>
    <col min="13061" max="13061" width="11.5" style="311" customWidth="1"/>
    <col min="13062" max="13085" width="12.375" style="311" bestFit="1" customWidth="1"/>
    <col min="13086" max="13313" width="9" style="311"/>
    <col min="13314" max="13314" width="18.5" style="311" customWidth="1"/>
    <col min="13315" max="13316" width="9" style="311"/>
    <col min="13317" max="13317" width="11.5" style="311" customWidth="1"/>
    <col min="13318" max="13341" width="12.375" style="311" bestFit="1" customWidth="1"/>
    <col min="13342" max="13569" width="9" style="311"/>
    <col min="13570" max="13570" width="18.5" style="311" customWidth="1"/>
    <col min="13571" max="13572" width="9" style="311"/>
    <col min="13573" max="13573" width="11.5" style="311" customWidth="1"/>
    <col min="13574" max="13597" width="12.375" style="311" bestFit="1" customWidth="1"/>
    <col min="13598" max="13825" width="9" style="311"/>
    <col min="13826" max="13826" width="18.5" style="311" customWidth="1"/>
    <col min="13827" max="13828" width="9" style="311"/>
    <col min="13829" max="13829" width="11.5" style="311" customWidth="1"/>
    <col min="13830" max="13853" width="12.375" style="311" bestFit="1" customWidth="1"/>
    <col min="13854" max="14081" width="9" style="311"/>
    <col min="14082" max="14082" width="18.5" style="311" customWidth="1"/>
    <col min="14083" max="14084" width="9" style="311"/>
    <col min="14085" max="14085" width="11.5" style="311" customWidth="1"/>
    <col min="14086" max="14109" width="12.375" style="311" bestFit="1" customWidth="1"/>
    <col min="14110" max="14337" width="9" style="311"/>
    <col min="14338" max="14338" width="18.5" style="311" customWidth="1"/>
    <col min="14339" max="14340" width="9" style="311"/>
    <col min="14341" max="14341" width="11.5" style="311" customWidth="1"/>
    <col min="14342" max="14365" width="12.375" style="311" bestFit="1" customWidth="1"/>
    <col min="14366" max="14593" width="9" style="311"/>
    <col min="14594" max="14594" width="18.5" style="311" customWidth="1"/>
    <col min="14595" max="14596" width="9" style="311"/>
    <col min="14597" max="14597" width="11.5" style="311" customWidth="1"/>
    <col min="14598" max="14621" width="12.375" style="311" bestFit="1" customWidth="1"/>
    <col min="14622" max="14849" width="9" style="311"/>
    <col min="14850" max="14850" width="18.5" style="311" customWidth="1"/>
    <col min="14851" max="14852" width="9" style="311"/>
    <col min="14853" max="14853" width="11.5" style="311" customWidth="1"/>
    <col min="14854" max="14877" width="12.375" style="311" bestFit="1" customWidth="1"/>
    <col min="14878" max="15105" width="9" style="311"/>
    <col min="15106" max="15106" width="18.5" style="311" customWidth="1"/>
    <col min="15107" max="15108" width="9" style="311"/>
    <col min="15109" max="15109" width="11.5" style="311" customWidth="1"/>
    <col min="15110" max="15133" width="12.375" style="311" bestFit="1" customWidth="1"/>
    <col min="15134" max="15361" width="9" style="311"/>
    <col min="15362" max="15362" width="18.5" style="311" customWidth="1"/>
    <col min="15363" max="15364" width="9" style="311"/>
    <col min="15365" max="15365" width="11.5" style="311" customWidth="1"/>
    <col min="15366" max="15389" width="12.375" style="311" bestFit="1" customWidth="1"/>
    <col min="15390" max="15617" width="9" style="311"/>
    <col min="15618" max="15618" width="18.5" style="311" customWidth="1"/>
    <col min="15619" max="15620" width="9" style="311"/>
    <col min="15621" max="15621" width="11.5" style="311" customWidth="1"/>
    <col min="15622" max="15645" width="12.375" style="311" bestFit="1" customWidth="1"/>
    <col min="15646" max="15873" width="9" style="311"/>
    <col min="15874" max="15874" width="18.5" style="311" customWidth="1"/>
    <col min="15875" max="15876" width="9" style="311"/>
    <col min="15877" max="15877" width="11.5" style="311" customWidth="1"/>
    <col min="15878" max="15901" width="12.375" style="311" bestFit="1" customWidth="1"/>
    <col min="15902" max="16129" width="9" style="311"/>
    <col min="16130" max="16130" width="18.5" style="311" customWidth="1"/>
    <col min="16131" max="16132" width="9" style="311"/>
    <col min="16133" max="16133" width="11.5" style="311" customWidth="1"/>
    <col min="16134" max="16157" width="12.375" style="311" bestFit="1" customWidth="1"/>
    <col min="16158" max="16384" width="9" style="311"/>
  </cols>
  <sheetData>
    <row r="2" spans="1:29" ht="18">
      <c r="A2" s="309" t="s">
        <v>584</v>
      </c>
    </row>
    <row r="3" spans="1:29" ht="36">
      <c r="C3" s="310" t="s">
        <v>585</v>
      </c>
      <c r="D3" s="312" t="s">
        <v>586</v>
      </c>
      <c r="E3" s="313" t="s">
        <v>587</v>
      </c>
      <c r="F3" s="311" t="s">
        <v>588</v>
      </c>
      <c r="G3" s="311" t="s">
        <v>589</v>
      </c>
      <c r="H3" s="311" t="s">
        <v>590</v>
      </c>
      <c r="I3" s="311" t="s">
        <v>591</v>
      </c>
      <c r="J3" s="311" t="s">
        <v>592</v>
      </c>
      <c r="K3" s="311" t="s">
        <v>593</v>
      </c>
      <c r="L3" s="311" t="s">
        <v>594</v>
      </c>
      <c r="M3" s="311" t="s">
        <v>595</v>
      </c>
      <c r="N3" s="311" t="s">
        <v>596</v>
      </c>
      <c r="O3" s="311" t="s">
        <v>597</v>
      </c>
      <c r="P3" s="311" t="s">
        <v>598</v>
      </c>
      <c r="Q3" s="311" t="s">
        <v>599</v>
      </c>
      <c r="R3" s="311" t="s">
        <v>600</v>
      </c>
      <c r="S3" s="311" t="s">
        <v>601</v>
      </c>
      <c r="T3" s="311" t="s">
        <v>602</v>
      </c>
      <c r="U3" s="311" t="s">
        <v>603</v>
      </c>
      <c r="V3" s="311" t="s">
        <v>604</v>
      </c>
      <c r="W3" s="311" t="s">
        <v>605</v>
      </c>
      <c r="X3" s="311" t="s">
        <v>606</v>
      </c>
      <c r="Y3" s="311" t="s">
        <v>607</v>
      </c>
      <c r="Z3" s="311" t="s">
        <v>608</v>
      </c>
      <c r="AA3" s="311" t="s">
        <v>609</v>
      </c>
      <c r="AB3" s="311" t="s">
        <v>610</v>
      </c>
      <c r="AC3" s="311" t="s">
        <v>611</v>
      </c>
    </row>
    <row r="4" spans="1:29">
      <c r="A4" s="310" t="s">
        <v>612</v>
      </c>
    </row>
    <row r="5" spans="1:29">
      <c r="A5" s="314" t="s">
        <v>613</v>
      </c>
      <c r="B5" s="315" t="s">
        <v>614</v>
      </c>
      <c r="C5" s="310" t="s">
        <v>615</v>
      </c>
      <c r="D5" s="316">
        <v>7.0000000000000007E-2</v>
      </c>
      <c r="E5" s="317">
        <v>7.0000000000000007E-2</v>
      </c>
      <c r="F5" s="318">
        <v>5.3999999999999999E-2</v>
      </c>
      <c r="G5" s="318">
        <v>0.03</v>
      </c>
      <c r="H5" s="318">
        <v>0.03</v>
      </c>
      <c r="I5" s="318">
        <v>0.03</v>
      </c>
      <c r="J5" s="318">
        <v>0.03</v>
      </c>
      <c r="K5" s="318">
        <v>0.03</v>
      </c>
      <c r="L5" s="318">
        <v>0.03</v>
      </c>
      <c r="M5" s="318">
        <v>0.03</v>
      </c>
      <c r="N5" s="318">
        <v>0.03</v>
      </c>
      <c r="O5" s="318">
        <v>0.03</v>
      </c>
      <c r="P5" s="318">
        <v>0.03</v>
      </c>
      <c r="Q5" s="318">
        <v>0.03</v>
      </c>
      <c r="R5" s="318">
        <v>0.03</v>
      </c>
      <c r="S5" s="318">
        <v>0.03</v>
      </c>
      <c r="T5" s="318">
        <v>0.03</v>
      </c>
      <c r="U5" s="318">
        <v>0.03</v>
      </c>
      <c r="V5" s="318">
        <v>0.03</v>
      </c>
      <c r="W5" s="318">
        <v>0.03</v>
      </c>
      <c r="X5" s="318">
        <v>0.03</v>
      </c>
      <c r="Y5" s="318">
        <v>0.03</v>
      </c>
      <c r="Z5" s="318">
        <v>0.03</v>
      </c>
      <c r="AA5" s="318">
        <v>0.03</v>
      </c>
      <c r="AB5" s="318">
        <v>0.03</v>
      </c>
      <c r="AC5" s="318">
        <v>0.03</v>
      </c>
    </row>
    <row r="6" spans="1:29">
      <c r="A6" s="314" t="s">
        <v>616</v>
      </c>
      <c r="B6" s="315" t="s">
        <v>614</v>
      </c>
      <c r="C6" s="310" t="s">
        <v>615</v>
      </c>
      <c r="D6" s="316">
        <v>0.14000000000000001</v>
      </c>
      <c r="E6" s="317">
        <v>0.14000000000000001</v>
      </c>
      <c r="F6" s="318">
        <v>0.14000000000000001</v>
      </c>
      <c r="G6" s="318">
        <v>0.08</v>
      </c>
      <c r="H6" s="318">
        <v>0.08</v>
      </c>
      <c r="I6" s="318">
        <v>0.08</v>
      </c>
      <c r="J6" s="318">
        <v>0.08</v>
      </c>
      <c r="K6" s="318">
        <v>0.08</v>
      </c>
      <c r="L6" s="318">
        <v>0.08</v>
      </c>
      <c r="M6" s="318">
        <v>0.08</v>
      </c>
      <c r="N6" s="318">
        <v>0.08</v>
      </c>
      <c r="O6" s="318">
        <v>0.08</v>
      </c>
      <c r="P6" s="318">
        <v>0.08</v>
      </c>
      <c r="Q6" s="318">
        <v>0.08</v>
      </c>
      <c r="R6" s="318">
        <v>0.08</v>
      </c>
      <c r="S6" s="318">
        <v>0.08</v>
      </c>
      <c r="T6" s="318">
        <v>0.08</v>
      </c>
      <c r="U6" s="318">
        <v>0.08</v>
      </c>
      <c r="V6" s="318">
        <v>0.08</v>
      </c>
      <c r="W6" s="318">
        <v>0.08</v>
      </c>
      <c r="X6" s="318">
        <v>0.08</v>
      </c>
      <c r="Y6" s="318">
        <v>0.08</v>
      </c>
      <c r="Z6" s="318">
        <v>0.08</v>
      </c>
      <c r="AA6" s="318">
        <v>0.08</v>
      </c>
      <c r="AB6" s="318">
        <v>0.08</v>
      </c>
      <c r="AC6" s="318">
        <v>0.08</v>
      </c>
    </row>
    <row r="7" spans="1:29">
      <c r="A7" s="314" t="s">
        <v>617</v>
      </c>
      <c r="B7" s="315" t="s">
        <v>614</v>
      </c>
      <c r="C7" s="310" t="s">
        <v>615</v>
      </c>
      <c r="D7" s="316">
        <v>0.55000000000000004</v>
      </c>
      <c r="E7" s="317">
        <v>0.55000000000000004</v>
      </c>
      <c r="F7" s="318">
        <v>0.5</v>
      </c>
      <c r="G7" s="318">
        <v>0.4</v>
      </c>
      <c r="H7" s="318">
        <v>0.4</v>
      </c>
      <c r="I7" s="318">
        <v>0.4</v>
      </c>
      <c r="J7" s="318">
        <v>0.4</v>
      </c>
      <c r="K7" s="318">
        <v>0.4</v>
      </c>
      <c r="L7" s="318">
        <v>0.4</v>
      </c>
      <c r="M7" s="318">
        <v>0.4</v>
      </c>
      <c r="N7" s="318">
        <v>0.4</v>
      </c>
      <c r="O7" s="318">
        <v>0.4</v>
      </c>
      <c r="P7" s="318">
        <v>0.4</v>
      </c>
      <c r="Q7" s="318">
        <v>0.4</v>
      </c>
      <c r="R7" s="318">
        <v>0.4</v>
      </c>
      <c r="S7" s="318">
        <v>0.4</v>
      </c>
      <c r="T7" s="318">
        <v>0.4</v>
      </c>
      <c r="U7" s="318">
        <v>0.4</v>
      </c>
      <c r="V7" s="318">
        <v>0.4</v>
      </c>
      <c r="W7" s="318">
        <v>0.4</v>
      </c>
      <c r="X7" s="318">
        <v>0.4</v>
      </c>
      <c r="Y7" s="318">
        <v>0.4</v>
      </c>
      <c r="Z7" s="318">
        <v>0.4</v>
      </c>
      <c r="AA7" s="318">
        <v>0.4</v>
      </c>
      <c r="AB7" s="318">
        <v>0.4</v>
      </c>
      <c r="AC7" s="318">
        <v>0.4</v>
      </c>
    </row>
    <row r="8" spans="1:29">
      <c r="A8" s="314" t="s">
        <v>618</v>
      </c>
      <c r="B8" s="310" t="s">
        <v>619</v>
      </c>
      <c r="C8" s="310" t="s">
        <v>620</v>
      </c>
      <c r="D8" s="316">
        <v>0.12</v>
      </c>
      <c r="E8" s="319">
        <v>0.12</v>
      </c>
      <c r="F8" s="318">
        <f t="shared" ref="F8:U13" si="0">E8</f>
        <v>0.12</v>
      </c>
      <c r="G8" s="318">
        <f t="shared" si="0"/>
        <v>0.12</v>
      </c>
      <c r="H8" s="318">
        <f t="shared" si="0"/>
        <v>0.12</v>
      </c>
      <c r="I8" s="318">
        <f t="shared" si="0"/>
        <v>0.12</v>
      </c>
      <c r="J8" s="318">
        <f t="shared" si="0"/>
        <v>0.12</v>
      </c>
      <c r="K8" s="318">
        <f t="shared" si="0"/>
        <v>0.12</v>
      </c>
      <c r="L8" s="318">
        <f t="shared" si="0"/>
        <v>0.12</v>
      </c>
      <c r="M8" s="318">
        <f t="shared" si="0"/>
        <v>0.12</v>
      </c>
      <c r="N8" s="318">
        <f t="shared" si="0"/>
        <v>0.12</v>
      </c>
      <c r="O8" s="318">
        <f t="shared" si="0"/>
        <v>0.12</v>
      </c>
      <c r="P8" s="318">
        <f t="shared" si="0"/>
        <v>0.12</v>
      </c>
      <c r="Q8" s="318">
        <f t="shared" si="0"/>
        <v>0.12</v>
      </c>
      <c r="R8" s="318">
        <f t="shared" si="0"/>
        <v>0.12</v>
      </c>
      <c r="S8" s="318">
        <f t="shared" si="0"/>
        <v>0.12</v>
      </c>
      <c r="T8" s="318">
        <f t="shared" si="0"/>
        <v>0.12</v>
      </c>
      <c r="U8" s="318">
        <f t="shared" si="0"/>
        <v>0.12</v>
      </c>
      <c r="V8" s="318">
        <f t="shared" ref="V8:AC13" si="1">U8</f>
        <v>0.12</v>
      </c>
      <c r="W8" s="318">
        <f t="shared" si="1"/>
        <v>0.12</v>
      </c>
      <c r="X8" s="318">
        <f t="shared" si="1"/>
        <v>0.12</v>
      </c>
      <c r="Y8" s="318">
        <f t="shared" si="1"/>
        <v>0.12</v>
      </c>
      <c r="Z8" s="318">
        <f t="shared" si="1"/>
        <v>0.12</v>
      </c>
      <c r="AA8" s="318">
        <f t="shared" si="1"/>
        <v>0.12</v>
      </c>
      <c r="AB8" s="318">
        <f t="shared" si="1"/>
        <v>0.12</v>
      </c>
      <c r="AC8" s="318">
        <f t="shared" si="1"/>
        <v>0.12</v>
      </c>
    </row>
    <row r="9" spans="1:29">
      <c r="A9" s="314" t="s">
        <v>621</v>
      </c>
      <c r="B9" s="310" t="s">
        <v>619</v>
      </c>
      <c r="C9" s="310" t="s">
        <v>620</v>
      </c>
      <c r="D9" s="316">
        <v>0.1825</v>
      </c>
      <c r="E9" s="319">
        <v>0.1825</v>
      </c>
      <c r="F9" s="318">
        <f t="shared" si="0"/>
        <v>0.1825</v>
      </c>
      <c r="G9" s="318">
        <f t="shared" si="0"/>
        <v>0.1825</v>
      </c>
      <c r="H9" s="318">
        <f t="shared" si="0"/>
        <v>0.1825</v>
      </c>
      <c r="I9" s="318">
        <f t="shared" si="0"/>
        <v>0.1825</v>
      </c>
      <c r="J9" s="318">
        <f t="shared" si="0"/>
        <v>0.1825</v>
      </c>
      <c r="K9" s="318">
        <f t="shared" si="0"/>
        <v>0.1825</v>
      </c>
      <c r="L9" s="318">
        <f t="shared" si="0"/>
        <v>0.1825</v>
      </c>
      <c r="M9" s="318">
        <f t="shared" si="0"/>
        <v>0.1825</v>
      </c>
      <c r="N9" s="318">
        <f t="shared" si="0"/>
        <v>0.1825</v>
      </c>
      <c r="O9" s="318">
        <f t="shared" si="0"/>
        <v>0.1825</v>
      </c>
      <c r="P9" s="318">
        <f t="shared" si="0"/>
        <v>0.1825</v>
      </c>
      <c r="Q9" s="318">
        <f t="shared" si="0"/>
        <v>0.1825</v>
      </c>
      <c r="R9" s="318">
        <f t="shared" si="0"/>
        <v>0.1825</v>
      </c>
      <c r="S9" s="318">
        <f t="shared" si="0"/>
        <v>0.1825</v>
      </c>
      <c r="T9" s="318">
        <f t="shared" si="0"/>
        <v>0.1825</v>
      </c>
      <c r="U9" s="318">
        <f t="shared" si="0"/>
        <v>0.1825</v>
      </c>
      <c r="V9" s="318">
        <f t="shared" si="1"/>
        <v>0.1825</v>
      </c>
      <c r="W9" s="318">
        <f t="shared" si="1"/>
        <v>0.1825</v>
      </c>
      <c r="X9" s="318">
        <f t="shared" si="1"/>
        <v>0.1825</v>
      </c>
      <c r="Y9" s="318">
        <f t="shared" si="1"/>
        <v>0.1825</v>
      </c>
      <c r="Z9" s="318">
        <f t="shared" si="1"/>
        <v>0.1825</v>
      </c>
      <c r="AA9" s="318">
        <f t="shared" si="1"/>
        <v>0.1825</v>
      </c>
      <c r="AB9" s="318">
        <f t="shared" si="1"/>
        <v>0.1825</v>
      </c>
      <c r="AC9" s="318">
        <f t="shared" si="1"/>
        <v>0.1825</v>
      </c>
    </row>
    <row r="10" spans="1:29">
      <c r="A10" s="314" t="s">
        <v>622</v>
      </c>
      <c r="B10" s="310" t="s">
        <v>619</v>
      </c>
      <c r="C10" s="310" t="s">
        <v>620</v>
      </c>
      <c r="D10" s="316">
        <v>0</v>
      </c>
      <c r="E10" s="319">
        <v>0</v>
      </c>
      <c r="F10" s="318">
        <f t="shared" si="0"/>
        <v>0</v>
      </c>
      <c r="G10" s="318">
        <f t="shared" si="0"/>
        <v>0</v>
      </c>
      <c r="H10" s="318">
        <f t="shared" si="0"/>
        <v>0</v>
      </c>
      <c r="I10" s="318">
        <f t="shared" si="0"/>
        <v>0</v>
      </c>
      <c r="J10" s="318">
        <f t="shared" si="0"/>
        <v>0</v>
      </c>
      <c r="K10" s="318">
        <f t="shared" si="0"/>
        <v>0</v>
      </c>
      <c r="L10" s="318">
        <f t="shared" si="0"/>
        <v>0</v>
      </c>
      <c r="M10" s="318">
        <f t="shared" si="0"/>
        <v>0</v>
      </c>
      <c r="N10" s="318">
        <f t="shared" si="0"/>
        <v>0</v>
      </c>
      <c r="O10" s="318">
        <f t="shared" si="0"/>
        <v>0</v>
      </c>
      <c r="P10" s="318">
        <f t="shared" si="0"/>
        <v>0</v>
      </c>
      <c r="Q10" s="318">
        <f t="shared" si="0"/>
        <v>0</v>
      </c>
      <c r="R10" s="318">
        <f t="shared" si="0"/>
        <v>0</v>
      </c>
      <c r="S10" s="318">
        <f t="shared" si="0"/>
        <v>0</v>
      </c>
      <c r="T10" s="318">
        <f t="shared" si="0"/>
        <v>0</v>
      </c>
      <c r="U10" s="318">
        <f t="shared" si="0"/>
        <v>0</v>
      </c>
      <c r="V10" s="318">
        <f t="shared" si="1"/>
        <v>0</v>
      </c>
      <c r="W10" s="318">
        <f t="shared" si="1"/>
        <v>0</v>
      </c>
      <c r="X10" s="318">
        <f t="shared" si="1"/>
        <v>0</v>
      </c>
      <c r="Y10" s="318">
        <f t="shared" si="1"/>
        <v>0</v>
      </c>
      <c r="Z10" s="318">
        <f t="shared" si="1"/>
        <v>0</v>
      </c>
      <c r="AA10" s="318">
        <f t="shared" si="1"/>
        <v>0</v>
      </c>
      <c r="AB10" s="318">
        <f t="shared" si="1"/>
        <v>0</v>
      </c>
      <c r="AC10" s="318">
        <f t="shared" si="1"/>
        <v>0</v>
      </c>
    </row>
    <row r="11" spans="1:29">
      <c r="A11" s="314" t="s">
        <v>623</v>
      </c>
      <c r="B11" s="310" t="s">
        <v>619</v>
      </c>
      <c r="C11" s="310" t="s">
        <v>620</v>
      </c>
      <c r="D11" s="316">
        <v>0.1825</v>
      </c>
      <c r="E11" s="319">
        <v>0.1825</v>
      </c>
      <c r="F11" s="318">
        <f t="shared" si="0"/>
        <v>0.1825</v>
      </c>
      <c r="G11" s="318">
        <f t="shared" si="0"/>
        <v>0.1825</v>
      </c>
      <c r="H11" s="318">
        <f t="shared" si="0"/>
        <v>0.1825</v>
      </c>
      <c r="I11" s="318">
        <f t="shared" si="0"/>
        <v>0.1825</v>
      </c>
      <c r="J11" s="318">
        <f t="shared" si="0"/>
        <v>0.1825</v>
      </c>
      <c r="K11" s="318">
        <f t="shared" si="0"/>
        <v>0.1825</v>
      </c>
      <c r="L11" s="318">
        <f t="shared" si="0"/>
        <v>0.1825</v>
      </c>
      <c r="M11" s="318">
        <f t="shared" si="0"/>
        <v>0.1825</v>
      </c>
      <c r="N11" s="318">
        <f t="shared" si="0"/>
        <v>0.1825</v>
      </c>
      <c r="O11" s="318">
        <f t="shared" si="0"/>
        <v>0.1825</v>
      </c>
      <c r="P11" s="318">
        <f t="shared" si="0"/>
        <v>0.1825</v>
      </c>
      <c r="Q11" s="318">
        <f t="shared" si="0"/>
        <v>0.1825</v>
      </c>
      <c r="R11" s="318">
        <f t="shared" si="0"/>
        <v>0.1825</v>
      </c>
      <c r="S11" s="318">
        <f t="shared" si="0"/>
        <v>0.1825</v>
      </c>
      <c r="T11" s="318">
        <f t="shared" si="0"/>
        <v>0.1825</v>
      </c>
      <c r="U11" s="318">
        <f t="shared" si="0"/>
        <v>0.1825</v>
      </c>
      <c r="V11" s="318">
        <f t="shared" si="1"/>
        <v>0.1825</v>
      </c>
      <c r="W11" s="318">
        <f t="shared" si="1"/>
        <v>0.1825</v>
      </c>
      <c r="X11" s="318">
        <f t="shared" si="1"/>
        <v>0.1825</v>
      </c>
      <c r="Y11" s="318">
        <f t="shared" si="1"/>
        <v>0.1825</v>
      </c>
      <c r="Z11" s="318">
        <f t="shared" si="1"/>
        <v>0.1825</v>
      </c>
      <c r="AA11" s="318">
        <f t="shared" si="1"/>
        <v>0.1825</v>
      </c>
      <c r="AB11" s="318">
        <f t="shared" si="1"/>
        <v>0.1825</v>
      </c>
      <c r="AC11" s="318">
        <f t="shared" si="1"/>
        <v>0.1825</v>
      </c>
    </row>
    <row r="12" spans="1:29">
      <c r="A12" s="320" t="s">
        <v>624</v>
      </c>
      <c r="B12" s="310" t="s">
        <v>619</v>
      </c>
      <c r="C12" s="310" t="s">
        <v>620</v>
      </c>
      <c r="D12" s="316">
        <v>0.04</v>
      </c>
      <c r="E12" s="319">
        <v>3.6999999999999998E-2</v>
      </c>
      <c r="F12" s="318">
        <f t="shared" si="0"/>
        <v>3.6999999999999998E-2</v>
      </c>
      <c r="G12" s="318">
        <f t="shared" si="0"/>
        <v>3.6999999999999998E-2</v>
      </c>
      <c r="H12" s="318">
        <f t="shared" si="0"/>
        <v>3.6999999999999998E-2</v>
      </c>
      <c r="I12" s="318">
        <f t="shared" si="0"/>
        <v>3.6999999999999998E-2</v>
      </c>
      <c r="J12" s="318">
        <f t="shared" si="0"/>
        <v>3.6999999999999998E-2</v>
      </c>
      <c r="K12" s="318">
        <f t="shared" si="0"/>
        <v>3.6999999999999998E-2</v>
      </c>
      <c r="L12" s="318">
        <f t="shared" si="0"/>
        <v>3.6999999999999998E-2</v>
      </c>
      <c r="M12" s="318">
        <f t="shared" si="0"/>
        <v>3.6999999999999998E-2</v>
      </c>
      <c r="N12" s="318">
        <f t="shared" si="0"/>
        <v>3.6999999999999998E-2</v>
      </c>
      <c r="O12" s="318">
        <f t="shared" si="0"/>
        <v>3.6999999999999998E-2</v>
      </c>
      <c r="P12" s="318">
        <f t="shared" si="0"/>
        <v>3.6999999999999998E-2</v>
      </c>
      <c r="Q12" s="318">
        <f t="shared" si="0"/>
        <v>3.6999999999999998E-2</v>
      </c>
      <c r="R12" s="318">
        <f t="shared" si="0"/>
        <v>3.6999999999999998E-2</v>
      </c>
      <c r="S12" s="318">
        <f t="shared" si="0"/>
        <v>3.6999999999999998E-2</v>
      </c>
      <c r="T12" s="318">
        <f t="shared" si="0"/>
        <v>3.6999999999999998E-2</v>
      </c>
      <c r="U12" s="318">
        <f t="shared" si="0"/>
        <v>3.6999999999999998E-2</v>
      </c>
      <c r="V12" s="318">
        <f t="shared" si="1"/>
        <v>3.6999999999999998E-2</v>
      </c>
      <c r="W12" s="318">
        <f t="shared" si="1"/>
        <v>3.6999999999999998E-2</v>
      </c>
      <c r="X12" s="318">
        <f t="shared" si="1"/>
        <v>3.6999999999999998E-2</v>
      </c>
      <c r="Y12" s="318">
        <f t="shared" si="1"/>
        <v>3.6999999999999998E-2</v>
      </c>
      <c r="Z12" s="318">
        <f t="shared" si="1"/>
        <v>3.6999999999999998E-2</v>
      </c>
      <c r="AA12" s="318">
        <f t="shared" si="1"/>
        <v>3.6999999999999998E-2</v>
      </c>
      <c r="AB12" s="318">
        <f t="shared" si="1"/>
        <v>3.6999999999999998E-2</v>
      </c>
      <c r="AC12" s="318">
        <f t="shared" si="1"/>
        <v>3.6999999999999998E-2</v>
      </c>
    </row>
    <row r="13" spans="1:29">
      <c r="A13" s="314" t="s">
        <v>625</v>
      </c>
      <c r="B13" s="310" t="s">
        <v>619</v>
      </c>
      <c r="C13" s="310" t="s">
        <v>615</v>
      </c>
      <c r="D13" s="316">
        <v>0.25</v>
      </c>
      <c r="E13" s="319">
        <v>0.25</v>
      </c>
      <c r="F13" s="318">
        <f t="shared" si="0"/>
        <v>0.25</v>
      </c>
      <c r="G13" s="318">
        <f t="shared" si="0"/>
        <v>0.25</v>
      </c>
      <c r="H13" s="318">
        <f t="shared" si="0"/>
        <v>0.25</v>
      </c>
      <c r="I13" s="318">
        <f t="shared" si="0"/>
        <v>0.25</v>
      </c>
      <c r="J13" s="318">
        <f t="shared" si="0"/>
        <v>0.25</v>
      </c>
      <c r="K13" s="318">
        <f t="shared" si="0"/>
        <v>0.25</v>
      </c>
      <c r="L13" s="318">
        <f t="shared" si="0"/>
        <v>0.25</v>
      </c>
      <c r="M13" s="318">
        <f t="shared" si="0"/>
        <v>0.25</v>
      </c>
      <c r="N13" s="318">
        <f t="shared" si="0"/>
        <v>0.25</v>
      </c>
      <c r="O13" s="318">
        <f t="shared" si="0"/>
        <v>0.25</v>
      </c>
      <c r="P13" s="318">
        <f t="shared" si="0"/>
        <v>0.25</v>
      </c>
      <c r="Q13" s="318">
        <f t="shared" si="0"/>
        <v>0.25</v>
      </c>
      <c r="R13" s="318">
        <f t="shared" si="0"/>
        <v>0.25</v>
      </c>
      <c r="S13" s="318">
        <f t="shared" si="0"/>
        <v>0.25</v>
      </c>
      <c r="T13" s="318">
        <f t="shared" si="0"/>
        <v>0.25</v>
      </c>
      <c r="U13" s="318">
        <f t="shared" si="0"/>
        <v>0.25</v>
      </c>
      <c r="V13" s="318">
        <f t="shared" si="1"/>
        <v>0.25</v>
      </c>
      <c r="W13" s="318">
        <f t="shared" si="1"/>
        <v>0.25</v>
      </c>
      <c r="X13" s="318">
        <f t="shared" si="1"/>
        <v>0.25</v>
      </c>
      <c r="Y13" s="318">
        <f t="shared" si="1"/>
        <v>0.25</v>
      </c>
      <c r="Z13" s="318">
        <f t="shared" si="1"/>
        <v>0.25</v>
      </c>
      <c r="AA13" s="318">
        <f t="shared" si="1"/>
        <v>0.25</v>
      </c>
      <c r="AB13" s="318">
        <f t="shared" si="1"/>
        <v>0.25</v>
      </c>
      <c r="AC13" s="318">
        <f t="shared" si="1"/>
        <v>0.25</v>
      </c>
    </row>
    <row r="14" spans="1:29">
      <c r="A14" s="310" t="s">
        <v>626</v>
      </c>
      <c r="D14" s="316"/>
      <c r="E14" s="321"/>
      <c r="F14" s="318"/>
      <c r="G14" s="318"/>
      <c r="H14" s="318"/>
      <c r="I14" s="318"/>
      <c r="J14" s="318"/>
      <c r="K14" s="318"/>
      <c r="L14" s="318"/>
      <c r="M14" s="318"/>
      <c r="N14" s="318"/>
      <c r="O14" s="318"/>
      <c r="P14" s="318"/>
      <c r="Q14" s="318"/>
      <c r="R14" s="318"/>
      <c r="S14" s="318"/>
      <c r="T14" s="318"/>
      <c r="U14" s="318"/>
      <c r="V14" s="318"/>
      <c r="W14" s="318"/>
      <c r="X14" s="318"/>
      <c r="Y14" s="318"/>
      <c r="Z14" s="318"/>
      <c r="AA14" s="318"/>
      <c r="AB14" s="318"/>
      <c r="AC14" s="318"/>
    </row>
    <row r="15" spans="1:29">
      <c r="A15" s="314" t="s">
        <v>627</v>
      </c>
      <c r="D15" s="316"/>
      <c r="E15" s="321"/>
      <c r="F15" s="318"/>
      <c r="G15" s="318"/>
      <c r="H15" s="318"/>
      <c r="I15" s="318"/>
      <c r="J15" s="318"/>
      <c r="K15" s="318"/>
      <c r="L15" s="318"/>
      <c r="M15" s="318"/>
      <c r="N15" s="318"/>
      <c r="O15" s="318"/>
      <c r="P15" s="318"/>
      <c r="Q15" s="318"/>
      <c r="R15" s="318"/>
      <c r="S15" s="318"/>
      <c r="T15" s="318"/>
      <c r="U15" s="318"/>
      <c r="V15" s="318"/>
      <c r="W15" s="318"/>
      <c r="X15" s="318"/>
      <c r="Y15" s="318"/>
      <c r="Z15" s="318"/>
      <c r="AA15" s="318"/>
      <c r="AB15" s="318"/>
      <c r="AC15" s="318"/>
    </row>
    <row r="16" spans="1:29">
      <c r="A16" s="322" t="s">
        <v>628</v>
      </c>
      <c r="D16" s="316" t="s">
        <v>629</v>
      </c>
      <c r="E16" s="323" t="s">
        <v>629</v>
      </c>
      <c r="F16" s="318"/>
      <c r="G16" s="318"/>
      <c r="H16" s="318"/>
      <c r="I16" s="318"/>
      <c r="J16" s="318"/>
      <c r="K16" s="318"/>
      <c r="L16" s="318"/>
      <c r="M16" s="318"/>
      <c r="N16" s="318"/>
      <c r="O16" s="318"/>
      <c r="P16" s="318"/>
      <c r="Q16" s="318"/>
      <c r="R16" s="318"/>
      <c r="S16" s="318"/>
      <c r="T16" s="318"/>
      <c r="U16" s="318"/>
      <c r="V16" s="318"/>
      <c r="W16" s="318"/>
      <c r="X16" s="318"/>
      <c r="Y16" s="318"/>
      <c r="Z16" s="318"/>
      <c r="AA16" s="318"/>
      <c r="AB16" s="318"/>
      <c r="AC16" s="318"/>
    </row>
    <row r="17" spans="1:29">
      <c r="A17" s="324" t="s">
        <v>630</v>
      </c>
      <c r="B17" s="311" t="s">
        <v>619</v>
      </c>
      <c r="C17" s="310" t="s">
        <v>631</v>
      </c>
      <c r="D17" s="325">
        <v>3.4283407960199008E-3</v>
      </c>
      <c r="E17" s="326">
        <f>'[1]债券浮动利率 固定利率'!C17</f>
        <v>2.0434226594301286E-3</v>
      </c>
      <c r="F17" s="318">
        <f t="shared" ref="F17:U23" si="2">E17</f>
        <v>2.0434226594301286E-3</v>
      </c>
      <c r="G17" s="318">
        <f t="shared" si="2"/>
        <v>2.0434226594301286E-3</v>
      </c>
      <c r="H17" s="318">
        <f t="shared" si="2"/>
        <v>2.0434226594301286E-3</v>
      </c>
      <c r="I17" s="318">
        <f t="shared" si="2"/>
        <v>2.0434226594301286E-3</v>
      </c>
      <c r="J17" s="318">
        <f t="shared" si="2"/>
        <v>2.0434226594301286E-3</v>
      </c>
      <c r="K17" s="318">
        <f t="shared" si="2"/>
        <v>2.0434226594301286E-3</v>
      </c>
      <c r="L17" s="318">
        <f t="shared" si="2"/>
        <v>2.0434226594301286E-3</v>
      </c>
      <c r="M17" s="318">
        <f t="shared" si="2"/>
        <v>2.0434226594301286E-3</v>
      </c>
      <c r="N17" s="318">
        <f t="shared" si="2"/>
        <v>2.0434226594301286E-3</v>
      </c>
      <c r="O17" s="318">
        <f t="shared" si="2"/>
        <v>2.0434226594301286E-3</v>
      </c>
      <c r="P17" s="318">
        <f t="shared" si="2"/>
        <v>2.0434226594301286E-3</v>
      </c>
      <c r="Q17" s="318">
        <f t="shared" si="2"/>
        <v>2.0434226594301286E-3</v>
      </c>
      <c r="R17" s="318">
        <f t="shared" si="2"/>
        <v>2.0434226594301286E-3</v>
      </c>
      <c r="S17" s="318">
        <f t="shared" si="2"/>
        <v>2.0434226594301286E-3</v>
      </c>
      <c r="T17" s="318">
        <f t="shared" si="2"/>
        <v>2.0434226594301286E-3</v>
      </c>
      <c r="U17" s="318">
        <f t="shared" si="2"/>
        <v>2.0434226594301286E-3</v>
      </c>
      <c r="V17" s="318">
        <f t="shared" ref="V17:AC23" si="3">U17</f>
        <v>2.0434226594301286E-3</v>
      </c>
      <c r="W17" s="318">
        <f t="shared" si="3"/>
        <v>2.0434226594301286E-3</v>
      </c>
      <c r="X17" s="318">
        <f t="shared" si="3"/>
        <v>2.0434226594301286E-3</v>
      </c>
      <c r="Y17" s="318">
        <f t="shared" si="3"/>
        <v>2.0434226594301286E-3</v>
      </c>
      <c r="Z17" s="318">
        <f t="shared" si="3"/>
        <v>2.0434226594301286E-3</v>
      </c>
      <c r="AA17" s="318">
        <f t="shared" si="3"/>
        <v>2.0434226594301286E-3</v>
      </c>
      <c r="AB17" s="318">
        <f t="shared" si="3"/>
        <v>2.0434226594301286E-3</v>
      </c>
      <c r="AC17" s="318">
        <f t="shared" si="3"/>
        <v>2.0434226594301286E-3</v>
      </c>
    </row>
    <row r="18" spans="1:29">
      <c r="A18" s="324" t="s">
        <v>632</v>
      </c>
      <c r="B18" s="311" t="s">
        <v>619</v>
      </c>
      <c r="C18" s="310" t="s">
        <v>631</v>
      </c>
      <c r="D18" s="325">
        <v>7.7169444444444247E-4</v>
      </c>
      <c r="E18" s="326">
        <f>'[1]债券浮动利率 固定利率'!C18</f>
        <v>9.2648371777477058E-4</v>
      </c>
      <c r="F18" s="318">
        <f t="shared" si="2"/>
        <v>9.2648371777477058E-4</v>
      </c>
      <c r="G18" s="318">
        <f t="shared" si="2"/>
        <v>9.2648371777477058E-4</v>
      </c>
      <c r="H18" s="318">
        <f t="shared" si="2"/>
        <v>9.2648371777477058E-4</v>
      </c>
      <c r="I18" s="318">
        <f t="shared" si="2"/>
        <v>9.2648371777477058E-4</v>
      </c>
      <c r="J18" s="318">
        <f t="shared" si="2"/>
        <v>9.2648371777477058E-4</v>
      </c>
      <c r="K18" s="318">
        <f t="shared" si="2"/>
        <v>9.2648371777477058E-4</v>
      </c>
      <c r="L18" s="318">
        <f t="shared" si="2"/>
        <v>9.2648371777477058E-4</v>
      </c>
      <c r="M18" s="318">
        <f t="shared" si="2"/>
        <v>9.2648371777477058E-4</v>
      </c>
      <c r="N18" s="318">
        <f t="shared" si="2"/>
        <v>9.2648371777477058E-4</v>
      </c>
      <c r="O18" s="318">
        <f t="shared" si="2"/>
        <v>9.2648371777477058E-4</v>
      </c>
      <c r="P18" s="318">
        <f t="shared" si="2"/>
        <v>9.2648371777477058E-4</v>
      </c>
      <c r="Q18" s="318">
        <f t="shared" si="2"/>
        <v>9.2648371777477058E-4</v>
      </c>
      <c r="R18" s="318">
        <f t="shared" si="2"/>
        <v>9.2648371777477058E-4</v>
      </c>
      <c r="S18" s="318">
        <f t="shared" si="2"/>
        <v>9.2648371777477058E-4</v>
      </c>
      <c r="T18" s="318">
        <f t="shared" si="2"/>
        <v>9.2648371777477058E-4</v>
      </c>
      <c r="U18" s="318">
        <f t="shared" si="2"/>
        <v>9.2648371777477058E-4</v>
      </c>
      <c r="V18" s="318">
        <f t="shared" si="3"/>
        <v>9.2648371777477058E-4</v>
      </c>
      <c r="W18" s="318">
        <f t="shared" si="3"/>
        <v>9.2648371777477058E-4</v>
      </c>
      <c r="X18" s="318">
        <f t="shared" si="3"/>
        <v>9.2648371777477058E-4</v>
      </c>
      <c r="Y18" s="318">
        <f t="shared" si="3"/>
        <v>9.2648371777477058E-4</v>
      </c>
      <c r="Z18" s="318">
        <f t="shared" si="3"/>
        <v>9.2648371777477058E-4</v>
      </c>
      <c r="AA18" s="318">
        <f t="shared" si="3"/>
        <v>9.2648371777477058E-4</v>
      </c>
      <c r="AB18" s="318">
        <f t="shared" si="3"/>
        <v>9.2648371777477058E-4</v>
      </c>
      <c r="AC18" s="318">
        <f t="shared" si="3"/>
        <v>9.2648371777477058E-4</v>
      </c>
    </row>
    <row r="19" spans="1:29">
      <c r="A19" s="324" t="s">
        <v>633</v>
      </c>
      <c r="B19" s="311" t="s">
        <v>619</v>
      </c>
      <c r="C19" s="310" t="s">
        <v>631</v>
      </c>
      <c r="D19" s="325">
        <v>-3.3960323383084201E-4</v>
      </c>
      <c r="E19" s="326">
        <f>'[1]债券浮动利率 固定利率'!C19</f>
        <v>-5.4583721543795521E-4</v>
      </c>
      <c r="F19" s="318">
        <f t="shared" si="2"/>
        <v>-5.4583721543795521E-4</v>
      </c>
      <c r="G19" s="318">
        <f t="shared" si="2"/>
        <v>-5.4583721543795521E-4</v>
      </c>
      <c r="H19" s="318">
        <f t="shared" si="2"/>
        <v>-5.4583721543795521E-4</v>
      </c>
      <c r="I19" s="318">
        <f t="shared" si="2"/>
        <v>-5.4583721543795521E-4</v>
      </c>
      <c r="J19" s="318">
        <f t="shared" si="2"/>
        <v>-5.4583721543795521E-4</v>
      </c>
      <c r="K19" s="318">
        <f t="shared" si="2"/>
        <v>-5.4583721543795521E-4</v>
      </c>
      <c r="L19" s="318">
        <f t="shared" si="2"/>
        <v>-5.4583721543795521E-4</v>
      </c>
      <c r="M19" s="318">
        <f t="shared" si="2"/>
        <v>-5.4583721543795521E-4</v>
      </c>
      <c r="N19" s="318">
        <f t="shared" si="2"/>
        <v>-5.4583721543795521E-4</v>
      </c>
      <c r="O19" s="318">
        <f t="shared" si="2"/>
        <v>-5.4583721543795521E-4</v>
      </c>
      <c r="P19" s="318">
        <f t="shared" si="2"/>
        <v>-5.4583721543795521E-4</v>
      </c>
      <c r="Q19" s="318">
        <f t="shared" si="2"/>
        <v>-5.4583721543795521E-4</v>
      </c>
      <c r="R19" s="318">
        <f t="shared" si="2"/>
        <v>-5.4583721543795521E-4</v>
      </c>
      <c r="S19" s="318">
        <f t="shared" si="2"/>
        <v>-5.4583721543795521E-4</v>
      </c>
      <c r="T19" s="318">
        <f t="shared" si="2"/>
        <v>-5.4583721543795521E-4</v>
      </c>
      <c r="U19" s="318">
        <f t="shared" si="2"/>
        <v>-5.4583721543795521E-4</v>
      </c>
      <c r="V19" s="318">
        <f t="shared" si="3"/>
        <v>-5.4583721543795521E-4</v>
      </c>
      <c r="W19" s="318">
        <f t="shared" si="3"/>
        <v>-5.4583721543795521E-4</v>
      </c>
      <c r="X19" s="318">
        <f t="shared" si="3"/>
        <v>-5.4583721543795521E-4</v>
      </c>
      <c r="Y19" s="318">
        <f t="shared" si="3"/>
        <v>-5.4583721543795521E-4</v>
      </c>
      <c r="Z19" s="318">
        <f t="shared" si="3"/>
        <v>-5.4583721543795521E-4</v>
      </c>
      <c r="AA19" s="318">
        <f t="shared" si="3"/>
        <v>-5.4583721543795521E-4</v>
      </c>
      <c r="AB19" s="318">
        <f t="shared" si="3"/>
        <v>-5.4583721543795521E-4</v>
      </c>
      <c r="AC19" s="318">
        <f t="shared" si="3"/>
        <v>-5.4583721543795521E-4</v>
      </c>
    </row>
    <row r="20" spans="1:29">
      <c r="A20" s="324" t="s">
        <v>634</v>
      </c>
      <c r="B20" s="311" t="s">
        <v>619</v>
      </c>
      <c r="C20" s="310" t="s">
        <v>631</v>
      </c>
      <c r="D20" s="325">
        <v>-9.7531550580431286E-4</v>
      </c>
      <c r="E20" s="326">
        <f>'[1]债券浮动利率 固定利率'!C20</f>
        <v>-7.7544625358058421E-4</v>
      </c>
      <c r="F20" s="318">
        <f t="shared" si="2"/>
        <v>-7.7544625358058421E-4</v>
      </c>
      <c r="G20" s="318">
        <f t="shared" si="2"/>
        <v>-7.7544625358058421E-4</v>
      </c>
      <c r="H20" s="318">
        <f t="shared" si="2"/>
        <v>-7.7544625358058421E-4</v>
      </c>
      <c r="I20" s="318">
        <f t="shared" si="2"/>
        <v>-7.7544625358058421E-4</v>
      </c>
      <c r="J20" s="318">
        <f t="shared" si="2"/>
        <v>-7.7544625358058421E-4</v>
      </c>
      <c r="K20" s="318">
        <f t="shared" si="2"/>
        <v>-7.7544625358058421E-4</v>
      </c>
      <c r="L20" s="318">
        <f t="shared" si="2"/>
        <v>-7.7544625358058421E-4</v>
      </c>
      <c r="M20" s="318">
        <f t="shared" si="2"/>
        <v>-7.7544625358058421E-4</v>
      </c>
      <c r="N20" s="318">
        <f t="shared" si="2"/>
        <v>-7.7544625358058421E-4</v>
      </c>
      <c r="O20" s="318">
        <f t="shared" si="2"/>
        <v>-7.7544625358058421E-4</v>
      </c>
      <c r="P20" s="318">
        <f t="shared" si="2"/>
        <v>-7.7544625358058421E-4</v>
      </c>
      <c r="Q20" s="318">
        <f t="shared" si="2"/>
        <v>-7.7544625358058421E-4</v>
      </c>
      <c r="R20" s="318">
        <f t="shared" si="2"/>
        <v>-7.7544625358058421E-4</v>
      </c>
      <c r="S20" s="318">
        <f t="shared" si="2"/>
        <v>-7.7544625358058421E-4</v>
      </c>
      <c r="T20" s="318">
        <f t="shared" si="2"/>
        <v>-7.7544625358058421E-4</v>
      </c>
      <c r="U20" s="318">
        <f t="shared" si="2"/>
        <v>-7.7544625358058421E-4</v>
      </c>
      <c r="V20" s="318">
        <f t="shared" si="3"/>
        <v>-7.7544625358058421E-4</v>
      </c>
      <c r="W20" s="318">
        <f t="shared" si="3"/>
        <v>-7.7544625358058421E-4</v>
      </c>
      <c r="X20" s="318">
        <f t="shared" si="3"/>
        <v>-7.7544625358058421E-4</v>
      </c>
      <c r="Y20" s="318">
        <f t="shared" si="3"/>
        <v>-7.7544625358058421E-4</v>
      </c>
      <c r="Z20" s="318">
        <f t="shared" si="3"/>
        <v>-7.7544625358058421E-4</v>
      </c>
      <c r="AA20" s="318">
        <f t="shared" si="3"/>
        <v>-7.7544625358058421E-4</v>
      </c>
      <c r="AB20" s="318">
        <f t="shared" si="3"/>
        <v>-7.7544625358058421E-4</v>
      </c>
      <c r="AC20" s="318">
        <f t="shared" si="3"/>
        <v>-7.7544625358058421E-4</v>
      </c>
    </row>
    <row r="21" spans="1:29">
      <c r="A21" s="324" t="s">
        <v>635</v>
      </c>
      <c r="B21" s="311" t="s">
        <v>619</v>
      </c>
      <c r="C21" s="310" t="s">
        <v>631</v>
      </c>
      <c r="D21" s="325">
        <v>-5.8685033167495907E-4</v>
      </c>
      <c r="E21" s="326">
        <f>'[1]债券浮动利率 固定利率'!C21</f>
        <v>-5.0614032112166808E-4</v>
      </c>
      <c r="F21" s="318">
        <f t="shared" si="2"/>
        <v>-5.0614032112166808E-4</v>
      </c>
      <c r="G21" s="318">
        <f t="shared" si="2"/>
        <v>-5.0614032112166808E-4</v>
      </c>
      <c r="H21" s="318">
        <f t="shared" si="2"/>
        <v>-5.0614032112166808E-4</v>
      </c>
      <c r="I21" s="318">
        <f t="shared" si="2"/>
        <v>-5.0614032112166808E-4</v>
      </c>
      <c r="J21" s="318">
        <f t="shared" si="2"/>
        <v>-5.0614032112166808E-4</v>
      </c>
      <c r="K21" s="318">
        <f t="shared" si="2"/>
        <v>-5.0614032112166808E-4</v>
      </c>
      <c r="L21" s="318">
        <f t="shared" si="2"/>
        <v>-5.0614032112166808E-4</v>
      </c>
      <c r="M21" s="318">
        <f t="shared" si="2"/>
        <v>-5.0614032112166808E-4</v>
      </c>
      <c r="N21" s="318">
        <f t="shared" si="2"/>
        <v>-5.0614032112166808E-4</v>
      </c>
      <c r="O21" s="318">
        <f t="shared" si="2"/>
        <v>-5.0614032112166808E-4</v>
      </c>
      <c r="P21" s="318">
        <f t="shared" si="2"/>
        <v>-5.0614032112166808E-4</v>
      </c>
      <c r="Q21" s="318">
        <f t="shared" si="2"/>
        <v>-5.0614032112166808E-4</v>
      </c>
      <c r="R21" s="318">
        <f t="shared" si="2"/>
        <v>-5.0614032112166808E-4</v>
      </c>
      <c r="S21" s="318">
        <f t="shared" si="2"/>
        <v>-5.0614032112166808E-4</v>
      </c>
      <c r="T21" s="318">
        <f t="shared" si="2"/>
        <v>-5.0614032112166808E-4</v>
      </c>
      <c r="U21" s="318">
        <f t="shared" si="2"/>
        <v>-5.0614032112166808E-4</v>
      </c>
      <c r="V21" s="318">
        <f t="shared" si="3"/>
        <v>-5.0614032112166808E-4</v>
      </c>
      <c r="W21" s="318">
        <f t="shared" si="3"/>
        <v>-5.0614032112166808E-4</v>
      </c>
      <c r="X21" s="318">
        <f t="shared" si="3"/>
        <v>-5.0614032112166808E-4</v>
      </c>
      <c r="Y21" s="318">
        <f t="shared" si="3"/>
        <v>-5.0614032112166808E-4</v>
      </c>
      <c r="Z21" s="318">
        <f t="shared" si="3"/>
        <v>-5.0614032112166808E-4</v>
      </c>
      <c r="AA21" s="318">
        <f t="shared" si="3"/>
        <v>-5.0614032112166808E-4</v>
      </c>
      <c r="AB21" s="318">
        <f t="shared" si="3"/>
        <v>-5.0614032112166808E-4</v>
      </c>
      <c r="AC21" s="318">
        <f t="shared" si="3"/>
        <v>-5.0614032112166808E-4</v>
      </c>
    </row>
    <row r="22" spans="1:29">
      <c r="A22" s="324" t="s">
        <v>636</v>
      </c>
      <c r="B22" s="311" t="s">
        <v>619</v>
      </c>
      <c r="C22" s="310" t="s">
        <v>631</v>
      </c>
      <c r="D22" s="325">
        <v>-2.0141625207296927E-4</v>
      </c>
      <c r="E22" s="326">
        <f>'[1]债券浮动利率 固定利率'!C22</f>
        <v>1.4506445047492086E-5</v>
      </c>
      <c r="F22" s="318">
        <f t="shared" si="2"/>
        <v>1.4506445047492086E-5</v>
      </c>
      <c r="G22" s="318">
        <f t="shared" si="2"/>
        <v>1.4506445047492086E-5</v>
      </c>
      <c r="H22" s="318">
        <f t="shared" si="2"/>
        <v>1.4506445047492086E-5</v>
      </c>
      <c r="I22" s="318">
        <f t="shared" si="2"/>
        <v>1.4506445047492086E-5</v>
      </c>
      <c r="J22" s="318">
        <f t="shared" si="2"/>
        <v>1.4506445047492086E-5</v>
      </c>
      <c r="K22" s="318">
        <f t="shared" si="2"/>
        <v>1.4506445047492086E-5</v>
      </c>
      <c r="L22" s="318">
        <f t="shared" si="2"/>
        <v>1.4506445047492086E-5</v>
      </c>
      <c r="M22" s="318">
        <f t="shared" si="2"/>
        <v>1.4506445047492086E-5</v>
      </c>
      <c r="N22" s="318">
        <f t="shared" si="2"/>
        <v>1.4506445047492086E-5</v>
      </c>
      <c r="O22" s="318">
        <f t="shared" si="2"/>
        <v>1.4506445047492086E-5</v>
      </c>
      <c r="P22" s="318">
        <f t="shared" si="2"/>
        <v>1.4506445047492086E-5</v>
      </c>
      <c r="Q22" s="318">
        <f t="shared" si="2"/>
        <v>1.4506445047492086E-5</v>
      </c>
      <c r="R22" s="318">
        <f t="shared" si="2"/>
        <v>1.4506445047492086E-5</v>
      </c>
      <c r="S22" s="318">
        <f t="shared" si="2"/>
        <v>1.4506445047492086E-5</v>
      </c>
      <c r="T22" s="318">
        <f t="shared" si="2"/>
        <v>1.4506445047492086E-5</v>
      </c>
      <c r="U22" s="318">
        <f t="shared" si="2"/>
        <v>1.4506445047492086E-5</v>
      </c>
      <c r="V22" s="318">
        <f t="shared" si="3"/>
        <v>1.4506445047492086E-5</v>
      </c>
      <c r="W22" s="318">
        <f t="shared" si="3"/>
        <v>1.4506445047492086E-5</v>
      </c>
      <c r="X22" s="318">
        <f t="shared" si="3"/>
        <v>1.4506445047492086E-5</v>
      </c>
      <c r="Y22" s="318">
        <f t="shared" si="3"/>
        <v>1.4506445047492086E-5</v>
      </c>
      <c r="Z22" s="318">
        <f t="shared" si="3"/>
        <v>1.4506445047492086E-5</v>
      </c>
      <c r="AA22" s="318">
        <f t="shared" si="3"/>
        <v>1.4506445047492086E-5</v>
      </c>
      <c r="AB22" s="318">
        <f t="shared" si="3"/>
        <v>1.4506445047492086E-5</v>
      </c>
      <c r="AC22" s="318">
        <f t="shared" si="3"/>
        <v>1.4506445047492086E-5</v>
      </c>
    </row>
    <row r="23" spans="1:29">
      <c r="A23" s="324" t="s">
        <v>637</v>
      </c>
      <c r="B23" s="311" t="s">
        <v>619</v>
      </c>
      <c r="C23" s="310" t="s">
        <v>631</v>
      </c>
      <c r="D23" s="325">
        <v>-3.4522139303482484E-4</v>
      </c>
      <c r="E23" s="326">
        <f>'[1]债券浮动利率 固定利率'!C23</f>
        <v>-1.2978644655510033E-4</v>
      </c>
      <c r="F23" s="318">
        <f t="shared" si="2"/>
        <v>-1.2978644655510033E-4</v>
      </c>
      <c r="G23" s="318">
        <f t="shared" si="2"/>
        <v>-1.2978644655510033E-4</v>
      </c>
      <c r="H23" s="318">
        <f t="shared" si="2"/>
        <v>-1.2978644655510033E-4</v>
      </c>
      <c r="I23" s="318">
        <f t="shared" si="2"/>
        <v>-1.2978644655510033E-4</v>
      </c>
      <c r="J23" s="318">
        <f t="shared" si="2"/>
        <v>-1.2978644655510033E-4</v>
      </c>
      <c r="K23" s="318">
        <f t="shared" si="2"/>
        <v>-1.2978644655510033E-4</v>
      </c>
      <c r="L23" s="318">
        <f t="shared" si="2"/>
        <v>-1.2978644655510033E-4</v>
      </c>
      <c r="M23" s="318">
        <f t="shared" si="2"/>
        <v>-1.2978644655510033E-4</v>
      </c>
      <c r="N23" s="318">
        <f t="shared" si="2"/>
        <v>-1.2978644655510033E-4</v>
      </c>
      <c r="O23" s="318">
        <f t="shared" si="2"/>
        <v>-1.2978644655510033E-4</v>
      </c>
      <c r="P23" s="318">
        <f t="shared" si="2"/>
        <v>-1.2978644655510033E-4</v>
      </c>
      <c r="Q23" s="318">
        <f t="shared" si="2"/>
        <v>-1.2978644655510033E-4</v>
      </c>
      <c r="R23" s="318">
        <f t="shared" si="2"/>
        <v>-1.2978644655510033E-4</v>
      </c>
      <c r="S23" s="318">
        <f t="shared" si="2"/>
        <v>-1.2978644655510033E-4</v>
      </c>
      <c r="T23" s="318">
        <f t="shared" si="2"/>
        <v>-1.2978644655510033E-4</v>
      </c>
      <c r="U23" s="318">
        <f t="shared" si="2"/>
        <v>-1.2978644655510033E-4</v>
      </c>
      <c r="V23" s="318">
        <f t="shared" si="3"/>
        <v>-1.2978644655510033E-4</v>
      </c>
      <c r="W23" s="318">
        <f t="shared" si="3"/>
        <v>-1.2978644655510033E-4</v>
      </c>
      <c r="X23" s="318">
        <f t="shared" si="3"/>
        <v>-1.2978644655510033E-4</v>
      </c>
      <c r="Y23" s="318">
        <f t="shared" si="3"/>
        <v>-1.2978644655510033E-4</v>
      </c>
      <c r="Z23" s="318">
        <f t="shared" si="3"/>
        <v>-1.2978644655510033E-4</v>
      </c>
      <c r="AA23" s="318">
        <f t="shared" si="3"/>
        <v>-1.2978644655510033E-4</v>
      </c>
      <c r="AB23" s="318">
        <f t="shared" si="3"/>
        <v>-1.2978644655510033E-4</v>
      </c>
      <c r="AC23" s="318">
        <f t="shared" si="3"/>
        <v>-1.2978644655510033E-4</v>
      </c>
    </row>
    <row r="24" spans="1:29">
      <c r="A24" s="322" t="s">
        <v>638</v>
      </c>
      <c r="D24" s="316"/>
      <c r="E24" s="321"/>
      <c r="F24" s="318"/>
      <c r="G24" s="318"/>
      <c r="H24" s="318"/>
      <c r="I24" s="318"/>
      <c r="J24" s="318"/>
      <c r="K24" s="318"/>
      <c r="L24" s="318"/>
      <c r="M24" s="318"/>
      <c r="N24" s="318"/>
      <c r="O24" s="318"/>
      <c r="P24" s="318"/>
      <c r="Q24" s="318"/>
      <c r="R24" s="318"/>
      <c r="S24" s="318"/>
      <c r="T24" s="318"/>
      <c r="U24" s="318"/>
      <c r="V24" s="318"/>
      <c r="W24" s="318"/>
      <c r="X24" s="318"/>
      <c r="Y24" s="318"/>
      <c r="Z24" s="318"/>
      <c r="AA24" s="318"/>
      <c r="AB24" s="318"/>
      <c r="AC24" s="318"/>
    </row>
    <row r="25" spans="1:29">
      <c r="A25" s="324" t="s">
        <v>630</v>
      </c>
      <c r="B25" s="311" t="s">
        <v>619</v>
      </c>
      <c r="C25" s="310" t="s">
        <v>631</v>
      </c>
      <c r="D25" s="325">
        <v>1.9111664999999996E-2</v>
      </c>
      <c r="E25" s="327">
        <f>'[1]债券浮动利率 固定利率'!C4</f>
        <v>1.7492003181818185E-2</v>
      </c>
      <c r="F25" s="318">
        <f t="shared" ref="F25:U31" si="4">E25</f>
        <v>1.7492003181818185E-2</v>
      </c>
      <c r="G25" s="318">
        <f t="shared" si="4"/>
        <v>1.7492003181818185E-2</v>
      </c>
      <c r="H25" s="318">
        <f t="shared" si="4"/>
        <v>1.7492003181818185E-2</v>
      </c>
      <c r="I25" s="318">
        <f t="shared" si="4"/>
        <v>1.7492003181818185E-2</v>
      </c>
      <c r="J25" s="318">
        <f t="shared" si="4"/>
        <v>1.7492003181818185E-2</v>
      </c>
      <c r="K25" s="318">
        <f t="shared" si="4"/>
        <v>1.7492003181818185E-2</v>
      </c>
      <c r="L25" s="318">
        <f t="shared" si="4"/>
        <v>1.7492003181818185E-2</v>
      </c>
      <c r="M25" s="318">
        <f t="shared" si="4"/>
        <v>1.7492003181818185E-2</v>
      </c>
      <c r="N25" s="318">
        <f t="shared" si="4"/>
        <v>1.7492003181818185E-2</v>
      </c>
      <c r="O25" s="318">
        <f t="shared" si="4"/>
        <v>1.7492003181818185E-2</v>
      </c>
      <c r="P25" s="318">
        <f t="shared" si="4"/>
        <v>1.7492003181818185E-2</v>
      </c>
      <c r="Q25" s="318">
        <f t="shared" si="4"/>
        <v>1.7492003181818185E-2</v>
      </c>
      <c r="R25" s="318">
        <f t="shared" si="4"/>
        <v>1.7492003181818185E-2</v>
      </c>
      <c r="S25" s="318">
        <f t="shared" si="4"/>
        <v>1.7492003181818185E-2</v>
      </c>
      <c r="T25" s="318">
        <f t="shared" si="4"/>
        <v>1.7492003181818185E-2</v>
      </c>
      <c r="U25" s="318">
        <f t="shared" si="4"/>
        <v>1.7492003181818185E-2</v>
      </c>
      <c r="V25" s="318">
        <f t="shared" ref="V25:AC31" si="5">U25</f>
        <v>1.7492003181818185E-2</v>
      </c>
      <c r="W25" s="318">
        <f t="shared" si="5"/>
        <v>1.7492003181818185E-2</v>
      </c>
      <c r="X25" s="318">
        <f t="shared" si="5"/>
        <v>1.7492003181818185E-2</v>
      </c>
      <c r="Y25" s="318">
        <f t="shared" si="5"/>
        <v>1.7492003181818185E-2</v>
      </c>
      <c r="Z25" s="318">
        <f t="shared" si="5"/>
        <v>1.7492003181818185E-2</v>
      </c>
      <c r="AA25" s="318">
        <f t="shared" si="5"/>
        <v>1.7492003181818185E-2</v>
      </c>
      <c r="AB25" s="318">
        <f t="shared" si="5"/>
        <v>1.7492003181818185E-2</v>
      </c>
      <c r="AC25" s="318">
        <f t="shared" si="5"/>
        <v>1.7492003181818185E-2</v>
      </c>
    </row>
    <row r="26" spans="1:29">
      <c r="A26" s="324" t="s">
        <v>632</v>
      </c>
      <c r="B26" s="311" t="s">
        <v>619</v>
      </c>
      <c r="C26" s="310" t="s">
        <v>631</v>
      </c>
      <c r="D26" s="325">
        <v>2.5043549999999998E-2</v>
      </c>
      <c r="E26" s="327">
        <f>'[1]债券浮动利率 固定利率'!C5</f>
        <v>2.3740870000000008E-2</v>
      </c>
      <c r="F26" s="318">
        <f t="shared" si="4"/>
        <v>2.3740870000000008E-2</v>
      </c>
      <c r="G26" s="318">
        <f t="shared" si="4"/>
        <v>2.3740870000000008E-2</v>
      </c>
      <c r="H26" s="318">
        <f t="shared" si="4"/>
        <v>2.3740870000000008E-2</v>
      </c>
      <c r="I26" s="318">
        <f t="shared" si="4"/>
        <v>2.3740870000000008E-2</v>
      </c>
      <c r="J26" s="318">
        <f t="shared" si="4"/>
        <v>2.3740870000000008E-2</v>
      </c>
      <c r="K26" s="318">
        <f t="shared" si="4"/>
        <v>2.3740870000000008E-2</v>
      </c>
      <c r="L26" s="318">
        <f t="shared" si="4"/>
        <v>2.3740870000000008E-2</v>
      </c>
      <c r="M26" s="318">
        <f t="shared" si="4"/>
        <v>2.3740870000000008E-2</v>
      </c>
      <c r="N26" s="318">
        <f t="shared" si="4"/>
        <v>2.3740870000000008E-2</v>
      </c>
      <c r="O26" s="318">
        <f t="shared" si="4"/>
        <v>2.3740870000000008E-2</v>
      </c>
      <c r="P26" s="318">
        <f t="shared" si="4"/>
        <v>2.3740870000000008E-2</v>
      </c>
      <c r="Q26" s="318">
        <f t="shared" si="4"/>
        <v>2.3740870000000008E-2</v>
      </c>
      <c r="R26" s="318">
        <f t="shared" si="4"/>
        <v>2.3740870000000008E-2</v>
      </c>
      <c r="S26" s="318">
        <f t="shared" si="4"/>
        <v>2.3740870000000008E-2</v>
      </c>
      <c r="T26" s="318">
        <f t="shared" si="4"/>
        <v>2.3740870000000008E-2</v>
      </c>
      <c r="U26" s="318">
        <f t="shared" si="4"/>
        <v>2.3740870000000008E-2</v>
      </c>
      <c r="V26" s="318">
        <f t="shared" si="5"/>
        <v>2.3740870000000008E-2</v>
      </c>
      <c r="W26" s="318">
        <f t="shared" si="5"/>
        <v>2.3740870000000008E-2</v>
      </c>
      <c r="X26" s="318">
        <f t="shared" si="5"/>
        <v>2.3740870000000008E-2</v>
      </c>
      <c r="Y26" s="318">
        <f t="shared" si="5"/>
        <v>2.3740870000000008E-2</v>
      </c>
      <c r="Z26" s="318">
        <f t="shared" si="5"/>
        <v>2.3740870000000008E-2</v>
      </c>
      <c r="AA26" s="318">
        <f t="shared" si="5"/>
        <v>2.3740870000000008E-2</v>
      </c>
      <c r="AB26" s="318">
        <f t="shared" si="5"/>
        <v>2.3740870000000008E-2</v>
      </c>
      <c r="AC26" s="318">
        <f t="shared" si="5"/>
        <v>2.3740870000000008E-2</v>
      </c>
    </row>
    <row r="27" spans="1:29">
      <c r="A27" s="324" t="s">
        <v>633</v>
      </c>
      <c r="B27" s="311" t="s">
        <v>619</v>
      </c>
      <c r="C27" s="310" t="s">
        <v>631</v>
      </c>
      <c r="D27" s="325">
        <v>2.810440277777778E-2</v>
      </c>
      <c r="E27" s="327">
        <f>'[1]债券浮动利率 固定利率'!C6</f>
        <v>2.6516741363636367E-2</v>
      </c>
      <c r="F27" s="318">
        <f t="shared" si="4"/>
        <v>2.6516741363636367E-2</v>
      </c>
      <c r="G27" s="318">
        <f t="shared" si="4"/>
        <v>2.6516741363636367E-2</v>
      </c>
      <c r="H27" s="318">
        <f t="shared" si="4"/>
        <v>2.6516741363636367E-2</v>
      </c>
      <c r="I27" s="318">
        <f t="shared" si="4"/>
        <v>2.6516741363636367E-2</v>
      </c>
      <c r="J27" s="318">
        <f t="shared" si="4"/>
        <v>2.6516741363636367E-2</v>
      </c>
      <c r="K27" s="318">
        <f t="shared" si="4"/>
        <v>2.6516741363636367E-2</v>
      </c>
      <c r="L27" s="318">
        <f t="shared" si="4"/>
        <v>2.6516741363636367E-2</v>
      </c>
      <c r="M27" s="318">
        <f>L27</f>
        <v>2.6516741363636367E-2</v>
      </c>
      <c r="N27" s="318">
        <f t="shared" si="4"/>
        <v>2.6516741363636367E-2</v>
      </c>
      <c r="O27" s="318">
        <f t="shared" si="4"/>
        <v>2.6516741363636367E-2</v>
      </c>
      <c r="P27" s="318">
        <f t="shared" si="4"/>
        <v>2.6516741363636367E-2</v>
      </c>
      <c r="Q27" s="318">
        <f t="shared" si="4"/>
        <v>2.6516741363636367E-2</v>
      </c>
      <c r="R27" s="318">
        <f t="shared" si="4"/>
        <v>2.6516741363636367E-2</v>
      </c>
      <c r="S27" s="318">
        <f t="shared" si="4"/>
        <v>2.6516741363636367E-2</v>
      </c>
      <c r="T27" s="318">
        <f t="shared" si="4"/>
        <v>2.6516741363636367E-2</v>
      </c>
      <c r="U27" s="318">
        <f t="shared" si="4"/>
        <v>2.6516741363636367E-2</v>
      </c>
      <c r="V27" s="318">
        <f t="shared" si="5"/>
        <v>2.6516741363636367E-2</v>
      </c>
      <c r="W27" s="318">
        <f t="shared" si="5"/>
        <v>2.6516741363636367E-2</v>
      </c>
      <c r="X27" s="318">
        <f t="shared" si="5"/>
        <v>2.6516741363636367E-2</v>
      </c>
      <c r="Y27" s="318">
        <f t="shared" si="5"/>
        <v>2.6516741363636367E-2</v>
      </c>
      <c r="Z27" s="318">
        <f t="shared" si="5"/>
        <v>2.6516741363636367E-2</v>
      </c>
      <c r="AA27" s="318">
        <f t="shared" si="5"/>
        <v>2.6516741363636367E-2</v>
      </c>
      <c r="AB27" s="318">
        <f t="shared" si="5"/>
        <v>2.6516741363636367E-2</v>
      </c>
      <c r="AC27" s="318">
        <f t="shared" si="5"/>
        <v>2.6516741363636367E-2</v>
      </c>
    </row>
    <row r="28" spans="1:29">
      <c r="A28" s="324" t="s">
        <v>634</v>
      </c>
      <c r="B28" s="311" t="s">
        <v>639</v>
      </c>
      <c r="C28" s="310" t="s">
        <v>640</v>
      </c>
      <c r="D28" s="325">
        <v>3.1048225555555559E-2</v>
      </c>
      <c r="E28" s="327">
        <f>'[1]债券浮动利率 固定利率'!C7</f>
        <v>2.907566272727273E-2</v>
      </c>
      <c r="F28" s="318">
        <f t="shared" si="4"/>
        <v>2.907566272727273E-2</v>
      </c>
      <c r="G28" s="318">
        <f t="shared" si="4"/>
        <v>2.907566272727273E-2</v>
      </c>
      <c r="H28" s="318">
        <f t="shared" si="4"/>
        <v>2.907566272727273E-2</v>
      </c>
      <c r="I28" s="318">
        <f t="shared" si="4"/>
        <v>2.907566272727273E-2</v>
      </c>
      <c r="J28" s="318">
        <f t="shared" si="4"/>
        <v>2.907566272727273E-2</v>
      </c>
      <c r="K28" s="318">
        <f t="shared" si="4"/>
        <v>2.907566272727273E-2</v>
      </c>
      <c r="L28" s="318">
        <f t="shared" si="4"/>
        <v>2.907566272727273E-2</v>
      </c>
      <c r="M28" s="318">
        <f t="shared" si="4"/>
        <v>2.907566272727273E-2</v>
      </c>
      <c r="N28" s="318">
        <f t="shared" si="4"/>
        <v>2.907566272727273E-2</v>
      </c>
      <c r="O28" s="318">
        <f t="shared" si="4"/>
        <v>2.907566272727273E-2</v>
      </c>
      <c r="P28" s="318">
        <f t="shared" si="4"/>
        <v>2.907566272727273E-2</v>
      </c>
      <c r="Q28" s="318">
        <f t="shared" si="4"/>
        <v>2.907566272727273E-2</v>
      </c>
      <c r="R28" s="318">
        <f t="shared" si="4"/>
        <v>2.907566272727273E-2</v>
      </c>
      <c r="S28" s="318">
        <f t="shared" si="4"/>
        <v>2.907566272727273E-2</v>
      </c>
      <c r="T28" s="318">
        <f t="shared" si="4"/>
        <v>2.907566272727273E-2</v>
      </c>
      <c r="U28" s="318">
        <f t="shared" si="4"/>
        <v>2.907566272727273E-2</v>
      </c>
      <c r="V28" s="318">
        <f t="shared" si="5"/>
        <v>2.907566272727273E-2</v>
      </c>
      <c r="W28" s="318">
        <f t="shared" si="5"/>
        <v>2.907566272727273E-2</v>
      </c>
      <c r="X28" s="318">
        <f t="shared" si="5"/>
        <v>2.907566272727273E-2</v>
      </c>
      <c r="Y28" s="318">
        <f t="shared" si="5"/>
        <v>2.907566272727273E-2</v>
      </c>
      <c r="Z28" s="318">
        <f t="shared" si="5"/>
        <v>2.907566272727273E-2</v>
      </c>
      <c r="AA28" s="318">
        <f t="shared" si="5"/>
        <v>2.907566272727273E-2</v>
      </c>
      <c r="AB28" s="318">
        <f t="shared" si="5"/>
        <v>2.907566272727273E-2</v>
      </c>
      <c r="AC28" s="318">
        <f t="shared" si="5"/>
        <v>2.907566272727273E-2</v>
      </c>
    </row>
    <row r="29" spans="1:29">
      <c r="A29" s="324" t="s">
        <v>641</v>
      </c>
      <c r="B29" s="311" t="s">
        <v>642</v>
      </c>
      <c r="C29" s="310" t="s">
        <v>643</v>
      </c>
      <c r="D29" s="325">
        <v>3.0916886111111107E-2</v>
      </c>
      <c r="E29" s="327">
        <f>'[1]债券浮动利率 固定利率'!C8</f>
        <v>2.9179356363636364E-2</v>
      </c>
      <c r="F29" s="318">
        <f t="shared" si="4"/>
        <v>2.9179356363636364E-2</v>
      </c>
      <c r="G29" s="318">
        <f t="shared" si="4"/>
        <v>2.9179356363636364E-2</v>
      </c>
      <c r="H29" s="318">
        <f t="shared" si="4"/>
        <v>2.9179356363636364E-2</v>
      </c>
      <c r="I29" s="318">
        <f t="shared" si="4"/>
        <v>2.9179356363636364E-2</v>
      </c>
      <c r="J29" s="318">
        <f t="shared" si="4"/>
        <v>2.9179356363636364E-2</v>
      </c>
      <c r="K29" s="318">
        <f t="shared" si="4"/>
        <v>2.9179356363636364E-2</v>
      </c>
      <c r="L29" s="318">
        <f t="shared" si="4"/>
        <v>2.9179356363636364E-2</v>
      </c>
      <c r="M29" s="318">
        <f t="shared" si="4"/>
        <v>2.9179356363636364E-2</v>
      </c>
      <c r="N29" s="318">
        <f t="shared" si="4"/>
        <v>2.9179356363636364E-2</v>
      </c>
      <c r="O29" s="318">
        <f t="shared" si="4"/>
        <v>2.9179356363636364E-2</v>
      </c>
      <c r="P29" s="318">
        <f t="shared" si="4"/>
        <v>2.9179356363636364E-2</v>
      </c>
      <c r="Q29" s="318">
        <f t="shared" si="4"/>
        <v>2.9179356363636364E-2</v>
      </c>
      <c r="R29" s="318">
        <f t="shared" si="4"/>
        <v>2.9179356363636364E-2</v>
      </c>
      <c r="S29" s="318">
        <f t="shared" si="4"/>
        <v>2.9179356363636364E-2</v>
      </c>
      <c r="T29" s="318">
        <f t="shared" si="4"/>
        <v>2.9179356363636364E-2</v>
      </c>
      <c r="U29" s="318">
        <f t="shared" si="4"/>
        <v>2.9179356363636364E-2</v>
      </c>
      <c r="V29" s="318">
        <f t="shared" si="5"/>
        <v>2.9179356363636364E-2</v>
      </c>
      <c r="W29" s="318">
        <f t="shared" si="5"/>
        <v>2.9179356363636364E-2</v>
      </c>
      <c r="X29" s="318">
        <f t="shared" si="5"/>
        <v>2.9179356363636364E-2</v>
      </c>
      <c r="Y29" s="318">
        <f t="shared" si="5"/>
        <v>2.9179356363636364E-2</v>
      </c>
      <c r="Z29" s="318">
        <f t="shared" si="5"/>
        <v>2.9179356363636364E-2</v>
      </c>
      <c r="AA29" s="318">
        <f t="shared" si="5"/>
        <v>2.9179356363636364E-2</v>
      </c>
      <c r="AB29" s="318">
        <f t="shared" si="5"/>
        <v>2.9179356363636364E-2</v>
      </c>
      <c r="AC29" s="318">
        <f t="shared" si="5"/>
        <v>2.9179356363636364E-2</v>
      </c>
    </row>
    <row r="30" spans="1:29">
      <c r="A30" s="324" t="s">
        <v>636</v>
      </c>
      <c r="B30" s="310" t="s">
        <v>644</v>
      </c>
      <c r="C30" s="310" t="s">
        <v>631</v>
      </c>
      <c r="D30" s="325">
        <v>3.0916886111111107E-2</v>
      </c>
      <c r="E30" s="328">
        <f>E29</f>
        <v>2.9179356363636364E-2</v>
      </c>
      <c r="F30" s="318">
        <f t="shared" si="4"/>
        <v>2.9179356363636364E-2</v>
      </c>
      <c r="G30" s="318">
        <f t="shared" si="4"/>
        <v>2.9179356363636364E-2</v>
      </c>
      <c r="H30" s="318">
        <f t="shared" si="4"/>
        <v>2.9179356363636364E-2</v>
      </c>
      <c r="I30" s="318">
        <f t="shared" si="4"/>
        <v>2.9179356363636364E-2</v>
      </c>
      <c r="J30" s="318">
        <f t="shared" si="4"/>
        <v>2.9179356363636364E-2</v>
      </c>
      <c r="K30" s="318">
        <f t="shared" si="4"/>
        <v>2.9179356363636364E-2</v>
      </c>
      <c r="L30" s="318">
        <f t="shared" si="4"/>
        <v>2.9179356363636364E-2</v>
      </c>
      <c r="M30" s="318">
        <f t="shared" si="4"/>
        <v>2.9179356363636364E-2</v>
      </c>
      <c r="N30" s="318">
        <f t="shared" si="4"/>
        <v>2.9179356363636364E-2</v>
      </c>
      <c r="O30" s="318">
        <f t="shared" si="4"/>
        <v>2.9179356363636364E-2</v>
      </c>
      <c r="P30" s="318">
        <f t="shared" si="4"/>
        <v>2.9179356363636364E-2</v>
      </c>
      <c r="Q30" s="318">
        <f t="shared" si="4"/>
        <v>2.9179356363636364E-2</v>
      </c>
      <c r="R30" s="318">
        <f t="shared" si="4"/>
        <v>2.9179356363636364E-2</v>
      </c>
      <c r="S30" s="318">
        <f t="shared" si="4"/>
        <v>2.9179356363636364E-2</v>
      </c>
      <c r="T30" s="318">
        <f t="shared" si="4"/>
        <v>2.9179356363636364E-2</v>
      </c>
      <c r="U30" s="318">
        <f t="shared" si="4"/>
        <v>2.9179356363636364E-2</v>
      </c>
      <c r="V30" s="318">
        <f t="shared" si="5"/>
        <v>2.9179356363636364E-2</v>
      </c>
      <c r="W30" s="318">
        <f t="shared" si="5"/>
        <v>2.9179356363636364E-2</v>
      </c>
      <c r="X30" s="318">
        <f t="shared" si="5"/>
        <v>2.9179356363636364E-2</v>
      </c>
      <c r="Y30" s="318">
        <f t="shared" si="5"/>
        <v>2.9179356363636364E-2</v>
      </c>
      <c r="Z30" s="318">
        <f t="shared" si="5"/>
        <v>2.9179356363636364E-2</v>
      </c>
      <c r="AA30" s="318">
        <f t="shared" si="5"/>
        <v>2.9179356363636364E-2</v>
      </c>
      <c r="AB30" s="318">
        <f t="shared" si="5"/>
        <v>2.9179356363636364E-2</v>
      </c>
      <c r="AC30" s="318">
        <f t="shared" si="5"/>
        <v>2.9179356363636364E-2</v>
      </c>
    </row>
    <row r="31" spans="1:29">
      <c r="A31" s="324" t="s">
        <v>637</v>
      </c>
      <c r="B31" s="310" t="s">
        <v>644</v>
      </c>
      <c r="C31" s="310" t="s">
        <v>631</v>
      </c>
      <c r="D31" s="325">
        <v>3.0916886111111107E-2</v>
      </c>
      <c r="E31" s="328">
        <f>E30</f>
        <v>2.9179356363636364E-2</v>
      </c>
      <c r="F31" s="318">
        <f t="shared" si="4"/>
        <v>2.9179356363636364E-2</v>
      </c>
      <c r="G31" s="318">
        <f t="shared" si="4"/>
        <v>2.9179356363636364E-2</v>
      </c>
      <c r="H31" s="318">
        <f t="shared" si="4"/>
        <v>2.9179356363636364E-2</v>
      </c>
      <c r="I31" s="318">
        <f t="shared" si="4"/>
        <v>2.9179356363636364E-2</v>
      </c>
      <c r="J31" s="318">
        <f t="shared" si="4"/>
        <v>2.9179356363636364E-2</v>
      </c>
      <c r="K31" s="318">
        <f t="shared" si="4"/>
        <v>2.9179356363636364E-2</v>
      </c>
      <c r="L31" s="318">
        <f t="shared" si="4"/>
        <v>2.9179356363636364E-2</v>
      </c>
      <c r="M31" s="318">
        <f t="shared" si="4"/>
        <v>2.9179356363636364E-2</v>
      </c>
      <c r="N31" s="318">
        <f t="shared" si="4"/>
        <v>2.9179356363636364E-2</v>
      </c>
      <c r="O31" s="318">
        <f t="shared" si="4"/>
        <v>2.9179356363636364E-2</v>
      </c>
      <c r="P31" s="318">
        <f t="shared" si="4"/>
        <v>2.9179356363636364E-2</v>
      </c>
      <c r="Q31" s="318">
        <f t="shared" si="4"/>
        <v>2.9179356363636364E-2</v>
      </c>
      <c r="R31" s="318">
        <f t="shared" si="4"/>
        <v>2.9179356363636364E-2</v>
      </c>
      <c r="S31" s="318">
        <f t="shared" si="4"/>
        <v>2.9179356363636364E-2</v>
      </c>
      <c r="T31" s="318">
        <f t="shared" si="4"/>
        <v>2.9179356363636364E-2</v>
      </c>
      <c r="U31" s="318">
        <f t="shared" si="4"/>
        <v>2.9179356363636364E-2</v>
      </c>
      <c r="V31" s="318">
        <f t="shared" si="5"/>
        <v>2.9179356363636364E-2</v>
      </c>
      <c r="W31" s="318">
        <f t="shared" si="5"/>
        <v>2.9179356363636364E-2</v>
      </c>
      <c r="X31" s="318">
        <f t="shared" si="5"/>
        <v>2.9179356363636364E-2</v>
      </c>
      <c r="Y31" s="318">
        <f t="shared" si="5"/>
        <v>2.9179356363636364E-2</v>
      </c>
      <c r="Z31" s="318">
        <f t="shared" si="5"/>
        <v>2.9179356363636364E-2</v>
      </c>
      <c r="AA31" s="318">
        <f t="shared" si="5"/>
        <v>2.9179356363636364E-2</v>
      </c>
      <c r="AB31" s="318">
        <f t="shared" si="5"/>
        <v>2.9179356363636364E-2</v>
      </c>
      <c r="AC31" s="318">
        <f t="shared" si="5"/>
        <v>2.9179356363636364E-2</v>
      </c>
    </row>
    <row r="32" spans="1:29">
      <c r="A32" s="322" t="s">
        <v>645</v>
      </c>
      <c r="D32" s="316"/>
      <c r="E32" s="321"/>
      <c r="F32" s="318"/>
      <c r="G32" s="318"/>
      <c r="H32" s="318"/>
      <c r="I32" s="318"/>
      <c r="J32" s="318"/>
      <c r="K32" s="318"/>
      <c r="L32" s="318"/>
      <c r="M32" s="318"/>
      <c r="N32" s="318"/>
      <c r="O32" s="318"/>
      <c r="P32" s="318"/>
      <c r="Q32" s="318"/>
      <c r="R32" s="318"/>
      <c r="S32" s="318"/>
      <c r="T32" s="318"/>
      <c r="U32" s="318"/>
      <c r="V32" s="318"/>
      <c r="W32" s="318"/>
      <c r="X32" s="318"/>
      <c r="Y32" s="318"/>
      <c r="Z32" s="318"/>
      <c r="AA32" s="318"/>
      <c r="AB32" s="318"/>
      <c r="AC32" s="318"/>
    </row>
    <row r="33" spans="1:29">
      <c r="A33" s="324" t="s">
        <v>630</v>
      </c>
      <c r="B33" s="311" t="s">
        <v>619</v>
      </c>
      <c r="C33" s="310" t="s">
        <v>631</v>
      </c>
      <c r="D33" s="325">
        <v>5.0028222222222229E-4</v>
      </c>
      <c r="E33" s="327">
        <f>'[1]债券浮动利率 固定利率'!F4</f>
        <v>-1.7411681818181897E-4</v>
      </c>
      <c r="F33" s="318">
        <f t="shared" ref="F33:U39" si="6">E33</f>
        <v>-1.7411681818181897E-4</v>
      </c>
      <c r="G33" s="318">
        <f t="shared" si="6"/>
        <v>-1.7411681818181897E-4</v>
      </c>
      <c r="H33" s="318">
        <f t="shared" si="6"/>
        <v>-1.7411681818181897E-4</v>
      </c>
      <c r="I33" s="318">
        <f t="shared" si="6"/>
        <v>-1.7411681818181897E-4</v>
      </c>
      <c r="J33" s="318">
        <f t="shared" si="6"/>
        <v>-1.7411681818181897E-4</v>
      </c>
      <c r="K33" s="318">
        <f t="shared" si="6"/>
        <v>-1.7411681818181897E-4</v>
      </c>
      <c r="L33" s="318">
        <f t="shared" si="6"/>
        <v>-1.7411681818181897E-4</v>
      </c>
      <c r="M33" s="318">
        <f t="shared" si="6"/>
        <v>-1.7411681818181897E-4</v>
      </c>
      <c r="N33" s="318">
        <f t="shared" si="6"/>
        <v>-1.7411681818181897E-4</v>
      </c>
      <c r="O33" s="318">
        <f t="shared" si="6"/>
        <v>-1.7411681818181897E-4</v>
      </c>
      <c r="P33" s="318">
        <f t="shared" si="6"/>
        <v>-1.7411681818181897E-4</v>
      </c>
      <c r="Q33" s="318">
        <f t="shared" si="6"/>
        <v>-1.7411681818181897E-4</v>
      </c>
      <c r="R33" s="318">
        <f t="shared" si="6"/>
        <v>-1.7411681818181897E-4</v>
      </c>
      <c r="S33" s="318">
        <f t="shared" si="6"/>
        <v>-1.7411681818181897E-4</v>
      </c>
      <c r="T33" s="318">
        <f t="shared" si="6"/>
        <v>-1.7411681818181897E-4</v>
      </c>
      <c r="U33" s="318">
        <f t="shared" si="6"/>
        <v>-1.7411681818181897E-4</v>
      </c>
      <c r="V33" s="318">
        <f t="shared" ref="V33:AC39" si="7">U33</f>
        <v>-1.7411681818181897E-4</v>
      </c>
      <c r="W33" s="318">
        <f t="shared" si="7"/>
        <v>-1.7411681818181897E-4</v>
      </c>
      <c r="X33" s="318">
        <f t="shared" si="7"/>
        <v>-1.7411681818181897E-4</v>
      </c>
      <c r="Y33" s="318">
        <f t="shared" si="7"/>
        <v>-1.7411681818181897E-4</v>
      </c>
      <c r="Z33" s="318">
        <f t="shared" si="7"/>
        <v>-1.7411681818181897E-4</v>
      </c>
      <c r="AA33" s="318">
        <f t="shared" si="7"/>
        <v>-1.7411681818181897E-4</v>
      </c>
      <c r="AB33" s="318">
        <f t="shared" si="7"/>
        <v>-1.7411681818181897E-4</v>
      </c>
      <c r="AC33" s="318">
        <f t="shared" si="7"/>
        <v>-1.7411681818181897E-4</v>
      </c>
    </row>
    <row r="34" spans="1:29">
      <c r="A34" s="324" t="s">
        <v>632</v>
      </c>
      <c r="B34" s="311" t="s">
        <v>619</v>
      </c>
      <c r="C34" s="310" t="s">
        <v>631</v>
      </c>
      <c r="D34" s="325">
        <v>4.6464522222222212E-3</v>
      </c>
      <c r="E34" s="327">
        <f>'[1]债券浮动利率 固定利率'!F5</f>
        <v>3.1218236363636364E-3</v>
      </c>
      <c r="F34" s="318">
        <f t="shared" si="6"/>
        <v>3.1218236363636364E-3</v>
      </c>
      <c r="G34" s="318">
        <f t="shared" si="6"/>
        <v>3.1218236363636364E-3</v>
      </c>
      <c r="H34" s="318">
        <f t="shared" si="6"/>
        <v>3.1218236363636364E-3</v>
      </c>
      <c r="I34" s="318">
        <f t="shared" si="6"/>
        <v>3.1218236363636364E-3</v>
      </c>
      <c r="J34" s="318">
        <f t="shared" si="6"/>
        <v>3.1218236363636364E-3</v>
      </c>
      <c r="K34" s="318">
        <f t="shared" si="6"/>
        <v>3.1218236363636364E-3</v>
      </c>
      <c r="L34" s="318">
        <f t="shared" si="6"/>
        <v>3.1218236363636364E-3</v>
      </c>
      <c r="M34" s="318">
        <f t="shared" si="6"/>
        <v>3.1218236363636364E-3</v>
      </c>
      <c r="N34" s="318">
        <f t="shared" si="6"/>
        <v>3.1218236363636364E-3</v>
      </c>
      <c r="O34" s="318">
        <f t="shared" si="6"/>
        <v>3.1218236363636364E-3</v>
      </c>
      <c r="P34" s="318">
        <f t="shared" si="6"/>
        <v>3.1218236363636364E-3</v>
      </c>
      <c r="Q34" s="318">
        <f t="shared" si="6"/>
        <v>3.1218236363636364E-3</v>
      </c>
      <c r="R34" s="318">
        <f t="shared" si="6"/>
        <v>3.1218236363636364E-3</v>
      </c>
      <c r="S34" s="318">
        <f t="shared" si="6"/>
        <v>3.1218236363636364E-3</v>
      </c>
      <c r="T34" s="318">
        <f t="shared" si="6"/>
        <v>3.1218236363636364E-3</v>
      </c>
      <c r="U34" s="318">
        <f t="shared" si="6"/>
        <v>3.1218236363636364E-3</v>
      </c>
      <c r="V34" s="318">
        <f t="shared" si="7"/>
        <v>3.1218236363636364E-3</v>
      </c>
      <c r="W34" s="318">
        <f t="shared" si="7"/>
        <v>3.1218236363636364E-3</v>
      </c>
      <c r="X34" s="318">
        <f t="shared" si="7"/>
        <v>3.1218236363636364E-3</v>
      </c>
      <c r="Y34" s="318">
        <f t="shared" si="7"/>
        <v>3.1218236363636364E-3</v>
      </c>
      <c r="Z34" s="318">
        <f t="shared" si="7"/>
        <v>3.1218236363636364E-3</v>
      </c>
      <c r="AA34" s="318">
        <f t="shared" si="7"/>
        <v>3.1218236363636364E-3</v>
      </c>
      <c r="AB34" s="318">
        <f t="shared" si="7"/>
        <v>3.1218236363636364E-3</v>
      </c>
      <c r="AC34" s="318">
        <f t="shared" si="7"/>
        <v>3.1218236363636364E-3</v>
      </c>
    </row>
    <row r="35" spans="1:29">
      <c r="A35" s="324" t="s">
        <v>633</v>
      </c>
      <c r="B35" s="311" t="s">
        <v>619</v>
      </c>
      <c r="C35" s="310" t="s">
        <v>631</v>
      </c>
      <c r="D35" s="325">
        <v>4.8954261111111112E-3</v>
      </c>
      <c r="E35" s="327">
        <f>'[1]债券浮动利率 固定利率'!F6</f>
        <v>2.9108990909090904E-3</v>
      </c>
      <c r="F35" s="318">
        <f t="shared" si="6"/>
        <v>2.9108990909090904E-3</v>
      </c>
      <c r="G35" s="318">
        <f t="shared" si="6"/>
        <v>2.9108990909090904E-3</v>
      </c>
      <c r="H35" s="318">
        <f t="shared" si="6"/>
        <v>2.9108990909090904E-3</v>
      </c>
      <c r="I35" s="318">
        <f t="shared" si="6"/>
        <v>2.9108990909090904E-3</v>
      </c>
      <c r="J35" s="318">
        <f t="shared" si="6"/>
        <v>2.9108990909090904E-3</v>
      </c>
      <c r="K35" s="318">
        <f t="shared" si="6"/>
        <v>2.9108990909090904E-3</v>
      </c>
      <c r="L35" s="318">
        <f t="shared" si="6"/>
        <v>2.9108990909090904E-3</v>
      </c>
      <c r="M35" s="318">
        <f t="shared" si="6"/>
        <v>2.9108990909090904E-3</v>
      </c>
      <c r="N35" s="318">
        <f t="shared" si="6"/>
        <v>2.9108990909090904E-3</v>
      </c>
      <c r="O35" s="318">
        <f t="shared" si="6"/>
        <v>2.9108990909090904E-3</v>
      </c>
      <c r="P35" s="318">
        <f t="shared" si="6"/>
        <v>2.9108990909090904E-3</v>
      </c>
      <c r="Q35" s="318">
        <f t="shared" si="6"/>
        <v>2.9108990909090904E-3</v>
      </c>
      <c r="R35" s="318">
        <f t="shared" si="6"/>
        <v>2.9108990909090904E-3</v>
      </c>
      <c r="S35" s="318">
        <f t="shared" si="6"/>
        <v>2.9108990909090904E-3</v>
      </c>
      <c r="T35" s="318">
        <f t="shared" si="6"/>
        <v>2.9108990909090904E-3</v>
      </c>
      <c r="U35" s="318">
        <f t="shared" si="6"/>
        <v>2.9108990909090904E-3</v>
      </c>
      <c r="V35" s="318">
        <f t="shared" si="7"/>
        <v>2.9108990909090904E-3</v>
      </c>
      <c r="W35" s="318">
        <f t="shared" si="7"/>
        <v>2.9108990909090904E-3</v>
      </c>
      <c r="X35" s="318">
        <f t="shared" si="7"/>
        <v>2.9108990909090904E-3</v>
      </c>
      <c r="Y35" s="318">
        <f t="shared" si="7"/>
        <v>2.9108990909090904E-3</v>
      </c>
      <c r="Z35" s="318">
        <f t="shared" si="7"/>
        <v>2.9108990909090904E-3</v>
      </c>
      <c r="AA35" s="318">
        <f t="shared" si="7"/>
        <v>2.9108990909090904E-3</v>
      </c>
      <c r="AB35" s="318">
        <f t="shared" si="7"/>
        <v>2.9108990909090904E-3</v>
      </c>
      <c r="AC35" s="318">
        <f t="shared" si="7"/>
        <v>2.9108990909090904E-3</v>
      </c>
    </row>
    <row r="36" spans="1:29">
      <c r="A36" s="324" t="s">
        <v>634</v>
      </c>
      <c r="B36" s="311" t="s">
        <v>619</v>
      </c>
      <c r="C36" s="310" t="s">
        <v>631</v>
      </c>
      <c r="D36" s="325">
        <v>6.2325400000000008E-3</v>
      </c>
      <c r="E36" s="327">
        <f>'[1]债券浮动利率 固定利率'!F7</f>
        <v>4.3054936363636368E-3</v>
      </c>
      <c r="F36" s="318">
        <f t="shared" si="6"/>
        <v>4.3054936363636368E-3</v>
      </c>
      <c r="G36" s="318">
        <f t="shared" si="6"/>
        <v>4.3054936363636368E-3</v>
      </c>
      <c r="H36" s="318">
        <f t="shared" si="6"/>
        <v>4.3054936363636368E-3</v>
      </c>
      <c r="I36" s="318">
        <f t="shared" si="6"/>
        <v>4.3054936363636368E-3</v>
      </c>
      <c r="J36" s="318">
        <f t="shared" si="6"/>
        <v>4.3054936363636368E-3</v>
      </c>
      <c r="K36" s="318">
        <f t="shared" si="6"/>
        <v>4.3054936363636368E-3</v>
      </c>
      <c r="L36" s="318">
        <f t="shared" si="6"/>
        <v>4.3054936363636368E-3</v>
      </c>
      <c r="M36" s="318">
        <f t="shared" si="6"/>
        <v>4.3054936363636368E-3</v>
      </c>
      <c r="N36" s="318">
        <f t="shared" si="6"/>
        <v>4.3054936363636368E-3</v>
      </c>
      <c r="O36" s="318">
        <f t="shared" si="6"/>
        <v>4.3054936363636368E-3</v>
      </c>
      <c r="P36" s="318">
        <f t="shared" si="6"/>
        <v>4.3054936363636368E-3</v>
      </c>
      <c r="Q36" s="318">
        <f t="shared" si="6"/>
        <v>4.3054936363636368E-3</v>
      </c>
      <c r="R36" s="318">
        <f t="shared" si="6"/>
        <v>4.3054936363636368E-3</v>
      </c>
      <c r="S36" s="318">
        <f t="shared" si="6"/>
        <v>4.3054936363636368E-3</v>
      </c>
      <c r="T36" s="318">
        <f t="shared" si="6"/>
        <v>4.3054936363636368E-3</v>
      </c>
      <c r="U36" s="318">
        <f t="shared" si="6"/>
        <v>4.3054936363636368E-3</v>
      </c>
      <c r="V36" s="318">
        <f t="shared" si="7"/>
        <v>4.3054936363636368E-3</v>
      </c>
      <c r="W36" s="318">
        <f t="shared" si="7"/>
        <v>4.3054936363636368E-3</v>
      </c>
      <c r="X36" s="318">
        <f t="shared" si="7"/>
        <v>4.3054936363636368E-3</v>
      </c>
      <c r="Y36" s="318">
        <f t="shared" si="7"/>
        <v>4.3054936363636368E-3</v>
      </c>
      <c r="Z36" s="318">
        <f t="shared" si="7"/>
        <v>4.3054936363636368E-3</v>
      </c>
      <c r="AA36" s="318">
        <f t="shared" si="7"/>
        <v>4.3054936363636368E-3</v>
      </c>
      <c r="AB36" s="318">
        <f t="shared" si="7"/>
        <v>4.3054936363636368E-3</v>
      </c>
      <c r="AC36" s="318">
        <f t="shared" si="7"/>
        <v>4.3054936363636368E-3</v>
      </c>
    </row>
    <row r="37" spans="1:29">
      <c r="A37" s="324" t="s">
        <v>635</v>
      </c>
      <c r="B37" s="311" t="s">
        <v>619</v>
      </c>
      <c r="C37" s="310" t="s">
        <v>631</v>
      </c>
      <c r="D37" s="325">
        <v>4.6217499999999991E-3</v>
      </c>
      <c r="E37" s="327">
        <f>'[1]债券浮动利率 固定利率'!F8</f>
        <v>3.1374859090909104E-3</v>
      </c>
      <c r="F37" s="318">
        <f t="shared" si="6"/>
        <v>3.1374859090909104E-3</v>
      </c>
      <c r="G37" s="318">
        <f t="shared" si="6"/>
        <v>3.1374859090909104E-3</v>
      </c>
      <c r="H37" s="318">
        <f t="shared" si="6"/>
        <v>3.1374859090909104E-3</v>
      </c>
      <c r="I37" s="318">
        <f t="shared" si="6"/>
        <v>3.1374859090909104E-3</v>
      </c>
      <c r="J37" s="318">
        <f t="shared" si="6"/>
        <v>3.1374859090909104E-3</v>
      </c>
      <c r="K37" s="318">
        <f t="shared" si="6"/>
        <v>3.1374859090909104E-3</v>
      </c>
      <c r="L37" s="318">
        <f t="shared" si="6"/>
        <v>3.1374859090909104E-3</v>
      </c>
      <c r="M37" s="318">
        <f t="shared" si="6"/>
        <v>3.1374859090909104E-3</v>
      </c>
      <c r="N37" s="318">
        <f t="shared" si="6"/>
        <v>3.1374859090909104E-3</v>
      </c>
      <c r="O37" s="318">
        <f t="shared" si="6"/>
        <v>3.1374859090909104E-3</v>
      </c>
      <c r="P37" s="318">
        <f t="shared" si="6"/>
        <v>3.1374859090909104E-3</v>
      </c>
      <c r="Q37" s="318">
        <f t="shared" si="6"/>
        <v>3.1374859090909104E-3</v>
      </c>
      <c r="R37" s="318">
        <f t="shared" si="6"/>
        <v>3.1374859090909104E-3</v>
      </c>
      <c r="S37" s="318">
        <f t="shared" si="6"/>
        <v>3.1374859090909104E-3</v>
      </c>
      <c r="T37" s="318">
        <f t="shared" si="6"/>
        <v>3.1374859090909104E-3</v>
      </c>
      <c r="U37" s="318">
        <f t="shared" si="6"/>
        <v>3.1374859090909104E-3</v>
      </c>
      <c r="V37" s="318">
        <f t="shared" si="7"/>
        <v>3.1374859090909104E-3</v>
      </c>
      <c r="W37" s="318">
        <f t="shared" si="7"/>
        <v>3.1374859090909104E-3</v>
      </c>
      <c r="X37" s="318">
        <f t="shared" si="7"/>
        <v>3.1374859090909104E-3</v>
      </c>
      <c r="Y37" s="318">
        <f t="shared" si="7"/>
        <v>3.1374859090909104E-3</v>
      </c>
      <c r="Z37" s="318">
        <f t="shared" si="7"/>
        <v>3.1374859090909104E-3</v>
      </c>
      <c r="AA37" s="318">
        <f t="shared" si="7"/>
        <v>3.1374859090909104E-3</v>
      </c>
      <c r="AB37" s="318">
        <f t="shared" si="7"/>
        <v>3.1374859090909104E-3</v>
      </c>
      <c r="AC37" s="318">
        <f t="shared" si="7"/>
        <v>3.1374859090909104E-3</v>
      </c>
    </row>
    <row r="38" spans="1:29">
      <c r="A38" s="324" t="s">
        <v>636</v>
      </c>
      <c r="B38" s="310" t="s">
        <v>644</v>
      </c>
      <c r="C38" s="310" t="s">
        <v>631</v>
      </c>
      <c r="D38" s="325">
        <v>4.6217499999999991E-3</v>
      </c>
      <c r="E38" s="328">
        <f>E37</f>
        <v>3.1374859090909104E-3</v>
      </c>
      <c r="F38" s="318">
        <f t="shared" si="6"/>
        <v>3.1374859090909104E-3</v>
      </c>
      <c r="G38" s="318">
        <f t="shared" si="6"/>
        <v>3.1374859090909104E-3</v>
      </c>
      <c r="H38" s="318">
        <f t="shared" si="6"/>
        <v>3.1374859090909104E-3</v>
      </c>
      <c r="I38" s="318">
        <f t="shared" si="6"/>
        <v>3.1374859090909104E-3</v>
      </c>
      <c r="J38" s="318">
        <f t="shared" si="6"/>
        <v>3.1374859090909104E-3</v>
      </c>
      <c r="K38" s="318">
        <f t="shared" si="6"/>
        <v>3.1374859090909104E-3</v>
      </c>
      <c r="L38" s="318">
        <f t="shared" si="6"/>
        <v>3.1374859090909104E-3</v>
      </c>
      <c r="M38" s="318">
        <f t="shared" si="6"/>
        <v>3.1374859090909104E-3</v>
      </c>
      <c r="N38" s="318">
        <f t="shared" si="6"/>
        <v>3.1374859090909104E-3</v>
      </c>
      <c r="O38" s="318">
        <f t="shared" si="6"/>
        <v>3.1374859090909104E-3</v>
      </c>
      <c r="P38" s="318">
        <f t="shared" si="6"/>
        <v>3.1374859090909104E-3</v>
      </c>
      <c r="Q38" s="318">
        <f t="shared" si="6"/>
        <v>3.1374859090909104E-3</v>
      </c>
      <c r="R38" s="318">
        <f t="shared" si="6"/>
        <v>3.1374859090909104E-3</v>
      </c>
      <c r="S38" s="318">
        <f t="shared" si="6"/>
        <v>3.1374859090909104E-3</v>
      </c>
      <c r="T38" s="318">
        <f t="shared" si="6"/>
        <v>3.1374859090909104E-3</v>
      </c>
      <c r="U38" s="318">
        <f t="shared" si="6"/>
        <v>3.1374859090909104E-3</v>
      </c>
      <c r="V38" s="318">
        <f t="shared" si="7"/>
        <v>3.1374859090909104E-3</v>
      </c>
      <c r="W38" s="318">
        <f t="shared" si="7"/>
        <v>3.1374859090909104E-3</v>
      </c>
      <c r="X38" s="318">
        <f t="shared" si="7"/>
        <v>3.1374859090909104E-3</v>
      </c>
      <c r="Y38" s="318">
        <f t="shared" si="7"/>
        <v>3.1374859090909104E-3</v>
      </c>
      <c r="Z38" s="318">
        <f t="shared" si="7"/>
        <v>3.1374859090909104E-3</v>
      </c>
      <c r="AA38" s="318">
        <f t="shared" si="7"/>
        <v>3.1374859090909104E-3</v>
      </c>
      <c r="AB38" s="318">
        <f t="shared" si="7"/>
        <v>3.1374859090909104E-3</v>
      </c>
      <c r="AC38" s="318">
        <f t="shared" si="7"/>
        <v>3.1374859090909104E-3</v>
      </c>
    </row>
    <row r="39" spans="1:29">
      <c r="A39" s="324" t="s">
        <v>637</v>
      </c>
      <c r="B39" s="310" t="s">
        <v>644</v>
      </c>
      <c r="C39" s="310" t="s">
        <v>631</v>
      </c>
      <c r="D39" s="325">
        <v>4.6217499999999991E-3</v>
      </c>
      <c r="E39" s="328">
        <f>E38</f>
        <v>3.1374859090909104E-3</v>
      </c>
      <c r="F39" s="318">
        <f t="shared" si="6"/>
        <v>3.1374859090909104E-3</v>
      </c>
      <c r="G39" s="318">
        <f t="shared" si="6"/>
        <v>3.1374859090909104E-3</v>
      </c>
      <c r="H39" s="318">
        <f t="shared" si="6"/>
        <v>3.1374859090909104E-3</v>
      </c>
      <c r="I39" s="318">
        <f t="shared" si="6"/>
        <v>3.1374859090909104E-3</v>
      </c>
      <c r="J39" s="318">
        <f t="shared" si="6"/>
        <v>3.1374859090909104E-3</v>
      </c>
      <c r="K39" s="318">
        <f t="shared" si="6"/>
        <v>3.1374859090909104E-3</v>
      </c>
      <c r="L39" s="318">
        <f t="shared" si="6"/>
        <v>3.1374859090909104E-3</v>
      </c>
      <c r="M39" s="318">
        <f t="shared" si="6"/>
        <v>3.1374859090909104E-3</v>
      </c>
      <c r="N39" s="318">
        <f t="shared" si="6"/>
        <v>3.1374859090909104E-3</v>
      </c>
      <c r="O39" s="318">
        <f t="shared" si="6"/>
        <v>3.1374859090909104E-3</v>
      </c>
      <c r="P39" s="318">
        <f t="shared" si="6"/>
        <v>3.1374859090909104E-3</v>
      </c>
      <c r="Q39" s="318">
        <f t="shared" si="6"/>
        <v>3.1374859090909104E-3</v>
      </c>
      <c r="R39" s="318">
        <f t="shared" si="6"/>
        <v>3.1374859090909104E-3</v>
      </c>
      <c r="S39" s="318">
        <f t="shared" si="6"/>
        <v>3.1374859090909104E-3</v>
      </c>
      <c r="T39" s="318">
        <f t="shared" si="6"/>
        <v>3.1374859090909104E-3</v>
      </c>
      <c r="U39" s="318">
        <f t="shared" si="6"/>
        <v>3.1374859090909104E-3</v>
      </c>
      <c r="V39" s="318">
        <f t="shared" si="7"/>
        <v>3.1374859090909104E-3</v>
      </c>
      <c r="W39" s="318">
        <f t="shared" si="7"/>
        <v>3.1374859090909104E-3</v>
      </c>
      <c r="X39" s="318">
        <f t="shared" si="7"/>
        <v>3.1374859090909104E-3</v>
      </c>
      <c r="Y39" s="318">
        <f t="shared" si="7"/>
        <v>3.1374859090909104E-3</v>
      </c>
      <c r="Z39" s="318">
        <f t="shared" si="7"/>
        <v>3.1374859090909104E-3</v>
      </c>
      <c r="AA39" s="318">
        <f t="shared" si="7"/>
        <v>3.1374859090909104E-3</v>
      </c>
      <c r="AB39" s="318">
        <f t="shared" si="7"/>
        <v>3.1374859090909104E-3</v>
      </c>
      <c r="AC39" s="318">
        <f t="shared" si="7"/>
        <v>3.1374859090909104E-3</v>
      </c>
    </row>
    <row r="40" spans="1:29">
      <c r="A40" s="314" t="s">
        <v>646</v>
      </c>
      <c r="D40" s="316"/>
      <c r="E40" s="321"/>
      <c r="F40" s="318"/>
      <c r="G40" s="318"/>
      <c r="H40" s="318"/>
      <c r="I40" s="318"/>
      <c r="J40" s="318"/>
      <c r="K40" s="318"/>
      <c r="L40" s="318"/>
      <c r="M40" s="318"/>
      <c r="N40" s="318"/>
      <c r="O40" s="318"/>
      <c r="P40" s="318"/>
      <c r="Q40" s="318"/>
      <c r="R40" s="318"/>
      <c r="S40" s="318"/>
      <c r="T40" s="318"/>
      <c r="U40" s="318"/>
      <c r="V40" s="318"/>
      <c r="W40" s="318"/>
      <c r="X40" s="318"/>
      <c r="Y40" s="318"/>
      <c r="Z40" s="318"/>
      <c r="AA40" s="318"/>
      <c r="AB40" s="318"/>
      <c r="AC40" s="318"/>
    </row>
    <row r="41" spans="1:29">
      <c r="A41" s="322" t="s">
        <v>628</v>
      </c>
      <c r="D41" s="316"/>
      <c r="E41" s="321"/>
      <c r="F41" s="318"/>
      <c r="G41" s="318"/>
      <c r="H41" s="318"/>
      <c r="I41" s="318"/>
      <c r="J41" s="318"/>
      <c r="K41" s="318"/>
      <c r="L41" s="318"/>
      <c r="M41" s="318"/>
      <c r="N41" s="318"/>
      <c r="O41" s="318"/>
      <c r="P41" s="318"/>
      <c r="Q41" s="318"/>
      <c r="R41" s="318"/>
      <c r="S41" s="318"/>
      <c r="T41" s="318"/>
      <c r="U41" s="318"/>
      <c r="V41" s="318"/>
      <c r="W41" s="318"/>
      <c r="X41" s="318"/>
      <c r="Y41" s="318"/>
      <c r="Z41" s="318"/>
      <c r="AA41" s="318"/>
      <c r="AB41" s="318"/>
      <c r="AC41" s="318"/>
    </row>
    <row r="42" spans="1:29">
      <c r="A42" s="324" t="s">
        <v>630</v>
      </c>
      <c r="B42" s="311" t="s">
        <v>619</v>
      </c>
      <c r="C42" s="310" t="s">
        <v>631</v>
      </c>
      <c r="D42" s="325">
        <v>1.8625133333333335E-3</v>
      </c>
      <c r="E42" s="326">
        <f>'[1]债券浮动利率 固定利率'!F17</f>
        <v>4.8829090909091729E-4</v>
      </c>
      <c r="F42" s="318">
        <f t="shared" ref="F42:U48" si="8">E42</f>
        <v>4.8829090909091729E-4</v>
      </c>
      <c r="G42" s="318">
        <f t="shared" si="8"/>
        <v>4.8829090909091729E-4</v>
      </c>
      <c r="H42" s="318">
        <f t="shared" si="8"/>
        <v>4.8829090909091729E-4</v>
      </c>
      <c r="I42" s="318">
        <f t="shared" si="8"/>
        <v>4.8829090909091729E-4</v>
      </c>
      <c r="J42" s="318">
        <f t="shared" si="8"/>
        <v>4.8829090909091729E-4</v>
      </c>
      <c r="K42" s="318">
        <f t="shared" si="8"/>
        <v>4.8829090909091729E-4</v>
      </c>
      <c r="L42" s="318">
        <f t="shared" si="8"/>
        <v>4.8829090909091729E-4</v>
      </c>
      <c r="M42" s="318">
        <f t="shared" si="8"/>
        <v>4.8829090909091729E-4</v>
      </c>
      <c r="N42" s="318">
        <f t="shared" si="8"/>
        <v>4.8829090909091729E-4</v>
      </c>
      <c r="O42" s="318">
        <f t="shared" si="8"/>
        <v>4.8829090909091729E-4</v>
      </c>
      <c r="P42" s="318">
        <f t="shared" si="8"/>
        <v>4.8829090909091729E-4</v>
      </c>
      <c r="Q42" s="318">
        <f t="shared" si="8"/>
        <v>4.8829090909091729E-4</v>
      </c>
      <c r="R42" s="318">
        <f t="shared" si="8"/>
        <v>4.8829090909091729E-4</v>
      </c>
      <c r="S42" s="318">
        <f t="shared" si="8"/>
        <v>4.8829090909091729E-4</v>
      </c>
      <c r="T42" s="318">
        <f t="shared" si="8"/>
        <v>4.8829090909091729E-4</v>
      </c>
      <c r="U42" s="318">
        <f t="shared" si="8"/>
        <v>4.8829090909091729E-4</v>
      </c>
      <c r="V42" s="318">
        <f t="shared" ref="V42:AC48" si="9">U42</f>
        <v>4.8829090909091729E-4</v>
      </c>
      <c r="W42" s="318">
        <f t="shared" si="9"/>
        <v>4.8829090909091729E-4</v>
      </c>
      <c r="X42" s="318">
        <f t="shared" si="9"/>
        <v>4.8829090909091729E-4</v>
      </c>
      <c r="Y42" s="318">
        <f t="shared" si="9"/>
        <v>4.8829090909091729E-4</v>
      </c>
      <c r="Z42" s="318">
        <f t="shared" si="9"/>
        <v>4.8829090909091729E-4</v>
      </c>
      <c r="AA42" s="318">
        <f t="shared" si="9"/>
        <v>4.8829090909091729E-4</v>
      </c>
      <c r="AB42" s="318">
        <f t="shared" si="9"/>
        <v>4.8829090909091729E-4</v>
      </c>
      <c r="AC42" s="318">
        <f t="shared" si="9"/>
        <v>4.8829090909091729E-4</v>
      </c>
    </row>
    <row r="43" spans="1:29">
      <c r="A43" s="324" t="s">
        <v>632</v>
      </c>
      <c r="B43" s="311" t="s">
        <v>619</v>
      </c>
      <c r="C43" s="310" t="s">
        <v>631</v>
      </c>
      <c r="D43" s="325">
        <v>-7.2046333333333236E-4</v>
      </c>
      <c r="E43" s="326">
        <f>'[1]债券浮动利率 固定利率'!F18</f>
        <v>-6.0766727272726275E-4</v>
      </c>
      <c r="F43" s="318">
        <f t="shared" si="8"/>
        <v>-6.0766727272726275E-4</v>
      </c>
      <c r="G43" s="318">
        <f t="shared" si="8"/>
        <v>-6.0766727272726275E-4</v>
      </c>
      <c r="H43" s="318">
        <f t="shared" si="8"/>
        <v>-6.0766727272726275E-4</v>
      </c>
      <c r="I43" s="318">
        <f t="shared" si="8"/>
        <v>-6.0766727272726275E-4</v>
      </c>
      <c r="J43" s="318">
        <f t="shared" si="8"/>
        <v>-6.0766727272726275E-4</v>
      </c>
      <c r="K43" s="318">
        <f t="shared" si="8"/>
        <v>-6.0766727272726275E-4</v>
      </c>
      <c r="L43" s="318">
        <f t="shared" si="8"/>
        <v>-6.0766727272726275E-4</v>
      </c>
      <c r="M43" s="318">
        <f t="shared" si="8"/>
        <v>-6.0766727272726275E-4</v>
      </c>
      <c r="N43" s="318">
        <f t="shared" si="8"/>
        <v>-6.0766727272726275E-4</v>
      </c>
      <c r="O43" s="318">
        <f t="shared" si="8"/>
        <v>-6.0766727272726275E-4</v>
      </c>
      <c r="P43" s="318">
        <f t="shared" si="8"/>
        <v>-6.0766727272726275E-4</v>
      </c>
      <c r="Q43" s="318">
        <f t="shared" si="8"/>
        <v>-6.0766727272726275E-4</v>
      </c>
      <c r="R43" s="318">
        <f t="shared" si="8"/>
        <v>-6.0766727272726275E-4</v>
      </c>
      <c r="S43" s="318">
        <f t="shared" si="8"/>
        <v>-6.0766727272726275E-4</v>
      </c>
      <c r="T43" s="318">
        <f t="shared" si="8"/>
        <v>-6.0766727272726275E-4</v>
      </c>
      <c r="U43" s="318">
        <f t="shared" si="8"/>
        <v>-6.0766727272726275E-4</v>
      </c>
      <c r="V43" s="318">
        <f t="shared" si="9"/>
        <v>-6.0766727272726275E-4</v>
      </c>
      <c r="W43" s="318">
        <f t="shared" si="9"/>
        <v>-6.0766727272726275E-4</v>
      </c>
      <c r="X43" s="318">
        <f t="shared" si="9"/>
        <v>-6.0766727272726275E-4</v>
      </c>
      <c r="Y43" s="318">
        <f t="shared" si="9"/>
        <v>-6.0766727272726275E-4</v>
      </c>
      <c r="Z43" s="318">
        <f t="shared" si="9"/>
        <v>-6.0766727272726275E-4</v>
      </c>
      <c r="AA43" s="318">
        <f t="shared" si="9"/>
        <v>-6.0766727272726275E-4</v>
      </c>
      <c r="AB43" s="318">
        <f t="shared" si="9"/>
        <v>-6.0766727272726275E-4</v>
      </c>
      <c r="AC43" s="318">
        <f t="shared" si="9"/>
        <v>-6.0766727272726275E-4</v>
      </c>
    </row>
    <row r="44" spans="1:29">
      <c r="A44" s="324" t="s">
        <v>633</v>
      </c>
      <c r="B44" s="311" t="s">
        <v>619</v>
      </c>
      <c r="C44" s="310" t="s">
        <v>631</v>
      </c>
      <c r="D44" s="325">
        <v>-1.6921855555555518E-3</v>
      </c>
      <c r="E44" s="326">
        <f>'[1]债券浮动利率 固定利率'!F19</f>
        <v>-1.9089390909090831E-3</v>
      </c>
      <c r="F44" s="318">
        <f t="shared" si="8"/>
        <v>-1.9089390909090831E-3</v>
      </c>
      <c r="G44" s="318">
        <f t="shared" si="8"/>
        <v>-1.9089390909090831E-3</v>
      </c>
      <c r="H44" s="318">
        <f t="shared" si="8"/>
        <v>-1.9089390909090831E-3</v>
      </c>
      <c r="I44" s="318">
        <f t="shared" si="8"/>
        <v>-1.9089390909090831E-3</v>
      </c>
      <c r="J44" s="318">
        <f t="shared" si="8"/>
        <v>-1.9089390909090831E-3</v>
      </c>
      <c r="K44" s="318">
        <f t="shared" si="8"/>
        <v>-1.9089390909090831E-3</v>
      </c>
      <c r="L44" s="318">
        <f t="shared" si="8"/>
        <v>-1.9089390909090831E-3</v>
      </c>
      <c r="M44" s="318">
        <f t="shared" si="8"/>
        <v>-1.9089390909090831E-3</v>
      </c>
      <c r="N44" s="318">
        <f t="shared" si="8"/>
        <v>-1.9089390909090831E-3</v>
      </c>
      <c r="O44" s="318">
        <f t="shared" si="8"/>
        <v>-1.9089390909090831E-3</v>
      </c>
      <c r="P44" s="318">
        <f t="shared" si="8"/>
        <v>-1.9089390909090831E-3</v>
      </c>
      <c r="Q44" s="318">
        <f t="shared" si="8"/>
        <v>-1.9089390909090831E-3</v>
      </c>
      <c r="R44" s="318">
        <f t="shared" si="8"/>
        <v>-1.9089390909090831E-3</v>
      </c>
      <c r="S44" s="318">
        <f t="shared" si="8"/>
        <v>-1.9089390909090831E-3</v>
      </c>
      <c r="T44" s="318">
        <f t="shared" si="8"/>
        <v>-1.9089390909090831E-3</v>
      </c>
      <c r="U44" s="318">
        <f t="shared" si="8"/>
        <v>-1.9089390909090831E-3</v>
      </c>
      <c r="V44" s="318">
        <f t="shared" si="9"/>
        <v>-1.9089390909090831E-3</v>
      </c>
      <c r="W44" s="318">
        <f t="shared" si="9"/>
        <v>-1.9089390909090831E-3</v>
      </c>
      <c r="X44" s="318">
        <f t="shared" si="9"/>
        <v>-1.9089390909090831E-3</v>
      </c>
      <c r="Y44" s="318">
        <f t="shared" si="9"/>
        <v>-1.9089390909090831E-3</v>
      </c>
      <c r="Z44" s="318">
        <f t="shared" si="9"/>
        <v>-1.9089390909090831E-3</v>
      </c>
      <c r="AA44" s="318">
        <f t="shared" si="9"/>
        <v>-1.9089390909090831E-3</v>
      </c>
      <c r="AB44" s="318">
        <f t="shared" si="9"/>
        <v>-1.9089390909090831E-3</v>
      </c>
      <c r="AC44" s="318">
        <f t="shared" si="9"/>
        <v>-1.9089390909090831E-3</v>
      </c>
    </row>
    <row r="45" spans="1:29">
      <c r="A45" s="324" t="s">
        <v>634</v>
      </c>
      <c r="B45" s="311" t="s">
        <v>619</v>
      </c>
      <c r="C45" s="310" t="s">
        <v>631</v>
      </c>
      <c r="D45" s="325">
        <v>-2.0750655555555582E-3</v>
      </c>
      <c r="E45" s="326">
        <f>'[1]债券浮动利率 固定利率'!F20</f>
        <v>-1.7818090909090918E-3</v>
      </c>
      <c r="F45" s="318">
        <f t="shared" si="8"/>
        <v>-1.7818090909090918E-3</v>
      </c>
      <c r="G45" s="318">
        <f t="shared" si="8"/>
        <v>-1.7818090909090918E-3</v>
      </c>
      <c r="H45" s="318">
        <f t="shared" si="8"/>
        <v>-1.7818090909090918E-3</v>
      </c>
      <c r="I45" s="318">
        <f t="shared" si="8"/>
        <v>-1.7818090909090918E-3</v>
      </c>
      <c r="J45" s="318">
        <f t="shared" si="8"/>
        <v>-1.7818090909090918E-3</v>
      </c>
      <c r="K45" s="318">
        <f t="shared" si="8"/>
        <v>-1.7818090909090918E-3</v>
      </c>
      <c r="L45" s="318">
        <f t="shared" si="8"/>
        <v>-1.7818090909090918E-3</v>
      </c>
      <c r="M45" s="318">
        <f t="shared" si="8"/>
        <v>-1.7818090909090918E-3</v>
      </c>
      <c r="N45" s="318">
        <f t="shared" si="8"/>
        <v>-1.7818090909090918E-3</v>
      </c>
      <c r="O45" s="318">
        <f t="shared" si="8"/>
        <v>-1.7818090909090918E-3</v>
      </c>
      <c r="P45" s="318">
        <f t="shared" si="8"/>
        <v>-1.7818090909090918E-3</v>
      </c>
      <c r="Q45" s="318">
        <f t="shared" si="8"/>
        <v>-1.7818090909090918E-3</v>
      </c>
      <c r="R45" s="318">
        <f t="shared" si="8"/>
        <v>-1.7818090909090918E-3</v>
      </c>
      <c r="S45" s="318">
        <f t="shared" si="8"/>
        <v>-1.7818090909090918E-3</v>
      </c>
      <c r="T45" s="318">
        <f t="shared" si="8"/>
        <v>-1.7818090909090918E-3</v>
      </c>
      <c r="U45" s="318">
        <f t="shared" si="8"/>
        <v>-1.7818090909090918E-3</v>
      </c>
      <c r="V45" s="318">
        <f t="shared" si="9"/>
        <v>-1.7818090909090918E-3</v>
      </c>
      <c r="W45" s="318">
        <f t="shared" si="9"/>
        <v>-1.7818090909090918E-3</v>
      </c>
      <c r="X45" s="318">
        <f t="shared" si="9"/>
        <v>-1.7818090909090918E-3</v>
      </c>
      <c r="Y45" s="318">
        <f t="shared" si="9"/>
        <v>-1.7818090909090918E-3</v>
      </c>
      <c r="Z45" s="318">
        <f t="shared" si="9"/>
        <v>-1.7818090909090918E-3</v>
      </c>
      <c r="AA45" s="318">
        <f t="shared" si="9"/>
        <v>-1.7818090909090918E-3</v>
      </c>
      <c r="AB45" s="318">
        <f t="shared" si="9"/>
        <v>-1.7818090909090918E-3</v>
      </c>
      <c r="AC45" s="318">
        <f t="shared" si="9"/>
        <v>-1.7818090909090918E-3</v>
      </c>
    </row>
    <row r="46" spans="1:29">
      <c r="A46" s="324" t="s">
        <v>635</v>
      </c>
      <c r="B46" s="311" t="s">
        <v>619</v>
      </c>
      <c r="C46" s="310" t="s">
        <v>631</v>
      </c>
      <c r="D46" s="325">
        <v>-1.6220855555555546E-3</v>
      </c>
      <c r="E46" s="326">
        <f>'[1]债券浮动利率 固定利率'!F21</f>
        <v>-1.5414409090909154E-3</v>
      </c>
      <c r="F46" s="318">
        <f t="shared" si="8"/>
        <v>-1.5414409090909154E-3</v>
      </c>
      <c r="G46" s="318">
        <f t="shared" si="8"/>
        <v>-1.5414409090909154E-3</v>
      </c>
      <c r="H46" s="318">
        <f t="shared" si="8"/>
        <v>-1.5414409090909154E-3</v>
      </c>
      <c r="I46" s="318">
        <f t="shared" si="8"/>
        <v>-1.5414409090909154E-3</v>
      </c>
      <c r="J46" s="318">
        <f t="shared" si="8"/>
        <v>-1.5414409090909154E-3</v>
      </c>
      <c r="K46" s="318">
        <f t="shared" si="8"/>
        <v>-1.5414409090909154E-3</v>
      </c>
      <c r="L46" s="318">
        <f t="shared" si="8"/>
        <v>-1.5414409090909154E-3</v>
      </c>
      <c r="M46" s="318">
        <f t="shared" si="8"/>
        <v>-1.5414409090909154E-3</v>
      </c>
      <c r="N46" s="318">
        <f t="shared" si="8"/>
        <v>-1.5414409090909154E-3</v>
      </c>
      <c r="O46" s="318">
        <f t="shared" si="8"/>
        <v>-1.5414409090909154E-3</v>
      </c>
      <c r="P46" s="318">
        <f t="shared" si="8"/>
        <v>-1.5414409090909154E-3</v>
      </c>
      <c r="Q46" s="318">
        <f t="shared" si="8"/>
        <v>-1.5414409090909154E-3</v>
      </c>
      <c r="R46" s="318">
        <f t="shared" si="8"/>
        <v>-1.5414409090909154E-3</v>
      </c>
      <c r="S46" s="318">
        <f t="shared" si="8"/>
        <v>-1.5414409090909154E-3</v>
      </c>
      <c r="T46" s="318">
        <f t="shared" si="8"/>
        <v>-1.5414409090909154E-3</v>
      </c>
      <c r="U46" s="318">
        <f t="shared" si="8"/>
        <v>-1.5414409090909154E-3</v>
      </c>
      <c r="V46" s="318">
        <f t="shared" si="9"/>
        <v>-1.5414409090909154E-3</v>
      </c>
      <c r="W46" s="318">
        <f t="shared" si="9"/>
        <v>-1.5414409090909154E-3</v>
      </c>
      <c r="X46" s="318">
        <f t="shared" si="9"/>
        <v>-1.5414409090909154E-3</v>
      </c>
      <c r="Y46" s="318">
        <f t="shared" si="9"/>
        <v>-1.5414409090909154E-3</v>
      </c>
      <c r="Z46" s="318">
        <f t="shared" si="9"/>
        <v>-1.5414409090909154E-3</v>
      </c>
      <c r="AA46" s="318">
        <f t="shared" si="9"/>
        <v>-1.5414409090909154E-3</v>
      </c>
      <c r="AB46" s="318">
        <f t="shared" si="9"/>
        <v>-1.5414409090909154E-3</v>
      </c>
      <c r="AC46" s="318">
        <f t="shared" si="9"/>
        <v>-1.5414409090909154E-3</v>
      </c>
    </row>
    <row r="47" spans="1:29">
      <c r="A47" s="324" t="s">
        <v>636</v>
      </c>
      <c r="B47" s="311" t="s">
        <v>619</v>
      </c>
      <c r="C47" s="310" t="s">
        <v>631</v>
      </c>
      <c r="D47" s="325">
        <v>-1.3973866666666679E-3</v>
      </c>
      <c r="E47" s="326">
        <f>'[1]债券浮动利率 固定利率'!F22</f>
        <v>-9.4784545454544903E-4</v>
      </c>
      <c r="F47" s="318">
        <f t="shared" si="8"/>
        <v>-9.4784545454544903E-4</v>
      </c>
      <c r="G47" s="318">
        <f t="shared" si="8"/>
        <v>-9.4784545454544903E-4</v>
      </c>
      <c r="H47" s="318">
        <f t="shared" si="8"/>
        <v>-9.4784545454544903E-4</v>
      </c>
      <c r="I47" s="318">
        <f t="shared" si="8"/>
        <v>-9.4784545454544903E-4</v>
      </c>
      <c r="J47" s="318">
        <f t="shared" si="8"/>
        <v>-9.4784545454544903E-4</v>
      </c>
      <c r="K47" s="318">
        <f t="shared" si="8"/>
        <v>-9.4784545454544903E-4</v>
      </c>
      <c r="L47" s="318">
        <f t="shared" si="8"/>
        <v>-9.4784545454544903E-4</v>
      </c>
      <c r="M47" s="318">
        <f t="shared" si="8"/>
        <v>-9.4784545454544903E-4</v>
      </c>
      <c r="N47" s="318">
        <f t="shared" si="8"/>
        <v>-9.4784545454544903E-4</v>
      </c>
      <c r="O47" s="318">
        <f t="shared" si="8"/>
        <v>-9.4784545454544903E-4</v>
      </c>
      <c r="P47" s="318">
        <f t="shared" si="8"/>
        <v>-9.4784545454544903E-4</v>
      </c>
      <c r="Q47" s="318">
        <f t="shared" si="8"/>
        <v>-9.4784545454544903E-4</v>
      </c>
      <c r="R47" s="318">
        <f t="shared" si="8"/>
        <v>-9.4784545454544903E-4</v>
      </c>
      <c r="S47" s="318">
        <f t="shared" si="8"/>
        <v>-9.4784545454544903E-4</v>
      </c>
      <c r="T47" s="318">
        <f t="shared" si="8"/>
        <v>-9.4784545454544903E-4</v>
      </c>
      <c r="U47" s="318">
        <f t="shared" si="8"/>
        <v>-9.4784545454544903E-4</v>
      </c>
      <c r="V47" s="318">
        <f t="shared" si="9"/>
        <v>-9.4784545454544903E-4</v>
      </c>
      <c r="W47" s="318">
        <f t="shared" si="9"/>
        <v>-9.4784545454544903E-4</v>
      </c>
      <c r="X47" s="318">
        <f t="shared" si="9"/>
        <v>-9.4784545454544903E-4</v>
      </c>
      <c r="Y47" s="318">
        <f t="shared" si="9"/>
        <v>-9.4784545454544903E-4</v>
      </c>
      <c r="Z47" s="318">
        <f t="shared" si="9"/>
        <v>-9.4784545454544903E-4</v>
      </c>
      <c r="AA47" s="318">
        <f t="shared" si="9"/>
        <v>-9.4784545454544903E-4</v>
      </c>
      <c r="AB47" s="318">
        <f t="shared" si="9"/>
        <v>-9.4784545454544903E-4</v>
      </c>
      <c r="AC47" s="318">
        <f t="shared" si="9"/>
        <v>-9.4784545454544903E-4</v>
      </c>
    </row>
    <row r="48" spans="1:29">
      <c r="A48" s="324" t="s">
        <v>637</v>
      </c>
      <c r="B48" s="311" t="s">
        <v>619</v>
      </c>
      <c r="C48" s="310" t="s">
        <v>631</v>
      </c>
      <c r="D48" s="325">
        <v>-1.3312022222222212E-3</v>
      </c>
      <c r="E48" s="326">
        <f>'[1]债券浮动利率 固定利率'!F23</f>
        <v>-8.6997999999999481E-4</v>
      </c>
      <c r="F48" s="318">
        <f t="shared" si="8"/>
        <v>-8.6997999999999481E-4</v>
      </c>
      <c r="G48" s="318">
        <f t="shared" si="8"/>
        <v>-8.6997999999999481E-4</v>
      </c>
      <c r="H48" s="318">
        <f t="shared" si="8"/>
        <v>-8.6997999999999481E-4</v>
      </c>
      <c r="I48" s="318">
        <f t="shared" si="8"/>
        <v>-8.6997999999999481E-4</v>
      </c>
      <c r="J48" s="318">
        <f t="shared" si="8"/>
        <v>-8.6997999999999481E-4</v>
      </c>
      <c r="K48" s="318">
        <f t="shared" si="8"/>
        <v>-8.6997999999999481E-4</v>
      </c>
      <c r="L48" s="318">
        <f t="shared" si="8"/>
        <v>-8.6997999999999481E-4</v>
      </c>
      <c r="M48" s="318">
        <f t="shared" si="8"/>
        <v>-8.6997999999999481E-4</v>
      </c>
      <c r="N48" s="318">
        <f t="shared" si="8"/>
        <v>-8.6997999999999481E-4</v>
      </c>
      <c r="O48" s="318">
        <f t="shared" si="8"/>
        <v>-8.6997999999999481E-4</v>
      </c>
      <c r="P48" s="318">
        <f t="shared" si="8"/>
        <v>-8.6997999999999481E-4</v>
      </c>
      <c r="Q48" s="318">
        <f t="shared" si="8"/>
        <v>-8.6997999999999481E-4</v>
      </c>
      <c r="R48" s="318">
        <f t="shared" si="8"/>
        <v>-8.6997999999999481E-4</v>
      </c>
      <c r="S48" s="318">
        <f t="shared" si="8"/>
        <v>-8.6997999999999481E-4</v>
      </c>
      <c r="T48" s="318">
        <f t="shared" si="8"/>
        <v>-8.6997999999999481E-4</v>
      </c>
      <c r="U48" s="318">
        <f t="shared" si="8"/>
        <v>-8.6997999999999481E-4</v>
      </c>
      <c r="V48" s="318">
        <f t="shared" si="9"/>
        <v>-8.6997999999999481E-4</v>
      </c>
      <c r="W48" s="318">
        <f t="shared" si="9"/>
        <v>-8.6997999999999481E-4</v>
      </c>
      <c r="X48" s="318">
        <f t="shared" si="9"/>
        <v>-8.6997999999999481E-4</v>
      </c>
      <c r="Y48" s="318">
        <f t="shared" si="9"/>
        <v>-8.6997999999999481E-4</v>
      </c>
      <c r="Z48" s="318">
        <f t="shared" si="9"/>
        <v>-8.6997999999999481E-4</v>
      </c>
      <c r="AA48" s="318">
        <f t="shared" si="9"/>
        <v>-8.6997999999999481E-4</v>
      </c>
      <c r="AB48" s="318">
        <f t="shared" si="9"/>
        <v>-8.6997999999999481E-4</v>
      </c>
      <c r="AC48" s="318">
        <f t="shared" si="9"/>
        <v>-8.6997999999999481E-4</v>
      </c>
    </row>
    <row r="49" spans="1:29">
      <c r="A49" s="322" t="s">
        <v>638</v>
      </c>
      <c r="D49" s="316"/>
      <c r="E49" s="321"/>
      <c r="F49" s="318"/>
      <c r="G49" s="318"/>
      <c r="H49" s="318"/>
      <c r="I49" s="318"/>
      <c r="J49" s="318"/>
      <c r="K49" s="318"/>
      <c r="L49" s="318"/>
      <c r="M49" s="318"/>
      <c r="N49" s="318"/>
      <c r="O49" s="318"/>
      <c r="P49" s="318"/>
      <c r="Q49" s="318"/>
      <c r="R49" s="318"/>
      <c r="S49" s="318"/>
      <c r="T49" s="318"/>
      <c r="U49" s="318"/>
      <c r="V49" s="318"/>
      <c r="W49" s="318"/>
      <c r="X49" s="318"/>
      <c r="Y49" s="318"/>
      <c r="Z49" s="318"/>
      <c r="AA49" s="318"/>
      <c r="AB49" s="318"/>
      <c r="AC49" s="318"/>
    </row>
    <row r="50" spans="1:29">
      <c r="A50" s="324" t="s">
        <v>630</v>
      </c>
      <c r="B50" s="310" t="s">
        <v>644</v>
      </c>
      <c r="C50" s="310" t="s">
        <v>631</v>
      </c>
      <c r="D50" s="325">
        <v>1.9111664999999996E-2</v>
      </c>
      <c r="E50" s="328">
        <f>E25</f>
        <v>1.7492003181818185E-2</v>
      </c>
      <c r="F50" s="318">
        <f t="shared" ref="F50:U56" si="10">E50</f>
        <v>1.7492003181818185E-2</v>
      </c>
      <c r="G50" s="318">
        <f t="shared" si="10"/>
        <v>1.7492003181818185E-2</v>
      </c>
      <c r="H50" s="318">
        <f t="shared" si="10"/>
        <v>1.7492003181818185E-2</v>
      </c>
      <c r="I50" s="318">
        <f t="shared" si="10"/>
        <v>1.7492003181818185E-2</v>
      </c>
      <c r="J50" s="318">
        <f t="shared" si="10"/>
        <v>1.7492003181818185E-2</v>
      </c>
      <c r="K50" s="318">
        <f t="shared" si="10"/>
        <v>1.7492003181818185E-2</v>
      </c>
      <c r="L50" s="318">
        <f t="shared" si="10"/>
        <v>1.7492003181818185E-2</v>
      </c>
      <c r="M50" s="318">
        <f t="shared" si="10"/>
        <v>1.7492003181818185E-2</v>
      </c>
      <c r="N50" s="318">
        <f t="shared" si="10"/>
        <v>1.7492003181818185E-2</v>
      </c>
      <c r="O50" s="318">
        <f t="shared" si="10"/>
        <v>1.7492003181818185E-2</v>
      </c>
      <c r="P50" s="318">
        <f t="shared" si="10"/>
        <v>1.7492003181818185E-2</v>
      </c>
      <c r="Q50" s="318">
        <f t="shared" si="10"/>
        <v>1.7492003181818185E-2</v>
      </c>
      <c r="R50" s="318">
        <f t="shared" si="10"/>
        <v>1.7492003181818185E-2</v>
      </c>
      <c r="S50" s="318">
        <f t="shared" si="10"/>
        <v>1.7492003181818185E-2</v>
      </c>
      <c r="T50" s="318">
        <f t="shared" si="10"/>
        <v>1.7492003181818185E-2</v>
      </c>
      <c r="U50" s="318">
        <f t="shared" si="10"/>
        <v>1.7492003181818185E-2</v>
      </c>
      <c r="V50" s="318">
        <f t="shared" ref="V50:AC56" si="11">U50</f>
        <v>1.7492003181818185E-2</v>
      </c>
      <c r="W50" s="318">
        <f t="shared" si="11"/>
        <v>1.7492003181818185E-2</v>
      </c>
      <c r="X50" s="318">
        <f t="shared" si="11"/>
        <v>1.7492003181818185E-2</v>
      </c>
      <c r="Y50" s="318">
        <f t="shared" si="11"/>
        <v>1.7492003181818185E-2</v>
      </c>
      <c r="Z50" s="318">
        <f t="shared" si="11"/>
        <v>1.7492003181818185E-2</v>
      </c>
      <c r="AA50" s="318">
        <f t="shared" si="11"/>
        <v>1.7492003181818185E-2</v>
      </c>
      <c r="AB50" s="318">
        <f t="shared" si="11"/>
        <v>1.7492003181818185E-2</v>
      </c>
      <c r="AC50" s="318">
        <f t="shared" si="11"/>
        <v>1.7492003181818185E-2</v>
      </c>
    </row>
    <row r="51" spans="1:29">
      <c r="A51" s="324" t="s">
        <v>632</v>
      </c>
      <c r="B51" s="310" t="s">
        <v>644</v>
      </c>
      <c r="C51" s="310" t="s">
        <v>631</v>
      </c>
      <c r="D51" s="325">
        <v>2.5043549999999998E-2</v>
      </c>
      <c r="E51" s="328">
        <f t="shared" ref="E51:E56" si="12">E26</f>
        <v>2.3740870000000008E-2</v>
      </c>
      <c r="F51" s="318">
        <f t="shared" si="10"/>
        <v>2.3740870000000008E-2</v>
      </c>
      <c r="G51" s="318">
        <f t="shared" si="10"/>
        <v>2.3740870000000008E-2</v>
      </c>
      <c r="H51" s="318">
        <f t="shared" si="10"/>
        <v>2.3740870000000008E-2</v>
      </c>
      <c r="I51" s="318">
        <f t="shared" si="10"/>
        <v>2.3740870000000008E-2</v>
      </c>
      <c r="J51" s="318">
        <f t="shared" si="10"/>
        <v>2.3740870000000008E-2</v>
      </c>
      <c r="K51" s="318">
        <f t="shared" si="10"/>
        <v>2.3740870000000008E-2</v>
      </c>
      <c r="L51" s="318">
        <f t="shared" si="10"/>
        <v>2.3740870000000008E-2</v>
      </c>
      <c r="M51" s="318">
        <f t="shared" si="10"/>
        <v>2.3740870000000008E-2</v>
      </c>
      <c r="N51" s="318">
        <f t="shared" si="10"/>
        <v>2.3740870000000008E-2</v>
      </c>
      <c r="O51" s="318">
        <f t="shared" si="10"/>
        <v>2.3740870000000008E-2</v>
      </c>
      <c r="P51" s="318">
        <f t="shared" si="10"/>
        <v>2.3740870000000008E-2</v>
      </c>
      <c r="Q51" s="318">
        <f t="shared" si="10"/>
        <v>2.3740870000000008E-2</v>
      </c>
      <c r="R51" s="318">
        <f t="shared" si="10"/>
        <v>2.3740870000000008E-2</v>
      </c>
      <c r="S51" s="318">
        <f t="shared" si="10"/>
        <v>2.3740870000000008E-2</v>
      </c>
      <c r="T51" s="318">
        <f t="shared" si="10"/>
        <v>2.3740870000000008E-2</v>
      </c>
      <c r="U51" s="318">
        <f t="shared" si="10"/>
        <v>2.3740870000000008E-2</v>
      </c>
      <c r="V51" s="318">
        <f t="shared" si="11"/>
        <v>2.3740870000000008E-2</v>
      </c>
      <c r="W51" s="318">
        <f t="shared" si="11"/>
        <v>2.3740870000000008E-2</v>
      </c>
      <c r="X51" s="318">
        <f t="shared" si="11"/>
        <v>2.3740870000000008E-2</v>
      </c>
      <c r="Y51" s="318">
        <f t="shared" si="11"/>
        <v>2.3740870000000008E-2</v>
      </c>
      <c r="Z51" s="318">
        <f t="shared" si="11"/>
        <v>2.3740870000000008E-2</v>
      </c>
      <c r="AA51" s="318">
        <f t="shared" si="11"/>
        <v>2.3740870000000008E-2</v>
      </c>
      <c r="AB51" s="318">
        <f t="shared" si="11"/>
        <v>2.3740870000000008E-2</v>
      </c>
      <c r="AC51" s="318">
        <f t="shared" si="11"/>
        <v>2.3740870000000008E-2</v>
      </c>
    </row>
    <row r="52" spans="1:29">
      <c r="A52" s="324" t="s">
        <v>633</v>
      </c>
      <c r="B52" s="310" t="s">
        <v>644</v>
      </c>
      <c r="C52" s="310" t="s">
        <v>631</v>
      </c>
      <c r="D52" s="325">
        <v>2.810440277777778E-2</v>
      </c>
      <c r="E52" s="328">
        <f t="shared" si="12"/>
        <v>2.6516741363636367E-2</v>
      </c>
      <c r="F52" s="318">
        <f t="shared" si="10"/>
        <v>2.6516741363636367E-2</v>
      </c>
      <c r="G52" s="318">
        <f t="shared" si="10"/>
        <v>2.6516741363636367E-2</v>
      </c>
      <c r="H52" s="318">
        <f t="shared" si="10"/>
        <v>2.6516741363636367E-2</v>
      </c>
      <c r="I52" s="318">
        <f t="shared" si="10"/>
        <v>2.6516741363636367E-2</v>
      </c>
      <c r="J52" s="318">
        <f t="shared" si="10"/>
        <v>2.6516741363636367E-2</v>
      </c>
      <c r="K52" s="318">
        <f t="shared" si="10"/>
        <v>2.6516741363636367E-2</v>
      </c>
      <c r="L52" s="318">
        <f t="shared" si="10"/>
        <v>2.6516741363636367E-2</v>
      </c>
      <c r="M52" s="318">
        <f t="shared" si="10"/>
        <v>2.6516741363636367E-2</v>
      </c>
      <c r="N52" s="318">
        <f t="shared" si="10"/>
        <v>2.6516741363636367E-2</v>
      </c>
      <c r="O52" s="318">
        <f t="shared" si="10"/>
        <v>2.6516741363636367E-2</v>
      </c>
      <c r="P52" s="318">
        <f t="shared" si="10"/>
        <v>2.6516741363636367E-2</v>
      </c>
      <c r="Q52" s="318">
        <f t="shared" si="10"/>
        <v>2.6516741363636367E-2</v>
      </c>
      <c r="R52" s="318">
        <f t="shared" si="10"/>
        <v>2.6516741363636367E-2</v>
      </c>
      <c r="S52" s="318">
        <f t="shared" si="10"/>
        <v>2.6516741363636367E-2</v>
      </c>
      <c r="T52" s="318">
        <f t="shared" si="10"/>
        <v>2.6516741363636367E-2</v>
      </c>
      <c r="U52" s="318">
        <f t="shared" si="10"/>
        <v>2.6516741363636367E-2</v>
      </c>
      <c r="V52" s="318">
        <f t="shared" si="11"/>
        <v>2.6516741363636367E-2</v>
      </c>
      <c r="W52" s="318">
        <f t="shared" si="11"/>
        <v>2.6516741363636367E-2</v>
      </c>
      <c r="X52" s="318">
        <f t="shared" si="11"/>
        <v>2.6516741363636367E-2</v>
      </c>
      <c r="Y52" s="318">
        <f t="shared" si="11"/>
        <v>2.6516741363636367E-2</v>
      </c>
      <c r="Z52" s="318">
        <f t="shared" si="11"/>
        <v>2.6516741363636367E-2</v>
      </c>
      <c r="AA52" s="318">
        <f t="shared" si="11"/>
        <v>2.6516741363636367E-2</v>
      </c>
      <c r="AB52" s="318">
        <f t="shared" si="11"/>
        <v>2.6516741363636367E-2</v>
      </c>
      <c r="AC52" s="318">
        <f t="shared" si="11"/>
        <v>2.6516741363636367E-2</v>
      </c>
    </row>
    <row r="53" spans="1:29">
      <c r="A53" s="324" t="s">
        <v>634</v>
      </c>
      <c r="B53" s="310" t="s">
        <v>644</v>
      </c>
      <c r="C53" s="310" t="s">
        <v>631</v>
      </c>
      <c r="D53" s="325">
        <v>3.1048225555555559E-2</v>
      </c>
      <c r="E53" s="328">
        <f t="shared" si="12"/>
        <v>2.907566272727273E-2</v>
      </c>
      <c r="F53" s="318">
        <f t="shared" si="10"/>
        <v>2.907566272727273E-2</v>
      </c>
      <c r="G53" s="318">
        <f t="shared" si="10"/>
        <v>2.907566272727273E-2</v>
      </c>
      <c r="H53" s="318">
        <f t="shared" si="10"/>
        <v>2.907566272727273E-2</v>
      </c>
      <c r="I53" s="318">
        <f t="shared" si="10"/>
        <v>2.907566272727273E-2</v>
      </c>
      <c r="J53" s="318">
        <f t="shared" si="10"/>
        <v>2.907566272727273E-2</v>
      </c>
      <c r="K53" s="318">
        <f t="shared" si="10"/>
        <v>2.907566272727273E-2</v>
      </c>
      <c r="L53" s="318">
        <f t="shared" si="10"/>
        <v>2.907566272727273E-2</v>
      </c>
      <c r="M53" s="318">
        <f t="shared" si="10"/>
        <v>2.907566272727273E-2</v>
      </c>
      <c r="N53" s="318">
        <f t="shared" si="10"/>
        <v>2.907566272727273E-2</v>
      </c>
      <c r="O53" s="318">
        <f t="shared" si="10"/>
        <v>2.907566272727273E-2</v>
      </c>
      <c r="P53" s="318">
        <f t="shared" si="10"/>
        <v>2.907566272727273E-2</v>
      </c>
      <c r="Q53" s="318">
        <f t="shared" si="10"/>
        <v>2.907566272727273E-2</v>
      </c>
      <c r="R53" s="318">
        <f t="shared" si="10"/>
        <v>2.907566272727273E-2</v>
      </c>
      <c r="S53" s="318">
        <f t="shared" si="10"/>
        <v>2.907566272727273E-2</v>
      </c>
      <c r="T53" s="318">
        <f t="shared" si="10"/>
        <v>2.907566272727273E-2</v>
      </c>
      <c r="U53" s="318">
        <f t="shared" si="10"/>
        <v>2.907566272727273E-2</v>
      </c>
      <c r="V53" s="318">
        <f t="shared" si="11"/>
        <v>2.907566272727273E-2</v>
      </c>
      <c r="W53" s="318">
        <f t="shared" si="11"/>
        <v>2.907566272727273E-2</v>
      </c>
      <c r="X53" s="318">
        <f t="shared" si="11"/>
        <v>2.907566272727273E-2</v>
      </c>
      <c r="Y53" s="318">
        <f t="shared" si="11"/>
        <v>2.907566272727273E-2</v>
      </c>
      <c r="Z53" s="318">
        <f t="shared" si="11"/>
        <v>2.907566272727273E-2</v>
      </c>
      <c r="AA53" s="318">
        <f t="shared" si="11"/>
        <v>2.907566272727273E-2</v>
      </c>
      <c r="AB53" s="318">
        <f t="shared" si="11"/>
        <v>2.907566272727273E-2</v>
      </c>
      <c r="AC53" s="318">
        <f t="shared" si="11"/>
        <v>2.907566272727273E-2</v>
      </c>
    </row>
    <row r="54" spans="1:29">
      <c r="A54" s="324" t="s">
        <v>635</v>
      </c>
      <c r="B54" s="310" t="s">
        <v>644</v>
      </c>
      <c r="C54" s="310" t="s">
        <v>631</v>
      </c>
      <c r="D54" s="325">
        <v>3.0916886111111107E-2</v>
      </c>
      <c r="E54" s="328">
        <f t="shared" si="12"/>
        <v>2.9179356363636364E-2</v>
      </c>
      <c r="F54" s="318">
        <f t="shared" si="10"/>
        <v>2.9179356363636364E-2</v>
      </c>
      <c r="G54" s="318">
        <f t="shared" si="10"/>
        <v>2.9179356363636364E-2</v>
      </c>
      <c r="H54" s="318">
        <f t="shared" si="10"/>
        <v>2.9179356363636364E-2</v>
      </c>
      <c r="I54" s="318">
        <f t="shared" si="10"/>
        <v>2.9179356363636364E-2</v>
      </c>
      <c r="J54" s="318">
        <f t="shared" si="10"/>
        <v>2.9179356363636364E-2</v>
      </c>
      <c r="K54" s="318">
        <f t="shared" si="10"/>
        <v>2.9179356363636364E-2</v>
      </c>
      <c r="L54" s="318">
        <f t="shared" si="10"/>
        <v>2.9179356363636364E-2</v>
      </c>
      <c r="M54" s="318">
        <f t="shared" si="10"/>
        <v>2.9179356363636364E-2</v>
      </c>
      <c r="N54" s="318">
        <f t="shared" si="10"/>
        <v>2.9179356363636364E-2</v>
      </c>
      <c r="O54" s="318">
        <f t="shared" si="10"/>
        <v>2.9179356363636364E-2</v>
      </c>
      <c r="P54" s="318">
        <f t="shared" si="10"/>
        <v>2.9179356363636364E-2</v>
      </c>
      <c r="Q54" s="318">
        <f t="shared" si="10"/>
        <v>2.9179356363636364E-2</v>
      </c>
      <c r="R54" s="318">
        <f t="shared" si="10"/>
        <v>2.9179356363636364E-2</v>
      </c>
      <c r="S54" s="318">
        <f t="shared" si="10"/>
        <v>2.9179356363636364E-2</v>
      </c>
      <c r="T54" s="318">
        <f t="shared" si="10"/>
        <v>2.9179356363636364E-2</v>
      </c>
      <c r="U54" s="318">
        <f t="shared" si="10"/>
        <v>2.9179356363636364E-2</v>
      </c>
      <c r="V54" s="318">
        <f t="shared" si="11"/>
        <v>2.9179356363636364E-2</v>
      </c>
      <c r="W54" s="318">
        <f t="shared" si="11"/>
        <v>2.9179356363636364E-2</v>
      </c>
      <c r="X54" s="318">
        <f t="shared" si="11"/>
        <v>2.9179356363636364E-2</v>
      </c>
      <c r="Y54" s="318">
        <f t="shared" si="11"/>
        <v>2.9179356363636364E-2</v>
      </c>
      <c r="Z54" s="318">
        <f t="shared" si="11"/>
        <v>2.9179356363636364E-2</v>
      </c>
      <c r="AA54" s="318">
        <f t="shared" si="11"/>
        <v>2.9179356363636364E-2</v>
      </c>
      <c r="AB54" s="318">
        <f t="shared" si="11"/>
        <v>2.9179356363636364E-2</v>
      </c>
      <c r="AC54" s="318">
        <f t="shared" si="11"/>
        <v>2.9179356363636364E-2</v>
      </c>
    </row>
    <row r="55" spans="1:29">
      <c r="A55" s="324" t="s">
        <v>636</v>
      </c>
      <c r="B55" s="310" t="s">
        <v>644</v>
      </c>
      <c r="C55" s="310" t="s">
        <v>631</v>
      </c>
      <c r="D55" s="325">
        <v>3.0916886111111107E-2</v>
      </c>
      <c r="E55" s="328">
        <f t="shared" si="12"/>
        <v>2.9179356363636364E-2</v>
      </c>
      <c r="F55" s="318">
        <f t="shared" si="10"/>
        <v>2.9179356363636364E-2</v>
      </c>
      <c r="G55" s="318">
        <f t="shared" si="10"/>
        <v>2.9179356363636364E-2</v>
      </c>
      <c r="H55" s="318">
        <f t="shared" si="10"/>
        <v>2.9179356363636364E-2</v>
      </c>
      <c r="I55" s="318">
        <f t="shared" si="10"/>
        <v>2.9179356363636364E-2</v>
      </c>
      <c r="J55" s="318">
        <f t="shared" si="10"/>
        <v>2.9179356363636364E-2</v>
      </c>
      <c r="K55" s="318">
        <f t="shared" si="10"/>
        <v>2.9179356363636364E-2</v>
      </c>
      <c r="L55" s="318">
        <f t="shared" si="10"/>
        <v>2.9179356363636364E-2</v>
      </c>
      <c r="M55" s="318">
        <f t="shared" si="10"/>
        <v>2.9179356363636364E-2</v>
      </c>
      <c r="N55" s="318">
        <f t="shared" si="10"/>
        <v>2.9179356363636364E-2</v>
      </c>
      <c r="O55" s="318">
        <f t="shared" si="10"/>
        <v>2.9179356363636364E-2</v>
      </c>
      <c r="P55" s="318">
        <f t="shared" si="10"/>
        <v>2.9179356363636364E-2</v>
      </c>
      <c r="Q55" s="318">
        <f t="shared" si="10"/>
        <v>2.9179356363636364E-2</v>
      </c>
      <c r="R55" s="318">
        <f t="shared" si="10"/>
        <v>2.9179356363636364E-2</v>
      </c>
      <c r="S55" s="318">
        <f t="shared" si="10"/>
        <v>2.9179356363636364E-2</v>
      </c>
      <c r="T55" s="318">
        <f t="shared" si="10"/>
        <v>2.9179356363636364E-2</v>
      </c>
      <c r="U55" s="318">
        <f t="shared" si="10"/>
        <v>2.9179356363636364E-2</v>
      </c>
      <c r="V55" s="318">
        <f t="shared" si="11"/>
        <v>2.9179356363636364E-2</v>
      </c>
      <c r="W55" s="318">
        <f t="shared" si="11"/>
        <v>2.9179356363636364E-2</v>
      </c>
      <c r="X55" s="318">
        <f t="shared" si="11"/>
        <v>2.9179356363636364E-2</v>
      </c>
      <c r="Y55" s="318">
        <f t="shared" si="11"/>
        <v>2.9179356363636364E-2</v>
      </c>
      <c r="Z55" s="318">
        <f t="shared" si="11"/>
        <v>2.9179356363636364E-2</v>
      </c>
      <c r="AA55" s="318">
        <f t="shared" si="11"/>
        <v>2.9179356363636364E-2</v>
      </c>
      <c r="AB55" s="318">
        <f t="shared" si="11"/>
        <v>2.9179356363636364E-2</v>
      </c>
      <c r="AC55" s="318">
        <f t="shared" si="11"/>
        <v>2.9179356363636364E-2</v>
      </c>
    </row>
    <row r="56" spans="1:29">
      <c r="A56" s="324" t="s">
        <v>637</v>
      </c>
      <c r="B56" s="310" t="s">
        <v>644</v>
      </c>
      <c r="C56" s="310" t="s">
        <v>631</v>
      </c>
      <c r="D56" s="325">
        <v>3.0916886111111107E-2</v>
      </c>
      <c r="E56" s="328">
        <f t="shared" si="12"/>
        <v>2.9179356363636364E-2</v>
      </c>
      <c r="F56" s="318">
        <f t="shared" si="10"/>
        <v>2.9179356363636364E-2</v>
      </c>
      <c r="G56" s="318">
        <f t="shared" si="10"/>
        <v>2.9179356363636364E-2</v>
      </c>
      <c r="H56" s="318">
        <f t="shared" si="10"/>
        <v>2.9179356363636364E-2</v>
      </c>
      <c r="I56" s="318">
        <f t="shared" si="10"/>
        <v>2.9179356363636364E-2</v>
      </c>
      <c r="J56" s="318">
        <f t="shared" si="10"/>
        <v>2.9179356363636364E-2</v>
      </c>
      <c r="K56" s="318">
        <f t="shared" si="10"/>
        <v>2.9179356363636364E-2</v>
      </c>
      <c r="L56" s="318">
        <f t="shared" si="10"/>
        <v>2.9179356363636364E-2</v>
      </c>
      <c r="M56" s="318">
        <f t="shared" si="10"/>
        <v>2.9179356363636364E-2</v>
      </c>
      <c r="N56" s="318">
        <f t="shared" si="10"/>
        <v>2.9179356363636364E-2</v>
      </c>
      <c r="O56" s="318">
        <f t="shared" si="10"/>
        <v>2.9179356363636364E-2</v>
      </c>
      <c r="P56" s="318">
        <f t="shared" si="10"/>
        <v>2.9179356363636364E-2</v>
      </c>
      <c r="Q56" s="318">
        <f t="shared" si="10"/>
        <v>2.9179356363636364E-2</v>
      </c>
      <c r="R56" s="318">
        <f t="shared" si="10"/>
        <v>2.9179356363636364E-2</v>
      </c>
      <c r="S56" s="318">
        <f t="shared" si="10"/>
        <v>2.9179356363636364E-2</v>
      </c>
      <c r="T56" s="318">
        <f t="shared" si="10"/>
        <v>2.9179356363636364E-2</v>
      </c>
      <c r="U56" s="318">
        <f t="shared" si="10"/>
        <v>2.9179356363636364E-2</v>
      </c>
      <c r="V56" s="318">
        <f t="shared" si="11"/>
        <v>2.9179356363636364E-2</v>
      </c>
      <c r="W56" s="318">
        <f t="shared" si="11"/>
        <v>2.9179356363636364E-2</v>
      </c>
      <c r="X56" s="318">
        <f t="shared" si="11"/>
        <v>2.9179356363636364E-2</v>
      </c>
      <c r="Y56" s="318">
        <f t="shared" si="11"/>
        <v>2.9179356363636364E-2</v>
      </c>
      <c r="Z56" s="318">
        <f t="shared" si="11"/>
        <v>2.9179356363636364E-2</v>
      </c>
      <c r="AA56" s="318">
        <f t="shared" si="11"/>
        <v>2.9179356363636364E-2</v>
      </c>
      <c r="AB56" s="318">
        <f t="shared" si="11"/>
        <v>2.9179356363636364E-2</v>
      </c>
      <c r="AC56" s="318">
        <f t="shared" si="11"/>
        <v>2.9179356363636364E-2</v>
      </c>
    </row>
    <row r="57" spans="1:29">
      <c r="A57" s="322" t="s">
        <v>645</v>
      </c>
      <c r="D57" s="316"/>
      <c r="E57" s="321"/>
      <c r="F57" s="318"/>
      <c r="G57" s="318"/>
      <c r="H57" s="318"/>
      <c r="I57" s="318"/>
      <c r="J57" s="318"/>
      <c r="K57" s="318"/>
      <c r="L57" s="318"/>
      <c r="M57" s="318"/>
      <c r="N57" s="318"/>
      <c r="O57" s="318"/>
      <c r="P57" s="318"/>
      <c r="Q57" s="318"/>
      <c r="R57" s="318"/>
      <c r="S57" s="318"/>
      <c r="T57" s="318"/>
      <c r="U57" s="318"/>
      <c r="V57" s="318"/>
      <c r="W57" s="318"/>
      <c r="X57" s="318"/>
      <c r="Y57" s="318"/>
      <c r="Z57" s="318"/>
      <c r="AA57" s="318"/>
      <c r="AB57" s="318"/>
      <c r="AC57" s="318"/>
    </row>
    <row r="58" spans="1:29">
      <c r="A58" s="324" t="s">
        <v>630</v>
      </c>
      <c r="B58" s="310" t="s">
        <v>644</v>
      </c>
      <c r="C58" s="310" t="s">
        <v>631</v>
      </c>
      <c r="D58" s="325">
        <v>5.0028222222222229E-4</v>
      </c>
      <c r="E58" s="328">
        <f>E33</f>
        <v>-1.7411681818181897E-4</v>
      </c>
      <c r="F58" s="318">
        <f t="shared" ref="F58:U65" si="13">E58</f>
        <v>-1.7411681818181897E-4</v>
      </c>
      <c r="G58" s="318">
        <f t="shared" si="13"/>
        <v>-1.7411681818181897E-4</v>
      </c>
      <c r="H58" s="318">
        <f t="shared" si="13"/>
        <v>-1.7411681818181897E-4</v>
      </c>
      <c r="I58" s="318">
        <f t="shared" si="13"/>
        <v>-1.7411681818181897E-4</v>
      </c>
      <c r="J58" s="318">
        <f t="shared" si="13"/>
        <v>-1.7411681818181897E-4</v>
      </c>
      <c r="K58" s="318">
        <f t="shared" si="13"/>
        <v>-1.7411681818181897E-4</v>
      </c>
      <c r="L58" s="318">
        <f t="shared" si="13"/>
        <v>-1.7411681818181897E-4</v>
      </c>
      <c r="M58" s="318">
        <f t="shared" si="13"/>
        <v>-1.7411681818181897E-4</v>
      </c>
      <c r="N58" s="318">
        <f t="shared" si="13"/>
        <v>-1.7411681818181897E-4</v>
      </c>
      <c r="O58" s="318">
        <f t="shared" si="13"/>
        <v>-1.7411681818181897E-4</v>
      </c>
      <c r="P58" s="318">
        <f t="shared" si="13"/>
        <v>-1.7411681818181897E-4</v>
      </c>
      <c r="Q58" s="318">
        <f t="shared" si="13"/>
        <v>-1.7411681818181897E-4</v>
      </c>
      <c r="R58" s="318">
        <f t="shared" si="13"/>
        <v>-1.7411681818181897E-4</v>
      </c>
      <c r="S58" s="318">
        <f t="shared" si="13"/>
        <v>-1.7411681818181897E-4</v>
      </c>
      <c r="T58" s="318">
        <f t="shared" si="13"/>
        <v>-1.7411681818181897E-4</v>
      </c>
      <c r="U58" s="318">
        <f t="shared" si="13"/>
        <v>-1.7411681818181897E-4</v>
      </c>
      <c r="V58" s="318">
        <f t="shared" ref="V58:AC65" si="14">U58</f>
        <v>-1.7411681818181897E-4</v>
      </c>
      <c r="W58" s="318">
        <f t="shared" si="14"/>
        <v>-1.7411681818181897E-4</v>
      </c>
      <c r="X58" s="318">
        <f t="shared" si="14"/>
        <v>-1.7411681818181897E-4</v>
      </c>
      <c r="Y58" s="318">
        <f t="shared" si="14"/>
        <v>-1.7411681818181897E-4</v>
      </c>
      <c r="Z58" s="318">
        <f t="shared" si="14"/>
        <v>-1.7411681818181897E-4</v>
      </c>
      <c r="AA58" s="318">
        <f t="shared" si="14"/>
        <v>-1.7411681818181897E-4</v>
      </c>
      <c r="AB58" s="318">
        <f t="shared" si="14"/>
        <v>-1.7411681818181897E-4</v>
      </c>
      <c r="AC58" s="318">
        <f t="shared" si="14"/>
        <v>-1.7411681818181897E-4</v>
      </c>
    </row>
    <row r="59" spans="1:29">
      <c r="A59" s="324" t="s">
        <v>632</v>
      </c>
      <c r="B59" s="310" t="s">
        <v>644</v>
      </c>
      <c r="C59" s="310" t="s">
        <v>631</v>
      </c>
      <c r="D59" s="325">
        <v>4.6464522222222212E-3</v>
      </c>
      <c r="E59" s="328">
        <f t="shared" ref="E59:E64" si="15">E34</f>
        <v>3.1218236363636364E-3</v>
      </c>
      <c r="F59" s="318">
        <f t="shared" si="13"/>
        <v>3.1218236363636364E-3</v>
      </c>
      <c r="G59" s="318">
        <f t="shared" si="13"/>
        <v>3.1218236363636364E-3</v>
      </c>
      <c r="H59" s="318">
        <f t="shared" si="13"/>
        <v>3.1218236363636364E-3</v>
      </c>
      <c r="I59" s="318">
        <f t="shared" si="13"/>
        <v>3.1218236363636364E-3</v>
      </c>
      <c r="J59" s="318">
        <f t="shared" si="13"/>
        <v>3.1218236363636364E-3</v>
      </c>
      <c r="K59" s="318">
        <f t="shared" si="13"/>
        <v>3.1218236363636364E-3</v>
      </c>
      <c r="L59" s="318">
        <f t="shared" si="13"/>
        <v>3.1218236363636364E-3</v>
      </c>
      <c r="M59" s="318">
        <f t="shared" si="13"/>
        <v>3.1218236363636364E-3</v>
      </c>
      <c r="N59" s="318">
        <f t="shared" si="13"/>
        <v>3.1218236363636364E-3</v>
      </c>
      <c r="O59" s="318">
        <f t="shared" si="13"/>
        <v>3.1218236363636364E-3</v>
      </c>
      <c r="P59" s="318">
        <f t="shared" si="13"/>
        <v>3.1218236363636364E-3</v>
      </c>
      <c r="Q59" s="318">
        <f t="shared" si="13"/>
        <v>3.1218236363636364E-3</v>
      </c>
      <c r="R59" s="318">
        <f t="shared" si="13"/>
        <v>3.1218236363636364E-3</v>
      </c>
      <c r="S59" s="318">
        <f t="shared" si="13"/>
        <v>3.1218236363636364E-3</v>
      </c>
      <c r="T59" s="318">
        <f t="shared" si="13"/>
        <v>3.1218236363636364E-3</v>
      </c>
      <c r="U59" s="318">
        <f t="shared" si="13"/>
        <v>3.1218236363636364E-3</v>
      </c>
      <c r="V59" s="318">
        <f t="shared" si="14"/>
        <v>3.1218236363636364E-3</v>
      </c>
      <c r="W59" s="318">
        <f t="shared" si="14"/>
        <v>3.1218236363636364E-3</v>
      </c>
      <c r="X59" s="318">
        <f t="shared" si="14"/>
        <v>3.1218236363636364E-3</v>
      </c>
      <c r="Y59" s="318">
        <f t="shared" si="14"/>
        <v>3.1218236363636364E-3</v>
      </c>
      <c r="Z59" s="318">
        <f t="shared" si="14"/>
        <v>3.1218236363636364E-3</v>
      </c>
      <c r="AA59" s="318">
        <f t="shared" si="14"/>
        <v>3.1218236363636364E-3</v>
      </c>
      <c r="AB59" s="318">
        <f t="shared" si="14"/>
        <v>3.1218236363636364E-3</v>
      </c>
      <c r="AC59" s="318">
        <f t="shared" si="14"/>
        <v>3.1218236363636364E-3</v>
      </c>
    </row>
    <row r="60" spans="1:29">
      <c r="A60" s="324" t="s">
        <v>633</v>
      </c>
      <c r="B60" s="310" t="s">
        <v>644</v>
      </c>
      <c r="C60" s="310" t="s">
        <v>631</v>
      </c>
      <c r="D60" s="325">
        <v>4.8954261111111112E-3</v>
      </c>
      <c r="E60" s="328">
        <f t="shared" si="15"/>
        <v>2.9108990909090904E-3</v>
      </c>
      <c r="F60" s="318">
        <f t="shared" si="13"/>
        <v>2.9108990909090904E-3</v>
      </c>
      <c r="G60" s="318">
        <f t="shared" si="13"/>
        <v>2.9108990909090904E-3</v>
      </c>
      <c r="H60" s="318">
        <f t="shared" si="13"/>
        <v>2.9108990909090904E-3</v>
      </c>
      <c r="I60" s="318">
        <f t="shared" si="13"/>
        <v>2.9108990909090904E-3</v>
      </c>
      <c r="J60" s="318">
        <f t="shared" si="13"/>
        <v>2.9108990909090904E-3</v>
      </c>
      <c r="K60" s="318">
        <f t="shared" si="13"/>
        <v>2.9108990909090904E-3</v>
      </c>
      <c r="L60" s="318">
        <f t="shared" si="13"/>
        <v>2.9108990909090904E-3</v>
      </c>
      <c r="M60" s="318">
        <f t="shared" si="13"/>
        <v>2.9108990909090904E-3</v>
      </c>
      <c r="N60" s="318">
        <f t="shared" si="13"/>
        <v>2.9108990909090904E-3</v>
      </c>
      <c r="O60" s="318">
        <f t="shared" si="13"/>
        <v>2.9108990909090904E-3</v>
      </c>
      <c r="P60" s="318">
        <f t="shared" si="13"/>
        <v>2.9108990909090904E-3</v>
      </c>
      <c r="Q60" s="318">
        <f t="shared" si="13"/>
        <v>2.9108990909090904E-3</v>
      </c>
      <c r="R60" s="318">
        <f t="shared" si="13"/>
        <v>2.9108990909090904E-3</v>
      </c>
      <c r="S60" s="318">
        <f t="shared" si="13"/>
        <v>2.9108990909090904E-3</v>
      </c>
      <c r="T60" s="318">
        <f t="shared" si="13"/>
        <v>2.9108990909090904E-3</v>
      </c>
      <c r="U60" s="318">
        <f t="shared" si="13"/>
        <v>2.9108990909090904E-3</v>
      </c>
      <c r="V60" s="318">
        <f t="shared" si="14"/>
        <v>2.9108990909090904E-3</v>
      </c>
      <c r="W60" s="318">
        <f t="shared" si="14"/>
        <v>2.9108990909090904E-3</v>
      </c>
      <c r="X60" s="318">
        <f t="shared" si="14"/>
        <v>2.9108990909090904E-3</v>
      </c>
      <c r="Y60" s="318">
        <f t="shared" si="14"/>
        <v>2.9108990909090904E-3</v>
      </c>
      <c r="Z60" s="318">
        <f t="shared" si="14"/>
        <v>2.9108990909090904E-3</v>
      </c>
      <c r="AA60" s="318">
        <f t="shared" si="14"/>
        <v>2.9108990909090904E-3</v>
      </c>
      <c r="AB60" s="318">
        <f t="shared" si="14"/>
        <v>2.9108990909090904E-3</v>
      </c>
      <c r="AC60" s="318">
        <f t="shared" si="14"/>
        <v>2.9108990909090904E-3</v>
      </c>
    </row>
    <row r="61" spans="1:29">
      <c r="A61" s="324" t="s">
        <v>634</v>
      </c>
      <c r="B61" s="310" t="s">
        <v>644</v>
      </c>
      <c r="C61" s="310" t="s">
        <v>631</v>
      </c>
      <c r="D61" s="325">
        <v>6.2325400000000008E-3</v>
      </c>
      <c r="E61" s="328">
        <f t="shared" si="15"/>
        <v>4.3054936363636368E-3</v>
      </c>
      <c r="F61" s="318">
        <f t="shared" si="13"/>
        <v>4.3054936363636368E-3</v>
      </c>
      <c r="G61" s="318">
        <f t="shared" si="13"/>
        <v>4.3054936363636368E-3</v>
      </c>
      <c r="H61" s="318">
        <f t="shared" si="13"/>
        <v>4.3054936363636368E-3</v>
      </c>
      <c r="I61" s="318">
        <f t="shared" si="13"/>
        <v>4.3054936363636368E-3</v>
      </c>
      <c r="J61" s="318">
        <f t="shared" si="13"/>
        <v>4.3054936363636368E-3</v>
      </c>
      <c r="K61" s="318">
        <f t="shared" si="13"/>
        <v>4.3054936363636368E-3</v>
      </c>
      <c r="L61" s="318">
        <f t="shared" si="13"/>
        <v>4.3054936363636368E-3</v>
      </c>
      <c r="M61" s="318">
        <f t="shared" si="13"/>
        <v>4.3054936363636368E-3</v>
      </c>
      <c r="N61" s="318">
        <f t="shared" si="13"/>
        <v>4.3054936363636368E-3</v>
      </c>
      <c r="O61" s="318">
        <f t="shared" si="13"/>
        <v>4.3054936363636368E-3</v>
      </c>
      <c r="P61" s="318">
        <f t="shared" si="13"/>
        <v>4.3054936363636368E-3</v>
      </c>
      <c r="Q61" s="318">
        <f t="shared" si="13"/>
        <v>4.3054936363636368E-3</v>
      </c>
      <c r="R61" s="318">
        <f t="shared" si="13"/>
        <v>4.3054936363636368E-3</v>
      </c>
      <c r="S61" s="318">
        <f t="shared" si="13"/>
        <v>4.3054936363636368E-3</v>
      </c>
      <c r="T61" s="318">
        <f t="shared" si="13"/>
        <v>4.3054936363636368E-3</v>
      </c>
      <c r="U61" s="318">
        <f t="shared" si="13"/>
        <v>4.3054936363636368E-3</v>
      </c>
      <c r="V61" s="318">
        <f t="shared" si="14"/>
        <v>4.3054936363636368E-3</v>
      </c>
      <c r="W61" s="318">
        <f t="shared" si="14"/>
        <v>4.3054936363636368E-3</v>
      </c>
      <c r="X61" s="318">
        <f t="shared" si="14"/>
        <v>4.3054936363636368E-3</v>
      </c>
      <c r="Y61" s="318">
        <f t="shared" si="14"/>
        <v>4.3054936363636368E-3</v>
      </c>
      <c r="Z61" s="318">
        <f t="shared" si="14"/>
        <v>4.3054936363636368E-3</v>
      </c>
      <c r="AA61" s="318">
        <f t="shared" si="14"/>
        <v>4.3054936363636368E-3</v>
      </c>
      <c r="AB61" s="318">
        <f t="shared" si="14"/>
        <v>4.3054936363636368E-3</v>
      </c>
      <c r="AC61" s="318">
        <f t="shared" si="14"/>
        <v>4.3054936363636368E-3</v>
      </c>
    </row>
    <row r="62" spans="1:29">
      <c r="A62" s="324" t="s">
        <v>635</v>
      </c>
      <c r="B62" s="310" t="s">
        <v>644</v>
      </c>
      <c r="C62" s="310" t="s">
        <v>631</v>
      </c>
      <c r="D62" s="325">
        <v>4.6217499999999991E-3</v>
      </c>
      <c r="E62" s="328">
        <f t="shared" si="15"/>
        <v>3.1374859090909104E-3</v>
      </c>
      <c r="F62" s="318">
        <f t="shared" si="13"/>
        <v>3.1374859090909104E-3</v>
      </c>
      <c r="G62" s="318">
        <f t="shared" si="13"/>
        <v>3.1374859090909104E-3</v>
      </c>
      <c r="H62" s="318">
        <f t="shared" si="13"/>
        <v>3.1374859090909104E-3</v>
      </c>
      <c r="I62" s="318">
        <f t="shared" si="13"/>
        <v>3.1374859090909104E-3</v>
      </c>
      <c r="J62" s="318">
        <f t="shared" si="13"/>
        <v>3.1374859090909104E-3</v>
      </c>
      <c r="K62" s="318">
        <f t="shared" si="13"/>
        <v>3.1374859090909104E-3</v>
      </c>
      <c r="L62" s="318">
        <f t="shared" si="13"/>
        <v>3.1374859090909104E-3</v>
      </c>
      <c r="M62" s="318">
        <f t="shared" si="13"/>
        <v>3.1374859090909104E-3</v>
      </c>
      <c r="N62" s="318">
        <f t="shared" si="13"/>
        <v>3.1374859090909104E-3</v>
      </c>
      <c r="O62" s="318">
        <f t="shared" si="13"/>
        <v>3.1374859090909104E-3</v>
      </c>
      <c r="P62" s="318">
        <f t="shared" si="13"/>
        <v>3.1374859090909104E-3</v>
      </c>
      <c r="Q62" s="318">
        <f t="shared" si="13"/>
        <v>3.1374859090909104E-3</v>
      </c>
      <c r="R62" s="318">
        <f t="shared" si="13"/>
        <v>3.1374859090909104E-3</v>
      </c>
      <c r="S62" s="318">
        <f t="shared" si="13"/>
        <v>3.1374859090909104E-3</v>
      </c>
      <c r="T62" s="318">
        <f t="shared" si="13"/>
        <v>3.1374859090909104E-3</v>
      </c>
      <c r="U62" s="318">
        <f t="shared" si="13"/>
        <v>3.1374859090909104E-3</v>
      </c>
      <c r="V62" s="318">
        <f t="shared" si="14"/>
        <v>3.1374859090909104E-3</v>
      </c>
      <c r="W62" s="318">
        <f t="shared" si="14"/>
        <v>3.1374859090909104E-3</v>
      </c>
      <c r="X62" s="318">
        <f t="shared" si="14"/>
        <v>3.1374859090909104E-3</v>
      </c>
      <c r="Y62" s="318">
        <f t="shared" si="14"/>
        <v>3.1374859090909104E-3</v>
      </c>
      <c r="Z62" s="318">
        <f t="shared" si="14"/>
        <v>3.1374859090909104E-3</v>
      </c>
      <c r="AA62" s="318">
        <f t="shared" si="14"/>
        <v>3.1374859090909104E-3</v>
      </c>
      <c r="AB62" s="318">
        <f t="shared" si="14"/>
        <v>3.1374859090909104E-3</v>
      </c>
      <c r="AC62" s="318">
        <f t="shared" si="14"/>
        <v>3.1374859090909104E-3</v>
      </c>
    </row>
    <row r="63" spans="1:29">
      <c r="A63" s="324" t="s">
        <v>636</v>
      </c>
      <c r="B63" s="310" t="s">
        <v>644</v>
      </c>
      <c r="C63" s="310" t="s">
        <v>631</v>
      </c>
      <c r="D63" s="325">
        <v>4.6217499999999991E-3</v>
      </c>
      <c r="E63" s="328">
        <f t="shared" si="15"/>
        <v>3.1374859090909104E-3</v>
      </c>
      <c r="F63" s="318">
        <f t="shared" si="13"/>
        <v>3.1374859090909104E-3</v>
      </c>
      <c r="G63" s="318">
        <f t="shared" si="13"/>
        <v>3.1374859090909104E-3</v>
      </c>
      <c r="H63" s="318">
        <f t="shared" si="13"/>
        <v>3.1374859090909104E-3</v>
      </c>
      <c r="I63" s="318">
        <f t="shared" si="13"/>
        <v>3.1374859090909104E-3</v>
      </c>
      <c r="J63" s="318">
        <f t="shared" si="13"/>
        <v>3.1374859090909104E-3</v>
      </c>
      <c r="K63" s="318">
        <f t="shared" si="13"/>
        <v>3.1374859090909104E-3</v>
      </c>
      <c r="L63" s="318">
        <f t="shared" si="13"/>
        <v>3.1374859090909104E-3</v>
      </c>
      <c r="M63" s="318">
        <f t="shared" si="13"/>
        <v>3.1374859090909104E-3</v>
      </c>
      <c r="N63" s="318">
        <f t="shared" si="13"/>
        <v>3.1374859090909104E-3</v>
      </c>
      <c r="O63" s="318">
        <f t="shared" si="13"/>
        <v>3.1374859090909104E-3</v>
      </c>
      <c r="P63" s="318">
        <f t="shared" si="13"/>
        <v>3.1374859090909104E-3</v>
      </c>
      <c r="Q63" s="318">
        <f t="shared" si="13"/>
        <v>3.1374859090909104E-3</v>
      </c>
      <c r="R63" s="318">
        <f t="shared" si="13"/>
        <v>3.1374859090909104E-3</v>
      </c>
      <c r="S63" s="318">
        <f t="shared" si="13"/>
        <v>3.1374859090909104E-3</v>
      </c>
      <c r="T63" s="318">
        <f t="shared" si="13"/>
        <v>3.1374859090909104E-3</v>
      </c>
      <c r="U63" s="318">
        <f t="shared" si="13"/>
        <v>3.1374859090909104E-3</v>
      </c>
      <c r="V63" s="318">
        <f t="shared" si="14"/>
        <v>3.1374859090909104E-3</v>
      </c>
      <c r="W63" s="318">
        <f t="shared" si="14"/>
        <v>3.1374859090909104E-3</v>
      </c>
      <c r="X63" s="318">
        <f t="shared" si="14"/>
        <v>3.1374859090909104E-3</v>
      </c>
      <c r="Y63" s="318">
        <f t="shared" si="14"/>
        <v>3.1374859090909104E-3</v>
      </c>
      <c r="Z63" s="318">
        <f t="shared" si="14"/>
        <v>3.1374859090909104E-3</v>
      </c>
      <c r="AA63" s="318">
        <f t="shared" si="14"/>
        <v>3.1374859090909104E-3</v>
      </c>
      <c r="AB63" s="318">
        <f t="shared" si="14"/>
        <v>3.1374859090909104E-3</v>
      </c>
      <c r="AC63" s="318">
        <f t="shared" si="14"/>
        <v>3.1374859090909104E-3</v>
      </c>
    </row>
    <row r="64" spans="1:29">
      <c r="A64" s="324" t="s">
        <v>637</v>
      </c>
      <c r="B64" s="310" t="s">
        <v>644</v>
      </c>
      <c r="C64" s="310" t="s">
        <v>631</v>
      </c>
      <c r="D64" s="325">
        <v>4.6217499999999991E-3</v>
      </c>
      <c r="E64" s="328">
        <f t="shared" si="15"/>
        <v>3.1374859090909104E-3</v>
      </c>
      <c r="F64" s="318">
        <f t="shared" si="13"/>
        <v>3.1374859090909104E-3</v>
      </c>
      <c r="G64" s="318">
        <f t="shared" si="13"/>
        <v>3.1374859090909104E-3</v>
      </c>
      <c r="H64" s="318">
        <f t="shared" si="13"/>
        <v>3.1374859090909104E-3</v>
      </c>
      <c r="I64" s="318">
        <f t="shared" si="13"/>
        <v>3.1374859090909104E-3</v>
      </c>
      <c r="J64" s="318">
        <f t="shared" si="13"/>
        <v>3.1374859090909104E-3</v>
      </c>
      <c r="K64" s="318">
        <f t="shared" si="13"/>
        <v>3.1374859090909104E-3</v>
      </c>
      <c r="L64" s="318">
        <f t="shared" si="13"/>
        <v>3.1374859090909104E-3</v>
      </c>
      <c r="M64" s="318">
        <f t="shared" si="13"/>
        <v>3.1374859090909104E-3</v>
      </c>
      <c r="N64" s="318">
        <f t="shared" si="13"/>
        <v>3.1374859090909104E-3</v>
      </c>
      <c r="O64" s="318">
        <f t="shared" si="13"/>
        <v>3.1374859090909104E-3</v>
      </c>
      <c r="P64" s="318">
        <f t="shared" si="13"/>
        <v>3.1374859090909104E-3</v>
      </c>
      <c r="Q64" s="318">
        <f t="shared" si="13"/>
        <v>3.1374859090909104E-3</v>
      </c>
      <c r="R64" s="318">
        <f t="shared" si="13"/>
        <v>3.1374859090909104E-3</v>
      </c>
      <c r="S64" s="318">
        <f t="shared" si="13"/>
        <v>3.1374859090909104E-3</v>
      </c>
      <c r="T64" s="318">
        <f t="shared" si="13"/>
        <v>3.1374859090909104E-3</v>
      </c>
      <c r="U64" s="318">
        <f t="shared" si="13"/>
        <v>3.1374859090909104E-3</v>
      </c>
      <c r="V64" s="318">
        <f t="shared" si="14"/>
        <v>3.1374859090909104E-3</v>
      </c>
      <c r="W64" s="318">
        <f t="shared" si="14"/>
        <v>3.1374859090909104E-3</v>
      </c>
      <c r="X64" s="318">
        <f t="shared" si="14"/>
        <v>3.1374859090909104E-3</v>
      </c>
      <c r="Y64" s="318">
        <f t="shared" si="14"/>
        <v>3.1374859090909104E-3</v>
      </c>
      <c r="Z64" s="318">
        <f t="shared" si="14"/>
        <v>3.1374859090909104E-3</v>
      </c>
      <c r="AA64" s="318">
        <f t="shared" si="14"/>
        <v>3.1374859090909104E-3</v>
      </c>
      <c r="AB64" s="318">
        <f t="shared" si="14"/>
        <v>3.1374859090909104E-3</v>
      </c>
      <c r="AC64" s="318">
        <f t="shared" si="14"/>
        <v>3.1374859090909104E-3</v>
      </c>
    </row>
    <row r="65" spans="1:29">
      <c r="A65" s="314" t="s">
        <v>647</v>
      </c>
      <c r="B65" s="310" t="s">
        <v>619</v>
      </c>
      <c r="C65" s="310" t="s">
        <v>631</v>
      </c>
      <c r="D65" s="325">
        <v>0</v>
      </c>
      <c r="E65" s="327">
        <v>0</v>
      </c>
      <c r="F65" s="318">
        <f t="shared" si="13"/>
        <v>0</v>
      </c>
      <c r="G65" s="318">
        <f t="shared" si="13"/>
        <v>0</v>
      </c>
      <c r="H65" s="318">
        <f t="shared" si="13"/>
        <v>0</v>
      </c>
      <c r="I65" s="318">
        <f t="shared" si="13"/>
        <v>0</v>
      </c>
      <c r="J65" s="318">
        <f t="shared" si="13"/>
        <v>0</v>
      </c>
      <c r="K65" s="318">
        <f t="shared" si="13"/>
        <v>0</v>
      </c>
      <c r="L65" s="318">
        <f t="shared" si="13"/>
        <v>0</v>
      </c>
      <c r="M65" s="318">
        <f t="shared" si="13"/>
        <v>0</v>
      </c>
      <c r="N65" s="318">
        <f t="shared" si="13"/>
        <v>0</v>
      </c>
      <c r="O65" s="318">
        <f t="shared" si="13"/>
        <v>0</v>
      </c>
      <c r="P65" s="318">
        <f t="shared" si="13"/>
        <v>0</v>
      </c>
      <c r="Q65" s="318">
        <f t="shared" si="13"/>
        <v>0</v>
      </c>
      <c r="R65" s="318">
        <f t="shared" si="13"/>
        <v>0</v>
      </c>
      <c r="S65" s="318">
        <f t="shared" si="13"/>
        <v>0</v>
      </c>
      <c r="T65" s="318">
        <f t="shared" si="13"/>
        <v>0</v>
      </c>
      <c r="U65" s="318">
        <f t="shared" si="13"/>
        <v>0</v>
      </c>
      <c r="V65" s="318">
        <f t="shared" si="14"/>
        <v>0</v>
      </c>
      <c r="W65" s="318">
        <f t="shared" si="14"/>
        <v>0</v>
      </c>
      <c r="X65" s="318">
        <f t="shared" si="14"/>
        <v>0</v>
      </c>
      <c r="Y65" s="318">
        <f t="shared" si="14"/>
        <v>0</v>
      </c>
      <c r="Z65" s="318">
        <f t="shared" si="14"/>
        <v>0</v>
      </c>
      <c r="AA65" s="318">
        <f t="shared" si="14"/>
        <v>0</v>
      </c>
      <c r="AB65" s="318">
        <f t="shared" si="14"/>
        <v>0</v>
      </c>
      <c r="AC65" s="318">
        <f t="shared" si="14"/>
        <v>0</v>
      </c>
    </row>
    <row r="66" spans="1:29">
      <c r="A66" s="314" t="s">
        <v>648</v>
      </c>
      <c r="D66" s="316"/>
      <c r="E66" s="321"/>
      <c r="F66" s="318"/>
      <c r="G66" s="318"/>
      <c r="H66" s="318"/>
      <c r="I66" s="318"/>
      <c r="J66" s="318"/>
      <c r="K66" s="318"/>
      <c r="L66" s="318"/>
      <c r="M66" s="318"/>
      <c r="N66" s="318"/>
      <c r="O66" s="318"/>
      <c r="P66" s="318"/>
      <c r="Q66" s="318"/>
      <c r="R66" s="318"/>
      <c r="S66" s="318"/>
      <c r="T66" s="318"/>
      <c r="U66" s="318"/>
      <c r="V66" s="318"/>
      <c r="W66" s="318"/>
      <c r="X66" s="318"/>
      <c r="Y66" s="318"/>
      <c r="Z66" s="318"/>
      <c r="AA66" s="318"/>
      <c r="AB66" s="318"/>
      <c r="AC66" s="318"/>
    </row>
    <row r="67" spans="1:29">
      <c r="A67" s="322" t="s">
        <v>649</v>
      </c>
      <c r="B67" s="315" t="s">
        <v>614</v>
      </c>
      <c r="C67" s="310" t="s">
        <v>620</v>
      </c>
      <c r="D67" s="325">
        <v>4.2999999999999997E-2</v>
      </c>
      <c r="E67" s="329">
        <v>4.2999999999999997E-2</v>
      </c>
      <c r="F67" s="318">
        <v>4.2999999999999997E-2</v>
      </c>
      <c r="G67" s="318">
        <v>4.2500000000000003E-2</v>
      </c>
      <c r="H67" s="318">
        <v>4.2500000000000003E-2</v>
      </c>
      <c r="I67" s="318">
        <f t="shared" ref="I67:J72" si="16">H67</f>
        <v>4.2500000000000003E-2</v>
      </c>
      <c r="J67" s="318">
        <f t="shared" si="16"/>
        <v>4.2500000000000003E-2</v>
      </c>
      <c r="K67" s="318">
        <v>4.2299999999999997E-2</v>
      </c>
      <c r="L67" s="318">
        <f t="shared" ref="L67:AA72" si="17">K67</f>
        <v>4.2299999999999997E-2</v>
      </c>
      <c r="M67" s="318">
        <f t="shared" si="17"/>
        <v>4.2299999999999997E-2</v>
      </c>
      <c r="N67" s="318">
        <f t="shared" si="17"/>
        <v>4.2299999999999997E-2</v>
      </c>
      <c r="O67" s="318">
        <f t="shared" si="17"/>
        <v>4.2299999999999997E-2</v>
      </c>
      <c r="P67" s="318">
        <f t="shared" si="17"/>
        <v>4.2299999999999997E-2</v>
      </c>
      <c r="Q67" s="318">
        <f t="shared" si="17"/>
        <v>4.2299999999999997E-2</v>
      </c>
      <c r="R67" s="318">
        <f t="shared" si="17"/>
        <v>4.2299999999999997E-2</v>
      </c>
      <c r="S67" s="318">
        <f t="shared" si="17"/>
        <v>4.2299999999999997E-2</v>
      </c>
      <c r="T67" s="318">
        <f t="shared" si="17"/>
        <v>4.2299999999999997E-2</v>
      </c>
      <c r="U67" s="318">
        <f t="shared" si="17"/>
        <v>4.2299999999999997E-2</v>
      </c>
      <c r="V67" s="318">
        <f t="shared" si="17"/>
        <v>4.2299999999999997E-2</v>
      </c>
      <c r="W67" s="318">
        <f t="shared" si="17"/>
        <v>4.2299999999999997E-2</v>
      </c>
      <c r="X67" s="318">
        <f t="shared" si="17"/>
        <v>4.2299999999999997E-2</v>
      </c>
      <c r="Y67" s="318">
        <f t="shared" si="17"/>
        <v>4.2299999999999997E-2</v>
      </c>
      <c r="Z67" s="318">
        <f t="shared" si="17"/>
        <v>4.2299999999999997E-2</v>
      </c>
      <c r="AA67" s="318">
        <f t="shared" si="17"/>
        <v>4.2299999999999997E-2</v>
      </c>
      <c r="AB67" s="318">
        <f t="shared" ref="AB67:AC72" si="18">AA67</f>
        <v>4.2299999999999997E-2</v>
      </c>
      <c r="AC67" s="318">
        <f t="shared" si="18"/>
        <v>4.2299999999999997E-2</v>
      </c>
    </row>
    <row r="68" spans="1:29">
      <c r="A68" s="322" t="s">
        <v>650</v>
      </c>
      <c r="B68" s="315" t="s">
        <v>614</v>
      </c>
      <c r="C68" s="310" t="s">
        <v>620</v>
      </c>
      <c r="D68" s="325">
        <v>4.2999999999999997E-2</v>
      </c>
      <c r="E68" s="329">
        <v>4.2999999999999997E-2</v>
      </c>
      <c r="F68" s="318">
        <v>4.2999999999999997E-2</v>
      </c>
      <c r="G68" s="318">
        <v>4.2500000000000003E-2</v>
      </c>
      <c r="H68" s="318">
        <v>4.2500000000000003E-2</v>
      </c>
      <c r="I68" s="318">
        <f t="shared" si="16"/>
        <v>4.2500000000000003E-2</v>
      </c>
      <c r="J68" s="318">
        <f t="shared" si="16"/>
        <v>4.2500000000000003E-2</v>
      </c>
      <c r="K68" s="318">
        <v>4.2299999999999997E-2</v>
      </c>
      <c r="L68" s="318">
        <f t="shared" si="17"/>
        <v>4.2299999999999997E-2</v>
      </c>
      <c r="M68" s="318">
        <f t="shared" si="17"/>
        <v>4.2299999999999997E-2</v>
      </c>
      <c r="N68" s="318">
        <f t="shared" si="17"/>
        <v>4.2299999999999997E-2</v>
      </c>
      <c r="O68" s="318">
        <f t="shared" si="17"/>
        <v>4.2299999999999997E-2</v>
      </c>
      <c r="P68" s="318">
        <f t="shared" si="17"/>
        <v>4.2299999999999997E-2</v>
      </c>
      <c r="Q68" s="318">
        <f t="shared" si="17"/>
        <v>4.2299999999999997E-2</v>
      </c>
      <c r="R68" s="318">
        <f t="shared" si="17"/>
        <v>4.2299999999999997E-2</v>
      </c>
      <c r="S68" s="318">
        <f t="shared" si="17"/>
        <v>4.2299999999999997E-2</v>
      </c>
      <c r="T68" s="318">
        <f t="shared" si="17"/>
        <v>4.2299999999999997E-2</v>
      </c>
      <c r="U68" s="318">
        <f t="shared" si="17"/>
        <v>4.2299999999999997E-2</v>
      </c>
      <c r="V68" s="318">
        <f t="shared" si="17"/>
        <v>4.2299999999999997E-2</v>
      </c>
      <c r="W68" s="318">
        <f t="shared" si="17"/>
        <v>4.2299999999999997E-2</v>
      </c>
      <c r="X68" s="318">
        <f t="shared" si="17"/>
        <v>4.2299999999999997E-2</v>
      </c>
      <c r="Y68" s="318">
        <f t="shared" si="17"/>
        <v>4.2299999999999997E-2</v>
      </c>
      <c r="Z68" s="318">
        <f t="shared" si="17"/>
        <v>4.2299999999999997E-2</v>
      </c>
      <c r="AA68" s="318">
        <f t="shared" si="17"/>
        <v>4.2299999999999997E-2</v>
      </c>
      <c r="AB68" s="318">
        <f t="shared" si="18"/>
        <v>4.2299999999999997E-2</v>
      </c>
      <c r="AC68" s="318">
        <f t="shared" si="18"/>
        <v>4.2299999999999997E-2</v>
      </c>
    </row>
    <row r="69" spans="1:29">
      <c r="A69" s="322" t="s">
        <v>651</v>
      </c>
      <c r="B69" s="315" t="s">
        <v>614</v>
      </c>
      <c r="C69" s="310" t="s">
        <v>620</v>
      </c>
      <c r="D69" s="325">
        <v>4.2999999999999997E-2</v>
      </c>
      <c r="E69" s="329">
        <v>4.2999999999999997E-2</v>
      </c>
      <c r="F69" s="318">
        <v>4.2999999999999997E-2</v>
      </c>
      <c r="G69" s="318">
        <v>4.2500000000000003E-2</v>
      </c>
      <c r="H69" s="318">
        <v>4.2500000000000003E-2</v>
      </c>
      <c r="I69" s="318">
        <f t="shared" si="16"/>
        <v>4.2500000000000003E-2</v>
      </c>
      <c r="J69" s="318">
        <f t="shared" si="16"/>
        <v>4.2500000000000003E-2</v>
      </c>
      <c r="K69" s="318">
        <v>4.2299999999999997E-2</v>
      </c>
      <c r="L69" s="318">
        <f t="shared" si="17"/>
        <v>4.2299999999999997E-2</v>
      </c>
      <c r="M69" s="318">
        <f t="shared" si="17"/>
        <v>4.2299999999999997E-2</v>
      </c>
      <c r="N69" s="318">
        <f t="shared" si="17"/>
        <v>4.2299999999999997E-2</v>
      </c>
      <c r="O69" s="318">
        <f t="shared" si="17"/>
        <v>4.2299999999999997E-2</v>
      </c>
      <c r="P69" s="318">
        <f t="shared" si="17"/>
        <v>4.2299999999999997E-2</v>
      </c>
      <c r="Q69" s="318">
        <f t="shared" si="17"/>
        <v>4.2299999999999997E-2</v>
      </c>
      <c r="R69" s="318">
        <f t="shared" si="17"/>
        <v>4.2299999999999997E-2</v>
      </c>
      <c r="S69" s="318">
        <f t="shared" si="17"/>
        <v>4.2299999999999997E-2</v>
      </c>
      <c r="T69" s="318">
        <f t="shared" si="17"/>
        <v>4.2299999999999997E-2</v>
      </c>
      <c r="U69" s="318">
        <f t="shared" si="17"/>
        <v>4.2299999999999997E-2</v>
      </c>
      <c r="V69" s="318">
        <f t="shared" si="17"/>
        <v>4.2299999999999997E-2</v>
      </c>
      <c r="W69" s="318">
        <f t="shared" si="17"/>
        <v>4.2299999999999997E-2</v>
      </c>
      <c r="X69" s="318">
        <f t="shared" si="17"/>
        <v>4.2299999999999997E-2</v>
      </c>
      <c r="Y69" s="318">
        <f t="shared" si="17"/>
        <v>4.2299999999999997E-2</v>
      </c>
      <c r="Z69" s="318">
        <f t="shared" si="17"/>
        <v>4.2299999999999997E-2</v>
      </c>
      <c r="AA69" s="318">
        <f t="shared" si="17"/>
        <v>4.2299999999999997E-2</v>
      </c>
      <c r="AB69" s="318">
        <f t="shared" si="18"/>
        <v>4.2299999999999997E-2</v>
      </c>
      <c r="AC69" s="318">
        <f t="shared" si="18"/>
        <v>4.2299999999999997E-2</v>
      </c>
    </row>
    <row r="70" spans="1:29">
      <c r="A70" s="322" t="s">
        <v>652</v>
      </c>
      <c r="B70" s="315" t="s">
        <v>614</v>
      </c>
      <c r="C70" s="310" t="s">
        <v>620</v>
      </c>
      <c r="D70" s="325">
        <v>4.2999999999999997E-2</v>
      </c>
      <c r="E70" s="329">
        <v>4.2999999999999997E-2</v>
      </c>
      <c r="F70" s="318">
        <v>4.2999999999999997E-2</v>
      </c>
      <c r="G70" s="318">
        <v>4.2500000000000003E-2</v>
      </c>
      <c r="H70" s="318">
        <v>4.2500000000000003E-2</v>
      </c>
      <c r="I70" s="318">
        <f t="shared" si="16"/>
        <v>4.2500000000000003E-2</v>
      </c>
      <c r="J70" s="318">
        <f t="shared" si="16"/>
        <v>4.2500000000000003E-2</v>
      </c>
      <c r="K70" s="318">
        <v>4.2299999999999997E-2</v>
      </c>
      <c r="L70" s="318">
        <f t="shared" si="17"/>
        <v>4.2299999999999997E-2</v>
      </c>
      <c r="M70" s="318">
        <f t="shared" si="17"/>
        <v>4.2299999999999997E-2</v>
      </c>
      <c r="N70" s="318">
        <f t="shared" si="17"/>
        <v>4.2299999999999997E-2</v>
      </c>
      <c r="O70" s="318">
        <f t="shared" si="17"/>
        <v>4.2299999999999997E-2</v>
      </c>
      <c r="P70" s="318">
        <f t="shared" si="17"/>
        <v>4.2299999999999997E-2</v>
      </c>
      <c r="Q70" s="318">
        <f t="shared" si="17"/>
        <v>4.2299999999999997E-2</v>
      </c>
      <c r="R70" s="318">
        <f t="shared" si="17"/>
        <v>4.2299999999999997E-2</v>
      </c>
      <c r="S70" s="318">
        <f t="shared" si="17"/>
        <v>4.2299999999999997E-2</v>
      </c>
      <c r="T70" s="318">
        <f t="shared" si="17"/>
        <v>4.2299999999999997E-2</v>
      </c>
      <c r="U70" s="318">
        <f t="shared" si="17"/>
        <v>4.2299999999999997E-2</v>
      </c>
      <c r="V70" s="318">
        <f t="shared" si="17"/>
        <v>4.2299999999999997E-2</v>
      </c>
      <c r="W70" s="318">
        <f t="shared" si="17"/>
        <v>4.2299999999999997E-2</v>
      </c>
      <c r="X70" s="318">
        <f t="shared" si="17"/>
        <v>4.2299999999999997E-2</v>
      </c>
      <c r="Y70" s="318">
        <f t="shared" si="17"/>
        <v>4.2299999999999997E-2</v>
      </c>
      <c r="Z70" s="318">
        <f t="shared" si="17"/>
        <v>4.2299999999999997E-2</v>
      </c>
      <c r="AA70" s="318">
        <f t="shared" si="17"/>
        <v>4.2299999999999997E-2</v>
      </c>
      <c r="AB70" s="318">
        <f t="shared" si="18"/>
        <v>4.2299999999999997E-2</v>
      </c>
      <c r="AC70" s="318">
        <f t="shared" si="18"/>
        <v>4.2299999999999997E-2</v>
      </c>
    </row>
    <row r="71" spans="1:29">
      <c r="A71" s="322" t="s">
        <v>632</v>
      </c>
      <c r="B71" s="315" t="s">
        <v>614</v>
      </c>
      <c r="C71" s="310" t="s">
        <v>620</v>
      </c>
      <c r="D71" s="325">
        <v>4.2999999999999997E-2</v>
      </c>
      <c r="E71" s="329">
        <v>4.2999999999999997E-2</v>
      </c>
      <c r="F71" s="318">
        <v>4.2999999999999997E-2</v>
      </c>
      <c r="G71" s="318">
        <v>4.2500000000000003E-2</v>
      </c>
      <c r="H71" s="318">
        <v>4.2500000000000003E-2</v>
      </c>
      <c r="I71" s="318">
        <f t="shared" si="16"/>
        <v>4.2500000000000003E-2</v>
      </c>
      <c r="J71" s="318">
        <f t="shared" si="16"/>
        <v>4.2500000000000003E-2</v>
      </c>
      <c r="K71" s="318">
        <v>4.2299999999999997E-2</v>
      </c>
      <c r="L71" s="318">
        <f t="shared" si="17"/>
        <v>4.2299999999999997E-2</v>
      </c>
      <c r="M71" s="318">
        <f t="shared" si="17"/>
        <v>4.2299999999999997E-2</v>
      </c>
      <c r="N71" s="318">
        <f t="shared" si="17"/>
        <v>4.2299999999999997E-2</v>
      </c>
      <c r="O71" s="318">
        <f t="shared" si="17"/>
        <v>4.2299999999999997E-2</v>
      </c>
      <c r="P71" s="318">
        <f t="shared" si="17"/>
        <v>4.2299999999999997E-2</v>
      </c>
      <c r="Q71" s="318">
        <f t="shared" si="17"/>
        <v>4.2299999999999997E-2</v>
      </c>
      <c r="R71" s="318">
        <f t="shared" si="17"/>
        <v>4.2299999999999997E-2</v>
      </c>
      <c r="S71" s="318">
        <f t="shared" si="17"/>
        <v>4.2299999999999997E-2</v>
      </c>
      <c r="T71" s="318">
        <f t="shared" si="17"/>
        <v>4.2299999999999997E-2</v>
      </c>
      <c r="U71" s="318">
        <f t="shared" si="17"/>
        <v>4.2299999999999997E-2</v>
      </c>
      <c r="V71" s="318">
        <f t="shared" si="17"/>
        <v>4.2299999999999997E-2</v>
      </c>
      <c r="W71" s="318">
        <f t="shared" si="17"/>
        <v>4.2299999999999997E-2</v>
      </c>
      <c r="X71" s="318">
        <f t="shared" si="17"/>
        <v>4.2299999999999997E-2</v>
      </c>
      <c r="Y71" s="318">
        <f t="shared" si="17"/>
        <v>4.2299999999999997E-2</v>
      </c>
      <c r="Z71" s="318">
        <f t="shared" si="17"/>
        <v>4.2299999999999997E-2</v>
      </c>
      <c r="AA71" s="318">
        <f t="shared" si="17"/>
        <v>4.2299999999999997E-2</v>
      </c>
      <c r="AB71" s="318">
        <f t="shared" si="18"/>
        <v>4.2299999999999997E-2</v>
      </c>
      <c r="AC71" s="318">
        <f t="shared" si="18"/>
        <v>4.2299999999999997E-2</v>
      </c>
    </row>
    <row r="72" spans="1:29">
      <c r="A72" s="322" t="s">
        <v>653</v>
      </c>
      <c r="B72" s="315" t="s">
        <v>614</v>
      </c>
      <c r="C72" s="310" t="s">
        <v>620</v>
      </c>
      <c r="D72" s="325">
        <v>4.2999999999999997E-2</v>
      </c>
      <c r="E72" s="329">
        <v>4.2999999999999997E-2</v>
      </c>
      <c r="F72" s="318">
        <v>4.2999999999999997E-2</v>
      </c>
      <c r="G72" s="318">
        <v>4.2500000000000003E-2</v>
      </c>
      <c r="H72" s="318">
        <v>4.2500000000000003E-2</v>
      </c>
      <c r="I72" s="318">
        <f t="shared" si="16"/>
        <v>4.2500000000000003E-2</v>
      </c>
      <c r="J72" s="318">
        <f t="shared" si="16"/>
        <v>4.2500000000000003E-2</v>
      </c>
      <c r="K72" s="318">
        <v>4.2299999999999997E-2</v>
      </c>
      <c r="L72" s="318">
        <f t="shared" si="17"/>
        <v>4.2299999999999997E-2</v>
      </c>
      <c r="M72" s="318">
        <f t="shared" si="17"/>
        <v>4.2299999999999997E-2</v>
      </c>
      <c r="N72" s="318">
        <f t="shared" si="17"/>
        <v>4.2299999999999997E-2</v>
      </c>
      <c r="O72" s="318">
        <f t="shared" si="17"/>
        <v>4.2299999999999997E-2</v>
      </c>
      <c r="P72" s="318">
        <f t="shared" si="17"/>
        <v>4.2299999999999997E-2</v>
      </c>
      <c r="Q72" s="318">
        <f t="shared" si="17"/>
        <v>4.2299999999999997E-2</v>
      </c>
      <c r="R72" s="318">
        <f t="shared" si="17"/>
        <v>4.2299999999999997E-2</v>
      </c>
      <c r="S72" s="318">
        <f t="shared" si="17"/>
        <v>4.2299999999999997E-2</v>
      </c>
      <c r="T72" s="318">
        <f t="shared" si="17"/>
        <v>4.2299999999999997E-2</v>
      </c>
      <c r="U72" s="318">
        <f t="shared" si="17"/>
        <v>4.2299999999999997E-2</v>
      </c>
      <c r="V72" s="318">
        <f t="shared" si="17"/>
        <v>4.2299999999999997E-2</v>
      </c>
      <c r="W72" s="318">
        <f t="shared" si="17"/>
        <v>4.2299999999999997E-2</v>
      </c>
      <c r="X72" s="318">
        <f t="shared" si="17"/>
        <v>4.2299999999999997E-2</v>
      </c>
      <c r="Y72" s="318">
        <f t="shared" si="17"/>
        <v>4.2299999999999997E-2</v>
      </c>
      <c r="Z72" s="318">
        <f t="shared" si="17"/>
        <v>4.2299999999999997E-2</v>
      </c>
      <c r="AA72" s="318">
        <f t="shared" si="17"/>
        <v>4.2299999999999997E-2</v>
      </c>
      <c r="AB72" s="318">
        <f t="shared" si="18"/>
        <v>4.2299999999999997E-2</v>
      </c>
      <c r="AC72" s="318">
        <f t="shared" si="18"/>
        <v>4.2299999999999997E-2</v>
      </c>
    </row>
    <row r="73" spans="1:29">
      <c r="A73" s="320" t="s">
        <v>654</v>
      </c>
      <c r="D73" s="316"/>
      <c r="E73" s="321"/>
      <c r="F73" s="318"/>
      <c r="G73" s="318"/>
      <c r="H73" s="318"/>
      <c r="I73" s="318"/>
      <c r="J73" s="318"/>
      <c r="K73" s="318"/>
      <c r="L73" s="318"/>
      <c r="M73" s="318"/>
      <c r="N73" s="318"/>
      <c r="O73" s="318"/>
      <c r="P73" s="318"/>
      <c r="Q73" s="318"/>
      <c r="R73" s="318"/>
      <c r="S73" s="318"/>
      <c r="T73" s="318"/>
      <c r="U73" s="318"/>
      <c r="V73" s="318"/>
      <c r="W73" s="318"/>
      <c r="X73" s="318"/>
      <c r="Y73" s="318"/>
      <c r="Z73" s="318"/>
      <c r="AA73" s="318"/>
      <c r="AB73" s="318"/>
      <c r="AC73" s="318"/>
    </row>
    <row r="74" spans="1:29">
      <c r="A74" s="330" t="s">
        <v>649</v>
      </c>
      <c r="B74" s="310" t="s">
        <v>619</v>
      </c>
      <c r="C74" s="310" t="s">
        <v>620</v>
      </c>
      <c r="D74" s="325">
        <v>0.04</v>
      </c>
      <c r="E74" s="327">
        <v>3.6999999999999998E-2</v>
      </c>
      <c r="F74" s="318">
        <f t="shared" ref="F74:U79" si="19">E74</f>
        <v>3.6999999999999998E-2</v>
      </c>
      <c r="G74" s="318">
        <f t="shared" si="19"/>
        <v>3.6999999999999998E-2</v>
      </c>
      <c r="H74" s="318">
        <f t="shared" si="19"/>
        <v>3.6999999999999998E-2</v>
      </c>
      <c r="I74" s="318">
        <f t="shared" si="19"/>
        <v>3.6999999999999998E-2</v>
      </c>
      <c r="J74" s="318">
        <f t="shared" si="19"/>
        <v>3.6999999999999998E-2</v>
      </c>
      <c r="K74" s="318">
        <f t="shared" si="19"/>
        <v>3.6999999999999998E-2</v>
      </c>
      <c r="L74" s="318">
        <f t="shared" si="19"/>
        <v>3.6999999999999998E-2</v>
      </c>
      <c r="M74" s="318">
        <f t="shared" si="19"/>
        <v>3.6999999999999998E-2</v>
      </c>
      <c r="N74" s="318">
        <f t="shared" si="19"/>
        <v>3.6999999999999998E-2</v>
      </c>
      <c r="O74" s="318">
        <f t="shared" si="19"/>
        <v>3.6999999999999998E-2</v>
      </c>
      <c r="P74" s="318">
        <f t="shared" si="19"/>
        <v>3.6999999999999998E-2</v>
      </c>
      <c r="Q74" s="318">
        <f t="shared" si="19"/>
        <v>3.6999999999999998E-2</v>
      </c>
      <c r="R74" s="318">
        <f t="shared" si="19"/>
        <v>3.6999999999999998E-2</v>
      </c>
      <c r="S74" s="318">
        <f t="shared" si="19"/>
        <v>3.6999999999999998E-2</v>
      </c>
      <c r="T74" s="318">
        <f t="shared" si="19"/>
        <v>3.6999999999999998E-2</v>
      </c>
      <c r="U74" s="318">
        <f t="shared" si="19"/>
        <v>3.6999999999999998E-2</v>
      </c>
      <c r="V74" s="318">
        <f t="shared" ref="V74:AC79" si="20">U74</f>
        <v>3.6999999999999998E-2</v>
      </c>
      <c r="W74" s="318">
        <f t="shared" si="20"/>
        <v>3.6999999999999998E-2</v>
      </c>
      <c r="X74" s="318">
        <f t="shared" si="20"/>
        <v>3.6999999999999998E-2</v>
      </c>
      <c r="Y74" s="318">
        <f t="shared" si="20"/>
        <v>3.6999999999999998E-2</v>
      </c>
      <c r="Z74" s="318">
        <f t="shared" si="20"/>
        <v>3.6999999999999998E-2</v>
      </c>
      <c r="AA74" s="318">
        <f t="shared" si="20"/>
        <v>3.6999999999999998E-2</v>
      </c>
      <c r="AB74" s="318">
        <f t="shared" si="20"/>
        <v>3.6999999999999998E-2</v>
      </c>
      <c r="AC74" s="318">
        <f t="shared" si="20"/>
        <v>3.6999999999999998E-2</v>
      </c>
    </row>
    <row r="75" spans="1:29">
      <c r="A75" s="330" t="s">
        <v>650</v>
      </c>
      <c r="B75" s="310" t="s">
        <v>619</v>
      </c>
      <c r="C75" s="310" t="s">
        <v>620</v>
      </c>
      <c r="D75" s="325">
        <v>0.04</v>
      </c>
      <c r="E75" s="327">
        <v>3.6999999999999998E-2</v>
      </c>
      <c r="F75" s="318">
        <f t="shared" si="19"/>
        <v>3.6999999999999998E-2</v>
      </c>
      <c r="G75" s="318">
        <f t="shared" si="19"/>
        <v>3.6999999999999998E-2</v>
      </c>
      <c r="H75" s="318">
        <f t="shared" si="19"/>
        <v>3.6999999999999998E-2</v>
      </c>
      <c r="I75" s="318">
        <f t="shared" si="19"/>
        <v>3.6999999999999998E-2</v>
      </c>
      <c r="J75" s="318">
        <f t="shared" si="19"/>
        <v>3.6999999999999998E-2</v>
      </c>
      <c r="K75" s="318">
        <f t="shared" si="19"/>
        <v>3.6999999999999998E-2</v>
      </c>
      <c r="L75" s="318">
        <f t="shared" si="19"/>
        <v>3.6999999999999998E-2</v>
      </c>
      <c r="M75" s="318">
        <f t="shared" si="19"/>
        <v>3.6999999999999998E-2</v>
      </c>
      <c r="N75" s="318">
        <f t="shared" si="19"/>
        <v>3.6999999999999998E-2</v>
      </c>
      <c r="O75" s="318">
        <f t="shared" si="19"/>
        <v>3.6999999999999998E-2</v>
      </c>
      <c r="P75" s="318">
        <f t="shared" si="19"/>
        <v>3.6999999999999998E-2</v>
      </c>
      <c r="Q75" s="318">
        <f t="shared" si="19"/>
        <v>3.6999999999999998E-2</v>
      </c>
      <c r="R75" s="318">
        <f t="shared" si="19"/>
        <v>3.6999999999999998E-2</v>
      </c>
      <c r="S75" s="318">
        <f t="shared" si="19"/>
        <v>3.6999999999999998E-2</v>
      </c>
      <c r="T75" s="318">
        <f t="shared" si="19"/>
        <v>3.6999999999999998E-2</v>
      </c>
      <c r="U75" s="318">
        <f t="shared" si="19"/>
        <v>3.6999999999999998E-2</v>
      </c>
      <c r="V75" s="318">
        <f t="shared" si="20"/>
        <v>3.6999999999999998E-2</v>
      </c>
      <c r="W75" s="318">
        <f t="shared" si="20"/>
        <v>3.6999999999999998E-2</v>
      </c>
      <c r="X75" s="318">
        <f t="shared" si="20"/>
        <v>3.6999999999999998E-2</v>
      </c>
      <c r="Y75" s="318">
        <f t="shared" si="20"/>
        <v>3.6999999999999998E-2</v>
      </c>
      <c r="Z75" s="318">
        <f t="shared" si="20"/>
        <v>3.6999999999999998E-2</v>
      </c>
      <c r="AA75" s="318">
        <f t="shared" si="20"/>
        <v>3.6999999999999998E-2</v>
      </c>
      <c r="AB75" s="318">
        <f t="shared" si="20"/>
        <v>3.6999999999999998E-2</v>
      </c>
      <c r="AC75" s="318">
        <f t="shared" si="20"/>
        <v>3.6999999999999998E-2</v>
      </c>
    </row>
    <row r="76" spans="1:29">
      <c r="A76" s="330" t="s">
        <v>651</v>
      </c>
      <c r="B76" s="310" t="s">
        <v>619</v>
      </c>
      <c r="C76" s="310" t="s">
        <v>620</v>
      </c>
      <c r="D76" s="325">
        <v>0.04</v>
      </c>
      <c r="E76" s="327">
        <v>3.6999999999999998E-2</v>
      </c>
      <c r="F76" s="318">
        <f t="shared" si="19"/>
        <v>3.6999999999999998E-2</v>
      </c>
      <c r="G76" s="318">
        <f t="shared" si="19"/>
        <v>3.6999999999999998E-2</v>
      </c>
      <c r="H76" s="318">
        <f t="shared" si="19"/>
        <v>3.6999999999999998E-2</v>
      </c>
      <c r="I76" s="318">
        <f t="shared" si="19"/>
        <v>3.6999999999999998E-2</v>
      </c>
      <c r="J76" s="318">
        <f t="shared" si="19"/>
        <v>3.6999999999999998E-2</v>
      </c>
      <c r="K76" s="318">
        <f t="shared" si="19"/>
        <v>3.6999999999999998E-2</v>
      </c>
      <c r="L76" s="318">
        <f t="shared" si="19"/>
        <v>3.6999999999999998E-2</v>
      </c>
      <c r="M76" s="318">
        <f t="shared" si="19"/>
        <v>3.6999999999999998E-2</v>
      </c>
      <c r="N76" s="318">
        <f t="shared" si="19"/>
        <v>3.6999999999999998E-2</v>
      </c>
      <c r="O76" s="318">
        <f t="shared" si="19"/>
        <v>3.6999999999999998E-2</v>
      </c>
      <c r="P76" s="318">
        <f t="shared" si="19"/>
        <v>3.6999999999999998E-2</v>
      </c>
      <c r="Q76" s="318">
        <f t="shared" si="19"/>
        <v>3.6999999999999998E-2</v>
      </c>
      <c r="R76" s="318">
        <f t="shared" si="19"/>
        <v>3.6999999999999998E-2</v>
      </c>
      <c r="S76" s="318">
        <f t="shared" si="19"/>
        <v>3.6999999999999998E-2</v>
      </c>
      <c r="T76" s="318">
        <f t="shared" si="19"/>
        <v>3.6999999999999998E-2</v>
      </c>
      <c r="U76" s="318">
        <f t="shared" si="19"/>
        <v>3.6999999999999998E-2</v>
      </c>
      <c r="V76" s="318">
        <f t="shared" si="20"/>
        <v>3.6999999999999998E-2</v>
      </c>
      <c r="W76" s="318">
        <f t="shared" si="20"/>
        <v>3.6999999999999998E-2</v>
      </c>
      <c r="X76" s="318">
        <f t="shared" si="20"/>
        <v>3.6999999999999998E-2</v>
      </c>
      <c r="Y76" s="318">
        <f t="shared" si="20"/>
        <v>3.6999999999999998E-2</v>
      </c>
      <c r="Z76" s="318">
        <f t="shared" si="20"/>
        <v>3.6999999999999998E-2</v>
      </c>
      <c r="AA76" s="318">
        <f t="shared" si="20"/>
        <v>3.6999999999999998E-2</v>
      </c>
      <c r="AB76" s="318">
        <f t="shared" si="20"/>
        <v>3.6999999999999998E-2</v>
      </c>
      <c r="AC76" s="318">
        <f t="shared" si="20"/>
        <v>3.6999999999999998E-2</v>
      </c>
    </row>
    <row r="77" spans="1:29">
      <c r="A77" s="330" t="s">
        <v>652</v>
      </c>
      <c r="B77" s="310" t="s">
        <v>619</v>
      </c>
      <c r="C77" s="310" t="s">
        <v>620</v>
      </c>
      <c r="D77" s="325">
        <v>0.04</v>
      </c>
      <c r="E77" s="327">
        <v>3.6999999999999998E-2</v>
      </c>
      <c r="F77" s="318">
        <f t="shared" si="19"/>
        <v>3.6999999999999998E-2</v>
      </c>
      <c r="G77" s="318">
        <f t="shared" si="19"/>
        <v>3.6999999999999998E-2</v>
      </c>
      <c r="H77" s="318">
        <f t="shared" si="19"/>
        <v>3.6999999999999998E-2</v>
      </c>
      <c r="I77" s="318">
        <f t="shared" si="19"/>
        <v>3.6999999999999998E-2</v>
      </c>
      <c r="J77" s="318">
        <f t="shared" si="19"/>
        <v>3.6999999999999998E-2</v>
      </c>
      <c r="K77" s="318">
        <f t="shared" si="19"/>
        <v>3.6999999999999998E-2</v>
      </c>
      <c r="L77" s="318">
        <f t="shared" si="19"/>
        <v>3.6999999999999998E-2</v>
      </c>
      <c r="M77" s="318">
        <f t="shared" si="19"/>
        <v>3.6999999999999998E-2</v>
      </c>
      <c r="N77" s="318">
        <f t="shared" si="19"/>
        <v>3.6999999999999998E-2</v>
      </c>
      <c r="O77" s="318">
        <f t="shared" si="19"/>
        <v>3.6999999999999998E-2</v>
      </c>
      <c r="P77" s="318">
        <f t="shared" si="19"/>
        <v>3.6999999999999998E-2</v>
      </c>
      <c r="Q77" s="318">
        <f t="shared" si="19"/>
        <v>3.6999999999999998E-2</v>
      </c>
      <c r="R77" s="318">
        <f t="shared" si="19"/>
        <v>3.6999999999999998E-2</v>
      </c>
      <c r="S77" s="318">
        <f t="shared" si="19"/>
        <v>3.6999999999999998E-2</v>
      </c>
      <c r="T77" s="318">
        <f t="shared" si="19"/>
        <v>3.6999999999999998E-2</v>
      </c>
      <c r="U77" s="318">
        <f t="shared" si="19"/>
        <v>3.6999999999999998E-2</v>
      </c>
      <c r="V77" s="318">
        <f t="shared" si="20"/>
        <v>3.6999999999999998E-2</v>
      </c>
      <c r="W77" s="318">
        <f t="shared" si="20"/>
        <v>3.6999999999999998E-2</v>
      </c>
      <c r="X77" s="318">
        <f t="shared" si="20"/>
        <v>3.6999999999999998E-2</v>
      </c>
      <c r="Y77" s="318">
        <f t="shared" si="20"/>
        <v>3.6999999999999998E-2</v>
      </c>
      <c r="Z77" s="318">
        <f t="shared" si="20"/>
        <v>3.6999999999999998E-2</v>
      </c>
      <c r="AA77" s="318">
        <f t="shared" si="20"/>
        <v>3.6999999999999998E-2</v>
      </c>
      <c r="AB77" s="318">
        <f t="shared" si="20"/>
        <v>3.6999999999999998E-2</v>
      </c>
      <c r="AC77" s="318">
        <f t="shared" si="20"/>
        <v>3.6999999999999998E-2</v>
      </c>
    </row>
    <row r="78" spans="1:29">
      <c r="A78" s="330" t="s">
        <v>632</v>
      </c>
      <c r="B78" s="310" t="s">
        <v>619</v>
      </c>
      <c r="C78" s="310" t="s">
        <v>620</v>
      </c>
      <c r="D78" s="325">
        <v>0.04</v>
      </c>
      <c r="E78" s="327">
        <v>3.6999999999999998E-2</v>
      </c>
      <c r="F78" s="318">
        <f t="shared" si="19"/>
        <v>3.6999999999999998E-2</v>
      </c>
      <c r="G78" s="318">
        <f t="shared" si="19"/>
        <v>3.6999999999999998E-2</v>
      </c>
      <c r="H78" s="318">
        <f t="shared" si="19"/>
        <v>3.6999999999999998E-2</v>
      </c>
      <c r="I78" s="318">
        <f t="shared" si="19"/>
        <v>3.6999999999999998E-2</v>
      </c>
      <c r="J78" s="318">
        <f t="shared" si="19"/>
        <v>3.6999999999999998E-2</v>
      </c>
      <c r="K78" s="318">
        <f t="shared" si="19"/>
        <v>3.6999999999999998E-2</v>
      </c>
      <c r="L78" s="318">
        <f t="shared" si="19"/>
        <v>3.6999999999999998E-2</v>
      </c>
      <c r="M78" s="318">
        <f t="shared" si="19"/>
        <v>3.6999999999999998E-2</v>
      </c>
      <c r="N78" s="318">
        <f t="shared" si="19"/>
        <v>3.6999999999999998E-2</v>
      </c>
      <c r="O78" s="318">
        <f t="shared" si="19"/>
        <v>3.6999999999999998E-2</v>
      </c>
      <c r="P78" s="318">
        <f t="shared" si="19"/>
        <v>3.6999999999999998E-2</v>
      </c>
      <c r="Q78" s="318">
        <f t="shared" si="19"/>
        <v>3.6999999999999998E-2</v>
      </c>
      <c r="R78" s="318">
        <f t="shared" si="19"/>
        <v>3.6999999999999998E-2</v>
      </c>
      <c r="S78" s="318">
        <f t="shared" si="19"/>
        <v>3.6999999999999998E-2</v>
      </c>
      <c r="T78" s="318">
        <f t="shared" si="19"/>
        <v>3.6999999999999998E-2</v>
      </c>
      <c r="U78" s="318">
        <f t="shared" si="19"/>
        <v>3.6999999999999998E-2</v>
      </c>
      <c r="V78" s="318">
        <f t="shared" si="20"/>
        <v>3.6999999999999998E-2</v>
      </c>
      <c r="W78" s="318">
        <f t="shared" si="20"/>
        <v>3.6999999999999998E-2</v>
      </c>
      <c r="X78" s="318">
        <f t="shared" si="20"/>
        <v>3.6999999999999998E-2</v>
      </c>
      <c r="Y78" s="318">
        <f t="shared" si="20"/>
        <v>3.6999999999999998E-2</v>
      </c>
      <c r="Z78" s="318">
        <f t="shared" si="20"/>
        <v>3.6999999999999998E-2</v>
      </c>
      <c r="AA78" s="318">
        <f t="shared" si="20"/>
        <v>3.6999999999999998E-2</v>
      </c>
      <c r="AB78" s="318">
        <f t="shared" si="20"/>
        <v>3.6999999999999998E-2</v>
      </c>
      <c r="AC78" s="318">
        <f t="shared" si="20"/>
        <v>3.6999999999999998E-2</v>
      </c>
    </row>
    <row r="79" spans="1:29">
      <c r="A79" s="330" t="s">
        <v>653</v>
      </c>
      <c r="B79" s="310" t="s">
        <v>619</v>
      </c>
      <c r="C79" s="310" t="s">
        <v>620</v>
      </c>
      <c r="D79" s="325">
        <v>0.04</v>
      </c>
      <c r="E79" s="327">
        <v>3.6999999999999998E-2</v>
      </c>
      <c r="F79" s="318">
        <f t="shared" si="19"/>
        <v>3.6999999999999998E-2</v>
      </c>
      <c r="G79" s="318">
        <f t="shared" si="19"/>
        <v>3.6999999999999998E-2</v>
      </c>
      <c r="H79" s="318">
        <f t="shared" si="19"/>
        <v>3.6999999999999998E-2</v>
      </c>
      <c r="I79" s="318">
        <f t="shared" si="19"/>
        <v>3.6999999999999998E-2</v>
      </c>
      <c r="J79" s="318">
        <f t="shared" si="19"/>
        <v>3.6999999999999998E-2</v>
      </c>
      <c r="K79" s="318">
        <f t="shared" si="19"/>
        <v>3.6999999999999998E-2</v>
      </c>
      <c r="L79" s="318">
        <f t="shared" si="19"/>
        <v>3.6999999999999998E-2</v>
      </c>
      <c r="M79" s="318">
        <f t="shared" si="19"/>
        <v>3.6999999999999998E-2</v>
      </c>
      <c r="N79" s="318">
        <f t="shared" si="19"/>
        <v>3.6999999999999998E-2</v>
      </c>
      <c r="O79" s="318">
        <f t="shared" si="19"/>
        <v>3.6999999999999998E-2</v>
      </c>
      <c r="P79" s="318">
        <f t="shared" si="19"/>
        <v>3.6999999999999998E-2</v>
      </c>
      <c r="Q79" s="318">
        <f t="shared" si="19"/>
        <v>3.6999999999999998E-2</v>
      </c>
      <c r="R79" s="318">
        <f t="shared" si="19"/>
        <v>3.6999999999999998E-2</v>
      </c>
      <c r="S79" s="318">
        <f t="shared" si="19"/>
        <v>3.6999999999999998E-2</v>
      </c>
      <c r="T79" s="318">
        <f t="shared" si="19"/>
        <v>3.6999999999999998E-2</v>
      </c>
      <c r="U79" s="318">
        <f t="shared" si="19"/>
        <v>3.6999999999999998E-2</v>
      </c>
      <c r="V79" s="318">
        <f t="shared" si="20"/>
        <v>3.6999999999999998E-2</v>
      </c>
      <c r="W79" s="318">
        <f t="shared" si="20"/>
        <v>3.6999999999999998E-2</v>
      </c>
      <c r="X79" s="318">
        <f t="shared" si="20"/>
        <v>3.6999999999999998E-2</v>
      </c>
      <c r="Y79" s="318">
        <f t="shared" si="20"/>
        <v>3.6999999999999998E-2</v>
      </c>
      <c r="Z79" s="318">
        <f t="shared" si="20"/>
        <v>3.6999999999999998E-2</v>
      </c>
      <c r="AA79" s="318">
        <f t="shared" si="20"/>
        <v>3.6999999999999998E-2</v>
      </c>
      <c r="AB79" s="318">
        <f t="shared" si="20"/>
        <v>3.6999999999999998E-2</v>
      </c>
      <c r="AC79" s="318">
        <f t="shared" si="20"/>
        <v>3.6999999999999998E-2</v>
      </c>
    </row>
    <row r="80" spans="1:29">
      <c r="A80" s="310" t="s">
        <v>655</v>
      </c>
      <c r="D80" s="316"/>
      <c r="E80" s="321"/>
      <c r="F80" s="318"/>
      <c r="G80" s="318"/>
      <c r="H80" s="318"/>
      <c r="I80" s="318"/>
      <c r="J80" s="318"/>
      <c r="K80" s="318"/>
      <c r="L80" s="318"/>
      <c r="M80" s="318"/>
      <c r="N80" s="318"/>
      <c r="O80" s="318"/>
      <c r="P80" s="318"/>
      <c r="Q80" s="318"/>
      <c r="R80" s="318"/>
      <c r="S80" s="318"/>
      <c r="T80" s="318"/>
      <c r="U80" s="318"/>
      <c r="V80" s="318"/>
      <c r="W80" s="318"/>
      <c r="X80" s="318"/>
      <c r="Y80" s="318"/>
      <c r="Z80" s="318"/>
      <c r="AA80" s="318"/>
      <c r="AB80" s="318"/>
      <c r="AC80" s="318"/>
    </row>
    <row r="81" spans="1:29">
      <c r="A81" s="314" t="s">
        <v>656</v>
      </c>
      <c r="B81" s="331" t="s">
        <v>657</v>
      </c>
      <c r="C81" s="310" t="s">
        <v>620</v>
      </c>
      <c r="D81" s="325">
        <v>1.4999999999999999E-2</v>
      </c>
      <c r="E81" s="332">
        <v>1.4999999999999999E-2</v>
      </c>
      <c r="F81" s="318">
        <f t="shared" ref="F81:AC81" si="21">E81</f>
        <v>1.4999999999999999E-2</v>
      </c>
      <c r="G81" s="318">
        <f t="shared" si="21"/>
        <v>1.4999999999999999E-2</v>
      </c>
      <c r="H81" s="318">
        <f t="shared" si="21"/>
        <v>1.4999999999999999E-2</v>
      </c>
      <c r="I81" s="318">
        <f t="shared" si="21"/>
        <v>1.4999999999999999E-2</v>
      </c>
      <c r="J81" s="318">
        <f t="shared" si="21"/>
        <v>1.4999999999999999E-2</v>
      </c>
      <c r="K81" s="318">
        <f t="shared" si="21"/>
        <v>1.4999999999999999E-2</v>
      </c>
      <c r="L81" s="318">
        <f t="shared" si="21"/>
        <v>1.4999999999999999E-2</v>
      </c>
      <c r="M81" s="318">
        <f t="shared" si="21"/>
        <v>1.4999999999999999E-2</v>
      </c>
      <c r="N81" s="318">
        <f t="shared" si="21"/>
        <v>1.4999999999999999E-2</v>
      </c>
      <c r="O81" s="318">
        <f t="shared" si="21"/>
        <v>1.4999999999999999E-2</v>
      </c>
      <c r="P81" s="318">
        <f t="shared" si="21"/>
        <v>1.4999999999999999E-2</v>
      </c>
      <c r="Q81" s="318">
        <f t="shared" si="21"/>
        <v>1.4999999999999999E-2</v>
      </c>
      <c r="R81" s="318">
        <f t="shared" si="21"/>
        <v>1.4999999999999999E-2</v>
      </c>
      <c r="S81" s="318">
        <f t="shared" si="21"/>
        <v>1.4999999999999999E-2</v>
      </c>
      <c r="T81" s="318">
        <f t="shared" si="21"/>
        <v>1.4999999999999999E-2</v>
      </c>
      <c r="U81" s="318">
        <f t="shared" si="21"/>
        <v>1.4999999999999999E-2</v>
      </c>
      <c r="V81" s="318">
        <f t="shared" si="21"/>
        <v>1.4999999999999999E-2</v>
      </c>
      <c r="W81" s="318">
        <f t="shared" si="21"/>
        <v>1.4999999999999999E-2</v>
      </c>
      <c r="X81" s="318">
        <f t="shared" si="21"/>
        <v>1.4999999999999999E-2</v>
      </c>
      <c r="Y81" s="318">
        <f t="shared" si="21"/>
        <v>1.4999999999999999E-2</v>
      </c>
      <c r="Z81" s="318">
        <f t="shared" si="21"/>
        <v>1.4999999999999999E-2</v>
      </c>
      <c r="AA81" s="318">
        <f t="shared" si="21"/>
        <v>1.4999999999999999E-2</v>
      </c>
      <c r="AB81" s="318">
        <f t="shared" si="21"/>
        <v>1.4999999999999999E-2</v>
      </c>
      <c r="AC81" s="318">
        <f t="shared" si="21"/>
        <v>1.4999999999999999E-2</v>
      </c>
    </row>
    <row r="82" spans="1:29">
      <c r="A82" s="314" t="s">
        <v>658</v>
      </c>
      <c r="D82" s="316"/>
      <c r="E82" s="321"/>
      <c r="F82" s="318"/>
      <c r="G82" s="318"/>
      <c r="H82" s="318"/>
      <c r="I82" s="318"/>
      <c r="J82" s="318"/>
      <c r="K82" s="318"/>
      <c r="L82" s="318"/>
      <c r="M82" s="318"/>
      <c r="N82" s="318"/>
      <c r="O82" s="318"/>
      <c r="P82" s="318"/>
      <c r="Q82" s="318"/>
      <c r="R82" s="318"/>
      <c r="S82" s="318"/>
      <c r="T82" s="318"/>
      <c r="U82" s="318"/>
      <c r="V82" s="318"/>
      <c r="W82" s="318"/>
      <c r="X82" s="318"/>
      <c r="Y82" s="318"/>
      <c r="Z82" s="318"/>
      <c r="AA82" s="318"/>
      <c r="AB82" s="318"/>
      <c r="AC82" s="318"/>
    </row>
    <row r="83" spans="1:29">
      <c r="A83" s="322" t="s">
        <v>659</v>
      </c>
      <c r="B83" s="331" t="s">
        <v>657</v>
      </c>
      <c r="C83" s="310" t="s">
        <v>620</v>
      </c>
      <c r="D83" s="325">
        <v>2.3E-2</v>
      </c>
      <c r="E83" s="332">
        <f>[1]资金室预测!B48</f>
        <v>2.5000000000000001E-2</v>
      </c>
      <c r="F83" s="318">
        <f t="shared" ref="F83:U92" si="22">E83</f>
        <v>2.5000000000000001E-2</v>
      </c>
      <c r="G83" s="318">
        <f t="shared" si="22"/>
        <v>2.5000000000000001E-2</v>
      </c>
      <c r="H83" s="318">
        <f t="shared" si="22"/>
        <v>2.5000000000000001E-2</v>
      </c>
      <c r="I83" s="318">
        <f t="shared" si="22"/>
        <v>2.5000000000000001E-2</v>
      </c>
      <c r="J83" s="318">
        <f t="shared" si="22"/>
        <v>2.5000000000000001E-2</v>
      </c>
      <c r="K83" s="318">
        <f t="shared" si="22"/>
        <v>2.5000000000000001E-2</v>
      </c>
      <c r="L83" s="318">
        <f t="shared" si="22"/>
        <v>2.5000000000000001E-2</v>
      </c>
      <c r="M83" s="318">
        <f t="shared" si="22"/>
        <v>2.5000000000000001E-2</v>
      </c>
      <c r="N83" s="318">
        <f t="shared" si="22"/>
        <v>2.5000000000000001E-2</v>
      </c>
      <c r="O83" s="318">
        <f t="shared" si="22"/>
        <v>2.5000000000000001E-2</v>
      </c>
      <c r="P83" s="318">
        <f t="shared" si="22"/>
        <v>2.5000000000000001E-2</v>
      </c>
      <c r="Q83" s="318">
        <f t="shared" si="22"/>
        <v>2.5000000000000001E-2</v>
      </c>
      <c r="R83" s="318">
        <f t="shared" si="22"/>
        <v>2.5000000000000001E-2</v>
      </c>
      <c r="S83" s="318">
        <f t="shared" si="22"/>
        <v>2.5000000000000001E-2</v>
      </c>
      <c r="T83" s="318">
        <f t="shared" si="22"/>
        <v>2.5000000000000001E-2</v>
      </c>
      <c r="U83" s="318">
        <f t="shared" si="22"/>
        <v>2.5000000000000001E-2</v>
      </c>
      <c r="V83" s="318">
        <f t="shared" ref="V83:AC92" si="23">U83</f>
        <v>2.5000000000000001E-2</v>
      </c>
      <c r="W83" s="318">
        <f t="shared" si="23"/>
        <v>2.5000000000000001E-2</v>
      </c>
      <c r="X83" s="318">
        <f t="shared" si="23"/>
        <v>2.5000000000000001E-2</v>
      </c>
      <c r="Y83" s="318">
        <f t="shared" si="23"/>
        <v>2.5000000000000001E-2</v>
      </c>
      <c r="Z83" s="318">
        <f t="shared" si="23"/>
        <v>2.5000000000000001E-2</v>
      </c>
      <c r="AA83" s="318">
        <f t="shared" si="23"/>
        <v>2.5000000000000001E-2</v>
      </c>
      <c r="AB83" s="318">
        <f t="shared" si="23"/>
        <v>2.5000000000000001E-2</v>
      </c>
      <c r="AC83" s="318">
        <f t="shared" si="23"/>
        <v>2.5000000000000001E-2</v>
      </c>
    </row>
    <row r="84" spans="1:29">
      <c r="A84" s="322" t="s">
        <v>660</v>
      </c>
      <c r="B84" s="331" t="s">
        <v>657</v>
      </c>
      <c r="C84" s="310" t="s">
        <v>620</v>
      </c>
      <c r="D84" s="325">
        <v>2.7E-2</v>
      </c>
      <c r="E84" s="332">
        <f>[1]资金室预测!B49</f>
        <v>2.7E-2</v>
      </c>
      <c r="F84" s="318">
        <f t="shared" si="22"/>
        <v>2.7E-2</v>
      </c>
      <c r="G84" s="318">
        <f t="shared" si="22"/>
        <v>2.7E-2</v>
      </c>
      <c r="H84" s="318">
        <f t="shared" si="22"/>
        <v>2.7E-2</v>
      </c>
      <c r="I84" s="318">
        <f t="shared" si="22"/>
        <v>2.7E-2</v>
      </c>
      <c r="J84" s="318">
        <f t="shared" si="22"/>
        <v>2.7E-2</v>
      </c>
      <c r="K84" s="318">
        <f t="shared" si="22"/>
        <v>2.7E-2</v>
      </c>
      <c r="L84" s="318">
        <f t="shared" si="22"/>
        <v>2.7E-2</v>
      </c>
      <c r="M84" s="318">
        <f t="shared" si="22"/>
        <v>2.7E-2</v>
      </c>
      <c r="N84" s="318">
        <f t="shared" si="22"/>
        <v>2.7E-2</v>
      </c>
      <c r="O84" s="318">
        <f t="shared" si="22"/>
        <v>2.7E-2</v>
      </c>
      <c r="P84" s="318">
        <f t="shared" si="22"/>
        <v>2.7E-2</v>
      </c>
      <c r="Q84" s="318">
        <f t="shared" si="22"/>
        <v>2.7E-2</v>
      </c>
      <c r="R84" s="318">
        <f t="shared" si="22"/>
        <v>2.7E-2</v>
      </c>
      <c r="S84" s="318">
        <f t="shared" si="22"/>
        <v>2.7E-2</v>
      </c>
      <c r="T84" s="318">
        <f t="shared" si="22"/>
        <v>2.7E-2</v>
      </c>
      <c r="U84" s="318">
        <f t="shared" si="22"/>
        <v>2.7E-2</v>
      </c>
      <c r="V84" s="318">
        <f t="shared" si="23"/>
        <v>2.7E-2</v>
      </c>
      <c r="W84" s="318">
        <f t="shared" si="23"/>
        <v>2.7E-2</v>
      </c>
      <c r="X84" s="318">
        <f t="shared" si="23"/>
        <v>2.7E-2</v>
      </c>
      <c r="Y84" s="318">
        <f t="shared" si="23"/>
        <v>2.7E-2</v>
      </c>
      <c r="Z84" s="318">
        <f t="shared" si="23"/>
        <v>2.7E-2</v>
      </c>
      <c r="AA84" s="318">
        <f t="shared" si="23"/>
        <v>2.7E-2</v>
      </c>
      <c r="AB84" s="318">
        <f t="shared" si="23"/>
        <v>2.7E-2</v>
      </c>
      <c r="AC84" s="318">
        <f t="shared" si="23"/>
        <v>2.7E-2</v>
      </c>
    </row>
    <row r="85" spans="1:29">
      <c r="A85" s="322" t="s">
        <v>661</v>
      </c>
      <c r="B85" s="331" t="s">
        <v>657</v>
      </c>
      <c r="C85" s="310" t="s">
        <v>620</v>
      </c>
      <c r="D85" s="325">
        <v>3.1E-2</v>
      </c>
      <c r="E85" s="332">
        <f>[1]资金室预测!B50</f>
        <v>3.1E-2</v>
      </c>
      <c r="F85" s="318">
        <f t="shared" si="22"/>
        <v>3.1E-2</v>
      </c>
      <c r="G85" s="318">
        <f t="shared" si="22"/>
        <v>3.1E-2</v>
      </c>
      <c r="H85" s="318">
        <f t="shared" si="22"/>
        <v>3.1E-2</v>
      </c>
      <c r="I85" s="318">
        <f t="shared" si="22"/>
        <v>3.1E-2</v>
      </c>
      <c r="J85" s="318">
        <f t="shared" si="22"/>
        <v>3.1E-2</v>
      </c>
      <c r="K85" s="318">
        <f t="shared" si="22"/>
        <v>3.1E-2</v>
      </c>
      <c r="L85" s="318">
        <f t="shared" si="22"/>
        <v>3.1E-2</v>
      </c>
      <c r="M85" s="318">
        <f t="shared" si="22"/>
        <v>3.1E-2</v>
      </c>
      <c r="N85" s="318">
        <f t="shared" si="22"/>
        <v>3.1E-2</v>
      </c>
      <c r="O85" s="318">
        <f t="shared" si="22"/>
        <v>3.1E-2</v>
      </c>
      <c r="P85" s="318">
        <f t="shared" si="22"/>
        <v>3.1E-2</v>
      </c>
      <c r="Q85" s="318">
        <f t="shared" si="22"/>
        <v>3.1E-2</v>
      </c>
      <c r="R85" s="318">
        <f t="shared" si="22"/>
        <v>3.1E-2</v>
      </c>
      <c r="S85" s="318">
        <f t="shared" si="22"/>
        <v>3.1E-2</v>
      </c>
      <c r="T85" s="318">
        <f t="shared" si="22"/>
        <v>3.1E-2</v>
      </c>
      <c r="U85" s="318">
        <f t="shared" si="22"/>
        <v>3.1E-2</v>
      </c>
      <c r="V85" s="318">
        <f t="shared" si="23"/>
        <v>3.1E-2</v>
      </c>
      <c r="W85" s="318">
        <f t="shared" si="23"/>
        <v>3.1E-2</v>
      </c>
      <c r="X85" s="318">
        <f t="shared" si="23"/>
        <v>3.1E-2</v>
      </c>
      <c r="Y85" s="318">
        <f t="shared" si="23"/>
        <v>3.1E-2</v>
      </c>
      <c r="Z85" s="318">
        <f t="shared" si="23"/>
        <v>3.1E-2</v>
      </c>
      <c r="AA85" s="318">
        <f t="shared" si="23"/>
        <v>3.1E-2</v>
      </c>
      <c r="AB85" s="318">
        <f t="shared" si="23"/>
        <v>3.1E-2</v>
      </c>
      <c r="AC85" s="318">
        <f t="shared" si="23"/>
        <v>3.1E-2</v>
      </c>
    </row>
    <row r="86" spans="1:29">
      <c r="A86" s="322" t="s">
        <v>662</v>
      </c>
      <c r="B86" s="331" t="s">
        <v>657</v>
      </c>
      <c r="C86" s="310" t="s">
        <v>620</v>
      </c>
      <c r="D86" s="325">
        <v>3.3000000000000002E-2</v>
      </c>
      <c r="E86" s="332">
        <f>[1]资金室预测!B51</f>
        <v>3.3000000000000002E-2</v>
      </c>
      <c r="F86" s="318">
        <f t="shared" si="22"/>
        <v>3.3000000000000002E-2</v>
      </c>
      <c r="G86" s="318">
        <f t="shared" si="22"/>
        <v>3.3000000000000002E-2</v>
      </c>
      <c r="H86" s="318">
        <f t="shared" si="22"/>
        <v>3.3000000000000002E-2</v>
      </c>
      <c r="I86" s="318">
        <f t="shared" si="22"/>
        <v>3.3000000000000002E-2</v>
      </c>
      <c r="J86" s="318">
        <f t="shared" si="22"/>
        <v>3.3000000000000002E-2</v>
      </c>
      <c r="K86" s="318">
        <f t="shared" si="22"/>
        <v>3.3000000000000002E-2</v>
      </c>
      <c r="L86" s="318">
        <f t="shared" si="22"/>
        <v>3.3000000000000002E-2</v>
      </c>
      <c r="M86" s="318">
        <f t="shared" si="22"/>
        <v>3.3000000000000002E-2</v>
      </c>
      <c r="N86" s="318">
        <f t="shared" si="22"/>
        <v>3.3000000000000002E-2</v>
      </c>
      <c r="O86" s="318">
        <f t="shared" si="22"/>
        <v>3.3000000000000002E-2</v>
      </c>
      <c r="P86" s="318">
        <f t="shared" si="22"/>
        <v>3.3000000000000002E-2</v>
      </c>
      <c r="Q86" s="318">
        <f t="shared" si="22"/>
        <v>3.3000000000000002E-2</v>
      </c>
      <c r="R86" s="318">
        <f t="shared" si="22"/>
        <v>3.3000000000000002E-2</v>
      </c>
      <c r="S86" s="318">
        <f t="shared" si="22"/>
        <v>3.3000000000000002E-2</v>
      </c>
      <c r="T86" s="318">
        <f t="shared" si="22"/>
        <v>3.3000000000000002E-2</v>
      </c>
      <c r="U86" s="318">
        <f t="shared" si="22"/>
        <v>3.3000000000000002E-2</v>
      </c>
      <c r="V86" s="318">
        <f t="shared" si="23"/>
        <v>3.3000000000000002E-2</v>
      </c>
      <c r="W86" s="318">
        <f t="shared" si="23"/>
        <v>3.3000000000000002E-2</v>
      </c>
      <c r="X86" s="318">
        <f t="shared" si="23"/>
        <v>3.3000000000000002E-2</v>
      </c>
      <c r="Y86" s="318">
        <f t="shared" si="23"/>
        <v>3.3000000000000002E-2</v>
      </c>
      <c r="Z86" s="318">
        <f t="shared" si="23"/>
        <v>3.3000000000000002E-2</v>
      </c>
      <c r="AA86" s="318">
        <f t="shared" si="23"/>
        <v>3.3000000000000002E-2</v>
      </c>
      <c r="AB86" s="318">
        <f t="shared" si="23"/>
        <v>3.3000000000000002E-2</v>
      </c>
      <c r="AC86" s="318">
        <f t="shared" si="23"/>
        <v>3.3000000000000002E-2</v>
      </c>
    </row>
    <row r="87" spans="1:29">
      <c r="A87" s="322" t="s">
        <v>649</v>
      </c>
      <c r="B87" s="331" t="s">
        <v>657</v>
      </c>
      <c r="C87" s="310" t="s">
        <v>620</v>
      </c>
      <c r="D87" s="325">
        <v>3.7999999999999999E-2</v>
      </c>
      <c r="E87" s="332">
        <f>[1]资金室预测!B52</f>
        <v>3.7999999999999999E-2</v>
      </c>
      <c r="F87" s="318">
        <f t="shared" si="22"/>
        <v>3.7999999999999999E-2</v>
      </c>
      <c r="G87" s="318">
        <f t="shared" si="22"/>
        <v>3.7999999999999999E-2</v>
      </c>
      <c r="H87" s="318">
        <f t="shared" si="22"/>
        <v>3.7999999999999999E-2</v>
      </c>
      <c r="I87" s="318">
        <f t="shared" si="22"/>
        <v>3.7999999999999999E-2</v>
      </c>
      <c r="J87" s="318">
        <f t="shared" si="22"/>
        <v>3.7999999999999999E-2</v>
      </c>
      <c r="K87" s="318">
        <f t="shared" si="22"/>
        <v>3.7999999999999999E-2</v>
      </c>
      <c r="L87" s="318">
        <f t="shared" si="22"/>
        <v>3.7999999999999999E-2</v>
      </c>
      <c r="M87" s="318">
        <f t="shared" si="22"/>
        <v>3.7999999999999999E-2</v>
      </c>
      <c r="N87" s="318">
        <f t="shared" si="22"/>
        <v>3.7999999999999999E-2</v>
      </c>
      <c r="O87" s="318">
        <f t="shared" si="22"/>
        <v>3.7999999999999999E-2</v>
      </c>
      <c r="P87" s="318">
        <f t="shared" si="22"/>
        <v>3.7999999999999999E-2</v>
      </c>
      <c r="Q87" s="318">
        <f t="shared" si="22"/>
        <v>3.7999999999999999E-2</v>
      </c>
      <c r="R87" s="318">
        <f t="shared" si="22"/>
        <v>3.7999999999999999E-2</v>
      </c>
      <c r="S87" s="318">
        <f t="shared" si="22"/>
        <v>3.7999999999999999E-2</v>
      </c>
      <c r="T87" s="318">
        <f t="shared" si="22"/>
        <v>3.7999999999999999E-2</v>
      </c>
      <c r="U87" s="318">
        <f t="shared" si="22"/>
        <v>3.7999999999999999E-2</v>
      </c>
      <c r="V87" s="318">
        <f t="shared" si="23"/>
        <v>3.7999999999999999E-2</v>
      </c>
      <c r="W87" s="318">
        <f t="shared" si="23"/>
        <v>3.7999999999999999E-2</v>
      </c>
      <c r="X87" s="318">
        <f t="shared" si="23"/>
        <v>3.7999999999999999E-2</v>
      </c>
      <c r="Y87" s="318">
        <f t="shared" si="23"/>
        <v>3.7999999999999999E-2</v>
      </c>
      <c r="Z87" s="318">
        <f t="shared" si="23"/>
        <v>3.7999999999999999E-2</v>
      </c>
      <c r="AA87" s="318">
        <f t="shared" si="23"/>
        <v>3.7999999999999999E-2</v>
      </c>
      <c r="AB87" s="318">
        <f t="shared" si="23"/>
        <v>3.7999999999999999E-2</v>
      </c>
      <c r="AC87" s="318">
        <f t="shared" si="23"/>
        <v>3.7999999999999999E-2</v>
      </c>
    </row>
    <row r="88" spans="1:29">
      <c r="A88" s="322" t="s">
        <v>650</v>
      </c>
      <c r="B88" s="331" t="s">
        <v>657</v>
      </c>
      <c r="C88" s="310" t="s">
        <v>620</v>
      </c>
      <c r="D88" s="325">
        <v>3.7999999999999999E-2</v>
      </c>
      <c r="E88" s="332">
        <f>[1]资金室预测!B53</f>
        <v>3.7999999999999999E-2</v>
      </c>
      <c r="F88" s="318">
        <f t="shared" si="22"/>
        <v>3.7999999999999999E-2</v>
      </c>
      <c r="G88" s="318">
        <f t="shared" si="22"/>
        <v>3.7999999999999999E-2</v>
      </c>
      <c r="H88" s="318">
        <f t="shared" si="22"/>
        <v>3.7999999999999999E-2</v>
      </c>
      <c r="I88" s="318">
        <f t="shared" si="22"/>
        <v>3.7999999999999999E-2</v>
      </c>
      <c r="J88" s="318">
        <f t="shared" si="22"/>
        <v>3.7999999999999999E-2</v>
      </c>
      <c r="K88" s="318">
        <f t="shared" si="22"/>
        <v>3.7999999999999999E-2</v>
      </c>
      <c r="L88" s="318">
        <f t="shared" si="22"/>
        <v>3.7999999999999999E-2</v>
      </c>
      <c r="M88" s="318">
        <f t="shared" si="22"/>
        <v>3.7999999999999999E-2</v>
      </c>
      <c r="N88" s="318">
        <f t="shared" si="22"/>
        <v>3.7999999999999999E-2</v>
      </c>
      <c r="O88" s="318">
        <f t="shared" si="22"/>
        <v>3.7999999999999999E-2</v>
      </c>
      <c r="P88" s="318">
        <f t="shared" si="22"/>
        <v>3.7999999999999999E-2</v>
      </c>
      <c r="Q88" s="318">
        <f t="shared" si="22"/>
        <v>3.7999999999999999E-2</v>
      </c>
      <c r="R88" s="318">
        <f t="shared" si="22"/>
        <v>3.7999999999999999E-2</v>
      </c>
      <c r="S88" s="318">
        <f t="shared" si="22"/>
        <v>3.7999999999999999E-2</v>
      </c>
      <c r="T88" s="318">
        <f t="shared" si="22"/>
        <v>3.7999999999999999E-2</v>
      </c>
      <c r="U88" s="318">
        <f t="shared" si="22"/>
        <v>3.7999999999999999E-2</v>
      </c>
      <c r="V88" s="318">
        <f t="shared" si="23"/>
        <v>3.7999999999999999E-2</v>
      </c>
      <c r="W88" s="318">
        <f t="shared" si="23"/>
        <v>3.7999999999999999E-2</v>
      </c>
      <c r="X88" s="318">
        <f t="shared" si="23"/>
        <v>3.7999999999999999E-2</v>
      </c>
      <c r="Y88" s="318">
        <f t="shared" si="23"/>
        <v>3.7999999999999999E-2</v>
      </c>
      <c r="Z88" s="318">
        <f t="shared" si="23"/>
        <v>3.7999999999999999E-2</v>
      </c>
      <c r="AA88" s="318">
        <f t="shared" si="23"/>
        <v>3.7999999999999999E-2</v>
      </c>
      <c r="AB88" s="318">
        <f t="shared" si="23"/>
        <v>3.7999999999999999E-2</v>
      </c>
      <c r="AC88" s="318">
        <f t="shared" si="23"/>
        <v>3.7999999999999999E-2</v>
      </c>
    </row>
    <row r="89" spans="1:29">
      <c r="A89" s="322" t="s">
        <v>651</v>
      </c>
      <c r="B89" s="331" t="s">
        <v>657</v>
      </c>
      <c r="C89" s="310" t="s">
        <v>620</v>
      </c>
      <c r="D89" s="325">
        <v>0.04</v>
      </c>
      <c r="E89" s="332">
        <f>[1]资金室预测!B54</f>
        <v>0.04</v>
      </c>
      <c r="F89" s="318">
        <f t="shared" si="22"/>
        <v>0.04</v>
      </c>
      <c r="G89" s="318">
        <f t="shared" si="22"/>
        <v>0.04</v>
      </c>
      <c r="H89" s="318">
        <f t="shared" si="22"/>
        <v>0.04</v>
      </c>
      <c r="I89" s="318">
        <f t="shared" si="22"/>
        <v>0.04</v>
      </c>
      <c r="J89" s="318">
        <f t="shared" si="22"/>
        <v>0.04</v>
      </c>
      <c r="K89" s="318">
        <f t="shared" si="22"/>
        <v>0.04</v>
      </c>
      <c r="L89" s="318">
        <f t="shared" si="22"/>
        <v>0.04</v>
      </c>
      <c r="M89" s="318">
        <f t="shared" si="22"/>
        <v>0.04</v>
      </c>
      <c r="N89" s="318">
        <f t="shared" si="22"/>
        <v>0.04</v>
      </c>
      <c r="O89" s="318">
        <f t="shared" si="22"/>
        <v>0.04</v>
      </c>
      <c r="P89" s="318">
        <f t="shared" si="22"/>
        <v>0.04</v>
      </c>
      <c r="Q89" s="318">
        <f t="shared" si="22"/>
        <v>0.04</v>
      </c>
      <c r="R89" s="318">
        <f t="shared" si="22"/>
        <v>0.04</v>
      </c>
      <c r="S89" s="318">
        <f t="shared" si="22"/>
        <v>0.04</v>
      </c>
      <c r="T89" s="318">
        <f t="shared" si="22"/>
        <v>0.04</v>
      </c>
      <c r="U89" s="318">
        <f t="shared" si="22"/>
        <v>0.04</v>
      </c>
      <c r="V89" s="318">
        <f t="shared" si="23"/>
        <v>0.04</v>
      </c>
      <c r="W89" s="318">
        <f t="shared" si="23"/>
        <v>0.04</v>
      </c>
      <c r="X89" s="318">
        <f t="shared" si="23"/>
        <v>0.04</v>
      </c>
      <c r="Y89" s="318">
        <f t="shared" si="23"/>
        <v>0.04</v>
      </c>
      <c r="Z89" s="318">
        <f t="shared" si="23"/>
        <v>0.04</v>
      </c>
      <c r="AA89" s="318">
        <f t="shared" si="23"/>
        <v>0.04</v>
      </c>
      <c r="AB89" s="318">
        <f t="shared" si="23"/>
        <v>0.04</v>
      </c>
      <c r="AC89" s="318">
        <f t="shared" si="23"/>
        <v>0.04</v>
      </c>
    </row>
    <row r="90" spans="1:29">
      <c r="A90" s="322" t="s">
        <v>652</v>
      </c>
      <c r="B90" s="331" t="s">
        <v>657</v>
      </c>
      <c r="C90" s="310" t="s">
        <v>620</v>
      </c>
      <c r="D90" s="325">
        <v>4.2000000000000003E-2</v>
      </c>
      <c r="E90" s="332">
        <f>[1]资金室预测!B55</f>
        <v>4.2000000000000003E-2</v>
      </c>
      <c r="F90" s="318">
        <f t="shared" si="22"/>
        <v>4.2000000000000003E-2</v>
      </c>
      <c r="G90" s="318">
        <f t="shared" si="22"/>
        <v>4.2000000000000003E-2</v>
      </c>
      <c r="H90" s="318">
        <f t="shared" si="22"/>
        <v>4.2000000000000003E-2</v>
      </c>
      <c r="I90" s="318">
        <f t="shared" si="22"/>
        <v>4.2000000000000003E-2</v>
      </c>
      <c r="J90" s="318">
        <f t="shared" si="22"/>
        <v>4.2000000000000003E-2</v>
      </c>
      <c r="K90" s="318">
        <f t="shared" si="22"/>
        <v>4.2000000000000003E-2</v>
      </c>
      <c r="L90" s="318">
        <f t="shared" si="22"/>
        <v>4.2000000000000003E-2</v>
      </c>
      <c r="M90" s="318">
        <f t="shared" si="22"/>
        <v>4.2000000000000003E-2</v>
      </c>
      <c r="N90" s="318">
        <f t="shared" si="22"/>
        <v>4.2000000000000003E-2</v>
      </c>
      <c r="O90" s="318">
        <f t="shared" si="22"/>
        <v>4.2000000000000003E-2</v>
      </c>
      <c r="P90" s="318">
        <f t="shared" si="22"/>
        <v>4.2000000000000003E-2</v>
      </c>
      <c r="Q90" s="318">
        <f t="shared" si="22"/>
        <v>4.2000000000000003E-2</v>
      </c>
      <c r="R90" s="318">
        <f t="shared" si="22"/>
        <v>4.2000000000000003E-2</v>
      </c>
      <c r="S90" s="318">
        <f t="shared" si="22"/>
        <v>4.2000000000000003E-2</v>
      </c>
      <c r="T90" s="318">
        <f t="shared" si="22"/>
        <v>4.2000000000000003E-2</v>
      </c>
      <c r="U90" s="318">
        <f t="shared" si="22"/>
        <v>4.2000000000000003E-2</v>
      </c>
      <c r="V90" s="318">
        <f t="shared" si="23"/>
        <v>4.2000000000000003E-2</v>
      </c>
      <c r="W90" s="318">
        <f t="shared" si="23"/>
        <v>4.2000000000000003E-2</v>
      </c>
      <c r="X90" s="318">
        <f t="shared" si="23"/>
        <v>4.2000000000000003E-2</v>
      </c>
      <c r="Y90" s="318">
        <f t="shared" si="23"/>
        <v>4.2000000000000003E-2</v>
      </c>
      <c r="Z90" s="318">
        <f t="shared" si="23"/>
        <v>4.2000000000000003E-2</v>
      </c>
      <c r="AA90" s="318">
        <f t="shared" si="23"/>
        <v>4.2000000000000003E-2</v>
      </c>
      <c r="AB90" s="318">
        <f t="shared" si="23"/>
        <v>4.2000000000000003E-2</v>
      </c>
      <c r="AC90" s="318">
        <f t="shared" si="23"/>
        <v>4.2000000000000003E-2</v>
      </c>
    </row>
    <row r="91" spans="1:29">
      <c r="A91" s="322" t="s">
        <v>663</v>
      </c>
      <c r="B91" s="331" t="s">
        <v>657</v>
      </c>
      <c r="C91" s="310" t="s">
        <v>620</v>
      </c>
      <c r="D91" s="325">
        <v>4.3999999999999997E-2</v>
      </c>
      <c r="E91" s="332">
        <f>[1]资金室预测!B56</f>
        <v>4.3999999999999997E-2</v>
      </c>
      <c r="F91" s="318">
        <f t="shared" si="22"/>
        <v>4.3999999999999997E-2</v>
      </c>
      <c r="G91" s="318">
        <f t="shared" si="22"/>
        <v>4.3999999999999997E-2</v>
      </c>
      <c r="H91" s="318">
        <f t="shared" si="22"/>
        <v>4.3999999999999997E-2</v>
      </c>
      <c r="I91" s="318">
        <f t="shared" si="22"/>
        <v>4.3999999999999997E-2</v>
      </c>
      <c r="J91" s="318">
        <f t="shared" si="22"/>
        <v>4.3999999999999997E-2</v>
      </c>
      <c r="K91" s="318">
        <f t="shared" si="22"/>
        <v>4.3999999999999997E-2</v>
      </c>
      <c r="L91" s="318">
        <f t="shared" si="22"/>
        <v>4.3999999999999997E-2</v>
      </c>
      <c r="M91" s="318">
        <f t="shared" si="22"/>
        <v>4.3999999999999997E-2</v>
      </c>
      <c r="N91" s="318">
        <f t="shared" si="22"/>
        <v>4.3999999999999997E-2</v>
      </c>
      <c r="O91" s="318">
        <f t="shared" si="22"/>
        <v>4.3999999999999997E-2</v>
      </c>
      <c r="P91" s="318">
        <f t="shared" si="22"/>
        <v>4.3999999999999997E-2</v>
      </c>
      <c r="Q91" s="318">
        <f t="shared" si="22"/>
        <v>4.3999999999999997E-2</v>
      </c>
      <c r="R91" s="318">
        <f t="shared" si="22"/>
        <v>4.3999999999999997E-2</v>
      </c>
      <c r="S91" s="318">
        <f t="shared" si="22"/>
        <v>4.3999999999999997E-2</v>
      </c>
      <c r="T91" s="318">
        <f t="shared" si="22"/>
        <v>4.3999999999999997E-2</v>
      </c>
      <c r="U91" s="318">
        <f t="shared" si="22"/>
        <v>4.3999999999999997E-2</v>
      </c>
      <c r="V91" s="318">
        <f t="shared" si="23"/>
        <v>4.3999999999999997E-2</v>
      </c>
      <c r="W91" s="318">
        <f t="shared" si="23"/>
        <v>4.3999999999999997E-2</v>
      </c>
      <c r="X91" s="318">
        <f t="shared" si="23"/>
        <v>4.3999999999999997E-2</v>
      </c>
      <c r="Y91" s="318">
        <f t="shared" si="23"/>
        <v>4.3999999999999997E-2</v>
      </c>
      <c r="Z91" s="318">
        <f t="shared" si="23"/>
        <v>4.3999999999999997E-2</v>
      </c>
      <c r="AA91" s="318">
        <f t="shared" si="23"/>
        <v>4.3999999999999997E-2</v>
      </c>
      <c r="AB91" s="318">
        <f t="shared" si="23"/>
        <v>4.3999999999999997E-2</v>
      </c>
      <c r="AC91" s="318">
        <f t="shared" si="23"/>
        <v>4.3999999999999997E-2</v>
      </c>
    </row>
    <row r="92" spans="1:29">
      <c r="A92" s="320" t="s">
        <v>664</v>
      </c>
      <c r="B92" s="310" t="s">
        <v>619</v>
      </c>
      <c r="C92" s="310" t="s">
        <v>620</v>
      </c>
      <c r="D92" s="325">
        <v>2.8000000000000001E-2</v>
      </c>
      <c r="E92" s="327">
        <v>2.9000000000000001E-2</v>
      </c>
      <c r="F92" s="318">
        <f t="shared" si="22"/>
        <v>2.9000000000000001E-2</v>
      </c>
      <c r="G92" s="318">
        <f t="shared" si="22"/>
        <v>2.9000000000000001E-2</v>
      </c>
      <c r="H92" s="318">
        <f t="shared" si="22"/>
        <v>2.9000000000000001E-2</v>
      </c>
      <c r="I92" s="318">
        <f t="shared" si="22"/>
        <v>2.9000000000000001E-2</v>
      </c>
      <c r="J92" s="318">
        <f t="shared" si="22"/>
        <v>2.9000000000000001E-2</v>
      </c>
      <c r="K92" s="318">
        <f t="shared" si="22"/>
        <v>2.9000000000000001E-2</v>
      </c>
      <c r="L92" s="318">
        <f t="shared" si="22"/>
        <v>2.9000000000000001E-2</v>
      </c>
      <c r="M92" s="318">
        <f t="shared" si="22"/>
        <v>2.9000000000000001E-2</v>
      </c>
      <c r="N92" s="318">
        <f t="shared" si="22"/>
        <v>2.9000000000000001E-2</v>
      </c>
      <c r="O92" s="318">
        <f t="shared" si="22"/>
        <v>2.9000000000000001E-2</v>
      </c>
      <c r="P92" s="318">
        <f t="shared" si="22"/>
        <v>2.9000000000000001E-2</v>
      </c>
      <c r="Q92" s="318">
        <f t="shared" si="22"/>
        <v>2.9000000000000001E-2</v>
      </c>
      <c r="R92" s="318">
        <f t="shared" si="22"/>
        <v>2.9000000000000001E-2</v>
      </c>
      <c r="S92" s="318">
        <f t="shared" si="22"/>
        <v>2.9000000000000001E-2</v>
      </c>
      <c r="T92" s="318">
        <f t="shared" si="22"/>
        <v>2.9000000000000001E-2</v>
      </c>
      <c r="U92" s="318">
        <f t="shared" si="22"/>
        <v>2.9000000000000001E-2</v>
      </c>
      <c r="V92" s="318">
        <f t="shared" si="23"/>
        <v>2.9000000000000001E-2</v>
      </c>
      <c r="W92" s="318">
        <f t="shared" si="23"/>
        <v>2.9000000000000001E-2</v>
      </c>
      <c r="X92" s="318">
        <f t="shared" si="23"/>
        <v>2.9000000000000001E-2</v>
      </c>
      <c r="Y92" s="318">
        <f t="shared" si="23"/>
        <v>2.9000000000000001E-2</v>
      </c>
      <c r="Z92" s="318">
        <f t="shared" si="23"/>
        <v>2.9000000000000001E-2</v>
      </c>
      <c r="AA92" s="318">
        <f t="shared" si="23"/>
        <v>2.9000000000000001E-2</v>
      </c>
      <c r="AB92" s="318">
        <f t="shared" si="23"/>
        <v>2.9000000000000001E-2</v>
      </c>
      <c r="AC92" s="318">
        <f t="shared" si="23"/>
        <v>2.9000000000000001E-2</v>
      </c>
    </row>
    <row r="93" spans="1:29">
      <c r="D93" s="316"/>
      <c r="E93" s="321"/>
      <c r="F93" s="318"/>
      <c r="G93" s="318"/>
      <c r="H93" s="318"/>
      <c r="I93" s="318"/>
      <c r="J93" s="318"/>
      <c r="K93" s="318"/>
      <c r="L93" s="318"/>
      <c r="M93" s="318"/>
      <c r="N93" s="318"/>
      <c r="O93" s="318"/>
      <c r="P93" s="318"/>
      <c r="Q93" s="318"/>
      <c r="R93" s="318"/>
      <c r="S93" s="318"/>
      <c r="T93" s="318"/>
      <c r="U93" s="318"/>
      <c r="V93" s="318"/>
      <c r="W93" s="318"/>
      <c r="X93" s="318"/>
      <c r="Y93" s="318"/>
      <c r="Z93" s="318"/>
      <c r="AA93" s="318"/>
      <c r="AB93" s="318"/>
      <c r="AC93" s="318"/>
    </row>
    <row r="94" spans="1:29" ht="18">
      <c r="A94" s="309" t="s">
        <v>665</v>
      </c>
      <c r="D94" s="316"/>
      <c r="E94" s="321"/>
      <c r="F94" s="318"/>
      <c r="G94" s="318"/>
      <c r="H94" s="318"/>
      <c r="I94" s="318"/>
      <c r="J94" s="318"/>
      <c r="K94" s="318"/>
      <c r="L94" s="318"/>
      <c r="M94" s="318"/>
      <c r="N94" s="318"/>
      <c r="O94" s="318"/>
      <c r="P94" s="318"/>
      <c r="Q94" s="318"/>
      <c r="R94" s="318"/>
      <c r="S94" s="318"/>
      <c r="T94" s="318"/>
      <c r="U94" s="318"/>
      <c r="V94" s="318"/>
      <c r="W94" s="318"/>
      <c r="X94" s="318"/>
      <c r="Y94" s="318"/>
      <c r="Z94" s="318"/>
      <c r="AA94" s="318"/>
      <c r="AB94" s="318"/>
      <c r="AC94" s="318"/>
    </row>
    <row r="95" spans="1:29">
      <c r="A95" s="310" t="s">
        <v>666</v>
      </c>
      <c r="D95" s="316"/>
      <c r="E95" s="321"/>
      <c r="F95" s="318"/>
      <c r="G95" s="318"/>
      <c r="H95" s="318"/>
      <c r="I95" s="318"/>
      <c r="J95" s="318"/>
      <c r="K95" s="318"/>
      <c r="L95" s="318"/>
      <c r="M95" s="318"/>
      <c r="N95" s="318"/>
      <c r="O95" s="318"/>
      <c r="P95" s="318"/>
      <c r="Q95" s="318"/>
      <c r="R95" s="318"/>
      <c r="S95" s="318"/>
      <c r="T95" s="318"/>
      <c r="U95" s="318"/>
      <c r="V95" s="318"/>
      <c r="W95" s="318"/>
      <c r="X95" s="318"/>
      <c r="Y95" s="318"/>
      <c r="Z95" s="318"/>
      <c r="AA95" s="318"/>
      <c r="AB95" s="318"/>
      <c r="AC95" s="318"/>
    </row>
    <row r="96" spans="1:29">
      <c r="A96" s="314" t="s">
        <v>667</v>
      </c>
      <c r="D96" s="316"/>
      <c r="E96" s="321"/>
      <c r="F96" s="318"/>
      <c r="G96" s="318"/>
      <c r="H96" s="318"/>
      <c r="I96" s="318"/>
      <c r="J96" s="318"/>
      <c r="K96" s="318"/>
      <c r="L96" s="318"/>
      <c r="M96" s="318"/>
      <c r="N96" s="318"/>
      <c r="O96" s="318"/>
      <c r="P96" s="318"/>
      <c r="Q96" s="318"/>
      <c r="R96" s="318"/>
      <c r="S96" s="318"/>
      <c r="T96" s="318"/>
      <c r="U96" s="318"/>
      <c r="V96" s="318"/>
      <c r="W96" s="318"/>
      <c r="X96" s="318"/>
      <c r="Y96" s="318"/>
      <c r="Z96" s="318"/>
      <c r="AA96" s="318"/>
      <c r="AB96" s="318"/>
      <c r="AC96" s="318"/>
    </row>
    <row r="97" spans="1:29">
      <c r="A97" s="322" t="s">
        <v>668</v>
      </c>
      <c r="B97" s="333" t="s">
        <v>669</v>
      </c>
      <c r="C97" s="310" t="s">
        <v>620</v>
      </c>
      <c r="D97" s="325">
        <v>3.2000000000000002E-3</v>
      </c>
      <c r="E97" s="329">
        <v>3.2000000000000002E-3</v>
      </c>
      <c r="F97" s="318">
        <f t="shared" ref="F97:U102" si="24">E97</f>
        <v>3.2000000000000002E-3</v>
      </c>
      <c r="G97" s="318">
        <f t="shared" si="24"/>
        <v>3.2000000000000002E-3</v>
      </c>
      <c r="H97" s="318">
        <f t="shared" si="24"/>
        <v>3.2000000000000002E-3</v>
      </c>
      <c r="I97" s="318">
        <f t="shared" si="24"/>
        <v>3.2000000000000002E-3</v>
      </c>
      <c r="J97" s="318">
        <f t="shared" si="24"/>
        <v>3.2000000000000002E-3</v>
      </c>
      <c r="K97" s="318">
        <f t="shared" si="24"/>
        <v>3.2000000000000002E-3</v>
      </c>
      <c r="L97" s="318">
        <f t="shared" si="24"/>
        <v>3.2000000000000002E-3</v>
      </c>
      <c r="M97" s="318">
        <f t="shared" si="24"/>
        <v>3.2000000000000002E-3</v>
      </c>
      <c r="N97" s="318">
        <f t="shared" si="24"/>
        <v>3.2000000000000002E-3</v>
      </c>
      <c r="O97" s="318">
        <f t="shared" si="24"/>
        <v>3.2000000000000002E-3</v>
      </c>
      <c r="P97" s="318">
        <f t="shared" si="24"/>
        <v>3.2000000000000002E-3</v>
      </c>
      <c r="Q97" s="318">
        <f t="shared" si="24"/>
        <v>3.2000000000000002E-3</v>
      </c>
      <c r="R97" s="318">
        <f t="shared" si="24"/>
        <v>3.2000000000000002E-3</v>
      </c>
      <c r="S97" s="318">
        <f t="shared" si="24"/>
        <v>3.2000000000000002E-3</v>
      </c>
      <c r="T97" s="318">
        <f t="shared" si="24"/>
        <v>3.2000000000000002E-3</v>
      </c>
      <c r="U97" s="318">
        <f t="shared" si="24"/>
        <v>3.2000000000000002E-3</v>
      </c>
      <c r="V97" s="318">
        <f t="shared" ref="V97:AC100" si="25">U97</f>
        <v>3.2000000000000002E-3</v>
      </c>
      <c r="W97" s="318">
        <f t="shared" si="25"/>
        <v>3.2000000000000002E-3</v>
      </c>
      <c r="X97" s="318">
        <f t="shared" si="25"/>
        <v>3.2000000000000002E-3</v>
      </c>
      <c r="Y97" s="318">
        <f t="shared" si="25"/>
        <v>3.2000000000000002E-3</v>
      </c>
      <c r="Z97" s="318">
        <f t="shared" si="25"/>
        <v>3.2000000000000002E-3</v>
      </c>
      <c r="AA97" s="318">
        <f t="shared" si="25"/>
        <v>3.2000000000000002E-3</v>
      </c>
      <c r="AB97" s="318">
        <f t="shared" si="25"/>
        <v>3.2000000000000002E-3</v>
      </c>
      <c r="AC97" s="318">
        <f t="shared" si="25"/>
        <v>3.2000000000000002E-3</v>
      </c>
    </row>
    <row r="98" spans="1:29">
      <c r="A98" s="322" t="s">
        <v>670</v>
      </c>
      <c r="B98" s="310" t="s">
        <v>619</v>
      </c>
      <c r="C98" s="310" t="s">
        <v>620</v>
      </c>
      <c r="D98" s="316">
        <v>0</v>
      </c>
      <c r="E98" s="319">
        <v>0</v>
      </c>
      <c r="F98" s="318">
        <f t="shared" si="24"/>
        <v>0</v>
      </c>
      <c r="G98" s="318">
        <f t="shared" si="24"/>
        <v>0</v>
      </c>
      <c r="H98" s="318">
        <f t="shared" si="24"/>
        <v>0</v>
      </c>
      <c r="I98" s="318">
        <f t="shared" si="24"/>
        <v>0</v>
      </c>
      <c r="J98" s="318">
        <f t="shared" si="24"/>
        <v>0</v>
      </c>
      <c r="K98" s="318">
        <f t="shared" si="24"/>
        <v>0</v>
      </c>
      <c r="L98" s="318">
        <f t="shared" si="24"/>
        <v>0</v>
      </c>
      <c r="M98" s="318">
        <f t="shared" si="24"/>
        <v>0</v>
      </c>
      <c r="N98" s="318">
        <f t="shared" si="24"/>
        <v>0</v>
      </c>
      <c r="O98" s="318">
        <f t="shared" si="24"/>
        <v>0</v>
      </c>
      <c r="P98" s="318">
        <f t="shared" si="24"/>
        <v>0</v>
      </c>
      <c r="Q98" s="318">
        <f t="shared" si="24"/>
        <v>0</v>
      </c>
      <c r="R98" s="318">
        <f t="shared" si="24"/>
        <v>0</v>
      </c>
      <c r="S98" s="318">
        <f t="shared" si="24"/>
        <v>0</v>
      </c>
      <c r="T98" s="318">
        <f t="shared" si="24"/>
        <v>0</v>
      </c>
      <c r="U98" s="318">
        <f t="shared" si="24"/>
        <v>0</v>
      </c>
      <c r="V98" s="318">
        <f t="shared" si="25"/>
        <v>0</v>
      </c>
      <c r="W98" s="318">
        <f t="shared" si="25"/>
        <v>0</v>
      </c>
      <c r="X98" s="318">
        <f t="shared" si="25"/>
        <v>0</v>
      </c>
      <c r="Y98" s="318">
        <f t="shared" si="25"/>
        <v>0</v>
      </c>
      <c r="Z98" s="318">
        <f t="shared" si="25"/>
        <v>0</v>
      </c>
      <c r="AA98" s="318">
        <f t="shared" si="25"/>
        <v>0</v>
      </c>
      <c r="AB98" s="318">
        <f t="shared" si="25"/>
        <v>0</v>
      </c>
      <c r="AC98" s="318">
        <f t="shared" si="25"/>
        <v>0</v>
      </c>
    </row>
    <row r="99" spans="1:29">
      <c r="A99" s="322" t="s">
        <v>671</v>
      </c>
      <c r="B99" s="333" t="s">
        <v>669</v>
      </c>
      <c r="C99" s="310" t="s">
        <v>620</v>
      </c>
      <c r="D99" s="325">
        <v>1.3500000000000002E-2</v>
      </c>
      <c r="E99" s="329">
        <v>1.3500000000000002E-2</v>
      </c>
      <c r="F99" s="318">
        <v>1.3500000000000002E-2</v>
      </c>
      <c r="G99" s="318">
        <f t="shared" si="24"/>
        <v>1.3500000000000002E-2</v>
      </c>
      <c r="H99" s="318">
        <f t="shared" si="24"/>
        <v>1.3500000000000002E-2</v>
      </c>
      <c r="I99" s="318">
        <f t="shared" si="24"/>
        <v>1.3500000000000002E-2</v>
      </c>
      <c r="J99" s="318">
        <f t="shared" si="24"/>
        <v>1.3500000000000002E-2</v>
      </c>
      <c r="K99" s="318">
        <f t="shared" si="24"/>
        <v>1.3500000000000002E-2</v>
      </c>
      <c r="L99" s="318">
        <f t="shared" si="24"/>
        <v>1.3500000000000002E-2</v>
      </c>
      <c r="M99" s="318">
        <f t="shared" si="24"/>
        <v>1.3500000000000002E-2</v>
      </c>
      <c r="N99" s="318">
        <f t="shared" si="24"/>
        <v>1.3500000000000002E-2</v>
      </c>
      <c r="O99" s="318">
        <f t="shared" si="24"/>
        <v>1.3500000000000002E-2</v>
      </c>
      <c r="P99" s="318">
        <f t="shared" si="24"/>
        <v>1.3500000000000002E-2</v>
      </c>
      <c r="Q99" s="318">
        <f t="shared" si="24"/>
        <v>1.3500000000000002E-2</v>
      </c>
      <c r="R99" s="318">
        <f t="shared" si="24"/>
        <v>1.3500000000000002E-2</v>
      </c>
      <c r="S99" s="318">
        <f t="shared" si="24"/>
        <v>1.3500000000000002E-2</v>
      </c>
      <c r="T99" s="318">
        <f t="shared" si="24"/>
        <v>1.3500000000000002E-2</v>
      </c>
      <c r="U99" s="318">
        <f t="shared" si="24"/>
        <v>1.3500000000000002E-2</v>
      </c>
      <c r="V99" s="318">
        <f t="shared" si="25"/>
        <v>1.3500000000000002E-2</v>
      </c>
      <c r="W99" s="318">
        <f t="shared" si="25"/>
        <v>1.3500000000000002E-2</v>
      </c>
      <c r="X99" s="318">
        <f t="shared" si="25"/>
        <v>1.3500000000000002E-2</v>
      </c>
      <c r="Y99" s="318">
        <f t="shared" si="25"/>
        <v>1.3500000000000002E-2</v>
      </c>
      <c r="Z99" s="318">
        <f t="shared" si="25"/>
        <v>1.3500000000000002E-2</v>
      </c>
      <c r="AA99" s="318">
        <f t="shared" si="25"/>
        <v>1.3500000000000002E-2</v>
      </c>
      <c r="AB99" s="318">
        <f t="shared" si="25"/>
        <v>1.3500000000000002E-2</v>
      </c>
      <c r="AC99" s="318">
        <f t="shared" si="25"/>
        <v>1.3500000000000002E-2</v>
      </c>
    </row>
    <row r="100" spans="1:29">
      <c r="A100" s="322" t="s">
        <v>672</v>
      </c>
      <c r="B100" s="333" t="s">
        <v>669</v>
      </c>
      <c r="C100" s="310" t="s">
        <v>620</v>
      </c>
      <c r="D100" s="325">
        <v>1.23E-2</v>
      </c>
      <c r="E100" s="329">
        <v>1.23E-2</v>
      </c>
      <c r="F100" s="318">
        <v>1.2500000000000001E-2</v>
      </c>
      <c r="G100" s="318">
        <v>1.2500000000000001E-2</v>
      </c>
      <c r="H100" s="318">
        <v>1.2500000000000001E-2</v>
      </c>
      <c r="I100" s="318">
        <v>1.2500000000000001E-2</v>
      </c>
      <c r="J100" s="318">
        <v>1.2500000000000001E-2</v>
      </c>
      <c r="K100" s="318">
        <v>1.2500000000000001E-2</v>
      </c>
      <c r="L100" s="318">
        <v>1.2500000000000001E-2</v>
      </c>
      <c r="M100" s="318">
        <v>1.2500000000000001E-2</v>
      </c>
      <c r="N100" s="318">
        <v>1.2500000000000001E-2</v>
      </c>
      <c r="O100" s="318">
        <v>1.2500000000000001E-2</v>
      </c>
      <c r="P100" s="318">
        <v>1.2500000000000001E-2</v>
      </c>
      <c r="Q100" s="318">
        <v>1.2500000000000001E-2</v>
      </c>
      <c r="R100" s="318">
        <v>1.2500000000000001E-2</v>
      </c>
      <c r="S100" s="318">
        <v>1.2500000000000001E-2</v>
      </c>
      <c r="T100" s="318">
        <v>1.2500000000000001E-2</v>
      </c>
      <c r="U100" s="318">
        <v>1.2500000000000001E-2</v>
      </c>
      <c r="V100" s="318">
        <v>1.2500000000000001E-2</v>
      </c>
      <c r="W100" s="318">
        <v>1.2500000000000001E-2</v>
      </c>
      <c r="X100" s="318">
        <v>1.2500000000000001E-2</v>
      </c>
      <c r="Y100" s="318">
        <v>1.2500000000000001E-2</v>
      </c>
      <c r="Z100" s="318">
        <v>1.2500000000000001E-2</v>
      </c>
      <c r="AA100" s="318">
        <v>1.2500000000000001E-2</v>
      </c>
      <c r="AB100" s="318">
        <v>1.2500000000000001E-2</v>
      </c>
      <c r="AC100" s="318">
        <f t="shared" si="25"/>
        <v>1.2500000000000001E-2</v>
      </c>
    </row>
    <row r="101" spans="1:29">
      <c r="A101" s="322" t="s">
        <v>673</v>
      </c>
      <c r="B101" s="333" t="s">
        <v>669</v>
      </c>
      <c r="C101" s="310" t="s">
        <v>620</v>
      </c>
      <c r="D101" s="325">
        <v>2.7999999999999997E-2</v>
      </c>
      <c r="E101" s="329">
        <v>2.7999999999999997E-2</v>
      </c>
      <c r="F101" s="318">
        <v>2.7999999999999997E-2</v>
      </c>
      <c r="G101" s="318">
        <f t="shared" ref="G101:V102" si="26">F101</f>
        <v>2.7999999999999997E-2</v>
      </c>
      <c r="H101" s="318">
        <f t="shared" si="26"/>
        <v>2.7999999999999997E-2</v>
      </c>
      <c r="I101" s="318">
        <f t="shared" si="26"/>
        <v>2.7999999999999997E-2</v>
      </c>
      <c r="J101" s="318">
        <f t="shared" si="26"/>
        <v>2.7999999999999997E-2</v>
      </c>
      <c r="K101" s="318">
        <f t="shared" si="26"/>
        <v>2.7999999999999997E-2</v>
      </c>
      <c r="L101" s="318">
        <f t="shared" si="26"/>
        <v>2.7999999999999997E-2</v>
      </c>
      <c r="M101" s="318">
        <f t="shared" si="26"/>
        <v>2.7999999999999997E-2</v>
      </c>
      <c r="N101" s="318">
        <f t="shared" si="26"/>
        <v>2.7999999999999997E-2</v>
      </c>
      <c r="O101" s="318">
        <f t="shared" si="26"/>
        <v>2.7999999999999997E-2</v>
      </c>
      <c r="P101" s="318">
        <f t="shared" si="26"/>
        <v>2.7999999999999997E-2</v>
      </c>
      <c r="Q101" s="318">
        <f t="shared" si="26"/>
        <v>2.7999999999999997E-2</v>
      </c>
      <c r="R101" s="318">
        <f t="shared" si="26"/>
        <v>2.7999999999999997E-2</v>
      </c>
      <c r="S101" s="318">
        <f t="shared" si="26"/>
        <v>2.7999999999999997E-2</v>
      </c>
      <c r="T101" s="318">
        <f t="shared" si="26"/>
        <v>2.7999999999999997E-2</v>
      </c>
      <c r="U101" s="318">
        <f t="shared" si="26"/>
        <v>2.7999999999999997E-2</v>
      </c>
      <c r="V101" s="318">
        <f t="shared" si="26"/>
        <v>2.7999999999999997E-2</v>
      </c>
      <c r="W101" s="318">
        <f t="shared" ref="W101:AC102" si="27">V101</f>
        <v>2.7999999999999997E-2</v>
      </c>
      <c r="X101" s="318">
        <f t="shared" si="27"/>
        <v>2.7999999999999997E-2</v>
      </c>
      <c r="Y101" s="318">
        <f t="shared" si="27"/>
        <v>2.7999999999999997E-2</v>
      </c>
      <c r="Z101" s="318">
        <f t="shared" si="27"/>
        <v>2.7999999999999997E-2</v>
      </c>
      <c r="AA101" s="318">
        <f t="shared" si="27"/>
        <v>2.7999999999999997E-2</v>
      </c>
      <c r="AB101" s="318">
        <f t="shared" si="27"/>
        <v>2.7999999999999997E-2</v>
      </c>
      <c r="AC101" s="318">
        <f t="shared" si="27"/>
        <v>2.7999999999999997E-2</v>
      </c>
    </row>
    <row r="102" spans="1:29">
      <c r="A102" s="322" t="s">
        <v>674</v>
      </c>
      <c r="B102" s="334" t="s">
        <v>675</v>
      </c>
      <c r="C102" s="310" t="s">
        <v>620</v>
      </c>
      <c r="D102" s="325">
        <v>3.4000000000000002E-2</v>
      </c>
      <c r="E102" s="335">
        <v>2.9399999999999999E-2</v>
      </c>
      <c r="F102" s="318">
        <f t="shared" si="24"/>
        <v>2.9399999999999999E-2</v>
      </c>
      <c r="G102" s="318">
        <f t="shared" si="26"/>
        <v>2.9399999999999999E-2</v>
      </c>
      <c r="H102" s="318">
        <f t="shared" si="26"/>
        <v>2.9399999999999999E-2</v>
      </c>
      <c r="I102" s="318">
        <f t="shared" si="26"/>
        <v>2.9399999999999999E-2</v>
      </c>
      <c r="J102" s="318">
        <f t="shared" si="26"/>
        <v>2.9399999999999999E-2</v>
      </c>
      <c r="K102" s="318">
        <f t="shared" si="26"/>
        <v>2.9399999999999999E-2</v>
      </c>
      <c r="L102" s="318">
        <f t="shared" si="26"/>
        <v>2.9399999999999999E-2</v>
      </c>
      <c r="M102" s="318">
        <f t="shared" si="26"/>
        <v>2.9399999999999999E-2</v>
      </c>
      <c r="N102" s="318">
        <f t="shared" si="26"/>
        <v>2.9399999999999999E-2</v>
      </c>
      <c r="O102" s="318">
        <f t="shared" si="26"/>
        <v>2.9399999999999999E-2</v>
      </c>
      <c r="P102" s="318">
        <f t="shared" si="26"/>
        <v>2.9399999999999999E-2</v>
      </c>
      <c r="Q102" s="318">
        <f t="shared" si="26"/>
        <v>2.9399999999999999E-2</v>
      </c>
      <c r="R102" s="318">
        <f t="shared" si="26"/>
        <v>2.9399999999999999E-2</v>
      </c>
      <c r="S102" s="318">
        <f t="shared" si="26"/>
        <v>2.9399999999999999E-2</v>
      </c>
      <c r="T102" s="318">
        <f t="shared" si="26"/>
        <v>2.9399999999999999E-2</v>
      </c>
      <c r="U102" s="318">
        <f t="shared" si="26"/>
        <v>2.9399999999999999E-2</v>
      </c>
      <c r="V102" s="318">
        <f t="shared" si="26"/>
        <v>2.9399999999999999E-2</v>
      </c>
      <c r="W102" s="318">
        <f t="shared" si="27"/>
        <v>2.9399999999999999E-2</v>
      </c>
      <c r="X102" s="318">
        <f t="shared" si="27"/>
        <v>2.9399999999999999E-2</v>
      </c>
      <c r="Y102" s="318">
        <f t="shared" si="27"/>
        <v>2.9399999999999999E-2</v>
      </c>
      <c r="Z102" s="318">
        <f t="shared" si="27"/>
        <v>2.9399999999999999E-2</v>
      </c>
      <c r="AA102" s="318">
        <f t="shared" si="27"/>
        <v>2.9399999999999999E-2</v>
      </c>
      <c r="AB102" s="318">
        <f t="shared" si="27"/>
        <v>2.9399999999999999E-2</v>
      </c>
      <c r="AC102" s="318">
        <f t="shared" si="27"/>
        <v>2.9399999999999999E-2</v>
      </c>
    </row>
    <row r="103" spans="1:29">
      <c r="A103" s="322" t="s">
        <v>676</v>
      </c>
      <c r="D103" s="316"/>
      <c r="E103" s="321"/>
      <c r="F103" s="318"/>
      <c r="G103" s="318"/>
      <c r="H103" s="318"/>
      <c r="I103" s="318"/>
      <c r="J103" s="318"/>
      <c r="K103" s="318"/>
      <c r="L103" s="318"/>
      <c r="M103" s="318"/>
      <c r="N103" s="318"/>
      <c r="O103" s="318"/>
      <c r="P103" s="318"/>
      <c r="Q103" s="318"/>
      <c r="R103" s="318"/>
      <c r="S103" s="318"/>
      <c r="T103" s="318"/>
      <c r="U103" s="318"/>
      <c r="V103" s="318"/>
      <c r="W103" s="318"/>
      <c r="X103" s="318"/>
      <c r="Y103" s="318"/>
      <c r="Z103" s="318"/>
      <c r="AA103" s="318"/>
      <c r="AB103" s="318"/>
      <c r="AC103" s="318"/>
    </row>
    <row r="104" spans="1:29">
      <c r="A104" s="324" t="s">
        <v>677</v>
      </c>
      <c r="B104" s="333" t="s">
        <v>669</v>
      </c>
      <c r="C104" s="310" t="s">
        <v>615</v>
      </c>
      <c r="D104" s="336">
        <v>-0.25</v>
      </c>
      <c r="E104" s="337">
        <v>-0.25</v>
      </c>
      <c r="F104" s="318">
        <v>-0.25</v>
      </c>
      <c r="G104" s="318">
        <f t="shared" ref="G104:AC105" si="28">F104</f>
        <v>-0.25</v>
      </c>
      <c r="H104" s="318">
        <f t="shared" si="28"/>
        <v>-0.25</v>
      </c>
      <c r="I104" s="318">
        <f t="shared" si="28"/>
        <v>-0.25</v>
      </c>
      <c r="J104" s="318">
        <f t="shared" si="28"/>
        <v>-0.25</v>
      </c>
      <c r="K104" s="318">
        <f t="shared" si="28"/>
        <v>-0.25</v>
      </c>
      <c r="L104" s="318">
        <f t="shared" si="28"/>
        <v>-0.25</v>
      </c>
      <c r="M104" s="318">
        <f t="shared" si="28"/>
        <v>-0.25</v>
      </c>
      <c r="N104" s="318">
        <f t="shared" si="28"/>
        <v>-0.25</v>
      </c>
      <c r="O104" s="318">
        <f t="shared" si="28"/>
        <v>-0.25</v>
      </c>
      <c r="P104" s="318">
        <f t="shared" si="28"/>
        <v>-0.25</v>
      </c>
      <c r="Q104" s="318">
        <f t="shared" si="28"/>
        <v>-0.25</v>
      </c>
      <c r="R104" s="318">
        <f t="shared" si="28"/>
        <v>-0.25</v>
      </c>
      <c r="S104" s="318">
        <f t="shared" si="28"/>
        <v>-0.25</v>
      </c>
      <c r="T104" s="318">
        <f t="shared" si="28"/>
        <v>-0.25</v>
      </c>
      <c r="U104" s="318">
        <f t="shared" si="28"/>
        <v>-0.25</v>
      </c>
      <c r="V104" s="318">
        <f t="shared" si="28"/>
        <v>-0.25</v>
      </c>
      <c r="W104" s="318">
        <f t="shared" si="28"/>
        <v>-0.25</v>
      </c>
      <c r="X104" s="318">
        <f t="shared" si="28"/>
        <v>-0.25</v>
      </c>
      <c r="Y104" s="318">
        <f t="shared" si="28"/>
        <v>-0.25</v>
      </c>
      <c r="Z104" s="318">
        <f t="shared" si="28"/>
        <v>-0.25</v>
      </c>
      <c r="AA104" s="318">
        <f t="shared" si="28"/>
        <v>-0.25</v>
      </c>
      <c r="AB104" s="318">
        <f t="shared" si="28"/>
        <v>-0.25</v>
      </c>
      <c r="AC104" s="338">
        <f t="shared" si="28"/>
        <v>-0.25</v>
      </c>
    </row>
    <row r="105" spans="1:29">
      <c r="A105" s="324" t="s">
        <v>660</v>
      </c>
      <c r="B105" s="333" t="s">
        <v>669</v>
      </c>
      <c r="C105" s="310" t="s">
        <v>615</v>
      </c>
      <c r="D105" s="325">
        <v>0.33</v>
      </c>
      <c r="E105" s="337">
        <v>0.33</v>
      </c>
      <c r="F105" s="318">
        <v>0.33</v>
      </c>
      <c r="G105" s="318">
        <v>0.35</v>
      </c>
      <c r="H105" s="318">
        <v>0.35</v>
      </c>
      <c r="I105" s="318">
        <v>0.35</v>
      </c>
      <c r="J105" s="318">
        <v>0.35</v>
      </c>
      <c r="K105" s="318">
        <v>0.35</v>
      </c>
      <c r="L105" s="318">
        <v>0.35</v>
      </c>
      <c r="M105" s="318">
        <v>0.35</v>
      </c>
      <c r="N105" s="318">
        <v>0.35</v>
      </c>
      <c r="O105" s="318">
        <v>0.35</v>
      </c>
      <c r="P105" s="318">
        <v>0.35</v>
      </c>
      <c r="Q105" s="318">
        <v>0.35</v>
      </c>
      <c r="R105" s="318">
        <v>0.35</v>
      </c>
      <c r="S105" s="318">
        <v>0.35</v>
      </c>
      <c r="T105" s="318">
        <v>0.35</v>
      </c>
      <c r="U105" s="318">
        <v>0.35</v>
      </c>
      <c r="V105" s="318">
        <v>0.35</v>
      </c>
      <c r="W105" s="318">
        <v>0.35</v>
      </c>
      <c r="X105" s="318">
        <v>0.35</v>
      </c>
      <c r="Y105" s="318">
        <v>0.35</v>
      </c>
      <c r="Z105" s="318">
        <v>0.35</v>
      </c>
      <c r="AA105" s="318">
        <v>0.35</v>
      </c>
      <c r="AB105" s="318">
        <v>0.35</v>
      </c>
      <c r="AC105" s="338">
        <f t="shared" si="28"/>
        <v>0.35</v>
      </c>
    </row>
    <row r="106" spans="1:29">
      <c r="A106" s="322" t="s">
        <v>678</v>
      </c>
      <c r="D106" s="316"/>
      <c r="E106" s="321"/>
      <c r="F106" s="318"/>
      <c r="G106" s="318"/>
      <c r="H106" s="318"/>
      <c r="I106" s="318"/>
      <c r="J106" s="318"/>
      <c r="K106" s="318"/>
      <c r="L106" s="318"/>
      <c r="M106" s="318"/>
      <c r="N106" s="318"/>
      <c r="O106" s="318"/>
      <c r="P106" s="318"/>
      <c r="Q106" s="318"/>
      <c r="R106" s="318"/>
      <c r="S106" s="318"/>
      <c r="T106" s="318"/>
      <c r="U106" s="318"/>
      <c r="V106" s="318"/>
      <c r="W106" s="318"/>
      <c r="X106" s="318"/>
      <c r="Y106" s="318"/>
      <c r="Z106" s="318"/>
      <c r="AA106" s="318"/>
      <c r="AB106" s="318"/>
      <c r="AC106" s="318"/>
    </row>
    <row r="107" spans="1:29">
      <c r="A107" s="324" t="s">
        <v>650</v>
      </c>
      <c r="B107" s="333" t="s">
        <v>669</v>
      </c>
      <c r="C107" s="310" t="s">
        <v>615</v>
      </c>
      <c r="D107" s="325">
        <v>0.31</v>
      </c>
      <c r="E107" s="329">
        <v>0.31</v>
      </c>
      <c r="F107" s="318">
        <v>0.31</v>
      </c>
      <c r="G107" s="318">
        <v>0.32</v>
      </c>
      <c r="H107" s="318">
        <v>0.32</v>
      </c>
      <c r="I107" s="318">
        <v>0.32</v>
      </c>
      <c r="J107" s="318">
        <v>0.32</v>
      </c>
      <c r="K107" s="318">
        <v>0.32</v>
      </c>
      <c r="L107" s="318">
        <v>0.32</v>
      </c>
      <c r="M107" s="318">
        <v>0.32</v>
      </c>
      <c r="N107" s="318">
        <v>0.32</v>
      </c>
      <c r="O107" s="318">
        <v>0.32</v>
      </c>
      <c r="P107" s="318">
        <v>0.32</v>
      </c>
      <c r="Q107" s="318">
        <v>0.32</v>
      </c>
      <c r="R107" s="318">
        <v>0.32</v>
      </c>
      <c r="S107" s="318">
        <v>0.32</v>
      </c>
      <c r="T107" s="318">
        <v>0.32</v>
      </c>
      <c r="U107" s="318">
        <v>0.32</v>
      </c>
      <c r="V107" s="318">
        <v>0.32</v>
      </c>
      <c r="W107" s="318">
        <v>0.32</v>
      </c>
      <c r="X107" s="318">
        <v>0.32</v>
      </c>
      <c r="Y107" s="318">
        <v>0.32</v>
      </c>
      <c r="Z107" s="318">
        <v>0.32</v>
      </c>
      <c r="AA107" s="318">
        <v>0.32</v>
      </c>
      <c r="AB107" s="318">
        <v>0.32</v>
      </c>
      <c r="AC107" s="318">
        <f t="shared" ref="AC107:AC112" si="29">AB107</f>
        <v>0.32</v>
      </c>
    </row>
    <row r="108" spans="1:29">
      <c r="A108" s="324" t="s">
        <v>651</v>
      </c>
      <c r="B108" s="333" t="s">
        <v>669</v>
      </c>
      <c r="C108" s="310" t="s">
        <v>615</v>
      </c>
      <c r="D108" s="325">
        <v>0.21</v>
      </c>
      <c r="E108" s="329">
        <v>0.21</v>
      </c>
      <c r="F108" s="318">
        <v>0.21</v>
      </c>
      <c r="G108" s="318">
        <v>0.25</v>
      </c>
      <c r="H108" s="318">
        <v>0.25</v>
      </c>
      <c r="I108" s="318">
        <v>0.25</v>
      </c>
      <c r="J108" s="318">
        <v>0.25</v>
      </c>
      <c r="K108" s="318">
        <v>0.25</v>
      </c>
      <c r="L108" s="318">
        <v>0.25</v>
      </c>
      <c r="M108" s="318">
        <v>0.25</v>
      </c>
      <c r="N108" s="318">
        <v>0.25</v>
      </c>
      <c r="O108" s="318">
        <v>0.25</v>
      </c>
      <c r="P108" s="318">
        <v>0.25</v>
      </c>
      <c r="Q108" s="318">
        <v>0.25</v>
      </c>
      <c r="R108" s="318">
        <v>0.25</v>
      </c>
      <c r="S108" s="318">
        <v>0.25</v>
      </c>
      <c r="T108" s="318">
        <v>0.25</v>
      </c>
      <c r="U108" s="318">
        <v>0.25</v>
      </c>
      <c r="V108" s="318">
        <v>0.25</v>
      </c>
      <c r="W108" s="318">
        <v>0.25</v>
      </c>
      <c r="X108" s="318">
        <v>0.25</v>
      </c>
      <c r="Y108" s="318">
        <v>0.25</v>
      </c>
      <c r="Z108" s="318">
        <v>0.25</v>
      </c>
      <c r="AA108" s="318">
        <v>0.25</v>
      </c>
      <c r="AB108" s="318">
        <v>0.25</v>
      </c>
      <c r="AC108" s="318">
        <f t="shared" si="29"/>
        <v>0.25</v>
      </c>
    </row>
    <row r="109" spans="1:29">
      <c r="A109" s="324" t="s">
        <v>652</v>
      </c>
      <c r="B109" s="333" t="s">
        <v>669</v>
      </c>
      <c r="C109" s="310" t="s">
        <v>615</v>
      </c>
      <c r="D109" s="325">
        <v>0.31</v>
      </c>
      <c r="E109" s="329">
        <v>0.31</v>
      </c>
      <c r="F109" s="318">
        <v>0.33</v>
      </c>
      <c r="G109" s="318">
        <v>0.34</v>
      </c>
      <c r="H109" s="318">
        <v>0.34</v>
      </c>
      <c r="I109" s="318">
        <v>0.34</v>
      </c>
      <c r="J109" s="318">
        <v>0.34</v>
      </c>
      <c r="K109" s="318">
        <v>0.34</v>
      </c>
      <c r="L109" s="318">
        <v>0.34</v>
      </c>
      <c r="M109" s="318">
        <v>0.34</v>
      </c>
      <c r="N109" s="318">
        <v>0.34</v>
      </c>
      <c r="O109" s="318">
        <v>0.34</v>
      </c>
      <c r="P109" s="318">
        <v>0.34</v>
      </c>
      <c r="Q109" s="318">
        <v>0.34</v>
      </c>
      <c r="R109" s="318">
        <v>0.34</v>
      </c>
      <c r="S109" s="318">
        <v>0.34</v>
      </c>
      <c r="T109" s="318">
        <v>0.34</v>
      </c>
      <c r="U109" s="318">
        <v>0.34</v>
      </c>
      <c r="V109" s="318">
        <v>0.34</v>
      </c>
      <c r="W109" s="318">
        <v>0.34</v>
      </c>
      <c r="X109" s="318">
        <v>0.34</v>
      </c>
      <c r="Y109" s="318">
        <v>0.34</v>
      </c>
      <c r="Z109" s="318">
        <v>0.34</v>
      </c>
      <c r="AA109" s="318">
        <v>0.34</v>
      </c>
      <c r="AB109" s="318">
        <v>0.34</v>
      </c>
      <c r="AC109" s="318">
        <f t="shared" si="29"/>
        <v>0.34</v>
      </c>
    </row>
    <row r="110" spans="1:29">
      <c r="A110" s="324" t="s">
        <v>679</v>
      </c>
      <c r="B110" s="333" t="s">
        <v>669</v>
      </c>
      <c r="C110" s="310" t="s">
        <v>615</v>
      </c>
      <c r="D110" s="325">
        <v>0.33</v>
      </c>
      <c r="E110" s="329">
        <v>0.33</v>
      </c>
      <c r="F110" s="318">
        <v>0.33</v>
      </c>
      <c r="G110" s="318">
        <v>0.34</v>
      </c>
      <c r="H110" s="318">
        <v>0.34</v>
      </c>
      <c r="I110" s="318">
        <v>0.34</v>
      </c>
      <c r="J110" s="318">
        <v>0.34</v>
      </c>
      <c r="K110" s="318">
        <v>0.34</v>
      </c>
      <c r="L110" s="318">
        <v>0.34</v>
      </c>
      <c r="M110" s="318">
        <v>0.34</v>
      </c>
      <c r="N110" s="318">
        <v>0.34</v>
      </c>
      <c r="O110" s="318">
        <v>0.34</v>
      </c>
      <c r="P110" s="318">
        <v>0.34</v>
      </c>
      <c r="Q110" s="318">
        <v>0.34</v>
      </c>
      <c r="R110" s="318">
        <v>0.34</v>
      </c>
      <c r="S110" s="318">
        <v>0.34</v>
      </c>
      <c r="T110" s="318">
        <v>0.34</v>
      </c>
      <c r="U110" s="318">
        <v>0.34</v>
      </c>
      <c r="V110" s="318">
        <v>0.34</v>
      </c>
      <c r="W110" s="318">
        <v>0.34</v>
      </c>
      <c r="X110" s="318">
        <v>0.34</v>
      </c>
      <c r="Y110" s="318">
        <v>0.34</v>
      </c>
      <c r="Z110" s="318">
        <v>0.34</v>
      </c>
      <c r="AA110" s="318">
        <v>0.34</v>
      </c>
      <c r="AB110" s="318">
        <v>0.34</v>
      </c>
      <c r="AC110" s="318">
        <f t="shared" si="29"/>
        <v>0.34</v>
      </c>
    </row>
    <row r="111" spans="1:29">
      <c r="A111" s="324" t="s">
        <v>680</v>
      </c>
      <c r="B111" s="333" t="s">
        <v>669</v>
      </c>
      <c r="C111" s="310" t="s">
        <v>615</v>
      </c>
      <c r="D111" s="325">
        <v>0.33</v>
      </c>
      <c r="E111" s="329">
        <v>0.33</v>
      </c>
      <c r="F111" s="318">
        <v>0.33</v>
      </c>
      <c r="G111" s="318">
        <v>0.34</v>
      </c>
      <c r="H111" s="318">
        <v>0.34</v>
      </c>
      <c r="I111" s="318">
        <v>0.34</v>
      </c>
      <c r="J111" s="318">
        <v>0.34</v>
      </c>
      <c r="K111" s="318">
        <v>0.34</v>
      </c>
      <c r="L111" s="318">
        <v>0.34</v>
      </c>
      <c r="M111" s="318">
        <v>0.34</v>
      </c>
      <c r="N111" s="318">
        <v>0.34</v>
      </c>
      <c r="O111" s="318">
        <v>0.34</v>
      </c>
      <c r="P111" s="318">
        <v>0.34</v>
      </c>
      <c r="Q111" s="318">
        <v>0.34</v>
      </c>
      <c r="R111" s="318">
        <v>0.34</v>
      </c>
      <c r="S111" s="318">
        <v>0.34</v>
      </c>
      <c r="T111" s="318">
        <v>0.34</v>
      </c>
      <c r="U111" s="318">
        <v>0.34</v>
      </c>
      <c r="V111" s="318">
        <v>0.34</v>
      </c>
      <c r="W111" s="318">
        <v>0.34</v>
      </c>
      <c r="X111" s="318">
        <v>0.34</v>
      </c>
      <c r="Y111" s="318">
        <v>0.34</v>
      </c>
      <c r="Z111" s="318">
        <v>0.34</v>
      </c>
      <c r="AA111" s="318">
        <v>0.34</v>
      </c>
      <c r="AB111" s="318">
        <v>0.34</v>
      </c>
      <c r="AC111" s="318">
        <f t="shared" si="29"/>
        <v>0.34</v>
      </c>
    </row>
    <row r="112" spans="1:29">
      <c r="A112" s="324" t="s">
        <v>681</v>
      </c>
      <c r="B112" s="333" t="s">
        <v>669</v>
      </c>
      <c r="C112" s="310" t="s">
        <v>615</v>
      </c>
      <c r="D112" s="325">
        <v>0.2</v>
      </c>
      <c r="E112" s="329">
        <v>0.2</v>
      </c>
      <c r="F112" s="318">
        <v>0.2</v>
      </c>
      <c r="G112" s="318">
        <v>0.21</v>
      </c>
      <c r="H112" s="318">
        <v>0.21</v>
      </c>
      <c r="I112" s="318">
        <v>0.21</v>
      </c>
      <c r="J112" s="318">
        <v>0.21</v>
      </c>
      <c r="K112" s="318">
        <v>0.21</v>
      </c>
      <c r="L112" s="318">
        <v>0.21</v>
      </c>
      <c r="M112" s="318">
        <v>0.21</v>
      </c>
      <c r="N112" s="318">
        <v>0.21</v>
      </c>
      <c r="O112" s="318">
        <v>0.21</v>
      </c>
      <c r="P112" s="318">
        <v>0.21</v>
      </c>
      <c r="Q112" s="318">
        <v>0.21</v>
      </c>
      <c r="R112" s="318">
        <v>0.21</v>
      </c>
      <c r="S112" s="318">
        <v>0.21</v>
      </c>
      <c r="T112" s="318">
        <v>0.21</v>
      </c>
      <c r="U112" s="318">
        <v>0.21</v>
      </c>
      <c r="V112" s="318">
        <v>0.21</v>
      </c>
      <c r="W112" s="318">
        <v>0.21</v>
      </c>
      <c r="X112" s="318">
        <v>0.21</v>
      </c>
      <c r="Y112" s="318">
        <v>0.21</v>
      </c>
      <c r="Z112" s="318">
        <v>0.21</v>
      </c>
      <c r="AA112" s="318">
        <v>0.21</v>
      </c>
      <c r="AB112" s="318">
        <v>0.21</v>
      </c>
      <c r="AC112" s="318">
        <f t="shared" si="29"/>
        <v>0.21</v>
      </c>
    </row>
    <row r="113" spans="1:29">
      <c r="A113" s="322" t="s">
        <v>682</v>
      </c>
      <c r="D113" s="316"/>
      <c r="E113" s="321"/>
      <c r="F113" s="318"/>
      <c r="G113" s="318"/>
      <c r="H113" s="318"/>
      <c r="I113" s="318"/>
      <c r="J113" s="318"/>
      <c r="K113" s="318"/>
      <c r="L113" s="318"/>
      <c r="M113" s="318"/>
      <c r="N113" s="318"/>
      <c r="O113" s="318"/>
      <c r="P113" s="318"/>
      <c r="Q113" s="318"/>
      <c r="R113" s="318"/>
      <c r="S113" s="318"/>
      <c r="T113" s="318"/>
      <c r="U113" s="318"/>
      <c r="V113" s="318"/>
      <c r="W113" s="318"/>
      <c r="X113" s="318"/>
      <c r="Y113" s="318"/>
      <c r="Z113" s="318"/>
      <c r="AA113" s="318"/>
      <c r="AB113" s="318"/>
      <c r="AC113" s="318"/>
    </row>
    <row r="114" spans="1:29">
      <c r="A114" s="324" t="s">
        <v>649</v>
      </c>
      <c r="B114" s="333" t="s">
        <v>669</v>
      </c>
      <c r="C114" s="310" t="s">
        <v>620</v>
      </c>
      <c r="D114" s="325">
        <v>1.6E-2</v>
      </c>
      <c r="E114" s="329">
        <v>1.6E-2</v>
      </c>
      <c r="F114" s="318">
        <v>1.6E-2</v>
      </c>
      <c r="G114" s="318">
        <v>1.6299999999999999E-2</v>
      </c>
      <c r="H114" s="318">
        <v>1.6299999999999999E-2</v>
      </c>
      <c r="I114" s="318">
        <v>1.6299999999999999E-2</v>
      </c>
      <c r="J114" s="318">
        <v>1.6299999999999999E-2</v>
      </c>
      <c r="K114" s="318">
        <v>1.6299999999999999E-2</v>
      </c>
      <c r="L114" s="318">
        <v>1.6299999999999999E-2</v>
      </c>
      <c r="M114" s="318">
        <v>1.6299999999999999E-2</v>
      </c>
      <c r="N114" s="318">
        <v>1.6299999999999999E-2</v>
      </c>
      <c r="O114" s="318">
        <v>1.6299999999999999E-2</v>
      </c>
      <c r="P114" s="318">
        <v>1.6299999999999999E-2</v>
      </c>
      <c r="Q114" s="318">
        <v>1.6299999999999999E-2</v>
      </c>
      <c r="R114" s="318">
        <v>1.6299999999999999E-2</v>
      </c>
      <c r="S114" s="318">
        <v>1.6299999999999999E-2</v>
      </c>
      <c r="T114" s="318">
        <v>1.6299999999999999E-2</v>
      </c>
      <c r="U114" s="318">
        <v>1.6299999999999999E-2</v>
      </c>
      <c r="V114" s="318">
        <v>1.6299999999999999E-2</v>
      </c>
      <c r="W114" s="318">
        <v>1.6299999999999999E-2</v>
      </c>
      <c r="X114" s="318">
        <v>1.6299999999999999E-2</v>
      </c>
      <c r="Y114" s="318">
        <v>1.6299999999999999E-2</v>
      </c>
      <c r="Z114" s="318">
        <v>1.6299999999999999E-2</v>
      </c>
      <c r="AA114" s="318">
        <v>1.6299999999999999E-2</v>
      </c>
      <c r="AB114" s="318">
        <v>1.6299999999999999E-2</v>
      </c>
      <c r="AC114" s="318">
        <f t="shared" ref="AC114:AC120" si="30">AB114</f>
        <v>1.6299999999999999E-2</v>
      </c>
    </row>
    <row r="115" spans="1:29">
      <c r="A115" s="324" t="s">
        <v>650</v>
      </c>
      <c r="B115" s="333" t="s">
        <v>669</v>
      </c>
      <c r="C115" s="310" t="s">
        <v>620</v>
      </c>
      <c r="D115" s="325">
        <v>1.6E-2</v>
      </c>
      <c r="E115" s="329">
        <v>1.6E-2</v>
      </c>
      <c r="F115" s="318">
        <v>1.6E-2</v>
      </c>
      <c r="G115" s="318">
        <v>1.6299999999999999E-2</v>
      </c>
      <c r="H115" s="318">
        <v>1.6299999999999999E-2</v>
      </c>
      <c r="I115" s="318">
        <v>1.6299999999999999E-2</v>
      </c>
      <c r="J115" s="318">
        <v>1.6299999999999999E-2</v>
      </c>
      <c r="K115" s="318">
        <v>1.6299999999999999E-2</v>
      </c>
      <c r="L115" s="318">
        <v>1.6299999999999999E-2</v>
      </c>
      <c r="M115" s="318">
        <v>1.6299999999999999E-2</v>
      </c>
      <c r="N115" s="318">
        <v>1.6299999999999999E-2</v>
      </c>
      <c r="O115" s="318">
        <v>1.6299999999999999E-2</v>
      </c>
      <c r="P115" s="318">
        <v>1.6299999999999999E-2</v>
      </c>
      <c r="Q115" s="318">
        <v>1.6299999999999999E-2</v>
      </c>
      <c r="R115" s="318">
        <v>1.6299999999999999E-2</v>
      </c>
      <c r="S115" s="318">
        <v>1.6299999999999999E-2</v>
      </c>
      <c r="T115" s="318">
        <v>1.6299999999999999E-2</v>
      </c>
      <c r="U115" s="318">
        <v>1.6299999999999999E-2</v>
      </c>
      <c r="V115" s="318">
        <v>1.6299999999999999E-2</v>
      </c>
      <c r="W115" s="318">
        <v>1.6299999999999999E-2</v>
      </c>
      <c r="X115" s="318">
        <v>1.6299999999999999E-2</v>
      </c>
      <c r="Y115" s="318">
        <v>1.6299999999999999E-2</v>
      </c>
      <c r="Z115" s="318">
        <v>1.6299999999999999E-2</v>
      </c>
      <c r="AA115" s="318">
        <v>1.6299999999999999E-2</v>
      </c>
      <c r="AB115" s="318">
        <v>1.6299999999999999E-2</v>
      </c>
      <c r="AC115" s="318">
        <f t="shared" si="30"/>
        <v>1.6299999999999999E-2</v>
      </c>
    </row>
    <row r="116" spans="1:29">
      <c r="A116" s="324" t="s">
        <v>651</v>
      </c>
      <c r="B116" s="333" t="s">
        <v>669</v>
      </c>
      <c r="C116" s="310" t="s">
        <v>620</v>
      </c>
      <c r="D116" s="325">
        <v>1.9199999999999998E-2</v>
      </c>
      <c r="E116" s="329">
        <v>1.9199999999999998E-2</v>
      </c>
      <c r="F116" s="318">
        <v>1.9199999999999998E-2</v>
      </c>
      <c r="G116" s="318">
        <v>1.9400000000000001E-2</v>
      </c>
      <c r="H116" s="318">
        <v>1.9400000000000001E-2</v>
      </c>
      <c r="I116" s="318">
        <v>1.9400000000000001E-2</v>
      </c>
      <c r="J116" s="318">
        <v>1.9400000000000001E-2</v>
      </c>
      <c r="K116" s="318">
        <v>1.9400000000000001E-2</v>
      </c>
      <c r="L116" s="318">
        <v>1.9400000000000001E-2</v>
      </c>
      <c r="M116" s="318">
        <v>1.9400000000000001E-2</v>
      </c>
      <c r="N116" s="318">
        <v>1.9400000000000001E-2</v>
      </c>
      <c r="O116" s="318">
        <v>1.9400000000000001E-2</v>
      </c>
      <c r="P116" s="318">
        <v>1.9400000000000001E-2</v>
      </c>
      <c r="Q116" s="318">
        <v>1.9400000000000001E-2</v>
      </c>
      <c r="R116" s="318">
        <v>1.9400000000000001E-2</v>
      </c>
      <c r="S116" s="318">
        <v>1.9400000000000001E-2</v>
      </c>
      <c r="T116" s="318">
        <v>1.9400000000000001E-2</v>
      </c>
      <c r="U116" s="318">
        <v>1.9400000000000001E-2</v>
      </c>
      <c r="V116" s="318">
        <v>1.9400000000000001E-2</v>
      </c>
      <c r="W116" s="318">
        <v>1.9400000000000001E-2</v>
      </c>
      <c r="X116" s="318">
        <v>1.9400000000000001E-2</v>
      </c>
      <c r="Y116" s="318">
        <v>1.9400000000000001E-2</v>
      </c>
      <c r="Z116" s="318">
        <v>1.9400000000000001E-2</v>
      </c>
      <c r="AA116" s="318">
        <v>1.9400000000000001E-2</v>
      </c>
      <c r="AB116" s="318">
        <v>1.9400000000000001E-2</v>
      </c>
      <c r="AC116" s="318">
        <f t="shared" si="30"/>
        <v>1.9400000000000001E-2</v>
      </c>
    </row>
    <row r="117" spans="1:29">
      <c r="A117" s="324" t="s">
        <v>652</v>
      </c>
      <c r="B117" s="333" t="s">
        <v>669</v>
      </c>
      <c r="C117" s="310" t="s">
        <v>620</v>
      </c>
      <c r="D117" s="325">
        <v>2.1999999999999999E-2</v>
      </c>
      <c r="E117" s="329">
        <v>2.1999999999999999E-2</v>
      </c>
      <c r="F117" s="318">
        <v>2.1999999999999999E-2</v>
      </c>
      <c r="G117" s="318">
        <v>2.24E-2</v>
      </c>
      <c r="H117" s="318">
        <v>2.24E-2</v>
      </c>
      <c r="I117" s="318">
        <v>2.24E-2</v>
      </c>
      <c r="J117" s="318">
        <v>2.24E-2</v>
      </c>
      <c r="K117" s="318">
        <v>2.24E-2</v>
      </c>
      <c r="L117" s="318">
        <v>2.24E-2</v>
      </c>
      <c r="M117" s="318">
        <v>2.24E-2</v>
      </c>
      <c r="N117" s="318">
        <v>2.24E-2</v>
      </c>
      <c r="O117" s="318">
        <v>2.24E-2</v>
      </c>
      <c r="P117" s="318">
        <v>2.24E-2</v>
      </c>
      <c r="Q117" s="318">
        <v>2.24E-2</v>
      </c>
      <c r="R117" s="318">
        <v>2.24E-2</v>
      </c>
      <c r="S117" s="318">
        <v>2.24E-2</v>
      </c>
      <c r="T117" s="318">
        <v>2.24E-2</v>
      </c>
      <c r="U117" s="318">
        <v>2.24E-2</v>
      </c>
      <c r="V117" s="318">
        <v>2.24E-2</v>
      </c>
      <c r="W117" s="318">
        <v>2.24E-2</v>
      </c>
      <c r="X117" s="318">
        <v>2.24E-2</v>
      </c>
      <c r="Y117" s="318">
        <v>2.24E-2</v>
      </c>
      <c r="Z117" s="318">
        <v>2.24E-2</v>
      </c>
      <c r="AA117" s="318">
        <v>2.24E-2</v>
      </c>
      <c r="AB117" s="318">
        <v>2.24E-2</v>
      </c>
      <c r="AC117" s="318">
        <f t="shared" si="30"/>
        <v>2.24E-2</v>
      </c>
    </row>
    <row r="118" spans="1:29">
      <c r="A118" s="324" t="s">
        <v>683</v>
      </c>
      <c r="B118" s="333" t="s">
        <v>669</v>
      </c>
      <c r="C118" s="310" t="s">
        <v>620</v>
      </c>
      <c r="D118" s="325">
        <v>2.5499999999999998E-2</v>
      </c>
      <c r="E118" s="317">
        <v>2.5499999999999998E-2</v>
      </c>
      <c r="F118" s="318">
        <v>2.5499999999999998E-2</v>
      </c>
      <c r="G118" s="318">
        <v>2.6700000000000002E-2</v>
      </c>
      <c r="H118" s="318">
        <v>2.6700000000000002E-2</v>
      </c>
      <c r="I118" s="318">
        <v>2.6700000000000002E-2</v>
      </c>
      <c r="J118" s="318">
        <v>2.6700000000000002E-2</v>
      </c>
      <c r="K118" s="318">
        <v>2.6700000000000002E-2</v>
      </c>
      <c r="L118" s="318">
        <v>2.6700000000000002E-2</v>
      </c>
      <c r="M118" s="318">
        <v>2.6700000000000002E-2</v>
      </c>
      <c r="N118" s="318">
        <v>2.6700000000000002E-2</v>
      </c>
      <c r="O118" s="318">
        <v>2.6700000000000002E-2</v>
      </c>
      <c r="P118" s="318">
        <v>2.6700000000000002E-2</v>
      </c>
      <c r="Q118" s="318">
        <v>2.6700000000000002E-2</v>
      </c>
      <c r="R118" s="318">
        <v>2.6700000000000002E-2</v>
      </c>
      <c r="S118" s="318">
        <v>2.6700000000000002E-2</v>
      </c>
      <c r="T118" s="318">
        <v>2.6700000000000002E-2</v>
      </c>
      <c r="U118" s="318">
        <v>2.6700000000000002E-2</v>
      </c>
      <c r="V118" s="318">
        <v>2.6700000000000002E-2</v>
      </c>
      <c r="W118" s="318">
        <v>2.6700000000000002E-2</v>
      </c>
      <c r="X118" s="318">
        <v>2.6700000000000002E-2</v>
      </c>
      <c r="Y118" s="318">
        <v>2.6700000000000002E-2</v>
      </c>
      <c r="Z118" s="318">
        <v>2.6700000000000002E-2</v>
      </c>
      <c r="AA118" s="318">
        <v>2.6700000000000002E-2</v>
      </c>
      <c r="AB118" s="318">
        <v>2.6700000000000002E-2</v>
      </c>
      <c r="AC118" s="318">
        <f t="shared" si="30"/>
        <v>2.6700000000000002E-2</v>
      </c>
    </row>
    <row r="119" spans="1:29">
      <c r="A119" s="324" t="s">
        <v>679</v>
      </c>
      <c r="B119" s="333" t="s">
        <v>669</v>
      </c>
      <c r="C119" s="310" t="s">
        <v>620</v>
      </c>
      <c r="D119" s="325">
        <v>2.9000000000000001E-2</v>
      </c>
      <c r="E119" s="317">
        <v>2.9000000000000001E-2</v>
      </c>
      <c r="F119" s="318">
        <v>2.9499999999999998E-2</v>
      </c>
      <c r="G119" s="318">
        <v>0.03</v>
      </c>
      <c r="H119" s="318">
        <v>0.03</v>
      </c>
      <c r="I119" s="318">
        <v>0.03</v>
      </c>
      <c r="J119" s="318">
        <v>0.03</v>
      </c>
      <c r="K119" s="318">
        <v>0.03</v>
      </c>
      <c r="L119" s="318">
        <v>0.03</v>
      </c>
      <c r="M119" s="318">
        <v>0.03</v>
      </c>
      <c r="N119" s="318">
        <v>0.03</v>
      </c>
      <c r="O119" s="318">
        <v>0.03</v>
      </c>
      <c r="P119" s="318">
        <v>0.03</v>
      </c>
      <c r="Q119" s="318">
        <v>0.03</v>
      </c>
      <c r="R119" s="318">
        <v>0.03</v>
      </c>
      <c r="S119" s="318">
        <v>0.03</v>
      </c>
      <c r="T119" s="318">
        <v>0.03</v>
      </c>
      <c r="U119" s="318">
        <v>0.03</v>
      </c>
      <c r="V119" s="318">
        <v>0.03</v>
      </c>
      <c r="W119" s="318">
        <v>0.03</v>
      </c>
      <c r="X119" s="318">
        <v>0.03</v>
      </c>
      <c r="Y119" s="318">
        <v>0.03</v>
      </c>
      <c r="Z119" s="318">
        <v>0.03</v>
      </c>
      <c r="AA119" s="318">
        <v>0.03</v>
      </c>
      <c r="AB119" s="318">
        <v>0.03</v>
      </c>
      <c r="AC119" s="318">
        <f t="shared" si="30"/>
        <v>0.03</v>
      </c>
    </row>
    <row r="120" spans="1:29">
      <c r="A120" s="324" t="s">
        <v>680</v>
      </c>
      <c r="B120" s="333" t="s">
        <v>669</v>
      </c>
      <c r="C120" s="310" t="s">
        <v>620</v>
      </c>
      <c r="D120" s="325">
        <v>3.9E-2</v>
      </c>
      <c r="E120" s="317">
        <v>3.9E-2</v>
      </c>
      <c r="F120" s="318">
        <v>3.9E-2</v>
      </c>
      <c r="G120" s="318">
        <v>0.04</v>
      </c>
      <c r="H120" s="318">
        <v>0.04</v>
      </c>
      <c r="I120" s="318">
        <v>0.04</v>
      </c>
      <c r="J120" s="318">
        <v>0.04</v>
      </c>
      <c r="K120" s="318">
        <v>0.04</v>
      </c>
      <c r="L120" s="318">
        <v>0.04</v>
      </c>
      <c r="M120" s="318">
        <v>0.04</v>
      </c>
      <c r="N120" s="318">
        <v>0.04</v>
      </c>
      <c r="O120" s="318">
        <v>0.04</v>
      </c>
      <c r="P120" s="318">
        <v>0.04</v>
      </c>
      <c r="Q120" s="318">
        <v>0.04</v>
      </c>
      <c r="R120" s="318">
        <v>0.04</v>
      </c>
      <c r="S120" s="318">
        <v>0.04</v>
      </c>
      <c r="T120" s="318">
        <v>0.04</v>
      </c>
      <c r="U120" s="318">
        <v>0.04</v>
      </c>
      <c r="V120" s="318">
        <v>0.04</v>
      </c>
      <c r="W120" s="318">
        <v>0.04</v>
      </c>
      <c r="X120" s="318">
        <v>0.04</v>
      </c>
      <c r="Y120" s="318">
        <v>0.04</v>
      </c>
      <c r="Z120" s="318">
        <v>0.04</v>
      </c>
      <c r="AA120" s="318">
        <v>0.04</v>
      </c>
      <c r="AB120" s="318">
        <v>0.04</v>
      </c>
      <c r="AC120" s="318">
        <f t="shared" si="30"/>
        <v>0.04</v>
      </c>
    </row>
    <row r="121" spans="1:29">
      <c r="A121" s="322" t="s">
        <v>684</v>
      </c>
      <c r="D121" s="316"/>
      <c r="E121" s="321"/>
      <c r="F121" s="318"/>
      <c r="G121" s="318"/>
      <c r="H121" s="318"/>
      <c r="I121" s="318"/>
      <c r="J121" s="318"/>
      <c r="K121" s="318"/>
      <c r="L121" s="318"/>
      <c r="M121" s="318"/>
      <c r="N121" s="318"/>
      <c r="O121" s="318"/>
      <c r="P121" s="318"/>
      <c r="Q121" s="318"/>
      <c r="R121" s="318"/>
      <c r="S121" s="318"/>
      <c r="T121" s="318"/>
      <c r="U121" s="318"/>
      <c r="V121" s="318"/>
      <c r="W121" s="318"/>
      <c r="X121" s="318"/>
      <c r="Y121" s="318"/>
      <c r="Z121" s="318"/>
      <c r="AA121" s="318"/>
      <c r="AB121" s="318"/>
      <c r="AC121" s="318"/>
    </row>
    <row r="122" spans="1:29">
      <c r="A122" s="324" t="s">
        <v>649</v>
      </c>
      <c r="B122" s="333" t="s">
        <v>669</v>
      </c>
      <c r="C122" s="310" t="s">
        <v>620</v>
      </c>
      <c r="D122" s="325">
        <v>2.5000000000000001E-2</v>
      </c>
      <c r="E122" s="329">
        <v>2.5000000000000001E-2</v>
      </c>
      <c r="F122" s="318">
        <v>2.8000000000000001E-2</v>
      </c>
      <c r="G122" s="318">
        <v>2.8000000000000001E-2</v>
      </c>
      <c r="H122" s="318">
        <v>2.8000000000000001E-2</v>
      </c>
      <c r="I122" s="319">
        <v>2.9000000000000001E-2</v>
      </c>
      <c r="J122" s="318">
        <v>2.8000000000000001E-2</v>
      </c>
      <c r="K122" s="318">
        <v>2.8000000000000001E-2</v>
      </c>
      <c r="L122" s="319">
        <v>2.9000000000000001E-2</v>
      </c>
      <c r="M122" s="318">
        <v>2.8000000000000001E-2</v>
      </c>
      <c r="N122" s="318">
        <v>2.8000000000000001E-2</v>
      </c>
      <c r="O122" s="319">
        <v>2.9000000000000001E-2</v>
      </c>
      <c r="P122" s="318">
        <v>2.8000000000000001E-2</v>
      </c>
      <c r="Q122" s="318">
        <v>2.8000000000000001E-2</v>
      </c>
      <c r="R122" s="319">
        <v>2.9000000000000001E-2</v>
      </c>
      <c r="S122" s="318">
        <v>2.8000000000000001E-2</v>
      </c>
      <c r="T122" s="318">
        <v>2.8000000000000001E-2</v>
      </c>
      <c r="U122" s="318">
        <v>2.8000000000000001E-2</v>
      </c>
      <c r="V122" s="318">
        <v>2.8000000000000001E-2</v>
      </c>
      <c r="W122" s="318">
        <v>2.8000000000000001E-2</v>
      </c>
      <c r="X122" s="318">
        <v>2.8000000000000001E-2</v>
      </c>
      <c r="Y122" s="318">
        <v>2.8000000000000001E-2</v>
      </c>
      <c r="Z122" s="318">
        <v>2.8000000000000001E-2</v>
      </c>
      <c r="AA122" s="318">
        <v>2.8000000000000001E-2</v>
      </c>
      <c r="AB122" s="318">
        <v>2.8000000000000001E-2</v>
      </c>
      <c r="AC122" s="318">
        <f t="shared" ref="AC122:AC127" si="31">AB122</f>
        <v>2.8000000000000001E-2</v>
      </c>
    </row>
    <row r="123" spans="1:29">
      <c r="A123" s="324" t="s">
        <v>650</v>
      </c>
      <c r="B123" s="333" t="s">
        <v>669</v>
      </c>
      <c r="C123" s="310" t="s">
        <v>620</v>
      </c>
      <c r="D123" s="325">
        <v>3.5200000000000002E-2</v>
      </c>
      <c r="E123" s="329">
        <v>3.5200000000000002E-2</v>
      </c>
      <c r="F123" s="318">
        <v>3.5799999999999998E-2</v>
      </c>
      <c r="G123" s="318">
        <v>3.6999999999999998E-2</v>
      </c>
      <c r="H123" s="318">
        <v>3.6999999999999998E-2</v>
      </c>
      <c r="I123" s="319">
        <f>H123+0.1%</f>
        <v>3.7999999999999999E-2</v>
      </c>
      <c r="J123" s="318">
        <v>3.6999999999999998E-2</v>
      </c>
      <c r="K123" s="318">
        <v>3.6999999999999998E-2</v>
      </c>
      <c r="L123" s="319">
        <f>I123</f>
        <v>3.7999999999999999E-2</v>
      </c>
      <c r="M123" s="318">
        <v>3.6999999999999998E-2</v>
      </c>
      <c r="N123" s="318">
        <v>3.6999999999999998E-2</v>
      </c>
      <c r="O123" s="319">
        <f>I123</f>
        <v>3.7999999999999999E-2</v>
      </c>
      <c r="P123" s="318">
        <v>3.6999999999999998E-2</v>
      </c>
      <c r="Q123" s="318">
        <v>3.6999999999999998E-2</v>
      </c>
      <c r="R123" s="319">
        <f>I123</f>
        <v>3.7999999999999999E-2</v>
      </c>
      <c r="S123" s="318">
        <v>3.6999999999999998E-2</v>
      </c>
      <c r="T123" s="318">
        <v>3.6999999999999998E-2</v>
      </c>
      <c r="U123" s="318">
        <v>3.6999999999999998E-2</v>
      </c>
      <c r="V123" s="318">
        <v>3.6999999999999998E-2</v>
      </c>
      <c r="W123" s="318">
        <v>3.6999999999999998E-2</v>
      </c>
      <c r="X123" s="318">
        <v>3.6999999999999998E-2</v>
      </c>
      <c r="Y123" s="318">
        <v>3.6999999999999998E-2</v>
      </c>
      <c r="Z123" s="318">
        <v>3.6999999999999998E-2</v>
      </c>
      <c r="AA123" s="318">
        <v>3.6999999999999998E-2</v>
      </c>
      <c r="AB123" s="318">
        <v>3.6999999999999998E-2</v>
      </c>
      <c r="AC123" s="318">
        <f t="shared" si="31"/>
        <v>3.6999999999999998E-2</v>
      </c>
    </row>
    <row r="124" spans="1:29">
      <c r="A124" s="324" t="s">
        <v>651</v>
      </c>
      <c r="B124" s="333" t="s">
        <v>669</v>
      </c>
      <c r="C124" s="310" t="s">
        <v>620</v>
      </c>
      <c r="D124" s="325">
        <v>3.7699999999999997E-2</v>
      </c>
      <c r="E124" s="329">
        <v>3.7699999999999997E-2</v>
      </c>
      <c r="F124" s="318">
        <v>3.7400000000000003E-2</v>
      </c>
      <c r="G124" s="318">
        <v>3.85E-2</v>
      </c>
      <c r="H124" s="318">
        <v>3.85E-2</v>
      </c>
      <c r="I124" s="319">
        <f t="shared" ref="I124:I127" si="32">H124+0.1%</f>
        <v>3.95E-2</v>
      </c>
      <c r="J124" s="318">
        <v>3.85E-2</v>
      </c>
      <c r="K124" s="318">
        <v>3.85E-2</v>
      </c>
      <c r="L124" s="319">
        <f t="shared" ref="L124:L127" si="33">I124</f>
        <v>3.95E-2</v>
      </c>
      <c r="M124" s="318">
        <v>3.85E-2</v>
      </c>
      <c r="N124" s="318">
        <v>3.85E-2</v>
      </c>
      <c r="O124" s="319">
        <f t="shared" ref="O124:O127" si="34">I124</f>
        <v>3.95E-2</v>
      </c>
      <c r="P124" s="318">
        <v>3.85E-2</v>
      </c>
      <c r="Q124" s="318">
        <v>3.85E-2</v>
      </c>
      <c r="R124" s="319">
        <f t="shared" ref="R124:R127" si="35">I124</f>
        <v>3.95E-2</v>
      </c>
      <c r="S124" s="318">
        <v>3.85E-2</v>
      </c>
      <c r="T124" s="318">
        <v>3.85E-2</v>
      </c>
      <c r="U124" s="318">
        <v>3.85E-2</v>
      </c>
      <c r="V124" s="318">
        <v>3.85E-2</v>
      </c>
      <c r="W124" s="318">
        <v>3.85E-2</v>
      </c>
      <c r="X124" s="318">
        <v>3.85E-2</v>
      </c>
      <c r="Y124" s="318">
        <v>3.85E-2</v>
      </c>
      <c r="Z124" s="318">
        <v>3.85E-2</v>
      </c>
      <c r="AA124" s="318">
        <v>3.85E-2</v>
      </c>
      <c r="AB124" s="318">
        <v>3.85E-2</v>
      </c>
      <c r="AC124" s="318">
        <f t="shared" si="31"/>
        <v>3.85E-2</v>
      </c>
    </row>
    <row r="125" spans="1:29">
      <c r="A125" s="324" t="s">
        <v>652</v>
      </c>
      <c r="B125" s="333" t="s">
        <v>669</v>
      </c>
      <c r="C125" s="310" t="s">
        <v>620</v>
      </c>
      <c r="D125" s="325">
        <v>3.7499999999999999E-2</v>
      </c>
      <c r="E125" s="329">
        <v>3.7499999999999999E-2</v>
      </c>
      <c r="F125" s="318">
        <v>3.7499999999999999E-2</v>
      </c>
      <c r="G125" s="318">
        <v>3.85E-2</v>
      </c>
      <c r="H125" s="318">
        <v>3.85E-2</v>
      </c>
      <c r="I125" s="319">
        <f t="shared" si="32"/>
        <v>3.95E-2</v>
      </c>
      <c r="J125" s="318">
        <v>3.85E-2</v>
      </c>
      <c r="K125" s="318">
        <v>3.85E-2</v>
      </c>
      <c r="L125" s="319">
        <f t="shared" si="33"/>
        <v>3.95E-2</v>
      </c>
      <c r="M125" s="318">
        <v>3.85E-2</v>
      </c>
      <c r="N125" s="318">
        <v>3.85E-2</v>
      </c>
      <c r="O125" s="319">
        <f t="shared" si="34"/>
        <v>3.95E-2</v>
      </c>
      <c r="P125" s="318">
        <v>3.85E-2</v>
      </c>
      <c r="Q125" s="318">
        <v>3.85E-2</v>
      </c>
      <c r="R125" s="319">
        <f t="shared" si="35"/>
        <v>3.95E-2</v>
      </c>
      <c r="S125" s="318">
        <v>3.85E-2</v>
      </c>
      <c r="T125" s="318">
        <v>3.85E-2</v>
      </c>
      <c r="U125" s="318">
        <v>3.85E-2</v>
      </c>
      <c r="V125" s="318">
        <v>3.85E-2</v>
      </c>
      <c r="W125" s="318">
        <v>3.85E-2</v>
      </c>
      <c r="X125" s="318">
        <v>3.85E-2</v>
      </c>
      <c r="Y125" s="318">
        <v>3.85E-2</v>
      </c>
      <c r="Z125" s="318">
        <v>3.85E-2</v>
      </c>
      <c r="AA125" s="318">
        <v>3.85E-2</v>
      </c>
      <c r="AB125" s="318">
        <v>3.85E-2</v>
      </c>
      <c r="AC125" s="318">
        <f t="shared" si="31"/>
        <v>3.85E-2</v>
      </c>
    </row>
    <row r="126" spans="1:29">
      <c r="A126" s="324" t="s">
        <v>679</v>
      </c>
      <c r="B126" s="333" t="s">
        <v>669</v>
      </c>
      <c r="C126" s="310" t="s">
        <v>620</v>
      </c>
      <c r="D126" s="325">
        <v>3.3500000000000002E-2</v>
      </c>
      <c r="E126" s="329">
        <v>3.3500000000000002E-2</v>
      </c>
      <c r="F126" s="318">
        <v>3.3500000000000002E-2</v>
      </c>
      <c r="G126" s="318">
        <f t="shared" ref="G126:H127" si="36">F126</f>
        <v>3.3500000000000002E-2</v>
      </c>
      <c r="H126" s="318">
        <f t="shared" si="36"/>
        <v>3.3500000000000002E-2</v>
      </c>
      <c r="I126" s="319">
        <f t="shared" si="32"/>
        <v>3.4500000000000003E-2</v>
      </c>
      <c r="J126" s="318">
        <v>3.3500000000000002E-2</v>
      </c>
      <c r="K126" s="318">
        <v>3.3500000000000002E-2</v>
      </c>
      <c r="L126" s="319">
        <f t="shared" si="33"/>
        <v>3.4500000000000003E-2</v>
      </c>
      <c r="M126" s="318">
        <v>3.3500000000000002E-2</v>
      </c>
      <c r="N126" s="318">
        <v>3.3500000000000002E-2</v>
      </c>
      <c r="O126" s="319">
        <f t="shared" si="34"/>
        <v>3.4500000000000003E-2</v>
      </c>
      <c r="P126" s="318">
        <v>3.3500000000000002E-2</v>
      </c>
      <c r="Q126" s="318">
        <v>3.3500000000000002E-2</v>
      </c>
      <c r="R126" s="319">
        <f t="shared" si="35"/>
        <v>3.4500000000000003E-2</v>
      </c>
      <c r="S126" s="318">
        <v>3.3500000000000002E-2</v>
      </c>
      <c r="T126" s="318">
        <v>3.3500000000000002E-2</v>
      </c>
      <c r="U126" s="318">
        <v>3.3500000000000002E-2</v>
      </c>
      <c r="V126" s="318">
        <v>3.3500000000000002E-2</v>
      </c>
      <c r="W126" s="318">
        <v>3.3500000000000002E-2</v>
      </c>
      <c r="X126" s="318">
        <v>3.3500000000000002E-2</v>
      </c>
      <c r="Y126" s="318">
        <v>3.3500000000000002E-2</v>
      </c>
      <c r="Z126" s="318">
        <v>3.3500000000000002E-2</v>
      </c>
      <c r="AA126" s="318">
        <v>3.3500000000000002E-2</v>
      </c>
      <c r="AB126" s="318">
        <v>3.3500000000000002E-2</v>
      </c>
      <c r="AC126" s="318">
        <f t="shared" si="31"/>
        <v>3.3500000000000002E-2</v>
      </c>
    </row>
    <row r="127" spans="1:29">
      <c r="A127" s="324" t="s">
        <v>680</v>
      </c>
      <c r="B127" s="333" t="s">
        <v>669</v>
      </c>
      <c r="C127" s="310" t="s">
        <v>620</v>
      </c>
      <c r="D127" s="325">
        <v>3.3500000000000002E-2</v>
      </c>
      <c r="E127" s="329">
        <v>3.3500000000000002E-2</v>
      </c>
      <c r="F127" s="318">
        <v>3.3500000000000002E-2</v>
      </c>
      <c r="G127" s="318">
        <f t="shared" si="36"/>
        <v>3.3500000000000002E-2</v>
      </c>
      <c r="H127" s="318">
        <f t="shared" si="36"/>
        <v>3.3500000000000002E-2</v>
      </c>
      <c r="I127" s="319">
        <f t="shared" si="32"/>
        <v>3.4500000000000003E-2</v>
      </c>
      <c r="J127" s="318">
        <v>3.3500000000000002E-2</v>
      </c>
      <c r="K127" s="318">
        <v>3.3500000000000002E-2</v>
      </c>
      <c r="L127" s="319">
        <f t="shared" si="33"/>
        <v>3.4500000000000003E-2</v>
      </c>
      <c r="M127" s="318">
        <v>3.3500000000000002E-2</v>
      </c>
      <c r="N127" s="318">
        <v>3.3500000000000002E-2</v>
      </c>
      <c r="O127" s="319">
        <f t="shared" si="34"/>
        <v>3.4500000000000003E-2</v>
      </c>
      <c r="P127" s="318">
        <v>3.3500000000000002E-2</v>
      </c>
      <c r="Q127" s="318">
        <v>3.3500000000000002E-2</v>
      </c>
      <c r="R127" s="319">
        <f t="shared" si="35"/>
        <v>3.4500000000000003E-2</v>
      </c>
      <c r="S127" s="318">
        <v>3.3500000000000002E-2</v>
      </c>
      <c r="T127" s="318">
        <v>3.3500000000000002E-2</v>
      </c>
      <c r="U127" s="318">
        <v>3.3500000000000002E-2</v>
      </c>
      <c r="V127" s="318">
        <v>3.3500000000000002E-2</v>
      </c>
      <c r="W127" s="318">
        <v>3.3500000000000002E-2</v>
      </c>
      <c r="X127" s="318">
        <v>3.3500000000000002E-2</v>
      </c>
      <c r="Y127" s="318">
        <v>3.3500000000000002E-2</v>
      </c>
      <c r="Z127" s="318">
        <v>3.3500000000000002E-2</v>
      </c>
      <c r="AA127" s="318">
        <v>3.3500000000000002E-2</v>
      </c>
      <c r="AB127" s="318">
        <v>3.3500000000000002E-2</v>
      </c>
      <c r="AC127" s="318">
        <f t="shared" si="31"/>
        <v>3.3500000000000002E-2</v>
      </c>
    </row>
    <row r="128" spans="1:29">
      <c r="A128" s="322" t="s">
        <v>685</v>
      </c>
      <c r="D128" s="316"/>
      <c r="E128" s="321"/>
      <c r="F128" s="318"/>
      <c r="G128" s="318"/>
      <c r="H128" s="318"/>
      <c r="I128" s="318"/>
      <c r="J128" s="318"/>
      <c r="K128" s="318"/>
      <c r="L128" s="318"/>
      <c r="M128" s="318"/>
      <c r="N128" s="318"/>
      <c r="O128" s="318"/>
      <c r="P128" s="318"/>
      <c r="Q128" s="318"/>
      <c r="R128" s="318"/>
      <c r="S128" s="318"/>
      <c r="T128" s="318"/>
      <c r="U128" s="318"/>
      <c r="V128" s="318"/>
      <c r="W128" s="318"/>
      <c r="X128" s="318"/>
      <c r="Y128" s="318"/>
      <c r="Z128" s="318"/>
      <c r="AA128" s="318"/>
      <c r="AB128" s="318"/>
      <c r="AC128" s="318"/>
    </row>
    <row r="129" spans="1:29">
      <c r="A129" s="324" t="s">
        <v>686</v>
      </c>
      <c r="B129" s="333" t="s">
        <v>669</v>
      </c>
      <c r="C129" s="310" t="s">
        <v>620</v>
      </c>
      <c r="D129" s="325">
        <v>4.4000000000000004E-2</v>
      </c>
      <c r="E129" s="329">
        <v>4.4000000000000004E-2</v>
      </c>
      <c r="F129" s="318">
        <v>4.4000000000000004E-2</v>
      </c>
      <c r="G129" s="318">
        <v>4.4999999999999998E-2</v>
      </c>
      <c r="H129" s="318">
        <v>4.4999999999999998E-2</v>
      </c>
      <c r="I129" s="318">
        <v>4.4999999999999998E-2</v>
      </c>
      <c r="J129" s="318">
        <v>4.4999999999999998E-2</v>
      </c>
      <c r="K129" s="318">
        <v>4.4999999999999998E-2</v>
      </c>
      <c r="L129" s="318">
        <v>4.4999999999999998E-2</v>
      </c>
      <c r="M129" s="318">
        <v>4.4999999999999998E-2</v>
      </c>
      <c r="N129" s="318">
        <v>4.4999999999999998E-2</v>
      </c>
      <c r="O129" s="318">
        <v>4.4999999999999998E-2</v>
      </c>
      <c r="P129" s="318">
        <v>4.4999999999999998E-2</v>
      </c>
      <c r="Q129" s="318">
        <v>4.4999999999999998E-2</v>
      </c>
      <c r="R129" s="318">
        <v>4.4999999999999998E-2</v>
      </c>
      <c r="S129" s="318">
        <v>4.4999999999999998E-2</v>
      </c>
      <c r="T129" s="318">
        <v>4.4999999999999998E-2</v>
      </c>
      <c r="U129" s="318">
        <v>4.4999999999999998E-2</v>
      </c>
      <c r="V129" s="318">
        <v>4.4999999999999998E-2</v>
      </c>
      <c r="W129" s="318">
        <v>4.4999999999999998E-2</v>
      </c>
      <c r="X129" s="318">
        <v>4.4999999999999998E-2</v>
      </c>
      <c r="Y129" s="318">
        <v>4.4999999999999998E-2</v>
      </c>
      <c r="Z129" s="318">
        <v>4.4999999999999998E-2</v>
      </c>
      <c r="AA129" s="318">
        <v>4.4999999999999998E-2</v>
      </c>
      <c r="AB129" s="318">
        <v>4.4999999999999998E-2</v>
      </c>
      <c r="AC129" s="318">
        <f t="shared" ref="AC129:AC130" si="37">AB129</f>
        <v>4.4999999999999998E-2</v>
      </c>
    </row>
    <row r="130" spans="1:29">
      <c r="A130" s="324" t="s">
        <v>687</v>
      </c>
      <c r="B130" s="333" t="s">
        <v>669</v>
      </c>
      <c r="C130" s="310" t="s">
        <v>620</v>
      </c>
      <c r="D130" s="325">
        <v>4.4000000000000004E-2</v>
      </c>
      <c r="E130" s="329">
        <v>4.4000000000000004E-2</v>
      </c>
      <c r="F130" s="318">
        <v>4.4000000000000004E-2</v>
      </c>
      <c r="G130" s="318">
        <v>4.4999999999999998E-2</v>
      </c>
      <c r="H130" s="318">
        <v>4.4999999999999998E-2</v>
      </c>
      <c r="I130" s="318">
        <v>4.4999999999999998E-2</v>
      </c>
      <c r="J130" s="318">
        <v>4.4999999999999998E-2</v>
      </c>
      <c r="K130" s="318">
        <v>4.4999999999999998E-2</v>
      </c>
      <c r="L130" s="318">
        <v>4.4999999999999998E-2</v>
      </c>
      <c r="M130" s="318">
        <v>4.4999999999999998E-2</v>
      </c>
      <c r="N130" s="318">
        <v>4.4999999999999998E-2</v>
      </c>
      <c r="O130" s="318">
        <v>4.4999999999999998E-2</v>
      </c>
      <c r="P130" s="318">
        <v>4.4999999999999998E-2</v>
      </c>
      <c r="Q130" s="318">
        <v>4.4999999999999998E-2</v>
      </c>
      <c r="R130" s="318">
        <v>4.4999999999999998E-2</v>
      </c>
      <c r="S130" s="318">
        <v>4.4999999999999998E-2</v>
      </c>
      <c r="T130" s="318">
        <v>4.4999999999999998E-2</v>
      </c>
      <c r="U130" s="318">
        <v>4.4999999999999998E-2</v>
      </c>
      <c r="V130" s="318">
        <v>4.4999999999999998E-2</v>
      </c>
      <c r="W130" s="318">
        <v>4.4999999999999998E-2</v>
      </c>
      <c r="X130" s="318">
        <v>4.4999999999999998E-2</v>
      </c>
      <c r="Y130" s="318">
        <v>4.4999999999999998E-2</v>
      </c>
      <c r="Z130" s="318">
        <v>4.4999999999999998E-2</v>
      </c>
      <c r="AA130" s="318">
        <v>4.4999999999999998E-2</v>
      </c>
      <c r="AB130" s="318">
        <v>4.4999999999999998E-2</v>
      </c>
      <c r="AC130" s="318">
        <f t="shared" si="37"/>
        <v>4.4999999999999998E-2</v>
      </c>
    </row>
    <row r="131" spans="1:29">
      <c r="A131" s="322" t="s">
        <v>688</v>
      </c>
      <c r="D131" s="316"/>
      <c r="E131" s="321"/>
      <c r="F131" s="318"/>
      <c r="G131" s="318"/>
      <c r="H131" s="318"/>
      <c r="I131" s="318"/>
      <c r="J131" s="318"/>
      <c r="K131" s="318"/>
      <c r="L131" s="318"/>
      <c r="M131" s="318"/>
      <c r="N131" s="318"/>
      <c r="O131" s="318"/>
      <c r="P131" s="318"/>
      <c r="Q131" s="318"/>
      <c r="R131" s="318"/>
      <c r="S131" s="318"/>
      <c r="T131" s="318"/>
      <c r="U131" s="318"/>
      <c r="V131" s="318"/>
      <c r="W131" s="318"/>
      <c r="X131" s="318"/>
      <c r="Y131" s="318"/>
      <c r="Z131" s="318"/>
      <c r="AA131" s="318"/>
      <c r="AB131" s="318"/>
      <c r="AC131" s="318"/>
    </row>
    <row r="132" spans="1:29">
      <c r="A132" s="324" t="s">
        <v>650</v>
      </c>
      <c r="B132" s="331" t="s">
        <v>657</v>
      </c>
      <c r="C132" s="310" t="s">
        <v>620</v>
      </c>
      <c r="D132" s="325">
        <v>0.04</v>
      </c>
      <c r="E132" s="332">
        <f>[1]资金室预测!B3</f>
        <v>0.04</v>
      </c>
      <c r="F132" s="318">
        <f t="shared" ref="F132:U134" si="38">E132</f>
        <v>0.04</v>
      </c>
      <c r="G132" s="318">
        <f t="shared" si="38"/>
        <v>0.04</v>
      </c>
      <c r="H132" s="318">
        <f t="shared" si="38"/>
        <v>0.04</v>
      </c>
      <c r="I132" s="318">
        <f t="shared" si="38"/>
        <v>0.04</v>
      </c>
      <c r="J132" s="318">
        <f t="shared" si="38"/>
        <v>0.04</v>
      </c>
      <c r="K132" s="318">
        <f t="shared" si="38"/>
        <v>0.04</v>
      </c>
      <c r="L132" s="318">
        <f t="shared" si="38"/>
        <v>0.04</v>
      </c>
      <c r="M132" s="318">
        <f t="shared" si="38"/>
        <v>0.04</v>
      </c>
      <c r="N132" s="318">
        <f t="shared" si="38"/>
        <v>0.04</v>
      </c>
      <c r="O132" s="318">
        <f t="shared" si="38"/>
        <v>0.04</v>
      </c>
      <c r="P132" s="318">
        <f t="shared" si="38"/>
        <v>0.04</v>
      </c>
      <c r="Q132" s="318">
        <f t="shared" si="38"/>
        <v>0.04</v>
      </c>
      <c r="R132" s="318">
        <f t="shared" si="38"/>
        <v>0.04</v>
      </c>
      <c r="S132" s="318">
        <f t="shared" si="38"/>
        <v>0.04</v>
      </c>
      <c r="T132" s="318">
        <f t="shared" si="38"/>
        <v>0.04</v>
      </c>
      <c r="U132" s="318">
        <f t="shared" si="38"/>
        <v>0.04</v>
      </c>
      <c r="V132" s="318">
        <f t="shared" ref="V132:AC134" si="39">U132</f>
        <v>0.04</v>
      </c>
      <c r="W132" s="318">
        <f t="shared" si="39"/>
        <v>0.04</v>
      </c>
      <c r="X132" s="318">
        <f t="shared" si="39"/>
        <v>0.04</v>
      </c>
      <c r="Y132" s="318">
        <f t="shared" si="39"/>
        <v>0.04</v>
      </c>
      <c r="Z132" s="318">
        <f t="shared" si="39"/>
        <v>0.04</v>
      </c>
      <c r="AA132" s="318">
        <f t="shared" si="39"/>
        <v>0.04</v>
      </c>
      <c r="AB132" s="318">
        <f t="shared" si="39"/>
        <v>0.04</v>
      </c>
      <c r="AC132" s="318">
        <f t="shared" si="39"/>
        <v>0.04</v>
      </c>
    </row>
    <row r="133" spans="1:29">
      <c r="A133" s="324" t="s">
        <v>689</v>
      </c>
      <c r="B133" s="331" t="s">
        <v>690</v>
      </c>
      <c r="C133" s="310" t="s">
        <v>691</v>
      </c>
      <c r="D133" s="325">
        <v>4.0500000000000001E-2</v>
      </c>
      <c r="E133" s="332">
        <f>[1]资金室预测!B4</f>
        <v>4.0500000000000001E-2</v>
      </c>
      <c r="F133" s="318">
        <f t="shared" si="38"/>
        <v>4.0500000000000001E-2</v>
      </c>
      <c r="G133" s="318">
        <f t="shared" si="38"/>
        <v>4.0500000000000001E-2</v>
      </c>
      <c r="H133" s="318">
        <f t="shared" si="38"/>
        <v>4.0500000000000001E-2</v>
      </c>
      <c r="I133" s="318">
        <f t="shared" si="38"/>
        <v>4.0500000000000001E-2</v>
      </c>
      <c r="J133" s="318">
        <f t="shared" si="38"/>
        <v>4.0500000000000001E-2</v>
      </c>
      <c r="K133" s="318">
        <f t="shared" si="38"/>
        <v>4.0500000000000001E-2</v>
      </c>
      <c r="L133" s="318">
        <f t="shared" si="38"/>
        <v>4.0500000000000001E-2</v>
      </c>
      <c r="M133" s="318">
        <f t="shared" si="38"/>
        <v>4.0500000000000001E-2</v>
      </c>
      <c r="N133" s="318">
        <f t="shared" si="38"/>
        <v>4.0500000000000001E-2</v>
      </c>
      <c r="O133" s="318">
        <f t="shared" si="38"/>
        <v>4.0500000000000001E-2</v>
      </c>
      <c r="P133" s="318">
        <f t="shared" si="38"/>
        <v>4.0500000000000001E-2</v>
      </c>
      <c r="Q133" s="318">
        <f t="shared" si="38"/>
        <v>4.0500000000000001E-2</v>
      </c>
      <c r="R133" s="318">
        <f t="shared" si="38"/>
        <v>4.0500000000000001E-2</v>
      </c>
      <c r="S133" s="318">
        <f t="shared" si="38"/>
        <v>4.0500000000000001E-2</v>
      </c>
      <c r="T133" s="318">
        <f t="shared" si="38"/>
        <v>4.0500000000000001E-2</v>
      </c>
      <c r="U133" s="318">
        <f t="shared" si="38"/>
        <v>4.0500000000000001E-2</v>
      </c>
      <c r="V133" s="318">
        <f t="shared" si="39"/>
        <v>4.0500000000000001E-2</v>
      </c>
      <c r="W133" s="318">
        <f t="shared" si="39"/>
        <v>4.0500000000000001E-2</v>
      </c>
      <c r="X133" s="318">
        <f t="shared" si="39"/>
        <v>4.0500000000000001E-2</v>
      </c>
      <c r="Y133" s="318">
        <f t="shared" si="39"/>
        <v>4.0500000000000001E-2</v>
      </c>
      <c r="Z133" s="318">
        <f t="shared" si="39"/>
        <v>4.0500000000000001E-2</v>
      </c>
      <c r="AA133" s="318">
        <f t="shared" si="39"/>
        <v>4.0500000000000001E-2</v>
      </c>
      <c r="AB133" s="318">
        <f t="shared" si="39"/>
        <v>4.0500000000000001E-2</v>
      </c>
      <c r="AC133" s="318">
        <f t="shared" si="39"/>
        <v>4.0500000000000001E-2</v>
      </c>
    </row>
    <row r="134" spans="1:29">
      <c r="A134" s="324" t="s">
        <v>692</v>
      </c>
      <c r="B134" s="331" t="s">
        <v>693</v>
      </c>
      <c r="C134" s="310" t="s">
        <v>694</v>
      </c>
      <c r="D134" s="325">
        <v>4.1000000000000002E-2</v>
      </c>
      <c r="E134" s="332">
        <f>[1]资金室预测!B5</f>
        <v>4.1000000000000002E-2</v>
      </c>
      <c r="F134" s="318">
        <f t="shared" si="38"/>
        <v>4.1000000000000002E-2</v>
      </c>
      <c r="G134" s="318">
        <f t="shared" si="38"/>
        <v>4.1000000000000002E-2</v>
      </c>
      <c r="H134" s="318">
        <f t="shared" si="38"/>
        <v>4.1000000000000002E-2</v>
      </c>
      <c r="I134" s="318">
        <f t="shared" si="38"/>
        <v>4.1000000000000002E-2</v>
      </c>
      <c r="J134" s="318">
        <f t="shared" si="38"/>
        <v>4.1000000000000002E-2</v>
      </c>
      <c r="K134" s="318">
        <f t="shared" si="38"/>
        <v>4.1000000000000002E-2</v>
      </c>
      <c r="L134" s="318">
        <f t="shared" si="38"/>
        <v>4.1000000000000002E-2</v>
      </c>
      <c r="M134" s="318">
        <f t="shared" si="38"/>
        <v>4.1000000000000002E-2</v>
      </c>
      <c r="N134" s="318">
        <f t="shared" si="38"/>
        <v>4.1000000000000002E-2</v>
      </c>
      <c r="O134" s="318">
        <f t="shared" si="38"/>
        <v>4.1000000000000002E-2</v>
      </c>
      <c r="P134" s="318">
        <f t="shared" si="38"/>
        <v>4.1000000000000002E-2</v>
      </c>
      <c r="Q134" s="318">
        <f t="shared" si="38"/>
        <v>4.1000000000000002E-2</v>
      </c>
      <c r="R134" s="318">
        <f t="shared" si="38"/>
        <v>4.1000000000000002E-2</v>
      </c>
      <c r="S134" s="318">
        <f t="shared" si="38"/>
        <v>4.1000000000000002E-2</v>
      </c>
      <c r="T134" s="318">
        <f t="shared" si="38"/>
        <v>4.1000000000000002E-2</v>
      </c>
      <c r="U134" s="318">
        <f t="shared" si="38"/>
        <v>4.1000000000000002E-2</v>
      </c>
      <c r="V134" s="318">
        <f t="shared" si="39"/>
        <v>4.1000000000000002E-2</v>
      </c>
      <c r="W134" s="318">
        <f t="shared" si="39"/>
        <v>4.1000000000000002E-2</v>
      </c>
      <c r="X134" s="318">
        <f t="shared" si="39"/>
        <v>4.1000000000000002E-2</v>
      </c>
      <c r="Y134" s="318">
        <f t="shared" si="39"/>
        <v>4.1000000000000002E-2</v>
      </c>
      <c r="Z134" s="318">
        <f t="shared" si="39"/>
        <v>4.1000000000000002E-2</v>
      </c>
      <c r="AA134" s="318">
        <f t="shared" si="39"/>
        <v>4.1000000000000002E-2</v>
      </c>
      <c r="AB134" s="318">
        <f t="shared" si="39"/>
        <v>4.1000000000000002E-2</v>
      </c>
      <c r="AC134" s="318">
        <f t="shared" si="39"/>
        <v>4.1000000000000002E-2</v>
      </c>
    </row>
    <row r="135" spans="1:29">
      <c r="A135" s="322" t="s">
        <v>695</v>
      </c>
      <c r="D135" s="316"/>
      <c r="E135" s="321"/>
      <c r="F135" s="318"/>
      <c r="G135" s="318"/>
      <c r="H135" s="318"/>
      <c r="I135" s="318"/>
      <c r="J135" s="318"/>
      <c r="K135" s="318"/>
      <c r="L135" s="318"/>
      <c r="M135" s="318"/>
      <c r="N135" s="318"/>
      <c r="O135" s="318"/>
      <c r="P135" s="318"/>
      <c r="Q135" s="318"/>
      <c r="R135" s="318"/>
      <c r="S135" s="318"/>
      <c r="T135" s="318"/>
      <c r="U135" s="318"/>
      <c r="V135" s="318"/>
      <c r="W135" s="318"/>
      <c r="X135" s="318"/>
      <c r="Y135" s="318"/>
      <c r="Z135" s="318"/>
      <c r="AA135" s="318"/>
      <c r="AB135" s="318"/>
      <c r="AC135" s="318"/>
    </row>
    <row r="136" spans="1:29">
      <c r="A136" s="324" t="s">
        <v>696</v>
      </c>
      <c r="B136" s="333" t="s">
        <v>697</v>
      </c>
      <c r="C136" s="310" t="s">
        <v>615</v>
      </c>
      <c r="D136" s="325">
        <v>0.35</v>
      </c>
      <c r="E136" s="329">
        <v>0.35</v>
      </c>
      <c r="F136" s="318">
        <v>0.35</v>
      </c>
      <c r="G136" s="318">
        <v>0.36</v>
      </c>
      <c r="H136" s="318">
        <v>0.36</v>
      </c>
      <c r="I136" s="318">
        <v>0.36</v>
      </c>
      <c r="J136" s="318">
        <v>0.36</v>
      </c>
      <c r="K136" s="318">
        <v>0.36</v>
      </c>
      <c r="L136" s="318">
        <v>0.36</v>
      </c>
      <c r="M136" s="318">
        <v>0.36</v>
      </c>
      <c r="N136" s="318">
        <v>0.36</v>
      </c>
      <c r="O136" s="318">
        <v>0.36</v>
      </c>
      <c r="P136" s="318">
        <v>0.36</v>
      </c>
      <c r="Q136" s="318">
        <v>0.36</v>
      </c>
      <c r="R136" s="318">
        <v>0.36</v>
      </c>
      <c r="S136" s="318">
        <v>0.36</v>
      </c>
      <c r="T136" s="318">
        <v>0.36</v>
      </c>
      <c r="U136" s="318">
        <v>0.36</v>
      </c>
      <c r="V136" s="318">
        <v>0.36</v>
      </c>
      <c r="W136" s="318">
        <v>0.36</v>
      </c>
      <c r="X136" s="318">
        <v>0.36</v>
      </c>
      <c r="Y136" s="318">
        <v>0.36</v>
      </c>
      <c r="Z136" s="318">
        <v>0.36</v>
      </c>
      <c r="AA136" s="318">
        <v>0.36</v>
      </c>
      <c r="AB136" s="318">
        <v>0.36</v>
      </c>
      <c r="AC136" s="318">
        <f t="shared" ref="AC136:AC138" si="40">AB136</f>
        <v>0.36</v>
      </c>
    </row>
    <row r="137" spans="1:29">
      <c r="A137" s="324" t="s">
        <v>651</v>
      </c>
      <c r="B137" s="333" t="s">
        <v>669</v>
      </c>
      <c r="C137" s="310" t="s">
        <v>615</v>
      </c>
      <c r="D137" s="325">
        <v>0.28000000000000003</v>
      </c>
      <c r="E137" s="329">
        <v>0.28000000000000003</v>
      </c>
      <c r="F137" s="318">
        <v>0.28000000000000003</v>
      </c>
      <c r="G137" s="318">
        <v>0.3</v>
      </c>
      <c r="H137" s="318">
        <v>0.3</v>
      </c>
      <c r="I137" s="318">
        <v>0.3</v>
      </c>
      <c r="J137" s="318">
        <v>0.3</v>
      </c>
      <c r="K137" s="318">
        <v>0.3</v>
      </c>
      <c r="L137" s="318">
        <v>0.3</v>
      </c>
      <c r="M137" s="318">
        <v>0.3</v>
      </c>
      <c r="N137" s="318">
        <v>0.3</v>
      </c>
      <c r="O137" s="318">
        <v>0.3</v>
      </c>
      <c r="P137" s="318">
        <v>0.3</v>
      </c>
      <c r="Q137" s="318">
        <v>0.3</v>
      </c>
      <c r="R137" s="318">
        <v>0.3</v>
      </c>
      <c r="S137" s="318">
        <v>0.3</v>
      </c>
      <c r="T137" s="318">
        <v>0.3</v>
      </c>
      <c r="U137" s="318">
        <v>0.3</v>
      </c>
      <c r="V137" s="318">
        <v>0.3</v>
      </c>
      <c r="W137" s="318">
        <v>0.3</v>
      </c>
      <c r="X137" s="318">
        <v>0.3</v>
      </c>
      <c r="Y137" s="318">
        <v>0.3</v>
      </c>
      <c r="Z137" s="318">
        <v>0.3</v>
      </c>
      <c r="AA137" s="318">
        <v>0.3</v>
      </c>
      <c r="AB137" s="318">
        <v>0.3</v>
      </c>
      <c r="AC137" s="318">
        <f t="shared" si="40"/>
        <v>0.3</v>
      </c>
    </row>
    <row r="138" spans="1:29">
      <c r="A138" s="324" t="s">
        <v>652</v>
      </c>
      <c r="B138" s="333" t="s">
        <v>669</v>
      </c>
      <c r="C138" s="310" t="s">
        <v>615</v>
      </c>
      <c r="D138" s="325">
        <v>0.35</v>
      </c>
      <c r="E138" s="329">
        <v>0.35</v>
      </c>
      <c r="F138" s="318">
        <v>0.35</v>
      </c>
      <c r="G138" s="318">
        <v>0.36</v>
      </c>
      <c r="H138" s="318">
        <v>0.36</v>
      </c>
      <c r="I138" s="318">
        <v>0.36</v>
      </c>
      <c r="J138" s="318">
        <v>0.36</v>
      </c>
      <c r="K138" s="318">
        <v>0.36</v>
      </c>
      <c r="L138" s="318">
        <v>0.36</v>
      </c>
      <c r="M138" s="318">
        <v>0.36</v>
      </c>
      <c r="N138" s="318">
        <v>0.36</v>
      </c>
      <c r="O138" s="318">
        <v>0.36</v>
      </c>
      <c r="P138" s="318">
        <v>0.36</v>
      </c>
      <c r="Q138" s="318">
        <v>0.36</v>
      </c>
      <c r="R138" s="318">
        <v>0.36</v>
      </c>
      <c r="S138" s="318">
        <v>0.36</v>
      </c>
      <c r="T138" s="318">
        <v>0.36</v>
      </c>
      <c r="U138" s="318">
        <v>0.36</v>
      </c>
      <c r="V138" s="318">
        <v>0.36</v>
      </c>
      <c r="W138" s="318">
        <v>0.36</v>
      </c>
      <c r="X138" s="318">
        <v>0.36</v>
      </c>
      <c r="Y138" s="318">
        <v>0.36</v>
      </c>
      <c r="Z138" s="318">
        <v>0.36</v>
      </c>
      <c r="AA138" s="318">
        <v>0.36</v>
      </c>
      <c r="AB138" s="318">
        <v>0.36</v>
      </c>
      <c r="AC138" s="318">
        <f t="shared" si="40"/>
        <v>0.36</v>
      </c>
    </row>
    <row r="139" spans="1:29">
      <c r="A139" s="322" t="s">
        <v>698</v>
      </c>
      <c r="D139" s="316"/>
      <c r="E139" s="321"/>
      <c r="F139" s="318"/>
      <c r="G139" s="318"/>
      <c r="H139" s="318"/>
      <c r="I139" s="318"/>
      <c r="J139" s="318"/>
      <c r="K139" s="318"/>
      <c r="L139" s="318"/>
      <c r="M139" s="318"/>
      <c r="N139" s="318"/>
      <c r="O139" s="318"/>
      <c r="P139" s="318"/>
      <c r="Q139" s="318"/>
      <c r="R139" s="318"/>
      <c r="S139" s="318"/>
      <c r="T139" s="318"/>
      <c r="U139" s="318"/>
      <c r="V139" s="318"/>
      <c r="W139" s="318"/>
      <c r="X139" s="318"/>
      <c r="Y139" s="318"/>
      <c r="Z139" s="318"/>
      <c r="AA139" s="318"/>
      <c r="AB139" s="318"/>
      <c r="AC139" s="318"/>
    </row>
    <row r="140" spans="1:29">
      <c r="A140" s="324" t="s">
        <v>649</v>
      </c>
      <c r="B140" s="334" t="s">
        <v>675</v>
      </c>
      <c r="C140" s="310" t="s">
        <v>620</v>
      </c>
      <c r="D140" s="325">
        <v>4.1500000000000002E-2</v>
      </c>
      <c r="E140" s="335">
        <v>3.1699999999999999E-2</v>
      </c>
      <c r="F140" s="318">
        <f t="shared" ref="F140:U144" si="41">E140</f>
        <v>3.1699999999999999E-2</v>
      </c>
      <c r="G140" s="318">
        <f t="shared" si="41"/>
        <v>3.1699999999999999E-2</v>
      </c>
      <c r="H140" s="318">
        <f t="shared" si="41"/>
        <v>3.1699999999999999E-2</v>
      </c>
      <c r="I140" s="318">
        <f t="shared" si="41"/>
        <v>3.1699999999999999E-2</v>
      </c>
      <c r="J140" s="318">
        <f t="shared" si="41"/>
        <v>3.1699999999999999E-2</v>
      </c>
      <c r="K140" s="318">
        <f t="shared" si="41"/>
        <v>3.1699999999999999E-2</v>
      </c>
      <c r="L140" s="318">
        <f t="shared" si="41"/>
        <v>3.1699999999999999E-2</v>
      </c>
      <c r="M140" s="318">
        <f t="shared" si="41"/>
        <v>3.1699999999999999E-2</v>
      </c>
      <c r="N140" s="318">
        <f t="shared" si="41"/>
        <v>3.1699999999999999E-2</v>
      </c>
      <c r="O140" s="318">
        <f t="shared" si="41"/>
        <v>3.1699999999999999E-2</v>
      </c>
      <c r="P140" s="318">
        <f t="shared" si="41"/>
        <v>3.1699999999999999E-2</v>
      </c>
      <c r="Q140" s="318">
        <f t="shared" si="41"/>
        <v>3.1699999999999999E-2</v>
      </c>
      <c r="R140" s="318">
        <f t="shared" si="41"/>
        <v>3.1699999999999999E-2</v>
      </c>
      <c r="S140" s="318">
        <f t="shared" si="41"/>
        <v>3.1699999999999999E-2</v>
      </c>
      <c r="T140" s="318">
        <f t="shared" si="41"/>
        <v>3.1699999999999999E-2</v>
      </c>
      <c r="U140" s="318">
        <f t="shared" si="41"/>
        <v>3.1699999999999999E-2</v>
      </c>
      <c r="V140" s="318">
        <f t="shared" ref="V140:AC144" si="42">U140</f>
        <v>3.1699999999999999E-2</v>
      </c>
      <c r="W140" s="318">
        <f t="shared" si="42"/>
        <v>3.1699999999999999E-2</v>
      </c>
      <c r="X140" s="318">
        <f t="shared" si="42"/>
        <v>3.1699999999999999E-2</v>
      </c>
      <c r="Y140" s="318">
        <f t="shared" si="42"/>
        <v>3.1699999999999999E-2</v>
      </c>
      <c r="Z140" s="318">
        <f t="shared" si="42"/>
        <v>3.1699999999999999E-2</v>
      </c>
      <c r="AA140" s="318">
        <f t="shared" si="42"/>
        <v>3.1699999999999999E-2</v>
      </c>
      <c r="AB140" s="318">
        <f t="shared" si="42"/>
        <v>3.1699999999999999E-2</v>
      </c>
      <c r="AC140" s="318">
        <f t="shared" si="42"/>
        <v>3.1699999999999999E-2</v>
      </c>
    </row>
    <row r="141" spans="1:29">
      <c r="A141" s="324" t="s">
        <v>650</v>
      </c>
      <c r="B141" s="334" t="s">
        <v>675</v>
      </c>
      <c r="C141" s="310" t="s">
        <v>620</v>
      </c>
      <c r="D141" s="325">
        <v>4.1500000000000002E-2</v>
      </c>
      <c r="E141" s="335">
        <v>3.1699999999999999E-2</v>
      </c>
      <c r="F141" s="318">
        <f t="shared" si="41"/>
        <v>3.1699999999999999E-2</v>
      </c>
      <c r="G141" s="318">
        <f t="shared" si="41"/>
        <v>3.1699999999999999E-2</v>
      </c>
      <c r="H141" s="318">
        <f t="shared" si="41"/>
        <v>3.1699999999999999E-2</v>
      </c>
      <c r="I141" s="318">
        <f t="shared" si="41"/>
        <v>3.1699999999999999E-2</v>
      </c>
      <c r="J141" s="318">
        <f t="shared" si="41"/>
        <v>3.1699999999999999E-2</v>
      </c>
      <c r="K141" s="318">
        <f t="shared" si="41"/>
        <v>3.1699999999999999E-2</v>
      </c>
      <c r="L141" s="318">
        <f t="shared" si="41"/>
        <v>3.1699999999999999E-2</v>
      </c>
      <c r="M141" s="318">
        <f t="shared" si="41"/>
        <v>3.1699999999999999E-2</v>
      </c>
      <c r="N141" s="318">
        <f t="shared" si="41"/>
        <v>3.1699999999999999E-2</v>
      </c>
      <c r="O141" s="318">
        <f t="shared" si="41"/>
        <v>3.1699999999999999E-2</v>
      </c>
      <c r="P141" s="318">
        <f t="shared" si="41"/>
        <v>3.1699999999999999E-2</v>
      </c>
      <c r="Q141" s="318">
        <f t="shared" si="41"/>
        <v>3.1699999999999999E-2</v>
      </c>
      <c r="R141" s="318">
        <f t="shared" si="41"/>
        <v>3.1699999999999999E-2</v>
      </c>
      <c r="S141" s="318">
        <f t="shared" si="41"/>
        <v>3.1699999999999999E-2</v>
      </c>
      <c r="T141" s="318">
        <f t="shared" si="41"/>
        <v>3.1699999999999999E-2</v>
      </c>
      <c r="U141" s="318">
        <f t="shared" si="41"/>
        <v>3.1699999999999999E-2</v>
      </c>
      <c r="V141" s="318">
        <f t="shared" si="42"/>
        <v>3.1699999999999999E-2</v>
      </c>
      <c r="W141" s="318">
        <f t="shared" si="42"/>
        <v>3.1699999999999999E-2</v>
      </c>
      <c r="X141" s="318">
        <f t="shared" si="42"/>
        <v>3.1699999999999999E-2</v>
      </c>
      <c r="Y141" s="318">
        <f t="shared" si="42"/>
        <v>3.1699999999999999E-2</v>
      </c>
      <c r="Z141" s="318">
        <f t="shared" si="42"/>
        <v>3.1699999999999999E-2</v>
      </c>
      <c r="AA141" s="318">
        <f t="shared" si="42"/>
        <v>3.1699999999999999E-2</v>
      </c>
      <c r="AB141" s="318">
        <f t="shared" si="42"/>
        <v>3.1699999999999999E-2</v>
      </c>
      <c r="AC141" s="318">
        <f t="shared" si="42"/>
        <v>3.1699999999999999E-2</v>
      </c>
    </row>
    <row r="142" spans="1:29">
      <c r="A142" s="324" t="s">
        <v>651</v>
      </c>
      <c r="B142" s="334" t="s">
        <v>675</v>
      </c>
      <c r="C142" s="310" t="s">
        <v>620</v>
      </c>
      <c r="D142" s="325">
        <v>4.1500000000000002E-2</v>
      </c>
      <c r="E142" s="335">
        <v>3.1699999999999999E-2</v>
      </c>
      <c r="F142" s="318">
        <f t="shared" si="41"/>
        <v>3.1699999999999999E-2</v>
      </c>
      <c r="G142" s="318">
        <f t="shared" si="41"/>
        <v>3.1699999999999999E-2</v>
      </c>
      <c r="H142" s="318">
        <f t="shared" si="41"/>
        <v>3.1699999999999999E-2</v>
      </c>
      <c r="I142" s="318">
        <f t="shared" si="41"/>
        <v>3.1699999999999999E-2</v>
      </c>
      <c r="J142" s="318">
        <f t="shared" si="41"/>
        <v>3.1699999999999999E-2</v>
      </c>
      <c r="K142" s="318">
        <f t="shared" si="41"/>
        <v>3.1699999999999999E-2</v>
      </c>
      <c r="L142" s="318">
        <f t="shared" si="41"/>
        <v>3.1699999999999999E-2</v>
      </c>
      <c r="M142" s="318">
        <f t="shared" si="41"/>
        <v>3.1699999999999999E-2</v>
      </c>
      <c r="N142" s="318">
        <f t="shared" si="41"/>
        <v>3.1699999999999999E-2</v>
      </c>
      <c r="O142" s="318">
        <f t="shared" si="41"/>
        <v>3.1699999999999999E-2</v>
      </c>
      <c r="P142" s="318">
        <f t="shared" si="41"/>
        <v>3.1699999999999999E-2</v>
      </c>
      <c r="Q142" s="318">
        <f t="shared" si="41"/>
        <v>3.1699999999999999E-2</v>
      </c>
      <c r="R142" s="318">
        <f t="shared" si="41"/>
        <v>3.1699999999999999E-2</v>
      </c>
      <c r="S142" s="318">
        <f t="shared" si="41"/>
        <v>3.1699999999999999E-2</v>
      </c>
      <c r="T142" s="318">
        <f t="shared" si="41"/>
        <v>3.1699999999999999E-2</v>
      </c>
      <c r="U142" s="318">
        <f t="shared" si="41"/>
        <v>3.1699999999999999E-2</v>
      </c>
      <c r="V142" s="318">
        <f t="shared" si="42"/>
        <v>3.1699999999999999E-2</v>
      </c>
      <c r="W142" s="318">
        <f t="shared" si="42"/>
        <v>3.1699999999999999E-2</v>
      </c>
      <c r="X142" s="318">
        <f t="shared" si="42"/>
        <v>3.1699999999999999E-2</v>
      </c>
      <c r="Y142" s="318">
        <f t="shared" si="42"/>
        <v>3.1699999999999999E-2</v>
      </c>
      <c r="Z142" s="318">
        <f t="shared" si="42"/>
        <v>3.1699999999999999E-2</v>
      </c>
      <c r="AA142" s="318">
        <f t="shared" si="42"/>
        <v>3.1699999999999999E-2</v>
      </c>
      <c r="AB142" s="318">
        <f t="shared" si="42"/>
        <v>3.1699999999999999E-2</v>
      </c>
      <c r="AC142" s="318">
        <f t="shared" si="42"/>
        <v>3.1699999999999999E-2</v>
      </c>
    </row>
    <row r="143" spans="1:29">
      <c r="A143" s="324" t="s">
        <v>652</v>
      </c>
      <c r="B143" s="334" t="s">
        <v>675</v>
      </c>
      <c r="C143" s="310" t="s">
        <v>620</v>
      </c>
      <c r="D143" s="325">
        <v>4.1500000000000002E-2</v>
      </c>
      <c r="E143" s="335">
        <v>3.1699999999999999E-2</v>
      </c>
      <c r="F143" s="318">
        <f t="shared" si="41"/>
        <v>3.1699999999999999E-2</v>
      </c>
      <c r="G143" s="318">
        <f t="shared" si="41"/>
        <v>3.1699999999999999E-2</v>
      </c>
      <c r="H143" s="318">
        <f t="shared" si="41"/>
        <v>3.1699999999999999E-2</v>
      </c>
      <c r="I143" s="318">
        <f t="shared" si="41"/>
        <v>3.1699999999999999E-2</v>
      </c>
      <c r="J143" s="318">
        <f t="shared" si="41"/>
        <v>3.1699999999999999E-2</v>
      </c>
      <c r="K143" s="318">
        <f t="shared" si="41"/>
        <v>3.1699999999999999E-2</v>
      </c>
      <c r="L143" s="318">
        <f t="shared" si="41"/>
        <v>3.1699999999999999E-2</v>
      </c>
      <c r="M143" s="318">
        <f t="shared" si="41"/>
        <v>3.1699999999999999E-2</v>
      </c>
      <c r="N143" s="318">
        <f t="shared" si="41"/>
        <v>3.1699999999999999E-2</v>
      </c>
      <c r="O143" s="318">
        <f t="shared" si="41"/>
        <v>3.1699999999999999E-2</v>
      </c>
      <c r="P143" s="318">
        <f t="shared" si="41"/>
        <v>3.1699999999999999E-2</v>
      </c>
      <c r="Q143" s="318">
        <f t="shared" si="41"/>
        <v>3.1699999999999999E-2</v>
      </c>
      <c r="R143" s="318">
        <f t="shared" si="41"/>
        <v>3.1699999999999999E-2</v>
      </c>
      <c r="S143" s="318">
        <f t="shared" si="41"/>
        <v>3.1699999999999999E-2</v>
      </c>
      <c r="T143" s="318">
        <f t="shared" si="41"/>
        <v>3.1699999999999999E-2</v>
      </c>
      <c r="U143" s="318">
        <f t="shared" si="41"/>
        <v>3.1699999999999999E-2</v>
      </c>
      <c r="V143" s="318">
        <f t="shared" si="42"/>
        <v>3.1699999999999999E-2</v>
      </c>
      <c r="W143" s="318">
        <f t="shared" si="42"/>
        <v>3.1699999999999999E-2</v>
      </c>
      <c r="X143" s="318">
        <f t="shared" si="42"/>
        <v>3.1699999999999999E-2</v>
      </c>
      <c r="Y143" s="318">
        <f t="shared" si="42"/>
        <v>3.1699999999999999E-2</v>
      </c>
      <c r="Z143" s="318">
        <f t="shared" si="42"/>
        <v>3.1699999999999999E-2</v>
      </c>
      <c r="AA143" s="318">
        <f t="shared" si="42"/>
        <v>3.1699999999999999E-2</v>
      </c>
      <c r="AB143" s="318">
        <f t="shared" si="42"/>
        <v>3.1699999999999999E-2</v>
      </c>
      <c r="AC143" s="318">
        <f t="shared" si="42"/>
        <v>3.1699999999999999E-2</v>
      </c>
    </row>
    <row r="144" spans="1:29">
      <c r="A144" s="324" t="s">
        <v>679</v>
      </c>
      <c r="B144" s="334" t="s">
        <v>675</v>
      </c>
      <c r="C144" s="310" t="s">
        <v>620</v>
      </c>
      <c r="D144" s="325">
        <v>4.1500000000000002E-2</v>
      </c>
      <c r="E144" s="335">
        <v>3.1699999999999999E-2</v>
      </c>
      <c r="F144" s="318">
        <f t="shared" si="41"/>
        <v>3.1699999999999999E-2</v>
      </c>
      <c r="G144" s="318">
        <f t="shared" si="41"/>
        <v>3.1699999999999999E-2</v>
      </c>
      <c r="H144" s="318">
        <f t="shared" si="41"/>
        <v>3.1699999999999999E-2</v>
      </c>
      <c r="I144" s="318">
        <f t="shared" si="41"/>
        <v>3.1699999999999999E-2</v>
      </c>
      <c r="J144" s="318">
        <f t="shared" si="41"/>
        <v>3.1699999999999999E-2</v>
      </c>
      <c r="K144" s="318">
        <f t="shared" si="41"/>
        <v>3.1699999999999999E-2</v>
      </c>
      <c r="L144" s="318">
        <f t="shared" si="41"/>
        <v>3.1699999999999999E-2</v>
      </c>
      <c r="M144" s="318">
        <f t="shared" si="41"/>
        <v>3.1699999999999999E-2</v>
      </c>
      <c r="N144" s="318">
        <f t="shared" si="41"/>
        <v>3.1699999999999999E-2</v>
      </c>
      <c r="O144" s="318">
        <f t="shared" si="41"/>
        <v>3.1699999999999999E-2</v>
      </c>
      <c r="P144" s="318">
        <f t="shared" si="41"/>
        <v>3.1699999999999999E-2</v>
      </c>
      <c r="Q144" s="318">
        <f t="shared" si="41"/>
        <v>3.1699999999999999E-2</v>
      </c>
      <c r="R144" s="318">
        <f t="shared" si="41"/>
        <v>3.1699999999999999E-2</v>
      </c>
      <c r="S144" s="318">
        <f t="shared" si="41"/>
        <v>3.1699999999999999E-2</v>
      </c>
      <c r="T144" s="318">
        <f t="shared" si="41"/>
        <v>3.1699999999999999E-2</v>
      </c>
      <c r="U144" s="318">
        <f t="shared" si="41"/>
        <v>3.1699999999999999E-2</v>
      </c>
      <c r="V144" s="318">
        <f t="shared" si="42"/>
        <v>3.1699999999999999E-2</v>
      </c>
      <c r="W144" s="318">
        <f t="shared" si="42"/>
        <v>3.1699999999999999E-2</v>
      </c>
      <c r="X144" s="318">
        <f t="shared" si="42"/>
        <v>3.1699999999999999E-2</v>
      </c>
      <c r="Y144" s="318">
        <f t="shared" si="42"/>
        <v>3.1699999999999999E-2</v>
      </c>
      <c r="Z144" s="318">
        <f t="shared" si="42"/>
        <v>3.1699999999999999E-2</v>
      </c>
      <c r="AA144" s="318">
        <f t="shared" si="42"/>
        <v>3.1699999999999999E-2</v>
      </c>
      <c r="AB144" s="318">
        <f t="shared" si="42"/>
        <v>3.1699999999999999E-2</v>
      </c>
      <c r="AC144" s="318">
        <f t="shared" si="42"/>
        <v>3.1699999999999999E-2</v>
      </c>
    </row>
    <row r="145" spans="1:29">
      <c r="A145" s="314" t="s">
        <v>699</v>
      </c>
      <c r="D145" s="316"/>
      <c r="E145" s="321"/>
      <c r="F145" s="318"/>
      <c r="G145" s="318"/>
      <c r="H145" s="318"/>
      <c r="I145" s="318"/>
      <c r="J145" s="318"/>
      <c r="K145" s="318"/>
      <c r="L145" s="318"/>
      <c r="M145" s="318"/>
      <c r="N145" s="318"/>
      <c r="O145" s="318"/>
      <c r="P145" s="318"/>
      <c r="Q145" s="318"/>
      <c r="R145" s="318"/>
      <c r="S145" s="318"/>
      <c r="T145" s="318"/>
      <c r="U145" s="318"/>
      <c r="V145" s="318"/>
      <c r="W145" s="318"/>
      <c r="X145" s="318"/>
      <c r="Y145" s="318"/>
      <c r="Z145" s="318"/>
      <c r="AA145" s="318"/>
      <c r="AB145" s="318"/>
      <c r="AC145" s="318"/>
    </row>
    <row r="146" spans="1:29">
      <c r="A146" s="322" t="s">
        <v>700</v>
      </c>
      <c r="B146" s="333" t="s">
        <v>669</v>
      </c>
      <c r="C146" s="310" t="s">
        <v>620</v>
      </c>
      <c r="D146" s="325">
        <v>3.0000000000000001E-3</v>
      </c>
      <c r="E146" s="329">
        <v>3.0000000000000001E-3</v>
      </c>
      <c r="F146" s="318">
        <v>3.0000000000000001E-3</v>
      </c>
      <c r="G146" s="318">
        <v>3.0999999999999999E-3</v>
      </c>
      <c r="H146" s="318">
        <v>3.0999999999999999E-3</v>
      </c>
      <c r="I146" s="318">
        <f t="shared" ref="G146:AC149" si="43">H146</f>
        <v>3.0999999999999999E-3</v>
      </c>
      <c r="J146" s="318">
        <f t="shared" si="43"/>
        <v>3.0999999999999999E-3</v>
      </c>
      <c r="K146" s="318">
        <f t="shared" si="43"/>
        <v>3.0999999999999999E-3</v>
      </c>
      <c r="L146" s="318">
        <f t="shared" si="43"/>
        <v>3.0999999999999999E-3</v>
      </c>
      <c r="M146" s="318">
        <f t="shared" si="43"/>
        <v>3.0999999999999999E-3</v>
      </c>
      <c r="N146" s="318">
        <f t="shared" si="43"/>
        <v>3.0999999999999999E-3</v>
      </c>
      <c r="O146" s="318">
        <f t="shared" si="43"/>
        <v>3.0999999999999999E-3</v>
      </c>
      <c r="P146" s="318">
        <f t="shared" si="43"/>
        <v>3.0999999999999999E-3</v>
      </c>
      <c r="Q146" s="318">
        <f t="shared" si="43"/>
        <v>3.0999999999999999E-3</v>
      </c>
      <c r="R146" s="318">
        <f t="shared" si="43"/>
        <v>3.0999999999999999E-3</v>
      </c>
      <c r="S146" s="318">
        <f t="shared" si="43"/>
        <v>3.0999999999999999E-3</v>
      </c>
      <c r="T146" s="318">
        <f t="shared" si="43"/>
        <v>3.0999999999999999E-3</v>
      </c>
      <c r="U146" s="318">
        <f t="shared" si="43"/>
        <v>3.0999999999999999E-3</v>
      </c>
      <c r="V146" s="318">
        <f t="shared" si="43"/>
        <v>3.0999999999999999E-3</v>
      </c>
      <c r="W146" s="318">
        <f t="shared" si="43"/>
        <v>3.0999999999999999E-3</v>
      </c>
      <c r="X146" s="318">
        <f t="shared" si="43"/>
        <v>3.0999999999999999E-3</v>
      </c>
      <c r="Y146" s="318">
        <f t="shared" si="43"/>
        <v>3.0999999999999999E-3</v>
      </c>
      <c r="Z146" s="318">
        <f t="shared" si="43"/>
        <v>3.0999999999999999E-3</v>
      </c>
      <c r="AA146" s="318">
        <f t="shared" si="43"/>
        <v>3.0999999999999999E-3</v>
      </c>
      <c r="AB146" s="318">
        <f t="shared" si="43"/>
        <v>3.0999999999999999E-3</v>
      </c>
      <c r="AC146" s="318">
        <f t="shared" si="43"/>
        <v>3.0999999999999999E-3</v>
      </c>
    </row>
    <row r="147" spans="1:29">
      <c r="A147" s="322" t="s">
        <v>670</v>
      </c>
      <c r="B147" s="310" t="s">
        <v>619</v>
      </c>
      <c r="C147" s="310" t="s">
        <v>620</v>
      </c>
      <c r="D147" s="316">
        <v>0</v>
      </c>
      <c r="E147" s="319">
        <v>0</v>
      </c>
      <c r="F147" s="318">
        <f t="shared" ref="F147:F149" si="44">E147</f>
        <v>0</v>
      </c>
      <c r="G147" s="318">
        <f t="shared" si="43"/>
        <v>0</v>
      </c>
      <c r="H147" s="318">
        <f t="shared" si="43"/>
        <v>0</v>
      </c>
      <c r="I147" s="318">
        <f t="shared" si="43"/>
        <v>0</v>
      </c>
      <c r="J147" s="318">
        <f t="shared" si="43"/>
        <v>0</v>
      </c>
      <c r="K147" s="318">
        <f t="shared" si="43"/>
        <v>0</v>
      </c>
      <c r="L147" s="318">
        <f t="shared" si="43"/>
        <v>0</v>
      </c>
      <c r="M147" s="318">
        <f t="shared" si="43"/>
        <v>0</v>
      </c>
      <c r="N147" s="318">
        <f t="shared" si="43"/>
        <v>0</v>
      </c>
      <c r="O147" s="318">
        <f t="shared" si="43"/>
        <v>0</v>
      </c>
      <c r="P147" s="318">
        <f t="shared" si="43"/>
        <v>0</v>
      </c>
      <c r="Q147" s="318">
        <f t="shared" si="43"/>
        <v>0</v>
      </c>
      <c r="R147" s="318">
        <f t="shared" si="43"/>
        <v>0</v>
      </c>
      <c r="S147" s="318">
        <f t="shared" si="43"/>
        <v>0</v>
      </c>
      <c r="T147" s="318">
        <f t="shared" si="43"/>
        <v>0</v>
      </c>
      <c r="U147" s="318">
        <f t="shared" si="43"/>
        <v>0</v>
      </c>
      <c r="V147" s="318">
        <f t="shared" si="43"/>
        <v>0</v>
      </c>
      <c r="W147" s="318">
        <f t="shared" si="43"/>
        <v>0</v>
      </c>
      <c r="X147" s="318">
        <f t="shared" si="43"/>
        <v>0</v>
      </c>
      <c r="Y147" s="318">
        <f t="shared" si="43"/>
        <v>0</v>
      </c>
      <c r="Z147" s="318">
        <f t="shared" si="43"/>
        <v>0</v>
      </c>
      <c r="AA147" s="318">
        <f t="shared" si="43"/>
        <v>0</v>
      </c>
      <c r="AB147" s="318">
        <f t="shared" si="43"/>
        <v>0</v>
      </c>
      <c r="AC147" s="318">
        <f t="shared" si="43"/>
        <v>0</v>
      </c>
    </row>
    <row r="148" spans="1:29">
      <c r="A148" s="322" t="s">
        <v>672</v>
      </c>
      <c r="B148" s="333" t="s">
        <v>669</v>
      </c>
      <c r="C148" s="310" t="s">
        <v>620</v>
      </c>
      <c r="D148" s="325">
        <v>8.3999999999999995E-3</v>
      </c>
      <c r="E148" s="329">
        <v>8.3999999999999995E-3</v>
      </c>
      <c r="F148" s="318">
        <v>8.3999999999999995E-3</v>
      </c>
      <c r="G148" s="318">
        <v>8.5000000000000006E-3</v>
      </c>
      <c r="H148" s="318">
        <v>8.5000000000000006E-3</v>
      </c>
      <c r="I148" s="318">
        <f t="shared" si="43"/>
        <v>8.5000000000000006E-3</v>
      </c>
      <c r="J148" s="318">
        <f t="shared" si="43"/>
        <v>8.5000000000000006E-3</v>
      </c>
      <c r="K148" s="318">
        <f t="shared" si="43"/>
        <v>8.5000000000000006E-3</v>
      </c>
      <c r="L148" s="318">
        <f t="shared" si="43"/>
        <v>8.5000000000000006E-3</v>
      </c>
      <c r="M148" s="318">
        <f t="shared" si="43"/>
        <v>8.5000000000000006E-3</v>
      </c>
      <c r="N148" s="318">
        <f t="shared" si="43"/>
        <v>8.5000000000000006E-3</v>
      </c>
      <c r="O148" s="318">
        <f t="shared" si="43"/>
        <v>8.5000000000000006E-3</v>
      </c>
      <c r="P148" s="318">
        <f t="shared" si="43"/>
        <v>8.5000000000000006E-3</v>
      </c>
      <c r="Q148" s="318">
        <f t="shared" si="43"/>
        <v>8.5000000000000006E-3</v>
      </c>
      <c r="R148" s="318">
        <f t="shared" si="43"/>
        <v>8.5000000000000006E-3</v>
      </c>
      <c r="S148" s="318">
        <f t="shared" si="43"/>
        <v>8.5000000000000006E-3</v>
      </c>
      <c r="T148" s="318">
        <f t="shared" si="43"/>
        <v>8.5000000000000006E-3</v>
      </c>
      <c r="U148" s="318">
        <f t="shared" si="43"/>
        <v>8.5000000000000006E-3</v>
      </c>
      <c r="V148" s="318">
        <f t="shared" si="43"/>
        <v>8.5000000000000006E-3</v>
      </c>
      <c r="W148" s="318">
        <f t="shared" si="43"/>
        <v>8.5000000000000006E-3</v>
      </c>
      <c r="X148" s="318">
        <f t="shared" si="43"/>
        <v>8.5000000000000006E-3</v>
      </c>
      <c r="Y148" s="318">
        <f t="shared" si="43"/>
        <v>8.5000000000000006E-3</v>
      </c>
      <c r="Z148" s="318">
        <f t="shared" si="43"/>
        <v>8.5000000000000006E-3</v>
      </c>
      <c r="AA148" s="318">
        <f t="shared" si="43"/>
        <v>8.5000000000000006E-3</v>
      </c>
      <c r="AB148" s="318">
        <f t="shared" si="43"/>
        <v>8.5000000000000006E-3</v>
      </c>
      <c r="AC148" s="318">
        <f t="shared" si="43"/>
        <v>8.5000000000000006E-3</v>
      </c>
    </row>
    <row r="149" spans="1:29">
      <c r="A149" s="322" t="s">
        <v>701</v>
      </c>
      <c r="B149" s="334" t="s">
        <v>675</v>
      </c>
      <c r="C149" s="310" t="s">
        <v>620</v>
      </c>
      <c r="D149" s="325">
        <v>3.3000000000000002E-2</v>
      </c>
      <c r="E149" s="335">
        <v>3.09E-2</v>
      </c>
      <c r="F149" s="318">
        <f t="shared" si="44"/>
        <v>3.09E-2</v>
      </c>
      <c r="G149" s="318">
        <f t="shared" si="43"/>
        <v>3.09E-2</v>
      </c>
      <c r="H149" s="318">
        <f t="shared" si="43"/>
        <v>3.09E-2</v>
      </c>
      <c r="I149" s="318">
        <f t="shared" si="43"/>
        <v>3.09E-2</v>
      </c>
      <c r="J149" s="318">
        <f t="shared" si="43"/>
        <v>3.09E-2</v>
      </c>
      <c r="K149" s="318">
        <f t="shared" si="43"/>
        <v>3.09E-2</v>
      </c>
      <c r="L149" s="318">
        <f t="shared" si="43"/>
        <v>3.09E-2</v>
      </c>
      <c r="M149" s="318">
        <f t="shared" si="43"/>
        <v>3.09E-2</v>
      </c>
      <c r="N149" s="318">
        <f t="shared" si="43"/>
        <v>3.09E-2</v>
      </c>
      <c r="O149" s="318">
        <f t="shared" si="43"/>
        <v>3.09E-2</v>
      </c>
      <c r="P149" s="318">
        <f t="shared" si="43"/>
        <v>3.09E-2</v>
      </c>
      <c r="Q149" s="318">
        <f t="shared" si="43"/>
        <v>3.09E-2</v>
      </c>
      <c r="R149" s="318">
        <f t="shared" si="43"/>
        <v>3.09E-2</v>
      </c>
      <c r="S149" s="318">
        <f t="shared" si="43"/>
        <v>3.09E-2</v>
      </c>
      <c r="T149" s="318">
        <f t="shared" si="43"/>
        <v>3.09E-2</v>
      </c>
      <c r="U149" s="318">
        <f t="shared" si="43"/>
        <v>3.09E-2</v>
      </c>
      <c r="V149" s="318">
        <f t="shared" si="43"/>
        <v>3.09E-2</v>
      </c>
      <c r="W149" s="318">
        <f t="shared" si="43"/>
        <v>3.09E-2</v>
      </c>
      <c r="X149" s="318">
        <f t="shared" si="43"/>
        <v>3.09E-2</v>
      </c>
      <c r="Y149" s="318">
        <f t="shared" si="43"/>
        <v>3.09E-2</v>
      </c>
      <c r="Z149" s="318">
        <f t="shared" si="43"/>
        <v>3.09E-2</v>
      </c>
      <c r="AA149" s="318">
        <f t="shared" si="43"/>
        <v>3.09E-2</v>
      </c>
      <c r="AB149" s="318">
        <f t="shared" si="43"/>
        <v>3.09E-2</v>
      </c>
      <c r="AC149" s="318">
        <f t="shared" si="43"/>
        <v>3.09E-2</v>
      </c>
    </row>
    <row r="150" spans="1:29">
      <c r="A150" s="322" t="s">
        <v>702</v>
      </c>
      <c r="D150" s="316"/>
      <c r="E150" s="321"/>
      <c r="F150" s="318"/>
      <c r="G150" s="318"/>
      <c r="H150" s="318"/>
      <c r="I150" s="318"/>
      <c r="J150" s="318"/>
      <c r="K150" s="318"/>
      <c r="L150" s="318"/>
      <c r="M150" s="318"/>
      <c r="N150" s="318"/>
      <c r="O150" s="318"/>
      <c r="P150" s="318"/>
      <c r="Q150" s="318"/>
      <c r="R150" s="318"/>
      <c r="S150" s="318"/>
      <c r="T150" s="318"/>
      <c r="U150" s="318"/>
      <c r="V150" s="318"/>
      <c r="W150" s="318"/>
      <c r="X150" s="318"/>
      <c r="Y150" s="318"/>
      <c r="Z150" s="318"/>
      <c r="AA150" s="318"/>
      <c r="AB150" s="318"/>
      <c r="AC150" s="318"/>
    </row>
    <row r="151" spans="1:29">
      <c r="A151" s="324" t="s">
        <v>677</v>
      </c>
      <c r="B151" s="333" t="s">
        <v>669</v>
      </c>
      <c r="C151" s="310" t="s">
        <v>615</v>
      </c>
      <c r="D151" s="325">
        <v>-0.31</v>
      </c>
      <c r="E151" s="329">
        <v>-0.31</v>
      </c>
      <c r="F151" s="318">
        <v>-0.31</v>
      </c>
      <c r="G151" s="318">
        <f t="shared" ref="G151:V152" si="45">F151</f>
        <v>-0.31</v>
      </c>
      <c r="H151" s="318">
        <f t="shared" si="45"/>
        <v>-0.31</v>
      </c>
      <c r="I151" s="318">
        <f t="shared" si="45"/>
        <v>-0.31</v>
      </c>
      <c r="J151" s="318">
        <f t="shared" si="45"/>
        <v>-0.31</v>
      </c>
      <c r="K151" s="318">
        <f t="shared" si="45"/>
        <v>-0.31</v>
      </c>
      <c r="L151" s="318">
        <f t="shared" si="45"/>
        <v>-0.31</v>
      </c>
      <c r="M151" s="318">
        <f t="shared" si="45"/>
        <v>-0.31</v>
      </c>
      <c r="N151" s="318">
        <f t="shared" si="45"/>
        <v>-0.31</v>
      </c>
      <c r="O151" s="318">
        <f t="shared" si="45"/>
        <v>-0.31</v>
      </c>
      <c r="P151" s="318">
        <f t="shared" si="45"/>
        <v>-0.31</v>
      </c>
      <c r="Q151" s="318">
        <f t="shared" si="45"/>
        <v>-0.31</v>
      </c>
      <c r="R151" s="318">
        <f t="shared" si="45"/>
        <v>-0.31</v>
      </c>
      <c r="S151" s="318">
        <f t="shared" si="45"/>
        <v>-0.31</v>
      </c>
      <c r="T151" s="318">
        <f t="shared" si="45"/>
        <v>-0.31</v>
      </c>
      <c r="U151" s="318">
        <f t="shared" si="45"/>
        <v>-0.31</v>
      </c>
      <c r="V151" s="318">
        <f t="shared" si="45"/>
        <v>-0.31</v>
      </c>
      <c r="W151" s="318">
        <f t="shared" ref="U151:AC152" si="46">V151</f>
        <v>-0.31</v>
      </c>
      <c r="X151" s="318">
        <f t="shared" si="46"/>
        <v>-0.31</v>
      </c>
      <c r="Y151" s="318">
        <f t="shared" si="46"/>
        <v>-0.31</v>
      </c>
      <c r="Z151" s="318">
        <f t="shared" si="46"/>
        <v>-0.31</v>
      </c>
      <c r="AA151" s="318">
        <f t="shared" si="46"/>
        <v>-0.31</v>
      </c>
      <c r="AB151" s="318">
        <f t="shared" si="46"/>
        <v>-0.31</v>
      </c>
      <c r="AC151" s="318">
        <f t="shared" si="46"/>
        <v>-0.31</v>
      </c>
    </row>
    <row r="152" spans="1:29">
      <c r="A152" s="324" t="s">
        <v>660</v>
      </c>
      <c r="B152" s="333" t="s">
        <v>669</v>
      </c>
      <c r="C152" s="310" t="s">
        <v>615</v>
      </c>
      <c r="D152" s="325">
        <v>-0.19</v>
      </c>
      <c r="E152" s="329">
        <v>-0.19</v>
      </c>
      <c r="F152" s="318">
        <v>-0.19</v>
      </c>
      <c r="G152" s="318">
        <f t="shared" si="45"/>
        <v>-0.19</v>
      </c>
      <c r="H152" s="318">
        <f t="shared" si="45"/>
        <v>-0.19</v>
      </c>
      <c r="I152" s="318">
        <f t="shared" si="45"/>
        <v>-0.19</v>
      </c>
      <c r="J152" s="318">
        <f t="shared" si="45"/>
        <v>-0.19</v>
      </c>
      <c r="K152" s="318">
        <f t="shared" si="45"/>
        <v>-0.19</v>
      </c>
      <c r="L152" s="318">
        <f t="shared" si="45"/>
        <v>-0.19</v>
      </c>
      <c r="M152" s="318">
        <f t="shared" si="45"/>
        <v>-0.19</v>
      </c>
      <c r="N152" s="318">
        <f t="shared" si="45"/>
        <v>-0.19</v>
      </c>
      <c r="O152" s="318">
        <f t="shared" si="45"/>
        <v>-0.19</v>
      </c>
      <c r="P152" s="318">
        <f t="shared" si="45"/>
        <v>-0.19</v>
      </c>
      <c r="Q152" s="318">
        <f t="shared" si="45"/>
        <v>-0.19</v>
      </c>
      <c r="R152" s="318">
        <f t="shared" si="45"/>
        <v>-0.19</v>
      </c>
      <c r="S152" s="318">
        <f t="shared" si="45"/>
        <v>-0.19</v>
      </c>
      <c r="T152" s="318">
        <f t="shared" si="45"/>
        <v>-0.19</v>
      </c>
      <c r="U152" s="318">
        <f t="shared" si="46"/>
        <v>-0.19</v>
      </c>
      <c r="V152" s="318">
        <f t="shared" si="46"/>
        <v>-0.19</v>
      </c>
      <c r="W152" s="318">
        <f t="shared" si="46"/>
        <v>-0.19</v>
      </c>
      <c r="X152" s="318">
        <f t="shared" si="46"/>
        <v>-0.19</v>
      </c>
      <c r="Y152" s="318">
        <f t="shared" si="46"/>
        <v>-0.19</v>
      </c>
      <c r="Z152" s="318">
        <f t="shared" si="46"/>
        <v>-0.19</v>
      </c>
      <c r="AA152" s="318">
        <f t="shared" si="46"/>
        <v>-0.19</v>
      </c>
      <c r="AB152" s="318">
        <f t="shared" si="46"/>
        <v>-0.19</v>
      </c>
      <c r="AC152" s="318">
        <f t="shared" si="46"/>
        <v>-0.19</v>
      </c>
    </row>
    <row r="153" spans="1:29">
      <c r="A153" s="322" t="s">
        <v>703</v>
      </c>
      <c r="D153" s="316"/>
      <c r="E153" s="321"/>
      <c r="F153" s="318"/>
      <c r="G153" s="318"/>
      <c r="H153" s="318"/>
      <c r="I153" s="318"/>
      <c r="J153" s="318"/>
      <c r="K153" s="318"/>
      <c r="L153" s="318"/>
      <c r="M153" s="318"/>
      <c r="N153" s="318"/>
      <c r="O153" s="318"/>
      <c r="P153" s="318"/>
      <c r="Q153" s="318"/>
      <c r="R153" s="318"/>
      <c r="S153" s="318"/>
      <c r="T153" s="318"/>
      <c r="U153" s="318"/>
      <c r="V153" s="318"/>
      <c r="W153" s="318"/>
      <c r="X153" s="318"/>
      <c r="Y153" s="318"/>
      <c r="Z153" s="318"/>
      <c r="AA153" s="318"/>
      <c r="AB153" s="318"/>
      <c r="AC153" s="318"/>
    </row>
    <row r="154" spans="1:29">
      <c r="A154" s="324" t="s">
        <v>650</v>
      </c>
      <c r="B154" s="333" t="s">
        <v>669</v>
      </c>
      <c r="C154" s="310" t="s">
        <v>615</v>
      </c>
      <c r="D154" s="325">
        <v>0.28000000000000003</v>
      </c>
      <c r="E154" s="339">
        <v>0.28000000000000003</v>
      </c>
      <c r="F154" s="340">
        <v>0.28000000000000003</v>
      </c>
      <c r="G154" s="340">
        <v>0.3</v>
      </c>
      <c r="H154" s="340">
        <v>0.3</v>
      </c>
      <c r="I154" s="340">
        <v>0.3</v>
      </c>
      <c r="J154" s="340">
        <v>0.3</v>
      </c>
      <c r="K154" s="340">
        <v>0.3</v>
      </c>
      <c r="L154" s="340">
        <v>0.3</v>
      </c>
      <c r="M154" s="340">
        <v>0.3</v>
      </c>
      <c r="N154" s="340">
        <v>0.3</v>
      </c>
      <c r="O154" s="340">
        <v>0.3</v>
      </c>
      <c r="P154" s="340">
        <v>0.3</v>
      </c>
      <c r="Q154" s="340">
        <v>0.3</v>
      </c>
      <c r="R154" s="340">
        <v>0.3</v>
      </c>
      <c r="S154" s="340">
        <v>0.3</v>
      </c>
      <c r="T154" s="340">
        <v>0.3</v>
      </c>
      <c r="U154" s="340">
        <v>0.3</v>
      </c>
      <c r="V154" s="340">
        <v>0.3</v>
      </c>
      <c r="W154" s="340">
        <v>0.3</v>
      </c>
      <c r="X154" s="340">
        <v>0.3</v>
      </c>
      <c r="Y154" s="340">
        <v>0.3</v>
      </c>
      <c r="Z154" s="340">
        <v>0.3</v>
      </c>
      <c r="AA154" s="340">
        <v>0.3</v>
      </c>
      <c r="AB154" s="340">
        <v>0.3</v>
      </c>
      <c r="AC154" s="318">
        <f t="shared" ref="AC154:AC159" si="47">AB154</f>
        <v>0.3</v>
      </c>
    </row>
    <row r="155" spans="1:29">
      <c r="A155" s="324" t="s">
        <v>704</v>
      </c>
      <c r="B155" s="333" t="s">
        <v>697</v>
      </c>
      <c r="C155" s="310" t="s">
        <v>615</v>
      </c>
      <c r="D155" s="325">
        <v>0.22</v>
      </c>
      <c r="E155" s="339">
        <v>0.22</v>
      </c>
      <c r="F155" s="340">
        <v>0.22</v>
      </c>
      <c r="G155" s="340">
        <v>0.24</v>
      </c>
      <c r="H155" s="340">
        <v>0.24</v>
      </c>
      <c r="I155" s="340">
        <v>0.24</v>
      </c>
      <c r="J155" s="340">
        <v>0.24</v>
      </c>
      <c r="K155" s="340">
        <v>0.24</v>
      </c>
      <c r="L155" s="340">
        <v>0.24</v>
      </c>
      <c r="M155" s="340">
        <v>0.24</v>
      </c>
      <c r="N155" s="340">
        <v>0.24</v>
      </c>
      <c r="O155" s="340">
        <v>0.24</v>
      </c>
      <c r="P155" s="340">
        <v>0.24</v>
      </c>
      <c r="Q155" s="340">
        <v>0.24</v>
      </c>
      <c r="R155" s="340">
        <v>0.24</v>
      </c>
      <c r="S155" s="340">
        <v>0.24</v>
      </c>
      <c r="T155" s="340">
        <v>0.24</v>
      </c>
      <c r="U155" s="340">
        <v>0.24</v>
      </c>
      <c r="V155" s="340">
        <v>0.24</v>
      </c>
      <c r="W155" s="340">
        <v>0.24</v>
      </c>
      <c r="X155" s="340">
        <v>0.24</v>
      </c>
      <c r="Y155" s="340">
        <v>0.24</v>
      </c>
      <c r="Z155" s="340">
        <v>0.24</v>
      </c>
      <c r="AA155" s="340">
        <v>0.24</v>
      </c>
      <c r="AB155" s="340">
        <v>0.24</v>
      </c>
      <c r="AC155" s="318">
        <f t="shared" si="47"/>
        <v>0.24</v>
      </c>
    </row>
    <row r="156" spans="1:29">
      <c r="A156" s="324" t="s">
        <v>705</v>
      </c>
      <c r="B156" s="333" t="s">
        <v>697</v>
      </c>
      <c r="C156" s="310" t="s">
        <v>615</v>
      </c>
      <c r="D156" s="325">
        <v>0.2</v>
      </c>
      <c r="E156" s="339">
        <v>0.2</v>
      </c>
      <c r="F156" s="340">
        <v>0.2</v>
      </c>
      <c r="G156" s="340">
        <v>0.23</v>
      </c>
      <c r="H156" s="340">
        <v>0.23</v>
      </c>
      <c r="I156" s="340">
        <v>0.23</v>
      </c>
      <c r="J156" s="340">
        <v>0.23</v>
      </c>
      <c r="K156" s="340">
        <v>0.23</v>
      </c>
      <c r="L156" s="340">
        <v>0.23</v>
      </c>
      <c r="M156" s="340">
        <v>0.23</v>
      </c>
      <c r="N156" s="340">
        <v>0.23</v>
      </c>
      <c r="O156" s="340">
        <v>0.23</v>
      </c>
      <c r="P156" s="340">
        <v>0.23</v>
      </c>
      <c r="Q156" s="340">
        <v>0.23</v>
      </c>
      <c r="R156" s="340">
        <v>0.23</v>
      </c>
      <c r="S156" s="340">
        <v>0.23</v>
      </c>
      <c r="T156" s="340">
        <v>0.23</v>
      </c>
      <c r="U156" s="340">
        <v>0.23</v>
      </c>
      <c r="V156" s="340">
        <v>0.23</v>
      </c>
      <c r="W156" s="340">
        <v>0.23</v>
      </c>
      <c r="X156" s="340">
        <v>0.23</v>
      </c>
      <c r="Y156" s="340">
        <v>0.23</v>
      </c>
      <c r="Z156" s="340">
        <v>0.23</v>
      </c>
      <c r="AA156" s="340">
        <v>0.23</v>
      </c>
      <c r="AB156" s="340">
        <v>0.23</v>
      </c>
      <c r="AC156" s="318">
        <f t="shared" si="47"/>
        <v>0.23</v>
      </c>
    </row>
    <row r="157" spans="1:29">
      <c r="A157" s="324" t="s">
        <v>706</v>
      </c>
      <c r="B157" s="333" t="s">
        <v>697</v>
      </c>
      <c r="C157" s="310" t="s">
        <v>615</v>
      </c>
      <c r="D157" s="325">
        <v>0.12</v>
      </c>
      <c r="E157" s="339">
        <v>0.12</v>
      </c>
      <c r="F157" s="340">
        <v>0.12</v>
      </c>
      <c r="G157" s="340">
        <v>0.15</v>
      </c>
      <c r="H157" s="340">
        <v>0.15</v>
      </c>
      <c r="I157" s="340">
        <v>0.15</v>
      </c>
      <c r="J157" s="340">
        <v>0.15</v>
      </c>
      <c r="K157" s="340">
        <v>0.15</v>
      </c>
      <c r="L157" s="340">
        <v>0.15</v>
      </c>
      <c r="M157" s="340">
        <v>0.15</v>
      </c>
      <c r="N157" s="340">
        <v>0.15</v>
      </c>
      <c r="O157" s="340">
        <v>0.15</v>
      </c>
      <c r="P157" s="340">
        <v>0.15</v>
      </c>
      <c r="Q157" s="340">
        <v>0.15</v>
      </c>
      <c r="R157" s="340">
        <v>0.15</v>
      </c>
      <c r="S157" s="340">
        <v>0.15</v>
      </c>
      <c r="T157" s="340">
        <v>0.15</v>
      </c>
      <c r="U157" s="340">
        <v>0.15</v>
      </c>
      <c r="V157" s="340">
        <v>0.15</v>
      </c>
      <c r="W157" s="340">
        <v>0.15</v>
      </c>
      <c r="X157" s="340">
        <v>0.15</v>
      </c>
      <c r="Y157" s="340">
        <v>0.15</v>
      </c>
      <c r="Z157" s="340">
        <v>0.15</v>
      </c>
      <c r="AA157" s="340">
        <v>0.15</v>
      </c>
      <c r="AB157" s="340">
        <v>0.15</v>
      </c>
      <c r="AC157" s="318">
        <f t="shared" si="47"/>
        <v>0.15</v>
      </c>
    </row>
    <row r="158" spans="1:29">
      <c r="A158" s="324" t="s">
        <v>707</v>
      </c>
      <c r="B158" s="333" t="s">
        <v>697</v>
      </c>
      <c r="C158" s="310" t="s">
        <v>615</v>
      </c>
      <c r="D158" s="325">
        <v>0.36</v>
      </c>
      <c r="E158" s="339">
        <v>0.36</v>
      </c>
      <c r="F158" s="340">
        <v>0.4</v>
      </c>
      <c r="G158" s="340">
        <v>0.42</v>
      </c>
      <c r="H158" s="340">
        <v>0.42</v>
      </c>
      <c r="I158" s="340">
        <v>0.42</v>
      </c>
      <c r="J158" s="340">
        <v>0.42</v>
      </c>
      <c r="K158" s="340">
        <v>0.42</v>
      </c>
      <c r="L158" s="340">
        <v>0.42</v>
      </c>
      <c r="M158" s="340">
        <v>0.42</v>
      </c>
      <c r="N158" s="340">
        <v>0.42</v>
      </c>
      <c r="O158" s="340">
        <v>0.42</v>
      </c>
      <c r="P158" s="340">
        <v>0.42</v>
      </c>
      <c r="Q158" s="340">
        <v>0.42</v>
      </c>
      <c r="R158" s="340">
        <v>0.42</v>
      </c>
      <c r="S158" s="340">
        <v>0.42</v>
      </c>
      <c r="T158" s="340">
        <v>0.42</v>
      </c>
      <c r="U158" s="340">
        <v>0.42</v>
      </c>
      <c r="V158" s="340">
        <v>0.42</v>
      </c>
      <c r="W158" s="340">
        <v>0.42</v>
      </c>
      <c r="X158" s="340">
        <v>0.42</v>
      </c>
      <c r="Y158" s="340">
        <v>0.42</v>
      </c>
      <c r="Z158" s="340">
        <v>0.42</v>
      </c>
      <c r="AA158" s="340">
        <v>0.42</v>
      </c>
      <c r="AB158" s="340">
        <v>0.42</v>
      </c>
      <c r="AC158" s="318">
        <f t="shared" si="47"/>
        <v>0.42</v>
      </c>
    </row>
    <row r="159" spans="1:29">
      <c r="A159" s="324" t="s">
        <v>708</v>
      </c>
      <c r="B159" s="333" t="s">
        <v>697</v>
      </c>
      <c r="C159" s="310" t="s">
        <v>615</v>
      </c>
      <c r="D159" s="325">
        <v>0.19</v>
      </c>
      <c r="E159" s="339">
        <v>0.19</v>
      </c>
      <c r="F159" s="340">
        <v>0.19</v>
      </c>
      <c r="G159" s="340">
        <v>0.2</v>
      </c>
      <c r="H159" s="340">
        <v>0.2</v>
      </c>
      <c r="I159" s="340">
        <v>0.2</v>
      </c>
      <c r="J159" s="340">
        <v>0.2</v>
      </c>
      <c r="K159" s="340">
        <v>0.2</v>
      </c>
      <c r="L159" s="340">
        <v>0.2</v>
      </c>
      <c r="M159" s="340">
        <v>0.2</v>
      </c>
      <c r="N159" s="340">
        <v>0.2</v>
      </c>
      <c r="O159" s="340">
        <v>0.2</v>
      </c>
      <c r="P159" s="340">
        <v>0.2</v>
      </c>
      <c r="Q159" s="340">
        <v>0.2</v>
      </c>
      <c r="R159" s="340">
        <v>0.2</v>
      </c>
      <c r="S159" s="340">
        <v>0.2</v>
      </c>
      <c r="T159" s="340">
        <v>0.2</v>
      </c>
      <c r="U159" s="340">
        <v>0.2</v>
      </c>
      <c r="V159" s="340">
        <v>0.2</v>
      </c>
      <c r="W159" s="340">
        <v>0.2</v>
      </c>
      <c r="X159" s="340">
        <v>0.2</v>
      </c>
      <c r="Y159" s="340">
        <v>0.2</v>
      </c>
      <c r="Z159" s="340">
        <v>0.2</v>
      </c>
      <c r="AA159" s="340">
        <v>0.2</v>
      </c>
      <c r="AB159" s="340">
        <v>0.2</v>
      </c>
      <c r="AC159" s="318">
        <f t="shared" si="47"/>
        <v>0.2</v>
      </c>
    </row>
    <row r="160" spans="1:29">
      <c r="A160" s="322" t="s">
        <v>709</v>
      </c>
      <c r="D160" s="316"/>
      <c r="E160" s="321"/>
      <c r="F160" s="318"/>
      <c r="G160" s="318"/>
      <c r="H160" s="318"/>
      <c r="I160" s="318"/>
      <c r="J160" s="318"/>
      <c r="K160" s="318"/>
      <c r="L160" s="318"/>
      <c r="M160" s="318"/>
      <c r="N160" s="318"/>
      <c r="O160" s="318"/>
      <c r="P160" s="318"/>
      <c r="Q160" s="318"/>
      <c r="R160" s="318"/>
      <c r="S160" s="318"/>
      <c r="T160" s="318"/>
      <c r="U160" s="318"/>
      <c r="V160" s="318"/>
      <c r="W160" s="318"/>
      <c r="X160" s="318"/>
      <c r="Y160" s="318"/>
      <c r="Z160" s="318"/>
      <c r="AA160" s="318"/>
      <c r="AB160" s="318"/>
      <c r="AC160" s="318"/>
    </row>
    <row r="161" spans="1:29">
      <c r="A161" s="324" t="s">
        <v>710</v>
      </c>
      <c r="B161" s="333" t="s">
        <v>697</v>
      </c>
      <c r="C161" s="310" t="s">
        <v>711</v>
      </c>
      <c r="D161" s="325">
        <v>1.61E-2</v>
      </c>
      <c r="E161" s="329">
        <v>1.61E-2</v>
      </c>
      <c r="F161" s="318">
        <v>1.61E-2</v>
      </c>
      <c r="G161" s="318">
        <v>1.6299999999999999E-2</v>
      </c>
      <c r="H161" s="318">
        <f t="shared" ref="H161:W167" si="48">G161</f>
        <v>1.6299999999999999E-2</v>
      </c>
      <c r="I161" s="318">
        <f t="shared" si="48"/>
        <v>1.6299999999999999E-2</v>
      </c>
      <c r="J161" s="318">
        <f t="shared" si="48"/>
        <v>1.6299999999999999E-2</v>
      </c>
      <c r="K161" s="318">
        <f t="shared" si="48"/>
        <v>1.6299999999999999E-2</v>
      </c>
      <c r="L161" s="318">
        <f t="shared" si="48"/>
        <v>1.6299999999999999E-2</v>
      </c>
      <c r="M161" s="318">
        <f t="shared" si="48"/>
        <v>1.6299999999999999E-2</v>
      </c>
      <c r="N161" s="318">
        <f t="shared" si="48"/>
        <v>1.6299999999999999E-2</v>
      </c>
      <c r="O161" s="318">
        <f t="shared" si="48"/>
        <v>1.6299999999999999E-2</v>
      </c>
      <c r="P161" s="318">
        <f t="shared" si="48"/>
        <v>1.6299999999999999E-2</v>
      </c>
      <c r="Q161" s="318">
        <f t="shared" si="48"/>
        <v>1.6299999999999999E-2</v>
      </c>
      <c r="R161" s="318">
        <f t="shared" si="48"/>
        <v>1.6299999999999999E-2</v>
      </c>
      <c r="S161" s="318">
        <f t="shared" si="48"/>
        <v>1.6299999999999999E-2</v>
      </c>
      <c r="T161" s="318">
        <f t="shared" si="48"/>
        <v>1.6299999999999999E-2</v>
      </c>
      <c r="U161" s="318">
        <f t="shared" si="48"/>
        <v>1.6299999999999999E-2</v>
      </c>
      <c r="V161" s="318">
        <f t="shared" si="48"/>
        <v>1.6299999999999999E-2</v>
      </c>
      <c r="W161" s="318">
        <f t="shared" si="48"/>
        <v>1.6299999999999999E-2</v>
      </c>
      <c r="X161" s="318">
        <f t="shared" ref="X161:AC167" si="49">W161</f>
        <v>1.6299999999999999E-2</v>
      </c>
      <c r="Y161" s="318">
        <f t="shared" si="49"/>
        <v>1.6299999999999999E-2</v>
      </c>
      <c r="Z161" s="318">
        <f t="shared" si="49"/>
        <v>1.6299999999999999E-2</v>
      </c>
      <c r="AA161" s="318">
        <f t="shared" si="49"/>
        <v>1.6299999999999999E-2</v>
      </c>
      <c r="AB161" s="318">
        <f t="shared" si="49"/>
        <v>1.6299999999999999E-2</v>
      </c>
      <c r="AC161" s="318">
        <f t="shared" si="49"/>
        <v>1.6299999999999999E-2</v>
      </c>
    </row>
    <row r="162" spans="1:29">
      <c r="A162" s="324" t="s">
        <v>712</v>
      </c>
      <c r="B162" s="333" t="s">
        <v>713</v>
      </c>
      <c r="C162" s="310" t="s">
        <v>694</v>
      </c>
      <c r="D162" s="325">
        <v>1.61E-2</v>
      </c>
      <c r="E162" s="329">
        <v>1.61E-2</v>
      </c>
      <c r="F162" s="318">
        <v>1.61E-2</v>
      </c>
      <c r="G162" s="318">
        <v>1.6299999999999999E-2</v>
      </c>
      <c r="H162" s="318">
        <f t="shared" si="48"/>
        <v>1.6299999999999999E-2</v>
      </c>
      <c r="I162" s="318">
        <f t="shared" si="48"/>
        <v>1.6299999999999999E-2</v>
      </c>
      <c r="J162" s="318">
        <f t="shared" si="48"/>
        <v>1.6299999999999999E-2</v>
      </c>
      <c r="K162" s="318">
        <f t="shared" si="48"/>
        <v>1.6299999999999999E-2</v>
      </c>
      <c r="L162" s="318">
        <f t="shared" si="48"/>
        <v>1.6299999999999999E-2</v>
      </c>
      <c r="M162" s="318">
        <f t="shared" si="48"/>
        <v>1.6299999999999999E-2</v>
      </c>
      <c r="N162" s="318">
        <f t="shared" si="48"/>
        <v>1.6299999999999999E-2</v>
      </c>
      <c r="O162" s="318">
        <f t="shared" si="48"/>
        <v>1.6299999999999999E-2</v>
      </c>
      <c r="P162" s="318">
        <f t="shared" si="48"/>
        <v>1.6299999999999999E-2</v>
      </c>
      <c r="Q162" s="318">
        <f t="shared" si="48"/>
        <v>1.6299999999999999E-2</v>
      </c>
      <c r="R162" s="318">
        <f t="shared" si="48"/>
        <v>1.6299999999999999E-2</v>
      </c>
      <c r="S162" s="318">
        <f t="shared" si="48"/>
        <v>1.6299999999999999E-2</v>
      </c>
      <c r="T162" s="318">
        <f t="shared" si="48"/>
        <v>1.6299999999999999E-2</v>
      </c>
      <c r="U162" s="318">
        <f t="shared" si="48"/>
        <v>1.6299999999999999E-2</v>
      </c>
      <c r="V162" s="318">
        <f t="shared" si="48"/>
        <v>1.6299999999999999E-2</v>
      </c>
      <c r="W162" s="318">
        <f t="shared" si="48"/>
        <v>1.6299999999999999E-2</v>
      </c>
      <c r="X162" s="318">
        <f t="shared" si="49"/>
        <v>1.6299999999999999E-2</v>
      </c>
      <c r="Y162" s="318">
        <f t="shared" si="49"/>
        <v>1.6299999999999999E-2</v>
      </c>
      <c r="Z162" s="318">
        <f t="shared" si="49"/>
        <v>1.6299999999999999E-2</v>
      </c>
      <c r="AA162" s="318">
        <f t="shared" si="49"/>
        <v>1.6299999999999999E-2</v>
      </c>
      <c r="AB162" s="318">
        <f t="shared" si="49"/>
        <v>1.6299999999999999E-2</v>
      </c>
      <c r="AC162" s="318">
        <f t="shared" si="49"/>
        <v>1.6299999999999999E-2</v>
      </c>
    </row>
    <row r="163" spans="1:29">
      <c r="A163" s="324" t="s">
        <v>714</v>
      </c>
      <c r="B163" s="333" t="s">
        <v>713</v>
      </c>
      <c r="C163" s="310" t="s">
        <v>694</v>
      </c>
      <c r="D163" s="325">
        <v>1.8800000000000001E-2</v>
      </c>
      <c r="E163" s="329">
        <v>1.8800000000000001E-2</v>
      </c>
      <c r="F163" s="318">
        <v>1.8800000000000001E-2</v>
      </c>
      <c r="G163" s="318">
        <v>1.9E-2</v>
      </c>
      <c r="H163" s="318">
        <f t="shared" si="48"/>
        <v>1.9E-2</v>
      </c>
      <c r="I163" s="318">
        <f t="shared" si="48"/>
        <v>1.9E-2</v>
      </c>
      <c r="J163" s="318">
        <f t="shared" si="48"/>
        <v>1.9E-2</v>
      </c>
      <c r="K163" s="318">
        <f t="shared" si="48"/>
        <v>1.9E-2</v>
      </c>
      <c r="L163" s="318">
        <f t="shared" si="48"/>
        <v>1.9E-2</v>
      </c>
      <c r="M163" s="318">
        <f t="shared" si="48"/>
        <v>1.9E-2</v>
      </c>
      <c r="N163" s="318">
        <f t="shared" si="48"/>
        <v>1.9E-2</v>
      </c>
      <c r="O163" s="318">
        <f t="shared" si="48"/>
        <v>1.9E-2</v>
      </c>
      <c r="P163" s="318">
        <f t="shared" si="48"/>
        <v>1.9E-2</v>
      </c>
      <c r="Q163" s="318">
        <f t="shared" si="48"/>
        <v>1.9E-2</v>
      </c>
      <c r="R163" s="318">
        <f t="shared" si="48"/>
        <v>1.9E-2</v>
      </c>
      <c r="S163" s="318">
        <f t="shared" si="48"/>
        <v>1.9E-2</v>
      </c>
      <c r="T163" s="318">
        <f t="shared" si="48"/>
        <v>1.9E-2</v>
      </c>
      <c r="U163" s="318">
        <f t="shared" si="48"/>
        <v>1.9E-2</v>
      </c>
      <c r="V163" s="318">
        <f t="shared" si="48"/>
        <v>1.9E-2</v>
      </c>
      <c r="W163" s="318">
        <f t="shared" si="48"/>
        <v>1.9E-2</v>
      </c>
      <c r="X163" s="318">
        <f t="shared" si="49"/>
        <v>1.9E-2</v>
      </c>
      <c r="Y163" s="318">
        <f t="shared" si="49"/>
        <v>1.9E-2</v>
      </c>
      <c r="Z163" s="318">
        <f t="shared" si="49"/>
        <v>1.9E-2</v>
      </c>
      <c r="AA163" s="318">
        <f t="shared" si="49"/>
        <v>1.9E-2</v>
      </c>
      <c r="AB163" s="318">
        <f t="shared" si="49"/>
        <v>1.9E-2</v>
      </c>
      <c r="AC163" s="318">
        <f t="shared" si="49"/>
        <v>1.9E-2</v>
      </c>
    </row>
    <row r="164" spans="1:29">
      <c r="A164" s="324" t="s">
        <v>692</v>
      </c>
      <c r="B164" s="333" t="s">
        <v>713</v>
      </c>
      <c r="C164" s="310" t="s">
        <v>694</v>
      </c>
      <c r="D164" s="325">
        <v>2.1899999999999999E-2</v>
      </c>
      <c r="E164" s="329">
        <v>2.1899999999999999E-2</v>
      </c>
      <c r="F164" s="318">
        <v>2.1899999999999999E-2</v>
      </c>
      <c r="G164" s="318">
        <v>2.2200000000000001E-2</v>
      </c>
      <c r="H164" s="318">
        <f t="shared" si="48"/>
        <v>2.2200000000000001E-2</v>
      </c>
      <c r="I164" s="318">
        <f t="shared" si="48"/>
        <v>2.2200000000000001E-2</v>
      </c>
      <c r="J164" s="318">
        <f t="shared" si="48"/>
        <v>2.2200000000000001E-2</v>
      </c>
      <c r="K164" s="318">
        <f t="shared" si="48"/>
        <v>2.2200000000000001E-2</v>
      </c>
      <c r="L164" s="318">
        <f t="shared" si="48"/>
        <v>2.2200000000000001E-2</v>
      </c>
      <c r="M164" s="318">
        <f t="shared" si="48"/>
        <v>2.2200000000000001E-2</v>
      </c>
      <c r="N164" s="318">
        <f t="shared" si="48"/>
        <v>2.2200000000000001E-2</v>
      </c>
      <c r="O164" s="318">
        <f t="shared" si="48"/>
        <v>2.2200000000000001E-2</v>
      </c>
      <c r="P164" s="318">
        <f t="shared" si="48"/>
        <v>2.2200000000000001E-2</v>
      </c>
      <c r="Q164" s="318">
        <f t="shared" si="48"/>
        <v>2.2200000000000001E-2</v>
      </c>
      <c r="R164" s="318">
        <f t="shared" si="48"/>
        <v>2.2200000000000001E-2</v>
      </c>
      <c r="S164" s="318">
        <f t="shared" si="48"/>
        <v>2.2200000000000001E-2</v>
      </c>
      <c r="T164" s="318">
        <f t="shared" si="48"/>
        <v>2.2200000000000001E-2</v>
      </c>
      <c r="U164" s="318">
        <f t="shared" si="48"/>
        <v>2.2200000000000001E-2</v>
      </c>
      <c r="V164" s="318">
        <f t="shared" si="48"/>
        <v>2.2200000000000001E-2</v>
      </c>
      <c r="W164" s="318">
        <f t="shared" si="48"/>
        <v>2.2200000000000001E-2</v>
      </c>
      <c r="X164" s="318">
        <f t="shared" si="49"/>
        <v>2.2200000000000001E-2</v>
      </c>
      <c r="Y164" s="318">
        <f t="shared" si="49"/>
        <v>2.2200000000000001E-2</v>
      </c>
      <c r="Z164" s="318">
        <f t="shared" si="49"/>
        <v>2.2200000000000001E-2</v>
      </c>
      <c r="AA164" s="318">
        <f t="shared" si="49"/>
        <v>2.2200000000000001E-2</v>
      </c>
      <c r="AB164" s="318">
        <f t="shared" si="49"/>
        <v>2.2200000000000001E-2</v>
      </c>
      <c r="AC164" s="318">
        <f t="shared" si="49"/>
        <v>2.2200000000000001E-2</v>
      </c>
    </row>
    <row r="165" spans="1:29">
      <c r="A165" s="324" t="s">
        <v>715</v>
      </c>
      <c r="B165" s="333" t="s">
        <v>713</v>
      </c>
      <c r="C165" s="310" t="s">
        <v>694</v>
      </c>
      <c r="D165" s="325">
        <v>2.6100000000000002E-2</v>
      </c>
      <c r="E165" s="329">
        <v>2.6100000000000002E-2</v>
      </c>
      <c r="F165" s="318">
        <v>2.6100000000000002E-2</v>
      </c>
      <c r="G165" s="318">
        <v>2.64E-2</v>
      </c>
      <c r="H165" s="318">
        <f t="shared" si="48"/>
        <v>2.64E-2</v>
      </c>
      <c r="I165" s="318">
        <f t="shared" si="48"/>
        <v>2.64E-2</v>
      </c>
      <c r="J165" s="318">
        <f t="shared" si="48"/>
        <v>2.64E-2</v>
      </c>
      <c r="K165" s="318">
        <f t="shared" si="48"/>
        <v>2.64E-2</v>
      </c>
      <c r="L165" s="318">
        <f t="shared" si="48"/>
        <v>2.64E-2</v>
      </c>
      <c r="M165" s="318">
        <f t="shared" si="48"/>
        <v>2.64E-2</v>
      </c>
      <c r="N165" s="318">
        <f t="shared" si="48"/>
        <v>2.64E-2</v>
      </c>
      <c r="O165" s="318">
        <f t="shared" si="48"/>
        <v>2.64E-2</v>
      </c>
      <c r="P165" s="318">
        <f t="shared" si="48"/>
        <v>2.64E-2</v>
      </c>
      <c r="Q165" s="318">
        <f t="shared" si="48"/>
        <v>2.64E-2</v>
      </c>
      <c r="R165" s="318">
        <f t="shared" si="48"/>
        <v>2.64E-2</v>
      </c>
      <c r="S165" s="318">
        <f t="shared" si="48"/>
        <v>2.64E-2</v>
      </c>
      <c r="T165" s="318">
        <f t="shared" si="48"/>
        <v>2.64E-2</v>
      </c>
      <c r="U165" s="318">
        <f t="shared" si="48"/>
        <v>2.64E-2</v>
      </c>
      <c r="V165" s="318">
        <f t="shared" si="48"/>
        <v>2.64E-2</v>
      </c>
      <c r="W165" s="318">
        <f t="shared" si="48"/>
        <v>2.64E-2</v>
      </c>
      <c r="X165" s="318">
        <f t="shared" si="49"/>
        <v>2.64E-2</v>
      </c>
      <c r="Y165" s="318">
        <f t="shared" si="49"/>
        <v>2.64E-2</v>
      </c>
      <c r="Z165" s="318">
        <f t="shared" si="49"/>
        <v>2.64E-2</v>
      </c>
      <c r="AA165" s="318">
        <f t="shared" si="49"/>
        <v>2.64E-2</v>
      </c>
      <c r="AB165" s="318">
        <f t="shared" si="49"/>
        <v>2.64E-2</v>
      </c>
      <c r="AC165" s="318">
        <f t="shared" si="49"/>
        <v>2.64E-2</v>
      </c>
    </row>
    <row r="166" spans="1:29">
      <c r="A166" s="324" t="s">
        <v>716</v>
      </c>
      <c r="B166" s="333" t="s">
        <v>713</v>
      </c>
      <c r="C166" s="310" t="s">
        <v>694</v>
      </c>
      <c r="D166" s="325">
        <v>3.0200000000000001E-2</v>
      </c>
      <c r="E166" s="329">
        <v>3.0200000000000001E-2</v>
      </c>
      <c r="F166" s="318">
        <v>3.0200000000000001E-2</v>
      </c>
      <c r="G166" s="318">
        <v>3.0499999999999999E-2</v>
      </c>
      <c r="H166" s="318">
        <f t="shared" si="48"/>
        <v>3.0499999999999999E-2</v>
      </c>
      <c r="I166" s="318">
        <f t="shared" si="48"/>
        <v>3.0499999999999999E-2</v>
      </c>
      <c r="J166" s="318">
        <f t="shared" si="48"/>
        <v>3.0499999999999999E-2</v>
      </c>
      <c r="K166" s="318">
        <f t="shared" si="48"/>
        <v>3.0499999999999999E-2</v>
      </c>
      <c r="L166" s="318">
        <f t="shared" si="48"/>
        <v>3.0499999999999999E-2</v>
      </c>
      <c r="M166" s="318">
        <f t="shared" si="48"/>
        <v>3.0499999999999999E-2</v>
      </c>
      <c r="N166" s="318">
        <f t="shared" si="48"/>
        <v>3.0499999999999999E-2</v>
      </c>
      <c r="O166" s="318">
        <f t="shared" si="48"/>
        <v>3.0499999999999999E-2</v>
      </c>
      <c r="P166" s="318">
        <f t="shared" si="48"/>
        <v>3.0499999999999999E-2</v>
      </c>
      <c r="Q166" s="318">
        <f t="shared" si="48"/>
        <v>3.0499999999999999E-2</v>
      </c>
      <c r="R166" s="318">
        <f t="shared" si="48"/>
        <v>3.0499999999999999E-2</v>
      </c>
      <c r="S166" s="318">
        <f t="shared" si="48"/>
        <v>3.0499999999999999E-2</v>
      </c>
      <c r="T166" s="318">
        <f t="shared" si="48"/>
        <v>3.0499999999999999E-2</v>
      </c>
      <c r="U166" s="318">
        <f t="shared" si="48"/>
        <v>3.0499999999999999E-2</v>
      </c>
      <c r="V166" s="318">
        <f t="shared" si="48"/>
        <v>3.0499999999999999E-2</v>
      </c>
      <c r="W166" s="318">
        <f t="shared" si="48"/>
        <v>3.0499999999999999E-2</v>
      </c>
      <c r="X166" s="318">
        <f t="shared" si="49"/>
        <v>3.0499999999999999E-2</v>
      </c>
      <c r="Y166" s="318">
        <f t="shared" si="49"/>
        <v>3.0499999999999999E-2</v>
      </c>
      <c r="Z166" s="318">
        <f t="shared" si="49"/>
        <v>3.0499999999999999E-2</v>
      </c>
      <c r="AA166" s="318">
        <f t="shared" si="49"/>
        <v>3.0499999999999999E-2</v>
      </c>
      <c r="AB166" s="318">
        <f t="shared" si="49"/>
        <v>3.0499999999999999E-2</v>
      </c>
      <c r="AC166" s="318">
        <f t="shared" si="49"/>
        <v>3.0499999999999999E-2</v>
      </c>
    </row>
    <row r="167" spans="1:29">
      <c r="A167" s="324" t="s">
        <v>717</v>
      </c>
      <c r="B167" s="333" t="s">
        <v>713</v>
      </c>
      <c r="C167" s="310" t="s">
        <v>694</v>
      </c>
      <c r="D167" s="325">
        <v>4.0800000000000003E-2</v>
      </c>
      <c r="E167" s="329">
        <v>4.0800000000000003E-2</v>
      </c>
      <c r="F167" s="318">
        <v>4.0800000000000003E-2</v>
      </c>
      <c r="G167" s="318">
        <v>4.1099999999999998E-2</v>
      </c>
      <c r="H167" s="318">
        <f t="shared" si="48"/>
        <v>4.1099999999999998E-2</v>
      </c>
      <c r="I167" s="318">
        <f t="shared" si="48"/>
        <v>4.1099999999999998E-2</v>
      </c>
      <c r="J167" s="318">
        <f t="shared" si="48"/>
        <v>4.1099999999999998E-2</v>
      </c>
      <c r="K167" s="318">
        <f t="shared" si="48"/>
        <v>4.1099999999999998E-2</v>
      </c>
      <c r="L167" s="318">
        <f t="shared" si="48"/>
        <v>4.1099999999999998E-2</v>
      </c>
      <c r="M167" s="318">
        <f t="shared" si="48"/>
        <v>4.1099999999999998E-2</v>
      </c>
      <c r="N167" s="318">
        <f t="shared" si="48"/>
        <v>4.1099999999999998E-2</v>
      </c>
      <c r="O167" s="318">
        <f t="shared" si="48"/>
        <v>4.1099999999999998E-2</v>
      </c>
      <c r="P167" s="318">
        <f t="shared" si="48"/>
        <v>4.1099999999999998E-2</v>
      </c>
      <c r="Q167" s="318">
        <f t="shared" si="48"/>
        <v>4.1099999999999998E-2</v>
      </c>
      <c r="R167" s="318">
        <f t="shared" si="48"/>
        <v>4.1099999999999998E-2</v>
      </c>
      <c r="S167" s="318">
        <f t="shared" si="48"/>
        <v>4.1099999999999998E-2</v>
      </c>
      <c r="T167" s="318">
        <f t="shared" si="48"/>
        <v>4.1099999999999998E-2</v>
      </c>
      <c r="U167" s="318">
        <f t="shared" si="48"/>
        <v>4.1099999999999998E-2</v>
      </c>
      <c r="V167" s="318">
        <f t="shared" si="48"/>
        <v>4.1099999999999998E-2</v>
      </c>
      <c r="W167" s="318">
        <f t="shared" si="48"/>
        <v>4.1099999999999998E-2</v>
      </c>
      <c r="X167" s="318">
        <f t="shared" si="49"/>
        <v>4.1099999999999998E-2</v>
      </c>
      <c r="Y167" s="318">
        <f t="shared" si="49"/>
        <v>4.1099999999999998E-2</v>
      </c>
      <c r="Z167" s="318">
        <f t="shared" si="49"/>
        <v>4.1099999999999998E-2</v>
      </c>
      <c r="AA167" s="318">
        <f t="shared" si="49"/>
        <v>4.1099999999999998E-2</v>
      </c>
      <c r="AB167" s="318">
        <f t="shared" si="49"/>
        <v>4.1099999999999998E-2</v>
      </c>
      <c r="AC167" s="318">
        <f t="shared" si="49"/>
        <v>4.1099999999999998E-2</v>
      </c>
    </row>
    <row r="168" spans="1:29">
      <c r="A168" s="322" t="s">
        <v>718</v>
      </c>
      <c r="D168" s="316"/>
      <c r="E168" s="321"/>
      <c r="F168" s="318"/>
      <c r="G168" s="318"/>
      <c r="H168" s="318"/>
      <c r="I168" s="318"/>
      <c r="J168" s="318"/>
      <c r="K168" s="318"/>
      <c r="L168" s="318"/>
      <c r="M168" s="318"/>
      <c r="N168" s="318"/>
      <c r="O168" s="318"/>
      <c r="P168" s="318"/>
      <c r="Q168" s="318"/>
      <c r="R168" s="318"/>
      <c r="S168" s="318"/>
      <c r="T168" s="318"/>
      <c r="U168" s="318"/>
      <c r="V168" s="318"/>
      <c r="W168" s="318"/>
      <c r="X168" s="318"/>
      <c r="Y168" s="318"/>
      <c r="Z168" s="318"/>
      <c r="AA168" s="318"/>
      <c r="AB168" s="318"/>
      <c r="AC168" s="318"/>
    </row>
    <row r="169" spans="1:29">
      <c r="A169" s="324" t="s">
        <v>719</v>
      </c>
      <c r="B169" s="333" t="s">
        <v>713</v>
      </c>
      <c r="C169" s="310" t="s">
        <v>694</v>
      </c>
      <c r="D169" s="325">
        <v>2.8000000000000001E-2</v>
      </c>
      <c r="E169" s="329">
        <v>2.8000000000000001E-2</v>
      </c>
      <c r="F169" s="318">
        <v>2.8500000000000001E-2</v>
      </c>
      <c r="G169" s="318">
        <v>2.9000000000000001E-2</v>
      </c>
      <c r="H169" s="318">
        <f t="shared" ref="H169:H174" si="50">G169</f>
        <v>2.9000000000000001E-2</v>
      </c>
      <c r="I169" s="319">
        <f>H169+0.1%</f>
        <v>3.0000000000000002E-2</v>
      </c>
      <c r="J169" s="318">
        <v>2.9000000000000001E-2</v>
      </c>
      <c r="K169" s="318">
        <f t="shared" ref="K169:K174" si="51">J169</f>
        <v>2.9000000000000001E-2</v>
      </c>
      <c r="L169" s="319">
        <f>K169+0.1%</f>
        <v>3.0000000000000002E-2</v>
      </c>
      <c r="M169" s="318">
        <v>2.9000000000000001E-2</v>
      </c>
      <c r="N169" s="318">
        <f t="shared" ref="N169:N174" si="52">M169</f>
        <v>2.9000000000000001E-2</v>
      </c>
      <c r="O169" s="319">
        <f>N169+0.1%</f>
        <v>3.0000000000000002E-2</v>
      </c>
      <c r="P169" s="318">
        <v>2.9000000000000001E-2</v>
      </c>
      <c r="Q169" s="318">
        <v>2.9000000000000001E-2</v>
      </c>
      <c r="R169" s="319">
        <f>Q169+0.1%</f>
        <v>3.0000000000000002E-2</v>
      </c>
      <c r="S169" s="318">
        <v>2.9000000000000001E-2</v>
      </c>
      <c r="T169" s="318">
        <f t="shared" ref="T169:T174" si="53">S169</f>
        <v>2.9000000000000001E-2</v>
      </c>
      <c r="U169" s="318">
        <v>2.9000000000000001E-2</v>
      </c>
      <c r="V169" s="318">
        <f t="shared" ref="V169:V174" si="54">U169</f>
        <v>2.9000000000000001E-2</v>
      </c>
      <c r="W169" s="318">
        <v>2.9000000000000001E-2</v>
      </c>
      <c r="X169" s="318">
        <f t="shared" ref="X169:X174" si="55">W169</f>
        <v>2.9000000000000001E-2</v>
      </c>
      <c r="Y169" s="318">
        <v>2.9000000000000001E-2</v>
      </c>
      <c r="Z169" s="318">
        <f t="shared" ref="Z169:Z174" si="56">Y169</f>
        <v>2.9000000000000001E-2</v>
      </c>
      <c r="AA169" s="318">
        <v>2.9000000000000001E-2</v>
      </c>
      <c r="AB169" s="318">
        <f t="shared" ref="AB169:AC174" si="57">AA169</f>
        <v>2.9000000000000001E-2</v>
      </c>
      <c r="AC169" s="318">
        <f t="shared" si="57"/>
        <v>2.9000000000000001E-2</v>
      </c>
    </row>
    <row r="170" spans="1:29">
      <c r="A170" s="324" t="s">
        <v>696</v>
      </c>
      <c r="B170" s="333" t="s">
        <v>697</v>
      </c>
      <c r="C170" s="310" t="s">
        <v>711</v>
      </c>
      <c r="D170" s="325">
        <v>3.5999999999999997E-2</v>
      </c>
      <c r="E170" s="329">
        <v>3.5999999999999997E-2</v>
      </c>
      <c r="F170" s="318">
        <v>3.6799999999999999E-2</v>
      </c>
      <c r="G170" s="318">
        <v>3.7499999999999999E-2</v>
      </c>
      <c r="H170" s="318">
        <f t="shared" si="50"/>
        <v>3.7499999999999999E-2</v>
      </c>
      <c r="I170" s="319">
        <f t="shared" ref="I170:I174" si="58">H170+0.1%</f>
        <v>3.85E-2</v>
      </c>
      <c r="J170" s="318">
        <v>3.7499999999999999E-2</v>
      </c>
      <c r="K170" s="318">
        <f t="shared" si="51"/>
        <v>3.7499999999999999E-2</v>
      </c>
      <c r="L170" s="319">
        <f t="shared" ref="L170:L174" si="59">K170+0.1%</f>
        <v>3.85E-2</v>
      </c>
      <c r="M170" s="318">
        <v>3.7499999999999999E-2</v>
      </c>
      <c r="N170" s="318">
        <f t="shared" si="52"/>
        <v>3.7499999999999999E-2</v>
      </c>
      <c r="O170" s="319">
        <f t="shared" ref="O170:O174" si="60">N170+0.1%</f>
        <v>3.85E-2</v>
      </c>
      <c r="P170" s="318">
        <v>3.7499999999999999E-2</v>
      </c>
      <c r="Q170" s="318">
        <v>3.7499999999999999E-2</v>
      </c>
      <c r="R170" s="319">
        <f t="shared" ref="R170:R174" si="61">Q170+0.1%</f>
        <v>3.85E-2</v>
      </c>
      <c r="S170" s="318">
        <v>3.7499999999999999E-2</v>
      </c>
      <c r="T170" s="318">
        <f t="shared" si="53"/>
        <v>3.7499999999999999E-2</v>
      </c>
      <c r="U170" s="318">
        <v>3.7499999999999999E-2</v>
      </c>
      <c r="V170" s="318">
        <f t="shared" si="54"/>
        <v>3.7499999999999999E-2</v>
      </c>
      <c r="W170" s="318">
        <v>3.7499999999999999E-2</v>
      </c>
      <c r="X170" s="318">
        <f t="shared" si="55"/>
        <v>3.7499999999999999E-2</v>
      </c>
      <c r="Y170" s="318">
        <v>3.7499999999999999E-2</v>
      </c>
      <c r="Z170" s="318">
        <f t="shared" si="56"/>
        <v>3.7499999999999999E-2</v>
      </c>
      <c r="AA170" s="318">
        <v>3.7499999999999999E-2</v>
      </c>
      <c r="AB170" s="318">
        <f t="shared" si="57"/>
        <v>3.7499999999999999E-2</v>
      </c>
      <c r="AC170" s="318">
        <f t="shared" si="57"/>
        <v>3.7499999999999999E-2</v>
      </c>
    </row>
    <row r="171" spans="1:29">
      <c r="A171" s="324" t="s">
        <v>704</v>
      </c>
      <c r="B171" s="333" t="s">
        <v>697</v>
      </c>
      <c r="C171" s="310" t="s">
        <v>711</v>
      </c>
      <c r="D171" s="325">
        <v>3.6999999999999998E-2</v>
      </c>
      <c r="E171" s="329">
        <v>3.6999999999999998E-2</v>
      </c>
      <c r="F171" s="318">
        <v>3.85E-2</v>
      </c>
      <c r="G171" s="318">
        <v>3.85E-2</v>
      </c>
      <c r="H171" s="318">
        <f t="shared" si="50"/>
        <v>3.85E-2</v>
      </c>
      <c r="I171" s="319">
        <f t="shared" si="58"/>
        <v>3.95E-2</v>
      </c>
      <c r="J171" s="318">
        <v>3.85E-2</v>
      </c>
      <c r="K171" s="318">
        <f t="shared" si="51"/>
        <v>3.85E-2</v>
      </c>
      <c r="L171" s="319">
        <f t="shared" si="59"/>
        <v>3.95E-2</v>
      </c>
      <c r="M171" s="318">
        <v>3.85E-2</v>
      </c>
      <c r="N171" s="318">
        <f t="shared" si="52"/>
        <v>3.85E-2</v>
      </c>
      <c r="O171" s="319">
        <f t="shared" si="60"/>
        <v>3.95E-2</v>
      </c>
      <c r="P171" s="318">
        <v>3.85E-2</v>
      </c>
      <c r="Q171" s="318">
        <v>3.85E-2</v>
      </c>
      <c r="R171" s="319">
        <f t="shared" si="61"/>
        <v>3.95E-2</v>
      </c>
      <c r="S171" s="318">
        <v>3.85E-2</v>
      </c>
      <c r="T171" s="318">
        <f t="shared" si="53"/>
        <v>3.85E-2</v>
      </c>
      <c r="U171" s="318">
        <v>3.85E-2</v>
      </c>
      <c r="V171" s="318">
        <f t="shared" si="54"/>
        <v>3.85E-2</v>
      </c>
      <c r="W171" s="318">
        <v>3.85E-2</v>
      </c>
      <c r="X171" s="318">
        <f t="shared" si="55"/>
        <v>3.85E-2</v>
      </c>
      <c r="Y171" s="318">
        <v>3.85E-2</v>
      </c>
      <c r="Z171" s="318">
        <f t="shared" si="56"/>
        <v>3.85E-2</v>
      </c>
      <c r="AA171" s="318">
        <v>3.85E-2</v>
      </c>
      <c r="AB171" s="318">
        <f t="shared" si="57"/>
        <v>3.85E-2</v>
      </c>
      <c r="AC171" s="318">
        <f t="shared" si="57"/>
        <v>3.85E-2</v>
      </c>
    </row>
    <row r="172" spans="1:29">
      <c r="A172" s="324" t="s">
        <v>705</v>
      </c>
      <c r="B172" s="333" t="s">
        <v>697</v>
      </c>
      <c r="C172" s="310" t="s">
        <v>711</v>
      </c>
      <c r="D172" s="325">
        <v>3.6999999999999998E-2</v>
      </c>
      <c r="E172" s="329">
        <v>3.6999999999999998E-2</v>
      </c>
      <c r="F172" s="318">
        <v>3.9E-2</v>
      </c>
      <c r="G172" s="318">
        <v>3.85E-2</v>
      </c>
      <c r="H172" s="318">
        <f t="shared" si="50"/>
        <v>3.85E-2</v>
      </c>
      <c r="I172" s="319">
        <f t="shared" si="58"/>
        <v>3.95E-2</v>
      </c>
      <c r="J172" s="318">
        <v>3.85E-2</v>
      </c>
      <c r="K172" s="318">
        <f t="shared" si="51"/>
        <v>3.85E-2</v>
      </c>
      <c r="L172" s="319">
        <f t="shared" si="59"/>
        <v>3.95E-2</v>
      </c>
      <c r="M172" s="318">
        <v>3.85E-2</v>
      </c>
      <c r="N172" s="318">
        <f t="shared" si="52"/>
        <v>3.85E-2</v>
      </c>
      <c r="O172" s="319">
        <f t="shared" si="60"/>
        <v>3.95E-2</v>
      </c>
      <c r="P172" s="318">
        <v>3.85E-2</v>
      </c>
      <c r="Q172" s="318">
        <v>3.85E-2</v>
      </c>
      <c r="R172" s="319">
        <f t="shared" si="61"/>
        <v>3.95E-2</v>
      </c>
      <c r="S172" s="318">
        <v>3.85E-2</v>
      </c>
      <c r="T172" s="318">
        <f t="shared" si="53"/>
        <v>3.85E-2</v>
      </c>
      <c r="U172" s="318">
        <v>3.85E-2</v>
      </c>
      <c r="V172" s="318">
        <f t="shared" si="54"/>
        <v>3.85E-2</v>
      </c>
      <c r="W172" s="318">
        <v>3.85E-2</v>
      </c>
      <c r="X172" s="318">
        <f t="shared" si="55"/>
        <v>3.85E-2</v>
      </c>
      <c r="Y172" s="318">
        <v>3.85E-2</v>
      </c>
      <c r="Z172" s="318">
        <f t="shared" si="56"/>
        <v>3.85E-2</v>
      </c>
      <c r="AA172" s="318">
        <v>3.85E-2</v>
      </c>
      <c r="AB172" s="318">
        <f t="shared" si="57"/>
        <v>3.85E-2</v>
      </c>
      <c r="AC172" s="318">
        <f t="shared" si="57"/>
        <v>3.85E-2</v>
      </c>
    </row>
    <row r="173" spans="1:29">
      <c r="A173" s="341" t="s">
        <v>706</v>
      </c>
      <c r="B173" s="333" t="s">
        <v>697</v>
      </c>
      <c r="C173" s="310" t="s">
        <v>711</v>
      </c>
      <c r="D173" s="325">
        <v>3.6999999999999998E-2</v>
      </c>
      <c r="E173" s="329">
        <v>3.6999999999999998E-2</v>
      </c>
      <c r="F173" s="318">
        <v>3.4500000000000003E-2</v>
      </c>
      <c r="G173" s="318">
        <v>3.4500000000000003E-2</v>
      </c>
      <c r="H173" s="318">
        <f t="shared" si="50"/>
        <v>3.4500000000000003E-2</v>
      </c>
      <c r="I173" s="319">
        <f t="shared" si="58"/>
        <v>3.5500000000000004E-2</v>
      </c>
      <c r="J173" s="318">
        <v>3.4500000000000003E-2</v>
      </c>
      <c r="K173" s="318">
        <f t="shared" si="51"/>
        <v>3.4500000000000003E-2</v>
      </c>
      <c r="L173" s="319">
        <f t="shared" si="59"/>
        <v>3.5500000000000004E-2</v>
      </c>
      <c r="M173" s="318">
        <v>3.4500000000000003E-2</v>
      </c>
      <c r="N173" s="318">
        <f t="shared" si="52"/>
        <v>3.4500000000000003E-2</v>
      </c>
      <c r="O173" s="319">
        <f t="shared" si="60"/>
        <v>3.5500000000000004E-2</v>
      </c>
      <c r="P173" s="318">
        <v>3.4500000000000003E-2</v>
      </c>
      <c r="Q173" s="318">
        <v>3.4500000000000003E-2</v>
      </c>
      <c r="R173" s="319">
        <f t="shared" si="61"/>
        <v>3.5500000000000004E-2</v>
      </c>
      <c r="S173" s="318">
        <v>3.4500000000000003E-2</v>
      </c>
      <c r="T173" s="318">
        <f t="shared" si="53"/>
        <v>3.4500000000000003E-2</v>
      </c>
      <c r="U173" s="318">
        <v>3.4500000000000003E-2</v>
      </c>
      <c r="V173" s="318">
        <f t="shared" si="54"/>
        <v>3.4500000000000003E-2</v>
      </c>
      <c r="W173" s="318">
        <v>3.4500000000000003E-2</v>
      </c>
      <c r="X173" s="318">
        <f t="shared" si="55"/>
        <v>3.4500000000000003E-2</v>
      </c>
      <c r="Y173" s="318">
        <v>3.4500000000000003E-2</v>
      </c>
      <c r="Z173" s="318">
        <f t="shared" si="56"/>
        <v>3.4500000000000003E-2</v>
      </c>
      <c r="AA173" s="318">
        <v>3.4500000000000003E-2</v>
      </c>
      <c r="AB173" s="318">
        <f t="shared" si="57"/>
        <v>3.4500000000000003E-2</v>
      </c>
      <c r="AC173" s="318">
        <f t="shared" si="57"/>
        <v>3.4500000000000003E-2</v>
      </c>
    </row>
    <row r="174" spans="1:29">
      <c r="A174" s="341" t="s">
        <v>707</v>
      </c>
      <c r="B174" s="333" t="s">
        <v>697</v>
      </c>
      <c r="C174" s="310" t="s">
        <v>711</v>
      </c>
      <c r="D174" s="325">
        <v>3.6999999999999998E-2</v>
      </c>
      <c r="E174" s="329">
        <v>3.6999999999999998E-2</v>
      </c>
      <c r="F174" s="318">
        <v>3.4500000000000003E-2</v>
      </c>
      <c r="G174" s="318">
        <v>3.4500000000000003E-2</v>
      </c>
      <c r="H174" s="318">
        <f t="shared" si="50"/>
        <v>3.4500000000000003E-2</v>
      </c>
      <c r="I174" s="319">
        <f t="shared" si="58"/>
        <v>3.5500000000000004E-2</v>
      </c>
      <c r="J174" s="318">
        <v>3.4500000000000003E-2</v>
      </c>
      <c r="K174" s="318">
        <f t="shared" si="51"/>
        <v>3.4500000000000003E-2</v>
      </c>
      <c r="L174" s="319">
        <f t="shared" si="59"/>
        <v>3.5500000000000004E-2</v>
      </c>
      <c r="M174" s="318">
        <v>3.4500000000000003E-2</v>
      </c>
      <c r="N174" s="318">
        <f t="shared" si="52"/>
        <v>3.4500000000000003E-2</v>
      </c>
      <c r="O174" s="319">
        <f t="shared" si="60"/>
        <v>3.5500000000000004E-2</v>
      </c>
      <c r="P174" s="318">
        <v>3.4500000000000003E-2</v>
      </c>
      <c r="Q174" s="318">
        <v>3.4500000000000003E-2</v>
      </c>
      <c r="R174" s="319">
        <f t="shared" si="61"/>
        <v>3.5500000000000004E-2</v>
      </c>
      <c r="S174" s="318">
        <v>3.4500000000000003E-2</v>
      </c>
      <c r="T174" s="318">
        <f t="shared" si="53"/>
        <v>3.4500000000000003E-2</v>
      </c>
      <c r="U174" s="318">
        <v>3.4500000000000003E-2</v>
      </c>
      <c r="V174" s="318">
        <f t="shared" si="54"/>
        <v>3.4500000000000003E-2</v>
      </c>
      <c r="W174" s="318">
        <v>3.4500000000000003E-2</v>
      </c>
      <c r="X174" s="318">
        <f t="shared" si="55"/>
        <v>3.4500000000000003E-2</v>
      </c>
      <c r="Y174" s="318">
        <v>3.4500000000000003E-2</v>
      </c>
      <c r="Z174" s="318">
        <f t="shared" si="56"/>
        <v>3.4500000000000003E-2</v>
      </c>
      <c r="AA174" s="318">
        <v>3.4500000000000003E-2</v>
      </c>
      <c r="AB174" s="318">
        <f t="shared" si="57"/>
        <v>3.4500000000000003E-2</v>
      </c>
      <c r="AC174" s="318">
        <f t="shared" si="57"/>
        <v>3.4500000000000003E-2</v>
      </c>
    </row>
    <row r="175" spans="1:29">
      <c r="A175" s="322" t="s">
        <v>720</v>
      </c>
      <c r="D175" s="316"/>
      <c r="E175" s="321"/>
      <c r="F175" s="318"/>
      <c r="G175" s="318"/>
      <c r="H175" s="318"/>
      <c r="I175" s="318"/>
      <c r="J175" s="318"/>
      <c r="K175" s="318"/>
      <c r="L175" s="318"/>
      <c r="M175" s="318"/>
      <c r="N175" s="318"/>
      <c r="O175" s="318"/>
      <c r="P175" s="318"/>
      <c r="Q175" s="318"/>
      <c r="R175" s="318"/>
      <c r="S175" s="318"/>
      <c r="T175" s="318"/>
      <c r="U175" s="318"/>
      <c r="V175" s="318"/>
      <c r="W175" s="318"/>
      <c r="X175" s="318"/>
      <c r="Y175" s="318"/>
      <c r="Z175" s="318"/>
      <c r="AA175" s="318"/>
      <c r="AB175" s="318"/>
      <c r="AC175" s="318"/>
    </row>
    <row r="176" spans="1:29">
      <c r="A176" s="324" t="s">
        <v>710</v>
      </c>
      <c r="B176" s="334" t="s">
        <v>721</v>
      </c>
      <c r="C176" s="310" t="s">
        <v>711</v>
      </c>
      <c r="D176" s="325">
        <v>4.07E-2</v>
      </c>
      <c r="E176" s="335">
        <v>4.07E-2</v>
      </c>
      <c r="F176" s="318">
        <f t="shared" ref="F176:U180" si="62">E176</f>
        <v>4.07E-2</v>
      </c>
      <c r="G176" s="318">
        <f t="shared" si="62"/>
        <v>4.07E-2</v>
      </c>
      <c r="H176" s="318">
        <f t="shared" si="62"/>
        <v>4.07E-2</v>
      </c>
      <c r="I176" s="318">
        <f t="shared" si="62"/>
        <v>4.07E-2</v>
      </c>
      <c r="J176" s="318">
        <f t="shared" si="62"/>
        <v>4.07E-2</v>
      </c>
      <c r="K176" s="318">
        <f t="shared" si="62"/>
        <v>4.07E-2</v>
      </c>
      <c r="L176" s="318">
        <f t="shared" si="62"/>
        <v>4.07E-2</v>
      </c>
      <c r="M176" s="318">
        <f t="shared" si="62"/>
        <v>4.07E-2</v>
      </c>
      <c r="N176" s="318">
        <f t="shared" si="62"/>
        <v>4.07E-2</v>
      </c>
      <c r="O176" s="318">
        <f t="shared" si="62"/>
        <v>4.07E-2</v>
      </c>
      <c r="P176" s="318">
        <f t="shared" si="62"/>
        <v>4.07E-2</v>
      </c>
      <c r="Q176" s="318">
        <f t="shared" si="62"/>
        <v>4.07E-2</v>
      </c>
      <c r="R176" s="318">
        <f t="shared" si="62"/>
        <v>4.07E-2</v>
      </c>
      <c r="S176" s="318">
        <f t="shared" si="62"/>
        <v>4.07E-2</v>
      </c>
      <c r="T176" s="318">
        <f t="shared" si="62"/>
        <v>4.07E-2</v>
      </c>
      <c r="U176" s="318">
        <f t="shared" si="62"/>
        <v>4.07E-2</v>
      </c>
      <c r="V176" s="318">
        <f t="shared" ref="V176:AC180" si="63">U176</f>
        <v>4.07E-2</v>
      </c>
      <c r="W176" s="318">
        <f t="shared" si="63"/>
        <v>4.07E-2</v>
      </c>
      <c r="X176" s="318">
        <f t="shared" si="63"/>
        <v>4.07E-2</v>
      </c>
      <c r="Y176" s="318">
        <f t="shared" si="63"/>
        <v>4.07E-2</v>
      </c>
      <c r="Z176" s="318">
        <f t="shared" si="63"/>
        <v>4.07E-2</v>
      </c>
      <c r="AA176" s="318">
        <f t="shared" si="63"/>
        <v>4.07E-2</v>
      </c>
      <c r="AB176" s="318">
        <f t="shared" si="63"/>
        <v>4.07E-2</v>
      </c>
      <c r="AC176" s="318">
        <f t="shared" si="63"/>
        <v>4.07E-2</v>
      </c>
    </row>
    <row r="177" spans="1:29">
      <c r="A177" s="324" t="s">
        <v>712</v>
      </c>
      <c r="B177" s="334" t="s">
        <v>722</v>
      </c>
      <c r="C177" s="310" t="s">
        <v>694</v>
      </c>
      <c r="D177" s="325">
        <v>4.3499999999999997E-2</v>
      </c>
      <c r="E177" s="335">
        <v>4.3499999999999997E-2</v>
      </c>
      <c r="F177" s="318">
        <f t="shared" si="62"/>
        <v>4.3499999999999997E-2</v>
      </c>
      <c r="G177" s="318">
        <f t="shared" si="62"/>
        <v>4.3499999999999997E-2</v>
      </c>
      <c r="H177" s="318">
        <f t="shared" si="62"/>
        <v>4.3499999999999997E-2</v>
      </c>
      <c r="I177" s="318">
        <f t="shared" si="62"/>
        <v>4.3499999999999997E-2</v>
      </c>
      <c r="J177" s="318">
        <f t="shared" si="62"/>
        <v>4.3499999999999997E-2</v>
      </c>
      <c r="K177" s="318">
        <f t="shared" si="62"/>
        <v>4.3499999999999997E-2</v>
      </c>
      <c r="L177" s="318">
        <f t="shared" si="62"/>
        <v>4.3499999999999997E-2</v>
      </c>
      <c r="M177" s="318">
        <f t="shared" si="62"/>
        <v>4.3499999999999997E-2</v>
      </c>
      <c r="N177" s="318">
        <f t="shared" si="62"/>
        <v>4.3499999999999997E-2</v>
      </c>
      <c r="O177" s="318">
        <f t="shared" si="62"/>
        <v>4.3499999999999997E-2</v>
      </c>
      <c r="P177" s="318">
        <f t="shared" si="62"/>
        <v>4.3499999999999997E-2</v>
      </c>
      <c r="Q177" s="318">
        <f t="shared" si="62"/>
        <v>4.3499999999999997E-2</v>
      </c>
      <c r="R177" s="318">
        <f t="shared" si="62"/>
        <v>4.3499999999999997E-2</v>
      </c>
      <c r="S177" s="318">
        <f t="shared" si="62"/>
        <v>4.3499999999999997E-2</v>
      </c>
      <c r="T177" s="318">
        <f t="shared" si="62"/>
        <v>4.3499999999999997E-2</v>
      </c>
      <c r="U177" s="318">
        <f t="shared" si="62"/>
        <v>4.3499999999999997E-2</v>
      </c>
      <c r="V177" s="318">
        <f t="shared" si="63"/>
        <v>4.3499999999999997E-2</v>
      </c>
      <c r="W177" s="318">
        <f t="shared" si="63"/>
        <v>4.3499999999999997E-2</v>
      </c>
      <c r="X177" s="318">
        <f t="shared" si="63"/>
        <v>4.3499999999999997E-2</v>
      </c>
      <c r="Y177" s="318">
        <f t="shared" si="63"/>
        <v>4.3499999999999997E-2</v>
      </c>
      <c r="Z177" s="318">
        <f t="shared" si="63"/>
        <v>4.3499999999999997E-2</v>
      </c>
      <c r="AA177" s="318">
        <f t="shared" si="63"/>
        <v>4.3499999999999997E-2</v>
      </c>
      <c r="AB177" s="318">
        <f t="shared" si="63"/>
        <v>4.3499999999999997E-2</v>
      </c>
      <c r="AC177" s="318">
        <f t="shared" si="63"/>
        <v>4.3499999999999997E-2</v>
      </c>
    </row>
    <row r="178" spans="1:29">
      <c r="A178" s="324" t="s">
        <v>714</v>
      </c>
      <c r="B178" s="334" t="s">
        <v>722</v>
      </c>
      <c r="C178" s="310" t="s">
        <v>694</v>
      </c>
      <c r="D178" s="325">
        <v>4.2999999999999997E-2</v>
      </c>
      <c r="E178" s="335">
        <v>4.2999999999999997E-2</v>
      </c>
      <c r="F178" s="318">
        <f t="shared" si="62"/>
        <v>4.2999999999999997E-2</v>
      </c>
      <c r="G178" s="318">
        <f t="shared" si="62"/>
        <v>4.2999999999999997E-2</v>
      </c>
      <c r="H178" s="318">
        <f t="shared" si="62"/>
        <v>4.2999999999999997E-2</v>
      </c>
      <c r="I178" s="318">
        <f t="shared" si="62"/>
        <v>4.2999999999999997E-2</v>
      </c>
      <c r="J178" s="318">
        <f t="shared" si="62"/>
        <v>4.2999999999999997E-2</v>
      </c>
      <c r="K178" s="318">
        <f t="shared" si="62"/>
        <v>4.2999999999999997E-2</v>
      </c>
      <c r="L178" s="318">
        <f t="shared" si="62"/>
        <v>4.2999999999999997E-2</v>
      </c>
      <c r="M178" s="318">
        <f t="shared" si="62"/>
        <v>4.2999999999999997E-2</v>
      </c>
      <c r="N178" s="318">
        <f t="shared" si="62"/>
        <v>4.2999999999999997E-2</v>
      </c>
      <c r="O178" s="318">
        <f t="shared" si="62"/>
        <v>4.2999999999999997E-2</v>
      </c>
      <c r="P178" s="318">
        <f t="shared" si="62"/>
        <v>4.2999999999999997E-2</v>
      </c>
      <c r="Q178" s="318">
        <f t="shared" si="62"/>
        <v>4.2999999999999997E-2</v>
      </c>
      <c r="R178" s="318">
        <f t="shared" si="62"/>
        <v>4.2999999999999997E-2</v>
      </c>
      <c r="S178" s="318">
        <f t="shared" si="62"/>
        <v>4.2999999999999997E-2</v>
      </c>
      <c r="T178" s="318">
        <f t="shared" si="62"/>
        <v>4.2999999999999997E-2</v>
      </c>
      <c r="U178" s="318">
        <f t="shared" si="62"/>
        <v>4.2999999999999997E-2</v>
      </c>
      <c r="V178" s="318">
        <f t="shared" si="63"/>
        <v>4.2999999999999997E-2</v>
      </c>
      <c r="W178" s="318">
        <f t="shared" si="63"/>
        <v>4.2999999999999997E-2</v>
      </c>
      <c r="X178" s="318">
        <f t="shared" si="63"/>
        <v>4.2999999999999997E-2</v>
      </c>
      <c r="Y178" s="318">
        <f t="shared" si="63"/>
        <v>4.2999999999999997E-2</v>
      </c>
      <c r="Z178" s="318">
        <f t="shared" si="63"/>
        <v>4.2999999999999997E-2</v>
      </c>
      <c r="AA178" s="318">
        <f t="shared" si="63"/>
        <v>4.2999999999999997E-2</v>
      </c>
      <c r="AB178" s="318">
        <f t="shared" si="63"/>
        <v>4.2999999999999997E-2</v>
      </c>
      <c r="AC178" s="318">
        <f t="shared" si="63"/>
        <v>4.2999999999999997E-2</v>
      </c>
    </row>
    <row r="179" spans="1:29">
      <c r="A179" s="324" t="s">
        <v>692</v>
      </c>
      <c r="B179" s="334" t="s">
        <v>722</v>
      </c>
      <c r="C179" s="310" t="s">
        <v>694</v>
      </c>
      <c r="D179" s="325">
        <v>4.4999999999999998E-2</v>
      </c>
      <c r="E179" s="335">
        <v>4.4999999999999998E-2</v>
      </c>
      <c r="F179" s="318">
        <f t="shared" si="62"/>
        <v>4.4999999999999998E-2</v>
      </c>
      <c r="G179" s="318">
        <f t="shared" si="62"/>
        <v>4.4999999999999998E-2</v>
      </c>
      <c r="H179" s="318">
        <f t="shared" si="62"/>
        <v>4.4999999999999998E-2</v>
      </c>
      <c r="I179" s="318">
        <f t="shared" si="62"/>
        <v>4.4999999999999998E-2</v>
      </c>
      <c r="J179" s="318">
        <f t="shared" si="62"/>
        <v>4.4999999999999998E-2</v>
      </c>
      <c r="K179" s="318">
        <f t="shared" si="62"/>
        <v>4.4999999999999998E-2</v>
      </c>
      <c r="L179" s="318">
        <f t="shared" si="62"/>
        <v>4.4999999999999998E-2</v>
      </c>
      <c r="M179" s="318">
        <f t="shared" si="62"/>
        <v>4.4999999999999998E-2</v>
      </c>
      <c r="N179" s="318">
        <f t="shared" si="62"/>
        <v>4.4999999999999998E-2</v>
      </c>
      <c r="O179" s="318">
        <f t="shared" si="62"/>
        <v>4.4999999999999998E-2</v>
      </c>
      <c r="P179" s="318">
        <f t="shared" si="62"/>
        <v>4.4999999999999998E-2</v>
      </c>
      <c r="Q179" s="318">
        <f t="shared" si="62"/>
        <v>4.4999999999999998E-2</v>
      </c>
      <c r="R179" s="318">
        <f t="shared" si="62"/>
        <v>4.4999999999999998E-2</v>
      </c>
      <c r="S179" s="318">
        <f t="shared" si="62"/>
        <v>4.4999999999999998E-2</v>
      </c>
      <c r="T179" s="318">
        <f t="shared" si="62"/>
        <v>4.4999999999999998E-2</v>
      </c>
      <c r="U179" s="318">
        <f t="shared" si="62"/>
        <v>4.4999999999999998E-2</v>
      </c>
      <c r="V179" s="318">
        <f t="shared" si="63"/>
        <v>4.4999999999999998E-2</v>
      </c>
      <c r="W179" s="318">
        <f t="shared" si="63"/>
        <v>4.4999999999999998E-2</v>
      </c>
      <c r="X179" s="318">
        <f t="shared" si="63"/>
        <v>4.4999999999999998E-2</v>
      </c>
      <c r="Y179" s="318">
        <f t="shared" si="63"/>
        <v>4.4999999999999998E-2</v>
      </c>
      <c r="Z179" s="318">
        <f t="shared" si="63"/>
        <v>4.4999999999999998E-2</v>
      </c>
      <c r="AA179" s="318">
        <f t="shared" si="63"/>
        <v>4.4999999999999998E-2</v>
      </c>
      <c r="AB179" s="318">
        <f t="shared" si="63"/>
        <v>4.4999999999999998E-2</v>
      </c>
      <c r="AC179" s="318">
        <f t="shared" si="63"/>
        <v>4.4999999999999998E-2</v>
      </c>
    </row>
    <row r="180" spans="1:29">
      <c r="A180" s="324" t="s">
        <v>716</v>
      </c>
      <c r="B180" s="334" t="s">
        <v>722</v>
      </c>
      <c r="C180" s="310" t="s">
        <v>694</v>
      </c>
      <c r="D180" s="325">
        <v>4.4999999999999998E-2</v>
      </c>
      <c r="E180" s="335">
        <v>4.4999999999999998E-2</v>
      </c>
      <c r="F180" s="318">
        <f t="shared" si="62"/>
        <v>4.4999999999999998E-2</v>
      </c>
      <c r="G180" s="318">
        <f t="shared" si="62"/>
        <v>4.4999999999999998E-2</v>
      </c>
      <c r="H180" s="318">
        <f t="shared" si="62"/>
        <v>4.4999999999999998E-2</v>
      </c>
      <c r="I180" s="318">
        <f t="shared" si="62"/>
        <v>4.4999999999999998E-2</v>
      </c>
      <c r="J180" s="318">
        <f t="shared" si="62"/>
        <v>4.4999999999999998E-2</v>
      </c>
      <c r="K180" s="318">
        <f t="shared" si="62"/>
        <v>4.4999999999999998E-2</v>
      </c>
      <c r="L180" s="318">
        <f t="shared" si="62"/>
        <v>4.4999999999999998E-2</v>
      </c>
      <c r="M180" s="318">
        <f t="shared" si="62"/>
        <v>4.4999999999999998E-2</v>
      </c>
      <c r="N180" s="318">
        <f t="shared" si="62"/>
        <v>4.4999999999999998E-2</v>
      </c>
      <c r="O180" s="318">
        <f t="shared" si="62"/>
        <v>4.4999999999999998E-2</v>
      </c>
      <c r="P180" s="318">
        <f t="shared" si="62"/>
        <v>4.4999999999999998E-2</v>
      </c>
      <c r="Q180" s="318">
        <f t="shared" si="62"/>
        <v>4.4999999999999998E-2</v>
      </c>
      <c r="R180" s="318">
        <f t="shared" si="62"/>
        <v>4.4999999999999998E-2</v>
      </c>
      <c r="S180" s="318">
        <f t="shared" si="62"/>
        <v>4.4999999999999998E-2</v>
      </c>
      <c r="T180" s="318">
        <f t="shared" si="62"/>
        <v>4.4999999999999998E-2</v>
      </c>
      <c r="U180" s="318">
        <f t="shared" si="62"/>
        <v>4.4999999999999998E-2</v>
      </c>
      <c r="V180" s="318">
        <f t="shared" si="63"/>
        <v>4.4999999999999998E-2</v>
      </c>
      <c r="W180" s="318">
        <f t="shared" si="63"/>
        <v>4.4999999999999998E-2</v>
      </c>
      <c r="X180" s="318">
        <f t="shared" si="63"/>
        <v>4.4999999999999998E-2</v>
      </c>
      <c r="Y180" s="318">
        <f t="shared" si="63"/>
        <v>4.4999999999999998E-2</v>
      </c>
      <c r="Z180" s="318">
        <f t="shared" si="63"/>
        <v>4.4999999999999998E-2</v>
      </c>
      <c r="AA180" s="318">
        <f t="shared" si="63"/>
        <v>4.4999999999999998E-2</v>
      </c>
      <c r="AB180" s="318">
        <f t="shared" si="63"/>
        <v>4.4999999999999998E-2</v>
      </c>
      <c r="AC180" s="318">
        <f t="shared" si="63"/>
        <v>4.4999999999999998E-2</v>
      </c>
    </row>
    <row r="181" spans="1:29">
      <c r="A181" s="310" t="s">
        <v>723</v>
      </c>
      <c r="D181" s="316"/>
      <c r="E181" s="321"/>
      <c r="F181" s="318"/>
      <c r="G181" s="318"/>
      <c r="H181" s="318"/>
      <c r="I181" s="318"/>
      <c r="J181" s="318"/>
      <c r="K181" s="318"/>
      <c r="L181" s="318"/>
      <c r="M181" s="318"/>
      <c r="N181" s="318"/>
      <c r="O181" s="318"/>
      <c r="P181" s="318"/>
      <c r="Q181" s="318"/>
      <c r="R181" s="318"/>
      <c r="S181" s="318"/>
      <c r="T181" s="318"/>
      <c r="U181" s="318"/>
      <c r="V181" s="318"/>
      <c r="W181" s="318"/>
      <c r="X181" s="318"/>
      <c r="Y181" s="318"/>
      <c r="Z181" s="318"/>
      <c r="AA181" s="318"/>
      <c r="AB181" s="318"/>
      <c r="AC181" s="318"/>
    </row>
    <row r="182" spans="1:29">
      <c r="A182" s="320" t="s">
        <v>724</v>
      </c>
      <c r="B182" s="333" t="s">
        <v>713</v>
      </c>
      <c r="C182" s="310" t="s">
        <v>694</v>
      </c>
      <c r="D182" s="316">
        <v>1.7000000000000001E-2</v>
      </c>
      <c r="E182" s="329">
        <v>1.7000000000000001E-2</v>
      </c>
      <c r="F182" s="342">
        <v>1.7000000000000001E-2</v>
      </c>
      <c r="G182" s="342">
        <f t="shared" ref="G182:AC182" si="64">F182</f>
        <v>1.7000000000000001E-2</v>
      </c>
      <c r="H182" s="342">
        <f t="shared" si="64"/>
        <v>1.7000000000000001E-2</v>
      </c>
      <c r="I182" s="342">
        <f t="shared" si="64"/>
        <v>1.7000000000000001E-2</v>
      </c>
      <c r="J182" s="342">
        <f t="shared" si="64"/>
        <v>1.7000000000000001E-2</v>
      </c>
      <c r="K182" s="342">
        <f t="shared" si="64"/>
        <v>1.7000000000000001E-2</v>
      </c>
      <c r="L182" s="342">
        <f t="shared" si="64"/>
        <v>1.7000000000000001E-2</v>
      </c>
      <c r="M182" s="342">
        <f t="shared" si="64"/>
        <v>1.7000000000000001E-2</v>
      </c>
      <c r="N182" s="342">
        <f t="shared" si="64"/>
        <v>1.7000000000000001E-2</v>
      </c>
      <c r="O182" s="342">
        <f t="shared" si="64"/>
        <v>1.7000000000000001E-2</v>
      </c>
      <c r="P182" s="342">
        <f t="shared" si="64"/>
        <v>1.7000000000000001E-2</v>
      </c>
      <c r="Q182" s="342">
        <f t="shared" si="64"/>
        <v>1.7000000000000001E-2</v>
      </c>
      <c r="R182" s="342">
        <f t="shared" si="64"/>
        <v>1.7000000000000001E-2</v>
      </c>
      <c r="S182" s="342">
        <f t="shared" si="64"/>
        <v>1.7000000000000001E-2</v>
      </c>
      <c r="T182" s="342">
        <f t="shared" si="64"/>
        <v>1.7000000000000001E-2</v>
      </c>
      <c r="U182" s="342">
        <f t="shared" si="64"/>
        <v>1.7000000000000001E-2</v>
      </c>
      <c r="V182" s="342">
        <f t="shared" si="64"/>
        <v>1.7000000000000001E-2</v>
      </c>
      <c r="W182" s="342">
        <f t="shared" si="64"/>
        <v>1.7000000000000001E-2</v>
      </c>
      <c r="X182" s="342">
        <f t="shared" si="64"/>
        <v>1.7000000000000001E-2</v>
      </c>
      <c r="Y182" s="342">
        <f t="shared" si="64"/>
        <v>1.7000000000000001E-2</v>
      </c>
      <c r="Z182" s="342">
        <f t="shared" si="64"/>
        <v>1.7000000000000001E-2</v>
      </c>
      <c r="AA182" s="342">
        <f t="shared" si="64"/>
        <v>1.7000000000000001E-2</v>
      </c>
      <c r="AB182" s="342">
        <f t="shared" si="64"/>
        <v>1.7000000000000001E-2</v>
      </c>
      <c r="AC182" s="342">
        <f t="shared" si="64"/>
        <v>1.7000000000000001E-2</v>
      </c>
    </row>
    <row r="183" spans="1:29">
      <c r="A183" s="314" t="s">
        <v>725</v>
      </c>
      <c r="D183" s="316"/>
      <c r="E183" s="321"/>
      <c r="F183" s="318"/>
      <c r="G183" s="318"/>
      <c r="H183" s="318"/>
      <c r="I183" s="318"/>
      <c r="J183" s="318"/>
      <c r="K183" s="318"/>
      <c r="L183" s="318"/>
      <c r="M183" s="318"/>
      <c r="N183" s="318"/>
      <c r="O183" s="318"/>
      <c r="P183" s="318"/>
      <c r="Q183" s="318"/>
      <c r="R183" s="318"/>
      <c r="S183" s="318"/>
      <c r="T183" s="318"/>
      <c r="U183" s="318"/>
      <c r="V183" s="318"/>
      <c r="W183" s="318"/>
      <c r="X183" s="318"/>
      <c r="Y183" s="318"/>
      <c r="Z183" s="318"/>
      <c r="AA183" s="318"/>
      <c r="AB183" s="318"/>
      <c r="AC183" s="318"/>
    </row>
    <row r="184" spans="1:29">
      <c r="A184" s="322" t="s">
        <v>726</v>
      </c>
      <c r="B184" s="331" t="s">
        <v>727</v>
      </c>
      <c r="C184" s="310" t="s">
        <v>728</v>
      </c>
      <c r="D184" s="325">
        <v>2.7E-2</v>
      </c>
      <c r="E184" s="332">
        <f>[1]资金室预测!B7</f>
        <v>2.7E-2</v>
      </c>
      <c r="F184" s="318">
        <f t="shared" ref="F184:U191" si="65">E184</f>
        <v>2.7E-2</v>
      </c>
      <c r="G184" s="318">
        <f t="shared" si="65"/>
        <v>2.7E-2</v>
      </c>
      <c r="H184" s="318">
        <f t="shared" si="65"/>
        <v>2.7E-2</v>
      </c>
      <c r="I184" s="318">
        <f t="shared" si="65"/>
        <v>2.7E-2</v>
      </c>
      <c r="J184" s="318">
        <f t="shared" si="65"/>
        <v>2.7E-2</v>
      </c>
      <c r="K184" s="318">
        <f t="shared" si="65"/>
        <v>2.7E-2</v>
      </c>
      <c r="L184" s="318">
        <f t="shared" si="65"/>
        <v>2.7E-2</v>
      </c>
      <c r="M184" s="318">
        <f t="shared" si="65"/>
        <v>2.7E-2</v>
      </c>
      <c r="N184" s="318">
        <f t="shared" si="65"/>
        <v>2.7E-2</v>
      </c>
      <c r="O184" s="318">
        <f t="shared" si="65"/>
        <v>2.7E-2</v>
      </c>
      <c r="P184" s="318">
        <f t="shared" si="65"/>
        <v>2.7E-2</v>
      </c>
      <c r="Q184" s="318">
        <f t="shared" si="65"/>
        <v>2.7E-2</v>
      </c>
      <c r="R184" s="318">
        <f t="shared" si="65"/>
        <v>2.7E-2</v>
      </c>
      <c r="S184" s="318">
        <f t="shared" si="65"/>
        <v>2.7E-2</v>
      </c>
      <c r="T184" s="318">
        <f t="shared" si="65"/>
        <v>2.7E-2</v>
      </c>
      <c r="U184" s="318">
        <f t="shared" si="65"/>
        <v>2.7E-2</v>
      </c>
      <c r="V184" s="318">
        <f t="shared" ref="V184:AC191" si="66">U184</f>
        <v>2.7E-2</v>
      </c>
      <c r="W184" s="318">
        <f t="shared" si="66"/>
        <v>2.7E-2</v>
      </c>
      <c r="X184" s="318">
        <f t="shared" si="66"/>
        <v>2.7E-2</v>
      </c>
      <c r="Y184" s="318">
        <f t="shared" si="66"/>
        <v>2.7E-2</v>
      </c>
      <c r="Z184" s="318">
        <f t="shared" si="66"/>
        <v>2.7E-2</v>
      </c>
      <c r="AA184" s="318">
        <f t="shared" si="66"/>
        <v>2.7E-2</v>
      </c>
      <c r="AB184" s="318">
        <f t="shared" si="66"/>
        <v>2.7E-2</v>
      </c>
      <c r="AC184" s="318">
        <f t="shared" si="66"/>
        <v>2.7E-2</v>
      </c>
    </row>
    <row r="185" spans="1:29">
      <c r="A185" s="322" t="s">
        <v>661</v>
      </c>
      <c r="B185" s="331" t="s">
        <v>657</v>
      </c>
      <c r="C185" s="310" t="s">
        <v>620</v>
      </c>
      <c r="D185" s="325">
        <v>0.03</v>
      </c>
      <c r="E185" s="332">
        <f>[1]资金室预测!B8</f>
        <v>0.03</v>
      </c>
      <c r="F185" s="318">
        <f t="shared" si="65"/>
        <v>0.03</v>
      </c>
      <c r="G185" s="318">
        <f t="shared" si="65"/>
        <v>0.03</v>
      </c>
      <c r="H185" s="318">
        <f t="shared" si="65"/>
        <v>0.03</v>
      </c>
      <c r="I185" s="318">
        <f t="shared" si="65"/>
        <v>0.03</v>
      </c>
      <c r="J185" s="318">
        <f t="shared" si="65"/>
        <v>0.03</v>
      </c>
      <c r="K185" s="318">
        <f t="shared" si="65"/>
        <v>0.03</v>
      </c>
      <c r="L185" s="318">
        <f t="shared" si="65"/>
        <v>0.03</v>
      </c>
      <c r="M185" s="318">
        <f t="shared" si="65"/>
        <v>0.03</v>
      </c>
      <c r="N185" s="318">
        <f t="shared" si="65"/>
        <v>0.03</v>
      </c>
      <c r="O185" s="318">
        <f t="shared" si="65"/>
        <v>0.03</v>
      </c>
      <c r="P185" s="318">
        <f t="shared" si="65"/>
        <v>0.03</v>
      </c>
      <c r="Q185" s="318">
        <f t="shared" si="65"/>
        <v>0.03</v>
      </c>
      <c r="R185" s="318">
        <f t="shared" si="65"/>
        <v>0.03</v>
      </c>
      <c r="S185" s="318">
        <f t="shared" si="65"/>
        <v>0.03</v>
      </c>
      <c r="T185" s="318">
        <f t="shared" si="65"/>
        <v>0.03</v>
      </c>
      <c r="U185" s="318">
        <f t="shared" si="65"/>
        <v>0.03</v>
      </c>
      <c r="V185" s="318">
        <f t="shared" si="66"/>
        <v>0.03</v>
      </c>
      <c r="W185" s="318">
        <f t="shared" si="66"/>
        <v>0.03</v>
      </c>
      <c r="X185" s="318">
        <f t="shared" si="66"/>
        <v>0.03</v>
      </c>
      <c r="Y185" s="318">
        <f t="shared" si="66"/>
        <v>0.03</v>
      </c>
      <c r="Z185" s="318">
        <f t="shared" si="66"/>
        <v>0.03</v>
      </c>
      <c r="AA185" s="318">
        <f t="shared" si="66"/>
        <v>0.03</v>
      </c>
      <c r="AB185" s="318">
        <f t="shared" si="66"/>
        <v>0.03</v>
      </c>
      <c r="AC185" s="318">
        <f t="shared" si="66"/>
        <v>0.03</v>
      </c>
    </row>
    <row r="186" spans="1:29">
      <c r="A186" s="322" t="s">
        <v>729</v>
      </c>
      <c r="B186" s="331" t="s">
        <v>730</v>
      </c>
      <c r="C186" s="310" t="s">
        <v>711</v>
      </c>
      <c r="D186" s="325">
        <v>3.2000000000000001E-2</v>
      </c>
      <c r="E186" s="332">
        <f>[1]资金室预测!B9</f>
        <v>3.2000000000000001E-2</v>
      </c>
      <c r="F186" s="318">
        <f t="shared" si="65"/>
        <v>3.2000000000000001E-2</v>
      </c>
      <c r="G186" s="318">
        <f t="shared" si="65"/>
        <v>3.2000000000000001E-2</v>
      </c>
      <c r="H186" s="318">
        <f t="shared" si="65"/>
        <v>3.2000000000000001E-2</v>
      </c>
      <c r="I186" s="318">
        <f t="shared" si="65"/>
        <v>3.2000000000000001E-2</v>
      </c>
      <c r="J186" s="318">
        <f t="shared" si="65"/>
        <v>3.2000000000000001E-2</v>
      </c>
      <c r="K186" s="318">
        <f t="shared" si="65"/>
        <v>3.2000000000000001E-2</v>
      </c>
      <c r="L186" s="318">
        <f t="shared" si="65"/>
        <v>3.2000000000000001E-2</v>
      </c>
      <c r="M186" s="318">
        <f t="shared" si="65"/>
        <v>3.2000000000000001E-2</v>
      </c>
      <c r="N186" s="318">
        <f t="shared" si="65"/>
        <v>3.2000000000000001E-2</v>
      </c>
      <c r="O186" s="318">
        <f t="shared" si="65"/>
        <v>3.2000000000000001E-2</v>
      </c>
      <c r="P186" s="318">
        <f t="shared" si="65"/>
        <v>3.2000000000000001E-2</v>
      </c>
      <c r="Q186" s="318">
        <f t="shared" si="65"/>
        <v>3.2000000000000001E-2</v>
      </c>
      <c r="R186" s="318">
        <f t="shared" si="65"/>
        <v>3.2000000000000001E-2</v>
      </c>
      <c r="S186" s="318">
        <f t="shared" si="65"/>
        <v>3.2000000000000001E-2</v>
      </c>
      <c r="T186" s="318">
        <f t="shared" si="65"/>
        <v>3.2000000000000001E-2</v>
      </c>
      <c r="U186" s="318">
        <f t="shared" si="65"/>
        <v>3.2000000000000001E-2</v>
      </c>
      <c r="V186" s="318">
        <f t="shared" si="66"/>
        <v>3.2000000000000001E-2</v>
      </c>
      <c r="W186" s="318">
        <f t="shared" si="66"/>
        <v>3.2000000000000001E-2</v>
      </c>
      <c r="X186" s="318">
        <f t="shared" si="66"/>
        <v>3.2000000000000001E-2</v>
      </c>
      <c r="Y186" s="318">
        <f t="shared" si="66"/>
        <v>3.2000000000000001E-2</v>
      </c>
      <c r="Z186" s="318">
        <f t="shared" si="66"/>
        <v>3.2000000000000001E-2</v>
      </c>
      <c r="AA186" s="318">
        <f t="shared" si="66"/>
        <v>3.2000000000000001E-2</v>
      </c>
      <c r="AB186" s="318">
        <f t="shared" si="66"/>
        <v>3.2000000000000001E-2</v>
      </c>
      <c r="AC186" s="318">
        <f t="shared" si="66"/>
        <v>3.2000000000000001E-2</v>
      </c>
    </row>
    <row r="187" spans="1:29">
      <c r="A187" s="322" t="s">
        <v>649</v>
      </c>
      <c r="B187" s="331" t="s">
        <v>657</v>
      </c>
      <c r="C187" s="310" t="s">
        <v>620</v>
      </c>
      <c r="D187" s="325">
        <v>3.3000000000000002E-2</v>
      </c>
      <c r="E187" s="332">
        <f>[1]资金室预测!B10</f>
        <v>3.3000000000000002E-2</v>
      </c>
      <c r="F187" s="318">
        <f t="shared" si="65"/>
        <v>3.3000000000000002E-2</v>
      </c>
      <c r="G187" s="318">
        <f t="shared" si="65"/>
        <v>3.3000000000000002E-2</v>
      </c>
      <c r="H187" s="318">
        <f t="shared" si="65"/>
        <v>3.3000000000000002E-2</v>
      </c>
      <c r="I187" s="318">
        <f t="shared" si="65"/>
        <v>3.3000000000000002E-2</v>
      </c>
      <c r="J187" s="318">
        <f t="shared" si="65"/>
        <v>3.3000000000000002E-2</v>
      </c>
      <c r="K187" s="318">
        <f t="shared" si="65"/>
        <v>3.3000000000000002E-2</v>
      </c>
      <c r="L187" s="318">
        <f t="shared" si="65"/>
        <v>3.3000000000000002E-2</v>
      </c>
      <c r="M187" s="318">
        <f t="shared" si="65"/>
        <v>3.3000000000000002E-2</v>
      </c>
      <c r="N187" s="318">
        <f t="shared" si="65"/>
        <v>3.3000000000000002E-2</v>
      </c>
      <c r="O187" s="318">
        <f t="shared" si="65"/>
        <v>3.3000000000000002E-2</v>
      </c>
      <c r="P187" s="318">
        <f t="shared" si="65"/>
        <v>3.3000000000000002E-2</v>
      </c>
      <c r="Q187" s="318">
        <f t="shared" si="65"/>
        <v>3.3000000000000002E-2</v>
      </c>
      <c r="R187" s="318">
        <f t="shared" si="65"/>
        <v>3.3000000000000002E-2</v>
      </c>
      <c r="S187" s="318">
        <f t="shared" si="65"/>
        <v>3.3000000000000002E-2</v>
      </c>
      <c r="T187" s="318">
        <f t="shared" si="65"/>
        <v>3.3000000000000002E-2</v>
      </c>
      <c r="U187" s="318">
        <f t="shared" si="65"/>
        <v>3.3000000000000002E-2</v>
      </c>
      <c r="V187" s="318">
        <f t="shared" si="66"/>
        <v>3.3000000000000002E-2</v>
      </c>
      <c r="W187" s="318">
        <f t="shared" si="66"/>
        <v>3.3000000000000002E-2</v>
      </c>
      <c r="X187" s="318">
        <f t="shared" si="66"/>
        <v>3.3000000000000002E-2</v>
      </c>
      <c r="Y187" s="318">
        <f t="shared" si="66"/>
        <v>3.3000000000000002E-2</v>
      </c>
      <c r="Z187" s="318">
        <f t="shared" si="66"/>
        <v>3.3000000000000002E-2</v>
      </c>
      <c r="AA187" s="318">
        <f t="shared" si="66"/>
        <v>3.3000000000000002E-2</v>
      </c>
      <c r="AB187" s="318">
        <f t="shared" si="66"/>
        <v>3.3000000000000002E-2</v>
      </c>
      <c r="AC187" s="318">
        <f t="shared" si="66"/>
        <v>3.3000000000000002E-2</v>
      </c>
    </row>
    <row r="188" spans="1:29">
      <c r="A188" s="322" t="s">
        <v>650</v>
      </c>
      <c r="B188" s="331" t="s">
        <v>657</v>
      </c>
      <c r="C188" s="310" t="s">
        <v>620</v>
      </c>
      <c r="D188" s="325">
        <v>3.4000000000000002E-2</v>
      </c>
      <c r="E188" s="332">
        <f>[1]资金室预测!B11</f>
        <v>3.4000000000000002E-2</v>
      </c>
      <c r="F188" s="318">
        <f t="shared" si="65"/>
        <v>3.4000000000000002E-2</v>
      </c>
      <c r="G188" s="318">
        <f t="shared" si="65"/>
        <v>3.4000000000000002E-2</v>
      </c>
      <c r="H188" s="318">
        <f t="shared" si="65"/>
        <v>3.4000000000000002E-2</v>
      </c>
      <c r="I188" s="318">
        <f t="shared" si="65"/>
        <v>3.4000000000000002E-2</v>
      </c>
      <c r="J188" s="318">
        <f t="shared" si="65"/>
        <v>3.4000000000000002E-2</v>
      </c>
      <c r="K188" s="318">
        <f t="shared" si="65"/>
        <v>3.4000000000000002E-2</v>
      </c>
      <c r="L188" s="318">
        <f t="shared" si="65"/>
        <v>3.4000000000000002E-2</v>
      </c>
      <c r="M188" s="318">
        <f t="shared" si="65"/>
        <v>3.4000000000000002E-2</v>
      </c>
      <c r="N188" s="318">
        <f t="shared" si="65"/>
        <v>3.4000000000000002E-2</v>
      </c>
      <c r="O188" s="318">
        <f t="shared" si="65"/>
        <v>3.4000000000000002E-2</v>
      </c>
      <c r="P188" s="318">
        <f t="shared" si="65"/>
        <v>3.4000000000000002E-2</v>
      </c>
      <c r="Q188" s="318">
        <f t="shared" si="65"/>
        <v>3.4000000000000002E-2</v>
      </c>
      <c r="R188" s="318">
        <f t="shared" si="65"/>
        <v>3.4000000000000002E-2</v>
      </c>
      <c r="S188" s="318">
        <f t="shared" si="65"/>
        <v>3.4000000000000002E-2</v>
      </c>
      <c r="T188" s="318">
        <f t="shared" si="65"/>
        <v>3.4000000000000002E-2</v>
      </c>
      <c r="U188" s="318">
        <f t="shared" si="65"/>
        <v>3.4000000000000002E-2</v>
      </c>
      <c r="V188" s="318">
        <f t="shared" si="66"/>
        <v>3.4000000000000002E-2</v>
      </c>
      <c r="W188" s="318">
        <f t="shared" si="66"/>
        <v>3.4000000000000002E-2</v>
      </c>
      <c r="X188" s="318">
        <f t="shared" si="66"/>
        <v>3.4000000000000002E-2</v>
      </c>
      <c r="Y188" s="318">
        <f t="shared" si="66"/>
        <v>3.4000000000000002E-2</v>
      </c>
      <c r="Z188" s="318">
        <f t="shared" si="66"/>
        <v>3.4000000000000002E-2</v>
      </c>
      <c r="AA188" s="318">
        <f t="shared" si="66"/>
        <v>3.4000000000000002E-2</v>
      </c>
      <c r="AB188" s="318">
        <f t="shared" si="66"/>
        <v>3.4000000000000002E-2</v>
      </c>
      <c r="AC188" s="318">
        <f t="shared" si="66"/>
        <v>3.4000000000000002E-2</v>
      </c>
    </row>
    <row r="189" spans="1:29">
      <c r="A189" s="322" t="s">
        <v>704</v>
      </c>
      <c r="B189" s="331" t="s">
        <v>730</v>
      </c>
      <c r="C189" s="310" t="s">
        <v>711</v>
      </c>
      <c r="D189" s="325">
        <v>3.5999999999999997E-2</v>
      </c>
      <c r="E189" s="332">
        <f>[1]资金室预测!B12</f>
        <v>3.5999999999999997E-2</v>
      </c>
      <c r="F189" s="318">
        <f t="shared" si="65"/>
        <v>3.5999999999999997E-2</v>
      </c>
      <c r="G189" s="318">
        <f t="shared" si="65"/>
        <v>3.5999999999999997E-2</v>
      </c>
      <c r="H189" s="318">
        <f t="shared" si="65"/>
        <v>3.5999999999999997E-2</v>
      </c>
      <c r="I189" s="318">
        <f t="shared" si="65"/>
        <v>3.5999999999999997E-2</v>
      </c>
      <c r="J189" s="318">
        <f t="shared" si="65"/>
        <v>3.5999999999999997E-2</v>
      </c>
      <c r="K189" s="318">
        <f t="shared" si="65"/>
        <v>3.5999999999999997E-2</v>
      </c>
      <c r="L189" s="318">
        <f t="shared" si="65"/>
        <v>3.5999999999999997E-2</v>
      </c>
      <c r="M189" s="318">
        <f t="shared" si="65"/>
        <v>3.5999999999999997E-2</v>
      </c>
      <c r="N189" s="318">
        <f t="shared" si="65"/>
        <v>3.5999999999999997E-2</v>
      </c>
      <c r="O189" s="318">
        <f t="shared" si="65"/>
        <v>3.5999999999999997E-2</v>
      </c>
      <c r="P189" s="318">
        <f t="shared" si="65"/>
        <v>3.5999999999999997E-2</v>
      </c>
      <c r="Q189" s="318">
        <f t="shared" si="65"/>
        <v>3.5999999999999997E-2</v>
      </c>
      <c r="R189" s="318">
        <f t="shared" si="65"/>
        <v>3.5999999999999997E-2</v>
      </c>
      <c r="S189" s="318">
        <f t="shared" si="65"/>
        <v>3.5999999999999997E-2</v>
      </c>
      <c r="T189" s="318">
        <f t="shared" si="65"/>
        <v>3.5999999999999997E-2</v>
      </c>
      <c r="U189" s="318">
        <f t="shared" si="65"/>
        <v>3.5999999999999997E-2</v>
      </c>
      <c r="V189" s="318">
        <f t="shared" si="66"/>
        <v>3.5999999999999997E-2</v>
      </c>
      <c r="W189" s="318">
        <f t="shared" si="66"/>
        <v>3.5999999999999997E-2</v>
      </c>
      <c r="X189" s="318">
        <f t="shared" si="66"/>
        <v>3.5999999999999997E-2</v>
      </c>
      <c r="Y189" s="318">
        <f t="shared" si="66"/>
        <v>3.5999999999999997E-2</v>
      </c>
      <c r="Z189" s="318">
        <f t="shared" si="66"/>
        <v>3.5999999999999997E-2</v>
      </c>
      <c r="AA189" s="318">
        <f t="shared" si="66"/>
        <v>3.5999999999999997E-2</v>
      </c>
      <c r="AB189" s="318">
        <f t="shared" si="66"/>
        <v>3.5999999999999997E-2</v>
      </c>
      <c r="AC189" s="318">
        <f t="shared" si="66"/>
        <v>3.5999999999999997E-2</v>
      </c>
    </row>
    <row r="190" spans="1:29">
      <c r="A190" s="322" t="s">
        <v>731</v>
      </c>
      <c r="B190" s="331" t="s">
        <v>732</v>
      </c>
      <c r="C190" s="310" t="s">
        <v>733</v>
      </c>
      <c r="D190" s="325">
        <v>3.6999999999999998E-2</v>
      </c>
      <c r="E190" s="332">
        <f>[1]资金室预测!B13</f>
        <v>3.6999999999999998E-2</v>
      </c>
      <c r="F190" s="318">
        <f t="shared" si="65"/>
        <v>3.6999999999999998E-2</v>
      </c>
      <c r="G190" s="318">
        <f t="shared" si="65"/>
        <v>3.6999999999999998E-2</v>
      </c>
      <c r="H190" s="318">
        <f t="shared" si="65"/>
        <v>3.6999999999999998E-2</v>
      </c>
      <c r="I190" s="318">
        <f t="shared" si="65"/>
        <v>3.6999999999999998E-2</v>
      </c>
      <c r="J190" s="318">
        <f t="shared" si="65"/>
        <v>3.6999999999999998E-2</v>
      </c>
      <c r="K190" s="318">
        <f t="shared" si="65"/>
        <v>3.6999999999999998E-2</v>
      </c>
      <c r="L190" s="318">
        <f t="shared" si="65"/>
        <v>3.6999999999999998E-2</v>
      </c>
      <c r="M190" s="318">
        <f t="shared" si="65"/>
        <v>3.6999999999999998E-2</v>
      </c>
      <c r="N190" s="318">
        <f t="shared" si="65"/>
        <v>3.6999999999999998E-2</v>
      </c>
      <c r="O190" s="318">
        <f t="shared" si="65"/>
        <v>3.6999999999999998E-2</v>
      </c>
      <c r="P190" s="318">
        <f t="shared" si="65"/>
        <v>3.6999999999999998E-2</v>
      </c>
      <c r="Q190" s="318">
        <f t="shared" si="65"/>
        <v>3.6999999999999998E-2</v>
      </c>
      <c r="R190" s="318">
        <f t="shared" si="65"/>
        <v>3.6999999999999998E-2</v>
      </c>
      <c r="S190" s="318">
        <f t="shared" si="65"/>
        <v>3.6999999999999998E-2</v>
      </c>
      <c r="T190" s="318">
        <f t="shared" si="65"/>
        <v>3.6999999999999998E-2</v>
      </c>
      <c r="U190" s="318">
        <f t="shared" si="65"/>
        <v>3.6999999999999998E-2</v>
      </c>
      <c r="V190" s="318">
        <f t="shared" si="66"/>
        <v>3.6999999999999998E-2</v>
      </c>
      <c r="W190" s="318">
        <f t="shared" si="66"/>
        <v>3.6999999999999998E-2</v>
      </c>
      <c r="X190" s="318">
        <f t="shared" si="66"/>
        <v>3.6999999999999998E-2</v>
      </c>
      <c r="Y190" s="318">
        <f t="shared" si="66"/>
        <v>3.6999999999999998E-2</v>
      </c>
      <c r="Z190" s="318">
        <f t="shared" si="66"/>
        <v>3.6999999999999998E-2</v>
      </c>
      <c r="AA190" s="318">
        <f t="shared" si="66"/>
        <v>3.6999999999999998E-2</v>
      </c>
      <c r="AB190" s="318">
        <f t="shared" si="66"/>
        <v>3.6999999999999998E-2</v>
      </c>
      <c r="AC190" s="318">
        <f t="shared" si="66"/>
        <v>3.6999999999999998E-2</v>
      </c>
    </row>
    <row r="191" spans="1:29">
      <c r="A191" s="322" t="s">
        <v>734</v>
      </c>
      <c r="B191" s="331" t="s">
        <v>693</v>
      </c>
      <c r="C191" s="310" t="s">
        <v>694</v>
      </c>
      <c r="D191" s="325">
        <v>3.7999999999999999E-2</v>
      </c>
      <c r="E191" s="332">
        <f>[1]资金室预测!B14</f>
        <v>3.7999999999999999E-2</v>
      </c>
      <c r="F191" s="318">
        <f>E191</f>
        <v>3.7999999999999999E-2</v>
      </c>
      <c r="G191" s="318">
        <f t="shared" si="65"/>
        <v>3.7999999999999999E-2</v>
      </c>
      <c r="H191" s="318">
        <f t="shared" si="65"/>
        <v>3.7999999999999999E-2</v>
      </c>
      <c r="I191" s="318">
        <f t="shared" si="65"/>
        <v>3.7999999999999999E-2</v>
      </c>
      <c r="J191" s="318">
        <f t="shared" si="65"/>
        <v>3.7999999999999999E-2</v>
      </c>
      <c r="K191" s="318">
        <f t="shared" si="65"/>
        <v>3.7999999999999999E-2</v>
      </c>
      <c r="L191" s="318">
        <f t="shared" si="65"/>
        <v>3.7999999999999999E-2</v>
      </c>
      <c r="M191" s="318">
        <f t="shared" si="65"/>
        <v>3.7999999999999999E-2</v>
      </c>
      <c r="N191" s="318">
        <f t="shared" si="65"/>
        <v>3.7999999999999999E-2</v>
      </c>
      <c r="O191" s="318">
        <f t="shared" si="65"/>
        <v>3.7999999999999999E-2</v>
      </c>
      <c r="P191" s="318">
        <f t="shared" si="65"/>
        <v>3.7999999999999999E-2</v>
      </c>
      <c r="Q191" s="318">
        <f t="shared" si="65"/>
        <v>3.7999999999999999E-2</v>
      </c>
      <c r="R191" s="318">
        <f t="shared" si="65"/>
        <v>3.7999999999999999E-2</v>
      </c>
      <c r="S191" s="318">
        <f t="shared" si="65"/>
        <v>3.7999999999999999E-2</v>
      </c>
      <c r="T191" s="318">
        <f t="shared" si="65"/>
        <v>3.7999999999999999E-2</v>
      </c>
      <c r="U191" s="318">
        <f t="shared" si="65"/>
        <v>3.7999999999999999E-2</v>
      </c>
      <c r="V191" s="318">
        <f t="shared" si="66"/>
        <v>3.7999999999999999E-2</v>
      </c>
      <c r="W191" s="318">
        <f t="shared" si="66"/>
        <v>3.7999999999999999E-2</v>
      </c>
      <c r="X191" s="318">
        <f t="shared" si="66"/>
        <v>3.7999999999999999E-2</v>
      </c>
      <c r="Y191" s="318">
        <f t="shared" si="66"/>
        <v>3.7999999999999999E-2</v>
      </c>
      <c r="Z191" s="318">
        <f t="shared" si="66"/>
        <v>3.7999999999999999E-2</v>
      </c>
      <c r="AA191" s="318">
        <f t="shared" si="66"/>
        <v>3.7999999999999999E-2</v>
      </c>
      <c r="AB191" s="318">
        <f t="shared" si="66"/>
        <v>3.7999999999999999E-2</v>
      </c>
      <c r="AC191" s="318">
        <f t="shared" si="66"/>
        <v>3.7999999999999999E-2</v>
      </c>
    </row>
    <row r="192" spans="1:29">
      <c r="A192" s="314" t="s">
        <v>735</v>
      </c>
      <c r="D192" s="316"/>
      <c r="E192" s="321"/>
      <c r="F192" s="318"/>
      <c r="G192" s="318"/>
      <c r="H192" s="318"/>
      <c r="I192" s="318"/>
      <c r="J192" s="318"/>
      <c r="K192" s="318"/>
      <c r="L192" s="318"/>
      <c r="M192" s="318"/>
      <c r="N192" s="318"/>
      <c r="O192" s="318"/>
      <c r="P192" s="318"/>
      <c r="Q192" s="318"/>
      <c r="R192" s="318"/>
      <c r="S192" s="318"/>
      <c r="T192" s="318"/>
      <c r="U192" s="318"/>
      <c r="V192" s="318"/>
      <c r="W192" s="318"/>
      <c r="X192" s="318"/>
      <c r="Y192" s="318"/>
      <c r="Z192" s="318"/>
      <c r="AA192" s="318"/>
      <c r="AB192" s="318"/>
      <c r="AC192" s="318"/>
    </row>
    <row r="193" spans="1:37">
      <c r="A193" s="322" t="s">
        <v>660</v>
      </c>
      <c r="B193" s="334" t="s">
        <v>736</v>
      </c>
      <c r="C193" s="310" t="s">
        <v>620</v>
      </c>
      <c r="D193" s="325">
        <v>2.7E-2</v>
      </c>
      <c r="E193" s="335">
        <v>2.7E-2</v>
      </c>
      <c r="F193" s="318">
        <f t="shared" ref="F193:U200" si="67">E193</f>
        <v>2.7E-2</v>
      </c>
      <c r="G193" s="318">
        <f t="shared" si="67"/>
        <v>2.7E-2</v>
      </c>
      <c r="H193" s="318">
        <f t="shared" si="67"/>
        <v>2.7E-2</v>
      </c>
      <c r="I193" s="318">
        <f t="shared" si="67"/>
        <v>2.7E-2</v>
      </c>
      <c r="J193" s="318">
        <f t="shared" si="67"/>
        <v>2.7E-2</v>
      </c>
      <c r="K193" s="318">
        <f t="shared" si="67"/>
        <v>2.7E-2</v>
      </c>
      <c r="L193" s="318">
        <f t="shared" si="67"/>
        <v>2.7E-2</v>
      </c>
      <c r="M193" s="318">
        <f t="shared" si="67"/>
        <v>2.7E-2</v>
      </c>
      <c r="N193" s="318">
        <f t="shared" si="67"/>
        <v>2.7E-2</v>
      </c>
      <c r="O193" s="318">
        <f t="shared" si="67"/>
        <v>2.7E-2</v>
      </c>
      <c r="P193" s="318">
        <f t="shared" si="67"/>
        <v>2.7E-2</v>
      </c>
      <c r="Q193" s="318">
        <f t="shared" si="67"/>
        <v>2.7E-2</v>
      </c>
      <c r="R193" s="318">
        <f t="shared" si="67"/>
        <v>2.7E-2</v>
      </c>
      <c r="S193" s="318">
        <f t="shared" si="67"/>
        <v>2.7E-2</v>
      </c>
      <c r="T193" s="318">
        <f t="shared" si="67"/>
        <v>2.7E-2</v>
      </c>
      <c r="U193" s="318">
        <f t="shared" si="67"/>
        <v>2.7E-2</v>
      </c>
      <c r="V193" s="318">
        <f t="shared" ref="V193:AC200" si="68">U193</f>
        <v>2.7E-2</v>
      </c>
      <c r="W193" s="318">
        <f t="shared" si="68"/>
        <v>2.7E-2</v>
      </c>
      <c r="X193" s="318">
        <f t="shared" si="68"/>
        <v>2.7E-2</v>
      </c>
      <c r="Y193" s="318">
        <f t="shared" si="68"/>
        <v>2.7E-2</v>
      </c>
      <c r="Z193" s="318">
        <f t="shared" si="68"/>
        <v>2.7E-2</v>
      </c>
      <c r="AA193" s="318">
        <f t="shared" si="68"/>
        <v>2.7E-2</v>
      </c>
      <c r="AB193" s="318">
        <f t="shared" si="68"/>
        <v>2.7E-2</v>
      </c>
      <c r="AC193" s="318">
        <f t="shared" si="68"/>
        <v>2.7E-2</v>
      </c>
      <c r="AD193" s="343"/>
      <c r="AE193" s="343"/>
      <c r="AF193" s="343"/>
      <c r="AG193" s="343"/>
      <c r="AH193" s="343"/>
      <c r="AI193" s="343"/>
      <c r="AJ193" s="343"/>
      <c r="AK193" s="343"/>
    </row>
    <row r="194" spans="1:37">
      <c r="A194" s="322" t="s">
        <v>661</v>
      </c>
      <c r="B194" s="334" t="s">
        <v>736</v>
      </c>
      <c r="C194" s="310" t="s">
        <v>620</v>
      </c>
      <c r="D194" s="325">
        <v>3.7999999999999999E-2</v>
      </c>
      <c r="E194" s="335">
        <v>3.7999999999999999E-2</v>
      </c>
      <c r="F194" s="318">
        <f t="shared" si="67"/>
        <v>3.7999999999999999E-2</v>
      </c>
      <c r="G194" s="318">
        <f t="shared" si="67"/>
        <v>3.7999999999999999E-2</v>
      </c>
      <c r="H194" s="318">
        <f t="shared" si="67"/>
        <v>3.7999999999999999E-2</v>
      </c>
      <c r="I194" s="318">
        <f t="shared" si="67"/>
        <v>3.7999999999999999E-2</v>
      </c>
      <c r="J194" s="318">
        <f t="shared" si="67"/>
        <v>3.7999999999999999E-2</v>
      </c>
      <c r="K194" s="318">
        <f t="shared" si="67"/>
        <v>3.7999999999999999E-2</v>
      </c>
      <c r="L194" s="318">
        <f t="shared" si="67"/>
        <v>3.7999999999999999E-2</v>
      </c>
      <c r="M194" s="318">
        <f t="shared" si="67"/>
        <v>3.7999999999999999E-2</v>
      </c>
      <c r="N194" s="318">
        <f t="shared" si="67"/>
        <v>3.7999999999999999E-2</v>
      </c>
      <c r="O194" s="318">
        <f t="shared" si="67"/>
        <v>3.7999999999999999E-2</v>
      </c>
      <c r="P194" s="318">
        <f t="shared" si="67"/>
        <v>3.7999999999999999E-2</v>
      </c>
      <c r="Q194" s="318">
        <f t="shared" si="67"/>
        <v>3.7999999999999999E-2</v>
      </c>
      <c r="R194" s="318">
        <f t="shared" si="67"/>
        <v>3.7999999999999999E-2</v>
      </c>
      <c r="S194" s="318">
        <f t="shared" si="67"/>
        <v>3.7999999999999999E-2</v>
      </c>
      <c r="T194" s="318">
        <f t="shared" si="67"/>
        <v>3.7999999999999999E-2</v>
      </c>
      <c r="U194" s="318">
        <f t="shared" si="67"/>
        <v>3.7999999999999999E-2</v>
      </c>
      <c r="V194" s="318">
        <f t="shared" si="68"/>
        <v>3.7999999999999999E-2</v>
      </c>
      <c r="W194" s="318">
        <f t="shared" si="68"/>
        <v>3.7999999999999999E-2</v>
      </c>
      <c r="X194" s="318">
        <f t="shared" si="68"/>
        <v>3.7999999999999999E-2</v>
      </c>
      <c r="Y194" s="318">
        <f t="shared" si="68"/>
        <v>3.7999999999999999E-2</v>
      </c>
      <c r="Z194" s="318">
        <f t="shared" si="68"/>
        <v>3.7999999999999999E-2</v>
      </c>
      <c r="AA194" s="318">
        <f t="shared" si="68"/>
        <v>3.7999999999999999E-2</v>
      </c>
      <c r="AB194" s="318">
        <f t="shared" si="68"/>
        <v>3.7999999999999999E-2</v>
      </c>
      <c r="AC194" s="318">
        <f t="shared" si="68"/>
        <v>3.7999999999999999E-2</v>
      </c>
      <c r="AD194" s="343"/>
      <c r="AE194" s="343"/>
      <c r="AF194" s="343"/>
      <c r="AG194" s="343"/>
      <c r="AH194" s="343"/>
      <c r="AI194" s="343"/>
      <c r="AJ194" s="343"/>
      <c r="AK194" s="343"/>
    </row>
    <row r="195" spans="1:37">
      <c r="A195" s="322" t="s">
        <v>662</v>
      </c>
      <c r="B195" s="334" t="s">
        <v>736</v>
      </c>
      <c r="C195" s="310" t="s">
        <v>620</v>
      </c>
      <c r="D195" s="325">
        <v>3.9E-2</v>
      </c>
      <c r="E195" s="335">
        <v>3.9E-2</v>
      </c>
      <c r="F195" s="318">
        <f t="shared" si="67"/>
        <v>3.9E-2</v>
      </c>
      <c r="G195" s="318">
        <f t="shared" si="67"/>
        <v>3.9E-2</v>
      </c>
      <c r="H195" s="318">
        <f t="shared" si="67"/>
        <v>3.9E-2</v>
      </c>
      <c r="I195" s="318">
        <f t="shared" si="67"/>
        <v>3.9E-2</v>
      </c>
      <c r="J195" s="318">
        <f t="shared" si="67"/>
        <v>3.9E-2</v>
      </c>
      <c r="K195" s="318">
        <f t="shared" si="67"/>
        <v>3.9E-2</v>
      </c>
      <c r="L195" s="318">
        <f t="shared" si="67"/>
        <v>3.9E-2</v>
      </c>
      <c r="M195" s="318">
        <f t="shared" si="67"/>
        <v>3.9E-2</v>
      </c>
      <c r="N195" s="318">
        <f t="shared" si="67"/>
        <v>3.9E-2</v>
      </c>
      <c r="O195" s="318">
        <f t="shared" si="67"/>
        <v>3.9E-2</v>
      </c>
      <c r="P195" s="318">
        <f t="shared" si="67"/>
        <v>3.9E-2</v>
      </c>
      <c r="Q195" s="318">
        <f t="shared" si="67"/>
        <v>3.9E-2</v>
      </c>
      <c r="R195" s="318">
        <f t="shared" si="67"/>
        <v>3.9E-2</v>
      </c>
      <c r="S195" s="318">
        <f t="shared" si="67"/>
        <v>3.9E-2</v>
      </c>
      <c r="T195" s="318">
        <f t="shared" si="67"/>
        <v>3.9E-2</v>
      </c>
      <c r="U195" s="318">
        <f t="shared" si="67"/>
        <v>3.9E-2</v>
      </c>
      <c r="V195" s="318">
        <f t="shared" si="68"/>
        <v>3.9E-2</v>
      </c>
      <c r="W195" s="318">
        <f t="shared" si="68"/>
        <v>3.9E-2</v>
      </c>
      <c r="X195" s="318">
        <f t="shared" si="68"/>
        <v>3.9E-2</v>
      </c>
      <c r="Y195" s="318">
        <f t="shared" si="68"/>
        <v>3.9E-2</v>
      </c>
      <c r="Z195" s="318">
        <f t="shared" si="68"/>
        <v>3.9E-2</v>
      </c>
      <c r="AA195" s="318">
        <f t="shared" si="68"/>
        <v>3.9E-2</v>
      </c>
      <c r="AB195" s="318">
        <f t="shared" si="68"/>
        <v>3.9E-2</v>
      </c>
      <c r="AC195" s="318">
        <f t="shared" si="68"/>
        <v>3.9E-2</v>
      </c>
      <c r="AD195" s="343"/>
      <c r="AE195" s="343"/>
      <c r="AF195" s="343"/>
      <c r="AG195" s="343"/>
      <c r="AH195" s="343"/>
      <c r="AI195" s="343"/>
      <c r="AJ195" s="343"/>
      <c r="AK195" s="343"/>
    </row>
    <row r="196" spans="1:37">
      <c r="A196" s="322" t="s">
        <v>649</v>
      </c>
      <c r="B196" s="334" t="s">
        <v>736</v>
      </c>
      <c r="C196" s="310" t="s">
        <v>620</v>
      </c>
      <c r="D196" s="325">
        <v>0.04</v>
      </c>
      <c r="E196" s="335">
        <v>0.04</v>
      </c>
      <c r="F196" s="318">
        <f t="shared" si="67"/>
        <v>0.04</v>
      </c>
      <c r="G196" s="318">
        <f t="shared" si="67"/>
        <v>0.04</v>
      </c>
      <c r="H196" s="318">
        <f t="shared" si="67"/>
        <v>0.04</v>
      </c>
      <c r="I196" s="318">
        <f t="shared" si="67"/>
        <v>0.04</v>
      </c>
      <c r="J196" s="318">
        <f t="shared" si="67"/>
        <v>0.04</v>
      </c>
      <c r="K196" s="318">
        <f t="shared" si="67"/>
        <v>0.04</v>
      </c>
      <c r="L196" s="318">
        <f t="shared" si="67"/>
        <v>0.04</v>
      </c>
      <c r="M196" s="318">
        <f t="shared" si="67"/>
        <v>0.04</v>
      </c>
      <c r="N196" s="318">
        <f t="shared" si="67"/>
        <v>0.04</v>
      </c>
      <c r="O196" s="318">
        <f t="shared" si="67"/>
        <v>0.04</v>
      </c>
      <c r="P196" s="318">
        <f t="shared" si="67"/>
        <v>0.04</v>
      </c>
      <c r="Q196" s="318">
        <f t="shared" si="67"/>
        <v>0.04</v>
      </c>
      <c r="R196" s="318">
        <f t="shared" si="67"/>
        <v>0.04</v>
      </c>
      <c r="S196" s="318">
        <f t="shared" si="67"/>
        <v>0.04</v>
      </c>
      <c r="T196" s="318">
        <f t="shared" si="67"/>
        <v>0.04</v>
      </c>
      <c r="U196" s="318">
        <f t="shared" si="67"/>
        <v>0.04</v>
      </c>
      <c r="V196" s="318">
        <f t="shared" si="68"/>
        <v>0.04</v>
      </c>
      <c r="W196" s="318">
        <f t="shared" si="68"/>
        <v>0.04</v>
      </c>
      <c r="X196" s="318">
        <f t="shared" si="68"/>
        <v>0.04</v>
      </c>
      <c r="Y196" s="318">
        <f t="shared" si="68"/>
        <v>0.04</v>
      </c>
      <c r="Z196" s="318">
        <f t="shared" si="68"/>
        <v>0.04</v>
      </c>
      <c r="AA196" s="318">
        <f t="shared" si="68"/>
        <v>0.04</v>
      </c>
      <c r="AB196" s="318">
        <f t="shared" si="68"/>
        <v>0.04</v>
      </c>
      <c r="AC196" s="318">
        <f t="shared" si="68"/>
        <v>0.04</v>
      </c>
      <c r="AD196" s="343"/>
      <c r="AE196" s="343"/>
      <c r="AF196" s="343"/>
      <c r="AG196" s="343"/>
      <c r="AH196" s="343"/>
      <c r="AI196" s="343"/>
      <c r="AJ196" s="343"/>
      <c r="AK196" s="343"/>
    </row>
    <row r="197" spans="1:37">
      <c r="A197" s="322" t="s">
        <v>650</v>
      </c>
      <c r="B197" s="334" t="s">
        <v>736</v>
      </c>
      <c r="C197" s="310" t="s">
        <v>620</v>
      </c>
      <c r="D197" s="325">
        <v>4.7199999999999999E-2</v>
      </c>
      <c r="E197" s="335">
        <v>4.7199999999999999E-2</v>
      </c>
      <c r="F197" s="318">
        <f t="shared" si="67"/>
        <v>4.7199999999999999E-2</v>
      </c>
      <c r="G197" s="318">
        <f t="shared" si="67"/>
        <v>4.7199999999999999E-2</v>
      </c>
      <c r="H197" s="318">
        <f t="shared" si="67"/>
        <v>4.7199999999999999E-2</v>
      </c>
      <c r="I197" s="318">
        <f t="shared" si="67"/>
        <v>4.7199999999999999E-2</v>
      </c>
      <c r="J197" s="318">
        <f t="shared" si="67"/>
        <v>4.7199999999999999E-2</v>
      </c>
      <c r="K197" s="318">
        <f t="shared" si="67"/>
        <v>4.7199999999999999E-2</v>
      </c>
      <c r="L197" s="318">
        <f t="shared" si="67"/>
        <v>4.7199999999999999E-2</v>
      </c>
      <c r="M197" s="318">
        <f t="shared" si="67"/>
        <v>4.7199999999999999E-2</v>
      </c>
      <c r="N197" s="318">
        <f t="shared" si="67"/>
        <v>4.7199999999999999E-2</v>
      </c>
      <c r="O197" s="318">
        <f t="shared" si="67"/>
        <v>4.7199999999999999E-2</v>
      </c>
      <c r="P197" s="318">
        <f t="shared" si="67"/>
        <v>4.7199999999999999E-2</v>
      </c>
      <c r="Q197" s="318">
        <f t="shared" si="67"/>
        <v>4.7199999999999999E-2</v>
      </c>
      <c r="R197" s="318">
        <f t="shared" si="67"/>
        <v>4.7199999999999999E-2</v>
      </c>
      <c r="S197" s="318">
        <f t="shared" si="67"/>
        <v>4.7199999999999999E-2</v>
      </c>
      <c r="T197" s="318">
        <f t="shared" si="67"/>
        <v>4.7199999999999999E-2</v>
      </c>
      <c r="U197" s="318">
        <f t="shared" si="67"/>
        <v>4.7199999999999999E-2</v>
      </c>
      <c r="V197" s="318">
        <f t="shared" si="68"/>
        <v>4.7199999999999999E-2</v>
      </c>
      <c r="W197" s="318">
        <f t="shared" si="68"/>
        <v>4.7199999999999999E-2</v>
      </c>
      <c r="X197" s="318">
        <f t="shared" si="68"/>
        <v>4.7199999999999999E-2</v>
      </c>
      <c r="Y197" s="318">
        <f t="shared" si="68"/>
        <v>4.7199999999999999E-2</v>
      </c>
      <c r="Z197" s="318">
        <f t="shared" si="68"/>
        <v>4.7199999999999999E-2</v>
      </c>
      <c r="AA197" s="318">
        <f t="shared" si="68"/>
        <v>4.7199999999999999E-2</v>
      </c>
      <c r="AB197" s="318">
        <f t="shared" si="68"/>
        <v>4.7199999999999999E-2</v>
      </c>
      <c r="AC197" s="318">
        <f t="shared" si="68"/>
        <v>4.7199999999999999E-2</v>
      </c>
      <c r="AD197" s="343"/>
      <c r="AE197" s="343"/>
      <c r="AF197" s="343"/>
      <c r="AG197" s="343"/>
      <c r="AH197" s="343"/>
      <c r="AI197" s="343"/>
      <c r="AJ197" s="343"/>
      <c r="AK197" s="343"/>
    </row>
    <row r="198" spans="1:37">
      <c r="A198" s="322" t="s">
        <v>651</v>
      </c>
      <c r="B198" s="334" t="s">
        <v>736</v>
      </c>
      <c r="C198" s="310" t="s">
        <v>620</v>
      </c>
      <c r="D198" s="325">
        <v>4.8800000000000003E-2</v>
      </c>
      <c r="E198" s="335">
        <v>4.8800000000000003E-2</v>
      </c>
      <c r="F198" s="318">
        <f t="shared" si="67"/>
        <v>4.8800000000000003E-2</v>
      </c>
      <c r="G198" s="318">
        <f t="shared" si="67"/>
        <v>4.8800000000000003E-2</v>
      </c>
      <c r="H198" s="318">
        <f t="shared" si="67"/>
        <v>4.8800000000000003E-2</v>
      </c>
      <c r="I198" s="318">
        <f t="shared" si="67"/>
        <v>4.8800000000000003E-2</v>
      </c>
      <c r="J198" s="318">
        <f t="shared" si="67"/>
        <v>4.8800000000000003E-2</v>
      </c>
      <c r="K198" s="318">
        <f t="shared" si="67"/>
        <v>4.8800000000000003E-2</v>
      </c>
      <c r="L198" s="318">
        <f t="shared" si="67"/>
        <v>4.8800000000000003E-2</v>
      </c>
      <c r="M198" s="318">
        <f t="shared" si="67"/>
        <v>4.8800000000000003E-2</v>
      </c>
      <c r="N198" s="318">
        <f t="shared" si="67"/>
        <v>4.8800000000000003E-2</v>
      </c>
      <c r="O198" s="318">
        <f t="shared" si="67"/>
        <v>4.8800000000000003E-2</v>
      </c>
      <c r="P198" s="318">
        <f t="shared" si="67"/>
        <v>4.8800000000000003E-2</v>
      </c>
      <c r="Q198" s="318">
        <f t="shared" si="67"/>
        <v>4.8800000000000003E-2</v>
      </c>
      <c r="R198" s="318">
        <f t="shared" si="67"/>
        <v>4.8800000000000003E-2</v>
      </c>
      <c r="S198" s="318">
        <f t="shared" si="67"/>
        <v>4.8800000000000003E-2</v>
      </c>
      <c r="T198" s="318">
        <f t="shared" si="67"/>
        <v>4.8800000000000003E-2</v>
      </c>
      <c r="U198" s="318">
        <f t="shared" si="67"/>
        <v>4.8800000000000003E-2</v>
      </c>
      <c r="V198" s="318">
        <f t="shared" si="68"/>
        <v>4.8800000000000003E-2</v>
      </c>
      <c r="W198" s="318">
        <f t="shared" si="68"/>
        <v>4.8800000000000003E-2</v>
      </c>
      <c r="X198" s="318">
        <f t="shared" si="68"/>
        <v>4.8800000000000003E-2</v>
      </c>
      <c r="Y198" s="318">
        <f t="shared" si="68"/>
        <v>4.8800000000000003E-2</v>
      </c>
      <c r="Z198" s="318">
        <f t="shared" si="68"/>
        <v>4.8800000000000003E-2</v>
      </c>
      <c r="AA198" s="318">
        <f t="shared" si="68"/>
        <v>4.8800000000000003E-2</v>
      </c>
      <c r="AB198" s="318">
        <f t="shared" si="68"/>
        <v>4.8800000000000003E-2</v>
      </c>
      <c r="AC198" s="318">
        <f t="shared" si="68"/>
        <v>4.8800000000000003E-2</v>
      </c>
      <c r="AD198" s="343"/>
      <c r="AE198" s="343"/>
      <c r="AF198" s="343"/>
      <c r="AG198" s="343"/>
      <c r="AH198" s="343"/>
      <c r="AI198" s="343"/>
      <c r="AJ198" s="343"/>
      <c r="AK198" s="343"/>
    </row>
    <row r="199" spans="1:37">
      <c r="A199" s="322" t="s">
        <v>652</v>
      </c>
      <c r="B199" s="334" t="s">
        <v>736</v>
      </c>
      <c r="C199" s="310" t="s">
        <v>620</v>
      </c>
      <c r="D199" s="325">
        <v>4.8800000000000003E-2</v>
      </c>
      <c r="E199" s="335">
        <v>4.8800000000000003E-2</v>
      </c>
      <c r="F199" s="318">
        <f t="shared" si="67"/>
        <v>4.8800000000000003E-2</v>
      </c>
      <c r="G199" s="318">
        <f t="shared" si="67"/>
        <v>4.8800000000000003E-2</v>
      </c>
      <c r="H199" s="318">
        <f t="shared" si="67"/>
        <v>4.8800000000000003E-2</v>
      </c>
      <c r="I199" s="318">
        <f t="shared" si="67"/>
        <v>4.8800000000000003E-2</v>
      </c>
      <c r="J199" s="318">
        <f t="shared" si="67"/>
        <v>4.8800000000000003E-2</v>
      </c>
      <c r="K199" s="318">
        <f t="shared" si="67"/>
        <v>4.8800000000000003E-2</v>
      </c>
      <c r="L199" s="318">
        <f t="shared" si="67"/>
        <v>4.8800000000000003E-2</v>
      </c>
      <c r="M199" s="318">
        <f t="shared" si="67"/>
        <v>4.8800000000000003E-2</v>
      </c>
      <c r="N199" s="318">
        <f t="shared" si="67"/>
        <v>4.8800000000000003E-2</v>
      </c>
      <c r="O199" s="318">
        <f t="shared" si="67"/>
        <v>4.8800000000000003E-2</v>
      </c>
      <c r="P199" s="318">
        <f t="shared" si="67"/>
        <v>4.8800000000000003E-2</v>
      </c>
      <c r="Q199" s="318">
        <f t="shared" si="67"/>
        <v>4.8800000000000003E-2</v>
      </c>
      <c r="R199" s="318">
        <f t="shared" si="67"/>
        <v>4.8800000000000003E-2</v>
      </c>
      <c r="S199" s="318">
        <f t="shared" si="67"/>
        <v>4.8800000000000003E-2</v>
      </c>
      <c r="T199" s="318">
        <f t="shared" si="67"/>
        <v>4.8800000000000003E-2</v>
      </c>
      <c r="U199" s="318">
        <f t="shared" si="67"/>
        <v>4.8800000000000003E-2</v>
      </c>
      <c r="V199" s="318">
        <f t="shared" si="68"/>
        <v>4.8800000000000003E-2</v>
      </c>
      <c r="W199" s="318">
        <f t="shared" si="68"/>
        <v>4.8800000000000003E-2</v>
      </c>
      <c r="X199" s="318">
        <f t="shared" si="68"/>
        <v>4.8800000000000003E-2</v>
      </c>
      <c r="Y199" s="318">
        <f t="shared" si="68"/>
        <v>4.8800000000000003E-2</v>
      </c>
      <c r="Z199" s="318">
        <f t="shared" si="68"/>
        <v>4.8800000000000003E-2</v>
      </c>
      <c r="AA199" s="318">
        <f t="shared" si="68"/>
        <v>4.8800000000000003E-2</v>
      </c>
      <c r="AB199" s="318">
        <f t="shared" si="68"/>
        <v>4.8800000000000003E-2</v>
      </c>
      <c r="AC199" s="318">
        <f t="shared" si="68"/>
        <v>4.8800000000000003E-2</v>
      </c>
      <c r="AD199" s="343"/>
      <c r="AE199" s="343"/>
      <c r="AF199" s="343"/>
      <c r="AG199" s="343"/>
      <c r="AH199" s="343"/>
      <c r="AI199" s="343"/>
      <c r="AJ199" s="343"/>
      <c r="AK199" s="343"/>
    </row>
    <row r="200" spans="1:37">
      <c r="A200" s="322" t="s">
        <v>663</v>
      </c>
      <c r="B200" s="334" t="s">
        <v>736</v>
      </c>
      <c r="C200" s="310" t="s">
        <v>620</v>
      </c>
      <c r="D200" s="325">
        <v>4.8800000000000003E-2</v>
      </c>
      <c r="E200" s="335">
        <v>4.8800000000000003E-2</v>
      </c>
      <c r="F200" s="318">
        <f t="shared" si="67"/>
        <v>4.8800000000000003E-2</v>
      </c>
      <c r="G200" s="318">
        <f t="shared" si="67"/>
        <v>4.8800000000000003E-2</v>
      </c>
      <c r="H200" s="318">
        <f t="shared" si="67"/>
        <v>4.8800000000000003E-2</v>
      </c>
      <c r="I200" s="318">
        <f t="shared" si="67"/>
        <v>4.8800000000000003E-2</v>
      </c>
      <c r="J200" s="318">
        <f t="shared" si="67"/>
        <v>4.8800000000000003E-2</v>
      </c>
      <c r="K200" s="318">
        <f t="shared" si="67"/>
        <v>4.8800000000000003E-2</v>
      </c>
      <c r="L200" s="318">
        <f t="shared" si="67"/>
        <v>4.8800000000000003E-2</v>
      </c>
      <c r="M200" s="318">
        <f t="shared" si="67"/>
        <v>4.8800000000000003E-2</v>
      </c>
      <c r="N200" s="318">
        <f t="shared" si="67"/>
        <v>4.8800000000000003E-2</v>
      </c>
      <c r="O200" s="318">
        <f t="shared" si="67"/>
        <v>4.8800000000000003E-2</v>
      </c>
      <c r="P200" s="318">
        <f t="shared" si="67"/>
        <v>4.8800000000000003E-2</v>
      </c>
      <c r="Q200" s="318">
        <f t="shared" si="67"/>
        <v>4.8800000000000003E-2</v>
      </c>
      <c r="R200" s="318">
        <f t="shared" si="67"/>
        <v>4.8800000000000003E-2</v>
      </c>
      <c r="S200" s="318">
        <f t="shared" si="67"/>
        <v>4.8800000000000003E-2</v>
      </c>
      <c r="T200" s="318">
        <f t="shared" si="67"/>
        <v>4.8800000000000003E-2</v>
      </c>
      <c r="U200" s="318">
        <f t="shared" si="67"/>
        <v>4.8800000000000003E-2</v>
      </c>
      <c r="V200" s="318">
        <f t="shared" si="68"/>
        <v>4.8800000000000003E-2</v>
      </c>
      <c r="W200" s="318">
        <f t="shared" si="68"/>
        <v>4.8800000000000003E-2</v>
      </c>
      <c r="X200" s="318">
        <f t="shared" si="68"/>
        <v>4.8800000000000003E-2</v>
      </c>
      <c r="Y200" s="318">
        <f t="shared" si="68"/>
        <v>4.8800000000000003E-2</v>
      </c>
      <c r="Z200" s="318">
        <f t="shared" si="68"/>
        <v>4.8800000000000003E-2</v>
      </c>
      <c r="AA200" s="318">
        <f t="shared" si="68"/>
        <v>4.8800000000000003E-2</v>
      </c>
      <c r="AB200" s="318">
        <f t="shared" si="68"/>
        <v>4.8800000000000003E-2</v>
      </c>
      <c r="AC200" s="318">
        <f t="shared" si="68"/>
        <v>4.8800000000000003E-2</v>
      </c>
      <c r="AD200" s="343"/>
      <c r="AE200" s="343"/>
      <c r="AF200" s="343"/>
      <c r="AG200" s="343"/>
      <c r="AH200" s="343"/>
      <c r="AI200" s="343"/>
      <c r="AJ200" s="343"/>
      <c r="AK200" s="343"/>
    </row>
    <row r="201" spans="1:37">
      <c r="A201" s="314" t="s">
        <v>737</v>
      </c>
      <c r="D201" s="316"/>
      <c r="E201" s="321"/>
      <c r="F201" s="318"/>
      <c r="G201" s="318"/>
      <c r="H201" s="318"/>
      <c r="I201" s="318"/>
      <c r="J201" s="318"/>
      <c r="K201" s="318"/>
      <c r="L201" s="318"/>
      <c r="M201" s="318"/>
      <c r="N201" s="318"/>
      <c r="O201" s="318"/>
      <c r="P201" s="318"/>
      <c r="Q201" s="318"/>
      <c r="R201" s="318"/>
      <c r="S201" s="318"/>
      <c r="T201" s="318"/>
      <c r="U201" s="318"/>
      <c r="V201" s="318"/>
      <c r="W201" s="318"/>
      <c r="X201" s="318"/>
      <c r="Y201" s="318"/>
      <c r="Z201" s="318"/>
      <c r="AA201" s="318"/>
      <c r="AB201" s="318"/>
      <c r="AC201" s="318"/>
    </row>
    <row r="202" spans="1:37">
      <c r="A202" s="322" t="s">
        <v>659</v>
      </c>
      <c r="B202" s="331" t="s">
        <v>657</v>
      </c>
      <c r="C202" s="310" t="s">
        <v>620</v>
      </c>
      <c r="D202" s="325">
        <v>2.5000000000000001E-2</v>
      </c>
      <c r="E202" s="332">
        <f>[1]资金室预测!B16</f>
        <v>2.5000000000000001E-2</v>
      </c>
      <c r="F202" s="318">
        <f t="shared" ref="F202:U210" si="69">E202</f>
        <v>2.5000000000000001E-2</v>
      </c>
      <c r="G202" s="318">
        <f t="shared" si="69"/>
        <v>2.5000000000000001E-2</v>
      </c>
      <c r="H202" s="318">
        <f t="shared" si="69"/>
        <v>2.5000000000000001E-2</v>
      </c>
      <c r="I202" s="318">
        <f t="shared" si="69"/>
        <v>2.5000000000000001E-2</v>
      </c>
      <c r="J202" s="318">
        <f t="shared" si="69"/>
        <v>2.5000000000000001E-2</v>
      </c>
      <c r="K202" s="318">
        <f t="shared" si="69"/>
        <v>2.5000000000000001E-2</v>
      </c>
      <c r="L202" s="318">
        <f t="shared" si="69"/>
        <v>2.5000000000000001E-2</v>
      </c>
      <c r="M202" s="318">
        <f t="shared" si="69"/>
        <v>2.5000000000000001E-2</v>
      </c>
      <c r="N202" s="318">
        <f t="shared" si="69"/>
        <v>2.5000000000000001E-2</v>
      </c>
      <c r="O202" s="318">
        <f t="shared" si="69"/>
        <v>2.5000000000000001E-2</v>
      </c>
      <c r="P202" s="318">
        <f t="shared" si="69"/>
        <v>2.5000000000000001E-2</v>
      </c>
      <c r="Q202" s="318">
        <f t="shared" si="69"/>
        <v>2.5000000000000001E-2</v>
      </c>
      <c r="R202" s="318">
        <f t="shared" si="69"/>
        <v>2.5000000000000001E-2</v>
      </c>
      <c r="S202" s="318">
        <f t="shared" si="69"/>
        <v>2.5000000000000001E-2</v>
      </c>
      <c r="T202" s="318">
        <f t="shared" si="69"/>
        <v>2.5000000000000001E-2</v>
      </c>
      <c r="U202" s="318">
        <f t="shared" si="69"/>
        <v>2.5000000000000001E-2</v>
      </c>
      <c r="V202" s="318">
        <f t="shared" ref="V202:AC210" si="70">U202</f>
        <v>2.5000000000000001E-2</v>
      </c>
      <c r="W202" s="318">
        <f t="shared" si="70"/>
        <v>2.5000000000000001E-2</v>
      </c>
      <c r="X202" s="318">
        <f t="shared" si="70"/>
        <v>2.5000000000000001E-2</v>
      </c>
      <c r="Y202" s="318">
        <f t="shared" si="70"/>
        <v>2.5000000000000001E-2</v>
      </c>
      <c r="Z202" s="318">
        <f t="shared" si="70"/>
        <v>2.5000000000000001E-2</v>
      </c>
      <c r="AA202" s="318">
        <f t="shared" si="70"/>
        <v>2.5000000000000001E-2</v>
      </c>
      <c r="AB202" s="318">
        <f t="shared" si="70"/>
        <v>2.5000000000000001E-2</v>
      </c>
      <c r="AC202" s="318">
        <f t="shared" si="70"/>
        <v>2.5000000000000001E-2</v>
      </c>
    </row>
    <row r="203" spans="1:37">
      <c r="A203" s="322" t="s">
        <v>660</v>
      </c>
      <c r="B203" s="331" t="s">
        <v>657</v>
      </c>
      <c r="C203" s="310" t="s">
        <v>620</v>
      </c>
      <c r="D203" s="325">
        <v>2.7E-2</v>
      </c>
      <c r="E203" s="332">
        <f>[1]资金室预测!B17</f>
        <v>2.7E-2</v>
      </c>
      <c r="F203" s="318">
        <f t="shared" si="69"/>
        <v>2.7E-2</v>
      </c>
      <c r="G203" s="318">
        <f t="shared" si="69"/>
        <v>2.7E-2</v>
      </c>
      <c r="H203" s="318">
        <f t="shared" si="69"/>
        <v>2.7E-2</v>
      </c>
      <c r="I203" s="318">
        <f t="shared" si="69"/>
        <v>2.7E-2</v>
      </c>
      <c r="J203" s="318">
        <f t="shared" si="69"/>
        <v>2.7E-2</v>
      </c>
      <c r="K203" s="318">
        <f t="shared" si="69"/>
        <v>2.7E-2</v>
      </c>
      <c r="L203" s="318">
        <f t="shared" si="69"/>
        <v>2.7E-2</v>
      </c>
      <c r="M203" s="318">
        <f t="shared" si="69"/>
        <v>2.7E-2</v>
      </c>
      <c r="N203" s="318">
        <f t="shared" si="69"/>
        <v>2.7E-2</v>
      </c>
      <c r="O203" s="318">
        <f t="shared" si="69"/>
        <v>2.7E-2</v>
      </c>
      <c r="P203" s="318">
        <f t="shared" si="69"/>
        <v>2.7E-2</v>
      </c>
      <c r="Q203" s="318">
        <f t="shared" si="69"/>
        <v>2.7E-2</v>
      </c>
      <c r="R203" s="318">
        <f t="shared" si="69"/>
        <v>2.7E-2</v>
      </c>
      <c r="S203" s="318">
        <f t="shared" si="69"/>
        <v>2.7E-2</v>
      </c>
      <c r="T203" s="318">
        <f t="shared" si="69"/>
        <v>2.7E-2</v>
      </c>
      <c r="U203" s="318">
        <f t="shared" si="69"/>
        <v>2.7E-2</v>
      </c>
      <c r="V203" s="318">
        <f t="shared" si="70"/>
        <v>2.7E-2</v>
      </c>
      <c r="W203" s="318">
        <f t="shared" si="70"/>
        <v>2.7E-2</v>
      </c>
      <c r="X203" s="318">
        <f t="shared" si="70"/>
        <v>2.7E-2</v>
      </c>
      <c r="Y203" s="318">
        <f t="shared" si="70"/>
        <v>2.7E-2</v>
      </c>
      <c r="Z203" s="318">
        <f t="shared" si="70"/>
        <v>2.7E-2</v>
      </c>
      <c r="AA203" s="318">
        <f t="shared" si="70"/>
        <v>2.7E-2</v>
      </c>
      <c r="AB203" s="318">
        <f t="shared" si="70"/>
        <v>2.7E-2</v>
      </c>
      <c r="AC203" s="318">
        <f t="shared" si="70"/>
        <v>2.7E-2</v>
      </c>
    </row>
    <row r="204" spans="1:37">
      <c r="A204" s="322" t="s">
        <v>661</v>
      </c>
      <c r="B204" s="331" t="s">
        <v>657</v>
      </c>
      <c r="C204" s="310" t="s">
        <v>620</v>
      </c>
      <c r="D204" s="325">
        <v>0.03</v>
      </c>
      <c r="E204" s="332">
        <f>[1]资金室预测!B18</f>
        <v>0.03</v>
      </c>
      <c r="F204" s="318">
        <f t="shared" si="69"/>
        <v>0.03</v>
      </c>
      <c r="G204" s="318">
        <f t="shared" si="69"/>
        <v>0.03</v>
      </c>
      <c r="H204" s="318">
        <f t="shared" si="69"/>
        <v>0.03</v>
      </c>
      <c r="I204" s="318">
        <f t="shared" si="69"/>
        <v>0.03</v>
      </c>
      <c r="J204" s="318">
        <f t="shared" si="69"/>
        <v>0.03</v>
      </c>
      <c r="K204" s="318">
        <f t="shared" si="69"/>
        <v>0.03</v>
      </c>
      <c r="L204" s="318">
        <f t="shared" si="69"/>
        <v>0.03</v>
      </c>
      <c r="M204" s="318">
        <f t="shared" si="69"/>
        <v>0.03</v>
      </c>
      <c r="N204" s="318">
        <f t="shared" si="69"/>
        <v>0.03</v>
      </c>
      <c r="O204" s="318">
        <f t="shared" si="69"/>
        <v>0.03</v>
      </c>
      <c r="P204" s="318">
        <f t="shared" si="69"/>
        <v>0.03</v>
      </c>
      <c r="Q204" s="318">
        <f t="shared" si="69"/>
        <v>0.03</v>
      </c>
      <c r="R204" s="318">
        <f t="shared" si="69"/>
        <v>0.03</v>
      </c>
      <c r="S204" s="318">
        <f t="shared" si="69"/>
        <v>0.03</v>
      </c>
      <c r="T204" s="318">
        <f t="shared" si="69"/>
        <v>0.03</v>
      </c>
      <c r="U204" s="318">
        <f t="shared" si="69"/>
        <v>0.03</v>
      </c>
      <c r="V204" s="318">
        <f t="shared" si="70"/>
        <v>0.03</v>
      </c>
      <c r="W204" s="318">
        <f t="shared" si="70"/>
        <v>0.03</v>
      </c>
      <c r="X204" s="318">
        <f t="shared" si="70"/>
        <v>0.03</v>
      </c>
      <c r="Y204" s="318">
        <f t="shared" si="70"/>
        <v>0.03</v>
      </c>
      <c r="Z204" s="318">
        <f t="shared" si="70"/>
        <v>0.03</v>
      </c>
      <c r="AA204" s="318">
        <f t="shared" si="70"/>
        <v>0.03</v>
      </c>
      <c r="AB204" s="318">
        <f t="shared" si="70"/>
        <v>0.03</v>
      </c>
      <c r="AC204" s="318">
        <f t="shared" si="70"/>
        <v>0.03</v>
      </c>
    </row>
    <row r="205" spans="1:37">
      <c r="A205" s="322" t="s">
        <v>662</v>
      </c>
      <c r="B205" s="331" t="s">
        <v>657</v>
      </c>
      <c r="C205" s="310" t="s">
        <v>620</v>
      </c>
      <c r="D205" s="325">
        <v>3.2000000000000001E-2</v>
      </c>
      <c r="E205" s="332">
        <f>[1]资金室预测!B19</f>
        <v>3.2000000000000001E-2</v>
      </c>
      <c r="F205" s="318">
        <f t="shared" si="69"/>
        <v>3.2000000000000001E-2</v>
      </c>
      <c r="G205" s="318">
        <f t="shared" si="69"/>
        <v>3.2000000000000001E-2</v>
      </c>
      <c r="H205" s="318">
        <f t="shared" si="69"/>
        <v>3.2000000000000001E-2</v>
      </c>
      <c r="I205" s="318">
        <f t="shared" si="69"/>
        <v>3.2000000000000001E-2</v>
      </c>
      <c r="J205" s="318">
        <f t="shared" si="69"/>
        <v>3.2000000000000001E-2</v>
      </c>
      <c r="K205" s="318">
        <f t="shared" si="69"/>
        <v>3.2000000000000001E-2</v>
      </c>
      <c r="L205" s="318">
        <f t="shared" si="69"/>
        <v>3.2000000000000001E-2</v>
      </c>
      <c r="M205" s="318">
        <f t="shared" si="69"/>
        <v>3.2000000000000001E-2</v>
      </c>
      <c r="N205" s="318">
        <f t="shared" si="69"/>
        <v>3.2000000000000001E-2</v>
      </c>
      <c r="O205" s="318">
        <f t="shared" si="69"/>
        <v>3.2000000000000001E-2</v>
      </c>
      <c r="P205" s="318">
        <f t="shared" si="69"/>
        <v>3.2000000000000001E-2</v>
      </c>
      <c r="Q205" s="318">
        <f t="shared" si="69"/>
        <v>3.2000000000000001E-2</v>
      </c>
      <c r="R205" s="318">
        <f t="shared" si="69"/>
        <v>3.2000000000000001E-2</v>
      </c>
      <c r="S205" s="318">
        <f t="shared" si="69"/>
        <v>3.2000000000000001E-2</v>
      </c>
      <c r="T205" s="318">
        <f t="shared" si="69"/>
        <v>3.2000000000000001E-2</v>
      </c>
      <c r="U205" s="318">
        <f t="shared" si="69"/>
        <v>3.2000000000000001E-2</v>
      </c>
      <c r="V205" s="318">
        <f t="shared" si="70"/>
        <v>3.2000000000000001E-2</v>
      </c>
      <c r="W205" s="318">
        <f t="shared" si="70"/>
        <v>3.2000000000000001E-2</v>
      </c>
      <c r="X205" s="318">
        <f t="shared" si="70"/>
        <v>3.2000000000000001E-2</v>
      </c>
      <c r="Y205" s="318">
        <f t="shared" si="70"/>
        <v>3.2000000000000001E-2</v>
      </c>
      <c r="Z205" s="318">
        <f t="shared" si="70"/>
        <v>3.2000000000000001E-2</v>
      </c>
      <c r="AA205" s="318">
        <f t="shared" si="70"/>
        <v>3.2000000000000001E-2</v>
      </c>
      <c r="AB205" s="318">
        <f t="shared" si="70"/>
        <v>3.2000000000000001E-2</v>
      </c>
      <c r="AC205" s="318">
        <f t="shared" si="70"/>
        <v>3.2000000000000001E-2</v>
      </c>
    </row>
    <row r="206" spans="1:37">
      <c r="A206" s="322" t="s">
        <v>719</v>
      </c>
      <c r="B206" s="331" t="s">
        <v>693</v>
      </c>
      <c r="C206" s="310" t="s">
        <v>694</v>
      </c>
      <c r="D206" s="325">
        <v>3.3000000000000002E-2</v>
      </c>
      <c r="E206" s="332">
        <f>[1]资金室预测!B20</f>
        <v>3.3000000000000002E-2</v>
      </c>
      <c r="F206" s="318">
        <f t="shared" si="69"/>
        <v>3.3000000000000002E-2</v>
      </c>
      <c r="G206" s="318">
        <f t="shared" si="69"/>
        <v>3.3000000000000002E-2</v>
      </c>
      <c r="H206" s="318">
        <f t="shared" si="69"/>
        <v>3.3000000000000002E-2</v>
      </c>
      <c r="I206" s="318">
        <f t="shared" si="69"/>
        <v>3.3000000000000002E-2</v>
      </c>
      <c r="J206" s="318">
        <f t="shared" si="69"/>
        <v>3.3000000000000002E-2</v>
      </c>
      <c r="K206" s="318">
        <f t="shared" si="69"/>
        <v>3.3000000000000002E-2</v>
      </c>
      <c r="L206" s="318">
        <f t="shared" si="69"/>
        <v>3.3000000000000002E-2</v>
      </c>
      <c r="M206" s="318">
        <f t="shared" si="69"/>
        <v>3.3000000000000002E-2</v>
      </c>
      <c r="N206" s="318">
        <f t="shared" si="69"/>
        <v>3.3000000000000002E-2</v>
      </c>
      <c r="O206" s="318">
        <f t="shared" si="69"/>
        <v>3.3000000000000002E-2</v>
      </c>
      <c r="P206" s="318">
        <f t="shared" si="69"/>
        <v>3.3000000000000002E-2</v>
      </c>
      <c r="Q206" s="318">
        <f t="shared" si="69"/>
        <v>3.3000000000000002E-2</v>
      </c>
      <c r="R206" s="318">
        <f t="shared" si="69"/>
        <v>3.3000000000000002E-2</v>
      </c>
      <c r="S206" s="318">
        <f t="shared" si="69"/>
        <v>3.3000000000000002E-2</v>
      </c>
      <c r="T206" s="318">
        <f t="shared" si="69"/>
        <v>3.3000000000000002E-2</v>
      </c>
      <c r="U206" s="318">
        <f t="shared" si="69"/>
        <v>3.3000000000000002E-2</v>
      </c>
      <c r="V206" s="318">
        <f t="shared" si="70"/>
        <v>3.3000000000000002E-2</v>
      </c>
      <c r="W206" s="318">
        <f t="shared" si="70"/>
        <v>3.3000000000000002E-2</v>
      </c>
      <c r="X206" s="318">
        <f t="shared" si="70"/>
        <v>3.3000000000000002E-2</v>
      </c>
      <c r="Y206" s="318">
        <f t="shared" si="70"/>
        <v>3.3000000000000002E-2</v>
      </c>
      <c r="Z206" s="318">
        <f t="shared" si="70"/>
        <v>3.3000000000000002E-2</v>
      </c>
      <c r="AA206" s="318">
        <f t="shared" si="70"/>
        <v>3.3000000000000002E-2</v>
      </c>
      <c r="AB206" s="318">
        <f t="shared" si="70"/>
        <v>3.3000000000000002E-2</v>
      </c>
      <c r="AC206" s="318">
        <f t="shared" si="70"/>
        <v>3.3000000000000002E-2</v>
      </c>
    </row>
    <row r="207" spans="1:37">
      <c r="A207" s="322" t="s">
        <v>712</v>
      </c>
      <c r="B207" s="331" t="s">
        <v>693</v>
      </c>
      <c r="C207" s="310" t="s">
        <v>694</v>
      </c>
      <c r="D207" s="325">
        <v>3.4000000000000002E-2</v>
      </c>
      <c r="E207" s="332">
        <f>[1]资金室预测!B21</f>
        <v>3.4000000000000002E-2</v>
      </c>
      <c r="F207" s="318">
        <f t="shared" si="69"/>
        <v>3.4000000000000002E-2</v>
      </c>
      <c r="G207" s="318">
        <f t="shared" si="69"/>
        <v>3.4000000000000002E-2</v>
      </c>
      <c r="H207" s="318">
        <f t="shared" si="69"/>
        <v>3.4000000000000002E-2</v>
      </c>
      <c r="I207" s="318">
        <f t="shared" si="69"/>
        <v>3.4000000000000002E-2</v>
      </c>
      <c r="J207" s="318">
        <f t="shared" si="69"/>
        <v>3.4000000000000002E-2</v>
      </c>
      <c r="K207" s="318">
        <f t="shared" si="69"/>
        <v>3.4000000000000002E-2</v>
      </c>
      <c r="L207" s="318">
        <f t="shared" si="69"/>
        <v>3.4000000000000002E-2</v>
      </c>
      <c r="M207" s="318">
        <f t="shared" si="69"/>
        <v>3.4000000000000002E-2</v>
      </c>
      <c r="N207" s="318">
        <f t="shared" si="69"/>
        <v>3.4000000000000002E-2</v>
      </c>
      <c r="O207" s="318">
        <f t="shared" si="69"/>
        <v>3.4000000000000002E-2</v>
      </c>
      <c r="P207" s="318">
        <f t="shared" si="69"/>
        <v>3.4000000000000002E-2</v>
      </c>
      <c r="Q207" s="318">
        <f t="shared" si="69"/>
        <v>3.4000000000000002E-2</v>
      </c>
      <c r="R207" s="318">
        <f t="shared" si="69"/>
        <v>3.4000000000000002E-2</v>
      </c>
      <c r="S207" s="318">
        <f t="shared" si="69"/>
        <v>3.4000000000000002E-2</v>
      </c>
      <c r="T207" s="318">
        <f t="shared" si="69"/>
        <v>3.4000000000000002E-2</v>
      </c>
      <c r="U207" s="318">
        <f t="shared" si="69"/>
        <v>3.4000000000000002E-2</v>
      </c>
      <c r="V207" s="318">
        <f t="shared" si="70"/>
        <v>3.4000000000000002E-2</v>
      </c>
      <c r="W207" s="318">
        <f t="shared" si="70"/>
        <v>3.4000000000000002E-2</v>
      </c>
      <c r="X207" s="318">
        <f t="shared" si="70"/>
        <v>3.4000000000000002E-2</v>
      </c>
      <c r="Y207" s="318">
        <f t="shared" si="70"/>
        <v>3.4000000000000002E-2</v>
      </c>
      <c r="Z207" s="318">
        <f t="shared" si="70"/>
        <v>3.4000000000000002E-2</v>
      </c>
      <c r="AA207" s="318">
        <f t="shared" si="70"/>
        <v>3.4000000000000002E-2</v>
      </c>
      <c r="AB207" s="318">
        <f t="shared" si="70"/>
        <v>3.4000000000000002E-2</v>
      </c>
      <c r="AC207" s="318">
        <f t="shared" si="70"/>
        <v>3.4000000000000002E-2</v>
      </c>
    </row>
    <row r="208" spans="1:37">
      <c r="A208" s="322" t="s">
        <v>714</v>
      </c>
      <c r="B208" s="331" t="s">
        <v>693</v>
      </c>
      <c r="C208" s="310" t="s">
        <v>694</v>
      </c>
      <c r="D208" s="325">
        <v>3.5999999999999997E-2</v>
      </c>
      <c r="E208" s="332">
        <f>[1]资金室预测!B22</f>
        <v>3.5999999999999997E-2</v>
      </c>
      <c r="F208" s="318">
        <f t="shared" si="69"/>
        <v>3.5999999999999997E-2</v>
      </c>
      <c r="G208" s="318">
        <f t="shared" si="69"/>
        <v>3.5999999999999997E-2</v>
      </c>
      <c r="H208" s="318">
        <f t="shared" si="69"/>
        <v>3.5999999999999997E-2</v>
      </c>
      <c r="I208" s="318">
        <f t="shared" si="69"/>
        <v>3.5999999999999997E-2</v>
      </c>
      <c r="J208" s="318">
        <f t="shared" si="69"/>
        <v>3.5999999999999997E-2</v>
      </c>
      <c r="K208" s="318">
        <f t="shared" si="69"/>
        <v>3.5999999999999997E-2</v>
      </c>
      <c r="L208" s="318">
        <f t="shared" si="69"/>
        <v>3.5999999999999997E-2</v>
      </c>
      <c r="M208" s="318">
        <f t="shared" si="69"/>
        <v>3.5999999999999997E-2</v>
      </c>
      <c r="N208" s="318">
        <f t="shared" si="69"/>
        <v>3.5999999999999997E-2</v>
      </c>
      <c r="O208" s="318">
        <f t="shared" si="69"/>
        <v>3.5999999999999997E-2</v>
      </c>
      <c r="P208" s="318">
        <f t="shared" si="69"/>
        <v>3.5999999999999997E-2</v>
      </c>
      <c r="Q208" s="318">
        <f t="shared" si="69"/>
        <v>3.5999999999999997E-2</v>
      </c>
      <c r="R208" s="318">
        <f t="shared" si="69"/>
        <v>3.5999999999999997E-2</v>
      </c>
      <c r="S208" s="318">
        <f t="shared" si="69"/>
        <v>3.5999999999999997E-2</v>
      </c>
      <c r="T208" s="318">
        <f t="shared" si="69"/>
        <v>3.5999999999999997E-2</v>
      </c>
      <c r="U208" s="318">
        <f t="shared" si="69"/>
        <v>3.5999999999999997E-2</v>
      </c>
      <c r="V208" s="318">
        <f t="shared" si="70"/>
        <v>3.5999999999999997E-2</v>
      </c>
      <c r="W208" s="318">
        <f t="shared" si="70"/>
        <v>3.5999999999999997E-2</v>
      </c>
      <c r="X208" s="318">
        <f t="shared" si="70"/>
        <v>3.5999999999999997E-2</v>
      </c>
      <c r="Y208" s="318">
        <f t="shared" si="70"/>
        <v>3.5999999999999997E-2</v>
      </c>
      <c r="Z208" s="318">
        <f t="shared" si="70"/>
        <v>3.5999999999999997E-2</v>
      </c>
      <c r="AA208" s="318">
        <f t="shared" si="70"/>
        <v>3.5999999999999997E-2</v>
      </c>
      <c r="AB208" s="318">
        <f t="shared" si="70"/>
        <v>3.5999999999999997E-2</v>
      </c>
      <c r="AC208" s="318">
        <f t="shared" si="70"/>
        <v>3.5999999999999997E-2</v>
      </c>
    </row>
    <row r="209" spans="1:29">
      <c r="A209" s="322" t="s">
        <v>692</v>
      </c>
      <c r="B209" s="331" t="s">
        <v>693</v>
      </c>
      <c r="C209" s="310" t="s">
        <v>694</v>
      </c>
      <c r="D209" s="325">
        <v>3.6999999999999998E-2</v>
      </c>
      <c r="E209" s="332">
        <f>[1]资金室预测!B23</f>
        <v>3.6999999999999998E-2</v>
      </c>
      <c r="F209" s="318">
        <f t="shared" si="69"/>
        <v>3.6999999999999998E-2</v>
      </c>
      <c r="G209" s="318">
        <f t="shared" si="69"/>
        <v>3.6999999999999998E-2</v>
      </c>
      <c r="H209" s="318">
        <f t="shared" si="69"/>
        <v>3.6999999999999998E-2</v>
      </c>
      <c r="I209" s="318">
        <f t="shared" si="69"/>
        <v>3.6999999999999998E-2</v>
      </c>
      <c r="J209" s="318">
        <f t="shared" si="69"/>
        <v>3.6999999999999998E-2</v>
      </c>
      <c r="K209" s="318">
        <f t="shared" si="69"/>
        <v>3.6999999999999998E-2</v>
      </c>
      <c r="L209" s="318">
        <f t="shared" si="69"/>
        <v>3.6999999999999998E-2</v>
      </c>
      <c r="M209" s="318">
        <f t="shared" si="69"/>
        <v>3.6999999999999998E-2</v>
      </c>
      <c r="N209" s="318">
        <f t="shared" si="69"/>
        <v>3.6999999999999998E-2</v>
      </c>
      <c r="O209" s="318">
        <f t="shared" si="69"/>
        <v>3.6999999999999998E-2</v>
      </c>
      <c r="P209" s="318">
        <f t="shared" si="69"/>
        <v>3.6999999999999998E-2</v>
      </c>
      <c r="Q209" s="318">
        <f t="shared" si="69"/>
        <v>3.6999999999999998E-2</v>
      </c>
      <c r="R209" s="318">
        <f t="shared" si="69"/>
        <v>3.6999999999999998E-2</v>
      </c>
      <c r="S209" s="318">
        <f t="shared" si="69"/>
        <v>3.6999999999999998E-2</v>
      </c>
      <c r="T209" s="318">
        <f t="shared" si="69"/>
        <v>3.6999999999999998E-2</v>
      </c>
      <c r="U209" s="318">
        <f t="shared" si="69"/>
        <v>3.6999999999999998E-2</v>
      </c>
      <c r="V209" s="318">
        <f t="shared" si="70"/>
        <v>3.6999999999999998E-2</v>
      </c>
      <c r="W209" s="318">
        <f t="shared" si="70"/>
        <v>3.6999999999999998E-2</v>
      </c>
      <c r="X209" s="318">
        <f t="shared" si="70"/>
        <v>3.6999999999999998E-2</v>
      </c>
      <c r="Y209" s="318">
        <f t="shared" si="70"/>
        <v>3.6999999999999998E-2</v>
      </c>
      <c r="Z209" s="318">
        <f t="shared" si="70"/>
        <v>3.6999999999999998E-2</v>
      </c>
      <c r="AA209" s="318">
        <f t="shared" si="70"/>
        <v>3.6999999999999998E-2</v>
      </c>
      <c r="AB209" s="318">
        <f t="shared" si="70"/>
        <v>3.6999999999999998E-2</v>
      </c>
      <c r="AC209" s="318">
        <f t="shared" si="70"/>
        <v>3.6999999999999998E-2</v>
      </c>
    </row>
    <row r="210" spans="1:29">
      <c r="A210" s="322" t="s">
        <v>663</v>
      </c>
      <c r="B210" s="331" t="s">
        <v>657</v>
      </c>
      <c r="C210" s="310" t="s">
        <v>620</v>
      </c>
      <c r="D210" s="325">
        <v>3.7999999999999999E-2</v>
      </c>
      <c r="E210" s="332">
        <f>[1]资金室预测!B24</f>
        <v>3.7999999999999999E-2</v>
      </c>
      <c r="F210" s="318">
        <f t="shared" si="69"/>
        <v>3.7999999999999999E-2</v>
      </c>
      <c r="G210" s="318">
        <f t="shared" si="69"/>
        <v>3.7999999999999999E-2</v>
      </c>
      <c r="H210" s="318">
        <f t="shared" si="69"/>
        <v>3.7999999999999999E-2</v>
      </c>
      <c r="I210" s="318">
        <f t="shared" si="69"/>
        <v>3.7999999999999999E-2</v>
      </c>
      <c r="J210" s="318">
        <f t="shared" si="69"/>
        <v>3.7999999999999999E-2</v>
      </c>
      <c r="K210" s="318">
        <f t="shared" si="69"/>
        <v>3.7999999999999999E-2</v>
      </c>
      <c r="L210" s="318">
        <f t="shared" si="69"/>
        <v>3.7999999999999999E-2</v>
      </c>
      <c r="M210" s="318">
        <f t="shared" si="69"/>
        <v>3.7999999999999999E-2</v>
      </c>
      <c r="N210" s="318">
        <f t="shared" si="69"/>
        <v>3.7999999999999999E-2</v>
      </c>
      <c r="O210" s="318">
        <f t="shared" si="69"/>
        <v>3.7999999999999999E-2</v>
      </c>
      <c r="P210" s="318">
        <f t="shared" si="69"/>
        <v>3.7999999999999999E-2</v>
      </c>
      <c r="Q210" s="318">
        <f t="shared" si="69"/>
        <v>3.7999999999999999E-2</v>
      </c>
      <c r="R210" s="318">
        <f t="shared" si="69"/>
        <v>3.7999999999999999E-2</v>
      </c>
      <c r="S210" s="318">
        <f t="shared" si="69"/>
        <v>3.7999999999999999E-2</v>
      </c>
      <c r="T210" s="318">
        <f t="shared" si="69"/>
        <v>3.7999999999999999E-2</v>
      </c>
      <c r="U210" s="318">
        <f t="shared" si="69"/>
        <v>3.7999999999999999E-2</v>
      </c>
      <c r="V210" s="318">
        <f t="shared" si="70"/>
        <v>3.7999999999999999E-2</v>
      </c>
      <c r="W210" s="318">
        <f t="shared" si="70"/>
        <v>3.7999999999999999E-2</v>
      </c>
      <c r="X210" s="318">
        <f t="shared" si="70"/>
        <v>3.7999999999999999E-2</v>
      </c>
      <c r="Y210" s="318">
        <f t="shared" si="70"/>
        <v>3.7999999999999999E-2</v>
      </c>
      <c r="Z210" s="318">
        <f t="shared" si="70"/>
        <v>3.7999999999999999E-2</v>
      </c>
      <c r="AA210" s="318">
        <f t="shared" si="70"/>
        <v>3.7999999999999999E-2</v>
      </c>
      <c r="AB210" s="318">
        <f t="shared" si="70"/>
        <v>3.7999999999999999E-2</v>
      </c>
      <c r="AC210" s="318">
        <f t="shared" si="70"/>
        <v>3.7999999999999999E-2</v>
      </c>
    </row>
    <row r="211" spans="1:29">
      <c r="A211" s="314" t="s">
        <v>738</v>
      </c>
      <c r="D211" s="316"/>
      <c r="E211" s="321"/>
      <c r="F211" s="318"/>
      <c r="G211" s="318"/>
      <c r="H211" s="318"/>
      <c r="I211" s="318"/>
      <c r="J211" s="318"/>
      <c r="K211" s="318"/>
      <c r="L211" s="318"/>
      <c r="M211" s="318"/>
      <c r="N211" s="318"/>
      <c r="O211" s="318"/>
      <c r="P211" s="318"/>
      <c r="Q211" s="318"/>
      <c r="R211" s="318"/>
      <c r="S211" s="318"/>
      <c r="T211" s="318"/>
      <c r="U211" s="318"/>
      <c r="V211" s="318"/>
      <c r="W211" s="318"/>
      <c r="X211" s="318"/>
      <c r="Y211" s="318"/>
      <c r="Z211" s="318"/>
      <c r="AA211" s="318"/>
      <c r="AB211" s="318"/>
      <c r="AC211" s="318"/>
    </row>
    <row r="212" spans="1:29">
      <c r="A212" s="322" t="s">
        <v>659</v>
      </c>
      <c r="B212" s="331" t="s">
        <v>657</v>
      </c>
      <c r="C212" s="310" t="s">
        <v>620</v>
      </c>
      <c r="D212" s="325">
        <v>2.5000000000000001E-2</v>
      </c>
      <c r="E212" s="332">
        <f>[1]资金室预测!B26</f>
        <v>2.5000000000000001E-2</v>
      </c>
      <c r="F212" s="318">
        <f t="shared" ref="F212:U221" si="71">E212</f>
        <v>2.5000000000000001E-2</v>
      </c>
      <c r="G212" s="318">
        <f t="shared" si="71"/>
        <v>2.5000000000000001E-2</v>
      </c>
      <c r="H212" s="318">
        <f t="shared" si="71"/>
        <v>2.5000000000000001E-2</v>
      </c>
      <c r="I212" s="318">
        <f t="shared" si="71"/>
        <v>2.5000000000000001E-2</v>
      </c>
      <c r="J212" s="318">
        <f t="shared" si="71"/>
        <v>2.5000000000000001E-2</v>
      </c>
      <c r="K212" s="318">
        <f t="shared" si="71"/>
        <v>2.5000000000000001E-2</v>
      </c>
      <c r="L212" s="318">
        <f t="shared" si="71"/>
        <v>2.5000000000000001E-2</v>
      </c>
      <c r="M212" s="318">
        <f t="shared" si="71"/>
        <v>2.5000000000000001E-2</v>
      </c>
      <c r="N212" s="318">
        <f t="shared" si="71"/>
        <v>2.5000000000000001E-2</v>
      </c>
      <c r="O212" s="318">
        <f t="shared" si="71"/>
        <v>2.5000000000000001E-2</v>
      </c>
      <c r="P212" s="318">
        <f t="shared" si="71"/>
        <v>2.5000000000000001E-2</v>
      </c>
      <c r="Q212" s="318">
        <f t="shared" si="71"/>
        <v>2.5000000000000001E-2</v>
      </c>
      <c r="R212" s="318">
        <f t="shared" si="71"/>
        <v>2.5000000000000001E-2</v>
      </c>
      <c r="S212" s="318">
        <f t="shared" si="71"/>
        <v>2.5000000000000001E-2</v>
      </c>
      <c r="T212" s="318">
        <f t="shared" si="71"/>
        <v>2.5000000000000001E-2</v>
      </c>
      <c r="U212" s="318">
        <f t="shared" si="71"/>
        <v>2.5000000000000001E-2</v>
      </c>
      <c r="V212" s="318">
        <f t="shared" ref="V212:AC221" si="72">U212</f>
        <v>2.5000000000000001E-2</v>
      </c>
      <c r="W212" s="318">
        <f t="shared" si="72"/>
        <v>2.5000000000000001E-2</v>
      </c>
      <c r="X212" s="318">
        <f t="shared" si="72"/>
        <v>2.5000000000000001E-2</v>
      </c>
      <c r="Y212" s="318">
        <f t="shared" si="72"/>
        <v>2.5000000000000001E-2</v>
      </c>
      <c r="Z212" s="318">
        <f t="shared" si="72"/>
        <v>2.5000000000000001E-2</v>
      </c>
      <c r="AA212" s="318">
        <f t="shared" si="72"/>
        <v>2.5000000000000001E-2</v>
      </c>
      <c r="AB212" s="318">
        <f t="shared" si="72"/>
        <v>2.5000000000000001E-2</v>
      </c>
      <c r="AC212" s="318">
        <f t="shared" si="72"/>
        <v>2.5000000000000001E-2</v>
      </c>
    </row>
    <row r="213" spans="1:29">
      <c r="A213" s="322" t="s">
        <v>660</v>
      </c>
      <c r="B213" s="331" t="s">
        <v>657</v>
      </c>
      <c r="C213" s="310" t="s">
        <v>620</v>
      </c>
      <c r="D213" s="325">
        <v>2.7E-2</v>
      </c>
      <c r="E213" s="332">
        <f>[1]资金室预测!B27</f>
        <v>2.7E-2</v>
      </c>
      <c r="F213" s="318">
        <f t="shared" si="71"/>
        <v>2.7E-2</v>
      </c>
      <c r="G213" s="318">
        <f t="shared" si="71"/>
        <v>2.7E-2</v>
      </c>
      <c r="H213" s="318">
        <f t="shared" si="71"/>
        <v>2.7E-2</v>
      </c>
      <c r="I213" s="318">
        <f t="shared" si="71"/>
        <v>2.7E-2</v>
      </c>
      <c r="J213" s="318">
        <f t="shared" si="71"/>
        <v>2.7E-2</v>
      </c>
      <c r="K213" s="318">
        <f t="shared" si="71"/>
        <v>2.7E-2</v>
      </c>
      <c r="L213" s="318">
        <f t="shared" si="71"/>
        <v>2.7E-2</v>
      </c>
      <c r="M213" s="318">
        <f t="shared" si="71"/>
        <v>2.7E-2</v>
      </c>
      <c r="N213" s="318">
        <f t="shared" si="71"/>
        <v>2.7E-2</v>
      </c>
      <c r="O213" s="318">
        <f t="shared" si="71"/>
        <v>2.7E-2</v>
      </c>
      <c r="P213" s="318">
        <f t="shared" si="71"/>
        <v>2.7E-2</v>
      </c>
      <c r="Q213" s="318">
        <f t="shared" si="71"/>
        <v>2.7E-2</v>
      </c>
      <c r="R213" s="318">
        <f t="shared" si="71"/>
        <v>2.7E-2</v>
      </c>
      <c r="S213" s="318">
        <f t="shared" si="71"/>
        <v>2.7E-2</v>
      </c>
      <c r="T213" s="318">
        <f t="shared" si="71"/>
        <v>2.7E-2</v>
      </c>
      <c r="U213" s="318">
        <f t="shared" si="71"/>
        <v>2.7E-2</v>
      </c>
      <c r="V213" s="318">
        <f t="shared" si="72"/>
        <v>2.7E-2</v>
      </c>
      <c r="W213" s="318">
        <f t="shared" si="72"/>
        <v>2.7E-2</v>
      </c>
      <c r="X213" s="318">
        <f t="shared" si="72"/>
        <v>2.7E-2</v>
      </c>
      <c r="Y213" s="318">
        <f t="shared" si="72"/>
        <v>2.7E-2</v>
      </c>
      <c r="Z213" s="318">
        <f t="shared" si="72"/>
        <v>2.7E-2</v>
      </c>
      <c r="AA213" s="318">
        <f t="shared" si="72"/>
        <v>2.7E-2</v>
      </c>
      <c r="AB213" s="318">
        <f t="shared" si="72"/>
        <v>2.7E-2</v>
      </c>
      <c r="AC213" s="318">
        <f t="shared" si="72"/>
        <v>2.7E-2</v>
      </c>
    </row>
    <row r="214" spans="1:29">
      <c r="A214" s="322" t="s">
        <v>661</v>
      </c>
      <c r="B214" s="331" t="s">
        <v>657</v>
      </c>
      <c r="C214" s="310" t="s">
        <v>620</v>
      </c>
      <c r="D214" s="325">
        <v>0.03</v>
      </c>
      <c r="E214" s="332">
        <f>[1]资金室预测!B28</f>
        <v>0.03</v>
      </c>
      <c r="F214" s="318">
        <f t="shared" si="71"/>
        <v>0.03</v>
      </c>
      <c r="G214" s="318">
        <f t="shared" si="71"/>
        <v>0.03</v>
      </c>
      <c r="H214" s="318">
        <f t="shared" si="71"/>
        <v>0.03</v>
      </c>
      <c r="I214" s="318">
        <f t="shared" si="71"/>
        <v>0.03</v>
      </c>
      <c r="J214" s="318">
        <f t="shared" si="71"/>
        <v>0.03</v>
      </c>
      <c r="K214" s="318">
        <f t="shared" si="71"/>
        <v>0.03</v>
      </c>
      <c r="L214" s="318">
        <f t="shared" si="71"/>
        <v>0.03</v>
      </c>
      <c r="M214" s="318">
        <f t="shared" si="71"/>
        <v>0.03</v>
      </c>
      <c r="N214" s="318">
        <f t="shared" si="71"/>
        <v>0.03</v>
      </c>
      <c r="O214" s="318">
        <f t="shared" si="71"/>
        <v>0.03</v>
      </c>
      <c r="P214" s="318">
        <f t="shared" si="71"/>
        <v>0.03</v>
      </c>
      <c r="Q214" s="318">
        <f t="shared" si="71"/>
        <v>0.03</v>
      </c>
      <c r="R214" s="318">
        <f t="shared" si="71"/>
        <v>0.03</v>
      </c>
      <c r="S214" s="318">
        <f t="shared" si="71"/>
        <v>0.03</v>
      </c>
      <c r="T214" s="318">
        <f t="shared" si="71"/>
        <v>0.03</v>
      </c>
      <c r="U214" s="318">
        <f t="shared" si="71"/>
        <v>0.03</v>
      </c>
      <c r="V214" s="318">
        <f t="shared" si="72"/>
        <v>0.03</v>
      </c>
      <c r="W214" s="318">
        <f t="shared" si="72"/>
        <v>0.03</v>
      </c>
      <c r="X214" s="318">
        <f t="shared" si="72"/>
        <v>0.03</v>
      </c>
      <c r="Y214" s="318">
        <f t="shared" si="72"/>
        <v>0.03</v>
      </c>
      <c r="Z214" s="318">
        <f t="shared" si="72"/>
        <v>0.03</v>
      </c>
      <c r="AA214" s="318">
        <f t="shared" si="72"/>
        <v>0.03</v>
      </c>
      <c r="AB214" s="318">
        <f t="shared" si="72"/>
        <v>0.03</v>
      </c>
      <c r="AC214" s="318">
        <f t="shared" si="72"/>
        <v>0.03</v>
      </c>
    </row>
    <row r="215" spans="1:29">
      <c r="A215" s="322" t="s">
        <v>662</v>
      </c>
      <c r="B215" s="331" t="s">
        <v>657</v>
      </c>
      <c r="C215" s="310" t="s">
        <v>620</v>
      </c>
      <c r="D215" s="325">
        <v>3.2000000000000001E-2</v>
      </c>
      <c r="E215" s="332">
        <f>[1]资金室预测!B29</f>
        <v>3.2000000000000001E-2</v>
      </c>
      <c r="F215" s="318">
        <f t="shared" si="71"/>
        <v>3.2000000000000001E-2</v>
      </c>
      <c r="G215" s="318">
        <f t="shared" si="71"/>
        <v>3.2000000000000001E-2</v>
      </c>
      <c r="H215" s="318">
        <f t="shared" si="71"/>
        <v>3.2000000000000001E-2</v>
      </c>
      <c r="I215" s="318">
        <f t="shared" si="71"/>
        <v>3.2000000000000001E-2</v>
      </c>
      <c r="J215" s="318">
        <f t="shared" si="71"/>
        <v>3.2000000000000001E-2</v>
      </c>
      <c r="K215" s="318">
        <f t="shared" si="71"/>
        <v>3.2000000000000001E-2</v>
      </c>
      <c r="L215" s="318">
        <f t="shared" si="71"/>
        <v>3.2000000000000001E-2</v>
      </c>
      <c r="M215" s="318">
        <f t="shared" si="71"/>
        <v>3.2000000000000001E-2</v>
      </c>
      <c r="N215" s="318">
        <f t="shared" si="71"/>
        <v>3.2000000000000001E-2</v>
      </c>
      <c r="O215" s="318">
        <f t="shared" si="71"/>
        <v>3.2000000000000001E-2</v>
      </c>
      <c r="P215" s="318">
        <f t="shared" si="71"/>
        <v>3.2000000000000001E-2</v>
      </c>
      <c r="Q215" s="318">
        <f t="shared" si="71"/>
        <v>3.2000000000000001E-2</v>
      </c>
      <c r="R215" s="318">
        <f t="shared" si="71"/>
        <v>3.2000000000000001E-2</v>
      </c>
      <c r="S215" s="318">
        <f t="shared" si="71"/>
        <v>3.2000000000000001E-2</v>
      </c>
      <c r="T215" s="318">
        <f t="shared" si="71"/>
        <v>3.2000000000000001E-2</v>
      </c>
      <c r="U215" s="318">
        <f t="shared" si="71"/>
        <v>3.2000000000000001E-2</v>
      </c>
      <c r="V215" s="318">
        <f t="shared" si="72"/>
        <v>3.2000000000000001E-2</v>
      </c>
      <c r="W215" s="318">
        <f t="shared" si="72"/>
        <v>3.2000000000000001E-2</v>
      </c>
      <c r="X215" s="318">
        <f t="shared" si="72"/>
        <v>3.2000000000000001E-2</v>
      </c>
      <c r="Y215" s="318">
        <f t="shared" si="72"/>
        <v>3.2000000000000001E-2</v>
      </c>
      <c r="Z215" s="318">
        <f t="shared" si="72"/>
        <v>3.2000000000000001E-2</v>
      </c>
      <c r="AA215" s="318">
        <f t="shared" si="72"/>
        <v>3.2000000000000001E-2</v>
      </c>
      <c r="AB215" s="318">
        <f t="shared" si="72"/>
        <v>3.2000000000000001E-2</v>
      </c>
      <c r="AC215" s="318">
        <f t="shared" si="72"/>
        <v>3.2000000000000001E-2</v>
      </c>
    </row>
    <row r="216" spans="1:29">
      <c r="A216" s="322" t="s">
        <v>649</v>
      </c>
      <c r="B216" s="331" t="s">
        <v>657</v>
      </c>
      <c r="C216" s="310" t="s">
        <v>620</v>
      </c>
      <c r="D216" s="325">
        <v>3.3000000000000002E-2</v>
      </c>
      <c r="E216" s="332">
        <f>[1]资金室预测!B30</f>
        <v>3.3000000000000002E-2</v>
      </c>
      <c r="F216" s="318">
        <f t="shared" si="71"/>
        <v>3.3000000000000002E-2</v>
      </c>
      <c r="G216" s="318">
        <f t="shared" si="71"/>
        <v>3.3000000000000002E-2</v>
      </c>
      <c r="H216" s="318">
        <f t="shared" si="71"/>
        <v>3.3000000000000002E-2</v>
      </c>
      <c r="I216" s="318">
        <f t="shared" si="71"/>
        <v>3.3000000000000002E-2</v>
      </c>
      <c r="J216" s="318">
        <f t="shared" si="71"/>
        <v>3.3000000000000002E-2</v>
      </c>
      <c r="K216" s="318">
        <f t="shared" si="71"/>
        <v>3.3000000000000002E-2</v>
      </c>
      <c r="L216" s="318">
        <f t="shared" si="71"/>
        <v>3.3000000000000002E-2</v>
      </c>
      <c r="M216" s="318">
        <f t="shared" si="71"/>
        <v>3.3000000000000002E-2</v>
      </c>
      <c r="N216" s="318">
        <f t="shared" si="71"/>
        <v>3.3000000000000002E-2</v>
      </c>
      <c r="O216" s="318">
        <f t="shared" si="71"/>
        <v>3.3000000000000002E-2</v>
      </c>
      <c r="P216" s="318">
        <f t="shared" si="71"/>
        <v>3.3000000000000002E-2</v>
      </c>
      <c r="Q216" s="318">
        <f t="shared" si="71"/>
        <v>3.3000000000000002E-2</v>
      </c>
      <c r="R216" s="318">
        <f t="shared" si="71"/>
        <v>3.3000000000000002E-2</v>
      </c>
      <c r="S216" s="318">
        <f t="shared" si="71"/>
        <v>3.3000000000000002E-2</v>
      </c>
      <c r="T216" s="318">
        <f t="shared" si="71"/>
        <v>3.3000000000000002E-2</v>
      </c>
      <c r="U216" s="318">
        <f t="shared" si="71"/>
        <v>3.3000000000000002E-2</v>
      </c>
      <c r="V216" s="318">
        <f t="shared" si="72"/>
        <v>3.3000000000000002E-2</v>
      </c>
      <c r="W216" s="318">
        <f t="shared" si="72"/>
        <v>3.3000000000000002E-2</v>
      </c>
      <c r="X216" s="318">
        <f t="shared" si="72"/>
        <v>3.3000000000000002E-2</v>
      </c>
      <c r="Y216" s="318">
        <f t="shared" si="72"/>
        <v>3.3000000000000002E-2</v>
      </c>
      <c r="Z216" s="318">
        <f t="shared" si="72"/>
        <v>3.3000000000000002E-2</v>
      </c>
      <c r="AA216" s="318">
        <f t="shared" si="72"/>
        <v>3.3000000000000002E-2</v>
      </c>
      <c r="AB216" s="318">
        <f t="shared" si="72"/>
        <v>3.3000000000000002E-2</v>
      </c>
      <c r="AC216" s="318">
        <f t="shared" si="72"/>
        <v>3.3000000000000002E-2</v>
      </c>
    </row>
    <row r="217" spans="1:29">
      <c r="A217" s="322" t="s">
        <v>650</v>
      </c>
      <c r="B217" s="331" t="s">
        <v>657</v>
      </c>
      <c r="C217" s="310" t="s">
        <v>620</v>
      </c>
      <c r="D217" s="325">
        <v>3.4000000000000002E-2</v>
      </c>
      <c r="E217" s="332">
        <f>[1]资金室预测!B31</f>
        <v>3.4000000000000002E-2</v>
      </c>
      <c r="F217" s="318">
        <f t="shared" si="71"/>
        <v>3.4000000000000002E-2</v>
      </c>
      <c r="G217" s="318">
        <f t="shared" si="71"/>
        <v>3.4000000000000002E-2</v>
      </c>
      <c r="H217" s="318">
        <f t="shared" si="71"/>
        <v>3.4000000000000002E-2</v>
      </c>
      <c r="I217" s="318">
        <f t="shared" si="71"/>
        <v>3.4000000000000002E-2</v>
      </c>
      <c r="J217" s="318">
        <f t="shared" si="71"/>
        <v>3.4000000000000002E-2</v>
      </c>
      <c r="K217" s="318">
        <f t="shared" si="71"/>
        <v>3.4000000000000002E-2</v>
      </c>
      <c r="L217" s="318">
        <f t="shared" si="71"/>
        <v>3.4000000000000002E-2</v>
      </c>
      <c r="M217" s="318">
        <f t="shared" si="71"/>
        <v>3.4000000000000002E-2</v>
      </c>
      <c r="N217" s="318">
        <f t="shared" si="71"/>
        <v>3.4000000000000002E-2</v>
      </c>
      <c r="O217" s="318">
        <f t="shared" si="71"/>
        <v>3.4000000000000002E-2</v>
      </c>
      <c r="P217" s="318">
        <f t="shared" si="71"/>
        <v>3.4000000000000002E-2</v>
      </c>
      <c r="Q217" s="318">
        <f t="shared" si="71"/>
        <v>3.4000000000000002E-2</v>
      </c>
      <c r="R217" s="318">
        <f t="shared" si="71"/>
        <v>3.4000000000000002E-2</v>
      </c>
      <c r="S217" s="318">
        <f t="shared" si="71"/>
        <v>3.4000000000000002E-2</v>
      </c>
      <c r="T217" s="318">
        <f t="shared" si="71"/>
        <v>3.4000000000000002E-2</v>
      </c>
      <c r="U217" s="318">
        <f t="shared" si="71"/>
        <v>3.4000000000000002E-2</v>
      </c>
      <c r="V217" s="318">
        <f t="shared" si="72"/>
        <v>3.4000000000000002E-2</v>
      </c>
      <c r="W217" s="318">
        <f t="shared" si="72"/>
        <v>3.4000000000000002E-2</v>
      </c>
      <c r="X217" s="318">
        <f t="shared" si="72"/>
        <v>3.4000000000000002E-2</v>
      </c>
      <c r="Y217" s="318">
        <f t="shared" si="72"/>
        <v>3.4000000000000002E-2</v>
      </c>
      <c r="Z217" s="318">
        <f t="shared" si="72"/>
        <v>3.4000000000000002E-2</v>
      </c>
      <c r="AA217" s="318">
        <f t="shared" si="72"/>
        <v>3.4000000000000002E-2</v>
      </c>
      <c r="AB217" s="318">
        <f t="shared" si="72"/>
        <v>3.4000000000000002E-2</v>
      </c>
      <c r="AC217" s="318">
        <f t="shared" si="72"/>
        <v>3.4000000000000002E-2</v>
      </c>
    </row>
    <row r="218" spans="1:29">
      <c r="A218" s="322" t="s">
        <v>651</v>
      </c>
      <c r="B218" s="331" t="s">
        <v>657</v>
      </c>
      <c r="C218" s="310" t="s">
        <v>620</v>
      </c>
      <c r="D218" s="325">
        <v>3.5999999999999997E-2</v>
      </c>
      <c r="E218" s="332">
        <f>[1]资金室预测!B32</f>
        <v>3.5999999999999997E-2</v>
      </c>
      <c r="F218" s="318">
        <f t="shared" si="71"/>
        <v>3.5999999999999997E-2</v>
      </c>
      <c r="G218" s="318">
        <f t="shared" si="71"/>
        <v>3.5999999999999997E-2</v>
      </c>
      <c r="H218" s="318">
        <f t="shared" si="71"/>
        <v>3.5999999999999997E-2</v>
      </c>
      <c r="I218" s="318">
        <f t="shared" si="71"/>
        <v>3.5999999999999997E-2</v>
      </c>
      <c r="J218" s="318">
        <f t="shared" si="71"/>
        <v>3.5999999999999997E-2</v>
      </c>
      <c r="K218" s="318">
        <f t="shared" si="71"/>
        <v>3.5999999999999997E-2</v>
      </c>
      <c r="L218" s="318">
        <f t="shared" si="71"/>
        <v>3.5999999999999997E-2</v>
      </c>
      <c r="M218" s="318">
        <f t="shared" si="71"/>
        <v>3.5999999999999997E-2</v>
      </c>
      <c r="N218" s="318">
        <f t="shared" si="71"/>
        <v>3.5999999999999997E-2</v>
      </c>
      <c r="O218" s="318">
        <f t="shared" si="71"/>
        <v>3.5999999999999997E-2</v>
      </c>
      <c r="P218" s="318">
        <f t="shared" si="71"/>
        <v>3.5999999999999997E-2</v>
      </c>
      <c r="Q218" s="318">
        <f t="shared" si="71"/>
        <v>3.5999999999999997E-2</v>
      </c>
      <c r="R218" s="318">
        <f t="shared" si="71"/>
        <v>3.5999999999999997E-2</v>
      </c>
      <c r="S218" s="318">
        <f t="shared" si="71"/>
        <v>3.5999999999999997E-2</v>
      </c>
      <c r="T218" s="318">
        <f t="shared" si="71"/>
        <v>3.5999999999999997E-2</v>
      </c>
      <c r="U218" s="318">
        <f t="shared" si="71"/>
        <v>3.5999999999999997E-2</v>
      </c>
      <c r="V218" s="318">
        <f t="shared" si="72"/>
        <v>3.5999999999999997E-2</v>
      </c>
      <c r="W218" s="318">
        <f t="shared" si="72"/>
        <v>3.5999999999999997E-2</v>
      </c>
      <c r="X218" s="318">
        <f t="shared" si="72"/>
        <v>3.5999999999999997E-2</v>
      </c>
      <c r="Y218" s="318">
        <f t="shared" si="72"/>
        <v>3.5999999999999997E-2</v>
      </c>
      <c r="Z218" s="318">
        <f t="shared" si="72"/>
        <v>3.5999999999999997E-2</v>
      </c>
      <c r="AA218" s="318">
        <f t="shared" si="72"/>
        <v>3.5999999999999997E-2</v>
      </c>
      <c r="AB218" s="318">
        <f t="shared" si="72"/>
        <v>3.5999999999999997E-2</v>
      </c>
      <c r="AC218" s="318">
        <f t="shared" si="72"/>
        <v>3.5999999999999997E-2</v>
      </c>
    </row>
    <row r="219" spans="1:29">
      <c r="A219" s="322" t="s">
        <v>652</v>
      </c>
      <c r="B219" s="331" t="s">
        <v>657</v>
      </c>
      <c r="C219" s="310" t="s">
        <v>620</v>
      </c>
      <c r="D219" s="325">
        <v>3.7999999999999999E-2</v>
      </c>
      <c r="E219" s="332">
        <f>[1]资金室预测!B34</f>
        <v>3.7999999999999999E-2</v>
      </c>
      <c r="F219" s="318">
        <f t="shared" si="71"/>
        <v>3.7999999999999999E-2</v>
      </c>
      <c r="G219" s="318">
        <f t="shared" si="71"/>
        <v>3.7999999999999999E-2</v>
      </c>
      <c r="H219" s="318">
        <f t="shared" si="71"/>
        <v>3.7999999999999999E-2</v>
      </c>
      <c r="I219" s="318">
        <f t="shared" si="71"/>
        <v>3.7999999999999999E-2</v>
      </c>
      <c r="J219" s="318">
        <f t="shared" si="71"/>
        <v>3.7999999999999999E-2</v>
      </c>
      <c r="K219" s="318">
        <f t="shared" si="71"/>
        <v>3.7999999999999999E-2</v>
      </c>
      <c r="L219" s="318">
        <f t="shared" si="71"/>
        <v>3.7999999999999999E-2</v>
      </c>
      <c r="M219" s="318">
        <f t="shared" si="71"/>
        <v>3.7999999999999999E-2</v>
      </c>
      <c r="N219" s="318">
        <f t="shared" si="71"/>
        <v>3.7999999999999999E-2</v>
      </c>
      <c r="O219" s="318">
        <f t="shared" si="71"/>
        <v>3.7999999999999999E-2</v>
      </c>
      <c r="P219" s="318">
        <f t="shared" si="71"/>
        <v>3.7999999999999999E-2</v>
      </c>
      <c r="Q219" s="318">
        <f t="shared" si="71"/>
        <v>3.7999999999999999E-2</v>
      </c>
      <c r="R219" s="318">
        <f t="shared" si="71"/>
        <v>3.7999999999999999E-2</v>
      </c>
      <c r="S219" s="318">
        <f t="shared" si="71"/>
        <v>3.7999999999999999E-2</v>
      </c>
      <c r="T219" s="318">
        <f t="shared" si="71"/>
        <v>3.7999999999999999E-2</v>
      </c>
      <c r="U219" s="318">
        <f t="shared" si="71"/>
        <v>3.7999999999999999E-2</v>
      </c>
      <c r="V219" s="318">
        <f t="shared" si="72"/>
        <v>3.7999999999999999E-2</v>
      </c>
      <c r="W219" s="318">
        <f t="shared" si="72"/>
        <v>3.7999999999999999E-2</v>
      </c>
      <c r="X219" s="318">
        <f t="shared" si="72"/>
        <v>3.7999999999999999E-2</v>
      </c>
      <c r="Y219" s="318">
        <f t="shared" si="72"/>
        <v>3.7999999999999999E-2</v>
      </c>
      <c r="Z219" s="318">
        <f t="shared" si="72"/>
        <v>3.7999999999999999E-2</v>
      </c>
      <c r="AA219" s="318">
        <f t="shared" si="72"/>
        <v>3.7999999999999999E-2</v>
      </c>
      <c r="AB219" s="318">
        <f t="shared" si="72"/>
        <v>3.7999999999999999E-2</v>
      </c>
      <c r="AC219" s="318">
        <f t="shared" si="72"/>
        <v>3.7999999999999999E-2</v>
      </c>
    </row>
    <row r="220" spans="1:29">
      <c r="A220" s="322" t="s">
        <v>663</v>
      </c>
      <c r="B220" s="331" t="s">
        <v>657</v>
      </c>
      <c r="C220" s="310" t="s">
        <v>620</v>
      </c>
      <c r="D220" s="325">
        <v>3.7999999999999999E-2</v>
      </c>
      <c r="E220" s="332">
        <f>E219</f>
        <v>3.7999999999999999E-2</v>
      </c>
      <c r="F220" s="318">
        <f t="shared" si="71"/>
        <v>3.7999999999999999E-2</v>
      </c>
      <c r="G220" s="318">
        <f t="shared" si="71"/>
        <v>3.7999999999999999E-2</v>
      </c>
      <c r="H220" s="318">
        <f t="shared" si="71"/>
        <v>3.7999999999999999E-2</v>
      </c>
      <c r="I220" s="318">
        <f t="shared" si="71"/>
        <v>3.7999999999999999E-2</v>
      </c>
      <c r="J220" s="318">
        <f t="shared" si="71"/>
        <v>3.7999999999999999E-2</v>
      </c>
      <c r="K220" s="318">
        <f t="shared" si="71"/>
        <v>3.7999999999999999E-2</v>
      </c>
      <c r="L220" s="318">
        <f t="shared" si="71"/>
        <v>3.7999999999999999E-2</v>
      </c>
      <c r="M220" s="318">
        <f t="shared" si="71"/>
        <v>3.7999999999999999E-2</v>
      </c>
      <c r="N220" s="318">
        <f t="shared" si="71"/>
        <v>3.7999999999999999E-2</v>
      </c>
      <c r="O220" s="318">
        <f t="shared" si="71"/>
        <v>3.7999999999999999E-2</v>
      </c>
      <c r="P220" s="318">
        <f t="shared" si="71"/>
        <v>3.7999999999999999E-2</v>
      </c>
      <c r="Q220" s="318">
        <f t="shared" si="71"/>
        <v>3.7999999999999999E-2</v>
      </c>
      <c r="R220" s="318">
        <f t="shared" si="71"/>
        <v>3.7999999999999999E-2</v>
      </c>
      <c r="S220" s="318">
        <f t="shared" si="71"/>
        <v>3.7999999999999999E-2</v>
      </c>
      <c r="T220" s="318">
        <f t="shared" si="71"/>
        <v>3.7999999999999999E-2</v>
      </c>
      <c r="U220" s="318">
        <f t="shared" si="71"/>
        <v>3.7999999999999999E-2</v>
      </c>
      <c r="V220" s="318">
        <f t="shared" si="72"/>
        <v>3.7999999999999999E-2</v>
      </c>
      <c r="W220" s="318">
        <f t="shared" si="72"/>
        <v>3.7999999999999999E-2</v>
      </c>
      <c r="X220" s="318">
        <f t="shared" si="72"/>
        <v>3.7999999999999999E-2</v>
      </c>
      <c r="Y220" s="318">
        <f t="shared" si="72"/>
        <v>3.7999999999999999E-2</v>
      </c>
      <c r="Z220" s="318">
        <f t="shared" si="72"/>
        <v>3.7999999999999999E-2</v>
      </c>
      <c r="AA220" s="318">
        <f t="shared" si="72"/>
        <v>3.7999999999999999E-2</v>
      </c>
      <c r="AB220" s="318">
        <f t="shared" si="72"/>
        <v>3.7999999999999999E-2</v>
      </c>
      <c r="AC220" s="318">
        <f t="shared" si="72"/>
        <v>3.7999999999999999E-2</v>
      </c>
    </row>
    <row r="221" spans="1:29">
      <c r="A221" s="320" t="s">
        <v>739</v>
      </c>
      <c r="B221" s="310" t="s">
        <v>619</v>
      </c>
      <c r="C221" s="310" t="s">
        <v>620</v>
      </c>
      <c r="D221" s="316">
        <v>2.5999999999999999E-2</v>
      </c>
      <c r="E221" s="319">
        <v>2.5000000000000001E-2</v>
      </c>
      <c r="F221" s="318">
        <f t="shared" si="71"/>
        <v>2.5000000000000001E-2</v>
      </c>
      <c r="G221" s="318">
        <f t="shared" si="71"/>
        <v>2.5000000000000001E-2</v>
      </c>
      <c r="H221" s="318">
        <f t="shared" si="71"/>
        <v>2.5000000000000001E-2</v>
      </c>
      <c r="I221" s="318">
        <f t="shared" si="71"/>
        <v>2.5000000000000001E-2</v>
      </c>
      <c r="J221" s="318">
        <f t="shared" si="71"/>
        <v>2.5000000000000001E-2</v>
      </c>
      <c r="K221" s="318">
        <f t="shared" si="71"/>
        <v>2.5000000000000001E-2</v>
      </c>
      <c r="L221" s="318">
        <f t="shared" si="71"/>
        <v>2.5000000000000001E-2</v>
      </c>
      <c r="M221" s="318">
        <f t="shared" si="71"/>
        <v>2.5000000000000001E-2</v>
      </c>
      <c r="N221" s="318">
        <f t="shared" si="71"/>
        <v>2.5000000000000001E-2</v>
      </c>
      <c r="O221" s="318">
        <f t="shared" si="71"/>
        <v>2.5000000000000001E-2</v>
      </c>
      <c r="P221" s="318">
        <f t="shared" si="71"/>
        <v>2.5000000000000001E-2</v>
      </c>
      <c r="Q221" s="318">
        <f t="shared" si="71"/>
        <v>2.5000000000000001E-2</v>
      </c>
      <c r="R221" s="318">
        <f t="shared" si="71"/>
        <v>2.5000000000000001E-2</v>
      </c>
      <c r="S221" s="318">
        <f t="shared" si="71"/>
        <v>2.5000000000000001E-2</v>
      </c>
      <c r="T221" s="318">
        <f t="shared" si="71"/>
        <v>2.5000000000000001E-2</v>
      </c>
      <c r="U221" s="318">
        <f t="shared" si="71"/>
        <v>2.5000000000000001E-2</v>
      </c>
      <c r="V221" s="318">
        <f t="shared" si="72"/>
        <v>2.5000000000000001E-2</v>
      </c>
      <c r="W221" s="318">
        <f t="shared" si="72"/>
        <v>2.5000000000000001E-2</v>
      </c>
      <c r="X221" s="318">
        <f t="shared" si="72"/>
        <v>2.5000000000000001E-2</v>
      </c>
      <c r="Y221" s="318">
        <f t="shared" si="72"/>
        <v>2.5000000000000001E-2</v>
      </c>
      <c r="Z221" s="318">
        <f t="shared" si="72"/>
        <v>2.5000000000000001E-2</v>
      </c>
      <c r="AA221" s="318">
        <f t="shared" si="72"/>
        <v>2.5000000000000001E-2</v>
      </c>
      <c r="AB221" s="318">
        <f t="shared" si="72"/>
        <v>2.5000000000000001E-2</v>
      </c>
      <c r="AC221" s="318">
        <f t="shared" si="72"/>
        <v>2.5000000000000001E-2</v>
      </c>
    </row>
    <row r="222" spans="1:29">
      <c r="A222" s="310" t="s">
        <v>740</v>
      </c>
      <c r="D222" s="316"/>
      <c r="E222" s="321"/>
      <c r="F222" s="318"/>
      <c r="G222" s="318"/>
      <c r="H222" s="318"/>
      <c r="I222" s="318"/>
      <c r="J222" s="318"/>
      <c r="K222" s="318"/>
      <c r="L222" s="318"/>
      <c r="M222" s="318"/>
      <c r="N222" s="318"/>
      <c r="O222" s="318"/>
      <c r="P222" s="318"/>
      <c r="Q222" s="318"/>
      <c r="R222" s="318"/>
      <c r="S222" s="318"/>
      <c r="T222" s="318"/>
      <c r="U222" s="318"/>
      <c r="V222" s="318"/>
      <c r="W222" s="318"/>
      <c r="X222" s="318"/>
      <c r="Y222" s="318"/>
      <c r="Z222" s="318"/>
      <c r="AA222" s="318"/>
      <c r="AB222" s="318"/>
      <c r="AC222" s="318"/>
    </row>
    <row r="223" spans="1:29">
      <c r="A223" s="314" t="s">
        <v>741</v>
      </c>
      <c r="D223" s="316"/>
      <c r="E223" s="321"/>
      <c r="F223" s="318"/>
      <c r="G223" s="318"/>
      <c r="H223" s="318"/>
      <c r="I223" s="318"/>
      <c r="J223" s="318"/>
      <c r="K223" s="318"/>
      <c r="L223" s="318"/>
      <c r="M223" s="318"/>
      <c r="N223" s="318"/>
      <c r="O223" s="318"/>
      <c r="P223" s="318"/>
      <c r="Q223" s="318"/>
      <c r="R223" s="318"/>
      <c r="S223" s="318"/>
      <c r="T223" s="318"/>
      <c r="U223" s="318"/>
      <c r="V223" s="318"/>
      <c r="W223" s="318"/>
      <c r="X223" s="318"/>
      <c r="Y223" s="318"/>
      <c r="Z223" s="318"/>
      <c r="AA223" s="318"/>
      <c r="AB223" s="318"/>
      <c r="AC223" s="318"/>
    </row>
    <row r="224" spans="1:29">
      <c r="A224" s="322" t="s">
        <v>649</v>
      </c>
      <c r="B224" s="331" t="s">
        <v>657</v>
      </c>
      <c r="C224" s="310" t="s">
        <v>620</v>
      </c>
      <c r="D224" s="325">
        <v>3.3000000000000002E-2</v>
      </c>
      <c r="E224" s="332">
        <f>[1]资金室预测!B36</f>
        <v>3.3000000000000002E-2</v>
      </c>
      <c r="F224" s="318">
        <f t="shared" ref="F224:U231" si="73">E224</f>
        <v>3.3000000000000002E-2</v>
      </c>
      <c r="G224" s="318">
        <f t="shared" si="73"/>
        <v>3.3000000000000002E-2</v>
      </c>
      <c r="H224" s="318">
        <f t="shared" si="73"/>
        <v>3.3000000000000002E-2</v>
      </c>
      <c r="I224" s="318">
        <f t="shared" si="73"/>
        <v>3.3000000000000002E-2</v>
      </c>
      <c r="J224" s="318">
        <f t="shared" si="73"/>
        <v>3.3000000000000002E-2</v>
      </c>
      <c r="K224" s="318">
        <f t="shared" si="73"/>
        <v>3.3000000000000002E-2</v>
      </c>
      <c r="L224" s="318">
        <f t="shared" si="73"/>
        <v>3.3000000000000002E-2</v>
      </c>
      <c r="M224" s="318">
        <f t="shared" si="73"/>
        <v>3.3000000000000002E-2</v>
      </c>
      <c r="N224" s="318">
        <f t="shared" si="73"/>
        <v>3.3000000000000002E-2</v>
      </c>
      <c r="O224" s="318">
        <f t="shared" si="73"/>
        <v>3.3000000000000002E-2</v>
      </c>
      <c r="P224" s="318">
        <f t="shared" si="73"/>
        <v>3.3000000000000002E-2</v>
      </c>
      <c r="Q224" s="318">
        <f t="shared" si="73"/>
        <v>3.3000000000000002E-2</v>
      </c>
      <c r="R224" s="318">
        <f t="shared" si="73"/>
        <v>3.3000000000000002E-2</v>
      </c>
      <c r="S224" s="318">
        <f t="shared" si="73"/>
        <v>3.3000000000000002E-2</v>
      </c>
      <c r="T224" s="318">
        <f t="shared" si="73"/>
        <v>3.3000000000000002E-2</v>
      </c>
      <c r="U224" s="318">
        <f t="shared" si="73"/>
        <v>3.3000000000000002E-2</v>
      </c>
      <c r="V224" s="318">
        <f t="shared" ref="V224:AC231" si="74">U224</f>
        <v>3.3000000000000002E-2</v>
      </c>
      <c r="W224" s="318">
        <f t="shared" si="74"/>
        <v>3.3000000000000002E-2</v>
      </c>
      <c r="X224" s="318">
        <f t="shared" si="74"/>
        <v>3.3000000000000002E-2</v>
      </c>
      <c r="Y224" s="318">
        <f t="shared" si="74"/>
        <v>3.3000000000000002E-2</v>
      </c>
      <c r="Z224" s="318">
        <f t="shared" si="74"/>
        <v>3.3000000000000002E-2</v>
      </c>
      <c r="AA224" s="318">
        <f t="shared" si="74"/>
        <v>3.3000000000000002E-2</v>
      </c>
      <c r="AB224" s="318">
        <f t="shared" si="74"/>
        <v>3.3000000000000002E-2</v>
      </c>
      <c r="AC224" s="318">
        <f t="shared" si="74"/>
        <v>3.3000000000000002E-2</v>
      </c>
    </row>
    <row r="225" spans="1:29">
      <c r="A225" s="322" t="s">
        <v>650</v>
      </c>
      <c r="B225" s="331" t="s">
        <v>657</v>
      </c>
      <c r="C225" s="310" t="s">
        <v>620</v>
      </c>
      <c r="D225" s="325">
        <v>3.4000000000000002E-2</v>
      </c>
      <c r="E225" s="332">
        <f>[1]资金室预测!B37</f>
        <v>3.4000000000000002E-2</v>
      </c>
      <c r="F225" s="318">
        <f t="shared" si="73"/>
        <v>3.4000000000000002E-2</v>
      </c>
      <c r="G225" s="318">
        <f t="shared" si="73"/>
        <v>3.4000000000000002E-2</v>
      </c>
      <c r="H225" s="318">
        <f t="shared" si="73"/>
        <v>3.4000000000000002E-2</v>
      </c>
      <c r="I225" s="318">
        <f t="shared" si="73"/>
        <v>3.4000000000000002E-2</v>
      </c>
      <c r="J225" s="318">
        <f t="shared" si="73"/>
        <v>3.4000000000000002E-2</v>
      </c>
      <c r="K225" s="318">
        <f t="shared" si="73"/>
        <v>3.4000000000000002E-2</v>
      </c>
      <c r="L225" s="318">
        <f t="shared" si="73"/>
        <v>3.4000000000000002E-2</v>
      </c>
      <c r="M225" s="318">
        <f t="shared" si="73"/>
        <v>3.4000000000000002E-2</v>
      </c>
      <c r="N225" s="318">
        <f t="shared" si="73"/>
        <v>3.4000000000000002E-2</v>
      </c>
      <c r="O225" s="318">
        <f t="shared" si="73"/>
        <v>3.4000000000000002E-2</v>
      </c>
      <c r="P225" s="318">
        <f t="shared" si="73"/>
        <v>3.4000000000000002E-2</v>
      </c>
      <c r="Q225" s="318">
        <f t="shared" si="73"/>
        <v>3.4000000000000002E-2</v>
      </c>
      <c r="R225" s="318">
        <f t="shared" si="73"/>
        <v>3.4000000000000002E-2</v>
      </c>
      <c r="S225" s="318">
        <f t="shared" si="73"/>
        <v>3.4000000000000002E-2</v>
      </c>
      <c r="T225" s="318">
        <f t="shared" si="73"/>
        <v>3.4000000000000002E-2</v>
      </c>
      <c r="U225" s="318">
        <f t="shared" si="73"/>
        <v>3.4000000000000002E-2</v>
      </c>
      <c r="V225" s="318">
        <f t="shared" si="74"/>
        <v>3.4000000000000002E-2</v>
      </c>
      <c r="W225" s="318">
        <f t="shared" si="74"/>
        <v>3.4000000000000002E-2</v>
      </c>
      <c r="X225" s="318">
        <f t="shared" si="74"/>
        <v>3.4000000000000002E-2</v>
      </c>
      <c r="Y225" s="318">
        <f t="shared" si="74"/>
        <v>3.4000000000000002E-2</v>
      </c>
      <c r="Z225" s="318">
        <f t="shared" si="74"/>
        <v>3.4000000000000002E-2</v>
      </c>
      <c r="AA225" s="318">
        <f t="shared" si="74"/>
        <v>3.4000000000000002E-2</v>
      </c>
      <c r="AB225" s="318">
        <f t="shared" si="74"/>
        <v>3.4000000000000002E-2</v>
      </c>
      <c r="AC225" s="318">
        <f t="shared" si="74"/>
        <v>3.4000000000000002E-2</v>
      </c>
    </row>
    <row r="226" spans="1:29">
      <c r="A226" s="322" t="s">
        <v>651</v>
      </c>
      <c r="B226" s="331" t="s">
        <v>657</v>
      </c>
      <c r="C226" s="310" t="s">
        <v>620</v>
      </c>
      <c r="D226" s="325">
        <v>3.5999999999999997E-2</v>
      </c>
      <c r="E226" s="332">
        <f>[1]资金室预测!B38</f>
        <v>3.5999999999999997E-2</v>
      </c>
      <c r="F226" s="318">
        <f t="shared" si="73"/>
        <v>3.5999999999999997E-2</v>
      </c>
      <c r="G226" s="318">
        <f t="shared" si="73"/>
        <v>3.5999999999999997E-2</v>
      </c>
      <c r="H226" s="318">
        <f t="shared" si="73"/>
        <v>3.5999999999999997E-2</v>
      </c>
      <c r="I226" s="318">
        <f t="shared" si="73"/>
        <v>3.5999999999999997E-2</v>
      </c>
      <c r="J226" s="318">
        <f t="shared" si="73"/>
        <v>3.5999999999999997E-2</v>
      </c>
      <c r="K226" s="318">
        <f t="shared" si="73"/>
        <v>3.5999999999999997E-2</v>
      </c>
      <c r="L226" s="318">
        <f t="shared" si="73"/>
        <v>3.5999999999999997E-2</v>
      </c>
      <c r="M226" s="318">
        <f t="shared" si="73"/>
        <v>3.5999999999999997E-2</v>
      </c>
      <c r="N226" s="318">
        <f t="shared" si="73"/>
        <v>3.5999999999999997E-2</v>
      </c>
      <c r="O226" s="318">
        <f t="shared" si="73"/>
        <v>3.5999999999999997E-2</v>
      </c>
      <c r="P226" s="318">
        <f t="shared" si="73"/>
        <v>3.5999999999999997E-2</v>
      </c>
      <c r="Q226" s="318">
        <f t="shared" si="73"/>
        <v>3.5999999999999997E-2</v>
      </c>
      <c r="R226" s="318">
        <f t="shared" si="73"/>
        <v>3.5999999999999997E-2</v>
      </c>
      <c r="S226" s="318">
        <f t="shared" si="73"/>
        <v>3.5999999999999997E-2</v>
      </c>
      <c r="T226" s="318">
        <f t="shared" si="73"/>
        <v>3.5999999999999997E-2</v>
      </c>
      <c r="U226" s="318">
        <f t="shared" si="73"/>
        <v>3.5999999999999997E-2</v>
      </c>
      <c r="V226" s="318">
        <f t="shared" si="74"/>
        <v>3.5999999999999997E-2</v>
      </c>
      <c r="W226" s="318">
        <f t="shared" si="74"/>
        <v>3.5999999999999997E-2</v>
      </c>
      <c r="X226" s="318">
        <f t="shared" si="74"/>
        <v>3.5999999999999997E-2</v>
      </c>
      <c r="Y226" s="318">
        <f t="shared" si="74"/>
        <v>3.5999999999999997E-2</v>
      </c>
      <c r="Z226" s="318">
        <f t="shared" si="74"/>
        <v>3.5999999999999997E-2</v>
      </c>
      <c r="AA226" s="318">
        <f t="shared" si="74"/>
        <v>3.5999999999999997E-2</v>
      </c>
      <c r="AB226" s="318">
        <f t="shared" si="74"/>
        <v>3.5999999999999997E-2</v>
      </c>
      <c r="AC226" s="318">
        <f t="shared" si="74"/>
        <v>3.5999999999999997E-2</v>
      </c>
    </row>
    <row r="227" spans="1:29">
      <c r="A227" s="322" t="s">
        <v>652</v>
      </c>
      <c r="B227" s="331" t="s">
        <v>657</v>
      </c>
      <c r="C227" s="310" t="s">
        <v>620</v>
      </c>
      <c r="D227" s="325">
        <v>3.7999999999999999E-2</v>
      </c>
      <c r="E227" s="332">
        <f>[1]资金室预测!B40</f>
        <v>3.7999999999999999E-2</v>
      </c>
      <c r="F227" s="318">
        <f t="shared" si="73"/>
        <v>3.7999999999999999E-2</v>
      </c>
      <c r="G227" s="318">
        <f t="shared" si="73"/>
        <v>3.7999999999999999E-2</v>
      </c>
      <c r="H227" s="318">
        <f t="shared" si="73"/>
        <v>3.7999999999999999E-2</v>
      </c>
      <c r="I227" s="318">
        <f t="shared" si="73"/>
        <v>3.7999999999999999E-2</v>
      </c>
      <c r="J227" s="318">
        <f t="shared" si="73"/>
        <v>3.7999999999999999E-2</v>
      </c>
      <c r="K227" s="318">
        <f t="shared" si="73"/>
        <v>3.7999999999999999E-2</v>
      </c>
      <c r="L227" s="318">
        <f t="shared" si="73"/>
        <v>3.7999999999999999E-2</v>
      </c>
      <c r="M227" s="318">
        <f t="shared" si="73"/>
        <v>3.7999999999999999E-2</v>
      </c>
      <c r="N227" s="318">
        <f t="shared" si="73"/>
        <v>3.7999999999999999E-2</v>
      </c>
      <c r="O227" s="318">
        <f t="shared" si="73"/>
        <v>3.7999999999999999E-2</v>
      </c>
      <c r="P227" s="318">
        <f t="shared" si="73"/>
        <v>3.7999999999999999E-2</v>
      </c>
      <c r="Q227" s="318">
        <f t="shared" si="73"/>
        <v>3.7999999999999999E-2</v>
      </c>
      <c r="R227" s="318">
        <f t="shared" si="73"/>
        <v>3.7999999999999999E-2</v>
      </c>
      <c r="S227" s="318">
        <f t="shared" si="73"/>
        <v>3.7999999999999999E-2</v>
      </c>
      <c r="T227" s="318">
        <f t="shared" si="73"/>
        <v>3.7999999999999999E-2</v>
      </c>
      <c r="U227" s="318">
        <f t="shared" si="73"/>
        <v>3.7999999999999999E-2</v>
      </c>
      <c r="V227" s="318">
        <f t="shared" si="74"/>
        <v>3.7999999999999999E-2</v>
      </c>
      <c r="W227" s="318">
        <f t="shared" si="74"/>
        <v>3.7999999999999999E-2</v>
      </c>
      <c r="X227" s="318">
        <f t="shared" si="74"/>
        <v>3.7999999999999999E-2</v>
      </c>
      <c r="Y227" s="318">
        <f t="shared" si="74"/>
        <v>3.7999999999999999E-2</v>
      </c>
      <c r="Z227" s="318">
        <f t="shared" si="74"/>
        <v>3.7999999999999999E-2</v>
      </c>
      <c r="AA227" s="318">
        <f t="shared" si="74"/>
        <v>3.7999999999999999E-2</v>
      </c>
      <c r="AB227" s="318">
        <f t="shared" si="74"/>
        <v>3.7999999999999999E-2</v>
      </c>
      <c r="AC227" s="318">
        <f t="shared" si="74"/>
        <v>3.7999999999999999E-2</v>
      </c>
    </row>
    <row r="228" spans="1:29">
      <c r="A228" s="322" t="s">
        <v>742</v>
      </c>
      <c r="B228" s="310" t="s">
        <v>743</v>
      </c>
      <c r="C228" s="310" t="s">
        <v>620</v>
      </c>
      <c r="D228" s="325">
        <v>3.7999999999999999E-2</v>
      </c>
      <c r="E228" s="328">
        <f>E227</f>
        <v>3.7999999999999999E-2</v>
      </c>
      <c r="F228" s="318">
        <f t="shared" si="73"/>
        <v>3.7999999999999999E-2</v>
      </c>
      <c r="G228" s="318">
        <f t="shared" si="73"/>
        <v>3.7999999999999999E-2</v>
      </c>
      <c r="H228" s="318">
        <f t="shared" si="73"/>
        <v>3.7999999999999999E-2</v>
      </c>
      <c r="I228" s="318">
        <f t="shared" si="73"/>
        <v>3.7999999999999999E-2</v>
      </c>
      <c r="J228" s="318">
        <f t="shared" si="73"/>
        <v>3.7999999999999999E-2</v>
      </c>
      <c r="K228" s="318">
        <f t="shared" si="73"/>
        <v>3.7999999999999999E-2</v>
      </c>
      <c r="L228" s="318">
        <f t="shared" si="73"/>
        <v>3.7999999999999999E-2</v>
      </c>
      <c r="M228" s="318">
        <f t="shared" si="73"/>
        <v>3.7999999999999999E-2</v>
      </c>
      <c r="N228" s="318">
        <f t="shared" si="73"/>
        <v>3.7999999999999999E-2</v>
      </c>
      <c r="O228" s="318">
        <f t="shared" si="73"/>
        <v>3.7999999999999999E-2</v>
      </c>
      <c r="P228" s="318">
        <f t="shared" si="73"/>
        <v>3.7999999999999999E-2</v>
      </c>
      <c r="Q228" s="318">
        <f t="shared" si="73"/>
        <v>3.7999999999999999E-2</v>
      </c>
      <c r="R228" s="318">
        <f t="shared" si="73"/>
        <v>3.7999999999999999E-2</v>
      </c>
      <c r="S228" s="318">
        <f t="shared" si="73"/>
        <v>3.7999999999999999E-2</v>
      </c>
      <c r="T228" s="318">
        <f t="shared" si="73"/>
        <v>3.7999999999999999E-2</v>
      </c>
      <c r="U228" s="318">
        <f t="shared" si="73"/>
        <v>3.7999999999999999E-2</v>
      </c>
      <c r="V228" s="318">
        <f t="shared" si="74"/>
        <v>3.7999999999999999E-2</v>
      </c>
      <c r="W228" s="318">
        <f t="shared" si="74"/>
        <v>3.7999999999999999E-2</v>
      </c>
      <c r="X228" s="318">
        <f t="shared" si="74"/>
        <v>3.7999999999999999E-2</v>
      </c>
      <c r="Y228" s="318">
        <f t="shared" si="74"/>
        <v>3.7999999999999999E-2</v>
      </c>
      <c r="Z228" s="318">
        <f t="shared" si="74"/>
        <v>3.7999999999999999E-2</v>
      </c>
      <c r="AA228" s="318">
        <f t="shared" si="74"/>
        <v>3.7999999999999999E-2</v>
      </c>
      <c r="AB228" s="318">
        <f t="shared" si="74"/>
        <v>3.7999999999999999E-2</v>
      </c>
      <c r="AC228" s="318">
        <f t="shared" si="74"/>
        <v>3.7999999999999999E-2</v>
      </c>
    </row>
    <row r="229" spans="1:29">
      <c r="A229" s="322" t="s">
        <v>744</v>
      </c>
      <c r="B229" s="310" t="s">
        <v>743</v>
      </c>
      <c r="C229" s="310" t="s">
        <v>620</v>
      </c>
      <c r="D229" s="325">
        <v>3.7999999999999999E-2</v>
      </c>
      <c r="E229" s="328">
        <f>E227</f>
        <v>3.7999999999999999E-2</v>
      </c>
      <c r="F229" s="318">
        <f t="shared" si="73"/>
        <v>3.7999999999999999E-2</v>
      </c>
      <c r="G229" s="318">
        <f t="shared" si="73"/>
        <v>3.7999999999999999E-2</v>
      </c>
      <c r="H229" s="318">
        <f t="shared" si="73"/>
        <v>3.7999999999999999E-2</v>
      </c>
      <c r="I229" s="318">
        <f t="shared" si="73"/>
        <v>3.7999999999999999E-2</v>
      </c>
      <c r="J229" s="318">
        <f t="shared" si="73"/>
        <v>3.7999999999999999E-2</v>
      </c>
      <c r="K229" s="318">
        <f t="shared" si="73"/>
        <v>3.7999999999999999E-2</v>
      </c>
      <c r="L229" s="318">
        <f t="shared" si="73"/>
        <v>3.7999999999999999E-2</v>
      </c>
      <c r="M229" s="318">
        <f t="shared" si="73"/>
        <v>3.7999999999999999E-2</v>
      </c>
      <c r="N229" s="318">
        <f t="shared" si="73"/>
        <v>3.7999999999999999E-2</v>
      </c>
      <c r="O229" s="318">
        <f t="shared" si="73"/>
        <v>3.7999999999999999E-2</v>
      </c>
      <c r="P229" s="318">
        <f t="shared" si="73"/>
        <v>3.7999999999999999E-2</v>
      </c>
      <c r="Q229" s="318">
        <f t="shared" si="73"/>
        <v>3.7999999999999999E-2</v>
      </c>
      <c r="R229" s="318">
        <f t="shared" si="73"/>
        <v>3.7999999999999999E-2</v>
      </c>
      <c r="S229" s="318">
        <f t="shared" si="73"/>
        <v>3.7999999999999999E-2</v>
      </c>
      <c r="T229" s="318">
        <f t="shared" si="73"/>
        <v>3.7999999999999999E-2</v>
      </c>
      <c r="U229" s="318">
        <f t="shared" si="73"/>
        <v>3.7999999999999999E-2</v>
      </c>
      <c r="V229" s="318">
        <f t="shared" si="74"/>
        <v>3.7999999999999999E-2</v>
      </c>
      <c r="W229" s="318">
        <f t="shared" si="74"/>
        <v>3.7999999999999999E-2</v>
      </c>
      <c r="X229" s="318">
        <f t="shared" si="74"/>
        <v>3.7999999999999999E-2</v>
      </c>
      <c r="Y229" s="318">
        <f t="shared" si="74"/>
        <v>3.7999999999999999E-2</v>
      </c>
      <c r="Z229" s="318">
        <f t="shared" si="74"/>
        <v>3.7999999999999999E-2</v>
      </c>
      <c r="AA229" s="318">
        <f t="shared" si="74"/>
        <v>3.7999999999999999E-2</v>
      </c>
      <c r="AB229" s="318">
        <f t="shared" si="74"/>
        <v>3.7999999999999999E-2</v>
      </c>
      <c r="AC229" s="318">
        <f t="shared" si="74"/>
        <v>3.7999999999999999E-2</v>
      </c>
    </row>
    <row r="230" spans="1:29">
      <c r="A230" s="314" t="s">
        <v>745</v>
      </c>
      <c r="B230" s="331" t="s">
        <v>657</v>
      </c>
      <c r="C230" s="310" t="s">
        <v>620</v>
      </c>
      <c r="D230" s="325">
        <v>3.95E-2</v>
      </c>
      <c r="E230" s="332">
        <f>[1]资金室预测!B41</f>
        <v>3.95E-2</v>
      </c>
      <c r="F230" s="318">
        <f t="shared" si="73"/>
        <v>3.95E-2</v>
      </c>
      <c r="G230" s="318">
        <f t="shared" si="73"/>
        <v>3.95E-2</v>
      </c>
      <c r="H230" s="318">
        <f t="shared" si="73"/>
        <v>3.95E-2</v>
      </c>
      <c r="I230" s="318">
        <f t="shared" si="73"/>
        <v>3.95E-2</v>
      </c>
      <c r="J230" s="318">
        <f t="shared" si="73"/>
        <v>3.95E-2</v>
      </c>
      <c r="K230" s="318">
        <f t="shared" si="73"/>
        <v>3.95E-2</v>
      </c>
      <c r="L230" s="318">
        <f t="shared" si="73"/>
        <v>3.95E-2</v>
      </c>
      <c r="M230" s="318">
        <f t="shared" si="73"/>
        <v>3.95E-2</v>
      </c>
      <c r="N230" s="318">
        <f t="shared" si="73"/>
        <v>3.95E-2</v>
      </c>
      <c r="O230" s="318">
        <f t="shared" si="73"/>
        <v>3.95E-2</v>
      </c>
      <c r="P230" s="318">
        <f t="shared" si="73"/>
        <v>3.95E-2</v>
      </c>
      <c r="Q230" s="318">
        <f t="shared" si="73"/>
        <v>3.95E-2</v>
      </c>
      <c r="R230" s="318">
        <f t="shared" si="73"/>
        <v>3.95E-2</v>
      </c>
      <c r="S230" s="318">
        <f t="shared" si="73"/>
        <v>3.95E-2</v>
      </c>
      <c r="T230" s="318">
        <f t="shared" si="73"/>
        <v>3.95E-2</v>
      </c>
      <c r="U230" s="318">
        <f t="shared" si="73"/>
        <v>3.95E-2</v>
      </c>
      <c r="V230" s="318">
        <f t="shared" si="74"/>
        <v>3.95E-2</v>
      </c>
      <c r="W230" s="318">
        <f t="shared" si="74"/>
        <v>3.95E-2</v>
      </c>
      <c r="X230" s="318">
        <f t="shared" si="74"/>
        <v>3.95E-2</v>
      </c>
      <c r="Y230" s="318">
        <f t="shared" si="74"/>
        <v>3.95E-2</v>
      </c>
      <c r="Z230" s="318">
        <f t="shared" si="74"/>
        <v>3.95E-2</v>
      </c>
      <c r="AA230" s="318">
        <f t="shared" si="74"/>
        <v>3.95E-2</v>
      </c>
      <c r="AB230" s="318">
        <f t="shared" si="74"/>
        <v>3.95E-2</v>
      </c>
      <c r="AC230" s="318">
        <f t="shared" si="74"/>
        <v>3.95E-2</v>
      </c>
    </row>
    <row r="231" spans="1:29">
      <c r="A231" s="314" t="s">
        <v>746</v>
      </c>
      <c r="B231" s="331" t="s">
        <v>657</v>
      </c>
      <c r="C231" s="310" t="s">
        <v>620</v>
      </c>
      <c r="D231" s="325">
        <v>4.9500000000000002E-2</v>
      </c>
      <c r="E231" s="332">
        <v>4.9500000000000002E-2</v>
      </c>
      <c r="F231" s="318">
        <f t="shared" si="73"/>
        <v>4.9500000000000002E-2</v>
      </c>
      <c r="G231" s="318">
        <f t="shared" si="73"/>
        <v>4.9500000000000002E-2</v>
      </c>
      <c r="H231" s="318">
        <f t="shared" si="73"/>
        <v>4.9500000000000002E-2</v>
      </c>
      <c r="I231" s="318">
        <f t="shared" si="73"/>
        <v>4.9500000000000002E-2</v>
      </c>
      <c r="J231" s="318">
        <f t="shared" si="73"/>
        <v>4.9500000000000002E-2</v>
      </c>
      <c r="K231" s="318">
        <f t="shared" si="73"/>
        <v>4.9500000000000002E-2</v>
      </c>
      <c r="L231" s="318">
        <f t="shared" si="73"/>
        <v>4.9500000000000002E-2</v>
      </c>
      <c r="M231" s="318">
        <f t="shared" si="73"/>
        <v>4.9500000000000002E-2</v>
      </c>
      <c r="N231" s="318">
        <f t="shared" si="73"/>
        <v>4.9500000000000002E-2</v>
      </c>
      <c r="O231" s="318">
        <f t="shared" si="73"/>
        <v>4.9500000000000002E-2</v>
      </c>
      <c r="P231" s="318">
        <f t="shared" si="73"/>
        <v>4.9500000000000002E-2</v>
      </c>
      <c r="Q231" s="318">
        <f t="shared" si="73"/>
        <v>4.9500000000000002E-2</v>
      </c>
      <c r="R231" s="318">
        <f t="shared" si="73"/>
        <v>4.9500000000000002E-2</v>
      </c>
      <c r="S231" s="318">
        <f t="shared" si="73"/>
        <v>4.9500000000000002E-2</v>
      </c>
      <c r="T231" s="318">
        <f t="shared" si="73"/>
        <v>4.9500000000000002E-2</v>
      </c>
      <c r="U231" s="318">
        <f t="shared" si="73"/>
        <v>4.9500000000000002E-2</v>
      </c>
      <c r="V231" s="318">
        <f t="shared" si="74"/>
        <v>4.9500000000000002E-2</v>
      </c>
      <c r="W231" s="318">
        <f t="shared" si="74"/>
        <v>4.9500000000000002E-2</v>
      </c>
      <c r="X231" s="318">
        <f t="shared" si="74"/>
        <v>4.9500000000000002E-2</v>
      </c>
      <c r="Y231" s="318">
        <f t="shared" si="74"/>
        <v>4.9500000000000002E-2</v>
      </c>
      <c r="Z231" s="318">
        <f t="shared" si="74"/>
        <v>4.9500000000000002E-2</v>
      </c>
      <c r="AA231" s="318">
        <f t="shared" si="74"/>
        <v>4.9500000000000002E-2</v>
      </c>
      <c r="AB231" s="318">
        <f t="shared" si="74"/>
        <v>4.9500000000000002E-2</v>
      </c>
      <c r="AC231" s="318">
        <f t="shared" si="74"/>
        <v>4.9500000000000002E-2</v>
      </c>
    </row>
    <row r="232" spans="1:29">
      <c r="A232" s="310" t="s">
        <v>747</v>
      </c>
      <c r="D232" s="316"/>
      <c r="E232" s="321"/>
      <c r="F232" s="318"/>
      <c r="G232" s="318"/>
      <c r="H232" s="318"/>
      <c r="I232" s="318"/>
      <c r="J232" s="318"/>
      <c r="K232" s="318"/>
      <c r="L232" s="318"/>
      <c r="M232" s="318"/>
      <c r="N232" s="318"/>
      <c r="O232" s="318"/>
      <c r="P232" s="318"/>
      <c r="Q232" s="318"/>
      <c r="R232" s="318"/>
      <c r="S232" s="318"/>
      <c r="T232" s="318"/>
      <c r="U232" s="318"/>
      <c r="V232" s="318"/>
      <c r="W232" s="318"/>
      <c r="X232" s="318"/>
      <c r="Y232" s="318"/>
      <c r="Z232" s="318"/>
      <c r="AA232" s="318"/>
      <c r="AB232" s="318"/>
      <c r="AC232" s="318"/>
    </row>
    <row r="233" spans="1:29">
      <c r="A233" s="322" t="s">
        <v>649</v>
      </c>
      <c r="B233" s="331" t="s">
        <v>657</v>
      </c>
      <c r="C233" s="310" t="s">
        <v>620</v>
      </c>
      <c r="D233" s="325">
        <v>2.9000000000000001E-2</v>
      </c>
      <c r="E233" s="332">
        <f>[1]资金室预测!B43</f>
        <v>2.9000000000000001E-2</v>
      </c>
      <c r="F233" s="318">
        <f>E233</f>
        <v>2.9000000000000001E-2</v>
      </c>
      <c r="G233" s="318">
        <f t="shared" ref="G233:V236" si="75">F233</f>
        <v>2.9000000000000001E-2</v>
      </c>
      <c r="H233" s="318">
        <f t="shared" si="75"/>
        <v>2.9000000000000001E-2</v>
      </c>
      <c r="I233" s="318">
        <f t="shared" si="75"/>
        <v>2.9000000000000001E-2</v>
      </c>
      <c r="J233" s="318">
        <f t="shared" si="75"/>
        <v>2.9000000000000001E-2</v>
      </c>
      <c r="K233" s="318">
        <f t="shared" si="75"/>
        <v>2.9000000000000001E-2</v>
      </c>
      <c r="L233" s="318">
        <f t="shared" si="75"/>
        <v>2.9000000000000001E-2</v>
      </c>
      <c r="M233" s="318">
        <f t="shared" si="75"/>
        <v>2.9000000000000001E-2</v>
      </c>
      <c r="N233" s="318">
        <f t="shared" si="75"/>
        <v>2.9000000000000001E-2</v>
      </c>
      <c r="O233" s="318">
        <f t="shared" si="75"/>
        <v>2.9000000000000001E-2</v>
      </c>
      <c r="P233" s="318">
        <f t="shared" si="75"/>
        <v>2.9000000000000001E-2</v>
      </c>
      <c r="Q233" s="318">
        <f t="shared" si="75"/>
        <v>2.9000000000000001E-2</v>
      </c>
      <c r="R233" s="318">
        <f t="shared" si="75"/>
        <v>2.9000000000000001E-2</v>
      </c>
      <c r="S233" s="318">
        <f t="shared" si="75"/>
        <v>2.9000000000000001E-2</v>
      </c>
      <c r="T233" s="318">
        <f t="shared" si="75"/>
        <v>2.9000000000000001E-2</v>
      </c>
      <c r="U233" s="318">
        <f t="shared" si="75"/>
        <v>2.9000000000000001E-2</v>
      </c>
      <c r="V233" s="318">
        <f t="shared" si="75"/>
        <v>2.9000000000000001E-2</v>
      </c>
      <c r="W233" s="318">
        <f t="shared" ref="W233:AC236" si="76">V233</f>
        <v>2.9000000000000001E-2</v>
      </c>
      <c r="X233" s="318">
        <f t="shared" si="76"/>
        <v>2.9000000000000001E-2</v>
      </c>
      <c r="Y233" s="318">
        <f t="shared" si="76"/>
        <v>2.9000000000000001E-2</v>
      </c>
      <c r="Z233" s="318">
        <f t="shared" si="76"/>
        <v>2.9000000000000001E-2</v>
      </c>
      <c r="AA233" s="318">
        <f t="shared" si="76"/>
        <v>2.9000000000000001E-2</v>
      </c>
      <c r="AB233" s="318">
        <f t="shared" si="76"/>
        <v>2.9000000000000001E-2</v>
      </c>
      <c r="AC233" s="318">
        <f t="shared" si="76"/>
        <v>2.9000000000000001E-2</v>
      </c>
    </row>
    <row r="234" spans="1:29">
      <c r="A234" s="322" t="s">
        <v>650</v>
      </c>
      <c r="B234" s="331" t="s">
        <v>657</v>
      </c>
      <c r="C234" s="310" t="s">
        <v>620</v>
      </c>
      <c r="D234" s="325">
        <v>3.1E-2</v>
      </c>
      <c r="E234" s="332">
        <f>[1]资金室预测!B44+0.05%</f>
        <v>3.1E-2</v>
      </c>
      <c r="F234" s="318">
        <f t="shared" ref="F234:F236" si="77">E234</f>
        <v>3.1E-2</v>
      </c>
      <c r="G234" s="318">
        <f t="shared" si="75"/>
        <v>3.1E-2</v>
      </c>
      <c r="H234" s="318">
        <f t="shared" si="75"/>
        <v>3.1E-2</v>
      </c>
      <c r="I234" s="318">
        <f t="shared" si="75"/>
        <v>3.1E-2</v>
      </c>
      <c r="J234" s="318">
        <f t="shared" si="75"/>
        <v>3.1E-2</v>
      </c>
      <c r="K234" s="318">
        <f t="shared" si="75"/>
        <v>3.1E-2</v>
      </c>
      <c r="L234" s="318">
        <f t="shared" si="75"/>
        <v>3.1E-2</v>
      </c>
      <c r="M234" s="318">
        <f t="shared" si="75"/>
        <v>3.1E-2</v>
      </c>
      <c r="N234" s="318">
        <f t="shared" si="75"/>
        <v>3.1E-2</v>
      </c>
      <c r="O234" s="318">
        <f t="shared" si="75"/>
        <v>3.1E-2</v>
      </c>
      <c r="P234" s="318">
        <f t="shared" si="75"/>
        <v>3.1E-2</v>
      </c>
      <c r="Q234" s="318">
        <f t="shared" si="75"/>
        <v>3.1E-2</v>
      </c>
      <c r="R234" s="318">
        <f t="shared" si="75"/>
        <v>3.1E-2</v>
      </c>
      <c r="S234" s="318">
        <f t="shared" si="75"/>
        <v>3.1E-2</v>
      </c>
      <c r="T234" s="318">
        <f t="shared" si="75"/>
        <v>3.1E-2</v>
      </c>
      <c r="U234" s="318">
        <f t="shared" si="75"/>
        <v>3.1E-2</v>
      </c>
      <c r="V234" s="318">
        <f t="shared" si="75"/>
        <v>3.1E-2</v>
      </c>
      <c r="W234" s="318">
        <f t="shared" si="76"/>
        <v>3.1E-2</v>
      </c>
      <c r="X234" s="318">
        <f t="shared" si="76"/>
        <v>3.1E-2</v>
      </c>
      <c r="Y234" s="318">
        <f t="shared" si="76"/>
        <v>3.1E-2</v>
      </c>
      <c r="Z234" s="318">
        <f t="shared" si="76"/>
        <v>3.1E-2</v>
      </c>
      <c r="AA234" s="318">
        <f t="shared" si="76"/>
        <v>3.1E-2</v>
      </c>
      <c r="AB234" s="318">
        <f t="shared" si="76"/>
        <v>3.1E-2</v>
      </c>
      <c r="AC234" s="318">
        <f t="shared" si="76"/>
        <v>3.1E-2</v>
      </c>
    </row>
    <row r="235" spans="1:29">
      <c r="A235" s="322" t="s">
        <v>651</v>
      </c>
      <c r="B235" s="331" t="s">
        <v>657</v>
      </c>
      <c r="C235" s="310" t="s">
        <v>620</v>
      </c>
      <c r="D235" s="325">
        <v>3.15E-2</v>
      </c>
      <c r="E235" s="332">
        <f>E236-0.2%</f>
        <v>3.15E-2</v>
      </c>
      <c r="F235" s="318">
        <f t="shared" si="77"/>
        <v>3.15E-2</v>
      </c>
      <c r="G235" s="318">
        <f t="shared" si="75"/>
        <v>3.15E-2</v>
      </c>
      <c r="H235" s="318">
        <f t="shared" si="75"/>
        <v>3.15E-2</v>
      </c>
      <c r="I235" s="318">
        <f t="shared" si="75"/>
        <v>3.15E-2</v>
      </c>
      <c r="J235" s="318">
        <f t="shared" si="75"/>
        <v>3.15E-2</v>
      </c>
      <c r="K235" s="318">
        <f t="shared" si="75"/>
        <v>3.15E-2</v>
      </c>
      <c r="L235" s="318">
        <f t="shared" si="75"/>
        <v>3.15E-2</v>
      </c>
      <c r="M235" s="318">
        <f t="shared" si="75"/>
        <v>3.15E-2</v>
      </c>
      <c r="N235" s="318">
        <f t="shared" si="75"/>
        <v>3.15E-2</v>
      </c>
      <c r="O235" s="318">
        <f t="shared" si="75"/>
        <v>3.15E-2</v>
      </c>
      <c r="P235" s="318">
        <f t="shared" si="75"/>
        <v>3.15E-2</v>
      </c>
      <c r="Q235" s="318">
        <f t="shared" si="75"/>
        <v>3.15E-2</v>
      </c>
      <c r="R235" s="318">
        <f t="shared" si="75"/>
        <v>3.15E-2</v>
      </c>
      <c r="S235" s="318">
        <f t="shared" si="75"/>
        <v>3.15E-2</v>
      </c>
      <c r="T235" s="318">
        <f t="shared" si="75"/>
        <v>3.15E-2</v>
      </c>
      <c r="U235" s="318">
        <f t="shared" si="75"/>
        <v>3.15E-2</v>
      </c>
      <c r="V235" s="318">
        <f t="shared" si="75"/>
        <v>3.15E-2</v>
      </c>
      <c r="W235" s="318">
        <f t="shared" si="76"/>
        <v>3.15E-2</v>
      </c>
      <c r="X235" s="318">
        <f t="shared" si="76"/>
        <v>3.15E-2</v>
      </c>
      <c r="Y235" s="318">
        <f t="shared" si="76"/>
        <v>3.15E-2</v>
      </c>
      <c r="Z235" s="318">
        <f t="shared" si="76"/>
        <v>3.15E-2</v>
      </c>
      <c r="AA235" s="318">
        <f t="shared" si="76"/>
        <v>3.15E-2</v>
      </c>
      <c r="AB235" s="318">
        <f t="shared" si="76"/>
        <v>3.15E-2</v>
      </c>
      <c r="AC235" s="318">
        <f t="shared" si="76"/>
        <v>3.15E-2</v>
      </c>
    </row>
    <row r="236" spans="1:29">
      <c r="A236" s="322" t="s">
        <v>652</v>
      </c>
      <c r="B236" s="331" t="s">
        <v>657</v>
      </c>
      <c r="C236" s="310" t="s">
        <v>620</v>
      </c>
      <c r="D236" s="325">
        <v>3.3500000000000002E-2</v>
      </c>
      <c r="E236" s="332">
        <f>[1]资金室预测!B45</f>
        <v>3.3500000000000002E-2</v>
      </c>
      <c r="F236" s="318">
        <f t="shared" si="77"/>
        <v>3.3500000000000002E-2</v>
      </c>
      <c r="G236" s="318">
        <f t="shared" si="75"/>
        <v>3.3500000000000002E-2</v>
      </c>
      <c r="H236" s="318">
        <f t="shared" si="75"/>
        <v>3.3500000000000002E-2</v>
      </c>
      <c r="I236" s="318">
        <f t="shared" si="75"/>
        <v>3.3500000000000002E-2</v>
      </c>
      <c r="J236" s="318">
        <f t="shared" si="75"/>
        <v>3.3500000000000002E-2</v>
      </c>
      <c r="K236" s="318">
        <f t="shared" si="75"/>
        <v>3.3500000000000002E-2</v>
      </c>
      <c r="L236" s="318">
        <f t="shared" si="75"/>
        <v>3.3500000000000002E-2</v>
      </c>
      <c r="M236" s="318">
        <f t="shared" si="75"/>
        <v>3.3500000000000002E-2</v>
      </c>
      <c r="N236" s="318">
        <f t="shared" si="75"/>
        <v>3.3500000000000002E-2</v>
      </c>
      <c r="O236" s="318">
        <f t="shared" si="75"/>
        <v>3.3500000000000002E-2</v>
      </c>
      <c r="P236" s="318">
        <f t="shared" si="75"/>
        <v>3.3500000000000002E-2</v>
      </c>
      <c r="Q236" s="318">
        <f t="shared" si="75"/>
        <v>3.3500000000000002E-2</v>
      </c>
      <c r="R236" s="318">
        <f t="shared" si="75"/>
        <v>3.3500000000000002E-2</v>
      </c>
      <c r="S236" s="318">
        <f t="shared" si="75"/>
        <v>3.3500000000000002E-2</v>
      </c>
      <c r="T236" s="318">
        <f t="shared" si="75"/>
        <v>3.3500000000000002E-2</v>
      </c>
      <c r="U236" s="318">
        <f t="shared" si="75"/>
        <v>3.3500000000000002E-2</v>
      </c>
      <c r="V236" s="318">
        <f t="shared" si="75"/>
        <v>3.3500000000000002E-2</v>
      </c>
      <c r="W236" s="318">
        <f t="shared" si="76"/>
        <v>3.3500000000000002E-2</v>
      </c>
      <c r="X236" s="318">
        <f t="shared" si="76"/>
        <v>3.3500000000000002E-2</v>
      </c>
      <c r="Y236" s="318">
        <f t="shared" si="76"/>
        <v>3.3500000000000002E-2</v>
      </c>
      <c r="Z236" s="318">
        <f t="shared" si="76"/>
        <v>3.3500000000000002E-2</v>
      </c>
      <c r="AA236" s="318">
        <f t="shared" si="76"/>
        <v>3.3500000000000002E-2</v>
      </c>
      <c r="AB236" s="318">
        <f t="shared" si="76"/>
        <v>3.3500000000000002E-2</v>
      </c>
      <c r="AC236" s="318">
        <f t="shared" si="76"/>
        <v>3.3500000000000002E-2</v>
      </c>
    </row>
  </sheetData>
  <phoneticPr fontId="19" type="noConversion"/>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92D050"/>
  </sheetPr>
  <dimension ref="A1:CM108"/>
  <sheetViews>
    <sheetView zoomScale="80" zoomScaleNormal="80" workbookViewId="0">
      <pane xSplit="5" ySplit="3" topLeftCell="BR4" activePane="bottomRight" state="frozen"/>
      <selection pane="topRight" activeCell="F1" sqref="F1"/>
      <selection pane="bottomLeft" activeCell="A4" sqref="A4"/>
      <selection pane="bottomRight" activeCell="E4" sqref="E4"/>
    </sheetView>
  </sheetViews>
  <sheetFormatPr defaultRowHeight="13.5"/>
  <cols>
    <col min="1" max="1" width="7.375" customWidth="1"/>
    <col min="2" max="2" width="30.875" customWidth="1"/>
    <col min="3" max="3" width="4.75" customWidth="1"/>
    <col min="4" max="4" width="8.75" customWidth="1"/>
    <col min="5" max="5" width="9.875" customWidth="1"/>
    <col min="6" max="6" width="10.375" bestFit="1" customWidth="1"/>
    <col min="7" max="7" width="11.75" customWidth="1"/>
    <col min="8" max="10" width="9.125" bestFit="1" customWidth="1"/>
    <col min="11" max="13" width="10" bestFit="1" customWidth="1"/>
    <col min="14" max="16" width="9.125" bestFit="1" customWidth="1"/>
    <col min="17" max="17" width="10.25" bestFit="1" customWidth="1"/>
    <col min="18" max="20" width="9.25" bestFit="1" customWidth="1"/>
    <col min="21" max="21" width="10.875" customWidth="1"/>
    <col min="22" max="22" width="9.25" bestFit="1" customWidth="1"/>
    <col min="23" max="25" width="10" bestFit="1" customWidth="1"/>
    <col min="26" max="34" width="9.25" bestFit="1" customWidth="1"/>
    <col min="35" max="37" width="10" bestFit="1" customWidth="1"/>
    <col min="38" max="46" width="9.25" bestFit="1" customWidth="1"/>
    <col min="48" max="48" width="10.375" customWidth="1"/>
    <col min="49" max="87" width="9" customWidth="1"/>
    <col min="91" max="91" width="10.5" bestFit="1" customWidth="1"/>
  </cols>
  <sheetData>
    <row r="1" spans="1:91" ht="57" customHeight="1">
      <c r="A1" s="27" t="s">
        <v>31</v>
      </c>
      <c r="B1" s="506" t="s">
        <v>419</v>
      </c>
      <c r="C1" s="506"/>
      <c r="D1" s="506"/>
      <c r="E1" s="506"/>
      <c r="F1" s="205">
        <v>43344</v>
      </c>
      <c r="G1" s="205">
        <v>43374</v>
      </c>
      <c r="H1" s="205">
        <v>43405</v>
      </c>
      <c r="I1" s="205">
        <v>43435</v>
      </c>
      <c r="J1" s="205">
        <v>43466</v>
      </c>
      <c r="K1" s="205">
        <v>43497</v>
      </c>
      <c r="L1" s="205">
        <v>43525</v>
      </c>
      <c r="M1" s="205">
        <v>43556</v>
      </c>
      <c r="N1" s="205">
        <v>43586</v>
      </c>
      <c r="O1" s="205">
        <v>43617</v>
      </c>
      <c r="P1" s="205">
        <v>43647</v>
      </c>
      <c r="Q1" s="205">
        <v>43678</v>
      </c>
      <c r="R1" s="205">
        <v>43709</v>
      </c>
      <c r="S1" s="205">
        <v>43739</v>
      </c>
      <c r="T1" s="205">
        <v>43770</v>
      </c>
      <c r="U1" s="205">
        <v>43800</v>
      </c>
      <c r="V1" s="205">
        <v>43831</v>
      </c>
      <c r="W1" s="205">
        <v>43862</v>
      </c>
      <c r="X1" s="205">
        <v>43891</v>
      </c>
      <c r="Y1" s="205">
        <v>43922</v>
      </c>
      <c r="Z1" s="205">
        <v>43952</v>
      </c>
      <c r="AA1" s="205">
        <v>43922</v>
      </c>
      <c r="AB1" s="205">
        <v>43952</v>
      </c>
      <c r="AC1" s="205">
        <v>43983</v>
      </c>
      <c r="AD1" s="205">
        <v>44013</v>
      </c>
      <c r="AE1" s="205">
        <v>44044</v>
      </c>
      <c r="AF1" s="205">
        <v>44075</v>
      </c>
      <c r="AG1" s="205">
        <v>44105</v>
      </c>
      <c r="AH1" s="205">
        <v>44136</v>
      </c>
      <c r="AI1" s="205">
        <v>44166</v>
      </c>
      <c r="AJ1" s="205">
        <v>44197</v>
      </c>
      <c r="AK1" s="205">
        <v>44228</v>
      </c>
      <c r="AL1" s="205">
        <v>44256</v>
      </c>
      <c r="AM1" s="205">
        <v>44287</v>
      </c>
      <c r="AN1" s="205">
        <v>44317</v>
      </c>
      <c r="AO1" s="205">
        <v>44348</v>
      </c>
      <c r="AP1" s="205">
        <v>44378</v>
      </c>
      <c r="AQ1" s="205">
        <v>44409</v>
      </c>
      <c r="AR1" s="205">
        <v>44440</v>
      </c>
      <c r="AS1" s="205">
        <v>44470</v>
      </c>
      <c r="AT1" s="205">
        <v>44501</v>
      </c>
    </row>
    <row r="2" spans="1:91" ht="52.5" customHeight="1">
      <c r="B2" s="506"/>
      <c r="C2" s="506"/>
      <c r="D2" s="506"/>
      <c r="E2" s="506"/>
      <c r="F2" s="259" t="s">
        <v>552</v>
      </c>
      <c r="G2" s="204"/>
      <c r="H2" s="204"/>
      <c r="I2" s="204"/>
      <c r="J2" s="204"/>
      <c r="K2" s="204"/>
      <c r="L2" s="204"/>
      <c r="M2" s="209" t="s">
        <v>551</v>
      </c>
      <c r="N2" s="204"/>
      <c r="O2" s="204"/>
      <c r="P2" s="204"/>
      <c r="Q2" s="204"/>
      <c r="R2" s="204"/>
      <c r="AV2" s="505" t="s">
        <v>383</v>
      </c>
      <c r="AW2" s="505"/>
      <c r="AX2" s="505"/>
      <c r="AY2" s="505"/>
    </row>
    <row r="3" spans="1:91" ht="49.5">
      <c r="A3" s="13" t="s">
        <v>33</v>
      </c>
      <c r="B3" s="13"/>
      <c r="C3" s="23" t="s">
        <v>68</v>
      </c>
      <c r="D3" s="23" t="s">
        <v>70</v>
      </c>
      <c r="E3" s="23" t="s">
        <v>71</v>
      </c>
      <c r="F3" s="26">
        <v>1</v>
      </c>
      <c r="G3" s="26">
        <v>2</v>
      </c>
      <c r="H3" s="26">
        <v>3</v>
      </c>
      <c r="I3" s="26">
        <v>4</v>
      </c>
      <c r="J3" s="26">
        <v>5</v>
      </c>
      <c r="K3" s="26">
        <v>6</v>
      </c>
      <c r="L3" s="26">
        <v>7</v>
      </c>
      <c r="M3" s="26">
        <v>8</v>
      </c>
      <c r="N3" s="26">
        <v>9</v>
      </c>
      <c r="O3" s="26">
        <v>10</v>
      </c>
      <c r="P3" s="26">
        <v>11</v>
      </c>
      <c r="Q3" s="26">
        <v>12</v>
      </c>
      <c r="R3" s="26">
        <v>13</v>
      </c>
      <c r="S3" s="26">
        <v>14</v>
      </c>
      <c r="T3" s="26">
        <v>15</v>
      </c>
      <c r="U3" s="26">
        <v>16</v>
      </c>
      <c r="V3" s="26">
        <v>17</v>
      </c>
      <c r="W3" s="26">
        <v>18</v>
      </c>
      <c r="X3" s="26">
        <v>19</v>
      </c>
      <c r="Y3" s="26">
        <v>20</v>
      </c>
      <c r="Z3" s="26">
        <v>21</v>
      </c>
      <c r="AA3" s="26">
        <v>22</v>
      </c>
      <c r="AB3" s="26">
        <v>23</v>
      </c>
      <c r="AC3" s="26">
        <v>24</v>
      </c>
      <c r="AD3" s="26">
        <v>25</v>
      </c>
      <c r="AE3" s="26">
        <v>26</v>
      </c>
      <c r="AF3" s="26">
        <v>27</v>
      </c>
      <c r="AG3" s="26">
        <v>28</v>
      </c>
      <c r="AH3" s="26">
        <v>29</v>
      </c>
      <c r="AI3" s="26">
        <v>30</v>
      </c>
      <c r="AJ3" s="26">
        <v>31</v>
      </c>
      <c r="AK3" s="26">
        <v>32</v>
      </c>
      <c r="AL3" s="26">
        <v>33</v>
      </c>
      <c r="AM3" s="26">
        <v>34</v>
      </c>
      <c r="AN3" s="26">
        <v>35</v>
      </c>
      <c r="AO3" s="26">
        <v>36</v>
      </c>
      <c r="AP3" s="26">
        <v>37</v>
      </c>
      <c r="AQ3" s="26">
        <v>38</v>
      </c>
      <c r="AR3" s="26">
        <v>39</v>
      </c>
      <c r="AS3" s="26">
        <v>40</v>
      </c>
      <c r="AT3" s="26" t="s">
        <v>72</v>
      </c>
      <c r="AV3" s="26">
        <v>1</v>
      </c>
      <c r="AW3" s="26">
        <v>2</v>
      </c>
      <c r="AX3" s="26">
        <v>3</v>
      </c>
      <c r="AY3" s="26">
        <v>4</v>
      </c>
      <c r="AZ3" s="26">
        <v>5</v>
      </c>
      <c r="BA3" s="26">
        <v>6</v>
      </c>
      <c r="BB3" s="26">
        <v>7</v>
      </c>
      <c r="BC3" s="26">
        <v>8</v>
      </c>
      <c r="BD3" s="26">
        <v>9</v>
      </c>
      <c r="BE3" s="26">
        <v>10</v>
      </c>
      <c r="BF3" s="26">
        <v>11</v>
      </c>
      <c r="BG3" s="26">
        <v>12</v>
      </c>
      <c r="BH3" s="26">
        <v>13</v>
      </c>
      <c r="BI3" s="26">
        <v>14</v>
      </c>
      <c r="BJ3" s="26">
        <v>15</v>
      </c>
      <c r="BK3" s="26">
        <v>16</v>
      </c>
      <c r="BL3" s="26">
        <v>17</v>
      </c>
      <c r="BM3" s="26">
        <v>18</v>
      </c>
      <c r="BN3" s="26">
        <v>19</v>
      </c>
      <c r="BO3" s="26">
        <v>20</v>
      </c>
      <c r="BP3" s="26">
        <v>21</v>
      </c>
      <c r="BQ3" s="26">
        <v>22</v>
      </c>
      <c r="BR3" s="26">
        <v>23</v>
      </c>
      <c r="BS3" s="26">
        <v>24</v>
      </c>
      <c r="BT3" s="26">
        <v>25</v>
      </c>
      <c r="BU3" s="26">
        <v>26</v>
      </c>
      <c r="BV3" s="26">
        <v>27</v>
      </c>
      <c r="BW3" s="26">
        <v>28</v>
      </c>
      <c r="BX3" s="26">
        <v>29</v>
      </c>
      <c r="BY3" s="26">
        <v>30</v>
      </c>
      <c r="BZ3" s="26">
        <v>31</v>
      </c>
      <c r="CA3" s="26">
        <v>32</v>
      </c>
      <c r="CB3" s="26">
        <v>33</v>
      </c>
      <c r="CC3" s="26">
        <v>34</v>
      </c>
      <c r="CD3" s="26">
        <v>35</v>
      </c>
      <c r="CE3" s="26">
        <v>36</v>
      </c>
      <c r="CF3" s="26">
        <v>37</v>
      </c>
      <c r="CG3" s="26">
        <v>38</v>
      </c>
      <c r="CH3" s="26">
        <v>39</v>
      </c>
      <c r="CI3" s="26">
        <v>40</v>
      </c>
      <c r="CL3" t="s">
        <v>856</v>
      </c>
    </row>
    <row r="4" spans="1:91" ht="16.5">
      <c r="A4" s="19"/>
      <c r="B4" s="14" t="s">
        <v>9</v>
      </c>
      <c r="C4" s="79"/>
      <c r="D4" s="77"/>
      <c r="E4" s="75">
        <f t="shared" ref="E4:E12" si="0">SUM(F4:AT4)</f>
        <v>55516.62891721871</v>
      </c>
      <c r="F4" s="75">
        <f t="shared" ref="F4:O5" si="1">SUMIF($A$5:$A$28,$B4,F$5:F$28)</f>
        <v>5215.5890446138001</v>
      </c>
      <c r="G4" s="75">
        <f t="shared" si="1"/>
        <v>1748.6799237511</v>
      </c>
      <c r="H4" s="75">
        <f t="shared" si="1"/>
        <v>1345.6441745398997</v>
      </c>
      <c r="I4" s="75">
        <f t="shared" si="1"/>
        <v>1222.1978905405001</v>
      </c>
      <c r="J4" s="75">
        <f t="shared" si="1"/>
        <v>1142.0891318759</v>
      </c>
      <c r="K4" s="75">
        <f t="shared" si="1"/>
        <v>1275.1142855380001</v>
      </c>
      <c r="L4" s="75">
        <f t="shared" si="1"/>
        <v>987.92707462319993</v>
      </c>
      <c r="M4" s="75">
        <f t="shared" si="1"/>
        <v>864.43555652779992</v>
      </c>
      <c r="N4" s="75">
        <f t="shared" si="1"/>
        <v>876.86158808690016</v>
      </c>
      <c r="O4" s="75">
        <f t="shared" si="1"/>
        <v>1033.9449245446999</v>
      </c>
      <c r="P4" s="75">
        <f t="shared" ref="P4:Y5" si="2">SUMIF($A$5:$A$28,$B4,P$5:P$28)</f>
        <v>770.8905293352002</v>
      </c>
      <c r="Q4" s="75">
        <f t="shared" si="2"/>
        <v>1075.4398855535001</v>
      </c>
      <c r="R4" s="75">
        <f t="shared" si="2"/>
        <v>315.31973425590002</v>
      </c>
      <c r="S4" s="75">
        <f t="shared" si="2"/>
        <v>231.64160672130001</v>
      </c>
      <c r="T4" s="75">
        <f t="shared" si="2"/>
        <v>188.65831611830001</v>
      </c>
      <c r="U4" s="75">
        <f t="shared" si="2"/>
        <v>212.81390674970001</v>
      </c>
      <c r="V4" s="75">
        <f t="shared" si="2"/>
        <v>267.83885970309996</v>
      </c>
      <c r="W4" s="75">
        <f t="shared" si="2"/>
        <v>189.16010785360001</v>
      </c>
      <c r="X4" s="75">
        <f t="shared" si="2"/>
        <v>293.00065742190003</v>
      </c>
      <c r="Y4" s="75">
        <f t="shared" si="2"/>
        <v>304.0527497187</v>
      </c>
      <c r="Z4" s="75">
        <f t="shared" ref="Z4:AI5" si="3">SUMIF($A$5:$A$28,$B4,Z$5:Z$28)</f>
        <v>35955.32896914571</v>
      </c>
      <c r="AA4" s="75">
        <f t="shared" si="3"/>
        <v>0</v>
      </c>
      <c r="AB4" s="75">
        <f t="shared" si="3"/>
        <v>0</v>
      </c>
      <c r="AC4" s="75">
        <f t="shared" si="3"/>
        <v>0</v>
      </c>
      <c r="AD4" s="75">
        <f t="shared" si="3"/>
        <v>0</v>
      </c>
      <c r="AE4" s="75">
        <f t="shared" si="3"/>
        <v>0</v>
      </c>
      <c r="AF4" s="75">
        <f t="shared" si="3"/>
        <v>0</v>
      </c>
      <c r="AG4" s="75">
        <f t="shared" si="3"/>
        <v>0</v>
      </c>
      <c r="AH4" s="75">
        <f t="shared" si="3"/>
        <v>0</v>
      </c>
      <c r="AI4" s="75">
        <f t="shared" si="3"/>
        <v>0</v>
      </c>
      <c r="AJ4" s="75">
        <f t="shared" ref="AJ4:AT5" si="4">SUMIF($A$5:$A$28,$B4,AJ$5:AJ$28)</f>
        <v>0</v>
      </c>
      <c r="AK4" s="75">
        <f t="shared" si="4"/>
        <v>0</v>
      </c>
      <c r="AL4" s="75">
        <f t="shared" si="4"/>
        <v>0</v>
      </c>
      <c r="AM4" s="75">
        <f t="shared" si="4"/>
        <v>0</v>
      </c>
      <c r="AN4" s="75">
        <f t="shared" si="4"/>
        <v>0</v>
      </c>
      <c r="AO4" s="75">
        <f t="shared" si="4"/>
        <v>0</v>
      </c>
      <c r="AP4" s="75">
        <f t="shared" si="4"/>
        <v>0</v>
      </c>
      <c r="AQ4" s="75">
        <f t="shared" si="4"/>
        <v>0</v>
      </c>
      <c r="AR4" s="75">
        <f t="shared" si="4"/>
        <v>0</v>
      </c>
      <c r="AS4" s="75">
        <f t="shared" si="4"/>
        <v>0</v>
      </c>
      <c r="AT4" s="75">
        <f t="shared" si="4"/>
        <v>0</v>
      </c>
      <c r="AV4" s="75">
        <f>SUM($F4:F4)</f>
        <v>5215.5890446138001</v>
      </c>
      <c r="AW4" s="75">
        <f>SUM($F4:G4)</f>
        <v>6964.2689683649005</v>
      </c>
      <c r="AX4" s="75">
        <f>SUM($F4:H4)</f>
        <v>8309.9131429047993</v>
      </c>
      <c r="AY4" s="75">
        <f>SUM($F4:I4)</f>
        <v>9532.1110334452987</v>
      </c>
      <c r="AZ4" s="75">
        <f>SUM($F4:J4)</f>
        <v>10674.200165321199</v>
      </c>
      <c r="BA4" s="75">
        <f>SUM($F4:K4)</f>
        <v>11949.314450859199</v>
      </c>
      <c r="BB4" s="75">
        <f>SUM($F4:L4)</f>
        <v>12937.241525482399</v>
      </c>
      <c r="BC4" s="75">
        <f>SUM($F4:M4)</f>
        <v>13801.677082010199</v>
      </c>
      <c r="BD4" s="75">
        <f>SUM($F4:N4)</f>
        <v>14678.538670097099</v>
      </c>
      <c r="BE4" s="75">
        <f>SUM($F4:O4)</f>
        <v>15712.483594641799</v>
      </c>
      <c r="BF4" s="75">
        <f>SUM($F4:P4)</f>
        <v>16483.374123976999</v>
      </c>
      <c r="BG4" s="75">
        <f>SUM($F4:Q4)</f>
        <v>17558.814009530499</v>
      </c>
      <c r="BH4" s="75">
        <f>SUM($F4:R4)</f>
        <v>17874.133743786399</v>
      </c>
      <c r="BI4" s="75">
        <f>SUM($F4:S4)</f>
        <v>18105.775350507698</v>
      </c>
      <c r="BJ4" s="75">
        <f>SUM($F4:T4)</f>
        <v>18294.433666625999</v>
      </c>
      <c r="BK4" s="75">
        <f>SUM($F4:U4)</f>
        <v>18507.247573375698</v>
      </c>
      <c r="BL4" s="75">
        <f>SUM($F4:V4)</f>
        <v>18775.086433078799</v>
      </c>
      <c r="BM4" s="75">
        <f>SUM($F4:W4)</f>
        <v>18964.2465409324</v>
      </c>
      <c r="BN4" s="75">
        <f>SUM($F4:X4)</f>
        <v>19257.2471983543</v>
      </c>
      <c r="BO4" s="75">
        <f>SUM($F4:Y4)</f>
        <v>19561.299948073</v>
      </c>
      <c r="BP4" s="75">
        <f>SUM($F4:Z4)</f>
        <v>55516.62891721871</v>
      </c>
      <c r="BQ4" s="75">
        <f>SUM($F4:AA4)</f>
        <v>55516.62891721871</v>
      </c>
      <c r="BR4" s="75">
        <f>SUM($F4:AB4)</f>
        <v>55516.62891721871</v>
      </c>
      <c r="BS4" s="75">
        <f>SUM($F4:AC4)</f>
        <v>55516.62891721871</v>
      </c>
      <c r="BT4" s="75">
        <f>SUM($F4:AD4)</f>
        <v>55516.62891721871</v>
      </c>
      <c r="BU4" s="75">
        <f>SUM($F4:AE4)</f>
        <v>55516.62891721871</v>
      </c>
      <c r="BV4" s="75">
        <f>SUM($F4:AF4)</f>
        <v>55516.62891721871</v>
      </c>
      <c r="BW4" s="75">
        <f>SUM($F4:AG4)</f>
        <v>55516.62891721871</v>
      </c>
      <c r="BX4" s="75">
        <f>SUM($F4:AH4)</f>
        <v>55516.62891721871</v>
      </c>
      <c r="BY4" s="75">
        <f>SUM($F4:AI4)</f>
        <v>55516.62891721871</v>
      </c>
      <c r="BZ4" s="75">
        <f>SUM($F4:AJ4)</f>
        <v>55516.62891721871</v>
      </c>
      <c r="CA4" s="75">
        <f>SUM($F4:AK4)</f>
        <v>55516.62891721871</v>
      </c>
      <c r="CB4" s="75">
        <f>SUM($F4:AL4)</f>
        <v>55516.62891721871</v>
      </c>
      <c r="CC4" s="75">
        <f>SUM($F4:AM4)</f>
        <v>55516.62891721871</v>
      </c>
      <c r="CD4" s="75">
        <f>SUM($F4:AN4)</f>
        <v>55516.62891721871</v>
      </c>
      <c r="CE4" s="75">
        <f>SUM($F4:AO4)</f>
        <v>55516.62891721871</v>
      </c>
      <c r="CF4" s="75">
        <f>SUM($F4:AP4)</f>
        <v>55516.62891721871</v>
      </c>
      <c r="CG4" s="75">
        <f>SUM($F4:AQ4)</f>
        <v>55516.62891721871</v>
      </c>
      <c r="CH4" s="75">
        <f>SUM($F4:AR4)</f>
        <v>55516.62891721871</v>
      </c>
      <c r="CI4" s="75">
        <f>SUM($F4:AS4)</f>
        <v>55516.62891721871</v>
      </c>
      <c r="CL4" s="485">
        <v>54076.937341500001</v>
      </c>
      <c r="CM4" s="166">
        <f>E4-CL4</f>
        <v>1439.6915757187089</v>
      </c>
    </row>
    <row r="5" spans="1:91" ht="16.5">
      <c r="A5" s="19" t="s">
        <v>9</v>
      </c>
      <c r="B5" s="15" t="s">
        <v>10</v>
      </c>
      <c r="C5" s="79"/>
      <c r="D5" s="77">
        <f t="shared" ref="D5:D28" si="5">IF(SUMIF($A$5:$A$28,A5,$E$5:$E$28)=0,0,E5/SUMIF($A$5:$A$28,A5,$E$5:$E$28))</f>
        <v>0.61804551759435733</v>
      </c>
      <c r="E5" s="75">
        <f t="shared" si="0"/>
        <v>34311.803654236297</v>
      </c>
      <c r="F5" s="75">
        <f t="shared" si="1"/>
        <v>1225.6974591999001</v>
      </c>
      <c r="G5" s="75">
        <f t="shared" si="1"/>
        <v>1165.296179119</v>
      </c>
      <c r="H5" s="75">
        <f t="shared" si="1"/>
        <v>848.29406616139988</v>
      </c>
      <c r="I5" s="75">
        <f t="shared" si="1"/>
        <v>970.33767257750014</v>
      </c>
      <c r="J5" s="75">
        <f t="shared" si="1"/>
        <v>944.48683732590007</v>
      </c>
      <c r="K5" s="75">
        <f t="shared" si="1"/>
        <v>1135.6939173021001</v>
      </c>
      <c r="L5" s="75">
        <f t="shared" si="1"/>
        <v>781.99124467819991</v>
      </c>
      <c r="M5" s="75">
        <f t="shared" si="1"/>
        <v>642.0798452439999</v>
      </c>
      <c r="N5" s="75">
        <f t="shared" si="1"/>
        <v>669.25933705030013</v>
      </c>
      <c r="O5" s="75">
        <f t="shared" si="1"/>
        <v>851.0650531993</v>
      </c>
      <c r="P5" s="75">
        <f t="shared" si="2"/>
        <v>583.78319072930014</v>
      </c>
      <c r="Q5" s="75">
        <f t="shared" si="2"/>
        <v>899.41288137189986</v>
      </c>
      <c r="R5" s="75">
        <f t="shared" si="2"/>
        <v>192.33573425590001</v>
      </c>
      <c r="S5" s="75">
        <f t="shared" si="2"/>
        <v>135.46416672130002</v>
      </c>
      <c r="T5" s="75">
        <f t="shared" si="2"/>
        <v>106.2481161183</v>
      </c>
      <c r="U5" s="75">
        <f t="shared" si="2"/>
        <v>131.02980974970001</v>
      </c>
      <c r="V5" s="75">
        <f t="shared" si="2"/>
        <v>104.43885970310001</v>
      </c>
      <c r="W5" s="75">
        <f t="shared" si="2"/>
        <v>106.84487385360001</v>
      </c>
      <c r="X5" s="75">
        <f t="shared" si="2"/>
        <v>143.15915742190001</v>
      </c>
      <c r="Y5" s="75">
        <f t="shared" si="2"/>
        <v>162.4002497187</v>
      </c>
      <c r="Z5" s="75">
        <f t="shared" si="3"/>
        <v>22512.485002734997</v>
      </c>
      <c r="AA5" s="75">
        <f t="shared" si="3"/>
        <v>0</v>
      </c>
      <c r="AB5" s="75">
        <f t="shared" si="3"/>
        <v>0</v>
      </c>
      <c r="AC5" s="75">
        <f t="shared" si="3"/>
        <v>0</v>
      </c>
      <c r="AD5" s="75">
        <f t="shared" si="3"/>
        <v>0</v>
      </c>
      <c r="AE5" s="75">
        <f t="shared" si="3"/>
        <v>0</v>
      </c>
      <c r="AF5" s="75">
        <f t="shared" si="3"/>
        <v>0</v>
      </c>
      <c r="AG5" s="75">
        <f t="shared" si="3"/>
        <v>0</v>
      </c>
      <c r="AH5" s="75">
        <f t="shared" si="3"/>
        <v>0</v>
      </c>
      <c r="AI5" s="75">
        <f t="shared" si="3"/>
        <v>0</v>
      </c>
      <c r="AJ5" s="75">
        <f t="shared" si="4"/>
        <v>0</v>
      </c>
      <c r="AK5" s="75">
        <f t="shared" si="4"/>
        <v>0</v>
      </c>
      <c r="AL5" s="75">
        <f t="shared" si="4"/>
        <v>0</v>
      </c>
      <c r="AM5" s="75">
        <f t="shared" si="4"/>
        <v>0</v>
      </c>
      <c r="AN5" s="75">
        <f t="shared" si="4"/>
        <v>0</v>
      </c>
      <c r="AO5" s="75">
        <f t="shared" si="4"/>
        <v>0</v>
      </c>
      <c r="AP5" s="75">
        <f t="shared" si="4"/>
        <v>0</v>
      </c>
      <c r="AQ5" s="75">
        <f t="shared" si="4"/>
        <v>0</v>
      </c>
      <c r="AR5" s="75">
        <f t="shared" si="4"/>
        <v>0</v>
      </c>
      <c r="AS5" s="75">
        <f t="shared" si="4"/>
        <v>0</v>
      </c>
      <c r="AT5" s="75">
        <f t="shared" si="4"/>
        <v>0</v>
      </c>
      <c r="AV5" s="75">
        <f>SUM($F5:F5)</f>
        <v>1225.6974591999001</v>
      </c>
      <c r="AW5" s="75">
        <f>SUM($F5:G5)</f>
        <v>2390.9936383189001</v>
      </c>
      <c r="AX5" s="75">
        <f>SUM($F5:H5)</f>
        <v>3239.2877044802999</v>
      </c>
      <c r="AY5" s="75">
        <f>SUM($F5:I5)</f>
        <v>4209.6253770578005</v>
      </c>
      <c r="AZ5" s="75">
        <f>SUM($F5:J5)</f>
        <v>5154.1122143837001</v>
      </c>
      <c r="BA5" s="75">
        <f>SUM($F5:K5)</f>
        <v>6289.8061316858002</v>
      </c>
      <c r="BB5" s="75">
        <f>SUM($F5:L5)</f>
        <v>7071.7973763640002</v>
      </c>
      <c r="BC5" s="75">
        <f>SUM($F5:M5)</f>
        <v>7713.8772216079997</v>
      </c>
      <c r="BD5" s="75">
        <f>SUM($F5:N5)</f>
        <v>8383.1365586582997</v>
      </c>
      <c r="BE5" s="75">
        <f>SUM($F5:O5)</f>
        <v>9234.2016118575993</v>
      </c>
      <c r="BF5" s="75">
        <f>SUM($F5:P5)</f>
        <v>9817.9848025868996</v>
      </c>
      <c r="BG5" s="75">
        <f>SUM($F5:Q5)</f>
        <v>10717.397683958799</v>
      </c>
      <c r="BH5" s="75">
        <f>SUM($F5:R5)</f>
        <v>10909.733418214699</v>
      </c>
      <c r="BI5" s="75">
        <f>SUM($F5:S5)</f>
        <v>11045.197584935999</v>
      </c>
      <c r="BJ5" s="75">
        <f>SUM($F5:T5)</f>
        <v>11151.445701054299</v>
      </c>
      <c r="BK5" s="75">
        <f>SUM($F5:U5)</f>
        <v>11282.475510803999</v>
      </c>
      <c r="BL5" s="75">
        <f>SUM($F5:V5)</f>
        <v>11386.914370507098</v>
      </c>
      <c r="BM5" s="75">
        <f>SUM($F5:W5)</f>
        <v>11493.759244360699</v>
      </c>
      <c r="BN5" s="75">
        <f>SUM($F5:X5)</f>
        <v>11636.918401782599</v>
      </c>
      <c r="BO5" s="75">
        <f>SUM($F5:Y5)</f>
        <v>11799.318651501299</v>
      </c>
      <c r="BP5" s="75">
        <f>SUM($F5:Z5)</f>
        <v>34311.803654236297</v>
      </c>
      <c r="BQ5" s="75">
        <f>SUM($F5:AA5)</f>
        <v>34311.803654236297</v>
      </c>
      <c r="BR5" s="75">
        <f>SUM($F5:AB5)</f>
        <v>34311.803654236297</v>
      </c>
      <c r="BS5" s="75">
        <f>SUM($F5:AC5)</f>
        <v>34311.803654236297</v>
      </c>
      <c r="BT5" s="75">
        <f>SUM($F5:AD5)</f>
        <v>34311.803654236297</v>
      </c>
      <c r="BU5" s="75">
        <f>SUM($F5:AE5)</f>
        <v>34311.803654236297</v>
      </c>
      <c r="BV5" s="75">
        <f>SUM($F5:AF5)</f>
        <v>34311.803654236297</v>
      </c>
      <c r="BW5" s="75">
        <f>SUM($F5:AG5)</f>
        <v>34311.803654236297</v>
      </c>
      <c r="BX5" s="75">
        <f>SUM($F5:AH5)</f>
        <v>34311.803654236297</v>
      </c>
      <c r="BY5" s="75">
        <f>SUM($F5:AI5)</f>
        <v>34311.803654236297</v>
      </c>
      <c r="BZ5" s="75">
        <f>SUM($F5:AJ5)</f>
        <v>34311.803654236297</v>
      </c>
      <c r="CA5" s="75">
        <f>SUM($F5:AK5)</f>
        <v>34311.803654236297</v>
      </c>
      <c r="CB5" s="75">
        <f>SUM($F5:AL5)</f>
        <v>34311.803654236297</v>
      </c>
      <c r="CC5" s="75">
        <f>SUM($F5:AM5)</f>
        <v>34311.803654236297</v>
      </c>
      <c r="CD5" s="75">
        <f>SUM($F5:AN5)</f>
        <v>34311.803654236297</v>
      </c>
      <c r="CE5" s="75">
        <f>SUM($F5:AO5)</f>
        <v>34311.803654236297</v>
      </c>
      <c r="CF5" s="75">
        <f>SUM($F5:AP5)</f>
        <v>34311.803654236297</v>
      </c>
      <c r="CG5" s="75">
        <f>SUM($F5:AQ5)</f>
        <v>34311.803654236297</v>
      </c>
      <c r="CH5" s="75">
        <f>SUM($F5:AR5)</f>
        <v>34311.803654236297</v>
      </c>
      <c r="CI5" s="75">
        <f>SUM($F5:AS5)</f>
        <v>34311.803654236297</v>
      </c>
      <c r="CL5" s="485">
        <v>34165.939853683798</v>
      </c>
      <c r="CM5" s="166">
        <f t="shared" ref="CM5:CM55" si="6">E5-CL5</f>
        <v>145.86380055249901</v>
      </c>
    </row>
    <row r="6" spans="1:91" ht="16.5">
      <c r="A6" s="19" t="s">
        <v>10</v>
      </c>
      <c r="B6" s="201" t="s">
        <v>11</v>
      </c>
      <c r="C6" s="79" t="s">
        <v>69</v>
      </c>
      <c r="D6" s="77">
        <f t="shared" si="5"/>
        <v>0.37812687343756246</v>
      </c>
      <c r="E6" s="75">
        <f>SUM(F6:AT6)</f>
        <v>12974.215037779901</v>
      </c>
      <c r="F6" s="76">
        <f>'1输入-存量业务到期'!B2</f>
        <v>846.5086791704</v>
      </c>
      <c r="G6" s="76">
        <f>'1输入-存量业务到期'!C2</f>
        <v>773.95663028910019</v>
      </c>
      <c r="H6" s="76">
        <f>'1输入-存量业务到期'!D2</f>
        <v>589.79182956759996</v>
      </c>
      <c r="I6" s="76">
        <f>'1输入-存量业务到期'!E2</f>
        <v>657.52031286270005</v>
      </c>
      <c r="J6" s="76">
        <f>'1输入-存量业务到期'!F2</f>
        <v>640.23870117860008</v>
      </c>
      <c r="K6" s="76">
        <f>'1输入-存量业务到期'!G2</f>
        <v>757.54809025669999</v>
      </c>
      <c r="L6" s="76">
        <f>'1输入-存量业务到期'!H2</f>
        <v>649.16239249819989</v>
      </c>
      <c r="M6" s="76">
        <f>'1输入-存量业务到期'!I2</f>
        <v>493.41233931229999</v>
      </c>
      <c r="N6" s="76">
        <f>'1输入-存量业务到期'!J2</f>
        <v>514.34955660830008</v>
      </c>
      <c r="O6" s="76">
        <f>'1输入-存量业务到期'!K2</f>
        <v>697.69355912599997</v>
      </c>
      <c r="P6" s="76">
        <f>'1输入-存量业务到期'!L2</f>
        <v>426.04272421490003</v>
      </c>
      <c r="Q6" s="76">
        <f>'1输入-存量业务到期'!M2</f>
        <v>565.19080864509988</v>
      </c>
      <c r="R6" s="76">
        <f>'1输入-存量业务到期'!N2</f>
        <v>172.30660145369998</v>
      </c>
      <c r="S6" s="76">
        <f>'1输入-存量业务到期'!O2</f>
        <v>103.73196347400001</v>
      </c>
      <c r="T6" s="76">
        <f>'1输入-存量业务到期'!P2</f>
        <v>85.623096352000005</v>
      </c>
      <c r="U6" s="76">
        <f>'1输入-存量业务到期'!Q2</f>
        <v>98.464041130599995</v>
      </c>
      <c r="V6" s="76">
        <f>'1输入-存量业务到期'!R2</f>
        <v>69.272429245600009</v>
      </c>
      <c r="W6" s="76">
        <f>'1输入-存量业务到期'!S2</f>
        <v>64.840669864500001</v>
      </c>
      <c r="X6" s="76">
        <f>'1输入-存量业务到期'!T2</f>
        <v>93.954340536399997</v>
      </c>
      <c r="Y6" s="76">
        <f>'1输入-存量业务到期'!U2</f>
        <v>114.67864650370001</v>
      </c>
      <c r="Z6" s="76">
        <f>'1输入-存量业务到期'!V2</f>
        <v>4559.9276254895003</v>
      </c>
      <c r="AA6" s="76"/>
      <c r="AB6" s="76"/>
      <c r="AC6" s="76"/>
      <c r="AD6" s="76"/>
      <c r="AE6" s="76"/>
      <c r="AF6" s="76"/>
      <c r="AG6" s="76"/>
      <c r="AH6" s="76"/>
      <c r="AI6" s="76"/>
      <c r="AJ6" s="76"/>
      <c r="AK6" s="76"/>
      <c r="AL6" s="76"/>
      <c r="AM6" s="76"/>
      <c r="AN6" s="76"/>
      <c r="AO6" s="76"/>
      <c r="AP6" s="76"/>
      <c r="AQ6" s="76"/>
      <c r="AR6" s="76"/>
      <c r="AS6" s="76"/>
      <c r="AT6" s="76"/>
      <c r="AV6" s="76">
        <f>SUM($F6:F6)</f>
        <v>846.5086791704</v>
      </c>
      <c r="AW6" s="76">
        <f>SUM($F6:G6)</f>
        <v>1620.4653094595001</v>
      </c>
      <c r="AX6" s="76">
        <f>SUM($F6:H6)</f>
        <v>2210.2571390271</v>
      </c>
      <c r="AY6" s="76">
        <f>SUM($F6:I6)</f>
        <v>2867.7774518898</v>
      </c>
      <c r="AZ6" s="76">
        <f>SUM($F6:J6)</f>
        <v>3508.0161530683999</v>
      </c>
      <c r="BA6" s="76">
        <f>SUM($F6:K6)</f>
        <v>4265.5642433250996</v>
      </c>
      <c r="BB6" s="76">
        <f>SUM($F6:L6)</f>
        <v>4914.7266358232991</v>
      </c>
      <c r="BC6" s="76">
        <f>SUM($F6:M6)</f>
        <v>5408.1389751355991</v>
      </c>
      <c r="BD6" s="76">
        <f>SUM($F6:N6)</f>
        <v>5922.4885317438993</v>
      </c>
      <c r="BE6" s="76">
        <f>SUM($F6:O6)</f>
        <v>6620.1820908698992</v>
      </c>
      <c r="BF6" s="76">
        <f>SUM($F6:P6)</f>
        <v>7046.224815084799</v>
      </c>
      <c r="BG6" s="76">
        <f>SUM($F6:Q6)</f>
        <v>7611.4156237298994</v>
      </c>
      <c r="BH6" s="76">
        <f>SUM($F6:R6)</f>
        <v>7783.7222251835992</v>
      </c>
      <c r="BI6" s="76">
        <f>SUM($F6:S6)</f>
        <v>7887.4541886575989</v>
      </c>
      <c r="BJ6" s="76">
        <f>SUM($F6:T6)</f>
        <v>7973.0772850095991</v>
      </c>
      <c r="BK6" s="76">
        <f>SUM($F6:U6)</f>
        <v>8071.5413261401991</v>
      </c>
      <c r="BL6" s="76">
        <f>SUM($F6:V6)</f>
        <v>8140.8137553857987</v>
      </c>
      <c r="BM6" s="76">
        <f>SUM($F6:W6)</f>
        <v>8205.654425250299</v>
      </c>
      <c r="BN6" s="76">
        <f>SUM($F6:X6)</f>
        <v>8299.6087657866992</v>
      </c>
      <c r="BO6" s="76">
        <f>SUM($F6:Y6)</f>
        <v>8414.2874122903995</v>
      </c>
      <c r="BP6" s="76">
        <f>SUM($F6:Z6)</f>
        <v>12974.215037779901</v>
      </c>
      <c r="BQ6" s="76">
        <f>SUM($F6:AA6)</f>
        <v>12974.215037779901</v>
      </c>
      <c r="BR6" s="76">
        <f>SUM($F6:AB6)</f>
        <v>12974.215037779901</v>
      </c>
      <c r="BS6" s="76">
        <f>SUM($F6:AC6)</f>
        <v>12974.215037779901</v>
      </c>
      <c r="BT6" s="76">
        <f>SUM($F6:AD6)</f>
        <v>12974.215037779901</v>
      </c>
      <c r="BU6" s="76">
        <f>SUM($F6:AE6)</f>
        <v>12974.215037779901</v>
      </c>
      <c r="BV6" s="76">
        <f>SUM($F6:AF6)</f>
        <v>12974.215037779901</v>
      </c>
      <c r="BW6" s="76">
        <f>SUM($F6:AG6)</f>
        <v>12974.215037779901</v>
      </c>
      <c r="BX6" s="76">
        <f>SUM($F6:AH6)</f>
        <v>12974.215037779901</v>
      </c>
      <c r="BY6" s="76">
        <f>SUM($F6:AI6)</f>
        <v>12974.215037779901</v>
      </c>
      <c r="BZ6" s="76">
        <f>SUM($F6:AJ6)</f>
        <v>12974.215037779901</v>
      </c>
      <c r="CA6" s="76">
        <f>SUM($F6:AK6)</f>
        <v>12974.215037779901</v>
      </c>
      <c r="CB6" s="76">
        <f>SUM($F6:AL6)</f>
        <v>12974.215037779901</v>
      </c>
      <c r="CC6" s="76">
        <f>SUM($F6:AM6)</f>
        <v>12974.215037779901</v>
      </c>
      <c r="CD6" s="76">
        <f>SUM($F6:AN6)</f>
        <v>12974.215037779901</v>
      </c>
      <c r="CE6" s="76">
        <f>SUM($F6:AO6)</f>
        <v>12974.215037779901</v>
      </c>
      <c r="CF6" s="76">
        <f>SUM($F6:AP6)</f>
        <v>12974.215037779901</v>
      </c>
      <c r="CG6" s="76">
        <f>SUM($F6:AQ6)</f>
        <v>12974.215037779901</v>
      </c>
      <c r="CH6" s="76">
        <f>SUM($F6:AR6)</f>
        <v>12974.215037779901</v>
      </c>
      <c r="CI6" s="76">
        <f>SUM($F6:AS6)</f>
        <v>12974.215037779901</v>
      </c>
      <c r="CL6" s="485">
        <v>12739.170972831202</v>
      </c>
      <c r="CM6" s="166">
        <f t="shared" si="6"/>
        <v>235.04406494869909</v>
      </c>
    </row>
    <row r="7" spans="1:91" ht="16.5">
      <c r="A7" s="19" t="s">
        <v>10</v>
      </c>
      <c r="B7" s="201" t="s">
        <v>34</v>
      </c>
      <c r="C7" s="79" t="s">
        <v>69</v>
      </c>
      <c r="D7" s="77">
        <f t="shared" si="5"/>
        <v>0.26537398751875863</v>
      </c>
      <c r="E7" s="75">
        <f t="shared" si="0"/>
        <v>9105.4601546853992</v>
      </c>
      <c r="F7" s="76">
        <f>'1输入-存量业务到期'!B3</f>
        <v>9.0958278700000006E-2</v>
      </c>
      <c r="G7" s="76">
        <f>'1输入-存量业务到期'!C3</f>
        <v>0.10732648689999999</v>
      </c>
      <c r="H7" s="76">
        <f>'1输入-存量业务到期'!D3</f>
        <v>9.9002797599999998E-2</v>
      </c>
      <c r="I7" s="76">
        <f>'1输入-存量业务到期'!E3</f>
        <v>0.2002685766</v>
      </c>
      <c r="J7" s="76">
        <f>'1输入-存量业务到期'!F3</f>
        <v>0.2351884555</v>
      </c>
      <c r="K7" s="76">
        <f>'1输入-存量业务到期'!G3</f>
        <v>0.60327325729999992</v>
      </c>
      <c r="L7" s="76">
        <f>'1输入-存量业务到期'!H3</f>
        <v>0.3291305014</v>
      </c>
      <c r="M7" s="76">
        <f>'1输入-存量业务到期'!I3</f>
        <v>0.39367436909999998</v>
      </c>
      <c r="N7" s="76">
        <f>'1输入-存量业务到期'!J3</f>
        <v>0.51949744710000001</v>
      </c>
      <c r="O7" s="76">
        <f>'1输入-存量业务到期'!K3</f>
        <v>1.2179123809000001</v>
      </c>
      <c r="P7" s="76">
        <f>'1输入-存量业务到期'!L3</f>
        <v>0.51468082140000004</v>
      </c>
      <c r="Q7" s="76">
        <f>'1输入-存量业务到期'!M3</f>
        <v>0.63368404729999994</v>
      </c>
      <c r="R7" s="76">
        <f>'1输入-存量业务到期'!N3</f>
        <v>0.5969003692</v>
      </c>
      <c r="S7" s="76">
        <f>'1输入-存量业务到期'!O3</f>
        <v>1.0232644049999999</v>
      </c>
      <c r="T7" s="76">
        <f>'1输入-存量业务到期'!P3</f>
        <v>0.52817851370000002</v>
      </c>
      <c r="U7" s="76">
        <f>'1输入-存量业务到期'!Q3</f>
        <v>0.62693964479999997</v>
      </c>
      <c r="V7" s="76">
        <f>'1输入-存量业务到期'!R3</f>
        <v>0.66145953030000004</v>
      </c>
      <c r="W7" s="76">
        <f>'1输入-存量业务到期'!S3</f>
        <v>0.52412205489999997</v>
      </c>
      <c r="X7" s="76">
        <f>'1输入-存量业务到期'!T3</f>
        <v>0.74003250330000003</v>
      </c>
      <c r="Y7" s="76">
        <f>'1输入-存量业务到期'!U3</f>
        <v>0.69640653349999992</v>
      </c>
      <c r="Z7" s="76">
        <f>'1输入-存量业务到期'!V3</f>
        <v>9095.1182537108998</v>
      </c>
      <c r="AA7" s="76"/>
      <c r="AB7" s="76"/>
      <c r="AC7" s="76"/>
      <c r="AD7" s="76"/>
      <c r="AE7" s="76"/>
      <c r="AF7" s="76"/>
      <c r="AG7" s="76"/>
      <c r="AH7" s="76"/>
      <c r="AI7" s="76"/>
      <c r="AJ7" s="76"/>
      <c r="AK7" s="76"/>
      <c r="AL7" s="76"/>
      <c r="AM7" s="76"/>
      <c r="AN7" s="76"/>
      <c r="AO7" s="76"/>
      <c r="AP7" s="76"/>
      <c r="AQ7" s="76"/>
      <c r="AR7" s="76"/>
      <c r="AS7" s="76"/>
      <c r="AT7" s="76"/>
      <c r="AV7" s="76">
        <f>SUM($F7:F7)</f>
        <v>9.0958278700000006E-2</v>
      </c>
      <c r="AW7" s="76">
        <f>SUM($F7:G7)</f>
        <v>0.1982847656</v>
      </c>
      <c r="AX7" s="76">
        <f>SUM($F7:H7)</f>
        <v>0.29728756319999999</v>
      </c>
      <c r="AY7" s="76">
        <f>SUM($F7:I7)</f>
        <v>0.49755613980000002</v>
      </c>
      <c r="AZ7" s="76">
        <f>SUM($F7:J7)</f>
        <v>0.73274459530000002</v>
      </c>
      <c r="BA7" s="76">
        <f>SUM($F7:K7)</f>
        <v>1.3360178525999999</v>
      </c>
      <c r="BB7" s="76">
        <f>SUM($F7:L7)</f>
        <v>1.6651483539999998</v>
      </c>
      <c r="BC7" s="76">
        <f>SUM($F7:M7)</f>
        <v>2.0588227230999996</v>
      </c>
      <c r="BD7" s="76">
        <f>SUM($F7:N7)</f>
        <v>2.5783201701999996</v>
      </c>
      <c r="BE7" s="76">
        <f>SUM($F7:O7)</f>
        <v>3.7962325510999997</v>
      </c>
      <c r="BF7" s="76">
        <f>SUM($F7:P7)</f>
        <v>4.3109133725</v>
      </c>
      <c r="BG7" s="76">
        <f>SUM($F7:Q7)</f>
        <v>4.9445974198</v>
      </c>
      <c r="BH7" s="76">
        <f>SUM($F7:R7)</f>
        <v>5.5414977890000001</v>
      </c>
      <c r="BI7" s="76">
        <f>SUM($F7:S7)</f>
        <v>6.5647621940000001</v>
      </c>
      <c r="BJ7" s="76">
        <f>SUM($F7:T7)</f>
        <v>7.0929407077000004</v>
      </c>
      <c r="BK7" s="76">
        <f>SUM($F7:U7)</f>
        <v>7.7198803525000006</v>
      </c>
      <c r="BL7" s="76">
        <f>SUM($F7:V7)</f>
        <v>8.3813398828000008</v>
      </c>
      <c r="BM7" s="76">
        <f>SUM($F7:W7)</f>
        <v>8.9054619377000002</v>
      </c>
      <c r="BN7" s="76">
        <f>SUM($F7:X7)</f>
        <v>9.6454944410000003</v>
      </c>
      <c r="BO7" s="76">
        <f>SUM($F7:Y7)</f>
        <v>10.3419009745</v>
      </c>
      <c r="BP7" s="76">
        <f>SUM($F7:Z7)</f>
        <v>9105.4601546853992</v>
      </c>
      <c r="BQ7" s="76">
        <f>SUM($F7:AA7)</f>
        <v>9105.4601546853992</v>
      </c>
      <c r="BR7" s="76">
        <f>SUM($F7:AB7)</f>
        <v>9105.4601546853992</v>
      </c>
      <c r="BS7" s="76">
        <f>SUM($F7:AC7)</f>
        <v>9105.4601546853992</v>
      </c>
      <c r="BT7" s="76">
        <f>SUM($F7:AD7)</f>
        <v>9105.4601546853992</v>
      </c>
      <c r="BU7" s="76">
        <f>SUM($F7:AE7)</f>
        <v>9105.4601546853992</v>
      </c>
      <c r="BV7" s="76">
        <f>SUM($F7:AF7)</f>
        <v>9105.4601546853992</v>
      </c>
      <c r="BW7" s="76">
        <f>SUM($F7:AG7)</f>
        <v>9105.4601546853992</v>
      </c>
      <c r="BX7" s="76">
        <f>SUM($F7:AH7)</f>
        <v>9105.4601546853992</v>
      </c>
      <c r="BY7" s="76">
        <f>SUM($F7:AI7)</f>
        <v>9105.4601546853992</v>
      </c>
      <c r="BZ7" s="76">
        <f>SUM($F7:AJ7)</f>
        <v>9105.4601546853992</v>
      </c>
      <c r="CA7" s="76">
        <f>SUM($F7:AK7)</f>
        <v>9105.4601546853992</v>
      </c>
      <c r="CB7" s="76">
        <f>SUM($F7:AL7)</f>
        <v>9105.4601546853992</v>
      </c>
      <c r="CC7" s="76">
        <f>SUM($F7:AM7)</f>
        <v>9105.4601546853992</v>
      </c>
      <c r="CD7" s="76">
        <f>SUM($F7:AN7)</f>
        <v>9105.4601546853992</v>
      </c>
      <c r="CE7" s="76">
        <f>SUM($F7:AO7)</f>
        <v>9105.4601546853992</v>
      </c>
      <c r="CF7" s="76">
        <f>SUM($F7:AP7)</f>
        <v>9105.4601546853992</v>
      </c>
      <c r="CG7" s="76">
        <f>SUM($F7:AQ7)</f>
        <v>9105.4601546853992</v>
      </c>
      <c r="CH7" s="76">
        <f>SUM($F7:AR7)</f>
        <v>9105.4601546853992</v>
      </c>
      <c r="CI7" s="76">
        <f>SUM($F7:AS7)</f>
        <v>9105.4601546853992</v>
      </c>
      <c r="CL7" s="485">
        <v>9003.1562885184012</v>
      </c>
      <c r="CM7" s="166">
        <f t="shared" si="6"/>
        <v>102.30386616699798</v>
      </c>
    </row>
    <row r="8" spans="1:91" ht="16.5">
      <c r="A8" s="19" t="s">
        <v>10</v>
      </c>
      <c r="B8" s="201" t="s">
        <v>35</v>
      </c>
      <c r="C8" s="79" t="s">
        <v>69</v>
      </c>
      <c r="D8" s="77">
        <f t="shared" si="5"/>
        <v>0.14140602246859332</v>
      </c>
      <c r="E8" s="75">
        <f t="shared" si="0"/>
        <v>4851.8956784688999</v>
      </c>
      <c r="F8" s="76">
        <f>'1输入-存量业务到期'!B4</f>
        <v>71.584497036199991</v>
      </c>
      <c r="G8" s="76">
        <f>'1输入-存量业务到期'!C4</f>
        <v>93.903134358199992</v>
      </c>
      <c r="H8" s="76">
        <f>'1输入-存量业务到期'!D4</f>
        <v>79.154013820800003</v>
      </c>
      <c r="I8" s="76">
        <f>'1输入-存量业务到期'!E4</f>
        <v>124.9551494352</v>
      </c>
      <c r="J8" s="76">
        <f>'1输入-存量业务到期'!F4</f>
        <v>120.08449382409999</v>
      </c>
      <c r="K8" s="76">
        <f>'1输入-存量业务到期'!G4</f>
        <v>131.2084429832</v>
      </c>
      <c r="L8" s="76">
        <f>'1输入-存量业务到期'!H4</f>
        <v>119.77858208139999</v>
      </c>
      <c r="M8" s="76">
        <f>'1输入-存量业务到期'!I4</f>
        <v>117.1528578139</v>
      </c>
      <c r="N8" s="76">
        <f>'1输入-存量业务到期'!J4</f>
        <v>118.38555775090001</v>
      </c>
      <c r="O8" s="76">
        <f>'1输入-存量业务到期'!K4</f>
        <v>123.1302335509</v>
      </c>
      <c r="P8" s="76">
        <f>'1输入-存量业务到期'!L4</f>
        <v>121.45033099459999</v>
      </c>
      <c r="Q8" s="76">
        <f>'1输入-存量业务到期'!M4</f>
        <v>163.36317124569999</v>
      </c>
      <c r="R8" s="76">
        <f>'1输入-存量业务到期'!N4</f>
        <v>19.130172432999998</v>
      </c>
      <c r="S8" s="76">
        <f>'1输入-存量业务到期'!O4</f>
        <v>30.7089388423</v>
      </c>
      <c r="T8" s="76">
        <f>'1输入-存量业务到期'!P4</f>
        <v>20.096841252600001</v>
      </c>
      <c r="U8" s="76">
        <f>'1输入-存量业务到期'!Q4</f>
        <v>31.938828974299998</v>
      </c>
      <c r="V8" s="76">
        <f>'1输入-存量业务到期'!R4</f>
        <v>34.504970927199999</v>
      </c>
      <c r="W8" s="76">
        <f>'1输入-存量业务到期'!S4</f>
        <v>41.480081934200001</v>
      </c>
      <c r="X8" s="76">
        <f>'1输入-存量业务到期'!T4</f>
        <v>48.464784382200001</v>
      </c>
      <c r="Y8" s="76">
        <f>'1输入-存量业务到期'!U4</f>
        <v>47.025196681499999</v>
      </c>
      <c r="Z8" s="76">
        <f>'1输入-存量业务到期'!V4</f>
        <v>3194.3953981464997</v>
      </c>
      <c r="AA8" s="76"/>
      <c r="AB8" s="76"/>
      <c r="AC8" s="76"/>
      <c r="AD8" s="76"/>
      <c r="AE8" s="76"/>
      <c r="AF8" s="76"/>
      <c r="AG8" s="76"/>
      <c r="AH8" s="76"/>
      <c r="AI8" s="76"/>
      <c r="AJ8" s="76"/>
      <c r="AK8" s="76"/>
      <c r="AL8" s="76"/>
      <c r="AM8" s="76"/>
      <c r="AN8" s="76"/>
      <c r="AO8" s="76"/>
      <c r="AP8" s="76"/>
      <c r="AQ8" s="76"/>
      <c r="AR8" s="76"/>
      <c r="AS8" s="76"/>
      <c r="AT8" s="76"/>
      <c r="AV8" s="76">
        <f>SUM($F8:F8)</f>
        <v>71.584497036199991</v>
      </c>
      <c r="AW8" s="76">
        <f>SUM($F8:G8)</f>
        <v>165.48763139439998</v>
      </c>
      <c r="AX8" s="76">
        <f>SUM($F8:H8)</f>
        <v>244.64164521519999</v>
      </c>
      <c r="AY8" s="76">
        <f>SUM($F8:I8)</f>
        <v>369.5967946504</v>
      </c>
      <c r="AZ8" s="76">
        <f>SUM($F8:J8)</f>
        <v>489.68128847449998</v>
      </c>
      <c r="BA8" s="76">
        <f>SUM($F8:K8)</f>
        <v>620.88973145770001</v>
      </c>
      <c r="BB8" s="76">
        <f>SUM($F8:L8)</f>
        <v>740.66831353910004</v>
      </c>
      <c r="BC8" s="76">
        <f>SUM($F8:M8)</f>
        <v>857.82117135300007</v>
      </c>
      <c r="BD8" s="76">
        <f>SUM($F8:N8)</f>
        <v>976.2067291039001</v>
      </c>
      <c r="BE8" s="76">
        <f>SUM($F8:O8)</f>
        <v>1099.3369626548001</v>
      </c>
      <c r="BF8" s="76">
        <f>SUM($F8:P8)</f>
        <v>1220.7872936494</v>
      </c>
      <c r="BG8" s="76">
        <f>SUM($F8:Q8)</f>
        <v>1384.1504648951</v>
      </c>
      <c r="BH8" s="76">
        <f>SUM($F8:R8)</f>
        <v>1403.2806373281001</v>
      </c>
      <c r="BI8" s="76">
        <f>SUM($F8:S8)</f>
        <v>1433.9895761704001</v>
      </c>
      <c r="BJ8" s="76">
        <f>SUM($F8:T8)</f>
        <v>1454.0864174230001</v>
      </c>
      <c r="BK8" s="76">
        <f>SUM($F8:U8)</f>
        <v>1486.0252463973</v>
      </c>
      <c r="BL8" s="76">
        <f>SUM($F8:V8)</f>
        <v>1520.5302173245</v>
      </c>
      <c r="BM8" s="76">
        <f>SUM($F8:W8)</f>
        <v>1562.0102992586999</v>
      </c>
      <c r="BN8" s="76">
        <f>SUM($F8:X8)</f>
        <v>1610.4750836408998</v>
      </c>
      <c r="BO8" s="76">
        <f>SUM($F8:Y8)</f>
        <v>1657.5002803223997</v>
      </c>
      <c r="BP8" s="76">
        <f>SUM($F8:Z8)</f>
        <v>4851.8956784688999</v>
      </c>
      <c r="BQ8" s="76">
        <f>SUM($F8:AA8)</f>
        <v>4851.8956784688999</v>
      </c>
      <c r="BR8" s="76">
        <f>SUM($F8:AB8)</f>
        <v>4851.8956784688999</v>
      </c>
      <c r="BS8" s="76">
        <f>SUM($F8:AC8)</f>
        <v>4851.8956784688999</v>
      </c>
      <c r="BT8" s="76">
        <f>SUM($F8:AD8)</f>
        <v>4851.8956784688999</v>
      </c>
      <c r="BU8" s="76">
        <f>SUM($F8:AE8)</f>
        <v>4851.8956784688999</v>
      </c>
      <c r="BV8" s="76">
        <f>SUM($F8:AF8)</f>
        <v>4851.8956784688999</v>
      </c>
      <c r="BW8" s="76">
        <f>SUM($F8:AG8)</f>
        <v>4851.8956784688999</v>
      </c>
      <c r="BX8" s="76">
        <f>SUM($F8:AH8)</f>
        <v>4851.8956784688999</v>
      </c>
      <c r="BY8" s="76">
        <f>SUM($F8:AI8)</f>
        <v>4851.8956784688999</v>
      </c>
      <c r="BZ8" s="76">
        <f>SUM($F8:AJ8)</f>
        <v>4851.8956784688999</v>
      </c>
      <c r="CA8" s="76">
        <f>SUM($F8:AK8)</f>
        <v>4851.8956784688999</v>
      </c>
      <c r="CB8" s="76">
        <f>SUM($F8:AL8)</f>
        <v>4851.8956784688999</v>
      </c>
      <c r="CC8" s="76">
        <f>SUM($F8:AM8)</f>
        <v>4851.8956784688999</v>
      </c>
      <c r="CD8" s="76">
        <f>SUM($F8:AN8)</f>
        <v>4851.8956784688999</v>
      </c>
      <c r="CE8" s="76">
        <f>SUM($F8:AO8)</f>
        <v>4851.8956784688999</v>
      </c>
      <c r="CF8" s="76">
        <f>SUM($F8:AP8)</f>
        <v>4851.8956784688999</v>
      </c>
      <c r="CG8" s="76">
        <f>SUM($F8:AQ8)</f>
        <v>4851.8956784688999</v>
      </c>
      <c r="CH8" s="76">
        <f>SUM($F8:AR8)</f>
        <v>4851.8956784688999</v>
      </c>
      <c r="CI8" s="76">
        <f>SUM($F8:AS8)</f>
        <v>4851.8956784688999</v>
      </c>
      <c r="CL8" s="485">
        <v>4805.4655936046001</v>
      </c>
      <c r="CM8" s="166">
        <f t="shared" si="6"/>
        <v>46.430084864299715</v>
      </c>
    </row>
    <row r="9" spans="1:91" ht="16.5">
      <c r="A9" s="19" t="s">
        <v>10</v>
      </c>
      <c r="B9" s="202" t="s">
        <v>12</v>
      </c>
      <c r="C9" s="79" t="s">
        <v>69</v>
      </c>
      <c r="D9" s="77">
        <f t="shared" si="5"/>
        <v>0.16493873225487438</v>
      </c>
      <c r="E9" s="75">
        <f t="shared" si="0"/>
        <v>5659.3453961079003</v>
      </c>
      <c r="F9" s="234"/>
      <c r="G9" s="234"/>
      <c r="H9" s="234"/>
      <c r="I9" s="234"/>
      <c r="J9" s="234"/>
      <c r="K9" s="234"/>
      <c r="L9" s="234"/>
      <c r="M9" s="234"/>
      <c r="N9" s="234"/>
      <c r="O9" s="234"/>
      <c r="P9" s="234"/>
      <c r="Q9" s="234"/>
      <c r="R9" s="234"/>
      <c r="S9" s="234"/>
      <c r="T9" s="234"/>
      <c r="U9" s="234"/>
      <c r="V9" s="234"/>
      <c r="W9" s="234"/>
      <c r="X9" s="234"/>
      <c r="Y9" s="234"/>
      <c r="Z9" s="206">
        <f>'1输入 数据补录'!C3</f>
        <v>5659.3453961079003</v>
      </c>
      <c r="AA9" s="76"/>
      <c r="AB9" s="76"/>
      <c r="AC9" s="76"/>
      <c r="AD9" s="76"/>
      <c r="AE9" s="76"/>
      <c r="AF9" s="76"/>
      <c r="AG9" s="76"/>
      <c r="AH9" s="76"/>
      <c r="AI9" s="76"/>
      <c r="AJ9" s="76"/>
      <c r="AK9" s="76"/>
      <c r="AL9" s="76"/>
      <c r="AM9" s="76"/>
      <c r="AN9" s="76"/>
      <c r="AO9" s="76"/>
      <c r="AP9" s="76"/>
      <c r="AQ9" s="76"/>
      <c r="AR9" s="76"/>
      <c r="AS9" s="76"/>
      <c r="AT9" s="76"/>
      <c r="AV9" s="76">
        <f>SUM($F9:F9)</f>
        <v>0</v>
      </c>
      <c r="AW9" s="76">
        <f>SUM($F9:G9)</f>
        <v>0</v>
      </c>
      <c r="AX9" s="76">
        <f>SUM($F9:H9)</f>
        <v>0</v>
      </c>
      <c r="AY9" s="76">
        <f>SUM($F9:I9)</f>
        <v>0</v>
      </c>
      <c r="AZ9" s="76">
        <f>SUM($F9:J9)</f>
        <v>0</v>
      </c>
      <c r="BA9" s="76">
        <f>SUM($F9:K9)</f>
        <v>0</v>
      </c>
      <c r="BB9" s="76">
        <f>SUM($F9:L9)</f>
        <v>0</v>
      </c>
      <c r="BC9" s="76">
        <f>SUM($F9:M9)</f>
        <v>0</v>
      </c>
      <c r="BD9" s="76">
        <f>SUM($F9:N9)</f>
        <v>0</v>
      </c>
      <c r="BE9" s="76">
        <f>SUM($F9:O9)</f>
        <v>0</v>
      </c>
      <c r="BF9" s="76">
        <f>SUM($F9:P9)</f>
        <v>0</v>
      </c>
      <c r="BG9" s="76">
        <f>SUM($F9:Q9)</f>
        <v>0</v>
      </c>
      <c r="BH9" s="76">
        <f>SUM($F9:R9)</f>
        <v>0</v>
      </c>
      <c r="BI9" s="76">
        <f>SUM($F9:S9)</f>
        <v>0</v>
      </c>
      <c r="BJ9" s="76">
        <f>SUM($F9:T9)</f>
        <v>0</v>
      </c>
      <c r="BK9" s="76">
        <f>SUM($F9:U9)</f>
        <v>0</v>
      </c>
      <c r="BL9" s="76">
        <f>SUM($F9:V9)</f>
        <v>0</v>
      </c>
      <c r="BM9" s="76">
        <f>SUM($F9:W9)</f>
        <v>0</v>
      </c>
      <c r="BN9" s="76">
        <f>SUM($F9:X9)</f>
        <v>0</v>
      </c>
      <c r="BO9" s="76">
        <f>SUM($F9:Y9)</f>
        <v>0</v>
      </c>
      <c r="BP9" s="76">
        <f>SUM($F9:Z9)</f>
        <v>5659.3453961079003</v>
      </c>
      <c r="BQ9" s="76">
        <f>SUM($F9:AA9)</f>
        <v>5659.3453961079003</v>
      </c>
      <c r="BR9" s="76">
        <f>SUM($F9:AB9)</f>
        <v>5659.3453961079003</v>
      </c>
      <c r="BS9" s="76">
        <f>SUM($F9:AC9)</f>
        <v>5659.3453961079003</v>
      </c>
      <c r="BT9" s="76">
        <f>SUM($F9:AD9)</f>
        <v>5659.3453961079003</v>
      </c>
      <c r="BU9" s="76">
        <f>SUM($F9:AE9)</f>
        <v>5659.3453961079003</v>
      </c>
      <c r="BV9" s="76">
        <f>SUM($F9:AF9)</f>
        <v>5659.3453961079003</v>
      </c>
      <c r="BW9" s="76">
        <f>SUM($F9:AG9)</f>
        <v>5659.3453961079003</v>
      </c>
      <c r="BX9" s="76">
        <f>SUM($F9:AH9)</f>
        <v>5659.3453961079003</v>
      </c>
      <c r="BY9" s="76">
        <f>SUM($F9:AI9)</f>
        <v>5659.3453961079003</v>
      </c>
      <c r="BZ9" s="76">
        <f>SUM($F9:AJ9)</f>
        <v>5659.3453961079003</v>
      </c>
      <c r="CA9" s="76">
        <f>SUM($F9:AK9)</f>
        <v>5659.3453961079003</v>
      </c>
      <c r="CB9" s="76">
        <f>SUM($F9:AL9)</f>
        <v>5659.3453961079003</v>
      </c>
      <c r="CC9" s="76">
        <f>SUM($F9:AM9)</f>
        <v>5659.3453961079003</v>
      </c>
      <c r="CD9" s="76">
        <f>SUM($F9:AN9)</f>
        <v>5659.3453961079003</v>
      </c>
      <c r="CE9" s="76">
        <f>SUM($F9:AO9)</f>
        <v>5659.3453961079003</v>
      </c>
      <c r="CF9" s="76">
        <f>SUM($F9:AP9)</f>
        <v>5659.3453961079003</v>
      </c>
      <c r="CG9" s="76">
        <f>SUM($F9:AQ9)</f>
        <v>5659.3453961079003</v>
      </c>
      <c r="CH9" s="76">
        <f>SUM($F9:AR9)</f>
        <v>5659.3453961079003</v>
      </c>
      <c r="CI9" s="76">
        <f>SUM($F9:AS9)</f>
        <v>5659.3453961079003</v>
      </c>
      <c r="CL9" s="485">
        <v>5531</v>
      </c>
      <c r="CM9" s="166">
        <f t="shared" si="6"/>
        <v>128.34539610790034</v>
      </c>
    </row>
    <row r="10" spans="1:91" ht="16.5">
      <c r="A10" s="19" t="s">
        <v>10</v>
      </c>
      <c r="B10" s="201" t="s">
        <v>13</v>
      </c>
      <c r="C10" s="79" t="s">
        <v>69</v>
      </c>
      <c r="D10" s="77">
        <f t="shared" si="5"/>
        <v>5.0154384320211354E-2</v>
      </c>
      <c r="E10" s="75">
        <f t="shared" si="0"/>
        <v>1720.8873871941996</v>
      </c>
      <c r="F10" s="76">
        <f>'1输入-存量业务到期'!B6</f>
        <v>307.5133247146</v>
      </c>
      <c r="G10" s="76">
        <f>'1输入-存量业务到期'!C6</f>
        <v>297.32908798480003</v>
      </c>
      <c r="H10" s="76">
        <f>'1输入-存量业务到期'!D6</f>
        <v>179.24921997540002</v>
      </c>
      <c r="I10" s="76">
        <f>'1输入-存量业务到期'!E6</f>
        <v>187.66194170300002</v>
      </c>
      <c r="J10" s="76">
        <f>'1输入-存量业务到期'!F6</f>
        <v>183.9284538677</v>
      </c>
      <c r="K10" s="76">
        <f>'1输入-存量业务到期'!G6</f>
        <v>246.33411080489998</v>
      </c>
      <c r="L10" s="76">
        <f>'1输入-存量业务到期'!H6</f>
        <v>12.721139597200001</v>
      </c>
      <c r="M10" s="76">
        <f>'1输入-存量业务到期'!I6</f>
        <v>31.120973748699999</v>
      </c>
      <c r="N10" s="76">
        <f>'1输入-存量业务到期'!J6</f>
        <v>36.004725243999999</v>
      </c>
      <c r="O10" s="76">
        <f>'1输入-存量业务到期'!K6</f>
        <v>29.023348141500001</v>
      </c>
      <c r="P10" s="76">
        <f>'1输入-存量业务到期'!L6</f>
        <v>35.775454698400004</v>
      </c>
      <c r="Q10" s="76">
        <f>'1输入-存量业务到期'!M6</f>
        <v>170.2252174338</v>
      </c>
      <c r="R10" s="76">
        <f>'1输入-存量业务到期'!N6</f>
        <v>0.30206</v>
      </c>
      <c r="S10" s="76">
        <f>'1输入-存量业务到期'!O6</f>
        <v>0</v>
      </c>
      <c r="T10" s="76">
        <f>'1输入-存量业务到期'!P6</f>
        <v>0</v>
      </c>
      <c r="U10" s="76">
        <f>'1输入-存量业务到期'!Q6</f>
        <v>0</v>
      </c>
      <c r="V10" s="76">
        <f>'1输入-存量业务到期'!R6</f>
        <v>0</v>
      </c>
      <c r="W10" s="76">
        <f>'1输入-存量业务到期'!S6</f>
        <v>0</v>
      </c>
      <c r="X10" s="76">
        <f>'1输入-存量业务到期'!T6</f>
        <v>0</v>
      </c>
      <c r="Y10" s="76">
        <f>'1输入-存量业务到期'!U6</f>
        <v>0</v>
      </c>
      <c r="Z10" s="76">
        <f>'1输入-存量业务到期'!V6</f>
        <v>3.6983292801999998</v>
      </c>
      <c r="AA10" s="76"/>
      <c r="AB10" s="76"/>
      <c r="AC10" s="76"/>
      <c r="AD10" s="76"/>
      <c r="AE10" s="76"/>
      <c r="AF10" s="76"/>
      <c r="AG10" s="76"/>
      <c r="AH10" s="76"/>
      <c r="AI10" s="76"/>
      <c r="AJ10" s="76"/>
      <c r="AK10" s="76"/>
      <c r="AL10" s="76"/>
      <c r="AM10" s="76"/>
      <c r="AN10" s="76"/>
      <c r="AO10" s="76"/>
      <c r="AP10" s="76"/>
      <c r="AQ10" s="76"/>
      <c r="AR10" s="76"/>
      <c r="AS10" s="76"/>
      <c r="AT10" s="76"/>
      <c r="AV10" s="76">
        <f>SUM($F10:F10)</f>
        <v>307.5133247146</v>
      </c>
      <c r="AW10" s="76">
        <f>SUM($F10:G10)</f>
        <v>604.84241269940003</v>
      </c>
      <c r="AX10" s="76">
        <f>SUM($F10:H10)</f>
        <v>784.09163267480005</v>
      </c>
      <c r="AY10" s="76">
        <f>SUM($F10:I10)</f>
        <v>971.75357437780008</v>
      </c>
      <c r="AZ10" s="76">
        <f>SUM($F10:J10)</f>
        <v>1155.6820282455001</v>
      </c>
      <c r="BA10" s="76">
        <f>SUM($F10:K10)</f>
        <v>1402.0161390503999</v>
      </c>
      <c r="BB10" s="76">
        <f>SUM($F10:L10)</f>
        <v>1414.7372786475999</v>
      </c>
      <c r="BC10" s="76">
        <f>SUM($F10:M10)</f>
        <v>1445.8582523962998</v>
      </c>
      <c r="BD10" s="76">
        <f>SUM($F10:N10)</f>
        <v>1481.8629776402997</v>
      </c>
      <c r="BE10" s="76">
        <f>SUM($F10:O10)</f>
        <v>1510.8863257817998</v>
      </c>
      <c r="BF10" s="76">
        <f>SUM($F10:P10)</f>
        <v>1546.6617804801997</v>
      </c>
      <c r="BG10" s="76">
        <f>SUM($F10:Q10)</f>
        <v>1716.8869979139997</v>
      </c>
      <c r="BH10" s="76">
        <f>SUM($F10:R10)</f>
        <v>1717.1890579139997</v>
      </c>
      <c r="BI10" s="76">
        <f>SUM($F10:S10)</f>
        <v>1717.1890579139997</v>
      </c>
      <c r="BJ10" s="76">
        <f>SUM($F10:T10)</f>
        <v>1717.1890579139997</v>
      </c>
      <c r="BK10" s="76">
        <f>SUM($F10:U10)</f>
        <v>1717.1890579139997</v>
      </c>
      <c r="BL10" s="76">
        <f>SUM($F10:V10)</f>
        <v>1717.1890579139997</v>
      </c>
      <c r="BM10" s="76">
        <f>SUM($F10:W10)</f>
        <v>1717.1890579139997</v>
      </c>
      <c r="BN10" s="76">
        <f>SUM($F10:X10)</f>
        <v>1717.1890579139997</v>
      </c>
      <c r="BO10" s="76">
        <f>SUM($F10:Y10)</f>
        <v>1717.1890579139997</v>
      </c>
      <c r="BP10" s="76">
        <f>SUM($F10:Z10)</f>
        <v>1720.8873871941996</v>
      </c>
      <c r="BQ10" s="76">
        <f>SUM($F10:AA10)</f>
        <v>1720.8873871941996</v>
      </c>
      <c r="BR10" s="76">
        <f>SUM($F10:AB10)</f>
        <v>1720.8873871941996</v>
      </c>
      <c r="BS10" s="76">
        <f>SUM($F10:AC10)</f>
        <v>1720.8873871941996</v>
      </c>
      <c r="BT10" s="76">
        <f>SUM($F10:AD10)</f>
        <v>1720.8873871941996</v>
      </c>
      <c r="BU10" s="76">
        <f>SUM($F10:AE10)</f>
        <v>1720.8873871941996</v>
      </c>
      <c r="BV10" s="76">
        <f>SUM($F10:AF10)</f>
        <v>1720.8873871941996</v>
      </c>
      <c r="BW10" s="76">
        <f>SUM($F10:AG10)</f>
        <v>1720.8873871941996</v>
      </c>
      <c r="BX10" s="76">
        <f>SUM($F10:AH10)</f>
        <v>1720.8873871941996</v>
      </c>
      <c r="BY10" s="76">
        <f>SUM($F10:AI10)</f>
        <v>1720.8873871941996</v>
      </c>
      <c r="BZ10" s="76">
        <f>SUM($F10:AJ10)</f>
        <v>1720.8873871941996</v>
      </c>
      <c r="CA10" s="76">
        <f>SUM($F10:AK10)</f>
        <v>1720.8873871941996</v>
      </c>
      <c r="CB10" s="76">
        <f>SUM($F10:AL10)</f>
        <v>1720.8873871941996</v>
      </c>
      <c r="CC10" s="76">
        <f>SUM($F10:AM10)</f>
        <v>1720.8873871941996</v>
      </c>
      <c r="CD10" s="76">
        <f>SUM($F10:AN10)</f>
        <v>1720.8873871941996</v>
      </c>
      <c r="CE10" s="76">
        <f>SUM($F10:AO10)</f>
        <v>1720.8873871941996</v>
      </c>
      <c r="CF10" s="76">
        <f>SUM($F10:AP10)</f>
        <v>1720.8873871941996</v>
      </c>
      <c r="CG10" s="76">
        <f>SUM($F10:AQ10)</f>
        <v>1720.8873871941996</v>
      </c>
      <c r="CH10" s="76">
        <f>SUM($F10:AR10)</f>
        <v>1720.8873871941996</v>
      </c>
      <c r="CI10" s="76">
        <f>SUM($F10:AS10)</f>
        <v>1720.8873871941996</v>
      </c>
      <c r="CL10" s="485">
        <v>2087.1469987296</v>
      </c>
      <c r="CM10" s="166">
        <f t="shared" si="6"/>
        <v>-366.25961153540038</v>
      </c>
    </row>
    <row r="11" spans="1:91" ht="16.5">
      <c r="A11" s="19" t="s">
        <v>9</v>
      </c>
      <c r="B11" s="15" t="s">
        <v>14</v>
      </c>
      <c r="C11" s="79"/>
      <c r="D11" s="77">
        <f t="shared" si="5"/>
        <v>0.2167027796887927</v>
      </c>
      <c r="E11" s="75">
        <f t="shared" si="0"/>
        <v>12030.607805312502</v>
      </c>
      <c r="F11" s="75">
        <f t="shared" ref="F11:O12" si="7">SUMIF($A$5:$A$28,$B11,F$5:F$28)</f>
        <v>292.43849219549998</v>
      </c>
      <c r="G11" s="75">
        <f t="shared" si="7"/>
        <v>267.12032963210004</v>
      </c>
      <c r="H11" s="75">
        <f t="shared" si="7"/>
        <v>428.85010837849995</v>
      </c>
      <c r="I11" s="75">
        <f t="shared" si="7"/>
        <v>209.11441796299999</v>
      </c>
      <c r="J11" s="75">
        <f t="shared" si="7"/>
        <v>155.10229455000001</v>
      </c>
      <c r="K11" s="75">
        <f t="shared" si="7"/>
        <v>86.420368235900014</v>
      </c>
      <c r="L11" s="75">
        <f t="shared" si="7"/>
        <v>149.69002994499999</v>
      </c>
      <c r="M11" s="75">
        <f t="shared" si="7"/>
        <v>204.43951128380002</v>
      </c>
      <c r="N11" s="75">
        <f t="shared" si="7"/>
        <v>181.60225103660002</v>
      </c>
      <c r="O11" s="75">
        <f t="shared" si="7"/>
        <v>175.6211468054</v>
      </c>
      <c r="P11" s="75">
        <f t="shared" ref="P11:Y12" si="8">SUMIF($A$5:$A$28,$B11,P$5:P$28)</f>
        <v>133.0373386059</v>
      </c>
      <c r="Q11" s="75">
        <f t="shared" si="8"/>
        <v>168.1270041816</v>
      </c>
      <c r="R11" s="75">
        <f t="shared" si="8"/>
        <v>122.98400000000001</v>
      </c>
      <c r="S11" s="75">
        <f t="shared" si="8"/>
        <v>96.17743999999999</v>
      </c>
      <c r="T11" s="75">
        <f t="shared" si="8"/>
        <v>82.410200000000003</v>
      </c>
      <c r="U11" s="75">
        <f t="shared" si="8"/>
        <v>81.784097000000003</v>
      </c>
      <c r="V11" s="75">
        <f t="shared" si="8"/>
        <v>163.39999999999998</v>
      </c>
      <c r="W11" s="75">
        <f t="shared" si="8"/>
        <v>82.315234000000004</v>
      </c>
      <c r="X11" s="75">
        <f t="shared" si="8"/>
        <v>149.84150000000002</v>
      </c>
      <c r="Y11" s="75">
        <f t="shared" si="8"/>
        <v>141.6525</v>
      </c>
      <c r="Z11" s="75">
        <f t="shared" ref="Z11:AI12" si="9">SUMIF($A$5:$A$28,$B11,Z$5:Z$28)</f>
        <v>8658.4795414992004</v>
      </c>
      <c r="AA11" s="75">
        <f t="shared" si="9"/>
        <v>0</v>
      </c>
      <c r="AB11" s="75">
        <f t="shared" si="9"/>
        <v>0</v>
      </c>
      <c r="AC11" s="75">
        <f t="shared" si="9"/>
        <v>0</v>
      </c>
      <c r="AD11" s="75">
        <f t="shared" si="9"/>
        <v>0</v>
      </c>
      <c r="AE11" s="75">
        <f t="shared" si="9"/>
        <v>0</v>
      </c>
      <c r="AF11" s="75">
        <f t="shared" si="9"/>
        <v>0</v>
      </c>
      <c r="AG11" s="75">
        <f t="shared" si="9"/>
        <v>0</v>
      </c>
      <c r="AH11" s="75">
        <f t="shared" si="9"/>
        <v>0</v>
      </c>
      <c r="AI11" s="75">
        <f t="shared" si="9"/>
        <v>0</v>
      </c>
      <c r="AJ11" s="75">
        <f t="shared" ref="AJ11:AT12" si="10">SUMIF($A$5:$A$28,$B11,AJ$5:AJ$28)</f>
        <v>0</v>
      </c>
      <c r="AK11" s="75">
        <f t="shared" si="10"/>
        <v>0</v>
      </c>
      <c r="AL11" s="75">
        <f t="shared" si="10"/>
        <v>0</v>
      </c>
      <c r="AM11" s="75">
        <f t="shared" si="10"/>
        <v>0</v>
      </c>
      <c r="AN11" s="75">
        <f t="shared" si="10"/>
        <v>0</v>
      </c>
      <c r="AO11" s="75">
        <f t="shared" si="10"/>
        <v>0</v>
      </c>
      <c r="AP11" s="75">
        <f t="shared" si="10"/>
        <v>0</v>
      </c>
      <c r="AQ11" s="75">
        <f t="shared" si="10"/>
        <v>0</v>
      </c>
      <c r="AR11" s="75">
        <f t="shared" si="10"/>
        <v>0</v>
      </c>
      <c r="AS11" s="75">
        <f t="shared" si="10"/>
        <v>0</v>
      </c>
      <c r="AT11" s="75">
        <f t="shared" si="10"/>
        <v>0</v>
      </c>
      <c r="AV11" s="75">
        <f>SUM($F11:F11)</f>
        <v>292.43849219549998</v>
      </c>
      <c r="AW11" s="75">
        <f>SUM($F11:G11)</f>
        <v>559.55882182760001</v>
      </c>
      <c r="AX11" s="75">
        <f>SUM($F11:H11)</f>
        <v>988.40893020609997</v>
      </c>
      <c r="AY11" s="75">
        <f>SUM($F11:I11)</f>
        <v>1197.5233481691</v>
      </c>
      <c r="AZ11" s="75">
        <f>SUM($F11:J11)</f>
        <v>1352.6256427191001</v>
      </c>
      <c r="BA11" s="75">
        <f>SUM($F11:K11)</f>
        <v>1439.0460109550002</v>
      </c>
      <c r="BB11" s="75">
        <f>SUM($F11:L11)</f>
        <v>1588.7360409000003</v>
      </c>
      <c r="BC11" s="75">
        <f>SUM($F11:M11)</f>
        <v>1793.1755521838004</v>
      </c>
      <c r="BD11" s="75">
        <f>SUM($F11:N11)</f>
        <v>1974.7778032204005</v>
      </c>
      <c r="BE11" s="75">
        <f>SUM($F11:O11)</f>
        <v>2150.3989500258003</v>
      </c>
      <c r="BF11" s="75">
        <f>SUM($F11:P11)</f>
        <v>2283.4362886317003</v>
      </c>
      <c r="BG11" s="75">
        <f>SUM($F11:Q11)</f>
        <v>2451.5632928133004</v>
      </c>
      <c r="BH11" s="75">
        <f>SUM($F11:R11)</f>
        <v>2574.5472928133004</v>
      </c>
      <c r="BI11" s="75">
        <f>SUM($F11:S11)</f>
        <v>2670.7247328133003</v>
      </c>
      <c r="BJ11" s="75">
        <f>SUM($F11:T11)</f>
        <v>2753.1349328133001</v>
      </c>
      <c r="BK11" s="75">
        <f>SUM($F11:U11)</f>
        <v>2834.9190298133003</v>
      </c>
      <c r="BL11" s="75">
        <f>SUM($F11:V11)</f>
        <v>2998.3190298133004</v>
      </c>
      <c r="BM11" s="75">
        <f>SUM($F11:W11)</f>
        <v>3080.6342638133005</v>
      </c>
      <c r="BN11" s="75">
        <f>SUM($F11:X11)</f>
        <v>3230.4757638133005</v>
      </c>
      <c r="BO11" s="75">
        <f>SUM($F11:Y11)</f>
        <v>3372.1282638133007</v>
      </c>
      <c r="BP11" s="75">
        <f>SUM($F11:Z11)</f>
        <v>12030.607805312502</v>
      </c>
      <c r="BQ11" s="75">
        <f>SUM($F11:AA11)</f>
        <v>12030.607805312502</v>
      </c>
      <c r="BR11" s="75">
        <f>SUM($F11:AB11)</f>
        <v>12030.607805312502</v>
      </c>
      <c r="BS11" s="75">
        <f>SUM($F11:AC11)</f>
        <v>12030.607805312502</v>
      </c>
      <c r="BT11" s="75">
        <f>SUM($F11:AD11)</f>
        <v>12030.607805312502</v>
      </c>
      <c r="BU11" s="75">
        <f>SUM($F11:AE11)</f>
        <v>12030.607805312502</v>
      </c>
      <c r="BV11" s="75">
        <f>SUM($F11:AF11)</f>
        <v>12030.607805312502</v>
      </c>
      <c r="BW11" s="75">
        <f>SUM($F11:AG11)</f>
        <v>12030.607805312502</v>
      </c>
      <c r="BX11" s="75">
        <f>SUM($F11:AH11)</f>
        <v>12030.607805312502</v>
      </c>
      <c r="BY11" s="75">
        <f>SUM($F11:AI11)</f>
        <v>12030.607805312502</v>
      </c>
      <c r="BZ11" s="75">
        <f>SUM($F11:AJ11)</f>
        <v>12030.607805312502</v>
      </c>
      <c r="CA11" s="75">
        <f>SUM($F11:AK11)</f>
        <v>12030.607805312502</v>
      </c>
      <c r="CB11" s="75">
        <f>SUM($F11:AL11)</f>
        <v>12030.607805312502</v>
      </c>
      <c r="CC11" s="75">
        <f>SUM($F11:AM11)</f>
        <v>12030.607805312502</v>
      </c>
      <c r="CD11" s="75">
        <f>SUM($F11:AN11)</f>
        <v>12030.607805312502</v>
      </c>
      <c r="CE11" s="75">
        <f>SUM($F11:AO11)</f>
        <v>12030.607805312502</v>
      </c>
      <c r="CF11" s="75">
        <f>SUM($F11:AP11)</f>
        <v>12030.607805312502</v>
      </c>
      <c r="CG11" s="75">
        <f>SUM($F11:AQ11)</f>
        <v>12030.607805312502</v>
      </c>
      <c r="CH11" s="75">
        <f>SUM($F11:AR11)</f>
        <v>12030.607805312502</v>
      </c>
      <c r="CI11" s="75">
        <f>SUM($F11:AS11)</f>
        <v>12030.607805312502</v>
      </c>
      <c r="CL11" s="485">
        <v>11733.0122663701</v>
      </c>
      <c r="CM11" s="166">
        <f t="shared" si="6"/>
        <v>297.59553894240162</v>
      </c>
    </row>
    <row r="12" spans="1:91" ht="16.5">
      <c r="A12" s="19" t="s">
        <v>14</v>
      </c>
      <c r="B12" s="16" t="s">
        <v>36</v>
      </c>
      <c r="C12" s="79"/>
      <c r="D12" s="77">
        <f t="shared" si="5"/>
        <v>0.7908325703109782</v>
      </c>
      <c r="E12" s="75">
        <f t="shared" si="0"/>
        <v>9514.1964930785998</v>
      </c>
      <c r="F12" s="75">
        <f>SUMIF($A$5:$A$28,$B12,F$5:F$28)</f>
        <v>40.881099999999996</v>
      </c>
      <c r="G12" s="75">
        <f t="shared" si="7"/>
        <v>41.629178000000003</v>
      </c>
      <c r="H12" s="75">
        <f t="shared" si="7"/>
        <v>252.29</v>
      </c>
      <c r="I12" s="75">
        <f t="shared" si="7"/>
        <v>57.809809999999992</v>
      </c>
      <c r="J12" s="75">
        <f t="shared" si="7"/>
        <v>81.815860000000001</v>
      </c>
      <c r="K12" s="75">
        <f t="shared" si="7"/>
        <v>48.786690000000007</v>
      </c>
      <c r="L12" s="75">
        <f t="shared" si="7"/>
        <v>97.1892</v>
      </c>
      <c r="M12" s="75">
        <f t="shared" si="7"/>
        <v>160.38731000000001</v>
      </c>
      <c r="N12" s="75">
        <f t="shared" si="7"/>
        <v>104.63040000000001</v>
      </c>
      <c r="O12" s="75">
        <f t="shared" si="7"/>
        <v>112.64616500000001</v>
      </c>
      <c r="P12" s="75">
        <f t="shared" si="8"/>
        <v>60.690000000000005</v>
      </c>
      <c r="Q12" s="75">
        <f t="shared" si="8"/>
        <v>56.585913000000005</v>
      </c>
      <c r="R12" s="75">
        <f t="shared" si="8"/>
        <v>14.100000000000001</v>
      </c>
      <c r="S12" s="75">
        <f t="shared" si="8"/>
        <v>57.551439999999999</v>
      </c>
      <c r="T12" s="75">
        <f t="shared" si="8"/>
        <v>59.4</v>
      </c>
      <c r="U12" s="75">
        <f t="shared" si="8"/>
        <v>51.864097000000001</v>
      </c>
      <c r="V12" s="75">
        <f t="shared" si="8"/>
        <v>140.39999999999998</v>
      </c>
      <c r="W12" s="75">
        <f t="shared" si="8"/>
        <v>72.272834000000003</v>
      </c>
      <c r="X12" s="75">
        <f t="shared" si="8"/>
        <v>141.86950000000002</v>
      </c>
      <c r="Y12" s="75">
        <f t="shared" si="8"/>
        <v>139.5915</v>
      </c>
      <c r="Z12" s="75">
        <f t="shared" si="9"/>
        <v>7721.8054960786003</v>
      </c>
      <c r="AA12" s="75">
        <f t="shared" si="9"/>
        <v>0</v>
      </c>
      <c r="AB12" s="75">
        <f t="shared" si="9"/>
        <v>0</v>
      </c>
      <c r="AC12" s="75">
        <f t="shared" si="9"/>
        <v>0</v>
      </c>
      <c r="AD12" s="75">
        <f t="shared" si="9"/>
        <v>0</v>
      </c>
      <c r="AE12" s="75">
        <f t="shared" si="9"/>
        <v>0</v>
      </c>
      <c r="AF12" s="75">
        <f t="shared" si="9"/>
        <v>0</v>
      </c>
      <c r="AG12" s="75">
        <f t="shared" si="9"/>
        <v>0</v>
      </c>
      <c r="AH12" s="75">
        <f t="shared" si="9"/>
        <v>0</v>
      </c>
      <c r="AI12" s="75">
        <f t="shared" si="9"/>
        <v>0</v>
      </c>
      <c r="AJ12" s="75">
        <f t="shared" si="10"/>
        <v>0</v>
      </c>
      <c r="AK12" s="75">
        <f t="shared" si="10"/>
        <v>0</v>
      </c>
      <c r="AL12" s="75">
        <f t="shared" si="10"/>
        <v>0</v>
      </c>
      <c r="AM12" s="75">
        <f t="shared" si="10"/>
        <v>0</v>
      </c>
      <c r="AN12" s="75">
        <f t="shared" si="10"/>
        <v>0</v>
      </c>
      <c r="AO12" s="75">
        <f t="shared" si="10"/>
        <v>0</v>
      </c>
      <c r="AP12" s="75">
        <f t="shared" si="10"/>
        <v>0</v>
      </c>
      <c r="AQ12" s="75">
        <f t="shared" si="10"/>
        <v>0</v>
      </c>
      <c r="AR12" s="75">
        <f t="shared" si="10"/>
        <v>0</v>
      </c>
      <c r="AS12" s="75">
        <f t="shared" si="10"/>
        <v>0</v>
      </c>
      <c r="AT12" s="75">
        <f t="shared" si="10"/>
        <v>0</v>
      </c>
      <c r="AV12" s="75">
        <f>SUM($F12:F12)</f>
        <v>40.881099999999996</v>
      </c>
      <c r="AW12" s="75">
        <f>SUM($F12:G12)</f>
        <v>82.510278</v>
      </c>
      <c r="AX12" s="75">
        <f>SUM($F12:H12)</f>
        <v>334.80027799999999</v>
      </c>
      <c r="AY12" s="75">
        <f>SUM($F12:I12)</f>
        <v>392.61008799999996</v>
      </c>
      <c r="AZ12" s="75">
        <f>SUM($F12:J12)</f>
        <v>474.42594799999995</v>
      </c>
      <c r="BA12" s="75">
        <f>SUM($F12:K12)</f>
        <v>523.21263799999997</v>
      </c>
      <c r="BB12" s="75">
        <f>SUM($F12:L12)</f>
        <v>620.401838</v>
      </c>
      <c r="BC12" s="75">
        <f>SUM($F12:M12)</f>
        <v>780.78914800000007</v>
      </c>
      <c r="BD12" s="75">
        <f>SUM($F12:N12)</f>
        <v>885.41954800000008</v>
      </c>
      <c r="BE12" s="75">
        <f>SUM($F12:O12)</f>
        <v>998.06571300000007</v>
      </c>
      <c r="BF12" s="75">
        <f>SUM($F12:P12)</f>
        <v>1058.755713</v>
      </c>
      <c r="BG12" s="75">
        <f>SUM($F12:Q12)</f>
        <v>1115.3416259999999</v>
      </c>
      <c r="BH12" s="75">
        <f>SUM($F12:R12)</f>
        <v>1129.4416259999998</v>
      </c>
      <c r="BI12" s="75">
        <f>SUM($F12:S12)</f>
        <v>1186.9930659999998</v>
      </c>
      <c r="BJ12" s="75">
        <f>SUM($F12:T12)</f>
        <v>1246.3930659999999</v>
      </c>
      <c r="BK12" s="75">
        <f>SUM($F12:U12)</f>
        <v>1298.2571629999998</v>
      </c>
      <c r="BL12" s="75">
        <f>SUM($F12:V12)</f>
        <v>1438.6571629999999</v>
      </c>
      <c r="BM12" s="75">
        <f>SUM($F12:W12)</f>
        <v>1510.929997</v>
      </c>
      <c r="BN12" s="75">
        <f>SUM($F12:X12)</f>
        <v>1652.799497</v>
      </c>
      <c r="BO12" s="75">
        <f>SUM($F12:Y12)</f>
        <v>1792.390997</v>
      </c>
      <c r="BP12" s="75">
        <f>SUM($F12:Z12)</f>
        <v>9514.1964930785998</v>
      </c>
      <c r="BQ12" s="75">
        <f>SUM($F12:AA12)</f>
        <v>9514.1964930785998</v>
      </c>
      <c r="BR12" s="75">
        <f>SUM($F12:AB12)</f>
        <v>9514.1964930785998</v>
      </c>
      <c r="BS12" s="75">
        <f>SUM($F12:AC12)</f>
        <v>9514.1964930785998</v>
      </c>
      <c r="BT12" s="75">
        <f>SUM($F12:AD12)</f>
        <v>9514.1964930785998</v>
      </c>
      <c r="BU12" s="75">
        <f>SUM($F12:AE12)</f>
        <v>9514.1964930785998</v>
      </c>
      <c r="BV12" s="75">
        <f>SUM($F12:AF12)</f>
        <v>9514.1964930785998</v>
      </c>
      <c r="BW12" s="75">
        <f>SUM($F12:AG12)</f>
        <v>9514.1964930785998</v>
      </c>
      <c r="BX12" s="75">
        <f>SUM($F12:AH12)</f>
        <v>9514.1964930785998</v>
      </c>
      <c r="BY12" s="75">
        <f>SUM($F12:AI12)</f>
        <v>9514.1964930785998</v>
      </c>
      <c r="BZ12" s="75">
        <f>SUM($F12:AJ12)</f>
        <v>9514.1964930785998</v>
      </c>
      <c r="CA12" s="75">
        <f>SUM($F12:AK12)</f>
        <v>9514.1964930785998</v>
      </c>
      <c r="CB12" s="75">
        <f>SUM($F12:AL12)</f>
        <v>9514.1964930785998</v>
      </c>
      <c r="CC12" s="75">
        <f>SUM($F12:AM12)</f>
        <v>9514.1964930785998</v>
      </c>
      <c r="CD12" s="75">
        <f>SUM($F12:AN12)</f>
        <v>9514.1964930785998</v>
      </c>
      <c r="CE12" s="75">
        <f>SUM($F12:AO12)</f>
        <v>9514.1964930785998</v>
      </c>
      <c r="CF12" s="75">
        <f>SUM($F12:AP12)</f>
        <v>9514.1964930785998</v>
      </c>
      <c r="CG12" s="75">
        <f>SUM($F12:AQ12)</f>
        <v>9514.1964930785998</v>
      </c>
      <c r="CH12" s="75">
        <f>SUM($F12:AR12)</f>
        <v>9514.1964930785998</v>
      </c>
      <c r="CI12" s="75">
        <f>SUM($F12:AS12)</f>
        <v>9514.1964930785998</v>
      </c>
      <c r="CL12" s="485">
        <v>9296.4957764372011</v>
      </c>
      <c r="CM12" s="166">
        <f t="shared" si="6"/>
        <v>217.70071664139869</v>
      </c>
    </row>
    <row r="13" spans="1:91" ht="16.5">
      <c r="A13" s="19" t="s">
        <v>36</v>
      </c>
      <c r="B13" s="201" t="s">
        <v>37</v>
      </c>
      <c r="C13" s="79" t="s">
        <v>69</v>
      </c>
      <c r="D13" s="77">
        <f t="shared" si="5"/>
        <v>0.61287551389567752</v>
      </c>
      <c r="E13" s="75">
        <f t="shared" ref="E13:E48" si="11">SUM(F13:AT13)</f>
        <v>5831.0180650000002</v>
      </c>
      <c r="F13" s="76">
        <f>'1输入-存量业务到期'!B8</f>
        <v>2.4810999999999996</v>
      </c>
      <c r="G13" s="76">
        <f>'1输入-存量业务到期'!C8</f>
        <v>1.55</v>
      </c>
      <c r="H13" s="76">
        <f>'1输入-存量业务到期'!D8</f>
        <v>9.2899999999999991</v>
      </c>
      <c r="I13" s="76">
        <f>'1输入-存量业务到期'!E8</f>
        <v>38.879809999999999</v>
      </c>
      <c r="J13" s="76">
        <f>'1输入-存量业务到期'!F8</f>
        <v>21.970700000000001</v>
      </c>
      <c r="K13" s="76">
        <f>'1输入-存量业务到期'!G8</f>
        <v>23.266690000000004</v>
      </c>
      <c r="L13" s="76">
        <f>'1输入-存量业务到期'!H8</f>
        <v>59.609200000000001</v>
      </c>
      <c r="M13" s="76">
        <f>'1输入-存量业务到期'!I8</f>
        <v>40.25</v>
      </c>
      <c r="N13" s="76">
        <f>'1输入-存量业务到期'!J8</f>
        <v>74.430400000000006</v>
      </c>
      <c r="O13" s="76">
        <f>'1输入-存量业务到期'!K8</f>
        <v>63.436165000000003</v>
      </c>
      <c r="P13" s="76">
        <f>'1输入-存量业务到期'!L8</f>
        <v>54.5</v>
      </c>
      <c r="Q13" s="76">
        <f>'1输入-存量业务到期'!M8</f>
        <v>23.985913</v>
      </c>
      <c r="R13" s="76">
        <f>'1输入-存量业务到期'!N8</f>
        <v>5.9</v>
      </c>
      <c r="S13" s="76">
        <f>'1输入-存量业务到期'!O8</f>
        <v>29.799999999999997</v>
      </c>
      <c r="T13" s="76">
        <f>'1输入-存量业务到期'!P8</f>
        <v>4.0999999999999996</v>
      </c>
      <c r="U13" s="76">
        <f>'1输入-存量业务到期'!Q8</f>
        <v>39.864097000000001</v>
      </c>
      <c r="V13" s="76">
        <f>'1输入-存量业务到期'!R8</f>
        <v>45.449999999999996</v>
      </c>
      <c r="W13" s="76">
        <f>'1输入-存量业务到期'!S8</f>
        <v>43.622833999999997</v>
      </c>
      <c r="X13" s="76">
        <f>'1输入-存量业务到期'!T8</f>
        <v>122.26950000000001</v>
      </c>
      <c r="Y13" s="76">
        <f>'1输入-存量业务到期'!U8</f>
        <v>84.641500000000008</v>
      </c>
      <c r="Z13" s="76">
        <f>'1输入-存量业务到期'!V8</f>
        <v>5041.7201560000003</v>
      </c>
      <c r="AA13" s="76"/>
      <c r="AB13" s="76"/>
      <c r="AC13" s="76"/>
      <c r="AD13" s="76"/>
      <c r="AE13" s="76"/>
      <c r="AF13" s="76"/>
      <c r="AG13" s="76"/>
      <c r="AH13" s="76"/>
      <c r="AI13" s="76"/>
      <c r="AJ13" s="76"/>
      <c r="AK13" s="76"/>
      <c r="AL13" s="76"/>
      <c r="AM13" s="76"/>
      <c r="AN13" s="76"/>
      <c r="AO13" s="76"/>
      <c r="AP13" s="76"/>
      <c r="AQ13" s="76"/>
      <c r="AR13" s="76"/>
      <c r="AS13" s="76"/>
      <c r="AT13" s="76"/>
      <c r="AV13" s="76">
        <f>SUM($F13:F13)</f>
        <v>2.4810999999999996</v>
      </c>
      <c r="AW13" s="76">
        <f>SUM($F13:G13)</f>
        <v>4.0310999999999995</v>
      </c>
      <c r="AX13" s="76">
        <f>SUM($F13:H13)</f>
        <v>13.321099999999998</v>
      </c>
      <c r="AY13" s="76">
        <f>SUM($F13:I13)</f>
        <v>52.200909999999993</v>
      </c>
      <c r="AZ13" s="76">
        <f>SUM($F13:J13)</f>
        <v>74.171609999999987</v>
      </c>
      <c r="BA13" s="76">
        <f>SUM($F13:K13)</f>
        <v>97.438299999999998</v>
      </c>
      <c r="BB13" s="76">
        <f>SUM($F13:L13)</f>
        <v>157.04750000000001</v>
      </c>
      <c r="BC13" s="76">
        <f>SUM($F13:M13)</f>
        <v>197.29750000000001</v>
      </c>
      <c r="BD13" s="76">
        <f>SUM($F13:N13)</f>
        <v>271.72790000000003</v>
      </c>
      <c r="BE13" s="76">
        <f>SUM($F13:O13)</f>
        <v>335.16406500000005</v>
      </c>
      <c r="BF13" s="76">
        <f>SUM($F13:P13)</f>
        <v>389.66406500000005</v>
      </c>
      <c r="BG13" s="76">
        <f>SUM($F13:Q13)</f>
        <v>413.64997800000003</v>
      </c>
      <c r="BH13" s="76">
        <f>SUM($F13:R13)</f>
        <v>419.54997800000001</v>
      </c>
      <c r="BI13" s="76">
        <f>SUM($F13:S13)</f>
        <v>449.34997800000002</v>
      </c>
      <c r="BJ13" s="76">
        <f>SUM($F13:T13)</f>
        <v>453.44997800000004</v>
      </c>
      <c r="BK13" s="76">
        <f>SUM($F13:U13)</f>
        <v>493.31407500000006</v>
      </c>
      <c r="BL13" s="76">
        <f>SUM($F13:V13)</f>
        <v>538.76407500000005</v>
      </c>
      <c r="BM13" s="76">
        <f>SUM($F13:W13)</f>
        <v>582.38690900000006</v>
      </c>
      <c r="BN13" s="76">
        <f>SUM($F13:X13)</f>
        <v>704.65640900000005</v>
      </c>
      <c r="BO13" s="76">
        <f>SUM($F13:Y13)</f>
        <v>789.29790900000012</v>
      </c>
      <c r="BP13" s="76">
        <f>SUM($F13:Z13)</f>
        <v>5831.0180650000002</v>
      </c>
      <c r="BQ13" s="76">
        <f>SUM($F13:AA13)</f>
        <v>5831.0180650000002</v>
      </c>
      <c r="BR13" s="76">
        <f>SUM($F13:AB13)</f>
        <v>5831.0180650000002</v>
      </c>
      <c r="BS13" s="76">
        <f>SUM($F13:AC13)</f>
        <v>5831.0180650000002</v>
      </c>
      <c r="BT13" s="76">
        <f>SUM($F13:AD13)</f>
        <v>5831.0180650000002</v>
      </c>
      <c r="BU13" s="76">
        <f>SUM($F13:AE13)</f>
        <v>5831.0180650000002</v>
      </c>
      <c r="BV13" s="76">
        <f>SUM($F13:AF13)</f>
        <v>5831.0180650000002</v>
      </c>
      <c r="BW13" s="76">
        <f>SUM($F13:AG13)</f>
        <v>5831.0180650000002</v>
      </c>
      <c r="BX13" s="76">
        <f>SUM($F13:AH13)</f>
        <v>5831.0180650000002</v>
      </c>
      <c r="BY13" s="76">
        <f>SUM($F13:AI13)</f>
        <v>5831.0180650000002</v>
      </c>
      <c r="BZ13" s="76">
        <f>SUM($F13:AJ13)</f>
        <v>5831.0180650000002</v>
      </c>
      <c r="CA13" s="76">
        <f>SUM($F13:AK13)</f>
        <v>5831.0180650000002</v>
      </c>
      <c r="CB13" s="76">
        <f>SUM($F13:AL13)</f>
        <v>5831.0180650000002</v>
      </c>
      <c r="CC13" s="76">
        <f>SUM($F13:AM13)</f>
        <v>5831.0180650000002</v>
      </c>
      <c r="CD13" s="76">
        <f>SUM($F13:AN13)</f>
        <v>5831.0180650000002</v>
      </c>
      <c r="CE13" s="76">
        <f>SUM($F13:AO13)</f>
        <v>5831.0180650000002</v>
      </c>
      <c r="CF13" s="76">
        <f>SUM($F13:AP13)</f>
        <v>5831.0180650000002</v>
      </c>
      <c r="CG13" s="76">
        <f>SUM($F13:AQ13)</f>
        <v>5831.0180650000002</v>
      </c>
      <c r="CH13" s="76">
        <f>SUM($F13:AR13)</f>
        <v>5831.0180650000002</v>
      </c>
      <c r="CI13" s="76">
        <f>SUM($F13:AS13)</f>
        <v>5831.0180650000002</v>
      </c>
      <c r="CL13" s="485">
        <v>5809.4689550000003</v>
      </c>
      <c r="CM13" s="166">
        <f t="shared" si="6"/>
        <v>21.549109999999928</v>
      </c>
    </row>
    <row r="14" spans="1:91" ht="16.5">
      <c r="A14" s="19" t="s">
        <v>36</v>
      </c>
      <c r="B14" s="201" t="s">
        <v>38</v>
      </c>
      <c r="C14" s="79" t="s">
        <v>69</v>
      </c>
      <c r="D14" s="77">
        <f t="shared" si="5"/>
        <v>0.2776969134410931</v>
      </c>
      <c r="E14" s="75">
        <f t="shared" si="11"/>
        <v>2642.0629999999996</v>
      </c>
      <c r="F14" s="76">
        <f>'1输入-存量业务到期'!B9</f>
        <v>2.2999999999999998</v>
      </c>
      <c r="G14" s="76">
        <f>'1输入-存量业务到期'!C9</f>
        <v>13.1</v>
      </c>
      <c r="H14" s="76">
        <f>'1输入-存量业务到期'!D9</f>
        <v>44.4</v>
      </c>
      <c r="I14" s="76">
        <f>'1输入-存量业务到期'!E9</f>
        <v>15.2</v>
      </c>
      <c r="J14" s="76">
        <f>'1输入-存量业务到期'!F9</f>
        <v>30.9</v>
      </c>
      <c r="K14" s="76">
        <f>'1输入-存量业务到期'!G9</f>
        <v>3.52</v>
      </c>
      <c r="L14" s="76">
        <f>'1输入-存量业务到期'!H9</f>
        <v>10.5</v>
      </c>
      <c r="M14" s="76">
        <f>'1输入-存量业务到期'!I9</f>
        <v>14.5</v>
      </c>
      <c r="N14" s="76">
        <f>'1输入-存量业务到期'!J9</f>
        <v>24.7</v>
      </c>
      <c r="O14" s="76">
        <f>'1输入-存量业务到期'!K9</f>
        <v>44.400000000000006</v>
      </c>
      <c r="P14" s="76">
        <f>'1输入-存量业务到期'!L9</f>
        <v>6.17</v>
      </c>
      <c r="Q14" s="76">
        <f>'1输入-存量业务到期'!M9</f>
        <v>21.400000000000002</v>
      </c>
      <c r="R14" s="76">
        <f>'1输入-存量业务到期'!N9</f>
        <v>3.2</v>
      </c>
      <c r="S14" s="76">
        <f>'1输入-存量业务到期'!O9</f>
        <v>27.7</v>
      </c>
      <c r="T14" s="76">
        <f>'1输入-存量业务到期'!P9</f>
        <v>30.3</v>
      </c>
      <c r="U14" s="76">
        <f>'1输入-存量业务到期'!Q9</f>
        <v>2</v>
      </c>
      <c r="V14" s="76">
        <f>'1输入-存量业务到期'!R9</f>
        <v>55.6</v>
      </c>
      <c r="W14" s="76">
        <f>'1输入-存量业务到期'!S9</f>
        <v>15.7</v>
      </c>
      <c r="X14" s="76">
        <f>'1输入-存量业务到期'!T9</f>
        <v>16.8</v>
      </c>
      <c r="Y14" s="76">
        <f>'1输入-存量业务到期'!U9</f>
        <v>20.299999999999997</v>
      </c>
      <c r="Z14" s="76">
        <f>'1输入-存量业务到期'!V9</f>
        <v>2239.3729999999996</v>
      </c>
      <c r="AA14" s="76"/>
      <c r="AB14" s="76"/>
      <c r="AC14" s="76"/>
      <c r="AD14" s="76"/>
      <c r="AE14" s="76"/>
      <c r="AF14" s="76"/>
      <c r="AG14" s="76"/>
      <c r="AH14" s="76"/>
      <c r="AI14" s="76"/>
      <c r="AJ14" s="76"/>
      <c r="AK14" s="76"/>
      <c r="AL14" s="76"/>
      <c r="AM14" s="76"/>
      <c r="AN14" s="76"/>
      <c r="AO14" s="76"/>
      <c r="AP14" s="76"/>
      <c r="AQ14" s="76"/>
      <c r="AR14" s="76"/>
      <c r="AS14" s="76"/>
      <c r="AT14" s="76"/>
      <c r="AV14" s="76">
        <f>SUM($F14:F14)</f>
        <v>2.2999999999999998</v>
      </c>
      <c r="AW14" s="76">
        <f>SUM($F14:G14)</f>
        <v>15.399999999999999</v>
      </c>
      <c r="AX14" s="76">
        <f>SUM($F14:H14)</f>
        <v>59.8</v>
      </c>
      <c r="AY14" s="76">
        <f>SUM($F14:I14)</f>
        <v>75</v>
      </c>
      <c r="AZ14" s="76">
        <f>SUM($F14:J14)</f>
        <v>105.9</v>
      </c>
      <c r="BA14" s="76">
        <f>SUM($F14:K14)</f>
        <v>109.42</v>
      </c>
      <c r="BB14" s="76">
        <f>SUM($F14:L14)</f>
        <v>119.92</v>
      </c>
      <c r="BC14" s="76">
        <f>SUM($F14:M14)</f>
        <v>134.42000000000002</v>
      </c>
      <c r="BD14" s="76">
        <f>SUM($F14:N14)</f>
        <v>159.12</v>
      </c>
      <c r="BE14" s="76">
        <f>SUM($F14:O14)</f>
        <v>203.52</v>
      </c>
      <c r="BF14" s="76">
        <f>SUM($F14:P14)</f>
        <v>209.69</v>
      </c>
      <c r="BG14" s="76">
        <f>SUM($F14:Q14)</f>
        <v>231.09</v>
      </c>
      <c r="BH14" s="76">
        <f>SUM($F14:R14)</f>
        <v>234.29</v>
      </c>
      <c r="BI14" s="76">
        <f>SUM($F14:S14)</f>
        <v>261.99</v>
      </c>
      <c r="BJ14" s="76">
        <f>SUM($F14:T14)</f>
        <v>292.29000000000002</v>
      </c>
      <c r="BK14" s="76">
        <f>SUM($F14:U14)</f>
        <v>294.29000000000002</v>
      </c>
      <c r="BL14" s="76">
        <f>SUM($F14:V14)</f>
        <v>349.89000000000004</v>
      </c>
      <c r="BM14" s="76">
        <f>SUM($F14:W14)</f>
        <v>365.59000000000003</v>
      </c>
      <c r="BN14" s="76">
        <f>SUM($F14:X14)</f>
        <v>382.39000000000004</v>
      </c>
      <c r="BO14" s="76">
        <f>SUM($F14:Y14)</f>
        <v>402.69000000000005</v>
      </c>
      <c r="BP14" s="76">
        <f>SUM($F14:Z14)</f>
        <v>2642.0629999999996</v>
      </c>
      <c r="BQ14" s="76">
        <f>SUM($F14:AA14)</f>
        <v>2642.0629999999996</v>
      </c>
      <c r="BR14" s="76">
        <f>SUM($F14:AB14)</f>
        <v>2642.0629999999996</v>
      </c>
      <c r="BS14" s="76">
        <f>SUM($F14:AC14)</f>
        <v>2642.0629999999996</v>
      </c>
      <c r="BT14" s="76">
        <f>SUM($F14:AD14)</f>
        <v>2642.0629999999996</v>
      </c>
      <c r="BU14" s="76">
        <f>SUM($F14:AE14)</f>
        <v>2642.0629999999996</v>
      </c>
      <c r="BV14" s="76">
        <f>SUM($F14:AF14)</f>
        <v>2642.0629999999996</v>
      </c>
      <c r="BW14" s="76">
        <f>SUM($F14:AG14)</f>
        <v>2642.0629999999996</v>
      </c>
      <c r="BX14" s="76">
        <f>SUM($F14:AH14)</f>
        <v>2642.0629999999996</v>
      </c>
      <c r="BY14" s="76">
        <f>SUM($F14:AI14)</f>
        <v>2642.0629999999996</v>
      </c>
      <c r="BZ14" s="76">
        <f>SUM($F14:AJ14)</f>
        <v>2642.0629999999996</v>
      </c>
      <c r="CA14" s="76">
        <f>SUM($F14:AK14)</f>
        <v>2642.0629999999996</v>
      </c>
      <c r="CB14" s="76">
        <f>SUM($F14:AL14)</f>
        <v>2642.0629999999996</v>
      </c>
      <c r="CC14" s="76">
        <f>SUM($F14:AM14)</f>
        <v>2642.0629999999996</v>
      </c>
      <c r="CD14" s="76">
        <f>SUM($F14:AN14)</f>
        <v>2642.0629999999996</v>
      </c>
      <c r="CE14" s="76">
        <f>SUM($F14:AO14)</f>
        <v>2642.0629999999996</v>
      </c>
      <c r="CF14" s="76">
        <f>SUM($F14:AP14)</f>
        <v>2642.0629999999996</v>
      </c>
      <c r="CG14" s="76">
        <f>SUM($F14:AQ14)</f>
        <v>2642.0629999999996</v>
      </c>
      <c r="CH14" s="76">
        <f>SUM($F14:AR14)</f>
        <v>2642.0629999999996</v>
      </c>
      <c r="CI14" s="76">
        <f>SUM($F14:AS14)</f>
        <v>2642.0629999999996</v>
      </c>
      <c r="CL14" s="485">
        <v>2636.3630000000003</v>
      </c>
      <c r="CM14" s="166">
        <f t="shared" si="6"/>
        <v>5.6999999999993634</v>
      </c>
    </row>
    <row r="15" spans="1:91" ht="16.5">
      <c r="A15" s="19" t="s">
        <v>36</v>
      </c>
      <c r="B15" s="201" t="s">
        <v>39</v>
      </c>
      <c r="C15" s="79" t="s">
        <v>69</v>
      </c>
      <c r="D15" s="77">
        <f t="shared" si="5"/>
        <v>0.10942757266322931</v>
      </c>
      <c r="E15" s="75">
        <f t="shared" si="11"/>
        <v>1041.1154280786</v>
      </c>
      <c r="F15" s="76">
        <f>'1输入-存量业务到期'!B10</f>
        <v>36.099999999999994</v>
      </c>
      <c r="G15" s="76">
        <f>'1输入-存量业务到期'!C10</f>
        <v>26.979178000000001</v>
      </c>
      <c r="H15" s="76">
        <f>'1输入-存量业务到期'!D10</f>
        <v>198.6</v>
      </c>
      <c r="I15" s="76">
        <f>'1输入-存量业务到期'!E10</f>
        <v>3.73</v>
      </c>
      <c r="J15" s="76">
        <f>'1输入-存量业务到期'!F10</f>
        <v>28.945160000000005</v>
      </c>
      <c r="K15" s="76">
        <f>'1输入-存量业务到期'!G10</f>
        <v>22</v>
      </c>
      <c r="L15" s="76">
        <f>'1输入-存量业务到期'!H10</f>
        <v>27.080000000000002</v>
      </c>
      <c r="M15" s="76">
        <f>'1输入-存量业务到期'!I10</f>
        <v>105.63731</v>
      </c>
      <c r="N15" s="76">
        <f>'1输入-存量业务到期'!J10</f>
        <v>5.5</v>
      </c>
      <c r="O15" s="76">
        <f>'1输入-存量业务到期'!K10</f>
        <v>4.8099999999999996</v>
      </c>
      <c r="P15" s="76">
        <f>'1输入-存量业务到期'!L10</f>
        <v>0.02</v>
      </c>
      <c r="Q15" s="76">
        <f>'1输入-存量业务到期'!M10</f>
        <v>11.2</v>
      </c>
      <c r="R15" s="76">
        <f>'1输入-存量业务到期'!N10</f>
        <v>5</v>
      </c>
      <c r="S15" s="76">
        <f>'1输入-存量业务到期'!O10</f>
        <v>5.144E-2</v>
      </c>
      <c r="T15" s="76">
        <f>'1输入-存量业务到期'!P10</f>
        <v>25</v>
      </c>
      <c r="U15" s="76">
        <f>'1输入-存量业务到期'!Q10</f>
        <v>10</v>
      </c>
      <c r="V15" s="76">
        <f>'1输入-存量业务到期'!R10</f>
        <v>39.349999999999994</v>
      </c>
      <c r="W15" s="76">
        <f>'1输入-存量业务到期'!S10</f>
        <v>12.95</v>
      </c>
      <c r="X15" s="76">
        <f>'1输入-存量业务到期'!T10</f>
        <v>2.8</v>
      </c>
      <c r="Y15" s="76">
        <f>'1输入-存量业务到期'!U10</f>
        <v>34.65</v>
      </c>
      <c r="Z15" s="76">
        <f>'1输入-存量业务到期'!V10</f>
        <v>440.71234007860016</v>
      </c>
      <c r="AA15" s="76"/>
      <c r="AB15" s="76"/>
      <c r="AC15" s="76"/>
      <c r="AD15" s="76"/>
      <c r="AE15" s="76"/>
      <c r="AF15" s="76"/>
      <c r="AG15" s="76"/>
      <c r="AH15" s="76"/>
      <c r="AI15" s="76"/>
      <c r="AJ15" s="76"/>
      <c r="AK15" s="76"/>
      <c r="AL15" s="76"/>
      <c r="AM15" s="76"/>
      <c r="AN15" s="76"/>
      <c r="AO15" s="76"/>
      <c r="AP15" s="76"/>
      <c r="AQ15" s="76"/>
      <c r="AR15" s="76"/>
      <c r="AS15" s="76"/>
      <c r="AT15" s="76"/>
      <c r="AV15" s="76">
        <f>SUM($F15:F15)</f>
        <v>36.099999999999994</v>
      </c>
      <c r="AW15" s="76">
        <f>SUM($F15:G15)</f>
        <v>63.079177999999999</v>
      </c>
      <c r="AX15" s="76">
        <f>SUM($F15:H15)</f>
        <v>261.67917799999998</v>
      </c>
      <c r="AY15" s="76">
        <f>SUM($F15:I15)</f>
        <v>265.409178</v>
      </c>
      <c r="AZ15" s="76">
        <f>SUM($F15:J15)</f>
        <v>294.35433799999998</v>
      </c>
      <c r="BA15" s="76">
        <f>SUM($F15:K15)</f>
        <v>316.35433799999998</v>
      </c>
      <c r="BB15" s="76">
        <f>SUM($F15:L15)</f>
        <v>343.43433799999997</v>
      </c>
      <c r="BC15" s="76">
        <f>SUM($F15:M15)</f>
        <v>449.07164799999998</v>
      </c>
      <c r="BD15" s="76">
        <f>SUM($F15:N15)</f>
        <v>454.57164799999998</v>
      </c>
      <c r="BE15" s="76">
        <f>SUM($F15:O15)</f>
        <v>459.38164799999998</v>
      </c>
      <c r="BF15" s="76">
        <f>SUM($F15:P15)</f>
        <v>459.40164799999997</v>
      </c>
      <c r="BG15" s="76">
        <f>SUM($F15:Q15)</f>
        <v>470.60164799999995</v>
      </c>
      <c r="BH15" s="76">
        <f>SUM($F15:R15)</f>
        <v>475.60164799999995</v>
      </c>
      <c r="BI15" s="76">
        <f>SUM($F15:S15)</f>
        <v>475.65308799999997</v>
      </c>
      <c r="BJ15" s="76">
        <f>SUM($F15:T15)</f>
        <v>500.65308799999997</v>
      </c>
      <c r="BK15" s="76">
        <f>SUM($F15:U15)</f>
        <v>510.65308799999997</v>
      </c>
      <c r="BL15" s="76">
        <f>SUM($F15:V15)</f>
        <v>550.00308799999993</v>
      </c>
      <c r="BM15" s="76">
        <f>SUM($F15:W15)</f>
        <v>562.95308799999998</v>
      </c>
      <c r="BN15" s="76">
        <f>SUM($F15:X15)</f>
        <v>565.75308799999993</v>
      </c>
      <c r="BO15" s="76">
        <f>SUM($F15:Y15)</f>
        <v>600.40308799999991</v>
      </c>
      <c r="BP15" s="76">
        <f>SUM($F15:Z15)</f>
        <v>1041.1154280786</v>
      </c>
      <c r="BQ15" s="76">
        <f>SUM($F15:AA15)</f>
        <v>1041.1154280786</v>
      </c>
      <c r="BR15" s="76">
        <f>SUM($F15:AB15)</f>
        <v>1041.1154280786</v>
      </c>
      <c r="BS15" s="76">
        <f>SUM($F15:AC15)</f>
        <v>1041.1154280786</v>
      </c>
      <c r="BT15" s="76">
        <f>SUM($F15:AD15)</f>
        <v>1041.1154280786</v>
      </c>
      <c r="BU15" s="76">
        <f>SUM($F15:AE15)</f>
        <v>1041.1154280786</v>
      </c>
      <c r="BV15" s="76">
        <f>SUM($F15:AF15)</f>
        <v>1041.1154280786</v>
      </c>
      <c r="BW15" s="76">
        <f>SUM($F15:AG15)</f>
        <v>1041.1154280786</v>
      </c>
      <c r="BX15" s="76">
        <f>SUM($F15:AH15)</f>
        <v>1041.1154280786</v>
      </c>
      <c r="BY15" s="76">
        <f>SUM($F15:AI15)</f>
        <v>1041.1154280786</v>
      </c>
      <c r="BZ15" s="76">
        <f>SUM($F15:AJ15)</f>
        <v>1041.1154280786</v>
      </c>
      <c r="CA15" s="76">
        <f>SUM($F15:AK15)</f>
        <v>1041.1154280786</v>
      </c>
      <c r="CB15" s="76">
        <f>SUM($F15:AL15)</f>
        <v>1041.1154280786</v>
      </c>
      <c r="CC15" s="76">
        <f>SUM($F15:AM15)</f>
        <v>1041.1154280786</v>
      </c>
      <c r="CD15" s="76">
        <f>SUM($F15:AN15)</f>
        <v>1041.1154280786</v>
      </c>
      <c r="CE15" s="76">
        <f>SUM($F15:AO15)</f>
        <v>1041.1154280786</v>
      </c>
      <c r="CF15" s="76">
        <f>SUM($F15:AP15)</f>
        <v>1041.1154280786</v>
      </c>
      <c r="CG15" s="76">
        <f>SUM($F15:AQ15)</f>
        <v>1041.1154280786</v>
      </c>
      <c r="CH15" s="76">
        <f>SUM($F15:AR15)</f>
        <v>1041.1154280786</v>
      </c>
      <c r="CI15" s="76">
        <f>SUM($F15:AS15)</f>
        <v>1041.1154280786</v>
      </c>
      <c r="CL15" s="485">
        <v>850.66382143719989</v>
      </c>
      <c r="CM15" s="166">
        <f t="shared" si="6"/>
        <v>190.45160664140008</v>
      </c>
    </row>
    <row r="16" spans="1:91" ht="16.5">
      <c r="A16" s="19" t="s">
        <v>14</v>
      </c>
      <c r="B16" s="16" t="s">
        <v>16</v>
      </c>
      <c r="C16" s="79"/>
      <c r="D16" s="77">
        <f t="shared" si="5"/>
        <v>0.20916742968902186</v>
      </c>
      <c r="E16" s="75">
        <f t="shared" si="11"/>
        <v>2516.4113122338995</v>
      </c>
      <c r="F16" s="75">
        <f t="shared" ref="F16:AT16" si="12">SUMIF($A$5:$A$28,$B16,F$5:F$28)</f>
        <v>251.5573921955</v>
      </c>
      <c r="G16" s="75">
        <f t="shared" si="12"/>
        <v>225.49115163210001</v>
      </c>
      <c r="H16" s="75">
        <f t="shared" si="12"/>
        <v>176.56010837849999</v>
      </c>
      <c r="I16" s="75">
        <f t="shared" si="12"/>
        <v>151.304607963</v>
      </c>
      <c r="J16" s="75">
        <f t="shared" si="12"/>
        <v>73.286434549999996</v>
      </c>
      <c r="K16" s="75">
        <f t="shared" si="12"/>
        <v>37.6336782359</v>
      </c>
      <c r="L16" s="75">
        <f t="shared" si="12"/>
        <v>52.500829945000007</v>
      </c>
      <c r="M16" s="75">
        <f t="shared" si="12"/>
        <v>44.052201283799995</v>
      </c>
      <c r="N16" s="75">
        <f t="shared" si="12"/>
        <v>76.9718510366</v>
      </c>
      <c r="O16" s="75">
        <f t="shared" si="12"/>
        <v>62.974981805399999</v>
      </c>
      <c r="P16" s="75">
        <f t="shared" si="12"/>
        <v>72.347338605900006</v>
      </c>
      <c r="Q16" s="75">
        <f t="shared" si="12"/>
        <v>111.5410911816</v>
      </c>
      <c r="R16" s="75">
        <f t="shared" si="12"/>
        <v>108.884</v>
      </c>
      <c r="S16" s="75">
        <f t="shared" si="12"/>
        <v>38.625999999999998</v>
      </c>
      <c r="T16" s="75">
        <f t="shared" si="12"/>
        <v>23.010200000000001</v>
      </c>
      <c r="U16" s="75">
        <f t="shared" si="12"/>
        <v>29.92</v>
      </c>
      <c r="V16" s="75">
        <f t="shared" si="12"/>
        <v>23</v>
      </c>
      <c r="W16" s="75">
        <f t="shared" si="12"/>
        <v>10.042400000000001</v>
      </c>
      <c r="X16" s="75">
        <f t="shared" si="12"/>
        <v>7.9720000000000004</v>
      </c>
      <c r="Y16" s="75">
        <f t="shared" si="12"/>
        <v>2.0609999999999999</v>
      </c>
      <c r="Z16" s="75">
        <f t="shared" si="12"/>
        <v>936.67404542060001</v>
      </c>
      <c r="AA16" s="75">
        <f t="shared" si="12"/>
        <v>0</v>
      </c>
      <c r="AB16" s="75">
        <f t="shared" si="12"/>
        <v>0</v>
      </c>
      <c r="AC16" s="75">
        <f t="shared" si="12"/>
        <v>0</v>
      </c>
      <c r="AD16" s="75">
        <f t="shared" si="12"/>
        <v>0</v>
      </c>
      <c r="AE16" s="75">
        <f t="shared" si="12"/>
        <v>0</v>
      </c>
      <c r="AF16" s="75">
        <f t="shared" si="12"/>
        <v>0</v>
      </c>
      <c r="AG16" s="75">
        <f t="shared" si="12"/>
        <v>0</v>
      </c>
      <c r="AH16" s="75">
        <f t="shared" si="12"/>
        <v>0</v>
      </c>
      <c r="AI16" s="75">
        <f t="shared" si="12"/>
        <v>0</v>
      </c>
      <c r="AJ16" s="75">
        <f t="shared" si="12"/>
        <v>0</v>
      </c>
      <c r="AK16" s="75">
        <f t="shared" si="12"/>
        <v>0</v>
      </c>
      <c r="AL16" s="75">
        <f t="shared" si="12"/>
        <v>0</v>
      </c>
      <c r="AM16" s="75">
        <f t="shared" si="12"/>
        <v>0</v>
      </c>
      <c r="AN16" s="75">
        <f t="shared" si="12"/>
        <v>0</v>
      </c>
      <c r="AO16" s="75">
        <f t="shared" si="12"/>
        <v>0</v>
      </c>
      <c r="AP16" s="75">
        <f t="shared" si="12"/>
        <v>0</v>
      </c>
      <c r="AQ16" s="75">
        <f t="shared" si="12"/>
        <v>0</v>
      </c>
      <c r="AR16" s="75">
        <f t="shared" si="12"/>
        <v>0</v>
      </c>
      <c r="AS16" s="75">
        <f t="shared" si="12"/>
        <v>0</v>
      </c>
      <c r="AT16" s="75">
        <f t="shared" si="12"/>
        <v>0</v>
      </c>
      <c r="AV16" s="75">
        <f>SUM($F16:F16)</f>
        <v>251.5573921955</v>
      </c>
      <c r="AW16" s="75">
        <f>SUM($F16:G16)</f>
        <v>477.04854382760004</v>
      </c>
      <c r="AX16" s="75">
        <f>SUM($F16:H16)</f>
        <v>653.60865220610003</v>
      </c>
      <c r="AY16" s="75">
        <f>SUM($F16:I16)</f>
        <v>804.9132601691</v>
      </c>
      <c r="AZ16" s="75">
        <f>SUM($F16:J16)</f>
        <v>878.19969471909997</v>
      </c>
      <c r="BA16" s="75">
        <f>SUM($F16:K16)</f>
        <v>915.83337295499996</v>
      </c>
      <c r="BB16" s="75">
        <f>SUM($F16:L16)</f>
        <v>968.33420289999992</v>
      </c>
      <c r="BC16" s="75">
        <f>SUM($F16:M16)</f>
        <v>1012.3864041837999</v>
      </c>
      <c r="BD16" s="75">
        <f>SUM($F16:N16)</f>
        <v>1089.3582552203998</v>
      </c>
      <c r="BE16" s="75">
        <f>SUM($F16:O16)</f>
        <v>1152.3332370257997</v>
      </c>
      <c r="BF16" s="75">
        <f>SUM($F16:P16)</f>
        <v>1224.6805756316996</v>
      </c>
      <c r="BG16" s="75">
        <f>SUM($F16:Q16)</f>
        <v>1336.2216668132996</v>
      </c>
      <c r="BH16" s="75">
        <f>SUM($F16:R16)</f>
        <v>1445.1056668132996</v>
      </c>
      <c r="BI16" s="75">
        <f>SUM($F16:S16)</f>
        <v>1483.7316668132996</v>
      </c>
      <c r="BJ16" s="75">
        <f>SUM($F16:T16)</f>
        <v>1506.7418668132996</v>
      </c>
      <c r="BK16" s="75">
        <f>SUM($F16:U16)</f>
        <v>1536.6618668132996</v>
      </c>
      <c r="BL16" s="75">
        <f>SUM($F16:V16)</f>
        <v>1559.6618668132996</v>
      </c>
      <c r="BM16" s="75">
        <f>SUM($F16:W16)</f>
        <v>1569.7042668132997</v>
      </c>
      <c r="BN16" s="75">
        <f>SUM($F16:X16)</f>
        <v>1577.6762668132997</v>
      </c>
      <c r="BO16" s="75">
        <f>SUM($F16:Y16)</f>
        <v>1579.7372668132996</v>
      </c>
      <c r="BP16" s="75">
        <f>SUM($F16:Z16)</f>
        <v>2516.4113122338995</v>
      </c>
      <c r="BQ16" s="75">
        <f>SUM($F16:AA16)</f>
        <v>2516.4113122338995</v>
      </c>
      <c r="BR16" s="75">
        <f>SUM($F16:AB16)</f>
        <v>2516.4113122338995</v>
      </c>
      <c r="BS16" s="75">
        <f>SUM($F16:AC16)</f>
        <v>2516.4113122338995</v>
      </c>
      <c r="BT16" s="75">
        <f>SUM($F16:AD16)</f>
        <v>2516.4113122338995</v>
      </c>
      <c r="BU16" s="75">
        <f>SUM($F16:AE16)</f>
        <v>2516.4113122338995</v>
      </c>
      <c r="BV16" s="75">
        <f>SUM($F16:AF16)</f>
        <v>2516.4113122338995</v>
      </c>
      <c r="BW16" s="75">
        <f>SUM($F16:AG16)</f>
        <v>2516.4113122338995</v>
      </c>
      <c r="BX16" s="75">
        <f>SUM($F16:AH16)</f>
        <v>2516.4113122338995</v>
      </c>
      <c r="BY16" s="75">
        <f>SUM($F16:AI16)</f>
        <v>2516.4113122338995</v>
      </c>
      <c r="BZ16" s="75">
        <f>SUM($F16:AJ16)</f>
        <v>2516.4113122338995</v>
      </c>
      <c r="CA16" s="75">
        <f>SUM($F16:AK16)</f>
        <v>2516.4113122338995</v>
      </c>
      <c r="CB16" s="75">
        <f>SUM($F16:AL16)</f>
        <v>2516.4113122338995</v>
      </c>
      <c r="CC16" s="75">
        <f>SUM($F16:AM16)</f>
        <v>2516.4113122338995</v>
      </c>
      <c r="CD16" s="75">
        <f>SUM($F16:AN16)</f>
        <v>2516.4113122338995</v>
      </c>
      <c r="CE16" s="75">
        <f>SUM($F16:AO16)</f>
        <v>2516.4113122338995</v>
      </c>
      <c r="CF16" s="75">
        <f>SUM($F16:AP16)</f>
        <v>2516.4113122338995</v>
      </c>
      <c r="CG16" s="75">
        <f>SUM($F16:AQ16)</f>
        <v>2516.4113122338995</v>
      </c>
      <c r="CH16" s="75">
        <f>SUM($F16:AR16)</f>
        <v>2516.4113122338995</v>
      </c>
      <c r="CI16" s="75">
        <f>SUM($F16:AS16)</f>
        <v>2516.4113122338995</v>
      </c>
      <c r="CL16" s="485">
        <v>2436.5164899329002</v>
      </c>
      <c r="CM16" s="166">
        <f t="shared" si="6"/>
        <v>79.894822300999294</v>
      </c>
    </row>
    <row r="17" spans="1:91" ht="16.5">
      <c r="A17" s="19" t="s">
        <v>16</v>
      </c>
      <c r="B17" s="201" t="s">
        <v>40</v>
      </c>
      <c r="C17" s="79" t="s">
        <v>69</v>
      </c>
      <c r="D17" s="77">
        <f t="shared" si="5"/>
        <v>0.81223568885268871</v>
      </c>
      <c r="E17" s="75">
        <f t="shared" si="11"/>
        <v>2043.919075629</v>
      </c>
      <c r="F17" s="76">
        <f>'1输入-存量业务到期'!B11</f>
        <v>146.57965602670001</v>
      </c>
      <c r="G17" s="76">
        <f>'1输入-存量业务到期'!C11</f>
        <v>137.46732397030001</v>
      </c>
      <c r="H17" s="76">
        <f>'1输入-存量业务到期'!D11</f>
        <v>55.734579462700005</v>
      </c>
      <c r="I17" s="76">
        <f>'1输入-存量业务到期'!E11</f>
        <v>85.879516761999994</v>
      </c>
      <c r="J17" s="76">
        <f>'1输入-存量业务到期'!F11</f>
        <v>26.400659637499999</v>
      </c>
      <c r="K17" s="76">
        <f>'1输入-存量业务到期'!G11</f>
        <v>26.23</v>
      </c>
      <c r="L17" s="76">
        <f>'1输入-存量业务到期'!H11</f>
        <v>50.440161533100003</v>
      </c>
      <c r="M17" s="76">
        <f>'1输入-存量业务到期'!I11</f>
        <v>37.493200796799997</v>
      </c>
      <c r="N17" s="76">
        <f>'1输入-存量业务到期'!J11</f>
        <v>61.774999999999999</v>
      </c>
      <c r="O17" s="76">
        <f>'1输入-存量业务到期'!K11</f>
        <v>60.167000000000002</v>
      </c>
      <c r="P17" s="76">
        <f>'1输入-存量业务到期'!L11</f>
        <v>67.124499532000002</v>
      </c>
      <c r="Q17" s="76">
        <f>'1输入-存量业务到期'!M11</f>
        <v>108.4378324873</v>
      </c>
      <c r="R17" s="76">
        <f>'1输入-存量业务到期'!N11</f>
        <v>108.884</v>
      </c>
      <c r="S17" s="76">
        <f>'1输入-存量业务到期'!O11</f>
        <v>38.625999999999998</v>
      </c>
      <c r="T17" s="76">
        <f>'1输入-存量业务到期'!P11</f>
        <v>23.010200000000001</v>
      </c>
      <c r="U17" s="76">
        <f>'1输入-存量业务到期'!Q11</f>
        <v>29.92</v>
      </c>
      <c r="V17" s="76">
        <f>'1输入-存量业务到期'!R11</f>
        <v>23</v>
      </c>
      <c r="W17" s="76">
        <f>'1输入-存量业务到期'!S11</f>
        <v>10.042400000000001</v>
      </c>
      <c r="X17" s="76">
        <f>'1输入-存量业务到期'!T11</f>
        <v>7.9720000000000004</v>
      </c>
      <c r="Y17" s="76">
        <f>'1输入-存量业务到期'!U11</f>
        <v>2.0609999999999999</v>
      </c>
      <c r="Z17" s="76">
        <f>'1输入-存量业务到期'!V11</f>
        <v>936.67404542060001</v>
      </c>
      <c r="AA17" s="76"/>
      <c r="AB17" s="76"/>
      <c r="AC17" s="76"/>
      <c r="AD17" s="76"/>
      <c r="AE17" s="76"/>
      <c r="AF17" s="76"/>
      <c r="AG17" s="76"/>
      <c r="AH17" s="76"/>
      <c r="AI17" s="76"/>
      <c r="AJ17" s="76"/>
      <c r="AK17" s="76"/>
      <c r="AL17" s="76"/>
      <c r="AM17" s="76"/>
      <c r="AN17" s="76"/>
      <c r="AO17" s="76"/>
      <c r="AP17" s="76"/>
      <c r="AQ17" s="76"/>
      <c r="AR17" s="76"/>
      <c r="AS17" s="76"/>
      <c r="AT17" s="76"/>
      <c r="AV17" s="76">
        <f>SUM($F17:F17)</f>
        <v>146.57965602670001</v>
      </c>
      <c r="AW17" s="76">
        <f>SUM($F17:G17)</f>
        <v>284.04697999699999</v>
      </c>
      <c r="AX17" s="76">
        <f>SUM($F17:H17)</f>
        <v>339.78155945970002</v>
      </c>
      <c r="AY17" s="76">
        <f>SUM($F17:I17)</f>
        <v>425.6610762217</v>
      </c>
      <c r="AZ17" s="76">
        <f>SUM($F17:J17)</f>
        <v>452.06173585919998</v>
      </c>
      <c r="BA17" s="76">
        <f>SUM($F17:K17)</f>
        <v>478.2917358592</v>
      </c>
      <c r="BB17" s="76">
        <f>SUM($F17:L17)</f>
        <v>528.73189739229997</v>
      </c>
      <c r="BC17" s="76">
        <f>SUM($F17:M17)</f>
        <v>566.22509818909998</v>
      </c>
      <c r="BD17" s="76">
        <f>SUM($F17:N17)</f>
        <v>628.00009818909996</v>
      </c>
      <c r="BE17" s="76">
        <f>SUM($F17:O17)</f>
        <v>688.16709818909999</v>
      </c>
      <c r="BF17" s="76">
        <f>SUM($F17:P17)</f>
        <v>755.29159772109995</v>
      </c>
      <c r="BG17" s="76">
        <f>SUM($F17:Q17)</f>
        <v>863.72943020839989</v>
      </c>
      <c r="BH17" s="76">
        <f>SUM($F17:R17)</f>
        <v>972.6134302083999</v>
      </c>
      <c r="BI17" s="76">
        <f>SUM($F17:S17)</f>
        <v>1011.2394302083999</v>
      </c>
      <c r="BJ17" s="76">
        <f>SUM($F17:T17)</f>
        <v>1034.2496302083998</v>
      </c>
      <c r="BK17" s="76">
        <f>SUM($F17:U17)</f>
        <v>1064.1696302083999</v>
      </c>
      <c r="BL17" s="76">
        <f>SUM($F17:V17)</f>
        <v>1087.1696302083999</v>
      </c>
      <c r="BM17" s="76">
        <f>SUM($F17:W17)</f>
        <v>1097.2120302083999</v>
      </c>
      <c r="BN17" s="76">
        <f>SUM($F17:X17)</f>
        <v>1105.1840302083999</v>
      </c>
      <c r="BO17" s="76">
        <f>SUM($F17:Y17)</f>
        <v>1107.2450302083998</v>
      </c>
      <c r="BP17" s="76">
        <f>SUM($F17:Z17)</f>
        <v>2043.919075629</v>
      </c>
      <c r="BQ17" s="76">
        <f>SUM($F17:AA17)</f>
        <v>2043.919075629</v>
      </c>
      <c r="BR17" s="76">
        <f>SUM($F17:AB17)</f>
        <v>2043.919075629</v>
      </c>
      <c r="BS17" s="76">
        <f>SUM($F17:AC17)</f>
        <v>2043.919075629</v>
      </c>
      <c r="BT17" s="76">
        <f>SUM($F17:AD17)</f>
        <v>2043.919075629</v>
      </c>
      <c r="BU17" s="76">
        <f>SUM($F17:AE17)</f>
        <v>2043.919075629</v>
      </c>
      <c r="BV17" s="76">
        <f>SUM($F17:AF17)</f>
        <v>2043.919075629</v>
      </c>
      <c r="BW17" s="76">
        <f>SUM($F17:AG17)</f>
        <v>2043.919075629</v>
      </c>
      <c r="BX17" s="76">
        <f>SUM($F17:AH17)</f>
        <v>2043.919075629</v>
      </c>
      <c r="BY17" s="76">
        <f>SUM($F17:AI17)</f>
        <v>2043.919075629</v>
      </c>
      <c r="BZ17" s="76">
        <f>SUM($F17:AJ17)</f>
        <v>2043.919075629</v>
      </c>
      <c r="CA17" s="76">
        <f>SUM($F17:AK17)</f>
        <v>2043.919075629</v>
      </c>
      <c r="CB17" s="76">
        <f>SUM($F17:AL17)</f>
        <v>2043.919075629</v>
      </c>
      <c r="CC17" s="76">
        <f>SUM($F17:AM17)</f>
        <v>2043.919075629</v>
      </c>
      <c r="CD17" s="76">
        <f>SUM($F17:AN17)</f>
        <v>2043.919075629</v>
      </c>
      <c r="CE17" s="76">
        <f>SUM($F17:AO17)</f>
        <v>2043.919075629</v>
      </c>
      <c r="CF17" s="76">
        <f>SUM($F17:AP17)</f>
        <v>2043.919075629</v>
      </c>
      <c r="CG17" s="76">
        <f>SUM($F17:AQ17)</f>
        <v>2043.919075629</v>
      </c>
      <c r="CH17" s="76">
        <f>SUM($F17:AR17)</f>
        <v>2043.919075629</v>
      </c>
      <c r="CI17" s="76">
        <f>SUM($F17:AS17)</f>
        <v>2043.919075629</v>
      </c>
      <c r="CL17" s="485">
        <v>2109.8712695603999</v>
      </c>
      <c r="CM17" s="166">
        <f t="shared" si="6"/>
        <v>-65.952193931399961</v>
      </c>
    </row>
    <row r="18" spans="1:91" ht="16.5">
      <c r="A18" s="19" t="s">
        <v>16</v>
      </c>
      <c r="B18" s="201" t="s">
        <v>41</v>
      </c>
      <c r="C18" s="79" t="s">
        <v>69</v>
      </c>
      <c r="D18" s="77">
        <f t="shared" si="5"/>
        <v>0.18776431114731129</v>
      </c>
      <c r="E18" s="75">
        <f t="shared" si="11"/>
        <v>472.49223660489992</v>
      </c>
      <c r="F18" s="76">
        <f>'1输入-存量业务到期'!B12</f>
        <v>104.97773616879999</v>
      </c>
      <c r="G18" s="76">
        <f>'1输入-存量业务到期'!C12</f>
        <v>88.023827661799999</v>
      </c>
      <c r="H18" s="76">
        <f>'1输入-存量业务到期'!D12</f>
        <v>120.82552891579999</v>
      </c>
      <c r="I18" s="76">
        <f>'1输入-存量业务到期'!E12</f>
        <v>65.425091201000001</v>
      </c>
      <c r="J18" s="76">
        <f>'1输入-存量业务到期'!F12</f>
        <v>46.885774912499997</v>
      </c>
      <c r="K18" s="76">
        <f>'1输入-存量业务到期'!G12</f>
        <v>11.403678235899999</v>
      </c>
      <c r="L18" s="76">
        <f>'1输入-存量业务到期'!H12</f>
        <v>2.0606684119000001</v>
      </c>
      <c r="M18" s="76">
        <f>'1输入-存量业务到期'!I12</f>
        <v>6.5590004870000005</v>
      </c>
      <c r="N18" s="76">
        <f>'1输入-存量业务到期'!J12</f>
        <v>15.1968510366</v>
      </c>
      <c r="O18" s="76">
        <f>'1输入-存量业务到期'!K12</f>
        <v>2.8079818054000003</v>
      </c>
      <c r="P18" s="76">
        <f>'1输入-存量业务到期'!L12</f>
        <v>5.2228390738999995</v>
      </c>
      <c r="Q18" s="76">
        <f>'1输入-存量业务到期'!M12</f>
        <v>3.1032586943</v>
      </c>
      <c r="R18" s="76">
        <f>'1输入-存量业务到期'!N12</f>
        <v>0</v>
      </c>
      <c r="S18" s="76">
        <f>'1输入-存量业务到期'!O12</f>
        <v>0</v>
      </c>
      <c r="T18" s="76">
        <f>'1输入-存量业务到期'!P12</f>
        <v>0</v>
      </c>
      <c r="U18" s="76">
        <f>'1输入-存量业务到期'!Q12</f>
        <v>0</v>
      </c>
      <c r="V18" s="76">
        <f>'1输入-存量业务到期'!R12</f>
        <v>0</v>
      </c>
      <c r="W18" s="76">
        <f>'1输入-存量业务到期'!S12</f>
        <v>0</v>
      </c>
      <c r="X18" s="76">
        <f>'1输入-存量业务到期'!T12</f>
        <v>0</v>
      </c>
      <c r="Y18" s="76">
        <f>'1输入-存量业务到期'!U12</f>
        <v>0</v>
      </c>
      <c r="Z18" s="76">
        <f>'1输入-存量业务到期'!V12</f>
        <v>0</v>
      </c>
      <c r="AA18" s="76"/>
      <c r="AB18" s="76"/>
      <c r="AC18" s="76"/>
      <c r="AD18" s="76"/>
      <c r="AE18" s="76"/>
      <c r="AF18" s="76"/>
      <c r="AG18" s="76"/>
      <c r="AH18" s="76"/>
      <c r="AI18" s="76"/>
      <c r="AJ18" s="76"/>
      <c r="AK18" s="76"/>
      <c r="AL18" s="76"/>
      <c r="AM18" s="76"/>
      <c r="AN18" s="76"/>
      <c r="AO18" s="76"/>
      <c r="AP18" s="76"/>
      <c r="AQ18" s="76"/>
      <c r="AR18" s="76"/>
      <c r="AS18" s="76"/>
      <c r="AT18" s="76"/>
      <c r="AV18" s="76">
        <f>SUM($F18:F18)</f>
        <v>104.97773616879999</v>
      </c>
      <c r="AW18" s="76">
        <f>SUM($F18:G18)</f>
        <v>193.00156383059999</v>
      </c>
      <c r="AX18" s="76">
        <f>SUM($F18:H18)</f>
        <v>313.82709274640001</v>
      </c>
      <c r="AY18" s="76">
        <f>SUM($F18:I18)</f>
        <v>379.2521839474</v>
      </c>
      <c r="AZ18" s="76">
        <f>SUM($F18:J18)</f>
        <v>426.13795885989998</v>
      </c>
      <c r="BA18" s="76">
        <f>SUM($F18:K18)</f>
        <v>437.54163709579996</v>
      </c>
      <c r="BB18" s="76">
        <f>SUM($F18:L18)</f>
        <v>439.60230550769995</v>
      </c>
      <c r="BC18" s="76">
        <f>SUM($F18:M18)</f>
        <v>446.16130599469994</v>
      </c>
      <c r="BD18" s="76">
        <f>SUM($F18:N18)</f>
        <v>461.35815703129992</v>
      </c>
      <c r="BE18" s="76">
        <f>SUM($F18:O18)</f>
        <v>464.16613883669993</v>
      </c>
      <c r="BF18" s="76">
        <f>SUM($F18:P18)</f>
        <v>469.38897791059992</v>
      </c>
      <c r="BG18" s="76">
        <f>SUM($F18:Q18)</f>
        <v>472.49223660489992</v>
      </c>
      <c r="BH18" s="76">
        <f>SUM($F18:R18)</f>
        <v>472.49223660489992</v>
      </c>
      <c r="BI18" s="76">
        <f>SUM($F18:S18)</f>
        <v>472.49223660489992</v>
      </c>
      <c r="BJ18" s="76">
        <f>SUM($F18:T18)</f>
        <v>472.49223660489992</v>
      </c>
      <c r="BK18" s="76">
        <f>SUM($F18:U18)</f>
        <v>472.49223660489992</v>
      </c>
      <c r="BL18" s="76">
        <f>SUM($F18:V18)</f>
        <v>472.49223660489992</v>
      </c>
      <c r="BM18" s="76">
        <f>SUM($F18:W18)</f>
        <v>472.49223660489992</v>
      </c>
      <c r="BN18" s="76">
        <f>SUM($F18:X18)</f>
        <v>472.49223660489992</v>
      </c>
      <c r="BO18" s="76">
        <f>SUM($F18:Y18)</f>
        <v>472.49223660489992</v>
      </c>
      <c r="BP18" s="76">
        <f>SUM($F18:Z18)</f>
        <v>472.49223660489992</v>
      </c>
      <c r="BQ18" s="76">
        <f>SUM($F18:AA18)</f>
        <v>472.49223660489992</v>
      </c>
      <c r="BR18" s="76">
        <f>SUM($F18:AB18)</f>
        <v>472.49223660489992</v>
      </c>
      <c r="BS18" s="76">
        <f>SUM($F18:AC18)</f>
        <v>472.49223660489992</v>
      </c>
      <c r="BT18" s="76">
        <f>SUM($F18:AD18)</f>
        <v>472.49223660489992</v>
      </c>
      <c r="BU18" s="76">
        <f>SUM($F18:AE18)</f>
        <v>472.49223660489992</v>
      </c>
      <c r="BV18" s="76">
        <f>SUM($F18:AF18)</f>
        <v>472.49223660489992</v>
      </c>
      <c r="BW18" s="76">
        <f>SUM($F18:AG18)</f>
        <v>472.49223660489992</v>
      </c>
      <c r="BX18" s="76">
        <f>SUM($F18:AH18)</f>
        <v>472.49223660489992</v>
      </c>
      <c r="BY18" s="76">
        <f>SUM($F18:AI18)</f>
        <v>472.49223660489992</v>
      </c>
      <c r="BZ18" s="76">
        <f>SUM($F18:AJ18)</f>
        <v>472.49223660489992</v>
      </c>
      <c r="CA18" s="76">
        <f>SUM($F18:AK18)</f>
        <v>472.49223660489992</v>
      </c>
      <c r="CB18" s="76">
        <f>SUM($F18:AL18)</f>
        <v>472.49223660489992</v>
      </c>
      <c r="CC18" s="76">
        <f>SUM($F18:AM18)</f>
        <v>472.49223660489992</v>
      </c>
      <c r="CD18" s="76">
        <f>SUM($F18:AN18)</f>
        <v>472.49223660489992</v>
      </c>
      <c r="CE18" s="76">
        <f>SUM($F18:AO18)</f>
        <v>472.49223660489992</v>
      </c>
      <c r="CF18" s="76">
        <f>SUM($F18:AP18)</f>
        <v>472.49223660489992</v>
      </c>
      <c r="CG18" s="76">
        <f>SUM($F18:AQ18)</f>
        <v>472.49223660489992</v>
      </c>
      <c r="CH18" s="76">
        <f>SUM($F18:AR18)</f>
        <v>472.49223660489992</v>
      </c>
      <c r="CI18" s="76">
        <f>SUM($F18:AS18)</f>
        <v>472.49223660489992</v>
      </c>
      <c r="CL18" s="485">
        <v>326.64522037249998</v>
      </c>
      <c r="CM18" s="166">
        <f t="shared" si="6"/>
        <v>145.84701623239994</v>
      </c>
    </row>
    <row r="19" spans="1:91" ht="16.5">
      <c r="A19" s="19" t="s">
        <v>9</v>
      </c>
      <c r="B19" s="203" t="s">
        <v>17</v>
      </c>
      <c r="C19" s="79" t="s">
        <v>69</v>
      </c>
      <c r="D19" s="77">
        <f t="shared" si="5"/>
        <v>7.9779673981715898E-2</v>
      </c>
      <c r="E19" s="75">
        <f t="shared" si="11"/>
        <v>4429.0985555796096</v>
      </c>
      <c r="F19" s="76"/>
      <c r="G19" s="76"/>
      <c r="H19" s="76"/>
      <c r="I19" s="76"/>
      <c r="J19" s="76"/>
      <c r="K19" s="76"/>
      <c r="L19" s="76"/>
      <c r="M19" s="76"/>
      <c r="N19" s="76"/>
      <c r="O19" s="76"/>
      <c r="P19" s="76"/>
      <c r="Q19" s="76"/>
      <c r="R19" s="76"/>
      <c r="S19" s="76"/>
      <c r="T19" s="76"/>
      <c r="U19" s="76"/>
      <c r="V19" s="76"/>
      <c r="W19" s="76"/>
      <c r="X19" s="76"/>
      <c r="Y19" s="76"/>
      <c r="Z19" s="206">
        <f>'1输入-存量业务到期'!B13</f>
        <v>4429.0985555796096</v>
      </c>
      <c r="AA19" s="76"/>
      <c r="AB19" s="76"/>
      <c r="AC19" s="76"/>
      <c r="AD19" s="76"/>
      <c r="AE19" s="76"/>
      <c r="AF19" s="76"/>
      <c r="AG19" s="76"/>
      <c r="AH19" s="76"/>
      <c r="AI19" s="76"/>
      <c r="AJ19" s="76"/>
      <c r="AK19" s="76"/>
      <c r="AL19" s="76"/>
      <c r="AM19" s="76"/>
      <c r="AN19" s="76"/>
      <c r="AO19" s="76"/>
      <c r="AP19" s="76"/>
      <c r="AQ19" s="76"/>
      <c r="AR19" s="76"/>
      <c r="AS19" s="76"/>
      <c r="AT19" s="76"/>
      <c r="AV19" s="76">
        <f>SUM($F19:F19)</f>
        <v>0</v>
      </c>
      <c r="AW19" s="76">
        <f>SUM($F19:G19)</f>
        <v>0</v>
      </c>
      <c r="AX19" s="76">
        <f>SUM($F19:H19)</f>
        <v>0</v>
      </c>
      <c r="AY19" s="76">
        <f>SUM($F19:I19)</f>
        <v>0</v>
      </c>
      <c r="AZ19" s="76">
        <f>SUM($F19:J19)</f>
        <v>0</v>
      </c>
      <c r="BA19" s="76">
        <f>SUM($F19:K19)</f>
        <v>0</v>
      </c>
      <c r="BB19" s="76">
        <f>SUM($F19:L19)</f>
        <v>0</v>
      </c>
      <c r="BC19" s="76">
        <f>SUM($F19:M19)</f>
        <v>0</v>
      </c>
      <c r="BD19" s="76">
        <f>SUM($F19:N19)</f>
        <v>0</v>
      </c>
      <c r="BE19" s="76">
        <f>SUM($F19:O19)</f>
        <v>0</v>
      </c>
      <c r="BF19" s="76">
        <f>SUM($F19:P19)</f>
        <v>0</v>
      </c>
      <c r="BG19" s="76">
        <f>SUM($F19:Q19)</f>
        <v>0</v>
      </c>
      <c r="BH19" s="76">
        <f>SUM($F19:R19)</f>
        <v>0</v>
      </c>
      <c r="BI19" s="76">
        <f>SUM($F19:S19)</f>
        <v>0</v>
      </c>
      <c r="BJ19" s="76">
        <f>SUM($F19:T19)</f>
        <v>0</v>
      </c>
      <c r="BK19" s="76">
        <f>SUM($F19:U19)</f>
        <v>0</v>
      </c>
      <c r="BL19" s="76">
        <f>SUM($F19:V19)</f>
        <v>0</v>
      </c>
      <c r="BM19" s="76">
        <f>SUM($F19:W19)</f>
        <v>0</v>
      </c>
      <c r="BN19" s="76">
        <f>SUM($F19:X19)</f>
        <v>0</v>
      </c>
      <c r="BO19" s="76">
        <f>SUM($F19:Y19)</f>
        <v>0</v>
      </c>
      <c r="BP19" s="76">
        <f>SUM($F19:Z19)</f>
        <v>4429.0985555796096</v>
      </c>
      <c r="BQ19" s="76">
        <f>SUM($F19:AA19)</f>
        <v>4429.0985555796096</v>
      </c>
      <c r="BR19" s="76">
        <f>SUM($F19:AB19)</f>
        <v>4429.0985555796096</v>
      </c>
      <c r="BS19" s="76">
        <f>SUM($F19:AC19)</f>
        <v>4429.0985555796096</v>
      </c>
      <c r="BT19" s="76">
        <f>SUM($F19:AD19)</f>
        <v>4429.0985555796096</v>
      </c>
      <c r="BU19" s="76">
        <f>SUM($F19:AE19)</f>
        <v>4429.0985555796096</v>
      </c>
      <c r="BV19" s="76">
        <f>SUM($F19:AF19)</f>
        <v>4429.0985555796096</v>
      </c>
      <c r="BW19" s="76">
        <f>SUM($F19:AG19)</f>
        <v>4429.0985555796096</v>
      </c>
      <c r="BX19" s="76">
        <f>SUM($F19:AH19)</f>
        <v>4429.0985555796096</v>
      </c>
      <c r="BY19" s="76">
        <f>SUM($F19:AI19)</f>
        <v>4429.0985555796096</v>
      </c>
      <c r="BZ19" s="76">
        <f>SUM($F19:AJ19)</f>
        <v>4429.0985555796096</v>
      </c>
      <c r="CA19" s="76">
        <f>SUM($F19:AK19)</f>
        <v>4429.0985555796096</v>
      </c>
      <c r="CB19" s="76">
        <f>SUM($F19:AL19)</f>
        <v>4429.0985555796096</v>
      </c>
      <c r="CC19" s="76">
        <f>SUM($F19:AM19)</f>
        <v>4429.0985555796096</v>
      </c>
      <c r="CD19" s="76">
        <f>SUM($F19:AN19)</f>
        <v>4429.0985555796096</v>
      </c>
      <c r="CE19" s="76">
        <f>SUM($F19:AO19)</f>
        <v>4429.0985555796096</v>
      </c>
      <c r="CF19" s="76">
        <f>SUM($F19:AP19)</f>
        <v>4429.0985555796096</v>
      </c>
      <c r="CG19" s="76">
        <f>SUM($F19:AQ19)</f>
        <v>4429.0985555796096</v>
      </c>
      <c r="CH19" s="76">
        <f>SUM($F19:AR19)</f>
        <v>4429.0985555796096</v>
      </c>
      <c r="CI19" s="76">
        <f>SUM($F19:AS19)</f>
        <v>4429.0985555796096</v>
      </c>
      <c r="CL19" s="485">
        <v>4386.1023513320997</v>
      </c>
      <c r="CM19" s="166">
        <f t="shared" si="6"/>
        <v>42.996204247509922</v>
      </c>
    </row>
    <row r="20" spans="1:91" ht="16.5">
      <c r="A20" s="19" t="s">
        <v>9</v>
      </c>
      <c r="B20" s="15" t="s">
        <v>18</v>
      </c>
      <c r="C20" s="79"/>
      <c r="D20" s="77">
        <f t="shared" si="5"/>
        <v>7.3444932488928088E-3</v>
      </c>
      <c r="E20" s="75">
        <f t="shared" si="11"/>
        <v>407.74150628380005</v>
      </c>
      <c r="F20" s="75">
        <f t="shared" ref="F20:AT20" si="13">SUMIF($A$5:$A$28,$B20,F$5:F$28)</f>
        <v>27.4756369519</v>
      </c>
      <c r="G20" s="75">
        <f t="shared" si="13"/>
        <v>5</v>
      </c>
      <c r="H20" s="75">
        <f t="shared" si="13"/>
        <v>0</v>
      </c>
      <c r="I20" s="75">
        <f t="shared" si="13"/>
        <v>0</v>
      </c>
      <c r="J20" s="75">
        <f t="shared" si="13"/>
        <v>0</v>
      </c>
      <c r="K20" s="75">
        <f t="shared" si="13"/>
        <v>0</v>
      </c>
      <c r="L20" s="75">
        <f t="shared" si="13"/>
        <v>0</v>
      </c>
      <c r="M20" s="75">
        <f t="shared" si="13"/>
        <v>0</v>
      </c>
      <c r="N20" s="75">
        <f t="shared" si="13"/>
        <v>20</v>
      </c>
      <c r="O20" s="75">
        <f t="shared" si="13"/>
        <v>0</v>
      </c>
      <c r="P20" s="75">
        <f t="shared" si="13"/>
        <v>0</v>
      </c>
      <c r="Q20" s="75">
        <f t="shared" si="13"/>
        <v>0</v>
      </c>
      <c r="R20" s="75">
        <f t="shared" si="13"/>
        <v>0</v>
      </c>
      <c r="S20" s="75">
        <f t="shared" si="13"/>
        <v>0</v>
      </c>
      <c r="T20" s="75">
        <f t="shared" si="13"/>
        <v>0</v>
      </c>
      <c r="U20" s="75">
        <f t="shared" si="13"/>
        <v>0</v>
      </c>
      <c r="V20" s="75">
        <f t="shared" si="13"/>
        <v>0</v>
      </c>
      <c r="W20" s="75">
        <f t="shared" si="13"/>
        <v>0</v>
      </c>
      <c r="X20" s="75">
        <f t="shared" si="13"/>
        <v>0</v>
      </c>
      <c r="Y20" s="75">
        <f t="shared" si="13"/>
        <v>0</v>
      </c>
      <c r="Z20" s="75">
        <f t="shared" si="13"/>
        <v>355.26586933190003</v>
      </c>
      <c r="AA20" s="75">
        <f t="shared" si="13"/>
        <v>0</v>
      </c>
      <c r="AB20" s="75">
        <f t="shared" si="13"/>
        <v>0</v>
      </c>
      <c r="AC20" s="75">
        <f t="shared" si="13"/>
        <v>0</v>
      </c>
      <c r="AD20" s="75">
        <f t="shared" si="13"/>
        <v>0</v>
      </c>
      <c r="AE20" s="75">
        <f t="shared" si="13"/>
        <v>0</v>
      </c>
      <c r="AF20" s="75">
        <f t="shared" si="13"/>
        <v>0</v>
      </c>
      <c r="AG20" s="75">
        <f t="shared" si="13"/>
        <v>0</v>
      </c>
      <c r="AH20" s="75">
        <f t="shared" si="13"/>
        <v>0</v>
      </c>
      <c r="AI20" s="75">
        <f t="shared" si="13"/>
        <v>0</v>
      </c>
      <c r="AJ20" s="75">
        <f t="shared" si="13"/>
        <v>0</v>
      </c>
      <c r="AK20" s="75">
        <f t="shared" si="13"/>
        <v>0</v>
      </c>
      <c r="AL20" s="75">
        <f t="shared" si="13"/>
        <v>0</v>
      </c>
      <c r="AM20" s="75">
        <f t="shared" si="13"/>
        <v>0</v>
      </c>
      <c r="AN20" s="75">
        <f t="shared" si="13"/>
        <v>0</v>
      </c>
      <c r="AO20" s="75">
        <f t="shared" si="13"/>
        <v>0</v>
      </c>
      <c r="AP20" s="75">
        <f t="shared" si="13"/>
        <v>0</v>
      </c>
      <c r="AQ20" s="75">
        <f t="shared" si="13"/>
        <v>0</v>
      </c>
      <c r="AR20" s="75">
        <f t="shared" si="13"/>
        <v>0</v>
      </c>
      <c r="AS20" s="75">
        <f t="shared" si="13"/>
        <v>0</v>
      </c>
      <c r="AT20" s="75">
        <f t="shared" si="13"/>
        <v>0</v>
      </c>
      <c r="AV20" s="75">
        <f>SUM($F20:F20)</f>
        <v>27.4756369519</v>
      </c>
      <c r="AW20" s="75">
        <f>SUM($F20:G20)</f>
        <v>32.4756369519</v>
      </c>
      <c r="AX20" s="75">
        <f>SUM($F20:H20)</f>
        <v>32.4756369519</v>
      </c>
      <c r="AY20" s="75">
        <f>SUM($F20:I20)</f>
        <v>32.4756369519</v>
      </c>
      <c r="AZ20" s="75">
        <f>SUM($F20:J20)</f>
        <v>32.4756369519</v>
      </c>
      <c r="BA20" s="75">
        <f>SUM($F20:K20)</f>
        <v>32.4756369519</v>
      </c>
      <c r="BB20" s="75">
        <f>SUM($F20:L20)</f>
        <v>32.4756369519</v>
      </c>
      <c r="BC20" s="75">
        <f>SUM($F20:M20)</f>
        <v>32.4756369519</v>
      </c>
      <c r="BD20" s="75">
        <f>SUM($F20:N20)</f>
        <v>52.4756369519</v>
      </c>
      <c r="BE20" s="75">
        <f>SUM($F20:O20)</f>
        <v>52.4756369519</v>
      </c>
      <c r="BF20" s="75">
        <f>SUM($F20:P20)</f>
        <v>52.4756369519</v>
      </c>
      <c r="BG20" s="75">
        <f>SUM($F20:Q20)</f>
        <v>52.4756369519</v>
      </c>
      <c r="BH20" s="75">
        <f>SUM($F20:R20)</f>
        <v>52.4756369519</v>
      </c>
      <c r="BI20" s="75">
        <f>SUM($F20:S20)</f>
        <v>52.4756369519</v>
      </c>
      <c r="BJ20" s="75">
        <f>SUM($F20:T20)</f>
        <v>52.4756369519</v>
      </c>
      <c r="BK20" s="75">
        <f>SUM($F20:U20)</f>
        <v>52.4756369519</v>
      </c>
      <c r="BL20" s="75">
        <f>SUM($F20:V20)</f>
        <v>52.4756369519</v>
      </c>
      <c r="BM20" s="75">
        <f>SUM($F20:W20)</f>
        <v>52.4756369519</v>
      </c>
      <c r="BN20" s="75">
        <f>SUM($F20:X20)</f>
        <v>52.4756369519</v>
      </c>
      <c r="BO20" s="75">
        <f>SUM($F20:Y20)</f>
        <v>52.4756369519</v>
      </c>
      <c r="BP20" s="75">
        <f>SUM($F20:Z20)</f>
        <v>407.74150628380005</v>
      </c>
      <c r="BQ20" s="75">
        <f>SUM($F20:AA20)</f>
        <v>407.74150628380005</v>
      </c>
      <c r="BR20" s="75">
        <f>SUM($F20:AB20)</f>
        <v>407.74150628380005</v>
      </c>
      <c r="BS20" s="75">
        <f>SUM($F20:AC20)</f>
        <v>407.74150628380005</v>
      </c>
      <c r="BT20" s="75">
        <f>SUM($F20:AD20)</f>
        <v>407.74150628380005</v>
      </c>
      <c r="BU20" s="75">
        <f>SUM($F20:AE20)</f>
        <v>407.74150628380005</v>
      </c>
      <c r="BV20" s="75">
        <f>SUM($F20:AF20)</f>
        <v>407.74150628380005</v>
      </c>
      <c r="BW20" s="75">
        <f>SUM($F20:AG20)</f>
        <v>407.74150628380005</v>
      </c>
      <c r="BX20" s="75">
        <f>SUM($F20:AH20)</f>
        <v>407.74150628380005</v>
      </c>
      <c r="BY20" s="75">
        <f>SUM($F20:AI20)</f>
        <v>407.74150628380005</v>
      </c>
      <c r="BZ20" s="75">
        <f>SUM($F20:AJ20)</f>
        <v>407.74150628380005</v>
      </c>
      <c r="CA20" s="75">
        <f>SUM($F20:AK20)</f>
        <v>407.74150628380005</v>
      </c>
      <c r="CB20" s="75">
        <f>SUM($F20:AL20)</f>
        <v>407.74150628380005</v>
      </c>
      <c r="CC20" s="75">
        <f>SUM($F20:AM20)</f>
        <v>407.74150628380005</v>
      </c>
      <c r="CD20" s="75">
        <f>SUM($F20:AN20)</f>
        <v>407.74150628380005</v>
      </c>
      <c r="CE20" s="75">
        <f>SUM($F20:AO20)</f>
        <v>407.74150628380005</v>
      </c>
      <c r="CF20" s="75">
        <f>SUM($F20:AP20)</f>
        <v>407.74150628380005</v>
      </c>
      <c r="CG20" s="75">
        <f>SUM($F20:AQ20)</f>
        <v>407.74150628380005</v>
      </c>
      <c r="CH20" s="75">
        <f>SUM($F20:AR20)</f>
        <v>407.74150628380005</v>
      </c>
      <c r="CI20" s="75">
        <f>SUM($F20:AS20)</f>
        <v>407.74150628380005</v>
      </c>
      <c r="CL20" s="485">
        <v>431.63048289700004</v>
      </c>
      <c r="CM20" s="166">
        <f t="shared" si="6"/>
        <v>-23.888976613199986</v>
      </c>
    </row>
    <row r="21" spans="1:91" ht="16.5">
      <c r="A21" s="19" t="s">
        <v>18</v>
      </c>
      <c r="B21" s="207" t="s">
        <v>42</v>
      </c>
      <c r="C21" s="79" t="s">
        <v>69</v>
      </c>
      <c r="D21" s="77">
        <f t="shared" si="5"/>
        <v>0.12869829571722682</v>
      </c>
      <c r="E21" s="75">
        <f t="shared" si="11"/>
        <v>52.4756369519</v>
      </c>
      <c r="F21" s="76">
        <f>'1输入-存量业务到期'!B15</f>
        <v>27.4756369519</v>
      </c>
      <c r="G21" s="76">
        <f>'1输入-存量业务到期'!C15</f>
        <v>5</v>
      </c>
      <c r="H21" s="76">
        <f>'1输入-存量业务到期'!D15</f>
        <v>0</v>
      </c>
      <c r="I21" s="76">
        <f>'1输入-存量业务到期'!E15</f>
        <v>0</v>
      </c>
      <c r="J21" s="76">
        <f>'1输入-存量业务到期'!F15</f>
        <v>0</v>
      </c>
      <c r="K21" s="76">
        <f>'1输入-存量业务到期'!G15</f>
        <v>0</v>
      </c>
      <c r="L21" s="76">
        <f>'1输入-存量业务到期'!H15</f>
        <v>0</v>
      </c>
      <c r="M21" s="76">
        <f>'1输入-存量业务到期'!I15</f>
        <v>0</v>
      </c>
      <c r="N21" s="76">
        <f>'1输入-存量业务到期'!J15</f>
        <v>20</v>
      </c>
      <c r="O21" s="76">
        <f>'1输入-存量业务到期'!K15</f>
        <v>0</v>
      </c>
      <c r="P21" s="76">
        <f>'1输入-存量业务到期'!L15</f>
        <v>0</v>
      </c>
      <c r="Q21" s="76">
        <f>'1输入-存量业务到期'!M15</f>
        <v>0</v>
      </c>
      <c r="R21" s="76">
        <f>'1输入-存量业务到期'!N15</f>
        <v>0</v>
      </c>
      <c r="S21" s="76">
        <f>'1输入-存量业务到期'!O15</f>
        <v>0</v>
      </c>
      <c r="T21" s="76">
        <f>'1输入-存量业务到期'!P15</f>
        <v>0</v>
      </c>
      <c r="U21" s="76">
        <f>'1输入-存量业务到期'!Q15</f>
        <v>0</v>
      </c>
      <c r="V21" s="76">
        <f>'1输入-存量业务到期'!R15</f>
        <v>0</v>
      </c>
      <c r="W21" s="76">
        <f>'1输入-存量业务到期'!S15</f>
        <v>0</v>
      </c>
      <c r="X21" s="76">
        <f>'1输入-存量业务到期'!T15</f>
        <v>0</v>
      </c>
      <c r="Y21" s="76">
        <f>'1输入-存量业务到期'!U15</f>
        <v>0</v>
      </c>
      <c r="Z21" s="76">
        <f>'1输入-存量业务到期'!V15</f>
        <v>0</v>
      </c>
      <c r="AA21" s="76"/>
      <c r="AB21" s="76"/>
      <c r="AC21" s="76"/>
      <c r="AD21" s="76"/>
      <c r="AE21" s="76"/>
      <c r="AF21" s="76"/>
      <c r="AG21" s="76"/>
      <c r="AH21" s="76"/>
      <c r="AI21" s="76"/>
      <c r="AJ21" s="76"/>
      <c r="AK21" s="76"/>
      <c r="AL21" s="76"/>
      <c r="AM21" s="76"/>
      <c r="AN21" s="76"/>
      <c r="AO21" s="76"/>
      <c r="AP21" s="76"/>
      <c r="AQ21" s="76"/>
      <c r="AR21" s="76"/>
      <c r="AS21" s="76"/>
      <c r="AT21" s="76"/>
      <c r="AV21" s="76">
        <f>SUM($F21:F21)</f>
        <v>27.4756369519</v>
      </c>
      <c r="AW21" s="76">
        <f>SUM($F21:G21)</f>
        <v>32.4756369519</v>
      </c>
      <c r="AX21" s="76">
        <f>SUM($F21:H21)</f>
        <v>32.4756369519</v>
      </c>
      <c r="AY21" s="76">
        <f>SUM($F21:I21)</f>
        <v>32.4756369519</v>
      </c>
      <c r="AZ21" s="76">
        <f>SUM($F21:J21)</f>
        <v>32.4756369519</v>
      </c>
      <c r="BA21" s="76">
        <f>SUM($F21:K21)</f>
        <v>32.4756369519</v>
      </c>
      <c r="BB21" s="76">
        <f>SUM($F21:L21)</f>
        <v>32.4756369519</v>
      </c>
      <c r="BC21" s="76">
        <f>SUM($F21:M21)</f>
        <v>32.4756369519</v>
      </c>
      <c r="BD21" s="76">
        <f>SUM($F21:N21)</f>
        <v>52.4756369519</v>
      </c>
      <c r="BE21" s="76">
        <f>SUM($F21:O21)</f>
        <v>52.4756369519</v>
      </c>
      <c r="BF21" s="76">
        <f>SUM($F21:P21)</f>
        <v>52.4756369519</v>
      </c>
      <c r="BG21" s="76">
        <f>SUM($F21:Q21)</f>
        <v>52.4756369519</v>
      </c>
      <c r="BH21" s="76">
        <f>SUM($F21:R21)</f>
        <v>52.4756369519</v>
      </c>
      <c r="BI21" s="76">
        <f>SUM($F21:S21)</f>
        <v>52.4756369519</v>
      </c>
      <c r="BJ21" s="76">
        <f>SUM($F21:T21)</f>
        <v>52.4756369519</v>
      </c>
      <c r="BK21" s="76">
        <f>SUM($F21:U21)</f>
        <v>52.4756369519</v>
      </c>
      <c r="BL21" s="76">
        <f>SUM($F21:V21)</f>
        <v>52.4756369519</v>
      </c>
      <c r="BM21" s="76">
        <f>SUM($F21:W21)</f>
        <v>52.4756369519</v>
      </c>
      <c r="BN21" s="76">
        <f>SUM($F21:X21)</f>
        <v>52.4756369519</v>
      </c>
      <c r="BO21" s="76">
        <f>SUM($F21:Y21)</f>
        <v>52.4756369519</v>
      </c>
      <c r="BP21" s="76">
        <f>SUM($F21:Z21)</f>
        <v>52.4756369519</v>
      </c>
      <c r="BQ21" s="76">
        <f>SUM($F21:AA21)</f>
        <v>52.4756369519</v>
      </c>
      <c r="BR21" s="76">
        <f>SUM($F21:AB21)</f>
        <v>52.4756369519</v>
      </c>
      <c r="BS21" s="76">
        <f>SUM($F21:AC21)</f>
        <v>52.4756369519</v>
      </c>
      <c r="BT21" s="76">
        <f>SUM($F21:AD21)</f>
        <v>52.4756369519</v>
      </c>
      <c r="BU21" s="76">
        <f>SUM($F21:AE21)</f>
        <v>52.4756369519</v>
      </c>
      <c r="BV21" s="76">
        <f>SUM($F21:AF21)</f>
        <v>52.4756369519</v>
      </c>
      <c r="BW21" s="76">
        <f>SUM($F21:AG21)</f>
        <v>52.4756369519</v>
      </c>
      <c r="BX21" s="76">
        <f>SUM($F21:AH21)</f>
        <v>52.4756369519</v>
      </c>
      <c r="BY21" s="76">
        <f>SUM($F21:AI21)</f>
        <v>52.4756369519</v>
      </c>
      <c r="BZ21" s="76">
        <f>SUM($F21:AJ21)</f>
        <v>52.4756369519</v>
      </c>
      <c r="CA21" s="76">
        <f>SUM($F21:AK21)</f>
        <v>52.4756369519</v>
      </c>
      <c r="CB21" s="76">
        <f>SUM($F21:AL21)</f>
        <v>52.4756369519</v>
      </c>
      <c r="CC21" s="76">
        <f>SUM($F21:AM21)</f>
        <v>52.4756369519</v>
      </c>
      <c r="CD21" s="76">
        <f>SUM($F21:AN21)</f>
        <v>52.4756369519</v>
      </c>
      <c r="CE21" s="76">
        <f>SUM($F21:AO21)</f>
        <v>52.4756369519</v>
      </c>
      <c r="CF21" s="76">
        <f>SUM($F21:AP21)</f>
        <v>52.4756369519</v>
      </c>
      <c r="CG21" s="76">
        <f>SUM($F21:AQ21)</f>
        <v>52.4756369519</v>
      </c>
      <c r="CH21" s="76">
        <f>SUM($F21:AR21)</f>
        <v>52.4756369519</v>
      </c>
      <c r="CI21" s="76">
        <f>SUM($F21:AS21)</f>
        <v>52.4756369519</v>
      </c>
      <c r="CL21" s="485">
        <v>73.4756369519</v>
      </c>
      <c r="CM21" s="166">
        <f t="shared" si="6"/>
        <v>-21</v>
      </c>
    </row>
    <row r="22" spans="1:91" ht="16.5">
      <c r="A22" s="19" t="s">
        <v>18</v>
      </c>
      <c r="B22" s="202" t="s">
        <v>43</v>
      </c>
      <c r="C22" s="79" t="s">
        <v>69</v>
      </c>
      <c r="D22" s="77">
        <f t="shared" si="5"/>
        <v>0.87130170428277309</v>
      </c>
      <c r="E22" s="75">
        <f t="shared" si="11"/>
        <v>355.26586933190003</v>
      </c>
      <c r="F22" s="76"/>
      <c r="G22" s="76"/>
      <c r="H22" s="76"/>
      <c r="I22" s="76"/>
      <c r="J22" s="76"/>
      <c r="K22" s="76"/>
      <c r="L22" s="76"/>
      <c r="M22" s="76"/>
      <c r="N22" s="76"/>
      <c r="O22" s="76"/>
      <c r="P22" s="76"/>
      <c r="Q22" s="76"/>
      <c r="R22" s="76"/>
      <c r="S22" s="76"/>
      <c r="T22" s="76"/>
      <c r="U22" s="76"/>
      <c r="V22" s="76"/>
      <c r="W22" s="76"/>
      <c r="X22" s="76"/>
      <c r="Y22" s="76"/>
      <c r="Z22" s="206">
        <f>'1输入-存量业务到期'!W14</f>
        <v>355.26586933190003</v>
      </c>
      <c r="AA22" s="76"/>
      <c r="AB22" s="76"/>
      <c r="AC22" s="76"/>
      <c r="AD22" s="76"/>
      <c r="AE22" s="76"/>
      <c r="AF22" s="76"/>
      <c r="AG22" s="76"/>
      <c r="AH22" s="76"/>
      <c r="AI22" s="76"/>
      <c r="AJ22" s="76"/>
      <c r="AK22" s="76"/>
      <c r="AL22" s="76"/>
      <c r="AM22" s="76"/>
      <c r="AN22" s="76"/>
      <c r="AO22" s="76"/>
      <c r="AP22" s="76"/>
      <c r="AQ22" s="76"/>
      <c r="AR22" s="76"/>
      <c r="AS22" s="76"/>
      <c r="AT22" s="76"/>
      <c r="AV22" s="76">
        <f>SUM($F22:F22)</f>
        <v>0</v>
      </c>
      <c r="AW22" s="76">
        <f>SUM($F22:G22)</f>
        <v>0</v>
      </c>
      <c r="AX22" s="76">
        <f>SUM($F22:H22)</f>
        <v>0</v>
      </c>
      <c r="AY22" s="76">
        <f>SUM($F22:I22)</f>
        <v>0</v>
      </c>
      <c r="AZ22" s="76">
        <f>SUM($F22:J22)</f>
        <v>0</v>
      </c>
      <c r="BA22" s="76">
        <f>SUM($F22:K22)</f>
        <v>0</v>
      </c>
      <c r="BB22" s="76">
        <f>SUM($F22:L22)</f>
        <v>0</v>
      </c>
      <c r="BC22" s="76">
        <f>SUM($F22:M22)</f>
        <v>0</v>
      </c>
      <c r="BD22" s="76">
        <f>SUM($F22:N22)</f>
        <v>0</v>
      </c>
      <c r="BE22" s="76">
        <f>SUM($F22:O22)</f>
        <v>0</v>
      </c>
      <c r="BF22" s="76">
        <f>SUM($F22:P22)</f>
        <v>0</v>
      </c>
      <c r="BG22" s="76">
        <f>SUM($F22:Q22)</f>
        <v>0</v>
      </c>
      <c r="BH22" s="76">
        <f>SUM($F22:R22)</f>
        <v>0</v>
      </c>
      <c r="BI22" s="76">
        <f>SUM($F22:S22)</f>
        <v>0</v>
      </c>
      <c r="BJ22" s="76">
        <f>SUM($F22:T22)</f>
        <v>0</v>
      </c>
      <c r="BK22" s="76">
        <f>SUM($F22:U22)</f>
        <v>0</v>
      </c>
      <c r="BL22" s="76">
        <f>SUM($F22:V22)</f>
        <v>0</v>
      </c>
      <c r="BM22" s="76">
        <f>SUM($F22:W22)</f>
        <v>0</v>
      </c>
      <c r="BN22" s="76">
        <f>SUM($F22:X22)</f>
        <v>0</v>
      </c>
      <c r="BO22" s="76">
        <f>SUM($F22:Y22)</f>
        <v>0</v>
      </c>
      <c r="BP22" s="76">
        <f>SUM($F22:Z22)</f>
        <v>355.26586933190003</v>
      </c>
      <c r="BQ22" s="76">
        <f>SUM($F22:AA22)</f>
        <v>355.26586933190003</v>
      </c>
      <c r="BR22" s="76">
        <f>SUM($F22:AB22)</f>
        <v>355.26586933190003</v>
      </c>
      <c r="BS22" s="76">
        <f>SUM($F22:AC22)</f>
        <v>355.26586933190003</v>
      </c>
      <c r="BT22" s="76">
        <f>SUM($F22:AD22)</f>
        <v>355.26586933190003</v>
      </c>
      <c r="BU22" s="76">
        <f>SUM($F22:AE22)</f>
        <v>355.26586933190003</v>
      </c>
      <c r="BV22" s="76">
        <f>SUM($F22:AF22)</f>
        <v>355.26586933190003</v>
      </c>
      <c r="BW22" s="76">
        <f>SUM($F22:AG22)</f>
        <v>355.26586933190003</v>
      </c>
      <c r="BX22" s="76">
        <f>SUM($F22:AH22)</f>
        <v>355.26586933190003</v>
      </c>
      <c r="BY22" s="76">
        <f>SUM($F22:AI22)</f>
        <v>355.26586933190003</v>
      </c>
      <c r="BZ22" s="76">
        <f>SUM($F22:AJ22)</f>
        <v>355.26586933190003</v>
      </c>
      <c r="CA22" s="76">
        <f>SUM($F22:AK22)</f>
        <v>355.26586933190003</v>
      </c>
      <c r="CB22" s="76">
        <f>SUM($F22:AL22)</f>
        <v>355.26586933190003</v>
      </c>
      <c r="CC22" s="76">
        <f>SUM($F22:AM22)</f>
        <v>355.26586933190003</v>
      </c>
      <c r="CD22" s="76">
        <f>SUM($F22:AN22)</f>
        <v>355.26586933190003</v>
      </c>
      <c r="CE22" s="76">
        <f>SUM($F22:AO22)</f>
        <v>355.26586933190003</v>
      </c>
      <c r="CF22" s="76">
        <f>SUM($F22:AP22)</f>
        <v>355.26586933190003</v>
      </c>
      <c r="CG22" s="76">
        <f>SUM($F22:AQ22)</f>
        <v>355.26586933190003</v>
      </c>
      <c r="CH22" s="76">
        <f>SUM($F22:AR22)</f>
        <v>355.26586933190003</v>
      </c>
      <c r="CI22" s="76">
        <f>SUM($F22:AS22)</f>
        <v>355.26586933190003</v>
      </c>
      <c r="CL22" s="485">
        <v>358.15484594510002</v>
      </c>
      <c r="CM22" s="166">
        <f t="shared" si="6"/>
        <v>-2.8889766131999863</v>
      </c>
    </row>
    <row r="23" spans="1:91" ht="16.5">
      <c r="A23" s="19" t="s">
        <v>9</v>
      </c>
      <c r="B23" s="208" t="s">
        <v>19</v>
      </c>
      <c r="C23" s="79" t="s">
        <v>69</v>
      </c>
      <c r="D23" s="77">
        <f t="shared" si="5"/>
        <v>3.1314772642032661E-2</v>
      </c>
      <c r="E23" s="75">
        <f t="shared" si="11"/>
        <v>1738.4906123947997</v>
      </c>
      <c r="F23" s="76">
        <f>'1输入-存量业务到期'!B16</f>
        <v>1298.8540878547999</v>
      </c>
      <c r="G23" s="76">
        <f>'1输入-存量业务到期'!C16</f>
        <v>83.5</v>
      </c>
      <c r="H23" s="76">
        <f>'1输入-存量业务到期'!D16</f>
        <v>68.5</v>
      </c>
      <c r="I23" s="76">
        <f>'1输入-存量业务到期'!E16</f>
        <v>42.745800000000003</v>
      </c>
      <c r="J23" s="76">
        <f>'1输入-存量业务到期'!F16</f>
        <v>42.5</v>
      </c>
      <c r="K23" s="76">
        <f>'1输入-存量业务到期'!G16</f>
        <v>53</v>
      </c>
      <c r="L23" s="76">
        <f>'1输入-存量业务到期'!H16</f>
        <v>56.245800000000003</v>
      </c>
      <c r="M23" s="76">
        <f>'1输入-存量业务到期'!I16</f>
        <v>17.9162</v>
      </c>
      <c r="N23" s="76">
        <f>'1输入-存量业务到期'!J16</f>
        <v>6</v>
      </c>
      <c r="O23" s="76">
        <f>'1输入-存量业务到期'!K16</f>
        <v>7.2587245400000002</v>
      </c>
      <c r="P23" s="76">
        <f>'1输入-存量业务到期'!L16</f>
        <v>54.07</v>
      </c>
      <c r="Q23" s="76">
        <f>'1输入-存量业务到期'!M16</f>
        <v>7.9</v>
      </c>
      <c r="R23" s="76">
        <f>'1输入-存量业务到期'!N16</f>
        <v>0</v>
      </c>
      <c r="S23" s="76">
        <f>'1输入-存量业务到期'!O16</f>
        <v>0</v>
      </c>
      <c r="T23" s="76">
        <f>'1输入-存量业务到期'!P16</f>
        <v>0</v>
      </c>
      <c r="U23" s="76">
        <f>'1输入-存量业务到期'!Q16</f>
        <v>0</v>
      </c>
      <c r="V23" s="76">
        <f>'1输入-存量业务到期'!R16</f>
        <v>0</v>
      </c>
      <c r="W23" s="76">
        <f>'1输入-存量业务到期'!S16</f>
        <v>0</v>
      </c>
      <c r="X23" s="76">
        <f>'1输入-存量业务到期'!T16</f>
        <v>0</v>
      </c>
      <c r="Y23" s="76">
        <f>'1输入-存量业务到期'!U16</f>
        <v>0</v>
      </c>
      <c r="Z23" s="76">
        <f>'1输入-存量业务到期'!V16</f>
        <v>0</v>
      </c>
      <c r="AA23" s="76"/>
      <c r="AB23" s="76"/>
      <c r="AC23" s="76"/>
      <c r="AD23" s="76"/>
      <c r="AE23" s="76"/>
      <c r="AF23" s="76"/>
      <c r="AG23" s="76"/>
      <c r="AH23" s="76"/>
      <c r="AI23" s="76"/>
      <c r="AJ23" s="76"/>
      <c r="AK23" s="76"/>
      <c r="AL23" s="76"/>
      <c r="AM23" s="76"/>
      <c r="AN23" s="76"/>
      <c r="AO23" s="76"/>
      <c r="AP23" s="76"/>
      <c r="AQ23" s="76"/>
      <c r="AR23" s="76"/>
      <c r="AS23" s="76"/>
      <c r="AT23" s="76"/>
      <c r="AV23" s="76">
        <f>SUM($F23:F23)</f>
        <v>1298.8540878547999</v>
      </c>
      <c r="AW23" s="76">
        <f>SUM($F23:G23)</f>
        <v>1382.3540878547999</v>
      </c>
      <c r="AX23" s="76">
        <f>SUM($F23:H23)</f>
        <v>1450.8540878547999</v>
      </c>
      <c r="AY23" s="76">
        <f>SUM($F23:I23)</f>
        <v>1493.5998878547998</v>
      </c>
      <c r="AZ23" s="76">
        <f>SUM($F23:J23)</f>
        <v>1536.0998878547998</v>
      </c>
      <c r="BA23" s="76">
        <f>SUM($F23:K23)</f>
        <v>1589.0998878547998</v>
      </c>
      <c r="BB23" s="76">
        <f>SUM($F23:L23)</f>
        <v>1645.3456878547997</v>
      </c>
      <c r="BC23" s="76">
        <f>SUM($F23:M23)</f>
        <v>1663.2618878547996</v>
      </c>
      <c r="BD23" s="76">
        <f>SUM($F23:N23)</f>
        <v>1669.2618878547996</v>
      </c>
      <c r="BE23" s="76">
        <f>SUM($F23:O23)</f>
        <v>1676.5206123947996</v>
      </c>
      <c r="BF23" s="76">
        <f>SUM($F23:P23)</f>
        <v>1730.5906123947996</v>
      </c>
      <c r="BG23" s="76">
        <f>SUM($F23:Q23)</f>
        <v>1738.4906123947997</v>
      </c>
      <c r="BH23" s="76">
        <f>SUM($F23:R23)</f>
        <v>1738.4906123947997</v>
      </c>
      <c r="BI23" s="76">
        <f>SUM($F23:S23)</f>
        <v>1738.4906123947997</v>
      </c>
      <c r="BJ23" s="76">
        <f>SUM($F23:T23)</f>
        <v>1738.4906123947997</v>
      </c>
      <c r="BK23" s="76">
        <f>SUM($F23:U23)</f>
        <v>1738.4906123947997</v>
      </c>
      <c r="BL23" s="76">
        <f>SUM($F23:V23)</f>
        <v>1738.4906123947997</v>
      </c>
      <c r="BM23" s="76">
        <f>SUM($F23:W23)</f>
        <v>1738.4906123947997</v>
      </c>
      <c r="BN23" s="76">
        <f>SUM($F23:X23)</f>
        <v>1738.4906123947997</v>
      </c>
      <c r="BO23" s="76">
        <f>SUM($F23:Y23)</f>
        <v>1738.4906123947997</v>
      </c>
      <c r="BP23" s="76">
        <f>SUM($F23:Z23)</f>
        <v>1738.4906123947997</v>
      </c>
      <c r="BQ23" s="76">
        <f>SUM($F23:AA23)</f>
        <v>1738.4906123947997</v>
      </c>
      <c r="BR23" s="76">
        <f>SUM($F23:AB23)</f>
        <v>1738.4906123947997</v>
      </c>
      <c r="BS23" s="76">
        <f>SUM($F23:AC23)</f>
        <v>1738.4906123947997</v>
      </c>
      <c r="BT23" s="76">
        <f>SUM($F23:AD23)</f>
        <v>1738.4906123947997</v>
      </c>
      <c r="BU23" s="76">
        <f>SUM($F23:AE23)</f>
        <v>1738.4906123947997</v>
      </c>
      <c r="BV23" s="76">
        <f>SUM($F23:AF23)</f>
        <v>1738.4906123947997</v>
      </c>
      <c r="BW23" s="76">
        <f>SUM($F23:AG23)</f>
        <v>1738.4906123947997</v>
      </c>
      <c r="BX23" s="76">
        <f>SUM($F23:AH23)</f>
        <v>1738.4906123947997</v>
      </c>
      <c r="BY23" s="76">
        <f>SUM($F23:AI23)</f>
        <v>1738.4906123947997</v>
      </c>
      <c r="BZ23" s="76">
        <f>SUM($F23:AJ23)</f>
        <v>1738.4906123947997</v>
      </c>
      <c r="CA23" s="76">
        <f>SUM($F23:AK23)</f>
        <v>1738.4906123947997</v>
      </c>
      <c r="CB23" s="76">
        <f>SUM($F23:AL23)</f>
        <v>1738.4906123947997</v>
      </c>
      <c r="CC23" s="76">
        <f>SUM($F23:AM23)</f>
        <v>1738.4906123947997</v>
      </c>
      <c r="CD23" s="76">
        <f>SUM($F23:AN23)</f>
        <v>1738.4906123947997</v>
      </c>
      <c r="CE23" s="76">
        <f>SUM($F23:AO23)</f>
        <v>1738.4906123947997</v>
      </c>
      <c r="CF23" s="76">
        <f>SUM($F23:AP23)</f>
        <v>1738.4906123947997</v>
      </c>
      <c r="CG23" s="76">
        <f>SUM($F23:AQ23)</f>
        <v>1738.4906123947997</v>
      </c>
      <c r="CH23" s="76">
        <f>SUM($F23:AR23)</f>
        <v>1738.4906123947997</v>
      </c>
      <c r="CI23" s="76">
        <f>SUM($F23:AS23)</f>
        <v>1738.4906123947997</v>
      </c>
      <c r="CL23" s="485">
        <v>1337.4249184694997</v>
      </c>
      <c r="CM23" s="166">
        <f t="shared" si="6"/>
        <v>401.06569392529991</v>
      </c>
    </row>
    <row r="24" spans="1:91" ht="16.5">
      <c r="A24" s="19" t="s">
        <v>9</v>
      </c>
      <c r="B24" s="15" t="s">
        <v>20</v>
      </c>
      <c r="C24" s="79"/>
      <c r="D24" s="77">
        <f t="shared" si="5"/>
        <v>4.6812762844208738E-2</v>
      </c>
      <c r="E24" s="75">
        <f t="shared" si="11"/>
        <v>2598.8867834117</v>
      </c>
      <c r="F24" s="75">
        <f t="shared" ref="F24:Q24" si="14">SUMIF($A$5:$A$28,$B24,F$5:F$28)</f>
        <v>2371.1233684117001</v>
      </c>
      <c r="G24" s="75">
        <f t="shared" si="14"/>
        <v>227.76341499999998</v>
      </c>
      <c r="H24" s="75">
        <f t="shared" si="14"/>
        <v>0</v>
      </c>
      <c r="I24" s="75">
        <f t="shared" si="14"/>
        <v>0</v>
      </c>
      <c r="J24" s="75">
        <f t="shared" si="14"/>
        <v>0</v>
      </c>
      <c r="K24" s="75">
        <f t="shared" si="14"/>
        <v>0</v>
      </c>
      <c r="L24" s="75">
        <f t="shared" si="14"/>
        <v>0</v>
      </c>
      <c r="M24" s="75">
        <f t="shared" si="14"/>
        <v>0</v>
      </c>
      <c r="N24" s="75">
        <f t="shared" si="14"/>
        <v>0</v>
      </c>
      <c r="O24" s="75">
        <f t="shared" si="14"/>
        <v>0</v>
      </c>
      <c r="P24" s="75">
        <f t="shared" si="14"/>
        <v>0</v>
      </c>
      <c r="Q24" s="75">
        <f t="shared" si="14"/>
        <v>0</v>
      </c>
      <c r="R24" s="75">
        <f t="shared" ref="R24:AA24" si="15">SUMIF($A$5:$A$28,$B24,R$5:R$28)</f>
        <v>0</v>
      </c>
      <c r="S24" s="75">
        <f t="shared" si="15"/>
        <v>0</v>
      </c>
      <c r="T24" s="75">
        <f t="shared" si="15"/>
        <v>0</v>
      </c>
      <c r="U24" s="75">
        <f t="shared" si="15"/>
        <v>0</v>
      </c>
      <c r="V24" s="75">
        <f t="shared" si="15"/>
        <v>0</v>
      </c>
      <c r="W24" s="75">
        <f t="shared" si="15"/>
        <v>0</v>
      </c>
      <c r="X24" s="75">
        <f t="shared" si="15"/>
        <v>0</v>
      </c>
      <c r="Y24" s="75">
        <f t="shared" si="15"/>
        <v>0</v>
      </c>
      <c r="Z24" s="75">
        <f t="shared" si="15"/>
        <v>0</v>
      </c>
      <c r="AA24" s="75">
        <f t="shared" si="15"/>
        <v>0</v>
      </c>
      <c r="AB24" s="75">
        <f t="shared" ref="AB24:AK24" si="16">SUMIF($A$5:$A$28,$B24,AB$5:AB$28)</f>
        <v>0</v>
      </c>
      <c r="AC24" s="75">
        <f t="shared" si="16"/>
        <v>0</v>
      </c>
      <c r="AD24" s="75">
        <f t="shared" si="16"/>
        <v>0</v>
      </c>
      <c r="AE24" s="75">
        <f t="shared" si="16"/>
        <v>0</v>
      </c>
      <c r="AF24" s="75">
        <f t="shared" si="16"/>
        <v>0</v>
      </c>
      <c r="AG24" s="75">
        <f t="shared" si="16"/>
        <v>0</v>
      </c>
      <c r="AH24" s="75">
        <f t="shared" si="16"/>
        <v>0</v>
      </c>
      <c r="AI24" s="75">
        <f t="shared" si="16"/>
        <v>0</v>
      </c>
      <c r="AJ24" s="75">
        <f t="shared" si="16"/>
        <v>0</v>
      </c>
      <c r="AK24" s="75">
        <f t="shared" si="16"/>
        <v>0</v>
      </c>
      <c r="AL24" s="75">
        <f t="shared" ref="AL24:AT24" si="17">SUMIF($A$5:$A$28,$B24,AL$5:AL$28)</f>
        <v>0</v>
      </c>
      <c r="AM24" s="75">
        <f t="shared" si="17"/>
        <v>0</v>
      </c>
      <c r="AN24" s="75">
        <f t="shared" si="17"/>
        <v>0</v>
      </c>
      <c r="AO24" s="75">
        <f t="shared" si="17"/>
        <v>0</v>
      </c>
      <c r="AP24" s="75">
        <f t="shared" si="17"/>
        <v>0</v>
      </c>
      <c r="AQ24" s="75">
        <f t="shared" si="17"/>
        <v>0</v>
      </c>
      <c r="AR24" s="75">
        <f t="shared" si="17"/>
        <v>0</v>
      </c>
      <c r="AS24" s="75">
        <f t="shared" si="17"/>
        <v>0</v>
      </c>
      <c r="AT24" s="75">
        <f t="shared" si="17"/>
        <v>0</v>
      </c>
      <c r="AV24" s="75">
        <f>SUM($F24:F24)</f>
        <v>2371.1233684117001</v>
      </c>
      <c r="AW24" s="75">
        <f>SUM($F24:G24)</f>
        <v>2598.8867834117</v>
      </c>
      <c r="AX24" s="75">
        <f>SUM($F24:H24)</f>
        <v>2598.8867834117</v>
      </c>
      <c r="AY24" s="75">
        <f>SUM($F24:I24)</f>
        <v>2598.8867834117</v>
      </c>
      <c r="AZ24" s="75">
        <f>SUM($F24:J24)</f>
        <v>2598.8867834117</v>
      </c>
      <c r="BA24" s="75">
        <f>SUM($F24:K24)</f>
        <v>2598.8867834117</v>
      </c>
      <c r="BB24" s="75">
        <f>SUM($F24:L24)</f>
        <v>2598.8867834117</v>
      </c>
      <c r="BC24" s="75">
        <f>SUM($F24:M24)</f>
        <v>2598.8867834117</v>
      </c>
      <c r="BD24" s="75">
        <f>SUM($F24:N24)</f>
        <v>2598.8867834117</v>
      </c>
      <c r="BE24" s="75">
        <f>SUM($F24:O24)</f>
        <v>2598.8867834117</v>
      </c>
      <c r="BF24" s="75">
        <f>SUM($F24:P24)</f>
        <v>2598.8867834117</v>
      </c>
      <c r="BG24" s="75">
        <f>SUM($F24:Q24)</f>
        <v>2598.8867834117</v>
      </c>
      <c r="BH24" s="75">
        <f>SUM($F24:R24)</f>
        <v>2598.8867834117</v>
      </c>
      <c r="BI24" s="75">
        <f>SUM($F24:S24)</f>
        <v>2598.8867834117</v>
      </c>
      <c r="BJ24" s="75">
        <f>SUM($F24:T24)</f>
        <v>2598.8867834117</v>
      </c>
      <c r="BK24" s="75">
        <f>SUM($F24:U24)</f>
        <v>2598.8867834117</v>
      </c>
      <c r="BL24" s="75">
        <f>SUM($F24:V24)</f>
        <v>2598.8867834117</v>
      </c>
      <c r="BM24" s="75">
        <f>SUM($F24:W24)</f>
        <v>2598.8867834117</v>
      </c>
      <c r="BN24" s="75">
        <f>SUM($F24:X24)</f>
        <v>2598.8867834117</v>
      </c>
      <c r="BO24" s="75">
        <f>SUM($F24:Y24)</f>
        <v>2598.8867834117</v>
      </c>
      <c r="BP24" s="75">
        <f>SUM($F24:Z24)</f>
        <v>2598.8867834117</v>
      </c>
      <c r="BQ24" s="75">
        <f>SUM($F24:AA24)</f>
        <v>2598.8867834117</v>
      </c>
      <c r="BR24" s="75">
        <f>SUM($F24:AB24)</f>
        <v>2598.8867834117</v>
      </c>
      <c r="BS24" s="75">
        <f>SUM($F24:AC24)</f>
        <v>2598.8867834117</v>
      </c>
      <c r="BT24" s="75">
        <f>SUM($F24:AD24)</f>
        <v>2598.8867834117</v>
      </c>
      <c r="BU24" s="75">
        <f>SUM($F24:AE24)</f>
        <v>2598.8867834117</v>
      </c>
      <c r="BV24" s="75">
        <f>SUM($F24:AF24)</f>
        <v>2598.8867834117</v>
      </c>
      <c r="BW24" s="75">
        <f>SUM($F24:AG24)</f>
        <v>2598.8867834117</v>
      </c>
      <c r="BX24" s="75">
        <f>SUM($F24:AH24)</f>
        <v>2598.8867834117</v>
      </c>
      <c r="BY24" s="75">
        <f>SUM($F24:AI24)</f>
        <v>2598.8867834117</v>
      </c>
      <c r="BZ24" s="75">
        <f>SUM($F24:AJ24)</f>
        <v>2598.8867834117</v>
      </c>
      <c r="CA24" s="75">
        <f>SUM($F24:AK24)</f>
        <v>2598.8867834117</v>
      </c>
      <c r="CB24" s="75">
        <f>SUM($F24:AL24)</f>
        <v>2598.8867834117</v>
      </c>
      <c r="CC24" s="75">
        <f>SUM($F24:AM24)</f>
        <v>2598.8867834117</v>
      </c>
      <c r="CD24" s="75">
        <f>SUM($F24:AN24)</f>
        <v>2598.8867834117</v>
      </c>
      <c r="CE24" s="75">
        <f>SUM($F24:AO24)</f>
        <v>2598.8867834117</v>
      </c>
      <c r="CF24" s="75">
        <f>SUM($F24:AP24)</f>
        <v>2598.8867834117</v>
      </c>
      <c r="CG24" s="75">
        <f>SUM($F24:AQ24)</f>
        <v>2598.8867834117</v>
      </c>
      <c r="CH24" s="75">
        <f>SUM($F24:AR24)</f>
        <v>2598.8867834117</v>
      </c>
      <c r="CI24" s="75">
        <f>SUM($F24:AS24)</f>
        <v>2598.8867834117</v>
      </c>
      <c r="CL24" s="485">
        <v>2022.8274687474996</v>
      </c>
      <c r="CM24" s="166">
        <f t="shared" si="6"/>
        <v>576.05931466420043</v>
      </c>
    </row>
    <row r="25" spans="1:91" ht="16.5">
      <c r="A25" s="19" t="s">
        <v>20</v>
      </c>
      <c r="B25" s="201" t="s">
        <v>44</v>
      </c>
      <c r="C25" s="79" t="s">
        <v>69</v>
      </c>
      <c r="D25" s="77">
        <f t="shared" si="5"/>
        <v>0.98692470806015997</v>
      </c>
      <c r="E25" s="75">
        <f>SUM(F25:AT25)</f>
        <v>2564.9055800000001</v>
      </c>
      <c r="F25" s="76">
        <f>'1输入-存量业务到期'!B17</f>
        <v>2343.2721900000001</v>
      </c>
      <c r="G25" s="76">
        <f>'1输入-存量业务到期'!C17</f>
        <v>221.63338999999999</v>
      </c>
      <c r="H25" s="76">
        <f>'1输入-存量业务到期'!D17</f>
        <v>0</v>
      </c>
      <c r="I25" s="76">
        <f>'1输入-存量业务到期'!E17</f>
        <v>0</v>
      </c>
      <c r="J25" s="76">
        <f>'1输入-存量业务到期'!F17</f>
        <v>0</v>
      </c>
      <c r="K25" s="76">
        <f>'1输入-存量业务到期'!G17</f>
        <v>0</v>
      </c>
      <c r="L25" s="76">
        <f>'1输入-存量业务到期'!H17</f>
        <v>0</v>
      </c>
      <c r="M25" s="76">
        <f>'1输入-存量业务到期'!I17</f>
        <v>0</v>
      </c>
      <c r="N25" s="76">
        <f>'1输入-存量业务到期'!J17</f>
        <v>0</v>
      </c>
      <c r="O25" s="76">
        <f>'1输入-存量业务到期'!K17</f>
        <v>0</v>
      </c>
      <c r="P25" s="76">
        <f>'1输入-存量业务到期'!L17</f>
        <v>0</v>
      </c>
      <c r="Q25" s="76">
        <f>'1输入-存量业务到期'!M17</f>
        <v>0</v>
      </c>
      <c r="R25" s="76">
        <f>'1输入-存量业务到期'!N17</f>
        <v>0</v>
      </c>
      <c r="S25" s="76">
        <f>'1输入-存量业务到期'!O17</f>
        <v>0</v>
      </c>
      <c r="T25" s="76">
        <f>'1输入-存量业务到期'!P17</f>
        <v>0</v>
      </c>
      <c r="U25" s="76">
        <f>'1输入-存量业务到期'!Q17</f>
        <v>0</v>
      </c>
      <c r="V25" s="76">
        <f>'1输入-存量业务到期'!R17</f>
        <v>0</v>
      </c>
      <c r="W25" s="76">
        <f>'1输入-存量业务到期'!S17</f>
        <v>0</v>
      </c>
      <c r="X25" s="76">
        <f>'1输入-存量业务到期'!T17</f>
        <v>0</v>
      </c>
      <c r="Y25" s="76">
        <f>'1输入-存量业务到期'!U17</f>
        <v>0</v>
      </c>
      <c r="Z25" s="76">
        <f>'1输入-存量业务到期'!V17</f>
        <v>0</v>
      </c>
      <c r="AA25" s="76"/>
      <c r="AB25" s="76"/>
      <c r="AC25" s="76"/>
      <c r="AD25" s="76"/>
      <c r="AE25" s="76"/>
      <c r="AF25" s="76"/>
      <c r="AG25" s="76"/>
      <c r="AH25" s="76"/>
      <c r="AI25" s="76"/>
      <c r="AJ25" s="76"/>
      <c r="AK25" s="76"/>
      <c r="AL25" s="76"/>
      <c r="AM25" s="76"/>
      <c r="AN25" s="76"/>
      <c r="AO25" s="76"/>
      <c r="AP25" s="76"/>
      <c r="AQ25" s="76"/>
      <c r="AR25" s="76"/>
      <c r="AS25" s="76"/>
      <c r="AT25" s="76"/>
      <c r="AV25" s="76">
        <f>SUM($F25:F25)</f>
        <v>2343.2721900000001</v>
      </c>
      <c r="AW25" s="76">
        <f>SUM($F25:G25)</f>
        <v>2564.9055800000001</v>
      </c>
      <c r="AX25" s="76">
        <f>SUM($F25:H25)</f>
        <v>2564.9055800000001</v>
      </c>
      <c r="AY25" s="76">
        <f>SUM($F25:I25)</f>
        <v>2564.9055800000001</v>
      </c>
      <c r="AZ25" s="76">
        <f>SUM($F25:J25)</f>
        <v>2564.9055800000001</v>
      </c>
      <c r="BA25" s="76">
        <f>SUM($F25:K25)</f>
        <v>2564.9055800000001</v>
      </c>
      <c r="BB25" s="76">
        <f>SUM($F25:L25)</f>
        <v>2564.9055800000001</v>
      </c>
      <c r="BC25" s="76">
        <f>SUM($F25:M25)</f>
        <v>2564.9055800000001</v>
      </c>
      <c r="BD25" s="76">
        <f>SUM($F25:N25)</f>
        <v>2564.9055800000001</v>
      </c>
      <c r="BE25" s="76">
        <f>SUM($F25:O25)</f>
        <v>2564.9055800000001</v>
      </c>
      <c r="BF25" s="76">
        <f>SUM($F25:P25)</f>
        <v>2564.9055800000001</v>
      </c>
      <c r="BG25" s="76">
        <f>SUM($F25:Q25)</f>
        <v>2564.9055800000001</v>
      </c>
      <c r="BH25" s="76">
        <f>SUM($F25:R25)</f>
        <v>2564.9055800000001</v>
      </c>
      <c r="BI25" s="76">
        <f>SUM($F25:S25)</f>
        <v>2564.9055800000001</v>
      </c>
      <c r="BJ25" s="76">
        <f>SUM($F25:T25)</f>
        <v>2564.9055800000001</v>
      </c>
      <c r="BK25" s="76">
        <f>SUM($F25:U25)</f>
        <v>2564.9055800000001</v>
      </c>
      <c r="BL25" s="76">
        <f>SUM($F25:V25)</f>
        <v>2564.9055800000001</v>
      </c>
      <c r="BM25" s="76">
        <f>SUM($F25:W25)</f>
        <v>2564.9055800000001</v>
      </c>
      <c r="BN25" s="76">
        <f>SUM($F25:X25)</f>
        <v>2564.9055800000001</v>
      </c>
      <c r="BO25" s="76">
        <f>SUM($F25:Y25)</f>
        <v>2564.9055800000001</v>
      </c>
      <c r="BP25" s="76">
        <f>SUM($F25:Z25)</f>
        <v>2564.9055800000001</v>
      </c>
      <c r="BQ25" s="76">
        <f>SUM($F25:AA25)</f>
        <v>2564.9055800000001</v>
      </c>
      <c r="BR25" s="76">
        <f>SUM($F25:AB25)</f>
        <v>2564.9055800000001</v>
      </c>
      <c r="BS25" s="76">
        <f>SUM($F25:AC25)</f>
        <v>2564.9055800000001</v>
      </c>
      <c r="BT25" s="76">
        <f>SUM($F25:AD25)</f>
        <v>2564.9055800000001</v>
      </c>
      <c r="BU25" s="76">
        <f>SUM($F25:AE25)</f>
        <v>2564.9055800000001</v>
      </c>
      <c r="BV25" s="76">
        <f>SUM($F25:AF25)</f>
        <v>2564.9055800000001</v>
      </c>
      <c r="BW25" s="76">
        <f>SUM($F25:AG25)</f>
        <v>2564.9055800000001</v>
      </c>
      <c r="BX25" s="76">
        <f>SUM($F25:AH25)</f>
        <v>2564.9055800000001</v>
      </c>
      <c r="BY25" s="76">
        <f>SUM($F25:AI25)</f>
        <v>2564.9055800000001</v>
      </c>
      <c r="BZ25" s="76">
        <f>SUM($F25:AJ25)</f>
        <v>2564.9055800000001</v>
      </c>
      <c r="CA25" s="76">
        <f>SUM($F25:AK25)</f>
        <v>2564.9055800000001</v>
      </c>
      <c r="CB25" s="76">
        <f>SUM($F25:AL25)</f>
        <v>2564.9055800000001</v>
      </c>
      <c r="CC25" s="76">
        <f>SUM($F25:AM25)</f>
        <v>2564.9055800000001</v>
      </c>
      <c r="CD25" s="76">
        <f>SUM($F25:AN25)</f>
        <v>2564.9055800000001</v>
      </c>
      <c r="CE25" s="76">
        <f>SUM($F25:AO25)</f>
        <v>2564.9055800000001</v>
      </c>
      <c r="CF25" s="76">
        <f>SUM($F25:AP25)</f>
        <v>2564.9055800000001</v>
      </c>
      <c r="CG25" s="76">
        <f>SUM($F25:AQ25)</f>
        <v>2564.9055800000001</v>
      </c>
      <c r="CH25" s="76">
        <f>SUM($F25:AR25)</f>
        <v>2564.9055800000001</v>
      </c>
      <c r="CI25" s="76">
        <f>SUM($F25:AS25)</f>
        <v>2564.9055800000001</v>
      </c>
      <c r="CL25" s="485">
        <v>1890.9605799999999</v>
      </c>
      <c r="CM25" s="166">
        <f t="shared" si="6"/>
        <v>673.94500000000016</v>
      </c>
    </row>
    <row r="26" spans="1:91" ht="16.5">
      <c r="A26" s="19" t="s">
        <v>20</v>
      </c>
      <c r="B26" s="17" t="s">
        <v>45</v>
      </c>
      <c r="C26" s="79" t="s">
        <v>69</v>
      </c>
      <c r="D26" s="77">
        <f t="shared" si="5"/>
        <v>0</v>
      </c>
      <c r="E26" s="75">
        <f t="shared" si="11"/>
        <v>0</v>
      </c>
      <c r="F26" s="76"/>
      <c r="G26" s="76"/>
      <c r="H26" s="76"/>
      <c r="I26" s="76"/>
      <c r="J26" s="76"/>
      <c r="K26" s="76"/>
      <c r="L26" s="76"/>
      <c r="M26" s="76"/>
      <c r="N26" s="76"/>
      <c r="O26" s="76"/>
      <c r="P26" s="76"/>
      <c r="Q26" s="76"/>
      <c r="R26" s="76"/>
      <c r="S26" s="76"/>
      <c r="T26" s="76"/>
      <c r="U26" s="76"/>
      <c r="V26" s="76"/>
      <c r="W26" s="76"/>
      <c r="X26" s="76"/>
      <c r="Y26" s="76"/>
      <c r="Z26" s="76"/>
      <c r="AA26" s="76"/>
      <c r="AB26" s="76"/>
      <c r="AC26" s="76"/>
      <c r="AD26" s="76"/>
      <c r="AE26" s="76"/>
      <c r="AF26" s="76"/>
      <c r="AG26" s="76"/>
      <c r="AH26" s="76"/>
      <c r="AI26" s="76"/>
      <c r="AJ26" s="76"/>
      <c r="AK26" s="76"/>
      <c r="AL26" s="76"/>
      <c r="AM26" s="76"/>
      <c r="AN26" s="76"/>
      <c r="AO26" s="76"/>
      <c r="AP26" s="76"/>
      <c r="AQ26" s="76"/>
      <c r="AR26" s="76"/>
      <c r="AS26" s="76"/>
      <c r="AT26" s="76"/>
      <c r="AV26" s="76">
        <f>SUM($F26:F26)</f>
        <v>0</v>
      </c>
      <c r="AW26" s="76">
        <f>SUM($F26:G26)</f>
        <v>0</v>
      </c>
      <c r="AX26" s="76">
        <f>SUM($F26:H26)</f>
        <v>0</v>
      </c>
      <c r="AY26" s="76">
        <f>SUM($F26:I26)</f>
        <v>0</v>
      </c>
      <c r="AZ26" s="76">
        <f>SUM($F26:J26)</f>
        <v>0</v>
      </c>
      <c r="BA26" s="76">
        <f>SUM($F26:K26)</f>
        <v>0</v>
      </c>
      <c r="BB26" s="76">
        <f>SUM($F26:L26)</f>
        <v>0</v>
      </c>
      <c r="BC26" s="76">
        <f>SUM($F26:M26)</f>
        <v>0</v>
      </c>
      <c r="BD26" s="76">
        <f>SUM($F26:N26)</f>
        <v>0</v>
      </c>
      <c r="BE26" s="76">
        <f>SUM($F26:O26)</f>
        <v>0</v>
      </c>
      <c r="BF26" s="76">
        <f>SUM($F26:P26)</f>
        <v>0</v>
      </c>
      <c r="BG26" s="76">
        <f>SUM($F26:Q26)</f>
        <v>0</v>
      </c>
      <c r="BH26" s="76">
        <f>SUM($F26:R26)</f>
        <v>0</v>
      </c>
      <c r="BI26" s="76">
        <f>SUM($F26:S26)</f>
        <v>0</v>
      </c>
      <c r="BJ26" s="76">
        <f>SUM($F26:T26)</f>
        <v>0</v>
      </c>
      <c r="BK26" s="76">
        <f>SUM($F26:U26)</f>
        <v>0</v>
      </c>
      <c r="BL26" s="76">
        <f>SUM($F26:V26)</f>
        <v>0</v>
      </c>
      <c r="BM26" s="76">
        <f>SUM($F26:W26)</f>
        <v>0</v>
      </c>
      <c r="BN26" s="76">
        <f>SUM($F26:X26)</f>
        <v>0</v>
      </c>
      <c r="BO26" s="76">
        <f>SUM($F26:Y26)</f>
        <v>0</v>
      </c>
      <c r="BP26" s="76">
        <f>SUM($F26:Z26)</f>
        <v>0</v>
      </c>
      <c r="BQ26" s="76">
        <f>SUM($F26:AA26)</f>
        <v>0</v>
      </c>
      <c r="BR26" s="76">
        <f>SUM($F26:AB26)</f>
        <v>0</v>
      </c>
      <c r="BS26" s="76">
        <f>SUM($F26:AC26)</f>
        <v>0</v>
      </c>
      <c r="BT26" s="76">
        <f>SUM($F26:AD26)</f>
        <v>0</v>
      </c>
      <c r="BU26" s="76">
        <f>SUM($F26:AE26)</f>
        <v>0</v>
      </c>
      <c r="BV26" s="76">
        <f>SUM($F26:AF26)</f>
        <v>0</v>
      </c>
      <c r="BW26" s="76">
        <f>SUM($F26:AG26)</f>
        <v>0</v>
      </c>
      <c r="BX26" s="76">
        <f>SUM($F26:AH26)</f>
        <v>0</v>
      </c>
      <c r="BY26" s="76">
        <f>SUM($F26:AI26)</f>
        <v>0</v>
      </c>
      <c r="BZ26" s="76">
        <f>SUM($F26:AJ26)</f>
        <v>0</v>
      </c>
      <c r="CA26" s="76">
        <f>SUM($F26:AK26)</f>
        <v>0</v>
      </c>
      <c r="CB26" s="76">
        <f>SUM($F26:AL26)</f>
        <v>0</v>
      </c>
      <c r="CC26" s="76">
        <f>SUM($F26:AM26)</f>
        <v>0</v>
      </c>
      <c r="CD26" s="76">
        <f>SUM($F26:AN26)</f>
        <v>0</v>
      </c>
      <c r="CE26" s="76">
        <f>SUM($F26:AO26)</f>
        <v>0</v>
      </c>
      <c r="CF26" s="76">
        <f>SUM($F26:AP26)</f>
        <v>0</v>
      </c>
      <c r="CG26" s="76">
        <f>SUM($F26:AQ26)</f>
        <v>0</v>
      </c>
      <c r="CH26" s="76">
        <f>SUM($F26:AR26)</f>
        <v>0</v>
      </c>
      <c r="CI26" s="76">
        <f>SUM($F26:AS26)</f>
        <v>0</v>
      </c>
      <c r="CL26" s="485">
        <v>0</v>
      </c>
      <c r="CM26" s="166">
        <f t="shared" si="6"/>
        <v>0</v>
      </c>
    </row>
    <row r="27" spans="1:91" ht="16.5">
      <c r="A27" s="19" t="s">
        <v>20</v>
      </c>
      <c r="B27" s="201" t="s">
        <v>46</v>
      </c>
      <c r="C27" s="79" t="s">
        <v>69</v>
      </c>
      <c r="D27" s="77">
        <f t="shared" si="5"/>
        <v>1.2305731675512443E-2</v>
      </c>
      <c r="E27" s="75">
        <f t="shared" si="11"/>
        <v>31.981203411700001</v>
      </c>
      <c r="F27" s="76">
        <f>'1输入-存量业务到期'!B18</f>
        <v>25.851178411700001</v>
      </c>
      <c r="G27" s="76">
        <f>'1输入-存量业务到期'!C18</f>
        <v>6.1300249999999998</v>
      </c>
      <c r="H27" s="76">
        <f>'1输入-存量业务到期'!D18</f>
        <v>0</v>
      </c>
      <c r="I27" s="76">
        <f>'1输入-存量业务到期'!E18</f>
        <v>0</v>
      </c>
      <c r="J27" s="76">
        <f>'1输入-存量业务到期'!F18</f>
        <v>0</v>
      </c>
      <c r="K27" s="76">
        <f>'1输入-存量业务到期'!G18</f>
        <v>0</v>
      </c>
      <c r="L27" s="76">
        <f>'1输入-存量业务到期'!H18</f>
        <v>0</v>
      </c>
      <c r="M27" s="76">
        <f>'1输入-存量业务到期'!I18</f>
        <v>0</v>
      </c>
      <c r="N27" s="76">
        <f>'1输入-存量业务到期'!J18</f>
        <v>0</v>
      </c>
      <c r="O27" s="76">
        <f>'1输入-存量业务到期'!K18</f>
        <v>0</v>
      </c>
      <c r="P27" s="76">
        <f>'1输入-存量业务到期'!L18</f>
        <v>0</v>
      </c>
      <c r="Q27" s="76">
        <f>'1输入-存量业务到期'!M18</f>
        <v>0</v>
      </c>
      <c r="R27" s="76">
        <f>'1输入-存量业务到期'!N18</f>
        <v>0</v>
      </c>
      <c r="S27" s="76">
        <f>'1输入-存量业务到期'!O18</f>
        <v>0</v>
      </c>
      <c r="T27" s="76">
        <f>'1输入-存量业务到期'!P18</f>
        <v>0</v>
      </c>
      <c r="U27" s="76">
        <f>'1输入-存量业务到期'!Q18</f>
        <v>0</v>
      </c>
      <c r="V27" s="76">
        <f>'1输入-存量业务到期'!R18</f>
        <v>0</v>
      </c>
      <c r="W27" s="76">
        <f>'1输入-存量业务到期'!S18</f>
        <v>0</v>
      </c>
      <c r="X27" s="76">
        <f>'1输入-存量业务到期'!T18</f>
        <v>0</v>
      </c>
      <c r="Y27" s="76">
        <f>'1输入-存量业务到期'!U18</f>
        <v>0</v>
      </c>
      <c r="Z27" s="76">
        <f>'1输入-存量业务到期'!V18</f>
        <v>0</v>
      </c>
      <c r="AA27" s="76"/>
      <c r="AB27" s="76"/>
      <c r="AC27" s="76"/>
      <c r="AD27" s="76"/>
      <c r="AE27" s="76"/>
      <c r="AF27" s="76"/>
      <c r="AG27" s="76"/>
      <c r="AH27" s="76"/>
      <c r="AI27" s="76"/>
      <c r="AJ27" s="76"/>
      <c r="AK27" s="76"/>
      <c r="AL27" s="76"/>
      <c r="AM27" s="76"/>
      <c r="AN27" s="76"/>
      <c r="AO27" s="76"/>
      <c r="AP27" s="76"/>
      <c r="AQ27" s="76"/>
      <c r="AR27" s="76"/>
      <c r="AS27" s="76"/>
      <c r="AT27" s="76"/>
      <c r="AV27" s="76">
        <f>SUM($F27:F27)</f>
        <v>25.851178411700001</v>
      </c>
      <c r="AW27" s="76">
        <f>SUM($F27:G27)</f>
        <v>31.981203411700001</v>
      </c>
      <c r="AX27" s="76">
        <f>SUM($F27:H27)</f>
        <v>31.981203411700001</v>
      </c>
      <c r="AY27" s="76">
        <f>SUM($F27:I27)</f>
        <v>31.981203411700001</v>
      </c>
      <c r="AZ27" s="76">
        <f>SUM($F27:J27)</f>
        <v>31.981203411700001</v>
      </c>
      <c r="BA27" s="76">
        <f>SUM($F27:K27)</f>
        <v>31.981203411700001</v>
      </c>
      <c r="BB27" s="76">
        <f>SUM($F27:L27)</f>
        <v>31.981203411700001</v>
      </c>
      <c r="BC27" s="76">
        <f>SUM($F27:M27)</f>
        <v>31.981203411700001</v>
      </c>
      <c r="BD27" s="76">
        <f>SUM($F27:N27)</f>
        <v>31.981203411700001</v>
      </c>
      <c r="BE27" s="76">
        <f>SUM($F27:O27)</f>
        <v>31.981203411700001</v>
      </c>
      <c r="BF27" s="76">
        <f>SUM($F27:P27)</f>
        <v>31.981203411700001</v>
      </c>
      <c r="BG27" s="76">
        <f>SUM($F27:Q27)</f>
        <v>31.981203411700001</v>
      </c>
      <c r="BH27" s="76">
        <f>SUM($F27:R27)</f>
        <v>31.981203411700001</v>
      </c>
      <c r="BI27" s="76">
        <f>SUM($F27:S27)</f>
        <v>31.981203411700001</v>
      </c>
      <c r="BJ27" s="76">
        <f>SUM($F27:T27)</f>
        <v>31.981203411700001</v>
      </c>
      <c r="BK27" s="76">
        <f>SUM($F27:U27)</f>
        <v>31.981203411700001</v>
      </c>
      <c r="BL27" s="76">
        <f>SUM($F27:V27)</f>
        <v>31.981203411700001</v>
      </c>
      <c r="BM27" s="76">
        <f>SUM($F27:W27)</f>
        <v>31.981203411700001</v>
      </c>
      <c r="BN27" s="76">
        <f>SUM($F27:X27)</f>
        <v>31.981203411700001</v>
      </c>
      <c r="BO27" s="76">
        <f>SUM($F27:Y27)</f>
        <v>31.981203411700001</v>
      </c>
      <c r="BP27" s="76">
        <f>SUM($F27:Z27)</f>
        <v>31.981203411700001</v>
      </c>
      <c r="BQ27" s="76">
        <f>SUM($F27:AA27)</f>
        <v>31.981203411700001</v>
      </c>
      <c r="BR27" s="76">
        <f>SUM($F27:AB27)</f>
        <v>31.981203411700001</v>
      </c>
      <c r="BS27" s="76">
        <f>SUM($F27:AC27)</f>
        <v>31.981203411700001</v>
      </c>
      <c r="BT27" s="76">
        <f>SUM($F27:AD27)</f>
        <v>31.981203411700001</v>
      </c>
      <c r="BU27" s="76">
        <f>SUM($F27:AE27)</f>
        <v>31.981203411700001</v>
      </c>
      <c r="BV27" s="76">
        <f>SUM($F27:AF27)</f>
        <v>31.981203411700001</v>
      </c>
      <c r="BW27" s="76">
        <f>SUM($F27:AG27)</f>
        <v>31.981203411700001</v>
      </c>
      <c r="BX27" s="76">
        <f>SUM($F27:AH27)</f>
        <v>31.981203411700001</v>
      </c>
      <c r="BY27" s="76">
        <f>SUM($F27:AI27)</f>
        <v>31.981203411700001</v>
      </c>
      <c r="BZ27" s="76">
        <f>SUM($F27:AJ27)</f>
        <v>31.981203411700001</v>
      </c>
      <c r="CA27" s="76">
        <f>SUM($F27:AK27)</f>
        <v>31.981203411700001</v>
      </c>
      <c r="CB27" s="76">
        <f>SUM($F27:AL27)</f>
        <v>31.981203411700001</v>
      </c>
      <c r="CC27" s="76">
        <f>SUM($F27:AM27)</f>
        <v>31.981203411700001</v>
      </c>
      <c r="CD27" s="76">
        <f>SUM($F27:AN27)</f>
        <v>31.981203411700001</v>
      </c>
      <c r="CE27" s="76">
        <f>SUM($F27:AO27)</f>
        <v>31.981203411700001</v>
      </c>
      <c r="CF27" s="76">
        <f>SUM($F27:AP27)</f>
        <v>31.981203411700001</v>
      </c>
      <c r="CG27" s="76">
        <f>SUM($F27:AQ27)</f>
        <v>31.981203411700001</v>
      </c>
      <c r="CH27" s="76">
        <f>SUM($F27:AR27)</f>
        <v>31.981203411700001</v>
      </c>
      <c r="CI27" s="76">
        <f>SUM($F27:AS27)</f>
        <v>31.981203411700001</v>
      </c>
      <c r="CL27" s="485">
        <v>129.86688874749998</v>
      </c>
      <c r="CM27" s="166">
        <f t="shared" si="6"/>
        <v>-97.885685335799991</v>
      </c>
    </row>
    <row r="28" spans="1:91" ht="16.5">
      <c r="A28" s="19" t="s">
        <v>20</v>
      </c>
      <c r="B28" s="201" t="s">
        <v>47</v>
      </c>
      <c r="C28" s="79" t="s">
        <v>69</v>
      </c>
      <c r="D28" s="77">
        <f t="shared" si="5"/>
        <v>7.6956026432767159E-4</v>
      </c>
      <c r="E28" s="75">
        <f t="shared" si="11"/>
        <v>2</v>
      </c>
      <c r="F28" s="76">
        <f>'1输入-存量业务到期'!B19</f>
        <v>2</v>
      </c>
      <c r="G28" s="76">
        <f>'1输入-存量业务到期'!C19</f>
        <v>0</v>
      </c>
      <c r="H28" s="76">
        <f>'1输入-存量业务到期'!D19</f>
        <v>0</v>
      </c>
      <c r="I28" s="76">
        <f>'1输入-存量业务到期'!E19</f>
        <v>0</v>
      </c>
      <c r="J28" s="76">
        <f>'1输入-存量业务到期'!F19</f>
        <v>0</v>
      </c>
      <c r="K28" s="76">
        <f>'1输入-存量业务到期'!G19</f>
        <v>0</v>
      </c>
      <c r="L28" s="76">
        <f>'1输入-存量业务到期'!H19</f>
        <v>0</v>
      </c>
      <c r="M28" s="76">
        <f>'1输入-存量业务到期'!I19</f>
        <v>0</v>
      </c>
      <c r="N28" s="76">
        <f>'1输入-存量业务到期'!J19</f>
        <v>0</v>
      </c>
      <c r="O28" s="76">
        <f>'1输入-存量业务到期'!K19</f>
        <v>0</v>
      </c>
      <c r="P28" s="76">
        <f>'1输入-存量业务到期'!L19</f>
        <v>0</v>
      </c>
      <c r="Q28" s="76">
        <f>'1输入-存量业务到期'!M19</f>
        <v>0</v>
      </c>
      <c r="R28" s="76">
        <f>'1输入-存量业务到期'!N19</f>
        <v>0</v>
      </c>
      <c r="S28" s="76">
        <f>'1输入-存量业务到期'!O19</f>
        <v>0</v>
      </c>
      <c r="T28" s="76">
        <f>'1输入-存量业务到期'!P19</f>
        <v>0</v>
      </c>
      <c r="U28" s="76">
        <f>'1输入-存量业务到期'!Q19</f>
        <v>0</v>
      </c>
      <c r="V28" s="76">
        <f>'1输入-存量业务到期'!R19</f>
        <v>0</v>
      </c>
      <c r="W28" s="76">
        <f>'1输入-存量业务到期'!S19</f>
        <v>0</v>
      </c>
      <c r="X28" s="76">
        <f>'1输入-存量业务到期'!T19</f>
        <v>0</v>
      </c>
      <c r="Y28" s="76">
        <f>'1输入-存量业务到期'!U19</f>
        <v>0</v>
      </c>
      <c r="Z28" s="76">
        <f>'1输入-存量业务到期'!V19</f>
        <v>0</v>
      </c>
      <c r="AA28" s="76"/>
      <c r="AB28" s="76"/>
      <c r="AC28" s="76"/>
      <c r="AD28" s="76"/>
      <c r="AE28" s="76"/>
      <c r="AF28" s="76"/>
      <c r="AG28" s="76"/>
      <c r="AH28" s="76"/>
      <c r="AI28" s="76"/>
      <c r="AJ28" s="76"/>
      <c r="AK28" s="76"/>
      <c r="AL28" s="76"/>
      <c r="AM28" s="76"/>
      <c r="AN28" s="76"/>
      <c r="AO28" s="76"/>
      <c r="AP28" s="76"/>
      <c r="AQ28" s="76"/>
      <c r="AR28" s="76"/>
      <c r="AS28" s="76"/>
      <c r="AT28" s="76"/>
      <c r="AV28" s="76">
        <f>SUM($F28:F28)</f>
        <v>2</v>
      </c>
      <c r="AW28" s="76">
        <f>SUM($F28:G28)</f>
        <v>2</v>
      </c>
      <c r="AX28" s="76">
        <f>SUM($F28:H28)</f>
        <v>2</v>
      </c>
      <c r="AY28" s="76">
        <f>SUM($F28:I28)</f>
        <v>2</v>
      </c>
      <c r="AZ28" s="76">
        <f>SUM($F28:J28)</f>
        <v>2</v>
      </c>
      <c r="BA28" s="76">
        <f>SUM($F28:K28)</f>
        <v>2</v>
      </c>
      <c r="BB28" s="76">
        <f>SUM($F28:L28)</f>
        <v>2</v>
      </c>
      <c r="BC28" s="76">
        <f>SUM($F28:M28)</f>
        <v>2</v>
      </c>
      <c r="BD28" s="76">
        <f>SUM($F28:N28)</f>
        <v>2</v>
      </c>
      <c r="BE28" s="76">
        <f>SUM($F28:O28)</f>
        <v>2</v>
      </c>
      <c r="BF28" s="76">
        <f>SUM($F28:P28)</f>
        <v>2</v>
      </c>
      <c r="BG28" s="76">
        <f>SUM($F28:Q28)</f>
        <v>2</v>
      </c>
      <c r="BH28" s="76">
        <f>SUM($F28:R28)</f>
        <v>2</v>
      </c>
      <c r="BI28" s="76">
        <f>SUM($F28:S28)</f>
        <v>2</v>
      </c>
      <c r="BJ28" s="76">
        <f>SUM($F28:T28)</f>
        <v>2</v>
      </c>
      <c r="BK28" s="76">
        <f>SUM($F28:U28)</f>
        <v>2</v>
      </c>
      <c r="BL28" s="76">
        <f>SUM($F28:V28)</f>
        <v>2</v>
      </c>
      <c r="BM28" s="76">
        <f>SUM($F28:W28)</f>
        <v>2</v>
      </c>
      <c r="BN28" s="76">
        <f>SUM($F28:X28)</f>
        <v>2</v>
      </c>
      <c r="BO28" s="76">
        <f>SUM($F28:Y28)</f>
        <v>2</v>
      </c>
      <c r="BP28" s="76">
        <f>SUM($F28:Z28)</f>
        <v>2</v>
      </c>
      <c r="BQ28" s="76">
        <f>SUM($F28:AA28)</f>
        <v>2</v>
      </c>
      <c r="BR28" s="76">
        <f>SUM($F28:AB28)</f>
        <v>2</v>
      </c>
      <c r="BS28" s="76">
        <f>SUM($F28:AC28)</f>
        <v>2</v>
      </c>
      <c r="BT28" s="76">
        <f>SUM($F28:AD28)</f>
        <v>2</v>
      </c>
      <c r="BU28" s="76">
        <f>SUM($F28:AE28)</f>
        <v>2</v>
      </c>
      <c r="BV28" s="76">
        <f>SUM($F28:AF28)</f>
        <v>2</v>
      </c>
      <c r="BW28" s="76">
        <f>SUM($F28:AG28)</f>
        <v>2</v>
      </c>
      <c r="BX28" s="76">
        <f>SUM($F28:AH28)</f>
        <v>2</v>
      </c>
      <c r="BY28" s="76">
        <f>SUM($F28:AI28)</f>
        <v>2</v>
      </c>
      <c r="BZ28" s="76">
        <f>SUM($F28:AJ28)</f>
        <v>2</v>
      </c>
      <c r="CA28" s="76">
        <f>SUM($F28:AK28)</f>
        <v>2</v>
      </c>
      <c r="CB28" s="76">
        <f>SUM($F28:AL28)</f>
        <v>2</v>
      </c>
      <c r="CC28" s="76">
        <f>SUM($F28:AM28)</f>
        <v>2</v>
      </c>
      <c r="CD28" s="76">
        <f>SUM($F28:AN28)</f>
        <v>2</v>
      </c>
      <c r="CE28" s="76">
        <f>SUM($F28:AO28)</f>
        <v>2</v>
      </c>
      <c r="CF28" s="76">
        <f>SUM($F28:AP28)</f>
        <v>2</v>
      </c>
      <c r="CG28" s="76">
        <f>SUM($F28:AQ28)</f>
        <v>2</v>
      </c>
      <c r="CH28" s="76">
        <f>SUM($F28:AR28)</f>
        <v>2</v>
      </c>
      <c r="CI28" s="76">
        <f>SUM($F28:AS28)</f>
        <v>2</v>
      </c>
      <c r="CL28" s="485">
        <v>2</v>
      </c>
      <c r="CM28" s="166">
        <f t="shared" si="6"/>
        <v>0</v>
      </c>
    </row>
    <row r="29" spans="1:91" ht="16.5">
      <c r="A29" s="19"/>
      <c r="B29" s="14" t="s">
        <v>21</v>
      </c>
      <c r="C29" s="79"/>
      <c r="D29" s="77"/>
      <c r="E29" s="75">
        <f t="shared" si="11"/>
        <v>51301.178735100199</v>
      </c>
      <c r="F29" s="75">
        <f t="shared" ref="F29:O31" si="18">SUMIF($A$30:$A$55,$B29,F$30:F$55)</f>
        <v>5266.4513719814004</v>
      </c>
      <c r="G29" s="75">
        <f t="shared" si="18"/>
        <v>2796.7280497669999</v>
      </c>
      <c r="H29" s="75">
        <f t="shared" si="18"/>
        <v>2156.4063088380999</v>
      </c>
      <c r="I29" s="75">
        <f t="shared" si="18"/>
        <v>1871.4914738461998</v>
      </c>
      <c r="J29" s="75">
        <f t="shared" si="18"/>
        <v>1728.5214650741</v>
      </c>
      <c r="K29" s="75">
        <f t="shared" si="18"/>
        <v>1245.7201992198</v>
      </c>
      <c r="L29" s="75">
        <f t="shared" si="18"/>
        <v>997.0613081775</v>
      </c>
      <c r="M29" s="75">
        <f t="shared" si="18"/>
        <v>742.7321510014001</v>
      </c>
      <c r="N29" s="75">
        <f t="shared" si="18"/>
        <v>905.57585241380002</v>
      </c>
      <c r="O29" s="75">
        <f t="shared" si="18"/>
        <v>627.77623848769997</v>
      </c>
      <c r="P29" s="75">
        <f t="shared" ref="P29:Y31" si="19">SUMIF($A$30:$A$55,$B29,P$30:P$55)</f>
        <v>305.3629191485</v>
      </c>
      <c r="Q29" s="75">
        <f t="shared" si="19"/>
        <v>1018.8344209283</v>
      </c>
      <c r="R29" s="75">
        <f t="shared" si="19"/>
        <v>94.56044282229999</v>
      </c>
      <c r="S29" s="75">
        <f t="shared" si="19"/>
        <v>70.578932313700008</v>
      </c>
      <c r="T29" s="75">
        <f t="shared" si="19"/>
        <v>75.873015740400007</v>
      </c>
      <c r="U29" s="75">
        <f t="shared" si="19"/>
        <v>89.393418169899988</v>
      </c>
      <c r="V29" s="75">
        <f t="shared" si="19"/>
        <v>77.152296255500005</v>
      </c>
      <c r="W29" s="75">
        <f t="shared" si="19"/>
        <v>250.49624271869999</v>
      </c>
      <c r="X29" s="75">
        <f t="shared" si="19"/>
        <v>80.5074848812</v>
      </c>
      <c r="Y29" s="75">
        <f t="shared" si="19"/>
        <v>101.7858125966</v>
      </c>
      <c r="Z29" s="75">
        <f t="shared" ref="Z29:AI31" si="20">SUMIF($A$30:$A$55,$B29,Z$30:Z$55)</f>
        <v>30798.169330718101</v>
      </c>
      <c r="AA29" s="75">
        <f t="shared" si="20"/>
        <v>0</v>
      </c>
      <c r="AB29" s="75">
        <f t="shared" si="20"/>
        <v>0</v>
      </c>
      <c r="AC29" s="75">
        <f t="shared" si="20"/>
        <v>0</v>
      </c>
      <c r="AD29" s="75">
        <f t="shared" si="20"/>
        <v>0</v>
      </c>
      <c r="AE29" s="75">
        <f t="shared" si="20"/>
        <v>0</v>
      </c>
      <c r="AF29" s="75">
        <f t="shared" si="20"/>
        <v>0</v>
      </c>
      <c r="AG29" s="75">
        <f t="shared" si="20"/>
        <v>0</v>
      </c>
      <c r="AH29" s="75">
        <f t="shared" si="20"/>
        <v>0</v>
      </c>
      <c r="AI29" s="75">
        <f t="shared" si="20"/>
        <v>0</v>
      </c>
      <c r="AJ29" s="75">
        <f t="shared" ref="AJ29:AT31" si="21">SUMIF($A$30:$A$55,$B29,AJ$30:AJ$55)</f>
        <v>0</v>
      </c>
      <c r="AK29" s="75">
        <f t="shared" si="21"/>
        <v>0</v>
      </c>
      <c r="AL29" s="75">
        <f t="shared" si="21"/>
        <v>0</v>
      </c>
      <c r="AM29" s="75">
        <f t="shared" si="21"/>
        <v>0</v>
      </c>
      <c r="AN29" s="75">
        <f t="shared" si="21"/>
        <v>0</v>
      </c>
      <c r="AO29" s="75">
        <f t="shared" si="21"/>
        <v>0</v>
      </c>
      <c r="AP29" s="75">
        <f t="shared" si="21"/>
        <v>0</v>
      </c>
      <c r="AQ29" s="75">
        <f t="shared" si="21"/>
        <v>0</v>
      </c>
      <c r="AR29" s="75">
        <f t="shared" si="21"/>
        <v>0</v>
      </c>
      <c r="AS29" s="75">
        <f t="shared" si="21"/>
        <v>0</v>
      </c>
      <c r="AT29" s="75">
        <f t="shared" si="21"/>
        <v>0</v>
      </c>
      <c r="AV29" s="75">
        <f>SUM($F29:F29)</f>
        <v>5266.4513719814004</v>
      </c>
      <c r="AW29" s="75">
        <f>SUM($F29:G29)</f>
        <v>8063.1794217484003</v>
      </c>
      <c r="AX29" s="75">
        <f>SUM($F29:H29)</f>
        <v>10219.585730586499</v>
      </c>
      <c r="AY29" s="75">
        <f>SUM($F29:I29)</f>
        <v>12091.077204432699</v>
      </c>
      <c r="AZ29" s="75">
        <f>SUM($F29:J29)</f>
        <v>13819.598669506799</v>
      </c>
      <c r="BA29" s="75">
        <f>SUM($F29:K29)</f>
        <v>15065.318868726599</v>
      </c>
      <c r="BB29" s="75">
        <f>SUM($F29:L29)</f>
        <v>16062.380176904098</v>
      </c>
      <c r="BC29" s="75">
        <f>SUM($F29:M29)</f>
        <v>16805.112327905499</v>
      </c>
      <c r="BD29" s="75">
        <f>SUM($F29:N29)</f>
        <v>17710.688180319299</v>
      </c>
      <c r="BE29" s="75">
        <f>SUM($F29:O29)</f>
        <v>18338.464418806998</v>
      </c>
      <c r="BF29" s="75">
        <f>SUM($F29:P29)</f>
        <v>18643.827337955499</v>
      </c>
      <c r="BG29" s="75">
        <f>SUM($F29:Q29)</f>
        <v>19662.661758883798</v>
      </c>
      <c r="BH29" s="75">
        <f>SUM($F29:R29)</f>
        <v>19757.222201706099</v>
      </c>
      <c r="BI29" s="75">
        <f>SUM($F29:S29)</f>
        <v>19827.801134019799</v>
      </c>
      <c r="BJ29" s="75">
        <f>SUM($F29:T29)</f>
        <v>19903.674149760198</v>
      </c>
      <c r="BK29" s="75">
        <f>SUM($F29:U29)</f>
        <v>19993.067567930098</v>
      </c>
      <c r="BL29" s="75">
        <f>SUM($F29:V29)</f>
        <v>20070.219864185598</v>
      </c>
      <c r="BM29" s="75">
        <f>SUM($F29:W29)</f>
        <v>20320.716106904296</v>
      </c>
      <c r="BN29" s="75">
        <f>SUM($F29:X29)</f>
        <v>20401.223591785496</v>
      </c>
      <c r="BO29" s="75">
        <f>SUM($F29:Y29)</f>
        <v>20503.009404382097</v>
      </c>
      <c r="BP29" s="75">
        <f>SUM($F29:Z29)</f>
        <v>51301.178735100199</v>
      </c>
      <c r="BQ29" s="75">
        <f>SUM($F29:AA29)</f>
        <v>51301.178735100199</v>
      </c>
      <c r="BR29" s="75">
        <f>SUM($F29:AB29)</f>
        <v>51301.178735100199</v>
      </c>
      <c r="BS29" s="75">
        <f>SUM($F29:AC29)</f>
        <v>51301.178735100199</v>
      </c>
      <c r="BT29" s="75">
        <f>SUM($F29:AD29)</f>
        <v>51301.178735100199</v>
      </c>
      <c r="BU29" s="75">
        <f>SUM($F29:AE29)</f>
        <v>51301.178735100199</v>
      </c>
      <c r="BV29" s="75">
        <f>SUM($F29:AF29)</f>
        <v>51301.178735100199</v>
      </c>
      <c r="BW29" s="75">
        <f>SUM($F29:AG29)</f>
        <v>51301.178735100199</v>
      </c>
      <c r="BX29" s="75">
        <f>SUM($F29:AH29)</f>
        <v>51301.178735100199</v>
      </c>
      <c r="BY29" s="75">
        <f>SUM($F29:AI29)</f>
        <v>51301.178735100199</v>
      </c>
      <c r="BZ29" s="75">
        <f>SUM($F29:AJ29)</f>
        <v>51301.178735100199</v>
      </c>
      <c r="CA29" s="75">
        <f>SUM($F29:AK29)</f>
        <v>51301.178735100199</v>
      </c>
      <c r="CB29" s="75">
        <f>SUM($F29:AL29)</f>
        <v>51301.178735100199</v>
      </c>
      <c r="CC29" s="75">
        <f>SUM($F29:AM29)</f>
        <v>51301.178735100199</v>
      </c>
      <c r="CD29" s="75">
        <f>SUM($F29:AN29)</f>
        <v>51301.178735100199</v>
      </c>
      <c r="CE29" s="75">
        <f>SUM($F29:AO29)</f>
        <v>51301.178735100199</v>
      </c>
      <c r="CF29" s="75">
        <f>SUM($F29:AP29)</f>
        <v>51301.178735100199</v>
      </c>
      <c r="CG29" s="75">
        <f>SUM($F29:AQ29)</f>
        <v>51301.178735100199</v>
      </c>
      <c r="CH29" s="75">
        <f>SUM($F29:AR29)</f>
        <v>51301.178735100199</v>
      </c>
      <c r="CI29" s="75">
        <f>SUM($F29:AS29)</f>
        <v>51301.178735100199</v>
      </c>
      <c r="CL29" s="485">
        <v>49322.582191453694</v>
      </c>
      <c r="CM29" s="166">
        <f t="shared" si="6"/>
        <v>1978.5965436465049</v>
      </c>
    </row>
    <row r="30" spans="1:91" ht="16.5">
      <c r="A30" s="19" t="s">
        <v>21</v>
      </c>
      <c r="B30" s="15" t="s">
        <v>22</v>
      </c>
      <c r="C30" s="79"/>
      <c r="D30" s="77">
        <f t="shared" ref="D30:D55" si="22">IF(SUMIF($A$30:$A$55,A30,$E$30:$E$55)=0,0,E30/SUMIF($A$30:$A$55,A30,$E$30:$E$55))</f>
        <v>0.75449263188950377</v>
      </c>
      <c r="E30" s="75">
        <f t="shared" si="11"/>
        <v>38706.361362879601</v>
      </c>
      <c r="F30" s="75">
        <f t="shared" si="18"/>
        <v>3713.5235241514006</v>
      </c>
      <c r="G30" s="75">
        <f t="shared" si="18"/>
        <v>1953.9656999812</v>
      </c>
      <c r="H30" s="75">
        <f t="shared" si="18"/>
        <v>1096.6500746132001</v>
      </c>
      <c r="I30" s="75">
        <f t="shared" si="18"/>
        <v>955.51777870579986</v>
      </c>
      <c r="J30" s="75">
        <f t="shared" si="18"/>
        <v>581.36562386720004</v>
      </c>
      <c r="K30" s="75">
        <f t="shared" si="18"/>
        <v>840.6338731093</v>
      </c>
      <c r="L30" s="75">
        <f t="shared" si="18"/>
        <v>319.24900817749995</v>
      </c>
      <c r="M30" s="75">
        <f t="shared" si="18"/>
        <v>386.8533964014</v>
      </c>
      <c r="N30" s="75">
        <f t="shared" si="18"/>
        <v>381.62885241379996</v>
      </c>
      <c r="O30" s="75">
        <f t="shared" si="18"/>
        <v>318.0435384877</v>
      </c>
      <c r="P30" s="75">
        <f t="shared" si="19"/>
        <v>278.3894191485</v>
      </c>
      <c r="Q30" s="75">
        <f t="shared" si="19"/>
        <v>540.71242092830005</v>
      </c>
      <c r="R30" s="75">
        <f t="shared" si="19"/>
        <v>94.56044282229999</v>
      </c>
      <c r="S30" s="75">
        <f t="shared" si="19"/>
        <v>60.578932313700008</v>
      </c>
      <c r="T30" s="75">
        <f t="shared" si="19"/>
        <v>75.873015740400007</v>
      </c>
      <c r="U30" s="75">
        <f t="shared" si="19"/>
        <v>89.393418169899988</v>
      </c>
      <c r="V30" s="75">
        <f t="shared" si="19"/>
        <v>77.152296255500005</v>
      </c>
      <c r="W30" s="75">
        <f t="shared" si="19"/>
        <v>70.496242718700003</v>
      </c>
      <c r="X30" s="75">
        <f t="shared" si="19"/>
        <v>80.5074848812</v>
      </c>
      <c r="Y30" s="75">
        <f t="shared" si="19"/>
        <v>101.7858125966</v>
      </c>
      <c r="Z30" s="75">
        <f t="shared" si="20"/>
        <v>26689.480507396001</v>
      </c>
      <c r="AA30" s="75">
        <f t="shared" si="20"/>
        <v>0</v>
      </c>
      <c r="AB30" s="75">
        <f t="shared" si="20"/>
        <v>0</v>
      </c>
      <c r="AC30" s="75">
        <f t="shared" si="20"/>
        <v>0</v>
      </c>
      <c r="AD30" s="75">
        <f t="shared" si="20"/>
        <v>0</v>
      </c>
      <c r="AE30" s="75">
        <f t="shared" si="20"/>
        <v>0</v>
      </c>
      <c r="AF30" s="75">
        <f t="shared" si="20"/>
        <v>0</v>
      </c>
      <c r="AG30" s="75">
        <f t="shared" si="20"/>
        <v>0</v>
      </c>
      <c r="AH30" s="75">
        <f t="shared" si="20"/>
        <v>0</v>
      </c>
      <c r="AI30" s="75">
        <f t="shared" si="20"/>
        <v>0</v>
      </c>
      <c r="AJ30" s="75">
        <f t="shared" si="21"/>
        <v>0</v>
      </c>
      <c r="AK30" s="75">
        <f t="shared" si="21"/>
        <v>0</v>
      </c>
      <c r="AL30" s="75">
        <f t="shared" si="21"/>
        <v>0</v>
      </c>
      <c r="AM30" s="75">
        <f t="shared" si="21"/>
        <v>0</v>
      </c>
      <c r="AN30" s="75">
        <f t="shared" si="21"/>
        <v>0</v>
      </c>
      <c r="AO30" s="75">
        <f t="shared" si="21"/>
        <v>0</v>
      </c>
      <c r="AP30" s="75">
        <f t="shared" si="21"/>
        <v>0</v>
      </c>
      <c r="AQ30" s="75">
        <f t="shared" si="21"/>
        <v>0</v>
      </c>
      <c r="AR30" s="75">
        <f t="shared" si="21"/>
        <v>0</v>
      </c>
      <c r="AS30" s="75">
        <f t="shared" si="21"/>
        <v>0</v>
      </c>
      <c r="AT30" s="75">
        <f t="shared" si="21"/>
        <v>0</v>
      </c>
      <c r="AV30" s="75">
        <f>SUM($F30:F30)</f>
        <v>3713.5235241514006</v>
      </c>
      <c r="AW30" s="75">
        <f>SUM($F30:G30)</f>
        <v>5667.4892241326006</v>
      </c>
      <c r="AX30" s="75">
        <f>SUM($F30:H30)</f>
        <v>6764.1392987458003</v>
      </c>
      <c r="AY30" s="75">
        <f>SUM($F30:I30)</f>
        <v>7719.6570774516003</v>
      </c>
      <c r="AZ30" s="75">
        <f>SUM($F30:J30)</f>
        <v>8301.0227013187996</v>
      </c>
      <c r="BA30" s="75">
        <f>SUM($F30:K30)</f>
        <v>9141.6565744280997</v>
      </c>
      <c r="BB30" s="75">
        <f>SUM($F30:L30)</f>
        <v>9460.9055826055992</v>
      </c>
      <c r="BC30" s="75">
        <f>SUM($F30:M30)</f>
        <v>9847.7589790069997</v>
      </c>
      <c r="BD30" s="75">
        <f>SUM($F30:N30)</f>
        <v>10229.3878314208</v>
      </c>
      <c r="BE30" s="75">
        <f>SUM($F30:O30)</f>
        <v>10547.4313699085</v>
      </c>
      <c r="BF30" s="75">
        <f>SUM($F30:P30)</f>
        <v>10825.820789056999</v>
      </c>
      <c r="BG30" s="75">
        <f>SUM($F30:Q30)</f>
        <v>11366.533209985299</v>
      </c>
      <c r="BH30" s="75">
        <f>SUM($F30:R30)</f>
        <v>11461.093652807598</v>
      </c>
      <c r="BI30" s="75">
        <f>SUM($F30:S30)</f>
        <v>11521.672585121298</v>
      </c>
      <c r="BJ30" s="75">
        <f>SUM($F30:T30)</f>
        <v>11597.545600861698</v>
      </c>
      <c r="BK30" s="75">
        <f>SUM($F30:U30)</f>
        <v>11686.939019031599</v>
      </c>
      <c r="BL30" s="75">
        <f>SUM($F30:V30)</f>
        <v>11764.0913152871</v>
      </c>
      <c r="BM30" s="75">
        <f>SUM($F30:W30)</f>
        <v>11834.5875580058</v>
      </c>
      <c r="BN30" s="75">
        <f>SUM($F30:X30)</f>
        <v>11915.095042887</v>
      </c>
      <c r="BO30" s="75">
        <f>SUM($F30:Y30)</f>
        <v>12016.8808554836</v>
      </c>
      <c r="BP30" s="75">
        <f>SUM($F30:Z30)</f>
        <v>38706.361362879601</v>
      </c>
      <c r="BQ30" s="75">
        <f>SUM($F30:AA30)</f>
        <v>38706.361362879601</v>
      </c>
      <c r="BR30" s="75">
        <f>SUM($F30:AB30)</f>
        <v>38706.361362879601</v>
      </c>
      <c r="BS30" s="75">
        <f>SUM($F30:AC30)</f>
        <v>38706.361362879601</v>
      </c>
      <c r="BT30" s="75">
        <f>SUM($F30:AD30)</f>
        <v>38706.361362879601</v>
      </c>
      <c r="BU30" s="75">
        <f>SUM($F30:AE30)</f>
        <v>38706.361362879601</v>
      </c>
      <c r="BV30" s="75">
        <f>SUM($F30:AF30)</f>
        <v>38706.361362879601</v>
      </c>
      <c r="BW30" s="75">
        <f>SUM($F30:AG30)</f>
        <v>38706.361362879601</v>
      </c>
      <c r="BX30" s="75">
        <f>SUM($F30:AH30)</f>
        <v>38706.361362879601</v>
      </c>
      <c r="BY30" s="75">
        <f>SUM($F30:AI30)</f>
        <v>38706.361362879601</v>
      </c>
      <c r="BZ30" s="75">
        <f>SUM($F30:AJ30)</f>
        <v>38706.361362879601</v>
      </c>
      <c r="CA30" s="75">
        <f>SUM($F30:AK30)</f>
        <v>38706.361362879601</v>
      </c>
      <c r="CB30" s="75">
        <f>SUM($F30:AL30)</f>
        <v>38706.361362879601</v>
      </c>
      <c r="CC30" s="75">
        <f>SUM($F30:AM30)</f>
        <v>38706.361362879601</v>
      </c>
      <c r="CD30" s="75">
        <f>SUM($F30:AN30)</f>
        <v>38706.361362879601</v>
      </c>
      <c r="CE30" s="75">
        <f>SUM($F30:AO30)</f>
        <v>38706.361362879601</v>
      </c>
      <c r="CF30" s="75">
        <f>SUM($F30:AP30)</f>
        <v>38706.361362879601</v>
      </c>
      <c r="CG30" s="75">
        <f>SUM($F30:AQ30)</f>
        <v>38706.361362879601</v>
      </c>
      <c r="CH30" s="75">
        <f>SUM($F30:AR30)</f>
        <v>38706.361362879601</v>
      </c>
      <c r="CI30" s="75">
        <f>SUM($F30:AS30)</f>
        <v>38706.361362879601</v>
      </c>
      <c r="CL30" s="485">
        <v>37361.292952801705</v>
      </c>
      <c r="CM30" s="166">
        <f t="shared" si="6"/>
        <v>1345.0684100778963</v>
      </c>
    </row>
    <row r="31" spans="1:91" ht="16.5">
      <c r="A31" s="19" t="s">
        <v>22</v>
      </c>
      <c r="B31" s="16" t="s">
        <v>23</v>
      </c>
      <c r="C31" s="79"/>
      <c r="D31" s="77">
        <f t="shared" si="22"/>
        <v>0.66866997292243024</v>
      </c>
      <c r="E31" s="75">
        <f t="shared" si="11"/>
        <v>25881.781604442502</v>
      </c>
      <c r="F31" s="75">
        <f t="shared" si="18"/>
        <v>3180.0870056134004</v>
      </c>
      <c r="G31" s="75">
        <f t="shared" si="18"/>
        <v>1574.4412855426001</v>
      </c>
      <c r="H31" s="75">
        <f t="shared" si="18"/>
        <v>772.55428061980001</v>
      </c>
      <c r="I31" s="75">
        <f t="shared" si="18"/>
        <v>765.76764681159989</v>
      </c>
      <c r="J31" s="75">
        <f t="shared" si="18"/>
        <v>412.36023142880003</v>
      </c>
      <c r="K31" s="75">
        <f t="shared" si="18"/>
        <v>605.72205487609995</v>
      </c>
      <c r="L31" s="75">
        <f t="shared" si="18"/>
        <v>217.14741150959998</v>
      </c>
      <c r="M31" s="75">
        <f t="shared" si="18"/>
        <v>308.63335341240003</v>
      </c>
      <c r="N31" s="75">
        <f t="shared" si="18"/>
        <v>300.78498352089997</v>
      </c>
      <c r="O31" s="75">
        <f t="shared" si="18"/>
        <v>239.54587475069999</v>
      </c>
      <c r="P31" s="75">
        <f t="shared" si="19"/>
        <v>197.45352495889998</v>
      </c>
      <c r="Q31" s="75">
        <f t="shared" si="19"/>
        <v>406.04501071730004</v>
      </c>
      <c r="R31" s="75">
        <f t="shared" si="19"/>
        <v>75.820751268899997</v>
      </c>
      <c r="S31" s="75">
        <f t="shared" si="19"/>
        <v>43.649312699700005</v>
      </c>
      <c r="T31" s="75">
        <f t="shared" si="19"/>
        <v>55.620367866599999</v>
      </c>
      <c r="U31" s="75">
        <f t="shared" si="19"/>
        <v>72.577376400799992</v>
      </c>
      <c r="V31" s="75">
        <f t="shared" si="19"/>
        <v>60.053036805600001</v>
      </c>
      <c r="W31" s="75">
        <f t="shared" si="19"/>
        <v>54.352612544300001</v>
      </c>
      <c r="X31" s="75">
        <f t="shared" si="19"/>
        <v>61.558554999999998</v>
      </c>
      <c r="Y31" s="75">
        <f t="shared" si="19"/>
        <v>78.259753390599997</v>
      </c>
      <c r="Z31" s="75">
        <f t="shared" si="20"/>
        <v>16399.3471747039</v>
      </c>
      <c r="AA31" s="75">
        <f t="shared" si="20"/>
        <v>0</v>
      </c>
      <c r="AB31" s="75">
        <f t="shared" si="20"/>
        <v>0</v>
      </c>
      <c r="AC31" s="75">
        <f t="shared" si="20"/>
        <v>0</v>
      </c>
      <c r="AD31" s="75">
        <f t="shared" si="20"/>
        <v>0</v>
      </c>
      <c r="AE31" s="75">
        <f t="shared" si="20"/>
        <v>0</v>
      </c>
      <c r="AF31" s="75">
        <f t="shared" si="20"/>
        <v>0</v>
      </c>
      <c r="AG31" s="75">
        <f t="shared" si="20"/>
        <v>0</v>
      </c>
      <c r="AH31" s="75">
        <f t="shared" si="20"/>
        <v>0</v>
      </c>
      <c r="AI31" s="75">
        <f t="shared" si="20"/>
        <v>0</v>
      </c>
      <c r="AJ31" s="75">
        <f t="shared" si="21"/>
        <v>0</v>
      </c>
      <c r="AK31" s="75">
        <f t="shared" si="21"/>
        <v>0</v>
      </c>
      <c r="AL31" s="75">
        <f t="shared" si="21"/>
        <v>0</v>
      </c>
      <c r="AM31" s="75">
        <f t="shared" si="21"/>
        <v>0</v>
      </c>
      <c r="AN31" s="75">
        <f t="shared" si="21"/>
        <v>0</v>
      </c>
      <c r="AO31" s="75">
        <f t="shared" si="21"/>
        <v>0</v>
      </c>
      <c r="AP31" s="75">
        <f t="shared" si="21"/>
        <v>0</v>
      </c>
      <c r="AQ31" s="75">
        <f t="shared" si="21"/>
        <v>0</v>
      </c>
      <c r="AR31" s="75">
        <f t="shared" si="21"/>
        <v>0</v>
      </c>
      <c r="AS31" s="75">
        <f t="shared" si="21"/>
        <v>0</v>
      </c>
      <c r="AT31" s="75">
        <f t="shared" si="21"/>
        <v>0</v>
      </c>
      <c r="AV31" s="75">
        <f>SUM($F31:F31)</f>
        <v>3180.0870056134004</v>
      </c>
      <c r="AW31" s="75">
        <f>SUM($F31:G31)</f>
        <v>4754.5282911560007</v>
      </c>
      <c r="AX31" s="75">
        <f>SUM($F31:H31)</f>
        <v>5527.0825717758007</v>
      </c>
      <c r="AY31" s="75">
        <f>SUM($F31:I31)</f>
        <v>6292.8502185874004</v>
      </c>
      <c r="AZ31" s="75">
        <f>SUM($F31:J31)</f>
        <v>6705.2104500162004</v>
      </c>
      <c r="BA31" s="75">
        <f>SUM($F31:K31)</f>
        <v>7310.9325048923001</v>
      </c>
      <c r="BB31" s="75">
        <f>SUM($F31:L31)</f>
        <v>7528.0799164018999</v>
      </c>
      <c r="BC31" s="75">
        <f>SUM($F31:M31)</f>
        <v>7836.7132698142996</v>
      </c>
      <c r="BD31" s="75">
        <f>SUM($F31:N31)</f>
        <v>8137.4982533351995</v>
      </c>
      <c r="BE31" s="75">
        <f>SUM($F31:O31)</f>
        <v>8377.0441280858995</v>
      </c>
      <c r="BF31" s="75">
        <f>SUM($F31:P31)</f>
        <v>8574.4976530448002</v>
      </c>
      <c r="BG31" s="75">
        <f>SUM($F31:Q31)</f>
        <v>8980.5426637621003</v>
      </c>
      <c r="BH31" s="75">
        <f>SUM($F31:R31)</f>
        <v>9056.3634150310008</v>
      </c>
      <c r="BI31" s="75">
        <f>SUM($F31:S31)</f>
        <v>9100.0127277307001</v>
      </c>
      <c r="BJ31" s="75">
        <f>SUM($F31:T31)</f>
        <v>9155.6330955973008</v>
      </c>
      <c r="BK31" s="75">
        <f>SUM($F31:U31)</f>
        <v>9228.2104719981016</v>
      </c>
      <c r="BL31" s="75">
        <f>SUM($F31:V31)</f>
        <v>9288.2635088037023</v>
      </c>
      <c r="BM31" s="75">
        <f>SUM($F31:W31)</f>
        <v>9342.6161213480027</v>
      </c>
      <c r="BN31" s="75">
        <f>SUM($F31:X31)</f>
        <v>9404.1746763480023</v>
      </c>
      <c r="BO31" s="75">
        <f>SUM($F31:Y31)</f>
        <v>9482.4344297386015</v>
      </c>
      <c r="BP31" s="75">
        <f>SUM($F31:Z31)</f>
        <v>25881.781604442502</v>
      </c>
      <c r="BQ31" s="75">
        <f>SUM($F31:AA31)</f>
        <v>25881.781604442502</v>
      </c>
      <c r="BR31" s="75">
        <f>SUM($F31:AB31)</f>
        <v>25881.781604442502</v>
      </c>
      <c r="BS31" s="75">
        <f>SUM($F31:AC31)</f>
        <v>25881.781604442502</v>
      </c>
      <c r="BT31" s="75">
        <f>SUM($F31:AD31)</f>
        <v>25881.781604442502</v>
      </c>
      <c r="BU31" s="75">
        <f>SUM($F31:AE31)</f>
        <v>25881.781604442502</v>
      </c>
      <c r="BV31" s="75">
        <f>SUM($F31:AF31)</f>
        <v>25881.781604442502</v>
      </c>
      <c r="BW31" s="75">
        <f>SUM($F31:AG31)</f>
        <v>25881.781604442502</v>
      </c>
      <c r="BX31" s="75">
        <f>SUM($F31:AH31)</f>
        <v>25881.781604442502</v>
      </c>
      <c r="BY31" s="75">
        <f>SUM($F31:AI31)</f>
        <v>25881.781604442502</v>
      </c>
      <c r="BZ31" s="75">
        <f>SUM($F31:AJ31)</f>
        <v>25881.781604442502</v>
      </c>
      <c r="CA31" s="75">
        <f>SUM($F31:AK31)</f>
        <v>25881.781604442502</v>
      </c>
      <c r="CB31" s="75">
        <f>SUM($F31:AL31)</f>
        <v>25881.781604442502</v>
      </c>
      <c r="CC31" s="75">
        <f>SUM($F31:AM31)</f>
        <v>25881.781604442502</v>
      </c>
      <c r="CD31" s="75">
        <f>SUM($F31:AN31)</f>
        <v>25881.781604442502</v>
      </c>
      <c r="CE31" s="75">
        <f>SUM($F31:AO31)</f>
        <v>25881.781604442502</v>
      </c>
      <c r="CF31" s="75">
        <f>SUM($F31:AP31)</f>
        <v>25881.781604442502</v>
      </c>
      <c r="CG31" s="75">
        <f>SUM($F31:AQ31)</f>
        <v>25881.781604442502</v>
      </c>
      <c r="CH31" s="75">
        <f>SUM($F31:AR31)</f>
        <v>25881.781604442502</v>
      </c>
      <c r="CI31" s="75">
        <f>SUM($F31:AS31)</f>
        <v>25881.781604442502</v>
      </c>
      <c r="CL31" s="485">
        <v>24781.539429556899</v>
      </c>
      <c r="CM31" s="166">
        <f t="shared" si="6"/>
        <v>1100.2421748856032</v>
      </c>
    </row>
    <row r="32" spans="1:91" ht="16.5">
      <c r="A32" s="19" t="s">
        <v>23</v>
      </c>
      <c r="B32" s="201" t="s">
        <v>48</v>
      </c>
      <c r="C32" s="79" t="s">
        <v>69</v>
      </c>
      <c r="D32" s="77">
        <f t="shared" si="22"/>
        <v>0.24571146832844104</v>
      </c>
      <c r="E32" s="75">
        <f t="shared" si="11"/>
        <v>6359.4505609836015</v>
      </c>
      <c r="F32" s="76">
        <f>'1输入-存量业务到期'!B23</f>
        <v>890.66249198090009</v>
      </c>
      <c r="G32" s="76">
        <f>'1输入-存量业务到期'!C23</f>
        <v>853.75929554260006</v>
      </c>
      <c r="H32" s="76">
        <f>'1输入-存量业务到期'!D23</f>
        <v>330.20907888979997</v>
      </c>
      <c r="I32" s="76">
        <f>'1输入-存量业务到期'!E23</f>
        <v>536.91426681159999</v>
      </c>
      <c r="J32" s="76">
        <f>'1输入-存量业务到期'!F23</f>
        <v>292.4037630688</v>
      </c>
      <c r="K32" s="76">
        <f>'1输入-存量业务到期'!G23</f>
        <v>384.11157901609999</v>
      </c>
      <c r="L32" s="76">
        <f>'1输入-存量业务到期'!H23</f>
        <v>168.62111150959998</v>
      </c>
      <c r="M32" s="76">
        <f>'1输入-存量业务到期'!I23</f>
        <v>231.6703534124</v>
      </c>
      <c r="N32" s="76">
        <f>'1输入-存量业务到期'!J23</f>
        <v>184.86758352089998</v>
      </c>
      <c r="O32" s="76">
        <f>'1输入-存量业务到期'!K23</f>
        <v>206.59347475069998</v>
      </c>
      <c r="P32" s="76">
        <f>'1输入-存量业务到期'!L23</f>
        <v>160.67796495889999</v>
      </c>
      <c r="Q32" s="76">
        <f>'1输入-存量业务到期'!M23</f>
        <v>340.0436813773</v>
      </c>
      <c r="R32" s="76">
        <f>'1输入-存量业务到期'!N23</f>
        <v>72.2707512689</v>
      </c>
      <c r="S32" s="76">
        <f>'1输入-存量业务到期'!O23</f>
        <v>40.649312699700005</v>
      </c>
      <c r="T32" s="76">
        <f>'1输入-存量业务到期'!P23</f>
        <v>51.5328678666</v>
      </c>
      <c r="U32" s="76">
        <f>'1输入-存量业务到期'!Q23</f>
        <v>71.991376400799993</v>
      </c>
      <c r="V32" s="76">
        <f>'1输入-存量业务到期'!R23</f>
        <v>58.553036805600001</v>
      </c>
      <c r="W32" s="76">
        <f>'1输入-存量业务到期'!S23</f>
        <v>38.852612544300001</v>
      </c>
      <c r="X32" s="76">
        <f>'1输入-存量业务到期'!T23</f>
        <v>61.458554999999997</v>
      </c>
      <c r="Y32" s="76">
        <f>'1输入-存量业务到期'!U23</f>
        <v>73.809753390599994</v>
      </c>
      <c r="Z32" s="76">
        <f>'1输入-存量业务到期'!V23</f>
        <v>1309.7976501674998</v>
      </c>
      <c r="AA32" s="76"/>
      <c r="AB32" s="76"/>
      <c r="AC32" s="76"/>
      <c r="AD32" s="76"/>
      <c r="AE32" s="76"/>
      <c r="AF32" s="76"/>
      <c r="AG32" s="76"/>
      <c r="AH32" s="76"/>
      <c r="AI32" s="76"/>
      <c r="AJ32" s="76"/>
      <c r="AK32" s="76"/>
      <c r="AL32" s="76"/>
      <c r="AM32" s="76"/>
      <c r="AN32" s="76"/>
      <c r="AO32" s="76"/>
      <c r="AP32" s="76"/>
      <c r="AQ32" s="76"/>
      <c r="AR32" s="76"/>
      <c r="AS32" s="76"/>
      <c r="AT32" s="76"/>
      <c r="AV32" s="76">
        <f>SUM($F32:F32)</f>
        <v>890.66249198090009</v>
      </c>
      <c r="AW32" s="76">
        <f>SUM($F32:G32)</f>
        <v>1744.4217875235001</v>
      </c>
      <c r="AX32" s="76">
        <f>SUM($F32:H32)</f>
        <v>2074.6308664133003</v>
      </c>
      <c r="AY32" s="76">
        <f>SUM($F32:I32)</f>
        <v>2611.5451332249004</v>
      </c>
      <c r="AZ32" s="76">
        <f>SUM($F32:J32)</f>
        <v>2903.9488962937003</v>
      </c>
      <c r="BA32" s="76">
        <f>SUM($F32:K32)</f>
        <v>3288.0604753098005</v>
      </c>
      <c r="BB32" s="76">
        <f>SUM($F32:L32)</f>
        <v>3456.6815868194003</v>
      </c>
      <c r="BC32" s="76">
        <f>SUM($F32:M32)</f>
        <v>3688.3519402318002</v>
      </c>
      <c r="BD32" s="76">
        <f>SUM($F32:N32)</f>
        <v>3873.2195237527003</v>
      </c>
      <c r="BE32" s="76">
        <f>SUM($F32:O32)</f>
        <v>4079.8129985034002</v>
      </c>
      <c r="BF32" s="76">
        <f>SUM($F32:P32)</f>
        <v>4240.4909634623</v>
      </c>
      <c r="BG32" s="76">
        <f>SUM($F32:Q32)</f>
        <v>4580.5346448396003</v>
      </c>
      <c r="BH32" s="76">
        <f>SUM($F32:R32)</f>
        <v>4652.8053961085006</v>
      </c>
      <c r="BI32" s="76">
        <f>SUM($F32:S32)</f>
        <v>4693.4547088082008</v>
      </c>
      <c r="BJ32" s="76">
        <f>SUM($F32:T32)</f>
        <v>4744.9875766748009</v>
      </c>
      <c r="BK32" s="76">
        <f>SUM($F32:U32)</f>
        <v>4816.9789530756007</v>
      </c>
      <c r="BL32" s="76">
        <f>SUM($F32:V32)</f>
        <v>4875.5319898812004</v>
      </c>
      <c r="BM32" s="76">
        <f>SUM($F32:W32)</f>
        <v>4914.3846024255008</v>
      </c>
      <c r="BN32" s="76">
        <f>SUM($F32:X32)</f>
        <v>4975.843157425501</v>
      </c>
      <c r="BO32" s="76">
        <f>SUM($F32:Y32)</f>
        <v>5049.6529108161012</v>
      </c>
      <c r="BP32" s="76">
        <f>SUM($F32:Z32)</f>
        <v>6359.4505609836015</v>
      </c>
      <c r="BQ32" s="76">
        <f>SUM($F32:AA32)</f>
        <v>6359.4505609836015</v>
      </c>
      <c r="BR32" s="76">
        <f>SUM($F32:AB32)</f>
        <v>6359.4505609836015</v>
      </c>
      <c r="BS32" s="76">
        <f>SUM($F32:AC32)</f>
        <v>6359.4505609836015</v>
      </c>
      <c r="BT32" s="76">
        <f>SUM($F32:AD32)</f>
        <v>6359.4505609836015</v>
      </c>
      <c r="BU32" s="76">
        <f>SUM($F32:AE32)</f>
        <v>6359.4505609836015</v>
      </c>
      <c r="BV32" s="76">
        <f>SUM($F32:AF32)</f>
        <v>6359.4505609836015</v>
      </c>
      <c r="BW32" s="76">
        <f>SUM($F32:AG32)</f>
        <v>6359.4505609836015</v>
      </c>
      <c r="BX32" s="76">
        <f>SUM($F32:AH32)</f>
        <v>6359.4505609836015</v>
      </c>
      <c r="BY32" s="76">
        <f>SUM($F32:AI32)</f>
        <v>6359.4505609836015</v>
      </c>
      <c r="BZ32" s="76">
        <f>SUM($F32:AJ32)</f>
        <v>6359.4505609836015</v>
      </c>
      <c r="CA32" s="76">
        <f>SUM($F32:AK32)</f>
        <v>6359.4505609836015</v>
      </c>
      <c r="CB32" s="76">
        <f>SUM($F32:AL32)</f>
        <v>6359.4505609836015</v>
      </c>
      <c r="CC32" s="76">
        <f>SUM($F32:AM32)</f>
        <v>6359.4505609836015</v>
      </c>
      <c r="CD32" s="76">
        <f>SUM($F32:AN32)</f>
        <v>6359.4505609836015</v>
      </c>
      <c r="CE32" s="76">
        <f>SUM($F32:AO32)</f>
        <v>6359.4505609836015</v>
      </c>
      <c r="CF32" s="76">
        <f>SUM($F32:AP32)</f>
        <v>6359.4505609836015</v>
      </c>
      <c r="CG32" s="76">
        <f>SUM($F32:AQ32)</f>
        <v>6359.4505609836015</v>
      </c>
      <c r="CH32" s="76">
        <f>SUM($F32:AR32)</f>
        <v>6359.4505609836015</v>
      </c>
      <c r="CI32" s="76">
        <f>SUM($F32:AS32)</f>
        <v>6359.4505609836015</v>
      </c>
      <c r="CL32" s="485">
        <v>6050.5003099523992</v>
      </c>
      <c r="CM32" s="166">
        <f t="shared" si="6"/>
        <v>308.95025103120224</v>
      </c>
    </row>
    <row r="33" spans="1:91" ht="16.5">
      <c r="A33" s="19" t="s">
        <v>23</v>
      </c>
      <c r="B33" s="201" t="s">
        <v>49</v>
      </c>
      <c r="C33" s="79" t="s">
        <v>69</v>
      </c>
      <c r="D33" s="77">
        <f t="shared" si="22"/>
        <v>0.12018698448846618</v>
      </c>
      <c r="E33" s="75">
        <f t="shared" si="11"/>
        <v>3110.6532842270003</v>
      </c>
      <c r="F33" s="76">
        <f>'1输入-存量业务到期'!B24</f>
        <v>1466.0283440270002</v>
      </c>
      <c r="G33" s="76">
        <f>'1输入-存量业务到期'!C24</f>
        <v>658.17899</v>
      </c>
      <c r="H33" s="76">
        <f>'1输入-存量业务到期'!D24</f>
        <v>380.14678020000002</v>
      </c>
      <c r="I33" s="76">
        <f>'1输入-存量业务到期'!E24</f>
        <v>174.70738</v>
      </c>
      <c r="J33" s="76">
        <f>'1输入-存量业务到期'!F24</f>
        <v>85.74342</v>
      </c>
      <c r="K33" s="76">
        <f>'1输入-存量业务到期'!G24</f>
        <v>167.18736999999999</v>
      </c>
      <c r="L33" s="76">
        <f>'1输入-存量业务到期'!H24</f>
        <v>32.442</v>
      </c>
      <c r="M33" s="76">
        <f>'1输入-存量业务到期'!I24</f>
        <v>38.186999999999998</v>
      </c>
      <c r="N33" s="76">
        <f>'1输入-存量业务到期'!J24</f>
        <v>47.795400000000001</v>
      </c>
      <c r="O33" s="76">
        <f>'1输入-存量业务到期'!K24</f>
        <v>12.9011</v>
      </c>
      <c r="P33" s="76">
        <f>'1输入-存量业务到期'!L24</f>
        <v>11.1</v>
      </c>
      <c r="Q33" s="76">
        <f>'1输入-存量业务到期'!M24</f>
        <v>33.585500000000003</v>
      </c>
      <c r="R33" s="76">
        <f>'1输入-存量业务到期'!N24</f>
        <v>2.65</v>
      </c>
      <c r="S33" s="76">
        <f>'1输入-存量业务到期'!O24</f>
        <v>0</v>
      </c>
      <c r="T33" s="76">
        <f>'1输入-存量业务到期'!P24</f>
        <v>0</v>
      </c>
      <c r="U33" s="76">
        <f>'1输入-存量业务到期'!Q24</f>
        <v>0</v>
      </c>
      <c r="V33" s="76">
        <f>'1输入-存量业务到期'!R24</f>
        <v>0</v>
      </c>
      <c r="W33" s="76">
        <f>'1输入-存量业务到期'!S24</f>
        <v>0</v>
      </c>
      <c r="X33" s="76">
        <f>'1输入-存量业务到期'!T24</f>
        <v>0</v>
      </c>
      <c r="Y33" s="76">
        <f>'1输入-存量业务到期'!U24</f>
        <v>0</v>
      </c>
      <c r="Z33" s="76">
        <f>'1输入-存量业务到期'!V24</f>
        <v>0</v>
      </c>
      <c r="AA33" s="76"/>
      <c r="AB33" s="76"/>
      <c r="AC33" s="76"/>
      <c r="AD33" s="76"/>
      <c r="AE33" s="76"/>
      <c r="AF33" s="76"/>
      <c r="AG33" s="76"/>
      <c r="AH33" s="76"/>
      <c r="AI33" s="76"/>
      <c r="AJ33" s="76"/>
      <c r="AK33" s="76"/>
      <c r="AL33" s="76"/>
      <c r="AM33" s="76"/>
      <c r="AN33" s="76"/>
      <c r="AO33" s="76"/>
      <c r="AP33" s="76"/>
      <c r="AQ33" s="76"/>
      <c r="AR33" s="76"/>
      <c r="AS33" s="76"/>
      <c r="AT33" s="76"/>
      <c r="AV33" s="76">
        <f>SUM($F33:F33)</f>
        <v>1466.0283440270002</v>
      </c>
      <c r="AW33" s="76">
        <f>SUM($F33:G33)</f>
        <v>2124.2073340270003</v>
      </c>
      <c r="AX33" s="76">
        <f>SUM($F33:H33)</f>
        <v>2504.3541142270005</v>
      </c>
      <c r="AY33" s="76">
        <f>SUM($F33:I33)</f>
        <v>2679.0614942270004</v>
      </c>
      <c r="AZ33" s="76">
        <f>SUM($F33:J33)</f>
        <v>2764.8049142270002</v>
      </c>
      <c r="BA33" s="76">
        <f>SUM($F33:K33)</f>
        <v>2931.9922842270003</v>
      </c>
      <c r="BB33" s="76">
        <f>SUM($F33:L33)</f>
        <v>2964.4342842270003</v>
      </c>
      <c r="BC33" s="76">
        <f>SUM($F33:M33)</f>
        <v>3002.6212842270002</v>
      </c>
      <c r="BD33" s="76">
        <f>SUM($F33:N33)</f>
        <v>3050.4166842270001</v>
      </c>
      <c r="BE33" s="76">
        <f>SUM($F33:O33)</f>
        <v>3063.3177842270002</v>
      </c>
      <c r="BF33" s="76">
        <f>SUM($F33:P33)</f>
        <v>3074.4177842270001</v>
      </c>
      <c r="BG33" s="76">
        <f>SUM($F33:Q33)</f>
        <v>3108.0032842270002</v>
      </c>
      <c r="BH33" s="76">
        <f>SUM($F33:R33)</f>
        <v>3110.6532842270003</v>
      </c>
      <c r="BI33" s="76">
        <f>SUM($F33:S33)</f>
        <v>3110.6532842270003</v>
      </c>
      <c r="BJ33" s="76">
        <f>SUM($F33:T33)</f>
        <v>3110.6532842270003</v>
      </c>
      <c r="BK33" s="76">
        <f>SUM($F33:U33)</f>
        <v>3110.6532842270003</v>
      </c>
      <c r="BL33" s="76">
        <f>SUM($F33:V33)</f>
        <v>3110.6532842270003</v>
      </c>
      <c r="BM33" s="76">
        <f>SUM($F33:W33)</f>
        <v>3110.6532842270003</v>
      </c>
      <c r="BN33" s="76">
        <f>SUM($F33:X33)</f>
        <v>3110.6532842270003</v>
      </c>
      <c r="BO33" s="76">
        <f>SUM($F33:Y33)</f>
        <v>3110.6532842270003</v>
      </c>
      <c r="BP33" s="76">
        <f>SUM($F33:Z33)</f>
        <v>3110.6532842270003</v>
      </c>
      <c r="BQ33" s="76">
        <f>SUM($F33:AA33)</f>
        <v>3110.6532842270003</v>
      </c>
      <c r="BR33" s="76">
        <f>SUM($F33:AB33)</f>
        <v>3110.6532842270003</v>
      </c>
      <c r="BS33" s="76">
        <f>SUM($F33:AC33)</f>
        <v>3110.6532842270003</v>
      </c>
      <c r="BT33" s="76">
        <f>SUM($F33:AD33)</f>
        <v>3110.6532842270003</v>
      </c>
      <c r="BU33" s="76">
        <f>SUM($F33:AE33)</f>
        <v>3110.6532842270003</v>
      </c>
      <c r="BV33" s="76">
        <f>SUM($F33:AF33)</f>
        <v>3110.6532842270003</v>
      </c>
      <c r="BW33" s="76">
        <f>SUM($F33:AG33)</f>
        <v>3110.6532842270003</v>
      </c>
      <c r="BX33" s="76">
        <f>SUM($F33:AH33)</f>
        <v>3110.6532842270003</v>
      </c>
      <c r="BY33" s="76">
        <f>SUM($F33:AI33)</f>
        <v>3110.6532842270003</v>
      </c>
      <c r="BZ33" s="76">
        <f>SUM($F33:AJ33)</f>
        <v>3110.6532842270003</v>
      </c>
      <c r="CA33" s="76">
        <f>SUM($F33:AK33)</f>
        <v>3110.6532842270003</v>
      </c>
      <c r="CB33" s="76">
        <f>SUM($F33:AL33)</f>
        <v>3110.6532842270003</v>
      </c>
      <c r="CC33" s="76">
        <f>SUM($F33:AM33)</f>
        <v>3110.6532842270003</v>
      </c>
      <c r="CD33" s="76">
        <f>SUM($F33:AN33)</f>
        <v>3110.6532842270003</v>
      </c>
      <c r="CE33" s="76">
        <f>SUM($F33:AO33)</f>
        <v>3110.6532842270003</v>
      </c>
      <c r="CF33" s="76">
        <f>SUM($F33:AP33)</f>
        <v>3110.6532842270003</v>
      </c>
      <c r="CG33" s="76">
        <f>SUM($F33:AQ33)</f>
        <v>3110.6532842270003</v>
      </c>
      <c r="CH33" s="76">
        <f>SUM($F33:AR33)</f>
        <v>3110.6532842270003</v>
      </c>
      <c r="CI33" s="76">
        <f>SUM($F33:AS33)</f>
        <v>3110.6532842270003</v>
      </c>
      <c r="CL33" s="485">
        <v>3234.4773142269996</v>
      </c>
      <c r="CM33" s="166">
        <f t="shared" si="6"/>
        <v>-123.82402999999931</v>
      </c>
    </row>
    <row r="34" spans="1:91" ht="16.5">
      <c r="A34" s="19" t="s">
        <v>23</v>
      </c>
      <c r="B34" s="201" t="s">
        <v>50</v>
      </c>
      <c r="C34" s="79" t="s">
        <v>69</v>
      </c>
      <c r="D34" s="77">
        <f t="shared" si="22"/>
        <v>2.3738578383821207E-2</v>
      </c>
      <c r="E34" s="75">
        <f t="shared" si="11"/>
        <v>614.39670133000016</v>
      </c>
      <c r="F34" s="76">
        <f>'1输入-存量业务到期'!B25</f>
        <v>63.933543579999998</v>
      </c>
      <c r="G34" s="76">
        <f>'1输入-存量业务到期'!C25</f>
        <v>42.503</v>
      </c>
      <c r="H34" s="76">
        <f>'1输入-存量业务到期'!D25</f>
        <v>28.198421530000001</v>
      </c>
      <c r="I34" s="76">
        <f>'1输入-存量业务到期'!E25</f>
        <v>33.146000000000001</v>
      </c>
      <c r="J34" s="76">
        <f>'1输入-存量业务到期'!F25</f>
        <v>32.413048359999998</v>
      </c>
      <c r="K34" s="76">
        <f>'1输入-存量业务到期'!G25</f>
        <v>34.42310586</v>
      </c>
      <c r="L34" s="76">
        <f>'1输入-存量业务到期'!H25</f>
        <v>16.084299999999999</v>
      </c>
      <c r="M34" s="76">
        <f>'1输入-存量业务到期'!I25</f>
        <v>38.776000000000003</v>
      </c>
      <c r="N34" s="76">
        <f>'1输入-存量业务到期'!J25</f>
        <v>67.122</v>
      </c>
      <c r="O34" s="76">
        <f>'1输入-存量业务到期'!K25</f>
        <v>16.051300000000001</v>
      </c>
      <c r="P34" s="76">
        <f>'1输入-存量业务到期'!L25</f>
        <v>23.675560000000001</v>
      </c>
      <c r="Q34" s="76">
        <f>'1输入-存量业务到期'!M25</f>
        <v>32.415829340000002</v>
      </c>
      <c r="R34" s="76">
        <f>'1输入-存量业务到期'!N25</f>
        <v>0.6</v>
      </c>
      <c r="S34" s="76">
        <f>'1输入-存量业务到期'!O25</f>
        <v>3</v>
      </c>
      <c r="T34" s="76">
        <f>'1输入-存量业务到期'!P25</f>
        <v>4.0875000000000004</v>
      </c>
      <c r="U34" s="76">
        <f>'1输入-存量业务到期'!Q25</f>
        <v>0.58599999999999997</v>
      </c>
      <c r="V34" s="76">
        <f>'1输入-存量业务到期'!R25</f>
        <v>1.5</v>
      </c>
      <c r="W34" s="76">
        <f>'1输入-存量业务到期'!S25</f>
        <v>0.5</v>
      </c>
      <c r="X34" s="76">
        <f>'1输入-存量业务到期'!T25</f>
        <v>0.1</v>
      </c>
      <c r="Y34" s="76">
        <f>'1输入-存量业务到期'!U25</f>
        <v>3.45</v>
      </c>
      <c r="Z34" s="76">
        <f>'1输入-存量业务到期'!V25</f>
        <v>171.83109266</v>
      </c>
      <c r="AA34" s="76"/>
      <c r="AB34" s="76"/>
      <c r="AC34" s="76"/>
      <c r="AD34" s="76"/>
      <c r="AE34" s="76"/>
      <c r="AF34" s="76"/>
      <c r="AG34" s="76"/>
      <c r="AH34" s="76"/>
      <c r="AI34" s="76"/>
      <c r="AJ34" s="76"/>
      <c r="AK34" s="76"/>
      <c r="AL34" s="76"/>
      <c r="AM34" s="76"/>
      <c r="AN34" s="76"/>
      <c r="AO34" s="76"/>
      <c r="AP34" s="76"/>
      <c r="AQ34" s="76"/>
      <c r="AR34" s="76"/>
      <c r="AS34" s="76"/>
      <c r="AT34" s="76"/>
      <c r="AV34" s="76">
        <f>SUM($F34:F34)</f>
        <v>63.933543579999998</v>
      </c>
      <c r="AW34" s="76">
        <f>SUM($F34:G34)</f>
        <v>106.43654358000001</v>
      </c>
      <c r="AX34" s="76">
        <f>SUM($F34:H34)</f>
        <v>134.63496511</v>
      </c>
      <c r="AY34" s="76">
        <f>SUM($F34:I34)</f>
        <v>167.78096511000001</v>
      </c>
      <c r="AZ34" s="76">
        <f>SUM($F34:J34)</f>
        <v>200.19401347000002</v>
      </c>
      <c r="BA34" s="76">
        <f>SUM($F34:K34)</f>
        <v>234.61711933000001</v>
      </c>
      <c r="BB34" s="76">
        <f>SUM($F34:L34)</f>
        <v>250.70141933000002</v>
      </c>
      <c r="BC34" s="76">
        <f>SUM($F34:M34)</f>
        <v>289.47741933000003</v>
      </c>
      <c r="BD34" s="76">
        <f>SUM($F34:N34)</f>
        <v>356.59941933000005</v>
      </c>
      <c r="BE34" s="76">
        <f>SUM($F34:O34)</f>
        <v>372.65071933000007</v>
      </c>
      <c r="BF34" s="76">
        <f>SUM($F34:P34)</f>
        <v>396.32627933000009</v>
      </c>
      <c r="BG34" s="76">
        <f>SUM($F34:Q34)</f>
        <v>428.74210867000011</v>
      </c>
      <c r="BH34" s="76">
        <f>SUM($F34:R34)</f>
        <v>429.34210867000013</v>
      </c>
      <c r="BI34" s="76">
        <f>SUM($F34:S34)</f>
        <v>432.34210867000013</v>
      </c>
      <c r="BJ34" s="76">
        <f>SUM($F34:T34)</f>
        <v>436.42960867000011</v>
      </c>
      <c r="BK34" s="76">
        <f>SUM($F34:U34)</f>
        <v>437.01560867000012</v>
      </c>
      <c r="BL34" s="76">
        <f>SUM($F34:V34)</f>
        <v>438.51560867000012</v>
      </c>
      <c r="BM34" s="76">
        <f>SUM($F34:W34)</f>
        <v>439.01560867000012</v>
      </c>
      <c r="BN34" s="76">
        <f>SUM($F34:X34)</f>
        <v>439.11560867000014</v>
      </c>
      <c r="BO34" s="76">
        <f>SUM($F34:Y34)</f>
        <v>442.56560867000013</v>
      </c>
      <c r="BP34" s="76">
        <f>SUM($F34:Z34)</f>
        <v>614.39670133000016</v>
      </c>
      <c r="BQ34" s="76">
        <f>SUM($F34:AA34)</f>
        <v>614.39670133000016</v>
      </c>
      <c r="BR34" s="76">
        <f>SUM($F34:AB34)</f>
        <v>614.39670133000016</v>
      </c>
      <c r="BS34" s="76">
        <f>SUM($F34:AC34)</f>
        <v>614.39670133000016</v>
      </c>
      <c r="BT34" s="76">
        <f>SUM($F34:AD34)</f>
        <v>614.39670133000016</v>
      </c>
      <c r="BU34" s="76">
        <f>SUM($F34:AE34)</f>
        <v>614.39670133000016</v>
      </c>
      <c r="BV34" s="76">
        <f>SUM($F34:AF34)</f>
        <v>614.39670133000016</v>
      </c>
      <c r="BW34" s="76">
        <f>SUM($F34:AG34)</f>
        <v>614.39670133000016</v>
      </c>
      <c r="BX34" s="76">
        <f>SUM($F34:AH34)</f>
        <v>614.39670133000016</v>
      </c>
      <c r="BY34" s="76">
        <f>SUM($F34:AI34)</f>
        <v>614.39670133000016</v>
      </c>
      <c r="BZ34" s="76">
        <f>SUM($F34:AJ34)</f>
        <v>614.39670133000016</v>
      </c>
      <c r="CA34" s="76">
        <f>SUM($F34:AK34)</f>
        <v>614.39670133000016</v>
      </c>
      <c r="CB34" s="76">
        <f>SUM($F34:AL34)</f>
        <v>614.39670133000016</v>
      </c>
      <c r="CC34" s="76">
        <f>SUM($F34:AM34)</f>
        <v>614.39670133000016</v>
      </c>
      <c r="CD34" s="76">
        <f>SUM($F34:AN34)</f>
        <v>614.39670133000016</v>
      </c>
      <c r="CE34" s="76">
        <f>SUM($F34:AO34)</f>
        <v>614.39670133000016</v>
      </c>
      <c r="CF34" s="76">
        <f>SUM($F34:AP34)</f>
        <v>614.39670133000016</v>
      </c>
      <c r="CG34" s="76">
        <f>SUM($F34:AQ34)</f>
        <v>614.39670133000016</v>
      </c>
      <c r="CH34" s="76">
        <f>SUM($F34:AR34)</f>
        <v>614.39670133000016</v>
      </c>
      <c r="CI34" s="76">
        <f>SUM($F34:AS34)</f>
        <v>614.39670133000016</v>
      </c>
      <c r="CL34" s="485">
        <v>543.99881867000011</v>
      </c>
      <c r="CM34" s="166">
        <f t="shared" si="6"/>
        <v>70.39788266000005</v>
      </c>
    </row>
    <row r="35" spans="1:91" ht="16.5">
      <c r="A35" s="19" t="s">
        <v>23</v>
      </c>
      <c r="B35" s="201" t="s">
        <v>51</v>
      </c>
      <c r="C35" s="79" t="s">
        <v>69</v>
      </c>
      <c r="D35" s="77">
        <f t="shared" si="22"/>
        <v>5.5869415100535426E-3</v>
      </c>
      <c r="E35" s="75">
        <f t="shared" si="11"/>
        <v>144.6</v>
      </c>
      <c r="F35" s="76">
        <f>'1输入-存量业务到期'!B26</f>
        <v>23.1</v>
      </c>
      <c r="G35" s="76">
        <f>'1输入-存量业务到期'!C26</f>
        <v>20</v>
      </c>
      <c r="H35" s="76">
        <f>'1输入-存量业务到期'!D26</f>
        <v>34</v>
      </c>
      <c r="I35" s="76">
        <f>'1输入-存量业务到期'!E26</f>
        <v>21</v>
      </c>
      <c r="J35" s="76">
        <f>'1输入-存量业务到期'!F26</f>
        <v>1.8</v>
      </c>
      <c r="K35" s="76">
        <f>'1输入-存量业务到期'!G26</f>
        <v>20</v>
      </c>
      <c r="L35" s="76">
        <f>'1输入-存量业务到期'!H26</f>
        <v>0</v>
      </c>
      <c r="M35" s="76">
        <f>'1输入-存量业务到期'!I26</f>
        <v>0</v>
      </c>
      <c r="N35" s="76">
        <f>'1输入-存量业务到期'!J26</f>
        <v>1</v>
      </c>
      <c r="O35" s="76">
        <f>'1输入-存量业务到期'!K26</f>
        <v>4</v>
      </c>
      <c r="P35" s="76">
        <f>'1输入-存量业务到期'!L26</f>
        <v>2</v>
      </c>
      <c r="Q35" s="76">
        <f>'1输入-存量业务到期'!M26</f>
        <v>0</v>
      </c>
      <c r="R35" s="76">
        <f>'1输入-存量业务到期'!N26</f>
        <v>0.3</v>
      </c>
      <c r="S35" s="76">
        <f>'1输入-存量业务到期'!O26</f>
        <v>0</v>
      </c>
      <c r="T35" s="76">
        <f>'1输入-存量业务到期'!P26</f>
        <v>0</v>
      </c>
      <c r="U35" s="76">
        <f>'1输入-存量业务到期'!Q26</f>
        <v>0</v>
      </c>
      <c r="V35" s="76">
        <f>'1输入-存量业务到期'!R26</f>
        <v>0</v>
      </c>
      <c r="W35" s="76">
        <f>'1输入-存量业务到期'!S26</f>
        <v>15</v>
      </c>
      <c r="X35" s="76">
        <f>'1输入-存量业务到期'!T26</f>
        <v>0</v>
      </c>
      <c r="Y35" s="76">
        <f>'1输入-存量业务到期'!U26</f>
        <v>1</v>
      </c>
      <c r="Z35" s="76">
        <f>'1输入-存量业务到期'!V26</f>
        <v>1.4</v>
      </c>
      <c r="AA35" s="76"/>
      <c r="AB35" s="76"/>
      <c r="AC35" s="76"/>
      <c r="AD35" s="76"/>
      <c r="AE35" s="76"/>
      <c r="AF35" s="76"/>
      <c r="AG35" s="76"/>
      <c r="AH35" s="76"/>
      <c r="AI35" s="76"/>
      <c r="AJ35" s="76"/>
      <c r="AK35" s="76"/>
      <c r="AL35" s="76"/>
      <c r="AM35" s="76"/>
      <c r="AN35" s="76"/>
      <c r="AO35" s="76"/>
      <c r="AP35" s="76"/>
      <c r="AQ35" s="76"/>
      <c r="AR35" s="76"/>
      <c r="AS35" s="76"/>
      <c r="AT35" s="76"/>
      <c r="AV35" s="76">
        <f>SUM($F35:F35)</f>
        <v>23.1</v>
      </c>
      <c r="AW35" s="76">
        <f>SUM($F35:G35)</f>
        <v>43.1</v>
      </c>
      <c r="AX35" s="76">
        <f>SUM($F35:H35)</f>
        <v>77.099999999999994</v>
      </c>
      <c r="AY35" s="76">
        <f>SUM($F35:I35)</f>
        <v>98.1</v>
      </c>
      <c r="AZ35" s="76">
        <f>SUM($F35:J35)</f>
        <v>99.899999999999991</v>
      </c>
      <c r="BA35" s="76">
        <f>SUM($F35:K35)</f>
        <v>119.89999999999999</v>
      </c>
      <c r="BB35" s="76">
        <f>SUM($F35:L35)</f>
        <v>119.89999999999999</v>
      </c>
      <c r="BC35" s="76">
        <f>SUM($F35:M35)</f>
        <v>119.89999999999999</v>
      </c>
      <c r="BD35" s="76">
        <f>SUM($F35:N35)</f>
        <v>120.89999999999999</v>
      </c>
      <c r="BE35" s="76">
        <f>SUM($F35:O35)</f>
        <v>124.89999999999999</v>
      </c>
      <c r="BF35" s="76">
        <f>SUM($F35:P35)</f>
        <v>126.89999999999999</v>
      </c>
      <c r="BG35" s="76">
        <f>SUM($F35:Q35)</f>
        <v>126.89999999999999</v>
      </c>
      <c r="BH35" s="76">
        <f>SUM($F35:R35)</f>
        <v>127.19999999999999</v>
      </c>
      <c r="BI35" s="76">
        <f>SUM($F35:S35)</f>
        <v>127.19999999999999</v>
      </c>
      <c r="BJ35" s="76">
        <f>SUM($F35:T35)</f>
        <v>127.19999999999999</v>
      </c>
      <c r="BK35" s="76">
        <f>SUM($F35:U35)</f>
        <v>127.19999999999999</v>
      </c>
      <c r="BL35" s="76">
        <f>SUM($F35:V35)</f>
        <v>127.19999999999999</v>
      </c>
      <c r="BM35" s="76">
        <f>SUM($F35:W35)</f>
        <v>142.19999999999999</v>
      </c>
      <c r="BN35" s="76">
        <f>SUM($F35:X35)</f>
        <v>142.19999999999999</v>
      </c>
      <c r="BO35" s="76">
        <f>SUM($F35:Y35)</f>
        <v>143.19999999999999</v>
      </c>
      <c r="BP35" s="76">
        <f>SUM($F35:Z35)</f>
        <v>144.6</v>
      </c>
      <c r="BQ35" s="76">
        <f>SUM($F35:AA35)</f>
        <v>144.6</v>
      </c>
      <c r="BR35" s="76">
        <f>SUM($F35:AB35)</f>
        <v>144.6</v>
      </c>
      <c r="BS35" s="76">
        <f>SUM($F35:AC35)</f>
        <v>144.6</v>
      </c>
      <c r="BT35" s="76">
        <f>SUM($F35:AD35)</f>
        <v>144.6</v>
      </c>
      <c r="BU35" s="76">
        <f>SUM($F35:AE35)</f>
        <v>144.6</v>
      </c>
      <c r="BV35" s="76">
        <f>SUM($F35:AF35)</f>
        <v>144.6</v>
      </c>
      <c r="BW35" s="76">
        <f>SUM($F35:AG35)</f>
        <v>144.6</v>
      </c>
      <c r="BX35" s="76">
        <f>SUM($F35:AH35)</f>
        <v>144.6</v>
      </c>
      <c r="BY35" s="76">
        <f>SUM($F35:AI35)</f>
        <v>144.6</v>
      </c>
      <c r="BZ35" s="76">
        <f>SUM($F35:AJ35)</f>
        <v>144.6</v>
      </c>
      <c r="CA35" s="76">
        <f>SUM($F35:AK35)</f>
        <v>144.6</v>
      </c>
      <c r="CB35" s="76">
        <f>SUM($F35:AL35)</f>
        <v>144.6</v>
      </c>
      <c r="CC35" s="76">
        <f>SUM($F35:AM35)</f>
        <v>144.6</v>
      </c>
      <c r="CD35" s="76">
        <f>SUM($F35:AN35)</f>
        <v>144.6</v>
      </c>
      <c r="CE35" s="76">
        <f>SUM($F35:AO35)</f>
        <v>144.6</v>
      </c>
      <c r="CF35" s="76">
        <f>SUM($F35:AP35)</f>
        <v>144.6</v>
      </c>
      <c r="CG35" s="76">
        <f>SUM($F35:AQ35)</f>
        <v>144.6</v>
      </c>
      <c r="CH35" s="76">
        <f>SUM($F35:AR35)</f>
        <v>144.6</v>
      </c>
      <c r="CI35" s="76">
        <f>SUM($F35:AS35)</f>
        <v>144.6</v>
      </c>
      <c r="CL35" s="485">
        <v>144.6</v>
      </c>
      <c r="CM35" s="166">
        <f t="shared" si="6"/>
        <v>0</v>
      </c>
    </row>
    <row r="36" spans="1:91" ht="16.5">
      <c r="A36" s="19" t="s">
        <v>23</v>
      </c>
      <c r="B36" s="202" t="s">
        <v>52</v>
      </c>
      <c r="C36" s="79" t="s">
        <v>69</v>
      </c>
      <c r="D36" s="77">
        <f t="shared" si="22"/>
        <v>0.57632769446228005</v>
      </c>
      <c r="E36" s="75">
        <f t="shared" si="11"/>
        <v>14916.387520664599</v>
      </c>
      <c r="F36" s="76">
        <f>'1输入-存量业务到期'!B27</f>
        <v>6.9088788200000001E-2</v>
      </c>
      <c r="G36" s="76">
        <f>'1输入-存量业务到期'!C27</f>
        <v>0</v>
      </c>
      <c r="H36" s="76">
        <f>'1输入-存量业务到期'!D27</f>
        <v>0</v>
      </c>
      <c r="I36" s="76">
        <f>'1输入-存量业务到期'!E27</f>
        <v>0</v>
      </c>
      <c r="J36" s="76">
        <f>'1输入-存量业务到期'!F27</f>
        <v>0</v>
      </c>
      <c r="K36" s="76">
        <f>'1输入-存量业务到期'!G27</f>
        <v>0</v>
      </c>
      <c r="L36" s="76">
        <f>'1输入-存量业务到期'!H27</f>
        <v>0</v>
      </c>
      <c r="M36" s="76">
        <f>'1输入-存量业务到期'!I27</f>
        <v>0</v>
      </c>
      <c r="N36" s="76">
        <f>'1输入-存量业务到期'!J27</f>
        <v>0</v>
      </c>
      <c r="O36" s="76">
        <f>'1输入-存量业务到期'!K27</f>
        <v>0</v>
      </c>
      <c r="P36" s="76">
        <f>'1输入-存量业务到期'!L27</f>
        <v>0</v>
      </c>
      <c r="Q36" s="76">
        <f>'1输入-存量业务到期'!M27</f>
        <v>0</v>
      </c>
      <c r="R36" s="76">
        <f>'1输入-存量业务到期'!N27</f>
        <v>0</v>
      </c>
      <c r="S36" s="76">
        <f>'1输入-存量业务到期'!O27</f>
        <v>0</v>
      </c>
      <c r="T36" s="76">
        <f>'1输入-存量业务到期'!P27</f>
        <v>0</v>
      </c>
      <c r="U36" s="76">
        <f>'1输入-存量业务到期'!Q27</f>
        <v>0</v>
      </c>
      <c r="V36" s="76">
        <f>'1输入-存量业务到期'!R27</f>
        <v>0</v>
      </c>
      <c r="W36" s="76">
        <f>'1输入-存量业务到期'!S27</f>
        <v>0</v>
      </c>
      <c r="X36" s="76">
        <f>'1输入-存量业务到期'!T27</f>
        <v>0</v>
      </c>
      <c r="Y36" s="76">
        <f>'1输入-存量业务到期'!U27</f>
        <v>0</v>
      </c>
      <c r="Z36" s="76">
        <f>'1输入-存量业务到期'!V27</f>
        <v>14916.3184318764</v>
      </c>
      <c r="AA36" s="76"/>
      <c r="AB36" s="76"/>
      <c r="AC36" s="76"/>
      <c r="AD36" s="76"/>
      <c r="AE36" s="76"/>
      <c r="AF36" s="76"/>
      <c r="AG36" s="76"/>
      <c r="AH36" s="76"/>
      <c r="AI36" s="76"/>
      <c r="AJ36" s="76"/>
      <c r="AK36" s="76"/>
      <c r="AL36" s="76"/>
      <c r="AM36" s="76"/>
      <c r="AN36" s="76"/>
      <c r="AO36" s="76"/>
      <c r="AP36" s="76"/>
      <c r="AQ36" s="76"/>
      <c r="AR36" s="76"/>
      <c r="AS36" s="76"/>
      <c r="AT36" s="76"/>
      <c r="AV36" s="76">
        <f>SUM($F36:F36)</f>
        <v>6.9088788200000001E-2</v>
      </c>
      <c r="AW36" s="76">
        <f>SUM($F36:G36)</f>
        <v>6.9088788200000001E-2</v>
      </c>
      <c r="AX36" s="76">
        <f>SUM($F36:H36)</f>
        <v>6.9088788200000001E-2</v>
      </c>
      <c r="AY36" s="76">
        <f>SUM($F36:I36)</f>
        <v>6.9088788200000001E-2</v>
      </c>
      <c r="AZ36" s="76">
        <f>SUM($F36:J36)</f>
        <v>6.9088788200000001E-2</v>
      </c>
      <c r="BA36" s="76">
        <f>SUM($F36:K36)</f>
        <v>6.9088788200000001E-2</v>
      </c>
      <c r="BB36" s="76">
        <f>SUM($F36:L36)</f>
        <v>6.9088788200000001E-2</v>
      </c>
      <c r="BC36" s="76">
        <f>SUM($F36:M36)</f>
        <v>6.9088788200000001E-2</v>
      </c>
      <c r="BD36" s="76">
        <f>SUM($F36:N36)</f>
        <v>6.9088788200000001E-2</v>
      </c>
      <c r="BE36" s="76">
        <f>SUM($F36:O36)</f>
        <v>6.9088788200000001E-2</v>
      </c>
      <c r="BF36" s="76">
        <f>SUM($F36:P36)</f>
        <v>6.9088788200000001E-2</v>
      </c>
      <c r="BG36" s="76">
        <f>SUM($F36:Q36)</f>
        <v>6.9088788200000001E-2</v>
      </c>
      <c r="BH36" s="76">
        <f>SUM($F36:R36)</f>
        <v>6.9088788200000001E-2</v>
      </c>
      <c r="BI36" s="76">
        <f>SUM($F36:S36)</f>
        <v>6.9088788200000001E-2</v>
      </c>
      <c r="BJ36" s="76">
        <f>SUM($F36:T36)</f>
        <v>6.9088788200000001E-2</v>
      </c>
      <c r="BK36" s="76">
        <f>SUM($F36:U36)</f>
        <v>6.9088788200000001E-2</v>
      </c>
      <c r="BL36" s="76">
        <f>SUM($F36:V36)</f>
        <v>6.9088788200000001E-2</v>
      </c>
      <c r="BM36" s="76">
        <f>SUM($F36:W36)</f>
        <v>6.9088788200000001E-2</v>
      </c>
      <c r="BN36" s="76">
        <f>SUM($F36:X36)</f>
        <v>6.9088788200000001E-2</v>
      </c>
      <c r="BO36" s="76">
        <f>SUM($F36:Y36)</f>
        <v>6.9088788200000001E-2</v>
      </c>
      <c r="BP36" s="76">
        <f>SUM($F36:Z36)</f>
        <v>14916.387520664599</v>
      </c>
      <c r="BQ36" s="76">
        <f>SUM($F36:AA36)</f>
        <v>14916.387520664599</v>
      </c>
      <c r="BR36" s="76">
        <f>SUM($F36:AB36)</f>
        <v>14916.387520664599</v>
      </c>
      <c r="BS36" s="76">
        <f>SUM($F36:AC36)</f>
        <v>14916.387520664599</v>
      </c>
      <c r="BT36" s="76">
        <f>SUM($F36:AD36)</f>
        <v>14916.387520664599</v>
      </c>
      <c r="BU36" s="76">
        <f>SUM($F36:AE36)</f>
        <v>14916.387520664599</v>
      </c>
      <c r="BV36" s="76">
        <f>SUM($F36:AF36)</f>
        <v>14916.387520664599</v>
      </c>
      <c r="BW36" s="76">
        <f>SUM($F36:AG36)</f>
        <v>14916.387520664599</v>
      </c>
      <c r="BX36" s="76">
        <f>SUM($F36:AH36)</f>
        <v>14916.387520664599</v>
      </c>
      <c r="BY36" s="76">
        <f>SUM($F36:AI36)</f>
        <v>14916.387520664599</v>
      </c>
      <c r="BZ36" s="76">
        <f>SUM($F36:AJ36)</f>
        <v>14916.387520664599</v>
      </c>
      <c r="CA36" s="76">
        <f>SUM($F36:AK36)</f>
        <v>14916.387520664599</v>
      </c>
      <c r="CB36" s="76">
        <f>SUM($F36:AL36)</f>
        <v>14916.387520664599</v>
      </c>
      <c r="CC36" s="76">
        <f>SUM($F36:AM36)</f>
        <v>14916.387520664599</v>
      </c>
      <c r="CD36" s="76">
        <f>SUM($F36:AN36)</f>
        <v>14916.387520664599</v>
      </c>
      <c r="CE36" s="76">
        <f>SUM($F36:AO36)</f>
        <v>14916.387520664599</v>
      </c>
      <c r="CF36" s="76">
        <f>SUM($F36:AP36)</f>
        <v>14916.387520664599</v>
      </c>
      <c r="CG36" s="76">
        <f>SUM($F36:AQ36)</f>
        <v>14916.387520664599</v>
      </c>
      <c r="CH36" s="76">
        <f>SUM($F36:AR36)</f>
        <v>14916.387520664599</v>
      </c>
      <c r="CI36" s="76">
        <f>SUM($F36:AS36)</f>
        <v>14916.387520664599</v>
      </c>
      <c r="CL36" s="485">
        <v>14037.6333450606</v>
      </c>
      <c r="CM36" s="166">
        <f t="shared" si="6"/>
        <v>878.7541756039991</v>
      </c>
    </row>
    <row r="37" spans="1:91" ht="16.5">
      <c r="A37" s="19" t="s">
        <v>23</v>
      </c>
      <c r="B37" s="202" t="s">
        <v>53</v>
      </c>
      <c r="C37" s="79" t="s">
        <v>69</v>
      </c>
      <c r="D37" s="77">
        <f t="shared" si="22"/>
        <v>2.8448332826937931E-2</v>
      </c>
      <c r="E37" s="75">
        <f t="shared" si="11"/>
        <v>736.29353723729992</v>
      </c>
      <c r="F37" s="76">
        <f>'1输入-存量业务到期'!B28</f>
        <v>736.29353723729992</v>
      </c>
      <c r="G37" s="76">
        <f>'1输入-存量业务到期'!C28</f>
        <v>0</v>
      </c>
      <c r="H37" s="76">
        <f>'1输入-存量业务到期'!D28</f>
        <v>0</v>
      </c>
      <c r="I37" s="76">
        <f>'1输入-存量业务到期'!E28</f>
        <v>0</v>
      </c>
      <c r="J37" s="76">
        <f>'1输入-存量业务到期'!F28</f>
        <v>0</v>
      </c>
      <c r="K37" s="76">
        <f>'1输入-存量业务到期'!G28</f>
        <v>0</v>
      </c>
      <c r="L37" s="76">
        <f>'1输入-存量业务到期'!H28</f>
        <v>0</v>
      </c>
      <c r="M37" s="76">
        <f>'1输入-存量业务到期'!I28</f>
        <v>0</v>
      </c>
      <c r="N37" s="76">
        <f>'1输入-存量业务到期'!J28</f>
        <v>0</v>
      </c>
      <c r="O37" s="76">
        <f>'1输入-存量业务到期'!K28</f>
        <v>0</v>
      </c>
      <c r="P37" s="76">
        <f>'1输入-存量业务到期'!L28</f>
        <v>0</v>
      </c>
      <c r="Q37" s="76">
        <f>'1输入-存量业务到期'!M28</f>
        <v>0</v>
      </c>
      <c r="R37" s="76">
        <f>'1输入-存量业务到期'!N28</f>
        <v>0</v>
      </c>
      <c r="S37" s="76">
        <f>'1输入-存量业务到期'!O28</f>
        <v>0</v>
      </c>
      <c r="T37" s="76">
        <f>'1输入-存量业务到期'!P28</f>
        <v>0</v>
      </c>
      <c r="U37" s="76">
        <f>'1输入-存量业务到期'!Q28</f>
        <v>0</v>
      </c>
      <c r="V37" s="76">
        <f>'1输入-存量业务到期'!R28</f>
        <v>0</v>
      </c>
      <c r="W37" s="76">
        <f>'1输入-存量业务到期'!S28</f>
        <v>0</v>
      </c>
      <c r="X37" s="76">
        <f>'1输入-存量业务到期'!T28</f>
        <v>0</v>
      </c>
      <c r="Y37" s="76">
        <f>'1输入-存量业务到期'!U28</f>
        <v>0</v>
      </c>
      <c r="Z37" s="76">
        <f>'1输入-存量业务到期'!V28</f>
        <v>0</v>
      </c>
      <c r="AA37" s="76"/>
      <c r="AB37" s="76"/>
      <c r="AC37" s="76"/>
      <c r="AD37" s="76"/>
      <c r="AE37" s="76"/>
      <c r="AF37" s="76"/>
      <c r="AG37" s="76"/>
      <c r="AH37" s="76"/>
      <c r="AI37" s="76"/>
      <c r="AJ37" s="76"/>
      <c r="AK37" s="76"/>
      <c r="AL37" s="76"/>
      <c r="AM37" s="76"/>
      <c r="AN37" s="76"/>
      <c r="AO37" s="76"/>
      <c r="AP37" s="76"/>
      <c r="AQ37" s="76"/>
      <c r="AR37" s="76"/>
      <c r="AS37" s="76"/>
      <c r="AT37" s="76"/>
      <c r="AV37" s="76">
        <f>SUM($F37:F37)</f>
        <v>736.29353723729992</v>
      </c>
      <c r="AW37" s="76">
        <f>SUM($F37:G37)</f>
        <v>736.29353723729992</v>
      </c>
      <c r="AX37" s="76">
        <f>SUM($F37:H37)</f>
        <v>736.29353723729992</v>
      </c>
      <c r="AY37" s="76">
        <f>SUM($F37:I37)</f>
        <v>736.29353723729992</v>
      </c>
      <c r="AZ37" s="76">
        <f>SUM($F37:J37)</f>
        <v>736.29353723729992</v>
      </c>
      <c r="BA37" s="76">
        <f>SUM($F37:K37)</f>
        <v>736.29353723729992</v>
      </c>
      <c r="BB37" s="76">
        <f>SUM($F37:L37)</f>
        <v>736.29353723729992</v>
      </c>
      <c r="BC37" s="76">
        <f>SUM($F37:M37)</f>
        <v>736.29353723729992</v>
      </c>
      <c r="BD37" s="76">
        <f>SUM($F37:N37)</f>
        <v>736.29353723729992</v>
      </c>
      <c r="BE37" s="76">
        <f>SUM($F37:O37)</f>
        <v>736.29353723729992</v>
      </c>
      <c r="BF37" s="76">
        <f>SUM($F37:P37)</f>
        <v>736.29353723729992</v>
      </c>
      <c r="BG37" s="76">
        <f>SUM($F37:Q37)</f>
        <v>736.29353723729992</v>
      </c>
      <c r="BH37" s="76">
        <f>SUM($F37:R37)</f>
        <v>736.29353723729992</v>
      </c>
      <c r="BI37" s="76">
        <f>SUM($F37:S37)</f>
        <v>736.29353723729992</v>
      </c>
      <c r="BJ37" s="76">
        <f>SUM($F37:T37)</f>
        <v>736.29353723729992</v>
      </c>
      <c r="BK37" s="76">
        <f>SUM($F37:U37)</f>
        <v>736.29353723729992</v>
      </c>
      <c r="BL37" s="76">
        <f>SUM($F37:V37)</f>
        <v>736.29353723729992</v>
      </c>
      <c r="BM37" s="76">
        <f>SUM($F37:W37)</f>
        <v>736.29353723729992</v>
      </c>
      <c r="BN37" s="76">
        <f>SUM($F37:X37)</f>
        <v>736.29353723729992</v>
      </c>
      <c r="BO37" s="76">
        <f>SUM($F37:Y37)</f>
        <v>736.29353723729992</v>
      </c>
      <c r="BP37" s="76">
        <f>SUM($F37:Z37)</f>
        <v>736.29353723729992</v>
      </c>
      <c r="BQ37" s="76">
        <f>SUM($F37:AA37)</f>
        <v>736.29353723729992</v>
      </c>
      <c r="BR37" s="76">
        <f>SUM($F37:AB37)</f>
        <v>736.29353723729992</v>
      </c>
      <c r="BS37" s="76">
        <f>SUM($F37:AC37)</f>
        <v>736.29353723729992</v>
      </c>
      <c r="BT37" s="76">
        <f>SUM($F37:AD37)</f>
        <v>736.29353723729992</v>
      </c>
      <c r="BU37" s="76">
        <f>SUM($F37:AE37)</f>
        <v>736.29353723729992</v>
      </c>
      <c r="BV37" s="76">
        <f>SUM($F37:AF37)</f>
        <v>736.29353723729992</v>
      </c>
      <c r="BW37" s="76">
        <f>SUM($F37:AG37)</f>
        <v>736.29353723729992</v>
      </c>
      <c r="BX37" s="76">
        <f>SUM($F37:AH37)</f>
        <v>736.29353723729992</v>
      </c>
      <c r="BY37" s="76">
        <f>SUM($F37:AI37)</f>
        <v>736.29353723729992</v>
      </c>
      <c r="BZ37" s="76">
        <f>SUM($F37:AJ37)</f>
        <v>736.29353723729992</v>
      </c>
      <c r="CA37" s="76">
        <f>SUM($F37:AK37)</f>
        <v>736.29353723729992</v>
      </c>
      <c r="CB37" s="76">
        <f>SUM($F37:AL37)</f>
        <v>736.29353723729992</v>
      </c>
      <c r="CC37" s="76">
        <f>SUM($F37:AM37)</f>
        <v>736.29353723729992</v>
      </c>
      <c r="CD37" s="76">
        <f>SUM($F37:AN37)</f>
        <v>736.29353723729992</v>
      </c>
      <c r="CE37" s="76">
        <f>SUM($F37:AO37)</f>
        <v>736.29353723729992</v>
      </c>
      <c r="CF37" s="76">
        <f>SUM($F37:AP37)</f>
        <v>736.29353723729992</v>
      </c>
      <c r="CG37" s="76">
        <f>SUM($F37:AQ37)</f>
        <v>736.29353723729992</v>
      </c>
      <c r="CH37" s="76">
        <f>SUM($F37:AR37)</f>
        <v>736.29353723729992</v>
      </c>
      <c r="CI37" s="76">
        <f>SUM($F37:AS37)</f>
        <v>736.29353723729992</v>
      </c>
      <c r="CL37" s="485">
        <v>770.32964164689997</v>
      </c>
      <c r="CM37" s="166">
        <f t="shared" si="6"/>
        <v>-34.036104409600057</v>
      </c>
    </row>
    <row r="38" spans="1:91" ht="16.5">
      <c r="A38" s="19" t="s">
        <v>22</v>
      </c>
      <c r="B38" s="16" t="s">
        <v>24</v>
      </c>
      <c r="C38" s="79"/>
      <c r="D38" s="77">
        <f t="shared" si="22"/>
        <v>0.33133002707756981</v>
      </c>
      <c r="E38" s="75">
        <f t="shared" si="11"/>
        <v>12824.579758437099</v>
      </c>
      <c r="F38" s="75">
        <f t="shared" ref="F38:AT38" si="23">SUMIF($A$30:$A$55,$B38,F$30:F$55)</f>
        <v>533.43651853800009</v>
      </c>
      <c r="G38" s="75">
        <f t="shared" si="23"/>
        <v>379.52441443860005</v>
      </c>
      <c r="H38" s="75">
        <f t="shared" si="23"/>
        <v>324.09579399339998</v>
      </c>
      <c r="I38" s="75">
        <f t="shared" si="23"/>
        <v>189.75013189419997</v>
      </c>
      <c r="J38" s="75">
        <f t="shared" si="23"/>
        <v>169.00539243840001</v>
      </c>
      <c r="K38" s="75">
        <f t="shared" si="23"/>
        <v>234.91181823320002</v>
      </c>
      <c r="L38" s="75">
        <f t="shared" si="23"/>
        <v>102.1015966679</v>
      </c>
      <c r="M38" s="75">
        <f t="shared" si="23"/>
        <v>78.220042988999992</v>
      </c>
      <c r="N38" s="75">
        <f t="shared" si="23"/>
        <v>80.843868892900005</v>
      </c>
      <c r="O38" s="75">
        <f t="shared" si="23"/>
        <v>78.497663737000011</v>
      </c>
      <c r="P38" s="75">
        <f t="shared" si="23"/>
        <v>80.935894189600006</v>
      </c>
      <c r="Q38" s="75">
        <f t="shared" si="23"/>
        <v>134.667410211</v>
      </c>
      <c r="R38" s="75">
        <f t="shared" si="23"/>
        <v>18.7396915534</v>
      </c>
      <c r="S38" s="75">
        <f t="shared" si="23"/>
        <v>16.929619614</v>
      </c>
      <c r="T38" s="75">
        <f t="shared" si="23"/>
        <v>20.252647873800004</v>
      </c>
      <c r="U38" s="75">
        <f t="shared" si="23"/>
        <v>16.8160417691</v>
      </c>
      <c r="V38" s="75">
        <f t="shared" si="23"/>
        <v>17.0992594499</v>
      </c>
      <c r="W38" s="75">
        <f t="shared" si="23"/>
        <v>16.143630174400002</v>
      </c>
      <c r="X38" s="75">
        <f t="shared" si="23"/>
        <v>18.948929881200002</v>
      </c>
      <c r="Y38" s="75">
        <f t="shared" si="23"/>
        <v>23.526059205999999</v>
      </c>
      <c r="Z38" s="75">
        <f t="shared" si="23"/>
        <v>10290.133332692099</v>
      </c>
      <c r="AA38" s="75">
        <f t="shared" si="23"/>
        <v>0</v>
      </c>
      <c r="AB38" s="75">
        <f t="shared" si="23"/>
        <v>0</v>
      </c>
      <c r="AC38" s="75">
        <f t="shared" si="23"/>
        <v>0</v>
      </c>
      <c r="AD38" s="75">
        <f t="shared" si="23"/>
        <v>0</v>
      </c>
      <c r="AE38" s="75">
        <f t="shared" si="23"/>
        <v>0</v>
      </c>
      <c r="AF38" s="75">
        <f t="shared" si="23"/>
        <v>0</v>
      </c>
      <c r="AG38" s="75">
        <f t="shared" si="23"/>
        <v>0</v>
      </c>
      <c r="AH38" s="75">
        <f t="shared" si="23"/>
        <v>0</v>
      </c>
      <c r="AI38" s="75">
        <f t="shared" si="23"/>
        <v>0</v>
      </c>
      <c r="AJ38" s="75">
        <f t="shared" si="23"/>
        <v>0</v>
      </c>
      <c r="AK38" s="75">
        <f t="shared" si="23"/>
        <v>0</v>
      </c>
      <c r="AL38" s="75">
        <f t="shared" si="23"/>
        <v>0</v>
      </c>
      <c r="AM38" s="75">
        <f t="shared" si="23"/>
        <v>0</v>
      </c>
      <c r="AN38" s="75">
        <f t="shared" si="23"/>
        <v>0</v>
      </c>
      <c r="AO38" s="75">
        <f t="shared" si="23"/>
        <v>0</v>
      </c>
      <c r="AP38" s="75">
        <f t="shared" si="23"/>
        <v>0</v>
      </c>
      <c r="AQ38" s="75">
        <f t="shared" si="23"/>
        <v>0</v>
      </c>
      <c r="AR38" s="75">
        <f t="shared" si="23"/>
        <v>0</v>
      </c>
      <c r="AS38" s="75">
        <f t="shared" si="23"/>
        <v>0</v>
      </c>
      <c r="AT38" s="75">
        <f t="shared" si="23"/>
        <v>0</v>
      </c>
      <c r="AV38" s="75">
        <f>SUM($F38:F38)</f>
        <v>533.43651853800009</v>
      </c>
      <c r="AW38" s="75">
        <f>SUM($F38:G38)</f>
        <v>912.96093297660013</v>
      </c>
      <c r="AX38" s="75">
        <f>SUM($F38:H38)</f>
        <v>1237.05672697</v>
      </c>
      <c r="AY38" s="75">
        <f>SUM($F38:I38)</f>
        <v>1426.8068588642</v>
      </c>
      <c r="AZ38" s="75">
        <f>SUM($F38:J38)</f>
        <v>1595.8122513026001</v>
      </c>
      <c r="BA38" s="75">
        <f>SUM($F38:K38)</f>
        <v>1830.7240695358</v>
      </c>
      <c r="BB38" s="75">
        <f>SUM($F38:L38)</f>
        <v>1932.8256662036999</v>
      </c>
      <c r="BC38" s="75">
        <f>SUM($F38:M38)</f>
        <v>2011.0457091926999</v>
      </c>
      <c r="BD38" s="75">
        <f>SUM($F38:N38)</f>
        <v>2091.8895780856001</v>
      </c>
      <c r="BE38" s="75">
        <f>SUM($F38:O38)</f>
        <v>2170.3872418226001</v>
      </c>
      <c r="BF38" s="75">
        <f>SUM($F38:P38)</f>
        <v>2251.3231360121999</v>
      </c>
      <c r="BG38" s="75">
        <f>SUM($F38:Q38)</f>
        <v>2385.9905462232</v>
      </c>
      <c r="BH38" s="75">
        <f>SUM($F38:R38)</f>
        <v>2404.7302377766</v>
      </c>
      <c r="BI38" s="75">
        <f>SUM($F38:S38)</f>
        <v>2421.6598573905999</v>
      </c>
      <c r="BJ38" s="75">
        <f>SUM($F38:T38)</f>
        <v>2441.9125052643999</v>
      </c>
      <c r="BK38" s="75">
        <f>SUM($F38:U38)</f>
        <v>2458.7285470335</v>
      </c>
      <c r="BL38" s="75">
        <f>SUM($F38:V38)</f>
        <v>2475.8278064833999</v>
      </c>
      <c r="BM38" s="75">
        <f>SUM($F38:W38)</f>
        <v>2491.9714366578</v>
      </c>
      <c r="BN38" s="75">
        <f>SUM($F38:X38)</f>
        <v>2510.920366539</v>
      </c>
      <c r="BO38" s="75">
        <f>SUM($F38:Y38)</f>
        <v>2534.4464257449999</v>
      </c>
      <c r="BP38" s="75">
        <f>SUM($F38:Z38)</f>
        <v>12824.579758437099</v>
      </c>
      <c r="BQ38" s="75">
        <f>SUM($F38:AA38)</f>
        <v>12824.579758437099</v>
      </c>
      <c r="BR38" s="75">
        <f>SUM($F38:AB38)</f>
        <v>12824.579758437099</v>
      </c>
      <c r="BS38" s="75">
        <f>SUM($F38:AC38)</f>
        <v>12824.579758437099</v>
      </c>
      <c r="BT38" s="75">
        <f>SUM($F38:AD38)</f>
        <v>12824.579758437099</v>
      </c>
      <c r="BU38" s="75">
        <f>SUM($F38:AE38)</f>
        <v>12824.579758437099</v>
      </c>
      <c r="BV38" s="75">
        <f>SUM($F38:AF38)</f>
        <v>12824.579758437099</v>
      </c>
      <c r="BW38" s="75">
        <f>SUM($F38:AG38)</f>
        <v>12824.579758437099</v>
      </c>
      <c r="BX38" s="75">
        <f>SUM($F38:AH38)</f>
        <v>12824.579758437099</v>
      </c>
      <c r="BY38" s="75">
        <f>SUM($F38:AI38)</f>
        <v>12824.579758437099</v>
      </c>
      <c r="BZ38" s="75">
        <f>SUM($F38:AJ38)</f>
        <v>12824.579758437099</v>
      </c>
      <c r="CA38" s="75">
        <f>SUM($F38:AK38)</f>
        <v>12824.579758437099</v>
      </c>
      <c r="CB38" s="75">
        <f>SUM($F38:AL38)</f>
        <v>12824.579758437099</v>
      </c>
      <c r="CC38" s="75">
        <f>SUM($F38:AM38)</f>
        <v>12824.579758437099</v>
      </c>
      <c r="CD38" s="75">
        <f>SUM($F38:AN38)</f>
        <v>12824.579758437099</v>
      </c>
      <c r="CE38" s="75">
        <f>SUM($F38:AO38)</f>
        <v>12824.579758437099</v>
      </c>
      <c r="CF38" s="75">
        <f>SUM($F38:AP38)</f>
        <v>12824.579758437099</v>
      </c>
      <c r="CG38" s="75">
        <f>SUM($F38:AQ38)</f>
        <v>12824.579758437099</v>
      </c>
      <c r="CH38" s="75">
        <f>SUM($F38:AR38)</f>
        <v>12824.579758437099</v>
      </c>
      <c r="CI38" s="75">
        <f>SUM($F38:AS38)</f>
        <v>12824.579758437099</v>
      </c>
      <c r="CL38" s="485">
        <v>12579.753523244801</v>
      </c>
      <c r="CM38" s="166">
        <f t="shared" si="6"/>
        <v>244.82623519229855</v>
      </c>
    </row>
    <row r="39" spans="1:91" ht="16.5">
      <c r="A39" s="19" t="s">
        <v>24</v>
      </c>
      <c r="B39" s="201" t="s">
        <v>54</v>
      </c>
      <c r="C39" s="79" t="s">
        <v>69</v>
      </c>
      <c r="D39" s="77">
        <f t="shared" si="22"/>
        <v>0.12787806789397368</v>
      </c>
      <c r="E39" s="75">
        <f t="shared" si="11"/>
        <v>1639.9824810611003</v>
      </c>
      <c r="F39" s="76">
        <f>'1输入-存量业务到期'!B30</f>
        <v>132.21610229780001</v>
      </c>
      <c r="G39" s="76">
        <f>'1输入-存量业务到期'!C30</f>
        <v>142.88671443859999</v>
      </c>
      <c r="H39" s="76">
        <f>'1输入-存量业务到期'!D30</f>
        <v>163.90917299340001</v>
      </c>
      <c r="I39" s="76">
        <f>'1输入-存量业务到期'!E30</f>
        <v>87.932405994199996</v>
      </c>
      <c r="J39" s="76">
        <f>'1输入-存量业务到期'!F30</f>
        <v>82.455292438400008</v>
      </c>
      <c r="K39" s="76">
        <f>'1输入-存量业务到期'!G30</f>
        <v>77.675308233199999</v>
      </c>
      <c r="L39" s="76">
        <f>'1输入-存量业务到期'!H30</f>
        <v>52.378596667899998</v>
      </c>
      <c r="M39" s="76">
        <f>'1输入-存量业务到期'!I30</f>
        <v>56.236892988999998</v>
      </c>
      <c r="N39" s="76">
        <f>'1输入-存量业务到期'!J30</f>
        <v>59.305268892900003</v>
      </c>
      <c r="O39" s="76">
        <f>'1输入-存量业务到期'!K30</f>
        <v>57.887300233100007</v>
      </c>
      <c r="P39" s="76">
        <f>'1输入-存量业务到期'!L30</f>
        <v>59.0953941896</v>
      </c>
      <c r="Q39" s="76">
        <f>'1输入-存量业务到期'!M30</f>
        <v>58.544870211000003</v>
      </c>
      <c r="R39" s="76">
        <f>'1输入-存量业务到期'!N30</f>
        <v>13.556791553399998</v>
      </c>
      <c r="S39" s="76">
        <f>'1输入-存量业务到期'!O30</f>
        <v>14.298161614000001</v>
      </c>
      <c r="T39" s="76">
        <f>'1输入-存量业务到期'!P30</f>
        <v>17.306647873800003</v>
      </c>
      <c r="U39" s="76">
        <f>'1输入-存量业务到期'!Q30</f>
        <v>13.691441769100001</v>
      </c>
      <c r="V39" s="76">
        <f>'1输入-存量业务到期'!R30</f>
        <v>13.1203594499</v>
      </c>
      <c r="W39" s="76">
        <f>'1输入-存量业务到期'!S30</f>
        <v>11.9829301744</v>
      </c>
      <c r="X39" s="76">
        <f>'1输入-存量业务到期'!T30</f>
        <v>10.726529881199999</v>
      </c>
      <c r="Y39" s="76">
        <f>'1输入-存量业务到期'!U30</f>
        <v>13.040148105999998</v>
      </c>
      <c r="Z39" s="76">
        <f>'1输入-存量业务到期'!V30</f>
        <v>501.73615106020009</v>
      </c>
      <c r="AA39" s="76"/>
      <c r="AB39" s="76"/>
      <c r="AC39" s="76"/>
      <c r="AD39" s="76"/>
      <c r="AE39" s="76"/>
      <c r="AF39" s="76"/>
      <c r="AG39" s="76"/>
      <c r="AH39" s="76"/>
      <c r="AI39" s="76"/>
      <c r="AJ39" s="76"/>
      <c r="AK39" s="76"/>
      <c r="AL39" s="76"/>
      <c r="AM39" s="76"/>
      <c r="AN39" s="76"/>
      <c r="AO39" s="76"/>
      <c r="AP39" s="76"/>
      <c r="AQ39" s="76"/>
      <c r="AR39" s="76"/>
      <c r="AS39" s="76"/>
      <c r="AT39" s="76"/>
      <c r="AV39" s="76">
        <f>SUM($F39:F39)</f>
        <v>132.21610229780001</v>
      </c>
      <c r="AW39" s="76">
        <f>SUM($F39:G39)</f>
        <v>275.10281673639997</v>
      </c>
      <c r="AX39" s="76">
        <f>SUM($F39:H39)</f>
        <v>439.01198972980001</v>
      </c>
      <c r="AY39" s="76">
        <f>SUM($F39:I39)</f>
        <v>526.94439572400006</v>
      </c>
      <c r="AZ39" s="76">
        <f>SUM($F39:J39)</f>
        <v>609.39968816240003</v>
      </c>
      <c r="BA39" s="76">
        <f>SUM($F39:K39)</f>
        <v>687.07499639560001</v>
      </c>
      <c r="BB39" s="76">
        <f>SUM($F39:L39)</f>
        <v>739.45359306349997</v>
      </c>
      <c r="BC39" s="76">
        <f>SUM($F39:M39)</f>
        <v>795.69048605249998</v>
      </c>
      <c r="BD39" s="76">
        <f>SUM($F39:N39)</f>
        <v>854.99575494539999</v>
      </c>
      <c r="BE39" s="76">
        <f>SUM($F39:O39)</f>
        <v>912.88305517849994</v>
      </c>
      <c r="BF39" s="76">
        <f>SUM($F39:P39)</f>
        <v>971.97844936809997</v>
      </c>
      <c r="BG39" s="76">
        <f>SUM($F39:Q39)</f>
        <v>1030.5233195791</v>
      </c>
      <c r="BH39" s="76">
        <f>SUM($F39:R39)</f>
        <v>1044.0801111325</v>
      </c>
      <c r="BI39" s="76">
        <f>SUM($F39:S39)</f>
        <v>1058.3782727465</v>
      </c>
      <c r="BJ39" s="76">
        <f>SUM($F39:T39)</f>
        <v>1075.6849206203001</v>
      </c>
      <c r="BK39" s="76">
        <f>SUM($F39:U39)</f>
        <v>1089.3763623894001</v>
      </c>
      <c r="BL39" s="76">
        <f>SUM($F39:V39)</f>
        <v>1102.4967218393001</v>
      </c>
      <c r="BM39" s="76">
        <f>SUM($F39:W39)</f>
        <v>1114.4796520137002</v>
      </c>
      <c r="BN39" s="76">
        <f>SUM($F39:X39)</f>
        <v>1125.2061818949001</v>
      </c>
      <c r="BO39" s="76">
        <f>SUM($F39:Y39)</f>
        <v>1138.2463300009001</v>
      </c>
      <c r="BP39" s="76">
        <f>SUM($F39:Z39)</f>
        <v>1639.9824810611003</v>
      </c>
      <c r="BQ39" s="76">
        <f>SUM($F39:AA39)</f>
        <v>1639.9824810611003</v>
      </c>
      <c r="BR39" s="76">
        <f>SUM($F39:AB39)</f>
        <v>1639.9824810611003</v>
      </c>
      <c r="BS39" s="76">
        <f>SUM($F39:AC39)</f>
        <v>1639.9824810611003</v>
      </c>
      <c r="BT39" s="76">
        <f>SUM($F39:AD39)</f>
        <v>1639.9824810611003</v>
      </c>
      <c r="BU39" s="76">
        <f>SUM($F39:AE39)</f>
        <v>1639.9824810611003</v>
      </c>
      <c r="BV39" s="76">
        <f>SUM($F39:AF39)</f>
        <v>1639.9824810611003</v>
      </c>
      <c r="BW39" s="76">
        <f>SUM($F39:AG39)</f>
        <v>1639.9824810611003</v>
      </c>
      <c r="BX39" s="76">
        <f>SUM($F39:AH39)</f>
        <v>1639.9824810611003</v>
      </c>
      <c r="BY39" s="76">
        <f>SUM($F39:AI39)</f>
        <v>1639.9824810611003</v>
      </c>
      <c r="BZ39" s="76">
        <f>SUM($F39:AJ39)</f>
        <v>1639.9824810611003</v>
      </c>
      <c r="CA39" s="76">
        <f>SUM($F39:AK39)</f>
        <v>1639.9824810611003</v>
      </c>
      <c r="CB39" s="76">
        <f>SUM($F39:AL39)</f>
        <v>1639.9824810611003</v>
      </c>
      <c r="CC39" s="76">
        <f>SUM($F39:AM39)</f>
        <v>1639.9824810611003</v>
      </c>
      <c r="CD39" s="76">
        <f>SUM($F39:AN39)</f>
        <v>1639.9824810611003</v>
      </c>
      <c r="CE39" s="76">
        <f>SUM($F39:AO39)</f>
        <v>1639.9824810611003</v>
      </c>
      <c r="CF39" s="76">
        <f>SUM($F39:AP39)</f>
        <v>1639.9824810611003</v>
      </c>
      <c r="CG39" s="76">
        <f>SUM($F39:AQ39)</f>
        <v>1639.9824810611003</v>
      </c>
      <c r="CH39" s="76">
        <f>SUM($F39:AR39)</f>
        <v>1639.9824810611003</v>
      </c>
      <c r="CI39" s="76">
        <f>SUM($F39:AS39)</f>
        <v>1639.9824810611003</v>
      </c>
      <c r="CL39" s="485">
        <v>1626.2239825939998</v>
      </c>
      <c r="CM39" s="166">
        <f t="shared" si="6"/>
        <v>13.75849846710048</v>
      </c>
    </row>
    <row r="40" spans="1:91" ht="16.5">
      <c r="A40" s="19" t="s">
        <v>24</v>
      </c>
      <c r="B40" s="201" t="s">
        <v>55</v>
      </c>
      <c r="C40" s="79" t="s">
        <v>69</v>
      </c>
      <c r="D40" s="77">
        <f t="shared" si="22"/>
        <v>8.6530679437658145E-2</v>
      </c>
      <c r="E40" s="75">
        <f t="shared" si="11"/>
        <v>1109.7196000000001</v>
      </c>
      <c r="F40" s="76">
        <f>'1输入-存量业务到期'!B31</f>
        <v>295.73270000000002</v>
      </c>
      <c r="G40" s="76">
        <f>'1输入-存量业务到期'!C31</f>
        <v>220.8484</v>
      </c>
      <c r="H40" s="76">
        <f>'1输入-存量业务到期'!D31</f>
        <v>143.7209</v>
      </c>
      <c r="I40" s="76">
        <f>'1输入-存量业务到期'!E31</f>
        <v>90.494399999999999</v>
      </c>
      <c r="J40" s="76">
        <f>'1输入-存量业务到期'!F31</f>
        <v>75.9602</v>
      </c>
      <c r="K40" s="76">
        <f>'1输入-存量业务到期'!G31</f>
        <v>142.679</v>
      </c>
      <c r="L40" s="76">
        <f>'1输入-存量业务到期'!H31</f>
        <v>40.8857</v>
      </c>
      <c r="M40" s="76">
        <f>'1输入-存量业务到期'!I31</f>
        <v>11.5578</v>
      </c>
      <c r="N40" s="76">
        <f>'1输入-存量业务到期'!J31</f>
        <v>7.7500999999999998</v>
      </c>
      <c r="O40" s="76">
        <f>'1输入-存量业务到期'!K31</f>
        <v>6.6782000000000004</v>
      </c>
      <c r="P40" s="76">
        <f>'1输入-存量业务到期'!L31</f>
        <v>10.718500000000001</v>
      </c>
      <c r="Q40" s="76">
        <f>'1输入-存量业务到期'!M31</f>
        <v>62.6937</v>
      </c>
      <c r="R40" s="76">
        <f>'1输入-存量业务到期'!N31</f>
        <v>0</v>
      </c>
      <c r="S40" s="76">
        <f>'1输入-存量业务到期'!O31</f>
        <v>0</v>
      </c>
      <c r="T40" s="76">
        <f>'1输入-存量业务到期'!P31</f>
        <v>0</v>
      </c>
      <c r="U40" s="76">
        <f>'1输入-存量业务到期'!Q31</f>
        <v>0</v>
      </c>
      <c r="V40" s="76">
        <f>'1输入-存量业务到期'!R31</f>
        <v>0</v>
      </c>
      <c r="W40" s="76">
        <f>'1输入-存量业务到期'!S31</f>
        <v>0</v>
      </c>
      <c r="X40" s="76">
        <f>'1输入-存量业务到期'!T31</f>
        <v>0</v>
      </c>
      <c r="Y40" s="76">
        <f>'1输入-存量业务到期'!U31</f>
        <v>0</v>
      </c>
      <c r="Z40" s="76">
        <f>'1输入-存量业务到期'!V31</f>
        <v>0</v>
      </c>
      <c r="AA40" s="76"/>
      <c r="AB40" s="76"/>
      <c r="AC40" s="76"/>
      <c r="AD40" s="76"/>
      <c r="AE40" s="76"/>
      <c r="AF40" s="76"/>
      <c r="AG40" s="76"/>
      <c r="AH40" s="76"/>
      <c r="AI40" s="76"/>
      <c r="AJ40" s="76"/>
      <c r="AK40" s="76"/>
      <c r="AL40" s="76"/>
      <c r="AM40" s="76"/>
      <c r="AN40" s="76"/>
      <c r="AO40" s="76"/>
      <c r="AP40" s="76"/>
      <c r="AQ40" s="76"/>
      <c r="AR40" s="76"/>
      <c r="AS40" s="76"/>
      <c r="AT40" s="76"/>
      <c r="AV40" s="76">
        <f>SUM($F40:F40)</f>
        <v>295.73270000000002</v>
      </c>
      <c r="AW40" s="76">
        <f>SUM($F40:G40)</f>
        <v>516.58109999999999</v>
      </c>
      <c r="AX40" s="76">
        <f>SUM($F40:H40)</f>
        <v>660.30200000000002</v>
      </c>
      <c r="AY40" s="76">
        <f>SUM($F40:I40)</f>
        <v>750.79640000000006</v>
      </c>
      <c r="AZ40" s="76">
        <f>SUM($F40:J40)</f>
        <v>826.75660000000005</v>
      </c>
      <c r="BA40" s="76">
        <f>SUM($F40:K40)</f>
        <v>969.43560000000002</v>
      </c>
      <c r="BB40" s="76">
        <f>SUM($F40:L40)</f>
        <v>1010.3213000000001</v>
      </c>
      <c r="BC40" s="76">
        <f>SUM($F40:M40)</f>
        <v>1021.8791000000001</v>
      </c>
      <c r="BD40" s="76">
        <f>SUM($F40:N40)</f>
        <v>1029.6292000000001</v>
      </c>
      <c r="BE40" s="76">
        <f>SUM($F40:O40)</f>
        <v>1036.3074000000001</v>
      </c>
      <c r="BF40" s="76">
        <f>SUM($F40:P40)</f>
        <v>1047.0259000000001</v>
      </c>
      <c r="BG40" s="76">
        <f>SUM($F40:Q40)</f>
        <v>1109.7196000000001</v>
      </c>
      <c r="BH40" s="76">
        <f>SUM($F40:R40)</f>
        <v>1109.7196000000001</v>
      </c>
      <c r="BI40" s="76">
        <f>SUM($F40:S40)</f>
        <v>1109.7196000000001</v>
      </c>
      <c r="BJ40" s="76">
        <f>SUM($F40:T40)</f>
        <v>1109.7196000000001</v>
      </c>
      <c r="BK40" s="76">
        <f>SUM($F40:U40)</f>
        <v>1109.7196000000001</v>
      </c>
      <c r="BL40" s="76">
        <f>SUM($F40:V40)</f>
        <v>1109.7196000000001</v>
      </c>
      <c r="BM40" s="76">
        <f>SUM($F40:W40)</f>
        <v>1109.7196000000001</v>
      </c>
      <c r="BN40" s="76">
        <f>SUM($F40:X40)</f>
        <v>1109.7196000000001</v>
      </c>
      <c r="BO40" s="76">
        <f>SUM($F40:Y40)</f>
        <v>1109.7196000000001</v>
      </c>
      <c r="BP40" s="76">
        <f>SUM($F40:Z40)</f>
        <v>1109.7196000000001</v>
      </c>
      <c r="BQ40" s="76">
        <f>SUM($F40:AA40)</f>
        <v>1109.7196000000001</v>
      </c>
      <c r="BR40" s="76">
        <f>SUM($F40:AB40)</f>
        <v>1109.7196000000001</v>
      </c>
      <c r="BS40" s="76">
        <f>SUM($F40:AC40)</f>
        <v>1109.7196000000001</v>
      </c>
      <c r="BT40" s="76">
        <f>SUM($F40:AD40)</f>
        <v>1109.7196000000001</v>
      </c>
      <c r="BU40" s="76">
        <f>SUM($F40:AE40)</f>
        <v>1109.7196000000001</v>
      </c>
      <c r="BV40" s="76">
        <f>SUM($F40:AF40)</f>
        <v>1109.7196000000001</v>
      </c>
      <c r="BW40" s="76">
        <f>SUM($F40:AG40)</f>
        <v>1109.7196000000001</v>
      </c>
      <c r="BX40" s="76">
        <f>SUM($F40:AH40)</f>
        <v>1109.7196000000001</v>
      </c>
      <c r="BY40" s="76">
        <f>SUM($F40:AI40)</f>
        <v>1109.7196000000001</v>
      </c>
      <c r="BZ40" s="76">
        <f>SUM($F40:AJ40)</f>
        <v>1109.7196000000001</v>
      </c>
      <c r="CA40" s="76">
        <f>SUM($F40:AK40)</f>
        <v>1109.7196000000001</v>
      </c>
      <c r="CB40" s="76">
        <f>SUM($F40:AL40)</f>
        <v>1109.7196000000001</v>
      </c>
      <c r="CC40" s="76">
        <f>SUM($F40:AM40)</f>
        <v>1109.7196000000001</v>
      </c>
      <c r="CD40" s="76">
        <f>SUM($F40:AN40)</f>
        <v>1109.7196000000001</v>
      </c>
      <c r="CE40" s="76">
        <f>SUM($F40:AO40)</f>
        <v>1109.7196000000001</v>
      </c>
      <c r="CF40" s="76">
        <f>SUM($F40:AP40)</f>
        <v>1109.7196000000001</v>
      </c>
      <c r="CG40" s="76">
        <f>SUM($F40:AQ40)</f>
        <v>1109.7196000000001</v>
      </c>
      <c r="CH40" s="76">
        <f>SUM($F40:AR40)</f>
        <v>1109.7196000000001</v>
      </c>
      <c r="CI40" s="76">
        <f>SUM($F40:AS40)</f>
        <v>1109.7196000000001</v>
      </c>
      <c r="CL40" s="485">
        <v>1158.2080000000001</v>
      </c>
      <c r="CM40" s="166">
        <f t="shared" si="6"/>
        <v>-48.488399999999956</v>
      </c>
    </row>
    <row r="41" spans="1:91" ht="16.5">
      <c r="A41" s="19" t="s">
        <v>24</v>
      </c>
      <c r="B41" s="201" t="s">
        <v>56</v>
      </c>
      <c r="C41" s="79" t="s">
        <v>69</v>
      </c>
      <c r="D41" s="77">
        <f t="shared" si="22"/>
        <v>6.4676543505163789E-2</v>
      </c>
      <c r="E41" s="75">
        <f t="shared" si="11"/>
        <v>829.44949068200003</v>
      </c>
      <c r="F41" s="76">
        <f>'1输入-存量业务到期'!B32</f>
        <v>35.109847600000002</v>
      </c>
      <c r="G41" s="76">
        <f>'1输入-存量业务到期'!C32</f>
        <v>15.789300000000001</v>
      </c>
      <c r="H41" s="76">
        <f>'1输入-存量业务到期'!D32</f>
        <v>16.465720999999998</v>
      </c>
      <c r="I41" s="76">
        <f>'1输入-存量业务到期'!E32</f>
        <v>11.3233259</v>
      </c>
      <c r="J41" s="76">
        <f>'1输入-存量业务到期'!F32</f>
        <v>10.5899</v>
      </c>
      <c r="K41" s="76">
        <f>'1输入-存量业务到期'!G32</f>
        <v>14.557510000000001</v>
      </c>
      <c r="L41" s="76">
        <f>'1输入-存量业务到期'!H32</f>
        <v>8.8373000000000008</v>
      </c>
      <c r="M41" s="76">
        <f>'1输入-存量业务到期'!I32</f>
        <v>10.42535</v>
      </c>
      <c r="N41" s="76">
        <f>'1输入-存量业务到期'!J32</f>
        <v>13.788500000000001</v>
      </c>
      <c r="O41" s="76">
        <f>'1输入-存量业务到期'!K32</f>
        <v>13.932163503900002</v>
      </c>
      <c r="P41" s="76">
        <f>'1输入-存量业务到期'!L32</f>
        <v>11.122</v>
      </c>
      <c r="Q41" s="76">
        <f>'1输入-存量业务到期'!M32</f>
        <v>13.428839999999999</v>
      </c>
      <c r="R41" s="76">
        <f>'1输入-存量业务到期'!N32</f>
        <v>5.1829000000000001</v>
      </c>
      <c r="S41" s="76">
        <f>'1输入-存量业务到期'!O32</f>
        <v>2.6314579999999999</v>
      </c>
      <c r="T41" s="76">
        <f>'1输入-存量业务到期'!P32</f>
        <v>2.9460000000000002</v>
      </c>
      <c r="U41" s="76">
        <f>'1输入-存量业务到期'!Q32</f>
        <v>3.1246</v>
      </c>
      <c r="V41" s="76">
        <f>'1输入-存量业务到期'!R32</f>
        <v>3.9788999999999999</v>
      </c>
      <c r="W41" s="76">
        <f>'1输入-存量业务到期'!S32</f>
        <v>4.1607000000000003</v>
      </c>
      <c r="X41" s="76">
        <f>'1输入-存量业务到期'!T32</f>
        <v>8.2224000000000004</v>
      </c>
      <c r="Y41" s="76">
        <f>'1输入-存量业务到期'!U32</f>
        <v>10.485911099999999</v>
      </c>
      <c r="Z41" s="76">
        <f>'1输入-存量业务到期'!V32</f>
        <v>613.34686357809994</v>
      </c>
      <c r="AA41" s="76"/>
      <c r="AB41" s="76"/>
      <c r="AC41" s="76"/>
      <c r="AD41" s="76"/>
      <c r="AE41" s="76"/>
      <c r="AF41" s="76"/>
      <c r="AG41" s="76"/>
      <c r="AH41" s="76"/>
      <c r="AI41" s="76"/>
      <c r="AJ41" s="76"/>
      <c r="AK41" s="76"/>
      <c r="AL41" s="76"/>
      <c r="AM41" s="76"/>
      <c r="AN41" s="76"/>
      <c r="AO41" s="76"/>
      <c r="AP41" s="76"/>
      <c r="AQ41" s="76"/>
      <c r="AR41" s="76"/>
      <c r="AS41" s="76"/>
      <c r="AT41" s="76"/>
      <c r="AV41" s="76">
        <f>SUM($F41:F41)</f>
        <v>35.109847600000002</v>
      </c>
      <c r="AW41" s="76">
        <f>SUM($F41:G41)</f>
        <v>50.899147600000006</v>
      </c>
      <c r="AX41" s="76">
        <f>SUM($F41:H41)</f>
        <v>67.364868600000008</v>
      </c>
      <c r="AY41" s="76">
        <f>SUM($F41:I41)</f>
        <v>78.688194500000009</v>
      </c>
      <c r="AZ41" s="76">
        <f>SUM($F41:J41)</f>
        <v>89.278094500000009</v>
      </c>
      <c r="BA41" s="76">
        <f>SUM($F41:K41)</f>
        <v>103.83560450000002</v>
      </c>
      <c r="BB41" s="76">
        <f>SUM($F41:L41)</f>
        <v>112.67290450000002</v>
      </c>
      <c r="BC41" s="76">
        <f>SUM($F41:M41)</f>
        <v>123.09825450000001</v>
      </c>
      <c r="BD41" s="76">
        <f>SUM($F41:N41)</f>
        <v>136.88675450000002</v>
      </c>
      <c r="BE41" s="76">
        <f>SUM($F41:O41)</f>
        <v>150.81891800390002</v>
      </c>
      <c r="BF41" s="76">
        <f>SUM($F41:P41)</f>
        <v>161.94091800390004</v>
      </c>
      <c r="BG41" s="76">
        <f>SUM($F41:Q41)</f>
        <v>175.36975800390005</v>
      </c>
      <c r="BH41" s="76">
        <f>SUM($F41:R41)</f>
        <v>180.55265800390004</v>
      </c>
      <c r="BI41" s="76">
        <f>SUM($F41:S41)</f>
        <v>183.18411600390004</v>
      </c>
      <c r="BJ41" s="76">
        <f>SUM($F41:T41)</f>
        <v>186.13011600390004</v>
      </c>
      <c r="BK41" s="76">
        <f>SUM($F41:U41)</f>
        <v>189.25471600390003</v>
      </c>
      <c r="BL41" s="76">
        <f>SUM($F41:V41)</f>
        <v>193.23361600390004</v>
      </c>
      <c r="BM41" s="76">
        <f>SUM($F41:W41)</f>
        <v>197.39431600390003</v>
      </c>
      <c r="BN41" s="76">
        <f>SUM($F41:X41)</f>
        <v>205.61671600390002</v>
      </c>
      <c r="BO41" s="76">
        <f>SUM($F41:Y41)</f>
        <v>216.10262710390003</v>
      </c>
      <c r="BP41" s="76">
        <f>SUM($F41:Z41)</f>
        <v>829.44949068200003</v>
      </c>
      <c r="BQ41" s="76">
        <f>SUM($F41:AA41)</f>
        <v>829.44949068200003</v>
      </c>
      <c r="BR41" s="76">
        <f>SUM($F41:AB41)</f>
        <v>829.44949068200003</v>
      </c>
      <c r="BS41" s="76">
        <f>SUM($F41:AC41)</f>
        <v>829.44949068200003</v>
      </c>
      <c r="BT41" s="76">
        <f>SUM($F41:AD41)</f>
        <v>829.44949068200003</v>
      </c>
      <c r="BU41" s="76">
        <f>SUM($F41:AE41)</f>
        <v>829.44949068200003</v>
      </c>
      <c r="BV41" s="76">
        <f>SUM($F41:AF41)</f>
        <v>829.44949068200003</v>
      </c>
      <c r="BW41" s="76">
        <f>SUM($F41:AG41)</f>
        <v>829.44949068200003</v>
      </c>
      <c r="BX41" s="76">
        <f>SUM($F41:AH41)</f>
        <v>829.44949068200003</v>
      </c>
      <c r="BY41" s="76">
        <f>SUM($F41:AI41)</f>
        <v>829.44949068200003</v>
      </c>
      <c r="BZ41" s="76">
        <f>SUM($F41:AJ41)</f>
        <v>829.44949068200003</v>
      </c>
      <c r="CA41" s="76">
        <f>SUM($F41:AK41)</f>
        <v>829.44949068200003</v>
      </c>
      <c r="CB41" s="76">
        <f>SUM($F41:AL41)</f>
        <v>829.44949068200003</v>
      </c>
      <c r="CC41" s="76">
        <f>SUM($F41:AM41)</f>
        <v>829.44949068200003</v>
      </c>
      <c r="CD41" s="76">
        <f>SUM($F41:AN41)</f>
        <v>829.44949068200003</v>
      </c>
      <c r="CE41" s="76">
        <f>SUM($F41:AO41)</f>
        <v>829.44949068200003</v>
      </c>
      <c r="CF41" s="76">
        <f>SUM($F41:AP41)</f>
        <v>829.44949068200003</v>
      </c>
      <c r="CG41" s="76">
        <f>SUM($F41:AQ41)</f>
        <v>829.44949068200003</v>
      </c>
      <c r="CH41" s="76">
        <f>SUM($F41:AR41)</f>
        <v>829.44949068200003</v>
      </c>
      <c r="CI41" s="76">
        <f>SUM($F41:AS41)</f>
        <v>829.44949068200003</v>
      </c>
      <c r="CL41" s="485">
        <v>698.66874126200003</v>
      </c>
      <c r="CM41" s="166">
        <f t="shared" si="6"/>
        <v>130.78074942000001</v>
      </c>
    </row>
    <row r="42" spans="1:91" ht="16.5">
      <c r="A42" s="19" t="s">
        <v>24</v>
      </c>
      <c r="B42" s="202" t="s">
        <v>57</v>
      </c>
      <c r="C42" s="79" t="s">
        <v>69</v>
      </c>
      <c r="D42" s="77">
        <f t="shared" si="22"/>
        <v>0.71816743393279214</v>
      </c>
      <c r="E42" s="75">
        <f t="shared" si="11"/>
        <v>9210.1955363832003</v>
      </c>
      <c r="F42" s="76">
        <f>'1输入-存量业务到期'!B33</f>
        <v>35.145218329400002</v>
      </c>
      <c r="G42" s="76">
        <f>'1输入-存量业务到期'!C33</f>
        <v>0</v>
      </c>
      <c r="H42" s="76">
        <f>'1输入-存量业务到期'!D33</f>
        <v>0</v>
      </c>
      <c r="I42" s="76">
        <f>'1输入-存量业务到期'!E33</f>
        <v>0</v>
      </c>
      <c r="J42" s="76">
        <f>'1输入-存量业务到期'!F33</f>
        <v>0</v>
      </c>
      <c r="K42" s="76">
        <f>'1输入-存量业务到期'!G33</f>
        <v>0</v>
      </c>
      <c r="L42" s="76">
        <f>'1输入-存量业务到期'!H33</f>
        <v>0</v>
      </c>
      <c r="M42" s="76">
        <f>'1输入-存量业务到期'!I33</f>
        <v>0</v>
      </c>
      <c r="N42" s="76">
        <f>'1输入-存量业务到期'!J33</f>
        <v>0</v>
      </c>
      <c r="O42" s="76">
        <f>'1输入-存量业务到期'!K33</f>
        <v>0</v>
      </c>
      <c r="P42" s="76">
        <f>'1输入-存量业务到期'!L33</f>
        <v>0</v>
      </c>
      <c r="Q42" s="76">
        <f>'1输入-存量业务到期'!M33</f>
        <v>0</v>
      </c>
      <c r="R42" s="76">
        <f>'1输入-存量业务到期'!N33</f>
        <v>0</v>
      </c>
      <c r="S42" s="76">
        <f>'1输入-存量业务到期'!O33</f>
        <v>0</v>
      </c>
      <c r="T42" s="76">
        <f>'1输入-存量业务到期'!P33</f>
        <v>0</v>
      </c>
      <c r="U42" s="76">
        <f>'1输入-存量业务到期'!Q33</f>
        <v>0</v>
      </c>
      <c r="V42" s="76">
        <f>'1输入-存量业务到期'!R33</f>
        <v>0</v>
      </c>
      <c r="W42" s="76">
        <f>'1输入-存量业务到期'!S33</f>
        <v>0</v>
      </c>
      <c r="X42" s="76">
        <f>'1输入-存量业务到期'!T33</f>
        <v>0</v>
      </c>
      <c r="Y42" s="76">
        <f>'1输入-存量业务到期'!U33</f>
        <v>0</v>
      </c>
      <c r="Z42" s="76">
        <f>'1输入-存量业务到期'!V33</f>
        <v>9175.0503180537999</v>
      </c>
      <c r="AA42" s="76"/>
      <c r="AB42" s="76"/>
      <c r="AC42" s="76"/>
      <c r="AD42" s="76"/>
      <c r="AE42" s="76"/>
      <c r="AF42" s="76"/>
      <c r="AG42" s="76"/>
      <c r="AH42" s="76"/>
      <c r="AI42" s="76"/>
      <c r="AJ42" s="76"/>
      <c r="AK42" s="76"/>
      <c r="AL42" s="76"/>
      <c r="AM42" s="76"/>
      <c r="AN42" s="76"/>
      <c r="AO42" s="76"/>
      <c r="AP42" s="76"/>
      <c r="AQ42" s="76"/>
      <c r="AR42" s="76"/>
      <c r="AS42" s="76"/>
      <c r="AT42" s="76"/>
      <c r="AV42" s="76">
        <f>SUM($F42:F42)</f>
        <v>35.145218329400002</v>
      </c>
      <c r="AW42" s="76">
        <f>SUM($F42:G42)</f>
        <v>35.145218329400002</v>
      </c>
      <c r="AX42" s="76">
        <f>SUM($F42:H42)</f>
        <v>35.145218329400002</v>
      </c>
      <c r="AY42" s="76">
        <f>SUM($F42:I42)</f>
        <v>35.145218329400002</v>
      </c>
      <c r="AZ42" s="76">
        <f>SUM($F42:J42)</f>
        <v>35.145218329400002</v>
      </c>
      <c r="BA42" s="76">
        <f>SUM($F42:K42)</f>
        <v>35.145218329400002</v>
      </c>
      <c r="BB42" s="76">
        <f>SUM($F42:L42)</f>
        <v>35.145218329400002</v>
      </c>
      <c r="BC42" s="76">
        <f>SUM($F42:M42)</f>
        <v>35.145218329400002</v>
      </c>
      <c r="BD42" s="76">
        <f>SUM($F42:N42)</f>
        <v>35.145218329400002</v>
      </c>
      <c r="BE42" s="76">
        <f>SUM($F42:O42)</f>
        <v>35.145218329400002</v>
      </c>
      <c r="BF42" s="76">
        <f>SUM($F42:P42)</f>
        <v>35.145218329400002</v>
      </c>
      <c r="BG42" s="76">
        <f>SUM($F42:Q42)</f>
        <v>35.145218329400002</v>
      </c>
      <c r="BH42" s="76">
        <f>SUM($F42:R42)</f>
        <v>35.145218329400002</v>
      </c>
      <c r="BI42" s="76">
        <f>SUM($F42:S42)</f>
        <v>35.145218329400002</v>
      </c>
      <c r="BJ42" s="76">
        <f>SUM($F42:T42)</f>
        <v>35.145218329400002</v>
      </c>
      <c r="BK42" s="76">
        <f>SUM($F42:U42)</f>
        <v>35.145218329400002</v>
      </c>
      <c r="BL42" s="76">
        <f>SUM($F42:V42)</f>
        <v>35.145218329400002</v>
      </c>
      <c r="BM42" s="76">
        <f>SUM($F42:W42)</f>
        <v>35.145218329400002</v>
      </c>
      <c r="BN42" s="76">
        <f>SUM($F42:X42)</f>
        <v>35.145218329400002</v>
      </c>
      <c r="BO42" s="76">
        <f>SUM($F42:Y42)</f>
        <v>35.145218329400002</v>
      </c>
      <c r="BP42" s="76">
        <f>SUM($F42:Z42)</f>
        <v>9210.1955363832003</v>
      </c>
      <c r="BQ42" s="76">
        <f>SUM($F42:AA42)</f>
        <v>9210.1955363832003</v>
      </c>
      <c r="BR42" s="76">
        <f>SUM($F42:AB42)</f>
        <v>9210.1955363832003</v>
      </c>
      <c r="BS42" s="76">
        <f>SUM($F42:AC42)</f>
        <v>9210.1955363832003</v>
      </c>
      <c r="BT42" s="76">
        <f>SUM($F42:AD42)</f>
        <v>9210.1955363832003</v>
      </c>
      <c r="BU42" s="76">
        <f>SUM($F42:AE42)</f>
        <v>9210.1955363832003</v>
      </c>
      <c r="BV42" s="76">
        <f>SUM($F42:AF42)</f>
        <v>9210.1955363832003</v>
      </c>
      <c r="BW42" s="76">
        <f>SUM($F42:AG42)</f>
        <v>9210.1955363832003</v>
      </c>
      <c r="BX42" s="76">
        <f>SUM($F42:AH42)</f>
        <v>9210.1955363832003</v>
      </c>
      <c r="BY42" s="76">
        <f>SUM($F42:AI42)</f>
        <v>9210.1955363832003</v>
      </c>
      <c r="BZ42" s="76">
        <f>SUM($F42:AJ42)</f>
        <v>9210.1955363832003</v>
      </c>
      <c r="CA42" s="76">
        <f>SUM($F42:AK42)</f>
        <v>9210.1955363832003</v>
      </c>
      <c r="CB42" s="76">
        <f>SUM($F42:AL42)</f>
        <v>9210.1955363832003</v>
      </c>
      <c r="CC42" s="76">
        <f>SUM($F42:AM42)</f>
        <v>9210.1955363832003</v>
      </c>
      <c r="CD42" s="76">
        <f>SUM($F42:AN42)</f>
        <v>9210.1955363832003</v>
      </c>
      <c r="CE42" s="76">
        <f>SUM($F42:AO42)</f>
        <v>9210.1955363832003</v>
      </c>
      <c r="CF42" s="76">
        <f>SUM($F42:AP42)</f>
        <v>9210.1955363832003</v>
      </c>
      <c r="CG42" s="76">
        <f>SUM($F42:AQ42)</f>
        <v>9210.1955363832003</v>
      </c>
      <c r="CH42" s="76">
        <f>SUM($F42:AR42)</f>
        <v>9210.1955363832003</v>
      </c>
      <c r="CI42" s="76">
        <f>SUM($F42:AS42)</f>
        <v>9210.1955363832003</v>
      </c>
      <c r="CL42" s="485">
        <v>9058.7548022188985</v>
      </c>
      <c r="CM42" s="166">
        <f t="shared" si="6"/>
        <v>151.44073416430183</v>
      </c>
    </row>
    <row r="43" spans="1:91" ht="16.5">
      <c r="A43" s="19" t="s">
        <v>24</v>
      </c>
      <c r="B43" s="202" t="s">
        <v>58</v>
      </c>
      <c r="C43" s="79" t="s">
        <v>69</v>
      </c>
      <c r="D43" s="77">
        <f t="shared" si="22"/>
        <v>2.7472752304122058E-3</v>
      </c>
      <c r="E43" s="75">
        <f t="shared" si="11"/>
        <v>35.232650310799997</v>
      </c>
      <c r="F43" s="76">
        <f>'1输入-存量业务到期'!B34</f>
        <v>35.232650310799997</v>
      </c>
      <c r="G43" s="76">
        <f>'1输入-存量业务到期'!C34</f>
        <v>0</v>
      </c>
      <c r="H43" s="76">
        <f>'1输入-存量业务到期'!D34</f>
        <v>0</v>
      </c>
      <c r="I43" s="76">
        <f>'1输入-存量业务到期'!E34</f>
        <v>0</v>
      </c>
      <c r="J43" s="76">
        <f>'1输入-存量业务到期'!F34</f>
        <v>0</v>
      </c>
      <c r="K43" s="76">
        <f>'1输入-存量业务到期'!G34</f>
        <v>0</v>
      </c>
      <c r="L43" s="76">
        <f>'1输入-存量业务到期'!H34</f>
        <v>0</v>
      </c>
      <c r="M43" s="76">
        <f>'1输入-存量业务到期'!I34</f>
        <v>0</v>
      </c>
      <c r="N43" s="76">
        <f>'1输入-存量业务到期'!J34</f>
        <v>0</v>
      </c>
      <c r="O43" s="76">
        <f>'1输入-存量业务到期'!K34</f>
        <v>0</v>
      </c>
      <c r="P43" s="76">
        <f>'1输入-存量业务到期'!L34</f>
        <v>0</v>
      </c>
      <c r="Q43" s="76">
        <f>'1输入-存量业务到期'!M34</f>
        <v>0</v>
      </c>
      <c r="R43" s="76">
        <f>'1输入-存量业务到期'!N34</f>
        <v>0</v>
      </c>
      <c r="S43" s="76">
        <f>'1输入-存量业务到期'!O34</f>
        <v>0</v>
      </c>
      <c r="T43" s="76">
        <f>'1输入-存量业务到期'!P34</f>
        <v>0</v>
      </c>
      <c r="U43" s="76">
        <f>'1输入-存量业务到期'!Q34</f>
        <v>0</v>
      </c>
      <c r="V43" s="76">
        <f>'1输入-存量业务到期'!R34</f>
        <v>0</v>
      </c>
      <c r="W43" s="76">
        <f>'1输入-存量业务到期'!S34</f>
        <v>0</v>
      </c>
      <c r="X43" s="76">
        <f>'1输入-存量业务到期'!T34</f>
        <v>0</v>
      </c>
      <c r="Y43" s="76">
        <f>'1输入-存量业务到期'!U34</f>
        <v>0</v>
      </c>
      <c r="Z43" s="76">
        <f>'1输入-存量业务到期'!V34</f>
        <v>0</v>
      </c>
      <c r="AA43" s="76"/>
      <c r="AB43" s="76"/>
      <c r="AC43" s="76"/>
      <c r="AD43" s="76"/>
      <c r="AE43" s="76"/>
      <c r="AF43" s="76"/>
      <c r="AG43" s="76"/>
      <c r="AH43" s="76"/>
      <c r="AI43" s="76"/>
      <c r="AJ43" s="76"/>
      <c r="AK43" s="76"/>
      <c r="AL43" s="76"/>
      <c r="AM43" s="76"/>
      <c r="AN43" s="76"/>
      <c r="AO43" s="76"/>
      <c r="AP43" s="76"/>
      <c r="AQ43" s="76"/>
      <c r="AR43" s="76"/>
      <c r="AS43" s="76"/>
      <c r="AT43" s="76"/>
      <c r="AV43" s="76">
        <f>SUM($F43:F43)</f>
        <v>35.232650310799997</v>
      </c>
      <c r="AW43" s="76">
        <f>SUM($F43:G43)</f>
        <v>35.232650310799997</v>
      </c>
      <c r="AX43" s="76">
        <f>SUM($F43:H43)</f>
        <v>35.232650310799997</v>
      </c>
      <c r="AY43" s="76">
        <f>SUM($F43:I43)</f>
        <v>35.232650310799997</v>
      </c>
      <c r="AZ43" s="76">
        <f>SUM($F43:J43)</f>
        <v>35.232650310799997</v>
      </c>
      <c r="BA43" s="76">
        <f>SUM($F43:K43)</f>
        <v>35.232650310799997</v>
      </c>
      <c r="BB43" s="76">
        <f>SUM($F43:L43)</f>
        <v>35.232650310799997</v>
      </c>
      <c r="BC43" s="76">
        <f>SUM($F43:M43)</f>
        <v>35.232650310799997</v>
      </c>
      <c r="BD43" s="76">
        <f>SUM($F43:N43)</f>
        <v>35.232650310799997</v>
      </c>
      <c r="BE43" s="76">
        <f>SUM($F43:O43)</f>
        <v>35.232650310799997</v>
      </c>
      <c r="BF43" s="76">
        <f>SUM($F43:P43)</f>
        <v>35.232650310799997</v>
      </c>
      <c r="BG43" s="76">
        <f>SUM($F43:Q43)</f>
        <v>35.232650310799997</v>
      </c>
      <c r="BH43" s="76">
        <f>SUM($F43:R43)</f>
        <v>35.232650310799997</v>
      </c>
      <c r="BI43" s="76">
        <f>SUM($F43:S43)</f>
        <v>35.232650310799997</v>
      </c>
      <c r="BJ43" s="76">
        <f>SUM($F43:T43)</f>
        <v>35.232650310799997</v>
      </c>
      <c r="BK43" s="76">
        <f>SUM($F43:U43)</f>
        <v>35.232650310799997</v>
      </c>
      <c r="BL43" s="76">
        <f>SUM($F43:V43)</f>
        <v>35.232650310799997</v>
      </c>
      <c r="BM43" s="76">
        <f>SUM($F43:W43)</f>
        <v>35.232650310799997</v>
      </c>
      <c r="BN43" s="76">
        <f>SUM($F43:X43)</f>
        <v>35.232650310799997</v>
      </c>
      <c r="BO43" s="76">
        <f>SUM($F43:Y43)</f>
        <v>35.232650310799997</v>
      </c>
      <c r="BP43" s="76">
        <f>SUM($F43:Z43)</f>
        <v>35.232650310799997</v>
      </c>
      <c r="BQ43" s="76">
        <f>SUM($F43:AA43)</f>
        <v>35.232650310799997</v>
      </c>
      <c r="BR43" s="76">
        <f>SUM($F43:AB43)</f>
        <v>35.232650310799997</v>
      </c>
      <c r="BS43" s="76">
        <f>SUM($F43:AC43)</f>
        <v>35.232650310799997</v>
      </c>
      <c r="BT43" s="76">
        <f>SUM($F43:AD43)</f>
        <v>35.232650310799997</v>
      </c>
      <c r="BU43" s="76">
        <f>SUM($F43:AE43)</f>
        <v>35.232650310799997</v>
      </c>
      <c r="BV43" s="76">
        <f>SUM($F43:AF43)</f>
        <v>35.232650310799997</v>
      </c>
      <c r="BW43" s="76">
        <f>SUM($F43:AG43)</f>
        <v>35.232650310799997</v>
      </c>
      <c r="BX43" s="76">
        <f>SUM($F43:AH43)</f>
        <v>35.232650310799997</v>
      </c>
      <c r="BY43" s="76">
        <f>SUM($F43:AI43)</f>
        <v>35.232650310799997</v>
      </c>
      <c r="BZ43" s="76">
        <f>SUM($F43:AJ43)</f>
        <v>35.232650310799997</v>
      </c>
      <c r="CA43" s="76">
        <f>SUM($F43:AK43)</f>
        <v>35.232650310799997</v>
      </c>
      <c r="CB43" s="76">
        <f>SUM($F43:AL43)</f>
        <v>35.232650310799997</v>
      </c>
      <c r="CC43" s="76">
        <f>SUM($F43:AM43)</f>
        <v>35.232650310799997</v>
      </c>
      <c r="CD43" s="76">
        <f>SUM($F43:AN43)</f>
        <v>35.232650310799997</v>
      </c>
      <c r="CE43" s="76">
        <f>SUM($F43:AO43)</f>
        <v>35.232650310799997</v>
      </c>
      <c r="CF43" s="76">
        <f>SUM($F43:AP43)</f>
        <v>35.232650310799997</v>
      </c>
      <c r="CG43" s="76">
        <f>SUM($F43:AQ43)</f>
        <v>35.232650310799997</v>
      </c>
      <c r="CH43" s="76">
        <f>SUM($F43:AR43)</f>
        <v>35.232650310799997</v>
      </c>
      <c r="CI43" s="76">
        <f>SUM($F43:AS43)</f>
        <v>35.232650310799997</v>
      </c>
      <c r="CL43" s="485">
        <v>37.897997169899995</v>
      </c>
      <c r="CM43" s="166">
        <f t="shared" si="6"/>
        <v>-2.6653468590999978</v>
      </c>
    </row>
    <row r="44" spans="1:91" ht="16.5">
      <c r="A44" s="19" t="s">
        <v>21</v>
      </c>
      <c r="B44" s="15" t="s">
        <v>25</v>
      </c>
      <c r="C44" s="79"/>
      <c r="D44" s="77">
        <f t="shared" si="22"/>
        <v>8.9468562004438604E-2</v>
      </c>
      <c r="E44" s="75">
        <f t="shared" si="11"/>
        <v>4589.8426905621</v>
      </c>
      <c r="F44" s="75">
        <f t="shared" ref="F44:AT44" si="24">SUMIF($A$30:$A$55,$B44,F$30:F$55)</f>
        <v>142.0671947342</v>
      </c>
      <c r="G44" s="75">
        <f t="shared" si="24"/>
        <v>288.81796245599998</v>
      </c>
      <c r="H44" s="75">
        <f t="shared" si="24"/>
        <v>225.413746038</v>
      </c>
      <c r="I44" s="75">
        <f t="shared" si="24"/>
        <v>194.71637971409999</v>
      </c>
      <c r="J44" s="75">
        <f t="shared" si="24"/>
        <v>199.83772969770001</v>
      </c>
      <c r="K44" s="75">
        <f t="shared" si="24"/>
        <v>105.13460000000001</v>
      </c>
      <c r="L44" s="75">
        <f t="shared" si="24"/>
        <v>36.3123</v>
      </c>
      <c r="M44" s="75">
        <f t="shared" si="24"/>
        <v>40.078754600000003</v>
      </c>
      <c r="N44" s="75">
        <f t="shared" si="24"/>
        <v>43.847000000000001</v>
      </c>
      <c r="O44" s="75">
        <f t="shared" si="24"/>
        <v>3.8327</v>
      </c>
      <c r="P44" s="75">
        <f t="shared" si="24"/>
        <v>1.7735000000000001</v>
      </c>
      <c r="Q44" s="75">
        <f t="shared" si="24"/>
        <v>49.322000000000003</v>
      </c>
      <c r="R44" s="75">
        <f t="shared" si="24"/>
        <v>0</v>
      </c>
      <c r="S44" s="75">
        <f t="shared" si="24"/>
        <v>0</v>
      </c>
      <c r="T44" s="75">
        <f t="shared" si="24"/>
        <v>0</v>
      </c>
      <c r="U44" s="75">
        <f t="shared" si="24"/>
        <v>0</v>
      </c>
      <c r="V44" s="75">
        <f t="shared" si="24"/>
        <v>0</v>
      </c>
      <c r="W44" s="75">
        <f t="shared" si="24"/>
        <v>0</v>
      </c>
      <c r="X44" s="75">
        <f t="shared" si="24"/>
        <v>0</v>
      </c>
      <c r="Y44" s="75">
        <f t="shared" si="24"/>
        <v>0</v>
      </c>
      <c r="Z44" s="75">
        <f t="shared" si="24"/>
        <v>3258.6888233221002</v>
      </c>
      <c r="AA44" s="75">
        <f t="shared" si="24"/>
        <v>0</v>
      </c>
      <c r="AB44" s="75">
        <f t="shared" si="24"/>
        <v>0</v>
      </c>
      <c r="AC44" s="75">
        <f t="shared" si="24"/>
        <v>0</v>
      </c>
      <c r="AD44" s="75">
        <f t="shared" si="24"/>
        <v>0</v>
      </c>
      <c r="AE44" s="75">
        <f t="shared" si="24"/>
        <v>0</v>
      </c>
      <c r="AF44" s="75">
        <f t="shared" si="24"/>
        <v>0</v>
      </c>
      <c r="AG44" s="75">
        <f t="shared" si="24"/>
        <v>0</v>
      </c>
      <c r="AH44" s="75">
        <f t="shared" si="24"/>
        <v>0</v>
      </c>
      <c r="AI44" s="75">
        <f t="shared" si="24"/>
        <v>0</v>
      </c>
      <c r="AJ44" s="75">
        <f t="shared" si="24"/>
        <v>0</v>
      </c>
      <c r="AK44" s="75">
        <f t="shared" si="24"/>
        <v>0</v>
      </c>
      <c r="AL44" s="75">
        <f t="shared" si="24"/>
        <v>0</v>
      </c>
      <c r="AM44" s="75">
        <f t="shared" si="24"/>
        <v>0</v>
      </c>
      <c r="AN44" s="75">
        <f t="shared" si="24"/>
        <v>0</v>
      </c>
      <c r="AO44" s="75">
        <f t="shared" si="24"/>
        <v>0</v>
      </c>
      <c r="AP44" s="75">
        <f t="shared" si="24"/>
        <v>0</v>
      </c>
      <c r="AQ44" s="75">
        <f t="shared" si="24"/>
        <v>0</v>
      </c>
      <c r="AR44" s="75">
        <f t="shared" si="24"/>
        <v>0</v>
      </c>
      <c r="AS44" s="75">
        <f t="shared" si="24"/>
        <v>0</v>
      </c>
      <c r="AT44" s="75">
        <f t="shared" si="24"/>
        <v>0</v>
      </c>
      <c r="AV44" s="75">
        <f>SUM($F44:F44)</f>
        <v>142.0671947342</v>
      </c>
      <c r="AW44" s="75">
        <f>SUM($F44:G44)</f>
        <v>430.88515719019995</v>
      </c>
      <c r="AX44" s="75">
        <f>SUM($F44:H44)</f>
        <v>656.29890322819995</v>
      </c>
      <c r="AY44" s="75">
        <f>SUM($F44:I44)</f>
        <v>851.0152829422999</v>
      </c>
      <c r="AZ44" s="75">
        <f>SUM($F44:J44)</f>
        <v>1050.8530126399999</v>
      </c>
      <c r="BA44" s="75">
        <f>SUM($F44:K44)</f>
        <v>1155.98761264</v>
      </c>
      <c r="BB44" s="75">
        <f>SUM($F44:L44)</f>
        <v>1192.29991264</v>
      </c>
      <c r="BC44" s="75">
        <f>SUM($F44:M44)</f>
        <v>1232.3786672399999</v>
      </c>
      <c r="BD44" s="75">
        <f>SUM($F44:N44)</f>
        <v>1276.2256672399999</v>
      </c>
      <c r="BE44" s="75">
        <f>SUM($F44:O44)</f>
        <v>1280.0583672399998</v>
      </c>
      <c r="BF44" s="75">
        <f>SUM($F44:P44)</f>
        <v>1281.8318672399998</v>
      </c>
      <c r="BG44" s="75">
        <f>SUM($F44:Q44)</f>
        <v>1331.1538672399997</v>
      </c>
      <c r="BH44" s="75">
        <f>SUM($F44:R44)</f>
        <v>1331.1538672399997</v>
      </c>
      <c r="BI44" s="75">
        <f>SUM($F44:S44)</f>
        <v>1331.1538672399997</v>
      </c>
      <c r="BJ44" s="75">
        <f>SUM($F44:T44)</f>
        <v>1331.1538672399997</v>
      </c>
      <c r="BK44" s="75">
        <f>SUM($F44:U44)</f>
        <v>1331.1538672399997</v>
      </c>
      <c r="BL44" s="75">
        <f>SUM($F44:V44)</f>
        <v>1331.1538672399997</v>
      </c>
      <c r="BM44" s="75">
        <f>SUM($F44:W44)</f>
        <v>1331.1538672399997</v>
      </c>
      <c r="BN44" s="75">
        <f>SUM($F44:X44)</f>
        <v>1331.1538672399997</v>
      </c>
      <c r="BO44" s="75">
        <f>SUM($F44:Y44)</f>
        <v>1331.1538672399997</v>
      </c>
      <c r="BP44" s="75">
        <f>SUM($F44:Z44)</f>
        <v>4589.8426905621</v>
      </c>
      <c r="BQ44" s="75">
        <f>SUM($F44:AA44)</f>
        <v>4589.8426905621</v>
      </c>
      <c r="BR44" s="75">
        <f>SUM($F44:AB44)</f>
        <v>4589.8426905621</v>
      </c>
      <c r="BS44" s="75">
        <f>SUM($F44:AC44)</f>
        <v>4589.8426905621</v>
      </c>
      <c r="BT44" s="75">
        <f>SUM($F44:AD44)</f>
        <v>4589.8426905621</v>
      </c>
      <c r="BU44" s="75">
        <f>SUM($F44:AE44)</f>
        <v>4589.8426905621</v>
      </c>
      <c r="BV44" s="75">
        <f>SUM($F44:AF44)</f>
        <v>4589.8426905621</v>
      </c>
      <c r="BW44" s="75">
        <f>SUM($F44:AG44)</f>
        <v>4589.8426905621</v>
      </c>
      <c r="BX44" s="75">
        <f>SUM($F44:AH44)</f>
        <v>4589.8426905621</v>
      </c>
      <c r="BY44" s="75">
        <f>SUM($F44:AI44)</f>
        <v>4589.8426905621</v>
      </c>
      <c r="BZ44" s="75">
        <f>SUM($F44:AJ44)</f>
        <v>4589.8426905621</v>
      </c>
      <c r="CA44" s="75">
        <f>SUM($F44:AK44)</f>
        <v>4589.8426905621</v>
      </c>
      <c r="CB44" s="75">
        <f>SUM($F44:AL44)</f>
        <v>4589.8426905621</v>
      </c>
      <c r="CC44" s="75">
        <f>SUM($F44:AM44)</f>
        <v>4589.8426905621</v>
      </c>
      <c r="CD44" s="75">
        <f>SUM($F44:AN44)</f>
        <v>4589.8426905621</v>
      </c>
      <c r="CE44" s="75">
        <f>SUM($F44:AO44)</f>
        <v>4589.8426905621</v>
      </c>
      <c r="CF44" s="75">
        <f>SUM($F44:AP44)</f>
        <v>4589.8426905621</v>
      </c>
      <c r="CG44" s="75">
        <f>SUM($F44:AQ44)</f>
        <v>4589.8426905621</v>
      </c>
      <c r="CH44" s="75">
        <f>SUM($F44:AR44)</f>
        <v>4589.8426905621</v>
      </c>
      <c r="CI44" s="75">
        <f>SUM($F44:AS44)</f>
        <v>4589.8426905621</v>
      </c>
      <c r="CL44" s="485">
        <v>4426.9727128816994</v>
      </c>
      <c r="CM44" s="166">
        <f t="shared" si="6"/>
        <v>162.86997768040055</v>
      </c>
    </row>
    <row r="45" spans="1:91" ht="16.5">
      <c r="A45" s="19" t="s">
        <v>25</v>
      </c>
      <c r="B45" s="202" t="s">
        <v>59</v>
      </c>
      <c r="C45" s="79" t="s">
        <v>69</v>
      </c>
      <c r="D45" s="77">
        <f t="shared" si="22"/>
        <v>0.70997832453447796</v>
      </c>
      <c r="E45" s="75">
        <f t="shared" si="11"/>
        <v>3258.6888233221002</v>
      </c>
      <c r="F45" s="76">
        <f>'1输入-存量业务到期'!B36</f>
        <v>0</v>
      </c>
      <c r="G45" s="76">
        <f>'1输入-存量业务到期'!C36</f>
        <v>0</v>
      </c>
      <c r="H45" s="76">
        <f>'1输入-存量业务到期'!D36</f>
        <v>0</v>
      </c>
      <c r="I45" s="76">
        <f>'1输入-存量业务到期'!E36</f>
        <v>0</v>
      </c>
      <c r="J45" s="76">
        <f>'1输入-存量业务到期'!F36</f>
        <v>0</v>
      </c>
      <c r="K45" s="76">
        <f>'1输入-存量业务到期'!G36</f>
        <v>0</v>
      </c>
      <c r="L45" s="76">
        <f>'1输入-存量业务到期'!H36</f>
        <v>0</v>
      </c>
      <c r="M45" s="76">
        <f>'1输入-存量业务到期'!I36</f>
        <v>0</v>
      </c>
      <c r="N45" s="76">
        <f>'1输入-存量业务到期'!J36</f>
        <v>0</v>
      </c>
      <c r="O45" s="76">
        <f>'1输入-存量业务到期'!K36</f>
        <v>0</v>
      </c>
      <c r="P45" s="76">
        <f>'1输入-存量业务到期'!L36</f>
        <v>0</v>
      </c>
      <c r="Q45" s="76">
        <f>'1输入-存量业务到期'!M36</f>
        <v>0</v>
      </c>
      <c r="R45" s="76">
        <f>'1输入-存量业务到期'!N36</f>
        <v>0</v>
      </c>
      <c r="S45" s="76">
        <f>'1输入-存量业务到期'!O36</f>
        <v>0</v>
      </c>
      <c r="T45" s="76">
        <f>'1输入-存量业务到期'!P36</f>
        <v>0</v>
      </c>
      <c r="U45" s="76">
        <f>'1输入-存量业务到期'!Q36</f>
        <v>0</v>
      </c>
      <c r="V45" s="76">
        <f>'1输入-存量业务到期'!R36</f>
        <v>0</v>
      </c>
      <c r="W45" s="76">
        <f>'1输入-存量业务到期'!S36</f>
        <v>0</v>
      </c>
      <c r="X45" s="76">
        <f>'1输入-存量业务到期'!T36</f>
        <v>0</v>
      </c>
      <c r="Y45" s="76">
        <f>'1输入-存量业务到期'!U36</f>
        <v>0</v>
      </c>
      <c r="Z45" s="76">
        <f>'1输入-存量业务到期'!V36</f>
        <v>3258.6888233221002</v>
      </c>
      <c r="AA45" s="76"/>
      <c r="AB45" s="76"/>
      <c r="AC45" s="76"/>
      <c r="AD45" s="76"/>
      <c r="AE45" s="76"/>
      <c r="AF45" s="76"/>
      <c r="AG45" s="76"/>
      <c r="AH45" s="76"/>
      <c r="AI45" s="76"/>
      <c r="AJ45" s="76"/>
      <c r="AK45" s="76"/>
      <c r="AL45" s="76"/>
      <c r="AM45" s="76"/>
      <c r="AN45" s="76"/>
      <c r="AO45" s="76"/>
      <c r="AP45" s="76"/>
      <c r="AQ45" s="76"/>
      <c r="AR45" s="76"/>
      <c r="AS45" s="76"/>
      <c r="AT45" s="76"/>
      <c r="AV45" s="76">
        <f>SUM($F45:F45)</f>
        <v>0</v>
      </c>
      <c r="AW45" s="76">
        <f>SUM($F45:G45)</f>
        <v>0</v>
      </c>
      <c r="AX45" s="76">
        <f>SUM($F45:H45)</f>
        <v>0</v>
      </c>
      <c r="AY45" s="76">
        <f>SUM($F45:I45)</f>
        <v>0</v>
      </c>
      <c r="AZ45" s="76">
        <f>SUM($F45:J45)</f>
        <v>0</v>
      </c>
      <c r="BA45" s="76">
        <f>SUM($F45:K45)</f>
        <v>0</v>
      </c>
      <c r="BB45" s="76">
        <f>SUM($F45:L45)</f>
        <v>0</v>
      </c>
      <c r="BC45" s="76">
        <f>SUM($F45:M45)</f>
        <v>0</v>
      </c>
      <c r="BD45" s="76">
        <f>SUM($F45:N45)</f>
        <v>0</v>
      </c>
      <c r="BE45" s="76">
        <f>SUM($F45:O45)</f>
        <v>0</v>
      </c>
      <c r="BF45" s="76">
        <f>SUM($F45:P45)</f>
        <v>0</v>
      </c>
      <c r="BG45" s="76">
        <f>SUM($F45:Q45)</f>
        <v>0</v>
      </c>
      <c r="BH45" s="76">
        <f>SUM($F45:R45)</f>
        <v>0</v>
      </c>
      <c r="BI45" s="76">
        <f>SUM($F45:S45)</f>
        <v>0</v>
      </c>
      <c r="BJ45" s="76">
        <f>SUM($F45:T45)</f>
        <v>0</v>
      </c>
      <c r="BK45" s="76">
        <f>SUM($F45:U45)</f>
        <v>0</v>
      </c>
      <c r="BL45" s="76">
        <f>SUM($F45:V45)</f>
        <v>0</v>
      </c>
      <c r="BM45" s="76">
        <f>SUM($F45:W45)</f>
        <v>0</v>
      </c>
      <c r="BN45" s="76">
        <f>SUM($F45:X45)</f>
        <v>0</v>
      </c>
      <c r="BO45" s="76">
        <f>SUM($F45:Y45)</f>
        <v>0</v>
      </c>
      <c r="BP45" s="76">
        <f>SUM($F45:Z45)</f>
        <v>3258.6888233221002</v>
      </c>
      <c r="BQ45" s="76">
        <f>SUM($F45:AA45)</f>
        <v>3258.6888233221002</v>
      </c>
      <c r="BR45" s="76">
        <f>SUM($F45:AB45)</f>
        <v>3258.6888233221002</v>
      </c>
      <c r="BS45" s="76">
        <f>SUM($F45:AC45)</f>
        <v>3258.6888233221002</v>
      </c>
      <c r="BT45" s="76">
        <f>SUM($F45:AD45)</f>
        <v>3258.6888233221002</v>
      </c>
      <c r="BU45" s="76">
        <f>SUM($F45:AE45)</f>
        <v>3258.6888233221002</v>
      </c>
      <c r="BV45" s="76">
        <f>SUM($F45:AF45)</f>
        <v>3258.6888233221002</v>
      </c>
      <c r="BW45" s="76">
        <f>SUM($F45:AG45)</f>
        <v>3258.6888233221002</v>
      </c>
      <c r="BX45" s="76">
        <f>SUM($F45:AH45)</f>
        <v>3258.6888233221002</v>
      </c>
      <c r="BY45" s="76">
        <f>SUM($F45:AI45)</f>
        <v>3258.6888233221002</v>
      </c>
      <c r="BZ45" s="76">
        <f>SUM($F45:AJ45)</f>
        <v>3258.6888233221002</v>
      </c>
      <c r="CA45" s="76">
        <f>SUM($F45:AK45)</f>
        <v>3258.6888233221002</v>
      </c>
      <c r="CB45" s="76">
        <f>SUM($F45:AL45)</f>
        <v>3258.6888233221002</v>
      </c>
      <c r="CC45" s="76">
        <f>SUM($F45:AM45)</f>
        <v>3258.6888233221002</v>
      </c>
      <c r="CD45" s="76">
        <f>SUM($F45:AN45)</f>
        <v>3258.6888233221002</v>
      </c>
      <c r="CE45" s="76">
        <f>SUM($F45:AO45)</f>
        <v>3258.6888233221002</v>
      </c>
      <c r="CF45" s="76">
        <f>SUM($F45:AP45)</f>
        <v>3258.6888233221002</v>
      </c>
      <c r="CG45" s="76">
        <f>SUM($F45:AQ45)</f>
        <v>3258.6888233221002</v>
      </c>
      <c r="CH45" s="76">
        <f>SUM($F45:AR45)</f>
        <v>3258.6888233221002</v>
      </c>
      <c r="CI45" s="76">
        <f>SUM($F45:AS45)</f>
        <v>3258.6888233221002</v>
      </c>
      <c r="CL45" s="485">
        <v>3106.1137456448</v>
      </c>
      <c r="CM45" s="166">
        <f t="shared" si="6"/>
        <v>152.57507767730021</v>
      </c>
    </row>
    <row r="46" spans="1:91" ht="16.5">
      <c r="A46" s="19" t="s">
        <v>25</v>
      </c>
      <c r="B46" s="201" t="s">
        <v>60</v>
      </c>
      <c r="C46" s="79" t="s">
        <v>69</v>
      </c>
      <c r="D46" s="77">
        <f t="shared" si="22"/>
        <v>0.29002167546552199</v>
      </c>
      <c r="E46" s="75">
        <f t="shared" si="11"/>
        <v>1331.1538672399997</v>
      </c>
      <c r="F46" s="76">
        <f>'1输入-存量业务到期'!B37</f>
        <v>142.0671947342</v>
      </c>
      <c r="G46" s="76">
        <f>'1输入-存量业务到期'!C37</f>
        <v>288.81796245599998</v>
      </c>
      <c r="H46" s="76">
        <f>'1输入-存量业务到期'!D37</f>
        <v>225.413746038</v>
      </c>
      <c r="I46" s="76">
        <f>'1输入-存量业务到期'!E37</f>
        <v>194.71637971409999</v>
      </c>
      <c r="J46" s="76">
        <f>'1输入-存量业务到期'!F37</f>
        <v>199.83772969770001</v>
      </c>
      <c r="K46" s="76">
        <f>'1输入-存量业务到期'!G37</f>
        <v>105.13460000000001</v>
      </c>
      <c r="L46" s="76">
        <f>'1输入-存量业务到期'!H37</f>
        <v>36.3123</v>
      </c>
      <c r="M46" s="76">
        <f>'1输入-存量业务到期'!I37</f>
        <v>40.078754600000003</v>
      </c>
      <c r="N46" s="76">
        <f>'1输入-存量业务到期'!J37</f>
        <v>43.847000000000001</v>
      </c>
      <c r="O46" s="76">
        <f>'1输入-存量业务到期'!K37</f>
        <v>3.8327</v>
      </c>
      <c r="P46" s="76">
        <f>'1输入-存量业务到期'!L37</f>
        <v>1.7735000000000001</v>
      </c>
      <c r="Q46" s="76">
        <f>'1输入-存量业务到期'!M37</f>
        <v>49.322000000000003</v>
      </c>
      <c r="R46" s="76">
        <f>'1输入-存量业务到期'!N37</f>
        <v>0</v>
      </c>
      <c r="S46" s="76">
        <f>'1输入-存量业务到期'!O37</f>
        <v>0</v>
      </c>
      <c r="T46" s="76">
        <f>'1输入-存量业务到期'!P37</f>
        <v>0</v>
      </c>
      <c r="U46" s="76">
        <f>'1输入-存量业务到期'!Q37</f>
        <v>0</v>
      </c>
      <c r="V46" s="76">
        <f>'1输入-存量业务到期'!R37</f>
        <v>0</v>
      </c>
      <c r="W46" s="76">
        <f>'1输入-存量业务到期'!S37</f>
        <v>0</v>
      </c>
      <c r="X46" s="76">
        <f>'1输入-存量业务到期'!T37</f>
        <v>0</v>
      </c>
      <c r="Y46" s="76">
        <f>'1输入-存量业务到期'!U37</f>
        <v>0</v>
      </c>
      <c r="Z46" s="76">
        <f>'1输入-存量业务到期'!V37</f>
        <v>0</v>
      </c>
      <c r="AA46" s="76"/>
      <c r="AB46" s="76"/>
      <c r="AC46" s="76"/>
      <c r="AD46" s="76"/>
      <c r="AE46" s="76"/>
      <c r="AF46" s="76"/>
      <c r="AG46" s="76"/>
      <c r="AH46" s="76"/>
      <c r="AI46" s="76"/>
      <c r="AJ46" s="76"/>
      <c r="AK46" s="76"/>
      <c r="AL46" s="76"/>
      <c r="AM46" s="76"/>
      <c r="AN46" s="76"/>
      <c r="AO46" s="76"/>
      <c r="AP46" s="76"/>
      <c r="AQ46" s="76"/>
      <c r="AR46" s="76"/>
      <c r="AS46" s="76"/>
      <c r="AT46" s="76"/>
      <c r="AV46" s="76">
        <f>SUM($F46:F46)</f>
        <v>142.0671947342</v>
      </c>
      <c r="AW46" s="76">
        <f>SUM($F46:G46)</f>
        <v>430.88515719019995</v>
      </c>
      <c r="AX46" s="76">
        <f>SUM($F46:H46)</f>
        <v>656.29890322819995</v>
      </c>
      <c r="AY46" s="76">
        <f>SUM($F46:I46)</f>
        <v>851.0152829422999</v>
      </c>
      <c r="AZ46" s="76">
        <f>SUM($F46:J46)</f>
        <v>1050.8530126399999</v>
      </c>
      <c r="BA46" s="76">
        <f>SUM($F46:K46)</f>
        <v>1155.98761264</v>
      </c>
      <c r="BB46" s="76">
        <f>SUM($F46:L46)</f>
        <v>1192.29991264</v>
      </c>
      <c r="BC46" s="76">
        <f>SUM($F46:M46)</f>
        <v>1232.3786672399999</v>
      </c>
      <c r="BD46" s="76">
        <f>SUM($F46:N46)</f>
        <v>1276.2256672399999</v>
      </c>
      <c r="BE46" s="76">
        <f>SUM($F46:O46)</f>
        <v>1280.0583672399998</v>
      </c>
      <c r="BF46" s="76">
        <f>SUM($F46:P46)</f>
        <v>1281.8318672399998</v>
      </c>
      <c r="BG46" s="76">
        <f>SUM($F46:Q46)</f>
        <v>1331.1538672399997</v>
      </c>
      <c r="BH46" s="76">
        <f>SUM($F46:R46)</f>
        <v>1331.1538672399997</v>
      </c>
      <c r="BI46" s="76">
        <f>SUM($F46:S46)</f>
        <v>1331.1538672399997</v>
      </c>
      <c r="BJ46" s="76">
        <f>SUM($F46:T46)</f>
        <v>1331.1538672399997</v>
      </c>
      <c r="BK46" s="76">
        <f>SUM($F46:U46)</f>
        <v>1331.1538672399997</v>
      </c>
      <c r="BL46" s="76">
        <f>SUM($F46:V46)</f>
        <v>1331.1538672399997</v>
      </c>
      <c r="BM46" s="76">
        <f>SUM($F46:W46)</f>
        <v>1331.1538672399997</v>
      </c>
      <c r="BN46" s="76">
        <f>SUM($F46:X46)</f>
        <v>1331.1538672399997</v>
      </c>
      <c r="BO46" s="76">
        <f>SUM($F46:Y46)</f>
        <v>1331.1538672399997</v>
      </c>
      <c r="BP46" s="76">
        <f>SUM($F46:Z46)</f>
        <v>1331.1538672399997</v>
      </c>
      <c r="BQ46" s="76">
        <f>SUM($F46:AA46)</f>
        <v>1331.1538672399997</v>
      </c>
      <c r="BR46" s="76">
        <f>SUM($F46:AB46)</f>
        <v>1331.1538672399997</v>
      </c>
      <c r="BS46" s="76">
        <f>SUM($F46:AC46)</f>
        <v>1331.1538672399997</v>
      </c>
      <c r="BT46" s="76">
        <f>SUM($F46:AD46)</f>
        <v>1331.1538672399997</v>
      </c>
      <c r="BU46" s="76">
        <f>SUM($F46:AE46)</f>
        <v>1331.1538672399997</v>
      </c>
      <c r="BV46" s="76">
        <f>SUM($F46:AF46)</f>
        <v>1331.1538672399997</v>
      </c>
      <c r="BW46" s="76">
        <f>SUM($F46:AG46)</f>
        <v>1331.1538672399997</v>
      </c>
      <c r="BX46" s="76">
        <f>SUM($F46:AH46)</f>
        <v>1331.1538672399997</v>
      </c>
      <c r="BY46" s="76">
        <f>SUM($F46:AI46)</f>
        <v>1331.1538672399997</v>
      </c>
      <c r="BZ46" s="76">
        <f>SUM($F46:AJ46)</f>
        <v>1331.1538672399997</v>
      </c>
      <c r="CA46" s="76">
        <f>SUM($F46:AK46)</f>
        <v>1331.1538672399997</v>
      </c>
      <c r="CB46" s="76">
        <f>SUM($F46:AL46)</f>
        <v>1331.1538672399997</v>
      </c>
      <c r="CC46" s="76">
        <f>SUM($F46:AM46)</f>
        <v>1331.1538672399997</v>
      </c>
      <c r="CD46" s="76">
        <f>SUM($F46:AN46)</f>
        <v>1331.1538672399997</v>
      </c>
      <c r="CE46" s="76">
        <f>SUM($F46:AO46)</f>
        <v>1331.1538672399997</v>
      </c>
      <c r="CF46" s="76">
        <f>SUM($F46:AP46)</f>
        <v>1331.1538672399997</v>
      </c>
      <c r="CG46" s="76">
        <f>SUM($F46:AQ46)</f>
        <v>1331.1538672399997</v>
      </c>
      <c r="CH46" s="76">
        <f>SUM($F46:AR46)</f>
        <v>1331.1538672399997</v>
      </c>
      <c r="CI46" s="76">
        <f>SUM($F46:AS46)</f>
        <v>1331.1538672399997</v>
      </c>
      <c r="CL46" s="485">
        <v>1320.8589672368998</v>
      </c>
      <c r="CM46" s="166">
        <f t="shared" si="6"/>
        <v>10.294900003099883</v>
      </c>
    </row>
    <row r="47" spans="1:91" ht="16.5">
      <c r="A47" s="19" t="s">
        <v>21</v>
      </c>
      <c r="B47" s="208" t="s">
        <v>26</v>
      </c>
      <c r="C47" s="79" t="s">
        <v>69</v>
      </c>
      <c r="D47" s="77">
        <f t="shared" si="22"/>
        <v>1.1016074365818295E-2</v>
      </c>
      <c r="E47" s="75">
        <f t="shared" si="11"/>
        <v>565.13760000000002</v>
      </c>
      <c r="F47" s="76">
        <f>'1输入-存量业务到期'!B38</f>
        <v>396.63760000000002</v>
      </c>
      <c r="G47" s="76">
        <f>'1输入-存量业务到期'!C38</f>
        <v>0</v>
      </c>
      <c r="H47" s="76">
        <f>'1输入-存量业务到期'!D38</f>
        <v>150.5</v>
      </c>
      <c r="I47" s="76">
        <f>'1输入-存量业务到期'!E38</f>
        <v>0</v>
      </c>
      <c r="J47" s="76">
        <f>'1输入-存量业务到期'!F38</f>
        <v>18</v>
      </c>
      <c r="K47" s="76">
        <f>'1输入-存量业务到期'!G38</f>
        <v>0</v>
      </c>
      <c r="L47" s="76">
        <f>'1输入-存量业务到期'!H38</f>
        <v>0</v>
      </c>
      <c r="M47" s="76">
        <f>'1输入-存量业务到期'!I38</f>
        <v>0</v>
      </c>
      <c r="N47" s="76">
        <f>'1输入-存量业务到期'!J38</f>
        <v>0</v>
      </c>
      <c r="O47" s="76">
        <f>'1输入-存量业务到期'!K38</f>
        <v>0</v>
      </c>
      <c r="P47" s="76">
        <f>'1输入-存量业务到期'!L38</f>
        <v>0</v>
      </c>
      <c r="Q47" s="76">
        <f>'1输入-存量业务到期'!M38</f>
        <v>0</v>
      </c>
      <c r="R47" s="76">
        <f>'1输入-存量业务到期'!N38</f>
        <v>0</v>
      </c>
      <c r="S47" s="76">
        <f>'1输入-存量业务到期'!O38</f>
        <v>0</v>
      </c>
      <c r="T47" s="76">
        <f>'1输入-存量业务到期'!P38</f>
        <v>0</v>
      </c>
      <c r="U47" s="76">
        <f>'1输入-存量业务到期'!Q38</f>
        <v>0</v>
      </c>
      <c r="V47" s="76">
        <f>'1输入-存量业务到期'!R38</f>
        <v>0</v>
      </c>
      <c r="W47" s="76">
        <f>'1输入-存量业务到期'!S38</f>
        <v>0</v>
      </c>
      <c r="X47" s="76">
        <f>'1输入-存量业务到期'!T38</f>
        <v>0</v>
      </c>
      <c r="Y47" s="76">
        <f>'1输入-存量业务到期'!U38</f>
        <v>0</v>
      </c>
      <c r="Z47" s="76">
        <f>'1输入-存量业务到期'!V38</f>
        <v>0</v>
      </c>
      <c r="AA47" s="76"/>
      <c r="AB47" s="76"/>
      <c r="AC47" s="76"/>
      <c r="AD47" s="76"/>
      <c r="AE47" s="76"/>
      <c r="AF47" s="76"/>
      <c r="AG47" s="76"/>
      <c r="AH47" s="76"/>
      <c r="AI47" s="76"/>
      <c r="AJ47" s="76"/>
      <c r="AK47" s="76"/>
      <c r="AL47" s="76"/>
      <c r="AM47" s="76"/>
      <c r="AN47" s="76"/>
      <c r="AO47" s="76"/>
      <c r="AP47" s="76"/>
      <c r="AQ47" s="76"/>
      <c r="AR47" s="76"/>
      <c r="AS47" s="76"/>
      <c r="AT47" s="76"/>
      <c r="AV47" s="76">
        <f>SUM($F47:F47)</f>
        <v>396.63760000000002</v>
      </c>
      <c r="AW47" s="76">
        <f>SUM($F47:G47)</f>
        <v>396.63760000000002</v>
      </c>
      <c r="AX47" s="76">
        <f>SUM($F47:H47)</f>
        <v>547.13760000000002</v>
      </c>
      <c r="AY47" s="76">
        <f>SUM($F47:I47)</f>
        <v>547.13760000000002</v>
      </c>
      <c r="AZ47" s="76">
        <f>SUM($F47:J47)</f>
        <v>565.13760000000002</v>
      </c>
      <c r="BA47" s="76">
        <f>SUM($F47:K47)</f>
        <v>565.13760000000002</v>
      </c>
      <c r="BB47" s="76">
        <f>SUM($F47:L47)</f>
        <v>565.13760000000002</v>
      </c>
      <c r="BC47" s="76">
        <f>SUM($F47:M47)</f>
        <v>565.13760000000002</v>
      </c>
      <c r="BD47" s="76">
        <f>SUM($F47:N47)</f>
        <v>565.13760000000002</v>
      </c>
      <c r="BE47" s="76">
        <f>SUM($F47:O47)</f>
        <v>565.13760000000002</v>
      </c>
      <c r="BF47" s="76">
        <f>SUM($F47:P47)</f>
        <v>565.13760000000002</v>
      </c>
      <c r="BG47" s="76">
        <f>SUM($F47:Q47)</f>
        <v>565.13760000000002</v>
      </c>
      <c r="BH47" s="76">
        <f>SUM($F47:R47)</f>
        <v>565.13760000000002</v>
      </c>
      <c r="BI47" s="76">
        <f>SUM($F47:S47)</f>
        <v>565.13760000000002</v>
      </c>
      <c r="BJ47" s="76">
        <f>SUM($F47:T47)</f>
        <v>565.13760000000002</v>
      </c>
      <c r="BK47" s="76">
        <f>SUM($F47:U47)</f>
        <v>565.13760000000002</v>
      </c>
      <c r="BL47" s="76">
        <f>SUM($F47:V47)</f>
        <v>565.13760000000002</v>
      </c>
      <c r="BM47" s="76">
        <f>SUM($F47:W47)</f>
        <v>565.13760000000002</v>
      </c>
      <c r="BN47" s="76">
        <f>SUM($F47:X47)</f>
        <v>565.13760000000002</v>
      </c>
      <c r="BO47" s="76">
        <f>SUM($F47:Y47)</f>
        <v>565.13760000000002</v>
      </c>
      <c r="BP47" s="76">
        <f>SUM($F47:Z47)</f>
        <v>565.13760000000002</v>
      </c>
      <c r="BQ47" s="76">
        <f>SUM($F47:AA47)</f>
        <v>565.13760000000002</v>
      </c>
      <c r="BR47" s="76">
        <f>SUM($F47:AB47)</f>
        <v>565.13760000000002</v>
      </c>
      <c r="BS47" s="76">
        <f>SUM($F47:AC47)</f>
        <v>565.13760000000002</v>
      </c>
      <c r="BT47" s="76">
        <f>SUM($F47:AD47)</f>
        <v>565.13760000000002</v>
      </c>
      <c r="BU47" s="76">
        <f>SUM($F47:AE47)</f>
        <v>565.13760000000002</v>
      </c>
      <c r="BV47" s="76">
        <f>SUM($F47:AF47)</f>
        <v>565.13760000000002</v>
      </c>
      <c r="BW47" s="76">
        <f>SUM($F47:AG47)</f>
        <v>565.13760000000002</v>
      </c>
      <c r="BX47" s="76">
        <f>SUM($F47:AH47)</f>
        <v>565.13760000000002</v>
      </c>
      <c r="BY47" s="76">
        <f>SUM($F47:AI47)</f>
        <v>565.13760000000002</v>
      </c>
      <c r="BZ47" s="76">
        <f>SUM($F47:AJ47)</f>
        <v>565.13760000000002</v>
      </c>
      <c r="CA47" s="76">
        <f>SUM($F47:AK47)</f>
        <v>565.13760000000002</v>
      </c>
      <c r="CB47" s="76">
        <f>SUM($F47:AL47)</f>
        <v>565.13760000000002</v>
      </c>
      <c r="CC47" s="76">
        <f>SUM($F47:AM47)</f>
        <v>565.13760000000002</v>
      </c>
      <c r="CD47" s="76">
        <f>SUM($F47:AN47)</f>
        <v>565.13760000000002</v>
      </c>
      <c r="CE47" s="76">
        <f>SUM($F47:AO47)</f>
        <v>565.13760000000002</v>
      </c>
      <c r="CF47" s="76">
        <f>SUM($F47:AP47)</f>
        <v>565.13760000000002</v>
      </c>
      <c r="CG47" s="76">
        <f>SUM($F47:AQ47)</f>
        <v>565.13760000000002</v>
      </c>
      <c r="CH47" s="76">
        <f>SUM($F47:AR47)</f>
        <v>565.13760000000002</v>
      </c>
      <c r="CI47" s="76">
        <f>SUM($F47:AS47)</f>
        <v>565.13760000000002</v>
      </c>
      <c r="CL47" s="485">
        <v>594.54059406049998</v>
      </c>
      <c r="CM47" s="166">
        <f t="shared" si="6"/>
        <v>-29.402994060499964</v>
      </c>
    </row>
    <row r="48" spans="1:91" ht="16.5">
      <c r="A48" s="19" t="s">
        <v>21</v>
      </c>
      <c r="B48" s="15" t="s">
        <v>61</v>
      </c>
      <c r="C48" s="79"/>
      <c r="D48" s="77">
        <f t="shared" si="22"/>
        <v>9.9884106839343394E-3</v>
      </c>
      <c r="E48" s="75">
        <f t="shared" si="11"/>
        <v>512.41724177610001</v>
      </c>
      <c r="F48" s="75">
        <f t="shared" ref="F48:Q48" si="25">SUMIF($A$30:$A$55,$B48,F$30:F$55)</f>
        <v>384.08037591639999</v>
      </c>
      <c r="G48" s="75">
        <f t="shared" si="25"/>
        <v>121.30172588970001</v>
      </c>
      <c r="H48" s="75">
        <f t="shared" si="25"/>
        <v>5.1871039699999999</v>
      </c>
      <c r="I48" s="75">
        <f t="shared" si="25"/>
        <v>0</v>
      </c>
      <c r="J48" s="75">
        <f t="shared" si="25"/>
        <v>0</v>
      </c>
      <c r="K48" s="75">
        <f t="shared" si="25"/>
        <v>1.848036</v>
      </c>
      <c r="L48" s="75">
        <f t="shared" si="25"/>
        <v>0</v>
      </c>
      <c r="M48" s="75">
        <f t="shared" si="25"/>
        <v>0</v>
      </c>
      <c r="N48" s="75">
        <f t="shared" si="25"/>
        <v>0</v>
      </c>
      <c r="O48" s="75">
        <f t="shared" si="25"/>
        <v>0</v>
      </c>
      <c r="P48" s="75">
        <f t="shared" si="25"/>
        <v>0</v>
      </c>
      <c r="Q48" s="75">
        <f t="shared" si="25"/>
        <v>0</v>
      </c>
      <c r="R48" s="75">
        <f t="shared" ref="R48:AA51" si="26">SUMIF($A$30:$A$55,$B48,R$30:R$55)</f>
        <v>0</v>
      </c>
      <c r="S48" s="75">
        <f t="shared" si="26"/>
        <v>0</v>
      </c>
      <c r="T48" s="75">
        <f t="shared" si="26"/>
        <v>0</v>
      </c>
      <c r="U48" s="75">
        <f t="shared" si="26"/>
        <v>0</v>
      </c>
      <c r="V48" s="75">
        <f t="shared" si="26"/>
        <v>0</v>
      </c>
      <c r="W48" s="75">
        <f t="shared" si="26"/>
        <v>0</v>
      </c>
      <c r="X48" s="75">
        <f t="shared" si="26"/>
        <v>0</v>
      </c>
      <c r="Y48" s="75">
        <f t="shared" si="26"/>
        <v>0</v>
      </c>
      <c r="Z48" s="75">
        <f t="shared" si="26"/>
        <v>0</v>
      </c>
      <c r="AA48" s="75">
        <f t="shared" si="26"/>
        <v>0</v>
      </c>
      <c r="AB48" s="75">
        <f t="shared" ref="AB48:AK51" si="27">SUMIF($A$30:$A$55,$B48,AB$30:AB$55)</f>
        <v>0</v>
      </c>
      <c r="AC48" s="75">
        <f t="shared" si="27"/>
        <v>0</v>
      </c>
      <c r="AD48" s="75">
        <f t="shared" si="27"/>
        <v>0</v>
      </c>
      <c r="AE48" s="75">
        <f t="shared" si="27"/>
        <v>0</v>
      </c>
      <c r="AF48" s="75">
        <f t="shared" si="27"/>
        <v>0</v>
      </c>
      <c r="AG48" s="75">
        <f t="shared" si="27"/>
        <v>0</v>
      </c>
      <c r="AH48" s="75">
        <f t="shared" si="27"/>
        <v>0</v>
      </c>
      <c r="AI48" s="75">
        <f t="shared" si="27"/>
        <v>0</v>
      </c>
      <c r="AJ48" s="75">
        <f t="shared" si="27"/>
        <v>0</v>
      </c>
      <c r="AK48" s="75">
        <f t="shared" si="27"/>
        <v>0</v>
      </c>
      <c r="AL48" s="75">
        <f t="shared" ref="AL48:AT51" si="28">SUMIF($A$30:$A$55,$B48,AL$30:AL$55)</f>
        <v>0</v>
      </c>
      <c r="AM48" s="75">
        <f t="shared" si="28"/>
        <v>0</v>
      </c>
      <c r="AN48" s="75">
        <f t="shared" si="28"/>
        <v>0</v>
      </c>
      <c r="AO48" s="75">
        <f t="shared" si="28"/>
        <v>0</v>
      </c>
      <c r="AP48" s="75">
        <f t="shared" si="28"/>
        <v>0</v>
      </c>
      <c r="AQ48" s="75">
        <f t="shared" si="28"/>
        <v>0</v>
      </c>
      <c r="AR48" s="75">
        <f t="shared" si="28"/>
        <v>0</v>
      </c>
      <c r="AS48" s="75">
        <f t="shared" si="28"/>
        <v>0</v>
      </c>
      <c r="AT48" s="75">
        <f t="shared" si="28"/>
        <v>0</v>
      </c>
      <c r="AV48" s="75">
        <f>SUM($F48:F48)</f>
        <v>384.08037591639999</v>
      </c>
      <c r="AW48" s="75">
        <f>SUM($F48:G48)</f>
        <v>505.38210180609997</v>
      </c>
      <c r="AX48" s="75">
        <f>SUM($F48:H48)</f>
        <v>510.56920577609998</v>
      </c>
      <c r="AY48" s="75">
        <f>SUM($F48:I48)</f>
        <v>510.56920577609998</v>
      </c>
      <c r="AZ48" s="75">
        <f>SUM($F48:J48)</f>
        <v>510.56920577609998</v>
      </c>
      <c r="BA48" s="75">
        <f>SUM($F48:K48)</f>
        <v>512.41724177610001</v>
      </c>
      <c r="BB48" s="75">
        <f>SUM($F48:L48)</f>
        <v>512.41724177610001</v>
      </c>
      <c r="BC48" s="75">
        <f>SUM($F48:M48)</f>
        <v>512.41724177610001</v>
      </c>
      <c r="BD48" s="75">
        <f>SUM($F48:N48)</f>
        <v>512.41724177610001</v>
      </c>
      <c r="BE48" s="75">
        <f>SUM($F48:O48)</f>
        <v>512.41724177610001</v>
      </c>
      <c r="BF48" s="75">
        <f>SUM($F48:P48)</f>
        <v>512.41724177610001</v>
      </c>
      <c r="BG48" s="75">
        <f>SUM($F48:Q48)</f>
        <v>512.41724177610001</v>
      </c>
      <c r="BH48" s="75">
        <f>SUM($F48:R48)</f>
        <v>512.41724177610001</v>
      </c>
      <c r="BI48" s="75">
        <f>SUM($F48:S48)</f>
        <v>512.41724177610001</v>
      </c>
      <c r="BJ48" s="75">
        <f>SUM($F48:T48)</f>
        <v>512.41724177610001</v>
      </c>
      <c r="BK48" s="75">
        <f>SUM($F48:U48)</f>
        <v>512.41724177610001</v>
      </c>
      <c r="BL48" s="75">
        <f>SUM($F48:V48)</f>
        <v>512.41724177610001</v>
      </c>
      <c r="BM48" s="75">
        <f>SUM($F48:W48)</f>
        <v>512.41724177610001</v>
      </c>
      <c r="BN48" s="75">
        <f>SUM($F48:X48)</f>
        <v>512.41724177610001</v>
      </c>
      <c r="BO48" s="75">
        <f>SUM($F48:Y48)</f>
        <v>512.41724177610001</v>
      </c>
      <c r="BP48" s="75">
        <f>SUM($F48:Z48)</f>
        <v>512.41724177610001</v>
      </c>
      <c r="BQ48" s="75">
        <f>SUM($F48:AA48)</f>
        <v>512.41724177610001</v>
      </c>
      <c r="BR48" s="75">
        <f>SUM($F48:AB48)</f>
        <v>512.41724177610001</v>
      </c>
      <c r="BS48" s="75">
        <f>SUM($F48:AC48)</f>
        <v>512.41724177610001</v>
      </c>
      <c r="BT48" s="75">
        <f>SUM($F48:AD48)</f>
        <v>512.41724177610001</v>
      </c>
      <c r="BU48" s="75">
        <f>SUM($F48:AE48)</f>
        <v>512.41724177610001</v>
      </c>
      <c r="BV48" s="75">
        <f>SUM($F48:AF48)</f>
        <v>512.41724177610001</v>
      </c>
      <c r="BW48" s="75">
        <f>SUM($F48:AG48)</f>
        <v>512.41724177610001</v>
      </c>
      <c r="BX48" s="75">
        <f>SUM($F48:AH48)</f>
        <v>512.41724177610001</v>
      </c>
      <c r="BY48" s="75">
        <f>SUM($F48:AI48)</f>
        <v>512.41724177610001</v>
      </c>
      <c r="BZ48" s="75">
        <f>SUM($F48:AJ48)</f>
        <v>512.41724177610001</v>
      </c>
      <c r="CA48" s="75">
        <f>SUM($F48:AK48)</f>
        <v>512.41724177610001</v>
      </c>
      <c r="CB48" s="75">
        <f>SUM($F48:AL48)</f>
        <v>512.41724177610001</v>
      </c>
      <c r="CC48" s="75">
        <f>SUM($F48:AM48)</f>
        <v>512.41724177610001</v>
      </c>
      <c r="CD48" s="75">
        <f>SUM($F48:AN48)</f>
        <v>512.41724177610001</v>
      </c>
      <c r="CE48" s="75">
        <f>SUM($F48:AO48)</f>
        <v>512.41724177610001</v>
      </c>
      <c r="CF48" s="75">
        <f>SUM($F48:AP48)</f>
        <v>512.41724177610001</v>
      </c>
      <c r="CG48" s="75">
        <f>SUM($F48:AQ48)</f>
        <v>512.41724177610001</v>
      </c>
      <c r="CH48" s="75">
        <f>SUM($F48:AR48)</f>
        <v>512.41724177610001</v>
      </c>
      <c r="CI48" s="75">
        <f>SUM($F48:AS48)</f>
        <v>512.41724177610001</v>
      </c>
      <c r="CL48" s="485">
        <v>624.54414316570001</v>
      </c>
      <c r="CM48" s="166">
        <f t="shared" si="6"/>
        <v>-112.12690138959999</v>
      </c>
    </row>
    <row r="49" spans="1:91" ht="16.5">
      <c r="A49" s="19" t="s">
        <v>61</v>
      </c>
      <c r="B49" s="201" t="s">
        <v>62</v>
      </c>
      <c r="C49" s="79" t="s">
        <v>69</v>
      </c>
      <c r="D49" s="77">
        <f t="shared" si="22"/>
        <v>0.69817080465438441</v>
      </c>
      <c r="E49" s="75">
        <f t="shared" ref="E49:E55" si="29">SUM(F49:AT49)</f>
        <v>357.75475800959998</v>
      </c>
      <c r="F49" s="172">
        <f>'1输入-存量业务到期'!B39</f>
        <v>308.01475800959997</v>
      </c>
      <c r="G49" s="76">
        <f>'1输入-存量业务到期'!C39</f>
        <v>49.74</v>
      </c>
      <c r="H49" s="76">
        <f>'1输入-存量业务到期'!D39</f>
        <v>0</v>
      </c>
      <c r="I49" s="76">
        <f>'1输入-存量业务到期'!E39</f>
        <v>0</v>
      </c>
      <c r="J49" s="76">
        <f>'1输入-存量业务到期'!F39</f>
        <v>0</v>
      </c>
      <c r="K49" s="76">
        <f>'1输入-存量业务到期'!G39</f>
        <v>0</v>
      </c>
      <c r="L49" s="76">
        <f>'1输入-存量业务到期'!H39</f>
        <v>0</v>
      </c>
      <c r="M49" s="76">
        <f>'1输入-存量业务到期'!I39</f>
        <v>0</v>
      </c>
      <c r="N49" s="76">
        <f>'1输入-存量业务到期'!J39</f>
        <v>0</v>
      </c>
      <c r="O49" s="76">
        <f>'1输入-存量业务到期'!K39</f>
        <v>0</v>
      </c>
      <c r="P49" s="76">
        <f>'1输入-存量业务到期'!L39</f>
        <v>0</v>
      </c>
      <c r="Q49" s="76">
        <f>'1输入-存量业务到期'!M39</f>
        <v>0</v>
      </c>
      <c r="R49" s="76">
        <f>'1输入-存量业务到期'!N39</f>
        <v>0</v>
      </c>
      <c r="S49" s="76">
        <f>'1输入-存量业务到期'!O39</f>
        <v>0</v>
      </c>
      <c r="T49" s="76">
        <f>'1输入-存量业务到期'!P39</f>
        <v>0</v>
      </c>
      <c r="U49" s="76">
        <f>'1输入-存量业务到期'!Q39</f>
        <v>0</v>
      </c>
      <c r="V49" s="76">
        <f>'1输入-存量业务到期'!R39</f>
        <v>0</v>
      </c>
      <c r="W49" s="76">
        <f>'1输入-存量业务到期'!S39</f>
        <v>0</v>
      </c>
      <c r="X49" s="76">
        <f>'1输入-存量业务到期'!T39</f>
        <v>0</v>
      </c>
      <c r="Y49" s="76">
        <f>'1输入-存量业务到期'!U39</f>
        <v>0</v>
      </c>
      <c r="Z49" s="76">
        <f>'1输入-存量业务到期'!V39</f>
        <v>0</v>
      </c>
      <c r="AA49" s="76"/>
      <c r="AB49" s="76"/>
      <c r="AC49" s="76"/>
      <c r="AD49" s="76"/>
      <c r="AE49" s="76"/>
      <c r="AF49" s="76"/>
      <c r="AG49" s="76"/>
      <c r="AH49" s="76"/>
      <c r="AI49" s="76"/>
      <c r="AJ49" s="76"/>
      <c r="AK49" s="76"/>
      <c r="AL49" s="76"/>
      <c r="AM49" s="76"/>
      <c r="AN49" s="76"/>
      <c r="AO49" s="76"/>
      <c r="AP49" s="76"/>
      <c r="AQ49" s="76"/>
      <c r="AR49" s="76"/>
      <c r="AS49" s="76"/>
      <c r="AT49" s="76"/>
      <c r="AV49" s="76">
        <f>SUM($F49:F49)</f>
        <v>308.01475800959997</v>
      </c>
      <c r="AW49" s="76">
        <f>SUM($F49:G49)</f>
        <v>357.75475800959998</v>
      </c>
      <c r="AX49" s="76">
        <f>SUM($F49:H49)</f>
        <v>357.75475800959998</v>
      </c>
      <c r="AY49" s="76">
        <f>SUM($F49:I49)</f>
        <v>357.75475800959998</v>
      </c>
      <c r="AZ49" s="76">
        <f>SUM($F49:J49)</f>
        <v>357.75475800959998</v>
      </c>
      <c r="BA49" s="76">
        <f>SUM($F49:K49)</f>
        <v>357.75475800959998</v>
      </c>
      <c r="BB49" s="76">
        <f>SUM($F49:L49)</f>
        <v>357.75475800959998</v>
      </c>
      <c r="BC49" s="76">
        <f>SUM($F49:M49)</f>
        <v>357.75475800959998</v>
      </c>
      <c r="BD49" s="76">
        <f>SUM($F49:N49)</f>
        <v>357.75475800959998</v>
      </c>
      <c r="BE49" s="76">
        <f>SUM($F49:O49)</f>
        <v>357.75475800959998</v>
      </c>
      <c r="BF49" s="76">
        <f>SUM($F49:P49)</f>
        <v>357.75475800959998</v>
      </c>
      <c r="BG49" s="76">
        <f>SUM($F49:Q49)</f>
        <v>357.75475800959998</v>
      </c>
      <c r="BH49" s="76">
        <f>SUM($F49:R49)</f>
        <v>357.75475800959998</v>
      </c>
      <c r="BI49" s="76">
        <f>SUM($F49:S49)</f>
        <v>357.75475800959998</v>
      </c>
      <c r="BJ49" s="76">
        <f>SUM($F49:T49)</f>
        <v>357.75475800959998</v>
      </c>
      <c r="BK49" s="76">
        <f>SUM($F49:U49)</f>
        <v>357.75475800959998</v>
      </c>
      <c r="BL49" s="76">
        <f>SUM($F49:V49)</f>
        <v>357.75475800959998</v>
      </c>
      <c r="BM49" s="76">
        <f>SUM($F49:W49)</f>
        <v>357.75475800959998</v>
      </c>
      <c r="BN49" s="76">
        <f>SUM($F49:X49)</f>
        <v>357.75475800959998</v>
      </c>
      <c r="BO49" s="76">
        <f>SUM($F49:Y49)</f>
        <v>357.75475800959998</v>
      </c>
      <c r="BP49" s="76">
        <f>SUM($F49:Z49)</f>
        <v>357.75475800959998</v>
      </c>
      <c r="BQ49" s="76">
        <f>SUM($F49:AA49)</f>
        <v>357.75475800959998</v>
      </c>
      <c r="BR49" s="76">
        <f>SUM($F49:AB49)</f>
        <v>357.75475800959998</v>
      </c>
      <c r="BS49" s="76">
        <f>SUM($F49:AC49)</f>
        <v>357.75475800959998</v>
      </c>
      <c r="BT49" s="76">
        <f>SUM($F49:AD49)</f>
        <v>357.75475800959998</v>
      </c>
      <c r="BU49" s="76">
        <f>SUM($F49:AE49)</f>
        <v>357.75475800959998</v>
      </c>
      <c r="BV49" s="76">
        <f>SUM($F49:AF49)</f>
        <v>357.75475800959998</v>
      </c>
      <c r="BW49" s="76">
        <f>SUM($F49:AG49)</f>
        <v>357.75475800959998</v>
      </c>
      <c r="BX49" s="76">
        <f>SUM($F49:AH49)</f>
        <v>357.75475800959998</v>
      </c>
      <c r="BY49" s="76">
        <f>SUM($F49:AI49)</f>
        <v>357.75475800959998</v>
      </c>
      <c r="BZ49" s="76">
        <f>SUM($F49:AJ49)</f>
        <v>357.75475800959998</v>
      </c>
      <c r="CA49" s="76">
        <f>SUM($F49:AK49)</f>
        <v>357.75475800959998</v>
      </c>
      <c r="CB49" s="76">
        <f>SUM($F49:AL49)</f>
        <v>357.75475800959998</v>
      </c>
      <c r="CC49" s="76">
        <f>SUM($F49:AM49)</f>
        <v>357.75475800959998</v>
      </c>
      <c r="CD49" s="76">
        <f>SUM($F49:AN49)</f>
        <v>357.75475800959998</v>
      </c>
      <c r="CE49" s="76">
        <f>SUM($F49:AO49)</f>
        <v>357.75475800959998</v>
      </c>
      <c r="CF49" s="76">
        <f>SUM($F49:AP49)</f>
        <v>357.75475800959998</v>
      </c>
      <c r="CG49" s="76">
        <f>SUM($F49:AQ49)</f>
        <v>357.75475800959998</v>
      </c>
      <c r="CH49" s="76">
        <f>SUM($F49:AR49)</f>
        <v>357.75475800959998</v>
      </c>
      <c r="CI49" s="76">
        <f>SUM($F49:AS49)</f>
        <v>357.75475800959998</v>
      </c>
      <c r="CL49" s="485">
        <v>436.89103511600001</v>
      </c>
      <c r="CM49" s="166">
        <f t="shared" si="6"/>
        <v>-79.13627710640003</v>
      </c>
    </row>
    <row r="50" spans="1:91" ht="16.5">
      <c r="A50" s="19" t="s">
        <v>61</v>
      </c>
      <c r="B50" s="201" t="s">
        <v>63</v>
      </c>
      <c r="C50" s="79" t="s">
        <v>69</v>
      </c>
      <c r="D50" s="77">
        <f t="shared" si="22"/>
        <v>0.30182919534561553</v>
      </c>
      <c r="E50" s="75">
        <f t="shared" si="29"/>
        <v>154.6624837665</v>
      </c>
      <c r="F50" s="76">
        <f>'1输入-存量业务到期'!B40</f>
        <v>76.0656179068</v>
      </c>
      <c r="G50" s="76">
        <f>'1输入-存量业务到期'!C40</f>
        <v>71.5617258897</v>
      </c>
      <c r="H50" s="76">
        <f>'1输入-存量业务到期'!D40</f>
        <v>5.1871039699999999</v>
      </c>
      <c r="I50" s="76">
        <f>'1输入-存量业务到期'!E40</f>
        <v>0</v>
      </c>
      <c r="J50" s="76">
        <f>'1输入-存量业务到期'!F40</f>
        <v>0</v>
      </c>
      <c r="K50" s="76">
        <f>'1输入-存量业务到期'!G40</f>
        <v>1.848036</v>
      </c>
      <c r="L50" s="76">
        <f>'1输入-存量业务到期'!H40</f>
        <v>0</v>
      </c>
      <c r="M50" s="76">
        <f>'1输入-存量业务到期'!I40</f>
        <v>0</v>
      </c>
      <c r="N50" s="76">
        <f>'1输入-存量业务到期'!J40</f>
        <v>0</v>
      </c>
      <c r="O50" s="76">
        <f>'1输入-存量业务到期'!K40</f>
        <v>0</v>
      </c>
      <c r="P50" s="76">
        <f>'1输入-存量业务到期'!L40</f>
        <v>0</v>
      </c>
      <c r="Q50" s="76">
        <f>'1输入-存量业务到期'!M40</f>
        <v>0</v>
      </c>
      <c r="R50" s="76">
        <f>'1输入-存量业务到期'!N40</f>
        <v>0</v>
      </c>
      <c r="S50" s="76">
        <f>'1输入-存量业务到期'!O40</f>
        <v>0</v>
      </c>
      <c r="T50" s="76">
        <f>'1输入-存量业务到期'!P40</f>
        <v>0</v>
      </c>
      <c r="U50" s="76">
        <f>'1输入-存量业务到期'!Q40</f>
        <v>0</v>
      </c>
      <c r="V50" s="76">
        <f>'1输入-存量业务到期'!R40</f>
        <v>0</v>
      </c>
      <c r="W50" s="76">
        <f>'1输入-存量业务到期'!S40</f>
        <v>0</v>
      </c>
      <c r="X50" s="76">
        <f>'1输入-存量业务到期'!T40</f>
        <v>0</v>
      </c>
      <c r="Y50" s="76">
        <f>'1输入-存量业务到期'!U40</f>
        <v>0</v>
      </c>
      <c r="Z50" s="76">
        <f>'1输入-存量业务到期'!V40</f>
        <v>0</v>
      </c>
      <c r="AA50" s="76"/>
      <c r="AB50" s="76"/>
      <c r="AC50" s="76"/>
      <c r="AD50" s="76"/>
      <c r="AE50" s="76"/>
      <c r="AF50" s="76"/>
      <c r="AG50" s="76"/>
      <c r="AH50" s="76"/>
      <c r="AI50" s="76"/>
      <c r="AJ50" s="76"/>
      <c r="AK50" s="76"/>
      <c r="AL50" s="76"/>
      <c r="AM50" s="76"/>
      <c r="AN50" s="76"/>
      <c r="AO50" s="76"/>
      <c r="AP50" s="76"/>
      <c r="AQ50" s="76"/>
      <c r="AR50" s="76"/>
      <c r="AS50" s="76"/>
      <c r="AT50" s="76"/>
      <c r="AV50" s="76">
        <f>SUM($F50:F50)</f>
        <v>76.0656179068</v>
      </c>
      <c r="AW50" s="76">
        <f>SUM($F50:G50)</f>
        <v>147.62734379649999</v>
      </c>
      <c r="AX50" s="76">
        <f>SUM($F50:H50)</f>
        <v>152.8144477665</v>
      </c>
      <c r="AY50" s="76">
        <f>SUM($F50:I50)</f>
        <v>152.8144477665</v>
      </c>
      <c r="AZ50" s="76">
        <f>SUM($F50:J50)</f>
        <v>152.8144477665</v>
      </c>
      <c r="BA50" s="76">
        <f>SUM($F50:K50)</f>
        <v>154.6624837665</v>
      </c>
      <c r="BB50" s="76">
        <f>SUM($F50:L50)</f>
        <v>154.6624837665</v>
      </c>
      <c r="BC50" s="76">
        <f>SUM($F50:M50)</f>
        <v>154.6624837665</v>
      </c>
      <c r="BD50" s="76">
        <f>SUM($F50:N50)</f>
        <v>154.6624837665</v>
      </c>
      <c r="BE50" s="76">
        <f>SUM($F50:O50)</f>
        <v>154.6624837665</v>
      </c>
      <c r="BF50" s="76">
        <f>SUM($F50:P50)</f>
        <v>154.6624837665</v>
      </c>
      <c r="BG50" s="76">
        <f>SUM($F50:Q50)</f>
        <v>154.6624837665</v>
      </c>
      <c r="BH50" s="76">
        <f>SUM($F50:R50)</f>
        <v>154.6624837665</v>
      </c>
      <c r="BI50" s="76">
        <f>SUM($F50:S50)</f>
        <v>154.6624837665</v>
      </c>
      <c r="BJ50" s="76">
        <f>SUM($F50:T50)</f>
        <v>154.6624837665</v>
      </c>
      <c r="BK50" s="76">
        <f>SUM($F50:U50)</f>
        <v>154.6624837665</v>
      </c>
      <c r="BL50" s="76">
        <f>SUM($F50:V50)</f>
        <v>154.6624837665</v>
      </c>
      <c r="BM50" s="76">
        <f>SUM($F50:W50)</f>
        <v>154.6624837665</v>
      </c>
      <c r="BN50" s="76">
        <f>SUM($F50:X50)</f>
        <v>154.6624837665</v>
      </c>
      <c r="BO50" s="76">
        <f>SUM($F50:Y50)</f>
        <v>154.6624837665</v>
      </c>
      <c r="BP50" s="76">
        <f>SUM($F50:Z50)</f>
        <v>154.6624837665</v>
      </c>
      <c r="BQ50" s="76">
        <f>SUM($F50:AA50)</f>
        <v>154.6624837665</v>
      </c>
      <c r="BR50" s="76">
        <f>SUM($F50:AB50)</f>
        <v>154.6624837665</v>
      </c>
      <c r="BS50" s="76">
        <f>SUM($F50:AC50)</f>
        <v>154.6624837665</v>
      </c>
      <c r="BT50" s="76">
        <f>SUM($F50:AD50)</f>
        <v>154.6624837665</v>
      </c>
      <c r="BU50" s="76">
        <f>SUM($F50:AE50)</f>
        <v>154.6624837665</v>
      </c>
      <c r="BV50" s="76">
        <f>SUM($F50:AF50)</f>
        <v>154.6624837665</v>
      </c>
      <c r="BW50" s="76">
        <f>SUM($F50:AG50)</f>
        <v>154.6624837665</v>
      </c>
      <c r="BX50" s="76">
        <f>SUM($F50:AH50)</f>
        <v>154.6624837665</v>
      </c>
      <c r="BY50" s="76">
        <f>SUM($F50:AI50)</f>
        <v>154.6624837665</v>
      </c>
      <c r="BZ50" s="76">
        <f>SUM($F50:AJ50)</f>
        <v>154.6624837665</v>
      </c>
      <c r="CA50" s="76">
        <f>SUM($F50:AK50)</f>
        <v>154.6624837665</v>
      </c>
      <c r="CB50" s="76">
        <f>SUM($F50:AL50)</f>
        <v>154.6624837665</v>
      </c>
      <c r="CC50" s="76">
        <f>SUM($F50:AM50)</f>
        <v>154.6624837665</v>
      </c>
      <c r="CD50" s="76">
        <f>SUM($F50:AN50)</f>
        <v>154.6624837665</v>
      </c>
      <c r="CE50" s="76">
        <f>SUM($F50:AO50)</f>
        <v>154.6624837665</v>
      </c>
      <c r="CF50" s="76">
        <f>SUM($F50:AP50)</f>
        <v>154.6624837665</v>
      </c>
      <c r="CG50" s="76">
        <f>SUM($F50:AQ50)</f>
        <v>154.6624837665</v>
      </c>
      <c r="CH50" s="76">
        <f>SUM($F50:AR50)</f>
        <v>154.6624837665</v>
      </c>
      <c r="CI50" s="76">
        <f>SUM($F50:AS50)</f>
        <v>154.6624837665</v>
      </c>
      <c r="CL50" s="485">
        <v>187.65310804970002</v>
      </c>
      <c r="CM50" s="166">
        <f t="shared" si="6"/>
        <v>-32.99062428320002</v>
      </c>
    </row>
    <row r="51" spans="1:91" ht="16.5">
      <c r="A51" s="19" t="s">
        <v>21</v>
      </c>
      <c r="B51" s="15" t="s">
        <v>64</v>
      </c>
      <c r="C51" s="79"/>
      <c r="D51" s="77">
        <f t="shared" si="22"/>
        <v>6.9127066617937674E-2</v>
      </c>
      <c r="E51" s="75">
        <f t="shared" si="29"/>
        <v>3546.2999999999997</v>
      </c>
      <c r="F51" s="75">
        <f t="shared" ref="F51:Q51" si="30">SUMIF($A$30:$A$55,$B51,F$30:F$55)</f>
        <v>185.6</v>
      </c>
      <c r="G51" s="75">
        <f t="shared" si="30"/>
        <v>124.4</v>
      </c>
      <c r="H51" s="75">
        <f t="shared" si="30"/>
        <v>277.3</v>
      </c>
      <c r="I51" s="75">
        <f t="shared" si="30"/>
        <v>275</v>
      </c>
      <c r="J51" s="75">
        <f t="shared" si="30"/>
        <v>459.9</v>
      </c>
      <c r="K51" s="75">
        <f t="shared" si="30"/>
        <v>261.8</v>
      </c>
      <c r="L51" s="75">
        <f t="shared" si="30"/>
        <v>191.5</v>
      </c>
      <c r="M51" s="75">
        <f t="shared" si="30"/>
        <v>215.8</v>
      </c>
      <c r="N51" s="75">
        <f t="shared" si="30"/>
        <v>280.10000000000002</v>
      </c>
      <c r="O51" s="75">
        <f t="shared" si="30"/>
        <v>25.9</v>
      </c>
      <c r="P51" s="75">
        <f t="shared" si="30"/>
        <v>25.2</v>
      </c>
      <c r="Q51" s="75">
        <f t="shared" si="30"/>
        <v>183.8</v>
      </c>
      <c r="R51" s="75">
        <f t="shared" si="26"/>
        <v>0</v>
      </c>
      <c r="S51" s="75">
        <f t="shared" si="26"/>
        <v>10</v>
      </c>
      <c r="T51" s="75">
        <f t="shared" si="26"/>
        <v>0</v>
      </c>
      <c r="U51" s="75">
        <f t="shared" si="26"/>
        <v>0</v>
      </c>
      <c r="V51" s="75">
        <f t="shared" si="26"/>
        <v>0</v>
      </c>
      <c r="W51" s="75">
        <f t="shared" si="26"/>
        <v>180</v>
      </c>
      <c r="X51" s="75">
        <f t="shared" si="26"/>
        <v>0</v>
      </c>
      <c r="Y51" s="75">
        <f t="shared" si="26"/>
        <v>0</v>
      </c>
      <c r="Z51" s="75">
        <f t="shared" si="26"/>
        <v>850</v>
      </c>
      <c r="AA51" s="75">
        <f t="shared" si="26"/>
        <v>0</v>
      </c>
      <c r="AB51" s="75">
        <f t="shared" si="27"/>
        <v>0</v>
      </c>
      <c r="AC51" s="75">
        <f t="shared" si="27"/>
        <v>0</v>
      </c>
      <c r="AD51" s="75">
        <f t="shared" si="27"/>
        <v>0</v>
      </c>
      <c r="AE51" s="75">
        <f t="shared" si="27"/>
        <v>0</v>
      </c>
      <c r="AF51" s="75">
        <f t="shared" si="27"/>
        <v>0</v>
      </c>
      <c r="AG51" s="75">
        <f t="shared" si="27"/>
        <v>0</v>
      </c>
      <c r="AH51" s="75">
        <f t="shared" si="27"/>
        <v>0</v>
      </c>
      <c r="AI51" s="75">
        <f t="shared" si="27"/>
        <v>0</v>
      </c>
      <c r="AJ51" s="75">
        <f t="shared" si="27"/>
        <v>0</v>
      </c>
      <c r="AK51" s="75">
        <f t="shared" si="27"/>
        <v>0</v>
      </c>
      <c r="AL51" s="75">
        <f t="shared" si="28"/>
        <v>0</v>
      </c>
      <c r="AM51" s="75">
        <f t="shared" si="28"/>
        <v>0</v>
      </c>
      <c r="AN51" s="75">
        <f t="shared" si="28"/>
        <v>0</v>
      </c>
      <c r="AO51" s="75">
        <f t="shared" si="28"/>
        <v>0</v>
      </c>
      <c r="AP51" s="75">
        <f t="shared" si="28"/>
        <v>0</v>
      </c>
      <c r="AQ51" s="75">
        <f t="shared" si="28"/>
        <v>0</v>
      </c>
      <c r="AR51" s="75">
        <f t="shared" si="28"/>
        <v>0</v>
      </c>
      <c r="AS51" s="75">
        <f t="shared" si="28"/>
        <v>0</v>
      </c>
      <c r="AT51" s="75">
        <f t="shared" si="28"/>
        <v>0</v>
      </c>
      <c r="AV51" s="75">
        <f>SUM($F51:F51)</f>
        <v>185.6</v>
      </c>
      <c r="AW51" s="75">
        <f>SUM($F51:G51)</f>
        <v>310</v>
      </c>
      <c r="AX51" s="75">
        <f>SUM($F51:H51)</f>
        <v>587.29999999999995</v>
      </c>
      <c r="AY51" s="75">
        <f>SUM($F51:I51)</f>
        <v>862.3</v>
      </c>
      <c r="AZ51" s="75">
        <f>SUM($F51:J51)</f>
        <v>1322.1999999999998</v>
      </c>
      <c r="BA51" s="75">
        <f>SUM($F51:K51)</f>
        <v>1583.9999999999998</v>
      </c>
      <c r="BB51" s="75">
        <f>SUM($F51:L51)</f>
        <v>1775.4999999999998</v>
      </c>
      <c r="BC51" s="75">
        <f>SUM($F51:M51)</f>
        <v>1991.2999999999997</v>
      </c>
      <c r="BD51" s="75">
        <f>SUM($F51:N51)</f>
        <v>2271.3999999999996</v>
      </c>
      <c r="BE51" s="75">
        <f>SUM($F51:O51)</f>
        <v>2297.2999999999997</v>
      </c>
      <c r="BF51" s="75">
        <f>SUM($F51:P51)</f>
        <v>2322.4999999999995</v>
      </c>
      <c r="BG51" s="75">
        <f>SUM($F51:Q51)</f>
        <v>2506.2999999999997</v>
      </c>
      <c r="BH51" s="75">
        <f>SUM($F51:R51)</f>
        <v>2506.2999999999997</v>
      </c>
      <c r="BI51" s="75">
        <f>SUM($F51:S51)</f>
        <v>2516.2999999999997</v>
      </c>
      <c r="BJ51" s="75">
        <f>SUM($F51:T51)</f>
        <v>2516.2999999999997</v>
      </c>
      <c r="BK51" s="75">
        <f>SUM($F51:U51)</f>
        <v>2516.2999999999997</v>
      </c>
      <c r="BL51" s="75">
        <f>SUM($F51:V51)</f>
        <v>2516.2999999999997</v>
      </c>
      <c r="BM51" s="75">
        <f>SUM($F51:W51)</f>
        <v>2696.2999999999997</v>
      </c>
      <c r="BN51" s="75">
        <f>SUM($F51:X51)</f>
        <v>2696.2999999999997</v>
      </c>
      <c r="BO51" s="75">
        <f>SUM($F51:Y51)</f>
        <v>2696.2999999999997</v>
      </c>
      <c r="BP51" s="75">
        <f>SUM($F51:Z51)</f>
        <v>3546.2999999999997</v>
      </c>
      <c r="BQ51" s="75">
        <f>SUM($F51:AA51)</f>
        <v>3546.2999999999997</v>
      </c>
      <c r="BR51" s="75">
        <f>SUM($F51:AB51)</f>
        <v>3546.2999999999997</v>
      </c>
      <c r="BS51" s="75">
        <f>SUM($F51:AC51)</f>
        <v>3546.2999999999997</v>
      </c>
      <c r="BT51" s="75">
        <f>SUM($F51:AD51)</f>
        <v>3546.2999999999997</v>
      </c>
      <c r="BU51" s="75">
        <f>SUM($F51:AE51)</f>
        <v>3546.2999999999997</v>
      </c>
      <c r="BV51" s="75">
        <f>SUM($F51:AF51)</f>
        <v>3546.2999999999997</v>
      </c>
      <c r="BW51" s="75">
        <f>SUM($F51:AG51)</f>
        <v>3546.2999999999997</v>
      </c>
      <c r="BX51" s="75">
        <f>SUM($F51:AH51)</f>
        <v>3546.2999999999997</v>
      </c>
      <c r="BY51" s="75">
        <f>SUM($F51:AI51)</f>
        <v>3546.2999999999997</v>
      </c>
      <c r="BZ51" s="75">
        <f>SUM($F51:AJ51)</f>
        <v>3546.2999999999997</v>
      </c>
      <c r="CA51" s="75">
        <f>SUM($F51:AK51)</f>
        <v>3546.2999999999997</v>
      </c>
      <c r="CB51" s="75">
        <f>SUM($F51:AL51)</f>
        <v>3546.2999999999997</v>
      </c>
      <c r="CC51" s="75">
        <f>SUM($F51:AM51)</f>
        <v>3546.2999999999997</v>
      </c>
      <c r="CD51" s="75">
        <f>SUM($F51:AN51)</f>
        <v>3546.2999999999997</v>
      </c>
      <c r="CE51" s="75">
        <f>SUM($F51:AO51)</f>
        <v>3546.2999999999997</v>
      </c>
      <c r="CF51" s="75">
        <f>SUM($F51:AP51)</f>
        <v>3546.2999999999997</v>
      </c>
      <c r="CG51" s="75">
        <f>SUM($F51:AQ51)</f>
        <v>3546.2999999999997</v>
      </c>
      <c r="CH51" s="75">
        <f>SUM($F51:AR51)</f>
        <v>3546.2999999999997</v>
      </c>
      <c r="CI51" s="75">
        <f>SUM($F51:AS51)</f>
        <v>3546.2999999999997</v>
      </c>
      <c r="CL51" s="485">
        <v>3051.2999999999997</v>
      </c>
      <c r="CM51" s="166">
        <f t="shared" si="6"/>
        <v>495</v>
      </c>
    </row>
    <row r="52" spans="1:91" ht="16.5">
      <c r="A52" s="19" t="s">
        <v>64</v>
      </c>
      <c r="B52" s="17" t="s">
        <v>27</v>
      </c>
      <c r="C52" s="79" t="s">
        <v>69</v>
      </c>
      <c r="D52" s="77">
        <f t="shared" si="22"/>
        <v>6.485632913177114E-2</v>
      </c>
      <c r="E52" s="75">
        <f t="shared" si="29"/>
        <v>230</v>
      </c>
      <c r="F52" s="76">
        <f>'1输入-存量业务到期'!B41</f>
        <v>0</v>
      </c>
      <c r="G52" s="76">
        <f>'1输入-存量业务到期'!C41</f>
        <v>0</v>
      </c>
      <c r="H52" s="76">
        <f>'1输入-存量业务到期'!D41</f>
        <v>0</v>
      </c>
      <c r="I52" s="76">
        <f>'1输入-存量业务到期'!E41</f>
        <v>0</v>
      </c>
      <c r="J52" s="76">
        <f>'1输入-存量业务到期'!F41</f>
        <v>0</v>
      </c>
      <c r="K52" s="76">
        <f>'1输入-存量业务到期'!G41</f>
        <v>0</v>
      </c>
      <c r="L52" s="76">
        <f>'1输入-存量业务到期'!H41</f>
        <v>0</v>
      </c>
      <c r="M52" s="76">
        <f>'1输入-存量业务到期'!I41</f>
        <v>0</v>
      </c>
      <c r="N52" s="76">
        <f>'1输入-存量业务到期'!J41</f>
        <v>0</v>
      </c>
      <c r="O52" s="76">
        <f>'1输入-存量业务到期'!K41</f>
        <v>0</v>
      </c>
      <c r="P52" s="76">
        <f>'1输入-存量业务到期'!L41</f>
        <v>0</v>
      </c>
      <c r="Q52" s="76">
        <f>'1输入-存量业务到期'!M41</f>
        <v>0</v>
      </c>
      <c r="R52" s="76">
        <f>'1输入-存量业务到期'!N41</f>
        <v>0</v>
      </c>
      <c r="S52" s="76">
        <f>'1输入-存量业务到期'!O41</f>
        <v>0</v>
      </c>
      <c r="T52" s="76">
        <f>'1输入-存量业务到期'!P41</f>
        <v>0</v>
      </c>
      <c r="U52" s="76">
        <f>'1输入-存量业务到期'!Q41</f>
        <v>0</v>
      </c>
      <c r="V52" s="76">
        <f>'1输入-存量业务到期'!R41</f>
        <v>0</v>
      </c>
      <c r="W52" s="76">
        <f>'1输入-存量业务到期'!S41</f>
        <v>0</v>
      </c>
      <c r="X52" s="76">
        <f>'1输入-存量业务到期'!T41</f>
        <v>0</v>
      </c>
      <c r="Y52" s="76">
        <f>'1输入-存量业务到期'!U41</f>
        <v>0</v>
      </c>
      <c r="Z52" s="76">
        <f>'1输入-存量业务到期'!V41</f>
        <v>230</v>
      </c>
      <c r="AA52" s="76"/>
      <c r="AB52" s="76"/>
      <c r="AC52" s="76"/>
      <c r="AD52" s="76"/>
      <c r="AE52" s="76"/>
      <c r="AF52" s="76"/>
      <c r="AG52" s="76"/>
      <c r="AH52" s="76"/>
      <c r="AI52" s="76"/>
      <c r="AJ52" s="76"/>
      <c r="AK52" s="76"/>
      <c r="AL52" s="76"/>
      <c r="AM52" s="76"/>
      <c r="AN52" s="76"/>
      <c r="AO52" s="76"/>
      <c r="AP52" s="76"/>
      <c r="AQ52" s="76"/>
      <c r="AR52" s="76"/>
      <c r="AS52" s="76"/>
      <c r="AT52" s="76"/>
      <c r="AV52" s="76">
        <f>SUM($F52:F52)</f>
        <v>0</v>
      </c>
      <c r="AW52" s="76">
        <f>SUM($F52:G52)</f>
        <v>0</v>
      </c>
      <c r="AX52" s="76">
        <f>SUM($F52:H52)</f>
        <v>0</v>
      </c>
      <c r="AY52" s="76">
        <f>SUM($F52:I52)</f>
        <v>0</v>
      </c>
      <c r="AZ52" s="76">
        <f>SUM($F52:J52)</f>
        <v>0</v>
      </c>
      <c r="BA52" s="76">
        <f>SUM($F52:K52)</f>
        <v>0</v>
      </c>
      <c r="BB52" s="76">
        <f>SUM($F52:L52)</f>
        <v>0</v>
      </c>
      <c r="BC52" s="76">
        <f>SUM($F52:M52)</f>
        <v>0</v>
      </c>
      <c r="BD52" s="76">
        <f>SUM($F52:N52)</f>
        <v>0</v>
      </c>
      <c r="BE52" s="76">
        <f>SUM($F52:O52)</f>
        <v>0</v>
      </c>
      <c r="BF52" s="76">
        <f>SUM($F52:P52)</f>
        <v>0</v>
      </c>
      <c r="BG52" s="76">
        <f>SUM($F52:Q52)</f>
        <v>0</v>
      </c>
      <c r="BH52" s="76">
        <f>SUM($F52:R52)</f>
        <v>0</v>
      </c>
      <c r="BI52" s="76">
        <f>SUM($F52:S52)</f>
        <v>0</v>
      </c>
      <c r="BJ52" s="76">
        <f>SUM($F52:T52)</f>
        <v>0</v>
      </c>
      <c r="BK52" s="76">
        <f>SUM($F52:U52)</f>
        <v>0</v>
      </c>
      <c r="BL52" s="76">
        <f>SUM($F52:V52)</f>
        <v>0</v>
      </c>
      <c r="BM52" s="76">
        <f>SUM($F52:W52)</f>
        <v>0</v>
      </c>
      <c r="BN52" s="76">
        <f>SUM($F52:X52)</f>
        <v>0</v>
      </c>
      <c r="BO52" s="76">
        <f>SUM($F52:Y52)</f>
        <v>0</v>
      </c>
      <c r="BP52" s="76">
        <f>SUM($F52:Z52)</f>
        <v>230</v>
      </c>
      <c r="BQ52" s="76">
        <f>SUM($F52:AA52)</f>
        <v>230</v>
      </c>
      <c r="BR52" s="76">
        <f>SUM($F52:AB52)</f>
        <v>230</v>
      </c>
      <c r="BS52" s="76">
        <f>SUM($F52:AC52)</f>
        <v>230</v>
      </c>
      <c r="BT52" s="76">
        <f>SUM($F52:AD52)</f>
        <v>230</v>
      </c>
      <c r="BU52" s="76">
        <f>SUM($F52:AE52)</f>
        <v>230</v>
      </c>
      <c r="BV52" s="76">
        <f>SUM($F52:AF52)</f>
        <v>230</v>
      </c>
      <c r="BW52" s="76">
        <f>SUM($F52:AG52)</f>
        <v>230</v>
      </c>
      <c r="BX52" s="76">
        <f>SUM($F52:AH52)</f>
        <v>230</v>
      </c>
      <c r="BY52" s="76">
        <f>SUM($F52:AI52)</f>
        <v>230</v>
      </c>
      <c r="BZ52" s="76">
        <f>SUM($F52:AJ52)</f>
        <v>230</v>
      </c>
      <c r="CA52" s="76">
        <f>SUM($F52:AK52)</f>
        <v>230</v>
      </c>
      <c r="CB52" s="76">
        <f>SUM($F52:AL52)</f>
        <v>230</v>
      </c>
      <c r="CC52" s="76">
        <f>SUM($F52:AM52)</f>
        <v>230</v>
      </c>
      <c r="CD52" s="76">
        <f>SUM($F52:AN52)</f>
        <v>230</v>
      </c>
      <c r="CE52" s="76">
        <f>SUM($F52:AO52)</f>
        <v>230</v>
      </c>
      <c r="CF52" s="76">
        <f>SUM($F52:AP52)</f>
        <v>230</v>
      </c>
      <c r="CG52" s="76">
        <f>SUM($F52:AQ52)</f>
        <v>230</v>
      </c>
      <c r="CH52" s="76">
        <f>SUM($F52:AR52)</f>
        <v>230</v>
      </c>
      <c r="CI52" s="76">
        <f>SUM($F52:AS52)</f>
        <v>230</v>
      </c>
      <c r="CL52" s="485">
        <v>230</v>
      </c>
      <c r="CM52" s="166">
        <f t="shared" si="6"/>
        <v>0</v>
      </c>
    </row>
    <row r="53" spans="1:91" ht="16.5">
      <c r="A53" s="19" t="s">
        <v>64</v>
      </c>
      <c r="B53" s="17" t="s">
        <v>28</v>
      </c>
      <c r="C53" s="79" t="s">
        <v>69</v>
      </c>
      <c r="D53" s="77">
        <f t="shared" si="22"/>
        <v>0.22558723176268225</v>
      </c>
      <c r="E53" s="75">
        <f t="shared" si="29"/>
        <v>800</v>
      </c>
      <c r="F53" s="76">
        <f>'1输入-存量业务到期'!B42</f>
        <v>0</v>
      </c>
      <c r="G53" s="76">
        <f>'1输入-存量业务到期'!C42</f>
        <v>0</v>
      </c>
      <c r="H53" s="76">
        <f>'1输入-存量业务到期'!D42</f>
        <v>0</v>
      </c>
      <c r="I53" s="76">
        <f>'1输入-存量业务到期'!E42</f>
        <v>0</v>
      </c>
      <c r="J53" s="76">
        <f>'1输入-存量业务到期'!F42</f>
        <v>0</v>
      </c>
      <c r="K53" s="76">
        <f>'1输入-存量业务到期'!G42</f>
        <v>0</v>
      </c>
      <c r="L53" s="76">
        <f>'1输入-存量业务到期'!H42</f>
        <v>0</v>
      </c>
      <c r="M53" s="76">
        <f>'1输入-存量业务到期'!I42</f>
        <v>0</v>
      </c>
      <c r="N53" s="76">
        <f>'1输入-存量业务到期'!J42</f>
        <v>0</v>
      </c>
      <c r="O53" s="76">
        <f>'1输入-存量业务到期'!K42</f>
        <v>0</v>
      </c>
      <c r="P53" s="76">
        <f>'1输入-存量业务到期'!L42</f>
        <v>0</v>
      </c>
      <c r="Q53" s="76">
        <f>'1输入-存量业务到期'!M42</f>
        <v>0</v>
      </c>
      <c r="R53" s="76">
        <f>'1输入-存量业务到期'!N42</f>
        <v>0</v>
      </c>
      <c r="S53" s="76">
        <f>'1输入-存量业务到期'!O42</f>
        <v>0</v>
      </c>
      <c r="T53" s="76">
        <f>'1输入-存量业务到期'!P42</f>
        <v>0</v>
      </c>
      <c r="U53" s="76">
        <f>'1输入-存量业务到期'!Q42</f>
        <v>0</v>
      </c>
      <c r="V53" s="76">
        <f>'1输入-存量业务到期'!R42</f>
        <v>0</v>
      </c>
      <c r="W53" s="76">
        <f>'1输入-存量业务到期'!S42</f>
        <v>180</v>
      </c>
      <c r="X53" s="76">
        <f>'1输入-存量业务到期'!T42</f>
        <v>0</v>
      </c>
      <c r="Y53" s="76">
        <f>'1输入-存量业务到期'!U42</f>
        <v>0</v>
      </c>
      <c r="Z53" s="76">
        <f>'1输入-存量业务到期'!V42</f>
        <v>620</v>
      </c>
      <c r="AA53" s="76"/>
      <c r="AB53" s="76"/>
      <c r="AC53" s="76"/>
      <c r="AD53" s="76"/>
      <c r="AE53" s="76"/>
      <c r="AF53" s="76"/>
      <c r="AG53" s="76"/>
      <c r="AH53" s="76"/>
      <c r="AI53" s="76"/>
      <c r="AJ53" s="76"/>
      <c r="AK53" s="76"/>
      <c r="AL53" s="76"/>
      <c r="AM53" s="76"/>
      <c r="AN53" s="76"/>
      <c r="AO53" s="76"/>
      <c r="AP53" s="76"/>
      <c r="AQ53" s="76"/>
      <c r="AR53" s="76"/>
      <c r="AS53" s="76"/>
      <c r="AT53" s="76"/>
      <c r="AV53" s="76">
        <f>SUM($F53:F53)</f>
        <v>0</v>
      </c>
      <c r="AW53" s="76">
        <f>SUM($F53:G53)</f>
        <v>0</v>
      </c>
      <c r="AX53" s="76">
        <f>SUM($F53:H53)</f>
        <v>0</v>
      </c>
      <c r="AY53" s="76">
        <f>SUM($F53:I53)</f>
        <v>0</v>
      </c>
      <c r="AZ53" s="76">
        <f>SUM($F53:J53)</f>
        <v>0</v>
      </c>
      <c r="BA53" s="76">
        <f>SUM($F53:K53)</f>
        <v>0</v>
      </c>
      <c r="BB53" s="76">
        <f>SUM($F53:L53)</f>
        <v>0</v>
      </c>
      <c r="BC53" s="76">
        <f>SUM($F53:M53)</f>
        <v>0</v>
      </c>
      <c r="BD53" s="76">
        <f>SUM($F53:N53)</f>
        <v>0</v>
      </c>
      <c r="BE53" s="76">
        <f>SUM($F53:O53)</f>
        <v>0</v>
      </c>
      <c r="BF53" s="76">
        <f>SUM($F53:P53)</f>
        <v>0</v>
      </c>
      <c r="BG53" s="76">
        <f>SUM($F53:Q53)</f>
        <v>0</v>
      </c>
      <c r="BH53" s="76">
        <f>SUM($F53:R53)</f>
        <v>0</v>
      </c>
      <c r="BI53" s="76">
        <f>SUM($F53:S53)</f>
        <v>0</v>
      </c>
      <c r="BJ53" s="76">
        <f>SUM($F53:T53)</f>
        <v>0</v>
      </c>
      <c r="BK53" s="76">
        <f>SUM($F53:U53)</f>
        <v>0</v>
      </c>
      <c r="BL53" s="76">
        <f>SUM($F53:V53)</f>
        <v>0</v>
      </c>
      <c r="BM53" s="76">
        <f>SUM($F53:W53)</f>
        <v>180</v>
      </c>
      <c r="BN53" s="76">
        <f>SUM($F53:X53)</f>
        <v>180</v>
      </c>
      <c r="BO53" s="76">
        <f>SUM($F53:Y53)</f>
        <v>180</v>
      </c>
      <c r="BP53" s="76">
        <f>SUM($F53:Z53)</f>
        <v>800</v>
      </c>
      <c r="BQ53" s="76">
        <f>SUM($F53:AA53)</f>
        <v>800</v>
      </c>
      <c r="BR53" s="76">
        <f>SUM($F53:AB53)</f>
        <v>800</v>
      </c>
      <c r="BS53" s="76">
        <f>SUM($F53:AC53)</f>
        <v>800</v>
      </c>
      <c r="BT53" s="76">
        <f>SUM($F53:AD53)</f>
        <v>800</v>
      </c>
      <c r="BU53" s="76">
        <f>SUM($F53:AE53)</f>
        <v>800</v>
      </c>
      <c r="BV53" s="76">
        <f>SUM($F53:AF53)</f>
        <v>800</v>
      </c>
      <c r="BW53" s="76">
        <f>SUM($F53:AG53)</f>
        <v>800</v>
      </c>
      <c r="BX53" s="76">
        <f>SUM($F53:AH53)</f>
        <v>800</v>
      </c>
      <c r="BY53" s="76">
        <f>SUM($F53:AI53)</f>
        <v>800</v>
      </c>
      <c r="BZ53" s="76">
        <f>SUM($F53:AJ53)</f>
        <v>800</v>
      </c>
      <c r="CA53" s="76">
        <f>SUM($F53:AK53)</f>
        <v>800</v>
      </c>
      <c r="CB53" s="76">
        <f>SUM($F53:AL53)</f>
        <v>800</v>
      </c>
      <c r="CC53" s="76">
        <f>SUM($F53:AM53)</f>
        <v>800</v>
      </c>
      <c r="CD53" s="76">
        <f>SUM($F53:AN53)</f>
        <v>800</v>
      </c>
      <c r="CE53" s="76">
        <f>SUM($F53:AO53)</f>
        <v>800</v>
      </c>
      <c r="CF53" s="76">
        <f>SUM($F53:AP53)</f>
        <v>800</v>
      </c>
      <c r="CG53" s="76">
        <f>SUM($F53:AQ53)</f>
        <v>800</v>
      </c>
      <c r="CH53" s="76">
        <f>SUM($F53:AR53)</f>
        <v>800</v>
      </c>
      <c r="CI53" s="76">
        <f>SUM($F53:AS53)</f>
        <v>800</v>
      </c>
      <c r="CL53" s="485">
        <v>600</v>
      </c>
      <c r="CM53" s="166">
        <f t="shared" si="6"/>
        <v>200</v>
      </c>
    </row>
    <row r="54" spans="1:91" ht="16.5">
      <c r="A54" s="19" t="s">
        <v>64</v>
      </c>
      <c r="B54" s="17" t="s">
        <v>29</v>
      </c>
      <c r="C54" s="79" t="s">
        <v>69</v>
      </c>
      <c r="D54" s="77">
        <f t="shared" si="22"/>
        <v>0.70955643910554655</v>
      </c>
      <c r="E54" s="75">
        <f t="shared" si="29"/>
        <v>2516.2999999999997</v>
      </c>
      <c r="F54" s="76">
        <f>'1输入-存量业务到期'!B43</f>
        <v>185.6</v>
      </c>
      <c r="G54" s="76">
        <f>'1输入-存量业务到期'!C43</f>
        <v>124.4</v>
      </c>
      <c r="H54" s="76">
        <f>'1输入-存量业务到期'!D43</f>
        <v>277.3</v>
      </c>
      <c r="I54" s="76">
        <f>'1输入-存量业务到期'!E43</f>
        <v>275</v>
      </c>
      <c r="J54" s="76">
        <f>'1输入-存量业务到期'!F43</f>
        <v>459.9</v>
      </c>
      <c r="K54" s="76">
        <f>'1输入-存量业务到期'!G43</f>
        <v>261.8</v>
      </c>
      <c r="L54" s="76">
        <f>'1输入-存量业务到期'!H43</f>
        <v>191.5</v>
      </c>
      <c r="M54" s="76">
        <f>'1输入-存量业务到期'!I43</f>
        <v>215.8</v>
      </c>
      <c r="N54" s="76">
        <f>'1输入-存量业务到期'!J43</f>
        <v>280.10000000000002</v>
      </c>
      <c r="O54" s="76">
        <f>'1输入-存量业务到期'!K43</f>
        <v>25.9</v>
      </c>
      <c r="P54" s="76">
        <f>'1输入-存量业务到期'!L43</f>
        <v>25.2</v>
      </c>
      <c r="Q54" s="76">
        <f>'1输入-存量业务到期'!M43</f>
        <v>183.8</v>
      </c>
      <c r="R54" s="76">
        <f>'1输入-存量业务到期'!N43</f>
        <v>0</v>
      </c>
      <c r="S54" s="76">
        <f>'1输入-存量业务到期'!O43</f>
        <v>10</v>
      </c>
      <c r="T54" s="76">
        <f>'1输入-存量业务到期'!P43</f>
        <v>0</v>
      </c>
      <c r="U54" s="76">
        <f>'1输入-存量业务到期'!Q43</f>
        <v>0</v>
      </c>
      <c r="V54" s="76">
        <f>'1输入-存量业务到期'!R43</f>
        <v>0</v>
      </c>
      <c r="W54" s="76">
        <f>'1输入-存量业务到期'!S43</f>
        <v>0</v>
      </c>
      <c r="X54" s="76">
        <f>'1输入-存量业务到期'!T43</f>
        <v>0</v>
      </c>
      <c r="Y54" s="76">
        <f>'1输入-存量业务到期'!U43</f>
        <v>0</v>
      </c>
      <c r="Z54" s="76">
        <f>'1输入-存量业务到期'!V43</f>
        <v>0</v>
      </c>
      <c r="AA54" s="76"/>
      <c r="AB54" s="76"/>
      <c r="AC54" s="76"/>
      <c r="AD54" s="76"/>
      <c r="AE54" s="76"/>
      <c r="AF54" s="76"/>
      <c r="AG54" s="76"/>
      <c r="AH54" s="76"/>
      <c r="AI54" s="76"/>
      <c r="AJ54" s="76"/>
      <c r="AK54" s="76"/>
      <c r="AL54" s="76"/>
      <c r="AM54" s="76"/>
      <c r="AN54" s="76"/>
      <c r="AO54" s="76"/>
      <c r="AP54" s="76"/>
      <c r="AQ54" s="76"/>
      <c r="AR54" s="76"/>
      <c r="AS54" s="76"/>
      <c r="AT54" s="76"/>
      <c r="AV54" s="76">
        <f>SUM($F54:F54)</f>
        <v>185.6</v>
      </c>
      <c r="AW54" s="76">
        <f>SUM($F54:G54)</f>
        <v>310</v>
      </c>
      <c r="AX54" s="76">
        <f>SUM($F54:H54)</f>
        <v>587.29999999999995</v>
      </c>
      <c r="AY54" s="76">
        <f>SUM($F54:I54)</f>
        <v>862.3</v>
      </c>
      <c r="AZ54" s="76">
        <f>SUM($F54:J54)</f>
        <v>1322.1999999999998</v>
      </c>
      <c r="BA54" s="76">
        <f>SUM($F54:K54)</f>
        <v>1583.9999999999998</v>
      </c>
      <c r="BB54" s="76">
        <f>SUM($F54:L54)</f>
        <v>1775.4999999999998</v>
      </c>
      <c r="BC54" s="76">
        <f>SUM($F54:M54)</f>
        <v>1991.2999999999997</v>
      </c>
      <c r="BD54" s="76">
        <f>SUM($F54:N54)</f>
        <v>2271.3999999999996</v>
      </c>
      <c r="BE54" s="76">
        <f>SUM($F54:O54)</f>
        <v>2297.2999999999997</v>
      </c>
      <c r="BF54" s="76">
        <f>SUM($F54:P54)</f>
        <v>2322.4999999999995</v>
      </c>
      <c r="BG54" s="76">
        <f>SUM($F54:Q54)</f>
        <v>2506.2999999999997</v>
      </c>
      <c r="BH54" s="76">
        <f>SUM($F54:R54)</f>
        <v>2506.2999999999997</v>
      </c>
      <c r="BI54" s="76">
        <f>SUM($F54:S54)</f>
        <v>2516.2999999999997</v>
      </c>
      <c r="BJ54" s="76">
        <f>SUM($F54:T54)</f>
        <v>2516.2999999999997</v>
      </c>
      <c r="BK54" s="76">
        <f>SUM($F54:U54)</f>
        <v>2516.2999999999997</v>
      </c>
      <c r="BL54" s="76">
        <f>SUM($F54:V54)</f>
        <v>2516.2999999999997</v>
      </c>
      <c r="BM54" s="76">
        <f>SUM($F54:W54)</f>
        <v>2516.2999999999997</v>
      </c>
      <c r="BN54" s="76">
        <f>SUM($F54:X54)</f>
        <v>2516.2999999999997</v>
      </c>
      <c r="BO54" s="76">
        <f>SUM($F54:Y54)</f>
        <v>2516.2999999999997</v>
      </c>
      <c r="BP54" s="76">
        <f>SUM($F54:Z54)</f>
        <v>2516.2999999999997</v>
      </c>
      <c r="BQ54" s="76">
        <f>SUM($F54:AA54)</f>
        <v>2516.2999999999997</v>
      </c>
      <c r="BR54" s="76">
        <f>SUM($F54:AB54)</f>
        <v>2516.2999999999997</v>
      </c>
      <c r="BS54" s="76">
        <f>SUM($F54:AC54)</f>
        <v>2516.2999999999997</v>
      </c>
      <c r="BT54" s="76">
        <f>SUM($F54:AD54)</f>
        <v>2516.2999999999997</v>
      </c>
      <c r="BU54" s="76">
        <f>SUM($F54:AE54)</f>
        <v>2516.2999999999997</v>
      </c>
      <c r="BV54" s="76">
        <f>SUM($F54:AF54)</f>
        <v>2516.2999999999997</v>
      </c>
      <c r="BW54" s="76">
        <f>SUM($F54:AG54)</f>
        <v>2516.2999999999997</v>
      </c>
      <c r="BX54" s="76">
        <f>SUM($F54:AH54)</f>
        <v>2516.2999999999997</v>
      </c>
      <c r="BY54" s="76">
        <f>SUM($F54:AI54)</f>
        <v>2516.2999999999997</v>
      </c>
      <c r="BZ54" s="76">
        <f>SUM($F54:AJ54)</f>
        <v>2516.2999999999997</v>
      </c>
      <c r="CA54" s="76">
        <f>SUM($F54:AK54)</f>
        <v>2516.2999999999997</v>
      </c>
      <c r="CB54" s="76">
        <f>SUM($F54:AL54)</f>
        <v>2516.2999999999997</v>
      </c>
      <c r="CC54" s="76">
        <f>SUM($F54:AM54)</f>
        <v>2516.2999999999997</v>
      </c>
      <c r="CD54" s="76">
        <f>SUM($F54:AN54)</f>
        <v>2516.2999999999997</v>
      </c>
      <c r="CE54" s="76">
        <f>SUM($F54:AO54)</f>
        <v>2516.2999999999997</v>
      </c>
      <c r="CF54" s="76">
        <f>SUM($F54:AP54)</f>
        <v>2516.2999999999997</v>
      </c>
      <c r="CG54" s="76">
        <f>SUM($F54:AQ54)</f>
        <v>2516.2999999999997</v>
      </c>
      <c r="CH54" s="76">
        <f>SUM($F54:AR54)</f>
        <v>2516.2999999999997</v>
      </c>
      <c r="CI54" s="76">
        <f>SUM($F54:AS54)</f>
        <v>2516.2999999999997</v>
      </c>
      <c r="CL54" s="485">
        <v>2221.2999999999997</v>
      </c>
      <c r="CM54" s="166">
        <f t="shared" si="6"/>
        <v>295</v>
      </c>
    </row>
    <row r="55" spans="1:91" ht="16.5">
      <c r="A55" s="19" t="s">
        <v>21</v>
      </c>
      <c r="B55" s="15" t="s">
        <v>30</v>
      </c>
      <c r="C55" s="79" t="s">
        <v>69</v>
      </c>
      <c r="D55" s="77">
        <f t="shared" si="22"/>
        <v>6.590725443836716E-2</v>
      </c>
      <c r="E55" s="75">
        <f t="shared" si="29"/>
        <v>3381.1198398824004</v>
      </c>
      <c r="F55" s="76">
        <f>'1输入-存量业务到期'!B44</f>
        <v>444.54267717940002</v>
      </c>
      <c r="G55" s="76">
        <f>'1输入-存量业务到期'!C44</f>
        <v>308.24266144009999</v>
      </c>
      <c r="H55" s="76">
        <f>'1输入-存量业务到期'!D44</f>
        <v>401.35538421690001</v>
      </c>
      <c r="I55" s="76">
        <f>'1输入-存量业务到期'!E44</f>
        <v>446.25731542629995</v>
      </c>
      <c r="J55" s="76">
        <f>'1输入-存量业务到期'!F44</f>
        <v>469.4181115092</v>
      </c>
      <c r="K55" s="76">
        <f>'1输入-存量业务到期'!G44</f>
        <v>36.3036901105</v>
      </c>
      <c r="L55" s="76">
        <f>'1输入-存量业务到期'!H44</f>
        <v>450</v>
      </c>
      <c r="M55" s="76">
        <f>'1输入-存量业务到期'!I44</f>
        <v>100</v>
      </c>
      <c r="N55" s="76">
        <f>'1输入-存量业务到期'!J44</f>
        <v>200</v>
      </c>
      <c r="O55" s="76">
        <f>'1输入-存量业务到期'!K44</f>
        <v>280</v>
      </c>
      <c r="P55" s="76">
        <f>'1输入-存量业务到期'!L44</f>
        <v>0</v>
      </c>
      <c r="Q55" s="76">
        <f>'1输入-存量业务到期'!M44</f>
        <v>245</v>
      </c>
      <c r="R55" s="76">
        <f>'1输入-存量业务到期'!N44</f>
        <v>0</v>
      </c>
      <c r="S55" s="76">
        <f>'1输入-存量业务到期'!O44</f>
        <v>0</v>
      </c>
      <c r="T55" s="76">
        <f>'1输入-存量业务到期'!P44</f>
        <v>0</v>
      </c>
      <c r="U55" s="76">
        <f>'1输入-存量业务到期'!Q44</f>
        <v>0</v>
      </c>
      <c r="V55" s="76">
        <f>'1输入-存量业务到期'!R44</f>
        <v>0</v>
      </c>
      <c r="W55" s="76">
        <f>'1输入-存量业务到期'!S44</f>
        <v>0</v>
      </c>
      <c r="X55" s="76">
        <f>'1输入-存量业务到期'!T44</f>
        <v>0</v>
      </c>
      <c r="Y55" s="76">
        <f>'1输入-存量业务到期'!U44</f>
        <v>0</v>
      </c>
      <c r="Z55" s="76">
        <f>'1输入-存量业务到期'!V44</f>
        <v>0</v>
      </c>
      <c r="AA55" s="76"/>
      <c r="AB55" s="76"/>
      <c r="AC55" s="76"/>
      <c r="AD55" s="76"/>
      <c r="AE55" s="76"/>
      <c r="AF55" s="76"/>
      <c r="AG55" s="76"/>
      <c r="AH55" s="76"/>
      <c r="AI55" s="76"/>
      <c r="AJ55" s="76"/>
      <c r="AK55" s="76"/>
      <c r="AL55" s="76"/>
      <c r="AM55" s="76"/>
      <c r="AN55" s="76"/>
      <c r="AO55" s="76"/>
      <c r="AP55" s="76"/>
      <c r="AQ55" s="76"/>
      <c r="AR55" s="76"/>
      <c r="AS55" s="76"/>
      <c r="AT55" s="76"/>
      <c r="AV55" s="76">
        <f>SUM($F55:F55)</f>
        <v>444.54267717940002</v>
      </c>
      <c r="AW55" s="76">
        <f>SUM($F55:G55)</f>
        <v>752.78533861949995</v>
      </c>
      <c r="AX55" s="76">
        <f>SUM($F55:H55)</f>
        <v>1154.1407228364001</v>
      </c>
      <c r="AY55" s="76">
        <f>SUM($F55:I55)</f>
        <v>1600.3980382627001</v>
      </c>
      <c r="AZ55" s="76">
        <f>SUM($F55:J55)</f>
        <v>2069.8161497719002</v>
      </c>
      <c r="BA55" s="76">
        <f>SUM($F55:K55)</f>
        <v>2106.1198398824004</v>
      </c>
      <c r="BB55" s="76">
        <f>SUM($F55:L55)</f>
        <v>2556.1198398824004</v>
      </c>
      <c r="BC55" s="76">
        <f>SUM($F55:M55)</f>
        <v>2656.1198398824004</v>
      </c>
      <c r="BD55" s="76">
        <f>SUM($F55:N55)</f>
        <v>2856.1198398824004</v>
      </c>
      <c r="BE55" s="76">
        <f>SUM($F55:O55)</f>
        <v>3136.1198398824004</v>
      </c>
      <c r="BF55" s="76">
        <f>SUM($F55:P55)</f>
        <v>3136.1198398824004</v>
      </c>
      <c r="BG55" s="76">
        <f>SUM($F55:Q55)</f>
        <v>3381.1198398824004</v>
      </c>
      <c r="BH55" s="76">
        <f>SUM($F55:R55)</f>
        <v>3381.1198398824004</v>
      </c>
      <c r="BI55" s="76">
        <f>SUM($F55:S55)</f>
        <v>3381.1198398824004</v>
      </c>
      <c r="BJ55" s="76">
        <f>SUM($F55:T55)</f>
        <v>3381.1198398824004</v>
      </c>
      <c r="BK55" s="76">
        <f>SUM($F55:U55)</f>
        <v>3381.1198398824004</v>
      </c>
      <c r="BL55" s="76">
        <f>SUM($F55:V55)</f>
        <v>3381.1198398824004</v>
      </c>
      <c r="BM55" s="76">
        <f>SUM($F55:W55)</f>
        <v>3381.1198398824004</v>
      </c>
      <c r="BN55" s="76">
        <f>SUM($F55:X55)</f>
        <v>3381.1198398824004</v>
      </c>
      <c r="BO55" s="76">
        <f>SUM($F55:Y55)</f>
        <v>3381.1198398824004</v>
      </c>
      <c r="BP55" s="76">
        <f>SUM($F55:Z55)</f>
        <v>3381.1198398824004</v>
      </c>
      <c r="BQ55" s="76">
        <f>SUM($F55:AA55)</f>
        <v>3381.1198398824004</v>
      </c>
      <c r="BR55" s="76">
        <f>SUM($F55:AB55)</f>
        <v>3381.1198398824004</v>
      </c>
      <c r="BS55" s="76">
        <f>SUM($F55:AC55)</f>
        <v>3381.1198398824004</v>
      </c>
      <c r="BT55" s="76">
        <f>SUM($F55:AD55)</f>
        <v>3381.1198398824004</v>
      </c>
      <c r="BU55" s="76">
        <f>SUM($F55:AE55)</f>
        <v>3381.1198398824004</v>
      </c>
      <c r="BV55" s="76">
        <f>SUM($F55:AF55)</f>
        <v>3381.1198398824004</v>
      </c>
      <c r="BW55" s="76">
        <f>SUM($F55:AG55)</f>
        <v>3381.1198398824004</v>
      </c>
      <c r="BX55" s="76">
        <f>SUM($F55:AH55)</f>
        <v>3381.1198398824004</v>
      </c>
      <c r="BY55" s="76">
        <f>SUM($F55:AI55)</f>
        <v>3381.1198398824004</v>
      </c>
      <c r="BZ55" s="76">
        <f>SUM($F55:AJ55)</f>
        <v>3381.1198398824004</v>
      </c>
      <c r="CA55" s="76">
        <f>SUM($F55:AK55)</f>
        <v>3381.1198398824004</v>
      </c>
      <c r="CB55" s="76">
        <f>SUM($F55:AL55)</f>
        <v>3381.1198398824004</v>
      </c>
      <c r="CC55" s="76">
        <f>SUM($F55:AM55)</f>
        <v>3381.1198398824004</v>
      </c>
      <c r="CD55" s="76">
        <f>SUM($F55:AN55)</f>
        <v>3381.1198398824004</v>
      </c>
      <c r="CE55" s="76">
        <f>SUM($F55:AO55)</f>
        <v>3381.1198398824004</v>
      </c>
      <c r="CF55" s="76">
        <f>SUM($F55:AP55)</f>
        <v>3381.1198398824004</v>
      </c>
      <c r="CG55" s="76">
        <f>SUM($F55:AQ55)</f>
        <v>3381.1198398824004</v>
      </c>
      <c r="CH55" s="76">
        <f>SUM($F55:AR55)</f>
        <v>3381.1198398824004</v>
      </c>
      <c r="CI55" s="76">
        <f>SUM($F55:AS55)</f>
        <v>3381.1198398824004</v>
      </c>
      <c r="CL55" s="485">
        <v>3263.9317885441001</v>
      </c>
      <c r="CM55" s="166">
        <f t="shared" si="6"/>
        <v>117.18805133830028</v>
      </c>
    </row>
    <row r="56" spans="1:91" ht="16.5">
      <c r="B56" s="12"/>
    </row>
    <row r="57" spans="1:91" ht="16.5">
      <c r="B57" s="12"/>
      <c r="D57" s="59"/>
    </row>
    <row r="58" spans="1:91" ht="16.5">
      <c r="B58" s="12"/>
    </row>
    <row r="59" spans="1:91" ht="16.5">
      <c r="B59" s="11"/>
    </row>
    <row r="60" spans="1:91" ht="16.5">
      <c r="B60" s="12"/>
    </row>
    <row r="61" spans="1:91" ht="16.5">
      <c r="B61" s="12"/>
    </row>
    <row r="62" spans="1:91" ht="16.5">
      <c r="B62" s="12"/>
    </row>
    <row r="63" spans="1:91" ht="16.5">
      <c r="B63" s="12"/>
    </row>
    <row r="64" spans="1:91" ht="16.5">
      <c r="B64" s="12"/>
    </row>
    <row r="65" spans="2:2" ht="16.5">
      <c r="B65" s="11"/>
    </row>
    <row r="66" spans="2:2" ht="16.5">
      <c r="B66" s="12"/>
    </row>
    <row r="67" spans="2:2" ht="16.5">
      <c r="B67" s="12"/>
    </row>
    <row r="68" spans="2:2" ht="16.5">
      <c r="B68" s="12"/>
    </row>
    <row r="69" spans="2:2" ht="16.5">
      <c r="B69" s="12"/>
    </row>
    <row r="70" spans="2:2" ht="16.5">
      <c r="B70" s="12"/>
    </row>
    <row r="71" spans="2:2" ht="16.5">
      <c r="B71" s="11"/>
    </row>
    <row r="72" spans="2:2" ht="16.5">
      <c r="B72" s="11"/>
    </row>
    <row r="73" spans="2:2" ht="15">
      <c r="B73" s="9"/>
    </row>
    <row r="74" spans="2:2" ht="16.5">
      <c r="B74" s="10"/>
    </row>
    <row r="75" spans="2:2" ht="16.5">
      <c r="B75" s="10"/>
    </row>
    <row r="76" spans="2:2" ht="16.5">
      <c r="B76" s="12"/>
    </row>
    <row r="77" spans="2:2" ht="16.5">
      <c r="B77" s="12"/>
    </row>
    <row r="78" spans="2:2" ht="16.5">
      <c r="B78" s="12"/>
    </row>
    <row r="79" spans="2:2" ht="16.5">
      <c r="B79" s="12"/>
    </row>
    <row r="80" spans="2:2" ht="15">
      <c r="B80" s="9"/>
    </row>
    <row r="81" spans="2:2" ht="16.5">
      <c r="B81" s="12"/>
    </row>
    <row r="82" spans="2:2" ht="16.5">
      <c r="B82" s="12"/>
    </row>
    <row r="83" spans="2:2" ht="16.5">
      <c r="B83" s="12"/>
    </row>
    <row r="84" spans="2:2" ht="16.5">
      <c r="B84" s="12"/>
    </row>
    <row r="85" spans="2:2" ht="15">
      <c r="B85" s="9"/>
    </row>
    <row r="86" spans="2:2" ht="16.5">
      <c r="B86" s="10"/>
    </row>
    <row r="87" spans="2:2" ht="16.5">
      <c r="B87" s="12"/>
    </row>
    <row r="88" spans="2:2" ht="16.5">
      <c r="B88" s="12"/>
    </row>
    <row r="89" spans="2:2" ht="16.5">
      <c r="B89" s="12"/>
    </row>
    <row r="90" spans="2:2" ht="16.5">
      <c r="B90" s="12"/>
    </row>
    <row r="91" spans="2:2" ht="16.5">
      <c r="B91" s="10"/>
    </row>
    <row r="92" spans="2:2" ht="16.5">
      <c r="B92" s="12"/>
    </row>
    <row r="93" spans="2:2" ht="16.5">
      <c r="B93" s="12"/>
    </row>
    <row r="94" spans="2:2" ht="16.5">
      <c r="B94" s="12"/>
    </row>
    <row r="95" spans="2:2" ht="16.5">
      <c r="B95" s="12"/>
    </row>
    <row r="96" spans="2:2" ht="15">
      <c r="B96" s="9"/>
    </row>
    <row r="97" spans="2:2" ht="16.5">
      <c r="B97" s="10"/>
    </row>
    <row r="98" spans="2:2" ht="16.5">
      <c r="B98" s="10"/>
    </row>
    <row r="99" spans="2:2" ht="16.5">
      <c r="B99" s="10"/>
    </row>
    <row r="100" spans="2:2" ht="16.5">
      <c r="B100" s="12"/>
    </row>
    <row r="101" spans="2:2" ht="16.5">
      <c r="B101" s="12"/>
    </row>
    <row r="102" spans="2:2" ht="16.5">
      <c r="B102" s="12"/>
    </row>
    <row r="103" spans="2:2" ht="16.5">
      <c r="B103" s="12"/>
    </row>
    <row r="104" spans="2:2" ht="15">
      <c r="B104" s="9"/>
    </row>
    <row r="105" spans="2:2" ht="16.5">
      <c r="B105" s="12"/>
    </row>
    <row r="106" spans="2:2" ht="16.5">
      <c r="B106" s="12"/>
    </row>
    <row r="107" spans="2:2" ht="16.5">
      <c r="B107" s="12"/>
    </row>
    <row r="108" spans="2:2" ht="16.5">
      <c r="B108" s="12"/>
    </row>
  </sheetData>
  <mergeCells count="2">
    <mergeCell ref="AV2:AY2"/>
    <mergeCell ref="B1:E2"/>
  </mergeCells>
  <phoneticPr fontId="19" type="noConversion"/>
  <hyperlinks>
    <hyperlink ref="A1" location="目录!A1" display="目录"/>
  </hyperlink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92D050"/>
  </sheetPr>
  <dimension ref="A1:AQ57"/>
  <sheetViews>
    <sheetView zoomScale="80" zoomScaleNormal="80" workbookViewId="0">
      <selection activeCell="N14" sqref="N14"/>
    </sheetView>
  </sheetViews>
  <sheetFormatPr defaultRowHeight="13.5"/>
  <cols>
    <col min="1" max="1" width="9.375" customWidth="1"/>
    <col min="2" max="2" width="21" customWidth="1"/>
    <col min="3" max="7" width="5.75" bestFit="1" customWidth="1"/>
    <col min="8" max="8" width="5.625" bestFit="1" customWidth="1"/>
    <col min="9" max="13" width="5.75" bestFit="1" customWidth="1"/>
    <col min="14" max="14" width="5.625" customWidth="1"/>
    <col min="15" max="22" width="9.125" bestFit="1" customWidth="1"/>
  </cols>
  <sheetData>
    <row r="1" spans="1:43" ht="43.5" customHeight="1">
      <c r="A1" s="27" t="s">
        <v>31</v>
      </c>
      <c r="B1" s="506" t="s">
        <v>420</v>
      </c>
      <c r="C1" s="506"/>
      <c r="D1" s="506"/>
      <c r="E1" s="506"/>
      <c r="O1" s="211" t="s">
        <v>551</v>
      </c>
      <c r="P1" s="211" t="s">
        <v>517</v>
      </c>
      <c r="Q1" s="259" t="s">
        <v>556</v>
      </c>
    </row>
    <row r="2" spans="1:43" ht="32.25" customHeight="1">
      <c r="A2" s="27"/>
      <c r="B2" s="506"/>
      <c r="C2" s="506"/>
      <c r="D2" s="506"/>
      <c r="E2" s="506"/>
    </row>
    <row r="3" spans="1:43" ht="15">
      <c r="B3" s="28" t="s">
        <v>4</v>
      </c>
      <c r="C3" s="28" t="s">
        <v>65</v>
      </c>
      <c r="D3" s="28" t="s">
        <v>73</v>
      </c>
      <c r="E3" s="28" t="s">
        <v>66</v>
      </c>
      <c r="F3" s="28" t="s">
        <v>74</v>
      </c>
      <c r="G3" s="28" t="s">
        <v>75</v>
      </c>
      <c r="H3" s="28" t="s">
        <v>67</v>
      </c>
      <c r="I3" s="28" t="s">
        <v>76</v>
      </c>
      <c r="J3" s="28" t="s">
        <v>77</v>
      </c>
      <c r="K3" s="28" t="s">
        <v>78</v>
      </c>
      <c r="L3" s="28" t="s">
        <v>79</v>
      </c>
      <c r="M3" s="28" t="s">
        <v>80</v>
      </c>
      <c r="N3" s="28" t="s">
        <v>15</v>
      </c>
      <c r="O3" s="28" t="s">
        <v>81</v>
      </c>
      <c r="P3" s="28" t="s">
        <v>82</v>
      </c>
      <c r="Q3" s="28" t="s">
        <v>83</v>
      </c>
      <c r="R3" s="28" t="s">
        <v>84</v>
      </c>
      <c r="S3" s="28" t="s">
        <v>85</v>
      </c>
      <c r="T3" s="28" t="s">
        <v>86</v>
      </c>
      <c r="U3" s="28" t="s">
        <v>87</v>
      </c>
      <c r="V3" s="28" t="s">
        <v>88</v>
      </c>
      <c r="W3" s="28" t="s">
        <v>89</v>
      </c>
      <c r="X3" s="28" t="s">
        <v>90</v>
      </c>
      <c r="Y3" s="28" t="s">
        <v>91</v>
      </c>
      <c r="Z3" s="28" t="s">
        <v>92</v>
      </c>
      <c r="AA3" s="28" t="s">
        <v>93</v>
      </c>
      <c r="AB3" s="28" t="s">
        <v>94</v>
      </c>
      <c r="AC3" s="28" t="s">
        <v>95</v>
      </c>
      <c r="AD3" s="28" t="s">
        <v>96</v>
      </c>
      <c r="AE3" s="28" t="s">
        <v>97</v>
      </c>
      <c r="AF3" s="28" t="s">
        <v>98</v>
      </c>
      <c r="AG3" s="28" t="s">
        <v>99</v>
      </c>
      <c r="AH3" s="28" t="s">
        <v>100</v>
      </c>
      <c r="AI3" s="28" t="s">
        <v>101</v>
      </c>
      <c r="AJ3" s="28" t="s">
        <v>102</v>
      </c>
      <c r="AK3" s="28" t="s">
        <v>103</v>
      </c>
      <c r="AL3" s="28" t="s">
        <v>104</v>
      </c>
      <c r="AM3" s="28" t="s">
        <v>105</v>
      </c>
      <c r="AN3" s="28" t="s">
        <v>106</v>
      </c>
      <c r="AO3" s="28" t="s">
        <v>107</v>
      </c>
      <c r="AP3" s="28" t="s">
        <v>108</v>
      </c>
      <c r="AQ3" s="28" t="s">
        <v>109</v>
      </c>
    </row>
    <row r="4" spans="1:43" ht="15">
      <c r="B4" s="14" t="str">
        <f>存量业务到期结构!B4</f>
        <v>资产端</v>
      </c>
      <c r="C4" s="75"/>
      <c r="D4" s="75"/>
      <c r="E4" s="75"/>
      <c r="F4" s="75"/>
      <c r="G4" s="75"/>
      <c r="H4" s="75"/>
      <c r="I4" s="75"/>
      <c r="J4" s="75"/>
      <c r="K4" s="75"/>
      <c r="L4" s="75"/>
      <c r="M4" s="75"/>
      <c r="N4" s="75"/>
      <c r="O4" s="75"/>
      <c r="P4" s="75"/>
      <c r="Q4" s="75"/>
      <c r="R4" s="75"/>
      <c r="S4" s="75"/>
      <c r="T4" s="75"/>
      <c r="U4" s="75"/>
      <c r="V4" s="75"/>
      <c r="W4" s="75"/>
      <c r="X4" s="75"/>
      <c r="Y4" s="75"/>
      <c r="Z4" s="75"/>
      <c r="AA4" s="75"/>
      <c r="AB4" s="75"/>
      <c r="AC4" s="75"/>
      <c r="AD4" s="75"/>
      <c r="AE4" s="75"/>
      <c r="AF4" s="75"/>
      <c r="AG4" s="75"/>
      <c r="AH4" s="75"/>
      <c r="AI4" s="75"/>
      <c r="AJ4" s="75"/>
      <c r="AK4" s="75"/>
      <c r="AL4" s="75"/>
      <c r="AM4" s="75"/>
      <c r="AN4" s="75"/>
      <c r="AO4" s="75"/>
      <c r="AP4" s="75"/>
      <c r="AQ4" s="75"/>
    </row>
    <row r="5" spans="1:43" ht="15">
      <c r="B5" s="15" t="str">
        <f>存量业务到期结构!B5</f>
        <v>贷款和垫款</v>
      </c>
      <c r="C5" s="75"/>
      <c r="D5" s="75"/>
      <c r="E5" s="75"/>
      <c r="F5" s="75"/>
      <c r="G5" s="75"/>
      <c r="H5" s="75"/>
      <c r="I5" s="75"/>
      <c r="J5" s="75"/>
      <c r="K5" s="75"/>
      <c r="L5" s="75"/>
      <c r="M5" s="75"/>
      <c r="N5" s="75"/>
      <c r="O5" s="75"/>
      <c r="P5" s="75"/>
      <c r="Q5" s="75"/>
      <c r="R5" s="75"/>
      <c r="S5" s="75"/>
      <c r="T5" s="75"/>
      <c r="U5" s="75"/>
      <c r="V5" s="75"/>
      <c r="W5" s="75"/>
      <c r="X5" s="75"/>
      <c r="Y5" s="75"/>
      <c r="Z5" s="75"/>
      <c r="AA5" s="75"/>
      <c r="AB5" s="75"/>
      <c r="AC5" s="75"/>
      <c r="AD5" s="75"/>
      <c r="AE5" s="75"/>
      <c r="AF5" s="75"/>
      <c r="AG5" s="75"/>
      <c r="AH5" s="75"/>
      <c r="AI5" s="75"/>
      <c r="AJ5" s="75"/>
      <c r="AK5" s="75"/>
      <c r="AL5" s="75"/>
      <c r="AM5" s="75"/>
      <c r="AN5" s="75"/>
      <c r="AO5" s="75"/>
      <c r="AP5" s="75"/>
      <c r="AQ5" s="75"/>
    </row>
    <row r="6" spans="1:43" ht="16.5">
      <c r="B6" s="17" t="str">
        <f>存量业务到期结构!B6</f>
        <v>公司贷款</v>
      </c>
      <c r="C6" s="76">
        <f>IFERROR('1输入-存量业务利率'!B2*100,0)</f>
        <v>4.6334971729601264</v>
      </c>
      <c r="D6" s="76">
        <f>IFERROR('1输入-存量业务利率'!C2*100,0)</f>
        <v>4.6059738101936549</v>
      </c>
      <c r="E6" s="76">
        <f>IFERROR('1输入-存量业务利率'!D2*100,0)</f>
        <v>4.7904590852699931</v>
      </c>
      <c r="F6" s="76">
        <f>IFERROR('1输入-存量业务利率'!E2*100,0)</f>
        <v>4.6598528694585255</v>
      </c>
      <c r="G6" s="76">
        <f>IFERROR('1输入-存量业务利率'!F2*100,0)</f>
        <v>4.6609856531853353</v>
      </c>
      <c r="H6" s="76">
        <f>IFERROR('1输入-存量业务利率'!G2*100,0)</f>
        <v>4.6257693758870619</v>
      </c>
      <c r="I6" s="76">
        <f>IFERROR('1输入-存量业务利率'!H2*100,0)</f>
        <v>4.7287233356779934</v>
      </c>
      <c r="J6" s="76">
        <f>IFERROR('1输入-存量业务利率'!I2*100,0)</f>
        <v>4.7442809572357678</v>
      </c>
      <c r="K6" s="76">
        <f>IFERROR('1输入-存量业务利率'!J2*100,0)</f>
        <v>4.6558375194415085</v>
      </c>
      <c r="L6" s="76">
        <f>IFERROR('1输入-存量业务利率'!K2*100,0)</f>
        <v>4.521459379949917</v>
      </c>
      <c r="M6" s="76">
        <f>IFERROR('1输入-存量业务利率'!L2*100,0)</f>
        <v>4.6181384848150842</v>
      </c>
      <c r="N6" s="76">
        <f>IFERROR('1输入-存量业务利率'!M2*100,0)</f>
        <v>4.5742934593080555</v>
      </c>
      <c r="O6" s="76">
        <f>IFERROR('1输入-存量业务利率'!N2*100,0)</f>
        <v>5.1449736646869519</v>
      </c>
      <c r="P6" s="76">
        <f>IFERROR('1输入-存量业务利率'!O2*100,0)</f>
        <v>5.2308975825769695</v>
      </c>
      <c r="Q6" s="76">
        <f>IFERROR('1输入-存量业务利率'!P2*100,0)</f>
        <v>4.9028861008268461</v>
      </c>
      <c r="R6" s="76">
        <f>IFERROR('1输入-存量业务利率'!Q2*100,0)</f>
        <v>4.9132911533780526</v>
      </c>
      <c r="S6" s="76">
        <f>IFERROR('1输入-存量业务利率'!R2*100,0)</f>
        <v>5.0311681858628603</v>
      </c>
      <c r="T6" s="76">
        <f>IFERROR('1输入-存量业务利率'!S2*100,0)</f>
        <v>5.6502495267792741</v>
      </c>
      <c r="U6" s="76">
        <f>IFERROR('1输入-存量业务利率'!T2*100,0)</f>
        <v>5.293036944612604</v>
      </c>
      <c r="V6" s="76">
        <f>IFERROR('1输入-存量业务利率'!U2*100,0)</f>
        <v>5.9879909431763272</v>
      </c>
      <c r="W6" s="76">
        <f>IFERROR('1输入-存量业务利率'!V2*100,0)</f>
        <v>4.8798635455798527</v>
      </c>
      <c r="X6" s="76"/>
      <c r="Y6" s="76"/>
      <c r="Z6" s="76"/>
      <c r="AA6" s="76"/>
      <c r="AB6" s="76"/>
      <c r="AC6" s="76"/>
      <c r="AD6" s="76"/>
      <c r="AE6" s="76"/>
      <c r="AF6" s="76"/>
      <c r="AG6" s="76"/>
      <c r="AH6" s="76"/>
      <c r="AI6" s="76"/>
      <c r="AJ6" s="76"/>
      <c r="AK6" s="76"/>
      <c r="AL6" s="76"/>
      <c r="AM6" s="76"/>
      <c r="AN6" s="76"/>
      <c r="AO6" s="76"/>
      <c r="AP6" s="76"/>
      <c r="AQ6" s="76"/>
    </row>
    <row r="7" spans="1:43" ht="16.5">
      <c r="B7" s="17" t="str">
        <f>存量业务到期结构!B7</f>
        <v>零售住房贷款</v>
      </c>
      <c r="C7" s="76">
        <f>IFERROR('1输入-存量业务利率'!B3*100,0)</f>
        <v>5.4277011076381987</v>
      </c>
      <c r="D7" s="76">
        <f>IFERROR('1输入-存量业务利率'!C3*100,0)</f>
        <v>5.2194288627866401</v>
      </c>
      <c r="E7" s="76">
        <f>IFERROR('1输入-存量业务利率'!D3*100,0)</f>
        <v>5.3856920702919799</v>
      </c>
      <c r="F7" s="76">
        <f>IFERROR('1输入-存量业务利率'!E3*100,0)</f>
        <v>5.0864983633096399</v>
      </c>
      <c r="G7" s="76">
        <f>IFERROR('1输入-存量业务利率'!F3*100,0)</f>
        <v>4.6863121748611096</v>
      </c>
      <c r="H7" s="76">
        <f>IFERROR('1输入-存量业务利率'!G3*100,0)</f>
        <v>4.0448311694645396</v>
      </c>
      <c r="I7" s="76">
        <f>IFERROR('1输入-存量业务利率'!H3*100,0)</f>
        <v>4.4472820732288501</v>
      </c>
      <c r="J7" s="76">
        <f>IFERROR('1输入-存量业务利率'!I3*100,0)</f>
        <v>4.2243097144502997</v>
      </c>
      <c r="K7" s="76">
        <f>IFERROR('1输入-存量业务利率'!J3*100,0)</f>
        <v>4.4209791319683402</v>
      </c>
      <c r="L7" s="76">
        <f>IFERROR('1输入-存量业务利率'!K3*100,0)</f>
        <v>4.5551005970884804</v>
      </c>
      <c r="M7" s="76">
        <f>IFERROR('1输入-存量业务利率'!L3*100,0)</f>
        <v>4.2969439353640597</v>
      </c>
      <c r="N7" s="76">
        <f>IFERROR('1输入-存量业务利率'!M3*100,0)</f>
        <v>4.2608349906547902</v>
      </c>
      <c r="O7" s="76">
        <f>IFERROR('1输入-存量业务利率'!N3*100,0)</f>
        <v>4.1520941889632104</v>
      </c>
      <c r="P7" s="76">
        <f>IFERROR('1输入-存量业务利率'!O3*100,0)</f>
        <v>4.1789720887022899</v>
      </c>
      <c r="Q7" s="76">
        <f>IFERROR('1输入-存量业务利率'!P3*100,0)</f>
        <v>4.4694738739324302</v>
      </c>
      <c r="R7" s="76">
        <f>IFERROR('1输入-存量业务利率'!Q3*100,0)</f>
        <v>4.4547652058172202</v>
      </c>
      <c r="S7" s="76">
        <f>IFERROR('1输入-存量业务利率'!R3*100,0)</f>
        <v>4.4404735781859097</v>
      </c>
      <c r="T7" s="76">
        <f>IFERROR('1输入-存量业务利率'!S3*100,0)</f>
        <v>4.5275755453197402</v>
      </c>
      <c r="U7" s="76">
        <f>IFERROR('1输入-存量业务利率'!T3*100,0)</f>
        <v>4.4721961728101407</v>
      </c>
      <c r="V7" s="76">
        <f>IFERROR('1输入-存量业务利率'!U3*100,0)</f>
        <v>4.5927401963409702</v>
      </c>
      <c r="W7" s="76">
        <f>IFERROR('1输入-存量业务利率'!V3*100,0)</f>
        <v>4.763477820809543</v>
      </c>
      <c r="X7" s="76"/>
      <c r="Y7" s="76"/>
      <c r="Z7" s="76"/>
      <c r="AA7" s="76"/>
      <c r="AB7" s="76"/>
      <c r="AC7" s="76"/>
      <c r="AD7" s="76"/>
      <c r="AE7" s="76"/>
      <c r="AF7" s="76"/>
      <c r="AG7" s="76"/>
      <c r="AH7" s="76"/>
      <c r="AI7" s="76"/>
      <c r="AJ7" s="76"/>
      <c r="AK7" s="76"/>
      <c r="AL7" s="76"/>
      <c r="AM7" s="76"/>
      <c r="AN7" s="76"/>
      <c r="AO7" s="76"/>
      <c r="AP7" s="76"/>
      <c r="AQ7" s="76"/>
    </row>
    <row r="8" spans="1:43" ht="16.5">
      <c r="B8" s="17" t="str">
        <f>存量业务到期结构!B8</f>
        <v>零售非住房贷款</v>
      </c>
      <c r="C8" s="76">
        <f>IFERROR('1输入-存量业务利率'!B4*100,0)</f>
        <v>5.8285407922121113</v>
      </c>
      <c r="D8" s="76">
        <f>IFERROR('1输入-存量业务利率'!C4*100,0)</f>
        <v>6.5716876707330893</v>
      </c>
      <c r="E8" s="76">
        <f>IFERROR('1输入-存量业务利率'!D4*100,0)</f>
        <v>7.0664419820063094</v>
      </c>
      <c r="F8" s="76">
        <f>IFERROR('1输入-存量业务利率'!E4*100,0)</f>
        <v>6.5303876626240003</v>
      </c>
      <c r="G8" s="76">
        <f>IFERROR('1输入-存量业务利率'!F4*100,0)</f>
        <v>6.7656293417934803</v>
      </c>
      <c r="H8" s="76">
        <f>IFERROR('1输入-存量业务利率'!G4*100,0)</f>
        <v>6.8339905793921201</v>
      </c>
      <c r="I8" s="76">
        <f>IFERROR('1输入-存量业务利率'!H4*100,0)</f>
        <v>6.6454942063269504</v>
      </c>
      <c r="J8" s="76">
        <f>IFERROR('1输入-存量业务利率'!I4*100,0)</f>
        <v>6.7143987017620397</v>
      </c>
      <c r="K8" s="76">
        <f>IFERROR('1输入-存量业务利率'!J4*100,0)</f>
        <v>6.6929239620939605</v>
      </c>
      <c r="L8" s="76">
        <f>IFERROR('1输入-存量业务利率'!K4*100,0)</f>
        <v>6.6378503137377791</v>
      </c>
      <c r="M8" s="76">
        <f>IFERROR('1输入-存量业务利率'!L4*100,0)</f>
        <v>6.5723924803277196</v>
      </c>
      <c r="N8" s="76">
        <f>IFERROR('1输入-存量业务利率'!M4*100,0)</f>
        <v>6.4917621115476205</v>
      </c>
      <c r="O8" s="76">
        <f>IFERROR('1输入-存量业务利率'!N4*100,0)</f>
        <v>6.8886899541695898</v>
      </c>
      <c r="P8" s="76">
        <f>IFERROR('1输入-存量业务利率'!O4*100,0)</f>
        <v>6.7940445989381608</v>
      </c>
      <c r="Q8" s="76">
        <f>IFERROR('1输入-存量业务利率'!P4*100,0)</f>
        <v>7.1684173874317709</v>
      </c>
      <c r="R8" s="76">
        <f>IFERROR('1输入-存量业务利率'!Q4*100,0)</f>
        <v>7.2381846193065398</v>
      </c>
      <c r="S8" s="76">
        <f>IFERROR('1输入-存量业务利率'!R4*100,0)</f>
        <v>7.4307186179838096</v>
      </c>
      <c r="T8" s="76">
        <f>IFERROR('1输入-存量业务利率'!S4*100,0)</f>
        <v>7.7781366310328002</v>
      </c>
      <c r="U8" s="76">
        <f>IFERROR('1输入-存量业务利率'!T4*100,0)</f>
        <v>7.5651654510754511</v>
      </c>
      <c r="V8" s="76">
        <f>IFERROR('1输入-存量业务利率'!U4*100,0)</f>
        <v>7.7936057255529008</v>
      </c>
      <c r="W8" s="76">
        <f>IFERROR('1输入-存量业务利率'!V4*100,0)</f>
        <v>6.3078363608220389</v>
      </c>
      <c r="X8" s="76"/>
      <c r="Y8" s="76"/>
      <c r="Z8" s="76"/>
      <c r="AA8" s="76"/>
      <c r="AB8" s="76"/>
      <c r="AC8" s="76"/>
      <c r="AD8" s="76"/>
      <c r="AE8" s="76"/>
      <c r="AF8" s="76"/>
      <c r="AG8" s="76"/>
      <c r="AH8" s="76"/>
      <c r="AI8" s="76"/>
      <c r="AJ8" s="76"/>
      <c r="AK8" s="76"/>
      <c r="AL8" s="76"/>
      <c r="AM8" s="76"/>
      <c r="AN8" s="76"/>
      <c r="AO8" s="76"/>
      <c r="AP8" s="76"/>
      <c r="AQ8" s="76"/>
    </row>
    <row r="9" spans="1:43" ht="16.5">
      <c r="B9" s="21" t="str">
        <f>存量业务到期结构!B9</f>
        <v>信用卡贷款</v>
      </c>
      <c r="C9" s="76">
        <f>IFERROR('1输入-存量业务利率'!B5*100,0)</f>
        <v>0</v>
      </c>
      <c r="D9" s="76">
        <f>IFERROR('1输入-存量业务利率'!C5*100,0)</f>
        <v>0</v>
      </c>
      <c r="E9" s="76">
        <f>IFERROR('1输入-存量业务利率'!D5*100,0)</f>
        <v>0</v>
      </c>
      <c r="F9" s="76">
        <f>IFERROR('1输入-存量业务利率'!E5*100,0)</f>
        <v>0</v>
      </c>
      <c r="G9" s="76">
        <f>IFERROR('1输入-存量业务利率'!F5*100,0)</f>
        <v>0</v>
      </c>
      <c r="H9" s="76">
        <f>IFERROR('1输入-存量业务利率'!G5*100,0)</f>
        <v>0</v>
      </c>
      <c r="I9" s="76">
        <f>IFERROR('1输入-存量业务利率'!H5*100,0)</f>
        <v>0</v>
      </c>
      <c r="J9" s="76">
        <f>IFERROR('1输入-存量业务利率'!I5*100,0)</f>
        <v>0</v>
      </c>
      <c r="K9" s="76">
        <f>IFERROR('1输入-存量业务利率'!J5*100,0)</f>
        <v>0</v>
      </c>
      <c r="L9" s="76">
        <f>IFERROR('1输入-存量业务利率'!K5*100,0)</f>
        <v>0</v>
      </c>
      <c r="M9" s="76">
        <f>IFERROR('1输入-存量业务利率'!L5*100,0)</f>
        <v>0</v>
      </c>
      <c r="N9" s="76">
        <f>IFERROR('1输入-存量业务利率'!M5*100,0)</f>
        <v>0</v>
      </c>
      <c r="O9" s="76">
        <f>IFERROR('1输入-存量业务利率'!N5*100,0)</f>
        <v>0</v>
      </c>
      <c r="P9" s="76">
        <f>IFERROR('1输入-存量业务利率'!O5*100,0)</f>
        <v>0</v>
      </c>
      <c r="Q9" s="76">
        <f>IFERROR('1输入-存量业务利率'!P5*100,0)</f>
        <v>0</v>
      </c>
      <c r="R9" s="76">
        <f>IFERROR('1输入-存量业务利率'!Q5*100,0)</f>
        <v>0</v>
      </c>
      <c r="S9" s="76">
        <f>IFERROR('1输入-存量业务利率'!R5*100,0)</f>
        <v>0</v>
      </c>
      <c r="T9" s="76">
        <f>IFERROR('1输入-存量业务利率'!S5*100,0)</f>
        <v>0</v>
      </c>
      <c r="U9" s="76">
        <f>IFERROR('1输入-存量业务利率'!T5*100,0)</f>
        <v>0</v>
      </c>
      <c r="V9" s="76">
        <f>IFERROR('1输入-存量业务利率'!U5*100,0)</f>
        <v>0</v>
      </c>
      <c r="W9" s="76">
        <f>IFERROR('1输入-存量业务利率'!V5*100,0)</f>
        <v>0</v>
      </c>
      <c r="X9" s="76"/>
      <c r="Y9" s="76"/>
      <c r="Z9" s="76"/>
      <c r="AA9" s="76"/>
      <c r="AB9" s="76"/>
      <c r="AC9" s="76"/>
      <c r="AD9" s="76"/>
      <c r="AE9" s="76"/>
      <c r="AF9" s="76"/>
      <c r="AG9" s="76"/>
      <c r="AH9" s="76"/>
      <c r="AI9" s="76"/>
      <c r="AJ9" s="76"/>
      <c r="AK9" s="76"/>
      <c r="AL9" s="76"/>
      <c r="AM9" s="76"/>
      <c r="AN9" s="76"/>
      <c r="AO9" s="76"/>
      <c r="AP9" s="76"/>
      <c r="AQ9" s="76"/>
    </row>
    <row r="10" spans="1:43" ht="16.5">
      <c r="B10" s="17" t="str">
        <f>存量业务到期结构!B10</f>
        <v>票据贴现</v>
      </c>
      <c r="C10" s="76">
        <f>IFERROR('1输入-存量业务利率'!B6*100,0)</f>
        <v>4.0789140862655708</v>
      </c>
      <c r="D10" s="76">
        <f>IFERROR('1输入-存量业务利率'!C6*100,0)</f>
        <v>4.0793877675884822</v>
      </c>
      <c r="E10" s="76">
        <f>IFERROR('1输入-存量业务利率'!D6*100,0)</f>
        <v>3.9305996595251642</v>
      </c>
      <c r="F10" s="76">
        <f>IFERROR('1输入-存量业务利率'!E6*100,0)</f>
        <v>3.9722631732519789</v>
      </c>
      <c r="G10" s="76">
        <f>IFERROR('1输入-存量业务利率'!F6*100,0)</f>
        <v>3.8819977286920966</v>
      </c>
      <c r="H10" s="76">
        <f>IFERROR('1输入-存量业务利率'!G6*100,0)</f>
        <v>3.7638467983329602</v>
      </c>
      <c r="I10" s="76">
        <f>IFERROR('1输入-存量业务利率'!H6*100,0)</f>
        <v>4.6576230948528341</v>
      </c>
      <c r="J10" s="76">
        <f>IFERROR('1输入-存量业务利率'!I6*100,0)</f>
        <v>4.3856442887607017</v>
      </c>
      <c r="K10" s="76">
        <f>IFERROR('1输入-存量业务利率'!J6*100,0)</f>
        <v>4.3384925726224672</v>
      </c>
      <c r="L10" s="76">
        <f>IFERROR('1输入-存量业务利率'!K6*100,0)</f>
        <v>4.9669234830188715</v>
      </c>
      <c r="M10" s="76">
        <f>IFERROR('1输入-存量业务利率'!L6*100,0)</f>
        <v>4.7207400763027136</v>
      </c>
      <c r="N10" s="76">
        <f>IFERROR('1输入-存量业务利率'!M6*100,0)</f>
        <v>3.8521036749430007</v>
      </c>
      <c r="O10" s="76">
        <f>IFERROR('1输入-存量业务利率'!N6*100,0)</f>
        <v>3.807604</v>
      </c>
      <c r="P10" s="76">
        <f>IFERROR('1输入-存量业务利率'!O6*100,0)</f>
        <v>0</v>
      </c>
      <c r="Q10" s="76">
        <f>IFERROR('1输入-存量业务利率'!P6*100,0)</f>
        <v>0</v>
      </c>
      <c r="R10" s="76">
        <f>IFERROR('1输入-存量业务利率'!Q6*100,0)</f>
        <v>0</v>
      </c>
      <c r="S10" s="76">
        <f>IFERROR('1输入-存量业务利率'!R6*100,0)</f>
        <v>0</v>
      </c>
      <c r="T10" s="76">
        <f>IFERROR('1输入-存量业务利率'!S6*100,0)</f>
        <v>0</v>
      </c>
      <c r="U10" s="76">
        <f>IFERROR('1输入-存量业务利率'!T6*100,0)</f>
        <v>0</v>
      </c>
      <c r="V10" s="76">
        <f>IFERROR('1输入-存量业务利率'!U6*100,0)</f>
        <v>0</v>
      </c>
      <c r="W10" s="76">
        <f>IFERROR('1输入-存量业务利率'!V6*100,0)</f>
        <v>0</v>
      </c>
      <c r="X10" s="76"/>
      <c r="Y10" s="76"/>
      <c r="Z10" s="76"/>
      <c r="AA10" s="76"/>
      <c r="AB10" s="76"/>
      <c r="AC10" s="76"/>
      <c r="AD10" s="76"/>
      <c r="AE10" s="76"/>
      <c r="AF10" s="76"/>
      <c r="AG10" s="76"/>
      <c r="AH10" s="76"/>
      <c r="AI10" s="76"/>
      <c r="AJ10" s="76"/>
      <c r="AK10" s="76"/>
      <c r="AL10" s="76"/>
      <c r="AM10" s="76"/>
      <c r="AN10" s="76"/>
      <c r="AO10" s="76"/>
      <c r="AP10" s="76"/>
      <c r="AQ10" s="76"/>
    </row>
    <row r="11" spans="1:43" ht="15">
      <c r="B11" s="15" t="str">
        <f>存量业务到期结构!B11</f>
        <v>投资</v>
      </c>
      <c r="C11" s="75"/>
      <c r="D11" s="75"/>
      <c r="E11" s="75"/>
      <c r="F11" s="75"/>
      <c r="G11" s="75"/>
      <c r="H11" s="75"/>
      <c r="I11" s="75"/>
      <c r="J11" s="75"/>
      <c r="K11" s="75"/>
      <c r="L11" s="75"/>
      <c r="M11" s="75"/>
      <c r="N11" s="75"/>
      <c r="O11" s="75"/>
      <c r="P11" s="75"/>
      <c r="Q11" s="75"/>
      <c r="R11" s="75"/>
      <c r="S11" s="75"/>
      <c r="T11" s="75"/>
      <c r="U11" s="75"/>
      <c r="V11" s="75"/>
      <c r="W11" s="75"/>
      <c r="X11" s="75"/>
      <c r="Y11" s="75"/>
      <c r="Z11" s="75"/>
      <c r="AA11" s="75"/>
      <c r="AB11" s="75"/>
      <c r="AC11" s="75"/>
      <c r="AD11" s="75"/>
      <c r="AE11" s="75"/>
      <c r="AF11" s="75"/>
      <c r="AG11" s="75"/>
      <c r="AH11" s="75"/>
      <c r="AI11" s="75"/>
      <c r="AJ11" s="75"/>
      <c r="AK11" s="75"/>
      <c r="AL11" s="75"/>
      <c r="AM11" s="75"/>
      <c r="AN11" s="75"/>
      <c r="AO11" s="75"/>
      <c r="AP11" s="75"/>
      <c r="AQ11" s="75"/>
    </row>
    <row r="12" spans="1:43" ht="16.5">
      <c r="B12" s="16" t="str">
        <f>存量业务到期结构!B12</f>
        <v>债券</v>
      </c>
      <c r="C12" s="75"/>
      <c r="D12" s="75"/>
      <c r="E12" s="75"/>
      <c r="F12" s="75"/>
      <c r="G12" s="75"/>
      <c r="H12" s="75"/>
      <c r="I12" s="75"/>
      <c r="J12" s="75"/>
      <c r="K12" s="75"/>
      <c r="L12" s="75"/>
      <c r="M12" s="75"/>
      <c r="N12" s="75"/>
      <c r="O12" s="75"/>
      <c r="P12" s="75"/>
      <c r="Q12" s="75"/>
      <c r="R12" s="75"/>
      <c r="S12" s="75"/>
      <c r="T12" s="75"/>
      <c r="U12" s="75"/>
      <c r="V12" s="75"/>
      <c r="W12" s="75"/>
      <c r="X12" s="75"/>
      <c r="Y12" s="75"/>
      <c r="Z12" s="75"/>
      <c r="AA12" s="75"/>
      <c r="AB12" s="75"/>
      <c r="AC12" s="75"/>
      <c r="AD12" s="75"/>
      <c r="AE12" s="75"/>
      <c r="AF12" s="75"/>
      <c r="AG12" s="75"/>
      <c r="AH12" s="75"/>
      <c r="AI12" s="75"/>
      <c r="AJ12" s="75"/>
      <c r="AK12" s="75"/>
      <c r="AL12" s="75"/>
      <c r="AM12" s="75"/>
      <c r="AN12" s="75"/>
      <c r="AO12" s="75"/>
      <c r="AP12" s="75"/>
      <c r="AQ12" s="75"/>
    </row>
    <row r="13" spans="1:43" ht="16.5">
      <c r="B13" s="17" t="str">
        <f>存量业务到期结构!B13</f>
        <v>国债</v>
      </c>
      <c r="C13" s="76">
        <f>IFERROR('1输入-存量业务利率'!B8*100,0)</f>
        <v>3.001494498407967</v>
      </c>
      <c r="D13" s="76">
        <f>IFERROR('1输入-存量业务利率'!C8*100,0)</f>
        <v>3.1572144516129033</v>
      </c>
      <c r="E13" s="76">
        <f>IFERROR('1输入-存量业务利率'!D8*100,0)</f>
        <v>3.1080224004305732</v>
      </c>
      <c r="F13" s="76">
        <f>IFERROR('1输入-存量业务利率'!E8*100,0)</f>
        <v>2.7305698993899443</v>
      </c>
      <c r="G13" s="76">
        <f>IFERROR('1输入-存量业务利率'!F8*100,0)</f>
        <v>2.934692021647014</v>
      </c>
      <c r="H13" s="76">
        <f>IFERROR('1输入-存量业务利率'!G8*100,0)</f>
        <v>3.0348687054325283</v>
      </c>
      <c r="I13" s="76">
        <f>IFERROR('1输入-存量业务利率'!H8*100,0)</f>
        <v>3.4251168947075321</v>
      </c>
      <c r="J13" s="76">
        <f>IFERROR('1输入-存量业务利率'!I8*100,0)</f>
        <v>3.3918012422360264</v>
      </c>
      <c r="K13" s="76">
        <f>IFERROR('1输入-存量业务利率'!J8*100,0)</f>
        <v>3.5221566188009192</v>
      </c>
      <c r="L13" s="76">
        <f>IFERROR('1输入-存量业务利率'!K8*100,0)</f>
        <v>2.9593938911660214</v>
      </c>
      <c r="M13" s="76">
        <f>IFERROR('1输入-存量业务利率'!L8*100,0)</f>
        <v>2.6574495412844059</v>
      </c>
      <c r="N13" s="76">
        <f>IFERROR('1输入-存量业务利率'!M8*100,0)</f>
        <v>2.8761810009066573</v>
      </c>
      <c r="O13" s="76">
        <f>IFERROR('1输入-存量业务利率'!N8*100,0)</f>
        <v>2.5928813559321999</v>
      </c>
      <c r="P13" s="76">
        <f>IFERROR('1输入-存量业务利率'!O8*100,0)</f>
        <v>3.0012080536912751</v>
      </c>
      <c r="Q13" s="76">
        <f>IFERROR('1输入-存量业务利率'!P8*100,0)</f>
        <v>3.3129268292682932</v>
      </c>
      <c r="R13" s="76">
        <f>IFERROR('1输入-存量业务利率'!Q8*100,0)</f>
        <v>3.1927363752902735</v>
      </c>
      <c r="S13" s="76">
        <f>IFERROR('1输入-存量业务利率'!R8*100,0)</f>
        <v>3.2477447744774466</v>
      </c>
      <c r="T13" s="76">
        <f>IFERROR('1输入-存量业务利率'!S8*100,0)</f>
        <v>3.4217256402919594</v>
      </c>
      <c r="U13" s="76">
        <f>IFERROR('1输入-存量业务利率'!T8*100,0)</f>
        <v>3.4808975746199988</v>
      </c>
      <c r="V13" s="76">
        <f>IFERROR('1输入-存量业务利率'!U8*100,0)</f>
        <v>3.3894723628480095</v>
      </c>
      <c r="W13" s="76">
        <f>IFERROR('1输入-存量业务利率'!V8*100,0)</f>
        <v>3.641874370607173</v>
      </c>
      <c r="X13" s="76"/>
      <c r="Y13" s="76"/>
      <c r="Z13" s="76"/>
      <c r="AA13" s="76"/>
      <c r="AB13" s="76"/>
      <c r="AC13" s="76"/>
      <c r="AD13" s="76"/>
      <c r="AE13" s="76"/>
      <c r="AF13" s="76"/>
      <c r="AG13" s="76"/>
      <c r="AH13" s="76"/>
      <c r="AI13" s="76"/>
      <c r="AJ13" s="76"/>
      <c r="AK13" s="76"/>
      <c r="AL13" s="76"/>
      <c r="AM13" s="76"/>
      <c r="AN13" s="76"/>
      <c r="AO13" s="76"/>
      <c r="AP13" s="76"/>
      <c r="AQ13" s="76"/>
    </row>
    <row r="14" spans="1:43" ht="16.5">
      <c r="B14" s="17" t="str">
        <f>存量业务到期结构!B14</f>
        <v>政策性银行金融债</v>
      </c>
      <c r="C14" s="76">
        <f>IFERROR('1输入-存量业务利率'!B9*100,0)</f>
        <v>3.5000000000000004</v>
      </c>
      <c r="D14" s="76">
        <f>IFERROR('1输入-存量业务利率'!C9*100,0)</f>
        <v>4.4622137404580169</v>
      </c>
      <c r="E14" s="76">
        <f>IFERROR('1输入-存量业务利率'!D9*100,0)</f>
        <v>3.8950900900900929</v>
      </c>
      <c r="F14" s="76">
        <f>IFERROR('1输入-存量业务利率'!E9*100,0)</f>
        <v>3.8555263157894739</v>
      </c>
      <c r="G14" s="76">
        <f>IFERROR('1输入-存量业务利率'!F9*100,0)</f>
        <v>4.0364401294498391</v>
      </c>
      <c r="H14" s="76">
        <f>IFERROR('1输入-存量业务利率'!G9*100,0)</f>
        <v>4.4817045454545452</v>
      </c>
      <c r="I14" s="76">
        <f>IFERROR('1输入-存量业务利率'!H9*100,0)</f>
        <v>3.8060000000000005</v>
      </c>
      <c r="J14" s="76">
        <f>IFERROR('1输入-存量业务利率'!I9*100,0)</f>
        <v>3.8290731034482715</v>
      </c>
      <c r="K14" s="76">
        <f>IFERROR('1输入-存量业务利率'!J9*100,0)</f>
        <v>3.1463157894736846</v>
      </c>
      <c r="L14" s="76">
        <f>IFERROR('1输入-存量业务利率'!K9*100,0)</f>
        <v>3.1581103603603609</v>
      </c>
      <c r="M14" s="76">
        <f>IFERROR('1输入-存量业务利率'!L9*100,0)</f>
        <v>2.65</v>
      </c>
      <c r="N14" s="76">
        <f>IFERROR('1输入-存量业务利率'!M9*100,0)</f>
        <v>4.2331317757009348</v>
      </c>
      <c r="O14" s="76">
        <f>IFERROR('1输入-存量业务利率'!N9*100,0)</f>
        <v>3.3125</v>
      </c>
      <c r="P14" s="76">
        <f>IFERROR('1输入-存量业务利率'!O9*100,0)</f>
        <v>3.8492588447653437</v>
      </c>
      <c r="Q14" s="76">
        <f>IFERROR('1输入-存量业务利率'!P9*100,0)</f>
        <v>3.3908250825082504</v>
      </c>
      <c r="R14" s="76">
        <f>IFERROR('1输入-存量业务利率'!Q9*100,0)</f>
        <v>4.08</v>
      </c>
      <c r="S14" s="76">
        <f>IFERROR('1输入-存量业务利率'!R9*100,0)</f>
        <v>4.0260215827338151</v>
      </c>
      <c r="T14" s="76">
        <f>IFERROR('1输入-存量业务利率'!S9*100,0)</f>
        <v>3.0430573248407646</v>
      </c>
      <c r="U14" s="76">
        <f>IFERROR('1输入-存量业务利率'!T9*100,0)</f>
        <v>3.84660714285714</v>
      </c>
      <c r="V14" s="76">
        <f>IFERROR('1输入-存量业务利率'!U9*100,0)</f>
        <v>3.841197044334975</v>
      </c>
      <c r="W14" s="76">
        <f>IFERROR('1输入-存量业务利率'!V9*100,0)</f>
        <v>4.3256613346682347</v>
      </c>
      <c r="X14" s="76"/>
      <c r="Y14" s="76"/>
      <c r="Z14" s="76"/>
      <c r="AA14" s="76"/>
      <c r="AB14" s="76"/>
      <c r="AC14" s="76"/>
      <c r="AD14" s="76"/>
      <c r="AE14" s="76"/>
      <c r="AF14" s="76"/>
      <c r="AG14" s="76"/>
      <c r="AH14" s="76"/>
      <c r="AI14" s="76"/>
      <c r="AJ14" s="76"/>
      <c r="AK14" s="76"/>
      <c r="AL14" s="76"/>
      <c r="AM14" s="76"/>
      <c r="AN14" s="76"/>
      <c r="AO14" s="76"/>
      <c r="AP14" s="76"/>
      <c r="AQ14" s="76"/>
    </row>
    <row r="15" spans="1:43" ht="16.5">
      <c r="B15" s="17" t="str">
        <f>存量业务到期结构!B15</f>
        <v>其他债券</v>
      </c>
      <c r="C15" s="76">
        <f>IFERROR('1输入-存量业务利率'!B10*100,0)</f>
        <v>4.7783933518005544</v>
      </c>
      <c r="D15" s="76">
        <f>IFERROR('1输入-存量业务利率'!C10*100,0)</f>
        <v>5.5181835873576279</v>
      </c>
      <c r="E15" s="76">
        <f>IFERROR('1输入-存量业务利率'!D10*100,0)</f>
        <v>3.3512872557905333</v>
      </c>
      <c r="F15" s="76">
        <f>IFERROR('1输入-存量业务利率'!E10*100,0)</f>
        <v>5.075603217158176</v>
      </c>
      <c r="G15" s="76">
        <f>IFERROR('1输入-存量业务利率'!F10*100,0)</f>
        <v>4.1562668991983447</v>
      </c>
      <c r="H15" s="76">
        <f>IFERROR('1输入-存量业务利率'!G10*100,0)</f>
        <v>4.6119999999999974</v>
      </c>
      <c r="I15" s="76">
        <f>IFERROR('1输入-存量业务利率'!H10*100,0)</f>
        <v>5.6116683161004435</v>
      </c>
      <c r="J15" s="76">
        <f>IFERROR('1输入-存量业务利率'!I10*100,0)</f>
        <v>4.0024913337910606</v>
      </c>
      <c r="K15" s="76">
        <f>IFERROR('1输入-存量业务利率'!J10*100,0)</f>
        <v>5.6181818181818182</v>
      </c>
      <c r="L15" s="76">
        <f>IFERROR('1输入-存量业务利率'!K10*100,0)</f>
        <v>5.5933264033264072</v>
      </c>
      <c r="M15" s="76">
        <f>IFERROR('1输入-存量业务利率'!L10*100,0)</f>
        <v>5.35</v>
      </c>
      <c r="N15" s="76">
        <f>IFERROR('1输入-存量业务利率'!M10*100,0)</f>
        <v>3.4901785714285714</v>
      </c>
      <c r="O15" s="76">
        <f>IFERROR('1输入-存量业务利率'!N10*100,0)</f>
        <v>5.4400000000000022</v>
      </c>
      <c r="P15" s="76">
        <f>IFERROR('1输入-存量业务利率'!O10*100,0)</f>
        <v>5.36</v>
      </c>
      <c r="Q15" s="76">
        <f>IFERROR('1输入-存量业务利率'!P10*100,0)</f>
        <v>4</v>
      </c>
      <c r="R15" s="76">
        <f>IFERROR('1输入-存量业务利率'!Q10*100,0)</f>
        <v>4</v>
      </c>
      <c r="S15" s="76">
        <f>IFERROR('1输入-存量业务利率'!R10*100,0)</f>
        <v>4.3422490470139747</v>
      </c>
      <c r="T15" s="76">
        <f>IFERROR('1输入-存量业务利率'!S10*100,0)</f>
        <v>4.3182857142857145</v>
      </c>
      <c r="U15" s="76">
        <f>IFERROR('1输入-存量业务利率'!T10*100,0)</f>
        <v>6.05</v>
      </c>
      <c r="V15" s="76">
        <f>IFERROR('1输入-存量业务利率'!U10*100,0)</f>
        <v>4.6450505050505022</v>
      </c>
      <c r="W15" s="76">
        <f>IFERROR('1输入-存量业务利率'!V10*100,0)</f>
        <v>4.63663868230456</v>
      </c>
      <c r="X15" s="76"/>
      <c r="Y15" s="76"/>
      <c r="Z15" s="76"/>
      <c r="AA15" s="76"/>
      <c r="AB15" s="76"/>
      <c r="AC15" s="76"/>
      <c r="AD15" s="76"/>
      <c r="AE15" s="76"/>
      <c r="AF15" s="76"/>
      <c r="AG15" s="76"/>
      <c r="AH15" s="76"/>
      <c r="AI15" s="76"/>
      <c r="AJ15" s="76"/>
      <c r="AK15" s="76"/>
      <c r="AL15" s="76"/>
      <c r="AM15" s="76"/>
      <c r="AN15" s="76"/>
      <c r="AO15" s="76"/>
      <c r="AP15" s="76"/>
      <c r="AQ15" s="76"/>
    </row>
    <row r="16" spans="1:43" ht="16.5">
      <c r="B16" s="16" t="str">
        <f>存量业务到期结构!B16</f>
        <v>非标投资</v>
      </c>
      <c r="C16" s="75"/>
      <c r="D16" s="75"/>
      <c r="E16" s="75"/>
      <c r="F16" s="75"/>
      <c r="G16" s="75"/>
      <c r="H16" s="75"/>
      <c r="I16" s="75"/>
      <c r="J16" s="75"/>
      <c r="K16" s="75"/>
      <c r="L16" s="75"/>
      <c r="M16" s="75"/>
      <c r="N16" s="75"/>
      <c r="O16" s="75"/>
      <c r="P16" s="75"/>
      <c r="Q16" s="75"/>
      <c r="R16" s="75"/>
      <c r="S16" s="75"/>
      <c r="T16" s="75"/>
      <c r="U16" s="75"/>
      <c r="V16" s="75"/>
      <c r="W16" s="75"/>
      <c r="X16" s="75"/>
      <c r="Y16" s="75"/>
      <c r="Z16" s="75"/>
      <c r="AA16" s="75"/>
      <c r="AB16" s="75"/>
      <c r="AC16" s="75"/>
      <c r="AD16" s="75"/>
      <c r="AE16" s="75"/>
      <c r="AF16" s="75"/>
      <c r="AG16" s="75"/>
      <c r="AH16" s="75"/>
      <c r="AI16" s="75"/>
      <c r="AJ16" s="75"/>
      <c r="AK16" s="75"/>
      <c r="AL16" s="75"/>
      <c r="AM16" s="75"/>
      <c r="AN16" s="75"/>
      <c r="AO16" s="75"/>
      <c r="AP16" s="75"/>
      <c r="AQ16" s="75"/>
    </row>
    <row r="17" spans="2:43" ht="16.5">
      <c r="B17" s="17" t="str">
        <f>存量业务到期结构!B17</f>
        <v>信贷类非标投资</v>
      </c>
      <c r="C17" s="76">
        <f>IFERROR('1输入-存量业务利率'!B11*100,0)</f>
        <v>4.8204727562633245</v>
      </c>
      <c r="D17" s="76">
        <f>IFERROR('1输入-存量业务利率'!C11*100,0)</f>
        <v>3.0550903962460798</v>
      </c>
      <c r="E17" s="76">
        <f>IFERROR('1输入-存量业务利率'!D11*100,0)</f>
        <v>3.3853797468333098</v>
      </c>
      <c r="F17" s="76">
        <f>IFERROR('1输入-存量业务利率'!E11*100,0)</f>
        <v>3.5286245475310301</v>
      </c>
      <c r="G17" s="76">
        <f>IFERROR('1输入-存量业务利率'!F11*100,0)</f>
        <v>3.4785197194991904</v>
      </c>
      <c r="H17" s="76">
        <f>IFERROR('1输入-存量业务利率'!G11*100,0)</f>
        <v>3.0561065604269899</v>
      </c>
      <c r="I17" s="76">
        <f>IFERROR('1输入-存量业务利率'!H11*100,0)</f>
        <v>3.69566257402079</v>
      </c>
      <c r="J17" s="76">
        <f>IFERROR('1输入-存量业务利率'!I11*100,0)</f>
        <v>4.0932727739411998</v>
      </c>
      <c r="K17" s="76">
        <f>IFERROR('1输入-存量业务利率'!J11*100,0)</f>
        <v>3.1292202166734095</v>
      </c>
      <c r="L17" s="76">
        <f>IFERROR('1输入-存量业务利率'!K11*100,0)</f>
        <v>3.7504394831053598</v>
      </c>
      <c r="M17" s="76">
        <f>IFERROR('1输入-存量业务利率'!L11*100,0)</f>
        <v>3.0957246374621596</v>
      </c>
      <c r="N17" s="76">
        <f>IFERROR('1输入-存量业务利率'!M11*100,0)</f>
        <v>3.4559085311924802</v>
      </c>
      <c r="O17" s="76">
        <f>IFERROR('1输入-存量业务利率'!N11*100,0)</f>
        <v>4.0158939136328602</v>
      </c>
      <c r="P17" s="76">
        <f>IFERROR('1输入-存量业务利率'!O11*100,0)</f>
        <v>4.5216933086004198</v>
      </c>
      <c r="Q17" s="76">
        <f>IFERROR('1输入-存量业务利率'!P11*100,0)</f>
        <v>3.9922129963755202</v>
      </c>
      <c r="R17" s="76">
        <f>IFERROR('1输入-存量业务利率'!Q11*100,0)</f>
        <v>3.4437233262032101</v>
      </c>
      <c r="S17" s="76">
        <f>IFERROR('1输入-存量业务利率'!R11*100,0)</f>
        <v>4.1417391304347806</v>
      </c>
      <c r="T17" s="76">
        <f>IFERROR('1输入-存量业务利率'!S11*100,0)</f>
        <v>4.5472630000000001</v>
      </c>
      <c r="U17" s="76">
        <f>IFERROR('1输入-存量业务利率'!T11*100,0)</f>
        <v>3.3647965378825901</v>
      </c>
      <c r="V17" s="76">
        <f>IFERROR('1输入-存量业务利率'!U11*100,0)</f>
        <v>3.8106259097525497</v>
      </c>
      <c r="W17" s="76">
        <f>IFERROR('1输入-存量业务利率'!V11*100,0)</f>
        <v>4.2885154556348466</v>
      </c>
      <c r="X17" s="76"/>
      <c r="Y17" s="76"/>
      <c r="Z17" s="76"/>
      <c r="AA17" s="76"/>
      <c r="AB17" s="76"/>
      <c r="AC17" s="76"/>
      <c r="AD17" s="76"/>
      <c r="AE17" s="76"/>
      <c r="AF17" s="76"/>
      <c r="AG17" s="76"/>
      <c r="AH17" s="76"/>
      <c r="AI17" s="76"/>
      <c r="AJ17" s="76"/>
      <c r="AK17" s="76"/>
      <c r="AL17" s="76"/>
      <c r="AM17" s="76"/>
      <c r="AN17" s="76"/>
      <c r="AO17" s="76"/>
      <c r="AP17" s="76"/>
      <c r="AQ17" s="76"/>
    </row>
    <row r="18" spans="2:43" ht="16.5">
      <c r="B18" s="17" t="str">
        <f>存量业务到期结构!B18</f>
        <v>非信贷类非标投资</v>
      </c>
      <c r="C18" s="76">
        <f>IFERROR('1输入-存量业务利率'!B12*100,0)</f>
        <v>5.0132899860265674</v>
      </c>
      <c r="D18" s="76">
        <f>IFERROR('1输入-存量业务利率'!C12*100,0)</f>
        <v>3.8604356248382703</v>
      </c>
      <c r="E18" s="76">
        <f>IFERROR('1输入-存量业务利率'!D12*100,0)</f>
        <v>4.2511795600417752</v>
      </c>
      <c r="F18" s="76">
        <f>IFERROR('1输入-存量业务利率'!E12*100,0)</f>
        <v>4.0670826405718099</v>
      </c>
      <c r="G18" s="76">
        <f>IFERROR('1输入-存量业务利率'!F12*100,0)</f>
        <v>3.93325137128017</v>
      </c>
      <c r="H18" s="76">
        <f>IFERROR('1输入-存量业务利率'!G12*100,0)</f>
        <v>3.8389814789487802</v>
      </c>
      <c r="I18" s="76">
        <f>IFERROR('1输入-存量业务利率'!H12*100,0)</f>
        <v>3.7587015743036298</v>
      </c>
      <c r="J18" s="76">
        <f>IFERROR('1输入-存量业务利率'!I12*100,0)</f>
        <v>3.4763799999999998</v>
      </c>
      <c r="K18" s="76">
        <f>IFERROR('1输入-存量业务利率'!J12*100,0)</f>
        <v>3.5324979999999999</v>
      </c>
      <c r="L18" s="76">
        <f>IFERROR('1输入-存量业务利率'!K12*100,0)</f>
        <v>4.1202969999999999</v>
      </c>
      <c r="M18" s="76">
        <f>IFERROR('1输入-存量业务利率'!L12*100,0)</f>
        <v>3.8546539999999996</v>
      </c>
      <c r="N18" s="76">
        <f>IFERROR('1输入-存量业务利率'!M12*100,0)</f>
        <v>3.6386400000000001</v>
      </c>
      <c r="O18" s="76">
        <f>IFERROR('1输入-存量业务利率'!N12*100,0)</f>
        <v>0</v>
      </c>
      <c r="P18" s="76">
        <f>IFERROR('1输入-存量业务利率'!O12*100,0)</f>
        <v>0</v>
      </c>
      <c r="Q18" s="76">
        <f>IFERROR('1输入-存量业务利率'!P12*100,0)</f>
        <v>0</v>
      </c>
      <c r="R18" s="76">
        <f>IFERROR('1输入-存量业务利率'!Q12*100,0)</f>
        <v>0</v>
      </c>
      <c r="S18" s="76">
        <f>IFERROR('1输入-存量业务利率'!R12*100,0)</f>
        <v>0</v>
      </c>
      <c r="T18" s="76">
        <f>IFERROR('1输入-存量业务利率'!S12*100,0)</f>
        <v>0</v>
      </c>
      <c r="U18" s="76">
        <f>IFERROR('1输入-存量业务利率'!T12*100,0)</f>
        <v>0</v>
      </c>
      <c r="V18" s="76">
        <f>IFERROR('1输入-存量业务利率'!U12*100,0)</f>
        <v>0</v>
      </c>
      <c r="W18" s="76">
        <f>IFERROR('1输入-存量业务利率'!V12*100,0)</f>
        <v>0</v>
      </c>
      <c r="X18" s="76"/>
      <c r="Y18" s="76"/>
      <c r="Z18" s="76"/>
      <c r="AA18" s="76"/>
      <c r="AB18" s="76"/>
      <c r="AC18" s="76"/>
      <c r="AD18" s="76"/>
      <c r="AE18" s="76"/>
      <c r="AF18" s="76"/>
      <c r="AG18" s="76"/>
      <c r="AH18" s="76"/>
      <c r="AI18" s="76"/>
      <c r="AJ18" s="76"/>
      <c r="AK18" s="76"/>
      <c r="AL18" s="76"/>
      <c r="AM18" s="76"/>
      <c r="AN18" s="76"/>
      <c r="AO18" s="76"/>
      <c r="AP18" s="76"/>
      <c r="AQ18" s="76"/>
    </row>
    <row r="19" spans="2:43" ht="15">
      <c r="B19" s="20" t="str">
        <f>存量业务到期结构!B19</f>
        <v>存放中央银行款项</v>
      </c>
      <c r="C19" s="76">
        <v>0</v>
      </c>
      <c r="D19" s="76">
        <v>0</v>
      </c>
      <c r="E19" s="76">
        <v>0</v>
      </c>
      <c r="F19" s="76">
        <v>0</v>
      </c>
      <c r="G19" s="76">
        <v>0</v>
      </c>
      <c r="H19" s="76">
        <v>0</v>
      </c>
      <c r="I19" s="76">
        <v>0</v>
      </c>
      <c r="J19" s="76">
        <v>0</v>
      </c>
      <c r="K19" s="76">
        <v>0</v>
      </c>
      <c r="L19" s="76">
        <v>0</v>
      </c>
      <c r="M19" s="76">
        <v>0</v>
      </c>
      <c r="N19" s="76">
        <v>0</v>
      </c>
      <c r="O19" s="76">
        <v>0</v>
      </c>
      <c r="P19" s="76">
        <v>0</v>
      </c>
      <c r="Q19" s="76">
        <v>0</v>
      </c>
      <c r="R19" s="76">
        <v>0</v>
      </c>
      <c r="S19" s="76">
        <v>0</v>
      </c>
      <c r="T19" s="76">
        <v>0</v>
      </c>
      <c r="U19" s="76">
        <v>0</v>
      </c>
      <c r="V19" s="76">
        <v>0</v>
      </c>
      <c r="W19" s="206">
        <v>1.6</v>
      </c>
      <c r="X19" s="76"/>
      <c r="Y19" s="76"/>
      <c r="Z19" s="76"/>
      <c r="AA19" s="76"/>
      <c r="AB19" s="76"/>
      <c r="AC19" s="76"/>
      <c r="AD19" s="76"/>
      <c r="AE19" s="76"/>
      <c r="AF19" s="76"/>
      <c r="AG19" s="76"/>
      <c r="AH19" s="76"/>
      <c r="AI19" s="76"/>
      <c r="AJ19" s="76"/>
      <c r="AK19" s="76"/>
      <c r="AL19" s="76"/>
      <c r="AM19" s="76"/>
      <c r="AN19" s="76"/>
      <c r="AO19" s="76"/>
      <c r="AP19" s="76"/>
      <c r="AQ19" s="76"/>
    </row>
    <row r="20" spans="2:43" ht="15">
      <c r="B20" s="15" t="str">
        <f>存量业务到期结构!B20</f>
        <v>存放同业和其他金融机构款项</v>
      </c>
      <c r="C20" s="75"/>
      <c r="D20" s="75"/>
      <c r="E20" s="75"/>
      <c r="F20" s="75"/>
      <c r="G20" s="75"/>
      <c r="H20" s="75"/>
      <c r="I20" s="75"/>
      <c r="J20" s="75"/>
      <c r="K20" s="75"/>
      <c r="L20" s="75"/>
      <c r="M20" s="75"/>
      <c r="N20" s="75"/>
      <c r="O20" s="75"/>
      <c r="P20" s="75"/>
      <c r="Q20" s="75"/>
      <c r="R20" s="75"/>
      <c r="S20" s="75"/>
      <c r="T20" s="75"/>
      <c r="U20" s="75"/>
      <c r="V20" s="75"/>
      <c r="W20" s="75"/>
      <c r="X20" s="75"/>
      <c r="Y20" s="75"/>
      <c r="Z20" s="75"/>
      <c r="AA20" s="75"/>
      <c r="AB20" s="75"/>
      <c r="AC20" s="75"/>
      <c r="AD20" s="75"/>
      <c r="AE20" s="75"/>
      <c r="AF20" s="75"/>
      <c r="AG20" s="75"/>
      <c r="AH20" s="75"/>
      <c r="AI20" s="75"/>
      <c r="AJ20" s="75"/>
      <c r="AK20" s="75"/>
      <c r="AL20" s="75"/>
      <c r="AM20" s="75"/>
      <c r="AN20" s="75"/>
      <c r="AO20" s="75"/>
      <c r="AP20" s="75"/>
      <c r="AQ20" s="75"/>
    </row>
    <row r="21" spans="2:43" ht="16.5">
      <c r="B21" s="22" t="str">
        <f>存量业务到期结构!B21</f>
        <v>存放同业和其他金融机构款项 定期</v>
      </c>
      <c r="C21" s="76">
        <f>IFERROR('1输入-存量业务利率'!B15*100,0)</f>
        <v>3.490633930633122</v>
      </c>
      <c r="D21" s="76">
        <f>IFERROR('1输入-存量业务利率'!C15*100,0)</f>
        <v>3.91</v>
      </c>
      <c r="E21" s="76">
        <f>IFERROR('1输入-存量业务利率'!D15*100,0)</f>
        <v>0</v>
      </c>
      <c r="F21" s="76">
        <f>IFERROR('1输入-存量业务利率'!E15*100,0)</f>
        <v>0</v>
      </c>
      <c r="G21" s="76">
        <f>IFERROR('1输入-存量业务利率'!F15*100,0)</f>
        <v>0</v>
      </c>
      <c r="H21" s="76">
        <f>IFERROR('1输入-存量业务利率'!G15*100,0)</f>
        <v>0</v>
      </c>
      <c r="I21" s="76">
        <f>IFERROR('1输入-存量业务利率'!H15*100,0)</f>
        <v>0</v>
      </c>
      <c r="J21" s="76">
        <f>IFERROR('1输入-存量业务利率'!I15*100,0)</f>
        <v>0</v>
      </c>
      <c r="K21" s="76">
        <f>IFERROR('1输入-存量业务利率'!J15*100,0)</f>
        <v>4.25</v>
      </c>
      <c r="L21" s="76">
        <f>IFERROR('1输入-存量业务利率'!K15*100,0)</f>
        <v>0</v>
      </c>
      <c r="M21" s="76">
        <f>IFERROR('1输入-存量业务利率'!L15*100,0)</f>
        <v>0</v>
      </c>
      <c r="N21" s="76">
        <f>IFERROR('1输入-存量业务利率'!M15*100,0)</f>
        <v>0</v>
      </c>
      <c r="O21" s="76">
        <f>IFERROR('1输入-存量业务利率'!N15*100,0)</f>
        <v>0</v>
      </c>
      <c r="P21" s="76">
        <f>IFERROR('1输入-存量业务利率'!O15*100,0)</f>
        <v>0</v>
      </c>
      <c r="Q21" s="76">
        <f>IFERROR('1输入-存量业务利率'!P15*100,0)</f>
        <v>0</v>
      </c>
      <c r="R21" s="76">
        <f>IFERROR('1输入-存量业务利率'!Q15*100,0)</f>
        <v>0</v>
      </c>
      <c r="S21" s="76">
        <f>IFERROR('1输入-存量业务利率'!R15*100,0)</f>
        <v>0</v>
      </c>
      <c r="T21" s="76">
        <f>IFERROR('1输入-存量业务利率'!S15*100,0)</f>
        <v>0</v>
      </c>
      <c r="U21" s="76">
        <f>IFERROR('1输入-存量业务利率'!T15*100,0)</f>
        <v>0</v>
      </c>
      <c r="V21" s="76">
        <f>IFERROR('1输入-存量业务利率'!U15*100,0)</f>
        <v>0</v>
      </c>
      <c r="W21" s="76">
        <f>IFERROR('1输入-存量业务利率'!V15*100,0)</f>
        <v>0</v>
      </c>
      <c r="X21" s="76"/>
      <c r="Y21" s="76"/>
      <c r="Z21" s="76"/>
      <c r="AA21" s="76"/>
      <c r="AB21" s="76"/>
      <c r="AC21" s="76"/>
      <c r="AD21" s="76"/>
      <c r="AE21" s="76"/>
      <c r="AF21" s="76"/>
      <c r="AG21" s="76"/>
      <c r="AH21" s="76"/>
      <c r="AI21" s="76"/>
      <c r="AJ21" s="76"/>
      <c r="AK21" s="76"/>
      <c r="AL21" s="76"/>
      <c r="AM21" s="76"/>
      <c r="AN21" s="76"/>
      <c r="AO21" s="76"/>
      <c r="AP21" s="76"/>
      <c r="AQ21" s="76"/>
    </row>
    <row r="22" spans="2:43" ht="16.5">
      <c r="B22" s="21" t="str">
        <f>存量业务到期结构!B22</f>
        <v>存放同业和其他金融机构款项 活期</v>
      </c>
      <c r="C22" s="76">
        <v>0</v>
      </c>
      <c r="D22" s="76">
        <v>0</v>
      </c>
      <c r="E22" s="76">
        <v>0</v>
      </c>
      <c r="F22" s="76">
        <v>0</v>
      </c>
      <c r="G22" s="76">
        <v>0</v>
      </c>
      <c r="H22" s="76">
        <v>0</v>
      </c>
      <c r="I22" s="76">
        <v>0</v>
      </c>
      <c r="J22" s="76">
        <v>0</v>
      </c>
      <c r="K22" s="76">
        <v>0</v>
      </c>
      <c r="L22" s="76">
        <v>0</v>
      </c>
      <c r="M22" s="76">
        <v>0</v>
      </c>
      <c r="N22" s="76">
        <v>0</v>
      </c>
      <c r="O22" s="76">
        <v>0</v>
      </c>
      <c r="P22" s="76">
        <v>0</v>
      </c>
      <c r="Q22" s="76">
        <v>0</v>
      </c>
      <c r="R22" s="76">
        <v>0</v>
      </c>
      <c r="S22" s="76">
        <v>0</v>
      </c>
      <c r="T22" s="76">
        <v>0</v>
      </c>
      <c r="U22" s="76">
        <v>0</v>
      </c>
      <c r="V22" s="76">
        <v>0</v>
      </c>
      <c r="W22" s="206">
        <f>IFERROR('1输入-存量业务利率'!B14*100,0)</f>
        <v>1.0888580000000001</v>
      </c>
      <c r="X22" s="76"/>
      <c r="Y22" s="76"/>
      <c r="Z22" s="76"/>
      <c r="AA22" s="76"/>
      <c r="AB22" s="76"/>
      <c r="AC22" s="76"/>
      <c r="AD22" s="76"/>
      <c r="AE22" s="76"/>
      <c r="AF22" s="76"/>
      <c r="AG22" s="76"/>
      <c r="AH22" s="76"/>
      <c r="AI22" s="76"/>
      <c r="AJ22" s="76"/>
      <c r="AK22" s="76"/>
      <c r="AL22" s="76"/>
      <c r="AM22" s="76"/>
      <c r="AN22" s="76"/>
      <c r="AO22" s="76"/>
      <c r="AP22" s="76"/>
      <c r="AQ22" s="76"/>
    </row>
    <row r="23" spans="2:43" ht="15">
      <c r="B23" s="15" t="str">
        <f>存量业务到期结构!B23</f>
        <v>拆出资金</v>
      </c>
      <c r="C23" s="76">
        <f>IFERROR('1输入-存量业务利率'!B16*100,0)</f>
        <v>3.1857757917741814</v>
      </c>
      <c r="D23" s="76">
        <f>IFERROR('1输入-存量业务利率'!C16*100,0)</f>
        <v>4.3668982035928101</v>
      </c>
      <c r="E23" s="76">
        <f>IFERROR('1输入-存量业务利率'!D16*100,0)</f>
        <v>4.1261677226277405</v>
      </c>
      <c r="F23" s="76">
        <f>IFERROR('1输入-存量业务利率'!E16*100,0)</f>
        <v>4.6246118000177798</v>
      </c>
      <c r="G23" s="76">
        <f>IFERROR('1输入-存量业务利率'!F16*100,0)</f>
        <v>4.0912937764705903</v>
      </c>
      <c r="H23" s="76">
        <f>IFERROR('1输入-存量业务利率'!G16*100,0)</f>
        <v>5.1666035471698102</v>
      </c>
      <c r="I23" s="76">
        <f>IFERROR('1输入-存量业务利率'!H16*100,0)</f>
        <v>5.6870780543187198</v>
      </c>
      <c r="J23" s="76">
        <f>IFERROR('1输入-存量业务利率'!I16*100,0)</f>
        <v>5.21653433763856</v>
      </c>
      <c r="K23" s="76">
        <f>IFERROR('1输入-存量业务利率'!J16*100,0)</f>
        <v>4.9000000000000004</v>
      </c>
      <c r="L23" s="76">
        <f>IFERROR('1输入-存量业务利率'!K16*100,0)</f>
        <v>4.5354643802809003</v>
      </c>
      <c r="M23" s="76">
        <f>IFERROR('1输入-存量业务利率'!L16*100,0)</f>
        <v>4.2778250490105396</v>
      </c>
      <c r="N23" s="76">
        <f>IFERROR('1输入-存量业务利率'!M16*100,0)</f>
        <v>4.63670886075949</v>
      </c>
      <c r="O23" s="76">
        <f>IFERROR('1输入-存量业务利率'!N16*100,0)</f>
        <v>0</v>
      </c>
      <c r="P23" s="76">
        <f>IFERROR('1输入-存量业务利率'!O16*100,0)</f>
        <v>0</v>
      </c>
      <c r="Q23" s="76">
        <f>IFERROR('1输入-存量业务利率'!P16*100,0)</f>
        <v>0</v>
      </c>
      <c r="R23" s="76">
        <f>IFERROR('1输入-存量业务利率'!Q16*100,0)</f>
        <v>0</v>
      </c>
      <c r="S23" s="76">
        <f>IFERROR('1输入-存量业务利率'!R16*100,0)</f>
        <v>0</v>
      </c>
      <c r="T23" s="76">
        <f>IFERROR('1输入-存量业务利率'!S16*100,0)</f>
        <v>0</v>
      </c>
      <c r="U23" s="76">
        <f>IFERROR('1输入-存量业务利率'!T16*100,0)</f>
        <v>0</v>
      </c>
      <c r="V23" s="76">
        <f>IFERROR('1输入-存量业务利率'!U16*100,0)</f>
        <v>0</v>
      </c>
      <c r="W23" s="76">
        <f>IFERROR('1输入-存量业务利率'!V16*100,0)</f>
        <v>0</v>
      </c>
      <c r="X23" s="76"/>
      <c r="Y23" s="76"/>
      <c r="Z23" s="76"/>
      <c r="AA23" s="76"/>
      <c r="AB23" s="76"/>
      <c r="AC23" s="76"/>
      <c r="AD23" s="76"/>
      <c r="AE23" s="76"/>
      <c r="AF23" s="76"/>
      <c r="AG23" s="76"/>
      <c r="AH23" s="76"/>
      <c r="AI23" s="76"/>
      <c r="AJ23" s="76"/>
      <c r="AK23" s="76"/>
      <c r="AL23" s="76"/>
      <c r="AM23" s="76"/>
      <c r="AN23" s="76"/>
      <c r="AO23" s="76"/>
      <c r="AP23" s="76"/>
      <c r="AQ23" s="76"/>
    </row>
    <row r="24" spans="2:43" ht="15">
      <c r="B24" s="15" t="str">
        <f>存量业务到期结构!B24</f>
        <v>买入返售金融资产</v>
      </c>
      <c r="C24" s="75"/>
      <c r="D24" s="75"/>
      <c r="E24" s="75"/>
      <c r="F24" s="75"/>
      <c r="G24" s="75"/>
      <c r="H24" s="75"/>
      <c r="I24" s="75"/>
      <c r="J24" s="75"/>
      <c r="K24" s="75"/>
      <c r="L24" s="75"/>
      <c r="M24" s="75"/>
      <c r="N24" s="75"/>
      <c r="O24" s="75"/>
      <c r="P24" s="75"/>
      <c r="Q24" s="75"/>
      <c r="R24" s="75"/>
      <c r="S24" s="75"/>
      <c r="T24" s="75"/>
      <c r="U24" s="75"/>
      <c r="V24" s="75"/>
      <c r="W24" s="75"/>
      <c r="X24" s="75"/>
      <c r="Y24" s="75"/>
      <c r="Z24" s="75"/>
      <c r="AA24" s="75"/>
      <c r="AB24" s="75"/>
      <c r="AC24" s="75"/>
      <c r="AD24" s="75"/>
      <c r="AE24" s="75"/>
      <c r="AF24" s="75"/>
      <c r="AG24" s="75"/>
      <c r="AH24" s="75"/>
      <c r="AI24" s="75"/>
      <c r="AJ24" s="75"/>
      <c r="AK24" s="75"/>
      <c r="AL24" s="75"/>
      <c r="AM24" s="75"/>
      <c r="AN24" s="75"/>
      <c r="AO24" s="75"/>
      <c r="AP24" s="75"/>
      <c r="AQ24" s="75"/>
    </row>
    <row r="25" spans="2:43" ht="16.5">
      <c r="B25" s="17" t="str">
        <f>存量业务到期结构!B25</f>
        <v>买入返售债券</v>
      </c>
      <c r="C25" s="76">
        <f>IFERROR('1输入-存量业务利率'!B17*100,0)</f>
        <v>2.6603672253662398</v>
      </c>
      <c r="D25" s="76">
        <f>IFERROR('1输入-存量业务利率'!C17*100,0)</f>
        <v>3.1610830976523903</v>
      </c>
      <c r="E25" s="76">
        <f>IFERROR('1输入-存量业务利率'!D17*100,0)</f>
        <v>0</v>
      </c>
      <c r="F25" s="76">
        <f>IFERROR('1输入-存量业务利率'!E17*100,0)</f>
        <v>0</v>
      </c>
      <c r="G25" s="76">
        <f>IFERROR('1输入-存量业务利率'!F17*100,0)</f>
        <v>0</v>
      </c>
      <c r="H25" s="76">
        <f>IFERROR('1输入-存量业务利率'!G17*100,0)</f>
        <v>0</v>
      </c>
      <c r="I25" s="76">
        <f>IFERROR('1输入-存量业务利率'!H17*100,0)</f>
        <v>0</v>
      </c>
      <c r="J25" s="76">
        <f>IFERROR('1输入-存量业务利率'!I17*100,0)</f>
        <v>0</v>
      </c>
      <c r="K25" s="76">
        <f>IFERROR('1输入-存量业务利率'!J17*100,0)</f>
        <v>0</v>
      </c>
      <c r="L25" s="76">
        <f>IFERROR('1输入-存量业务利率'!K17*100,0)</f>
        <v>0</v>
      </c>
      <c r="M25" s="76">
        <f>IFERROR('1输入-存量业务利率'!L17*100,0)</f>
        <v>0</v>
      </c>
      <c r="N25" s="76">
        <f>IFERROR('1输入-存量业务利率'!M17*100,0)</f>
        <v>0</v>
      </c>
      <c r="O25" s="76">
        <f>IFERROR('1输入-存量业务利率'!N17*100,0)</f>
        <v>0</v>
      </c>
      <c r="P25" s="76">
        <f>IFERROR('1输入-存量业务利率'!O17*100,0)</f>
        <v>0</v>
      </c>
      <c r="Q25" s="76">
        <f>IFERROR('1输入-存量业务利率'!P17*100,0)</f>
        <v>0</v>
      </c>
      <c r="R25" s="76">
        <f>IFERROR('1输入-存量业务利率'!Q17*100,0)</f>
        <v>0</v>
      </c>
      <c r="S25" s="76">
        <f>IFERROR('1输入-存量业务利率'!R17*100,0)</f>
        <v>0</v>
      </c>
      <c r="T25" s="76">
        <f>IFERROR('1输入-存量业务利率'!S17*100,0)</f>
        <v>0</v>
      </c>
      <c r="U25" s="76">
        <f>IFERROR('1输入-存量业务利率'!T17*100,0)</f>
        <v>0</v>
      </c>
      <c r="V25" s="76">
        <f>IFERROR('1输入-存量业务利率'!U17*100,0)</f>
        <v>0</v>
      </c>
      <c r="W25" s="76">
        <f>IFERROR('1输入-存量业务利率'!V17*100,0)</f>
        <v>0</v>
      </c>
      <c r="X25" s="76"/>
      <c r="Y25" s="76"/>
      <c r="Z25" s="76"/>
      <c r="AA25" s="76"/>
      <c r="AB25" s="76"/>
      <c r="AC25" s="76"/>
      <c r="AD25" s="76"/>
      <c r="AE25" s="76"/>
      <c r="AF25" s="76"/>
      <c r="AG25" s="76"/>
      <c r="AH25" s="76"/>
      <c r="AI25" s="76"/>
      <c r="AJ25" s="76"/>
      <c r="AK25" s="76"/>
      <c r="AL25" s="76"/>
      <c r="AM25" s="76"/>
      <c r="AN25" s="76"/>
      <c r="AO25" s="76"/>
      <c r="AP25" s="76"/>
      <c r="AQ25" s="76"/>
    </row>
    <row r="26" spans="2:43" ht="16.5">
      <c r="B26" s="17" t="str">
        <f>存量业务到期结构!B26</f>
        <v>买入返售贷款</v>
      </c>
      <c r="C26" s="76">
        <v>0</v>
      </c>
      <c r="D26" s="76">
        <v>0</v>
      </c>
      <c r="E26" s="76">
        <v>0</v>
      </c>
      <c r="F26" s="76">
        <v>0</v>
      </c>
      <c r="G26" s="76">
        <v>0</v>
      </c>
      <c r="H26" s="76">
        <v>0</v>
      </c>
      <c r="I26" s="76">
        <v>0</v>
      </c>
      <c r="J26" s="76">
        <v>0</v>
      </c>
      <c r="K26" s="76">
        <v>0</v>
      </c>
      <c r="L26" s="76">
        <v>0</v>
      </c>
      <c r="M26" s="76">
        <v>0</v>
      </c>
      <c r="N26" s="76">
        <v>0</v>
      </c>
      <c r="O26" s="76">
        <v>0</v>
      </c>
      <c r="P26" s="76">
        <v>0</v>
      </c>
      <c r="Q26" s="76">
        <v>0</v>
      </c>
      <c r="R26" s="76">
        <v>0</v>
      </c>
      <c r="S26" s="76">
        <v>0</v>
      </c>
      <c r="T26" s="76">
        <v>0</v>
      </c>
      <c r="U26" s="76">
        <v>0</v>
      </c>
      <c r="V26" s="76">
        <v>0</v>
      </c>
      <c r="W26" s="76">
        <v>0</v>
      </c>
      <c r="X26" s="76"/>
      <c r="Y26" s="76"/>
      <c r="Z26" s="76"/>
      <c r="AA26" s="76"/>
      <c r="AB26" s="76"/>
      <c r="AC26" s="76"/>
      <c r="AD26" s="76"/>
      <c r="AE26" s="76"/>
      <c r="AF26" s="76"/>
      <c r="AG26" s="76"/>
      <c r="AH26" s="76"/>
      <c r="AI26" s="76"/>
      <c r="AJ26" s="76"/>
      <c r="AK26" s="76"/>
      <c r="AL26" s="76"/>
      <c r="AM26" s="76"/>
      <c r="AN26" s="76"/>
      <c r="AO26" s="76"/>
      <c r="AP26" s="76"/>
      <c r="AQ26" s="76"/>
    </row>
    <row r="27" spans="2:43" ht="16.5">
      <c r="B27" s="17" t="str">
        <f>存量业务到期结构!B27</f>
        <v>买入返售票据</v>
      </c>
      <c r="C27" s="76">
        <f>IFERROR('1输入-存量业务利率'!B18*100,0)</f>
        <v>2.89394418390606</v>
      </c>
      <c r="D27" s="76">
        <f>IFERROR('1输入-存量业务利率'!C18*100,0)</f>
        <v>3.7654187788793703</v>
      </c>
      <c r="E27" s="76">
        <f>IFERROR('1输入-存量业务利率'!D18*100,0)</f>
        <v>0</v>
      </c>
      <c r="F27" s="76">
        <f>IFERROR('1输入-存量业务利率'!E18*100,0)</f>
        <v>0</v>
      </c>
      <c r="G27" s="76">
        <f>IFERROR('1输入-存量业务利率'!F18*100,0)</f>
        <v>0</v>
      </c>
      <c r="H27" s="76">
        <f>IFERROR('1输入-存量业务利率'!G18*100,0)</f>
        <v>0</v>
      </c>
      <c r="I27" s="76">
        <f>IFERROR('1输入-存量业务利率'!H18*100,0)</f>
        <v>0</v>
      </c>
      <c r="J27" s="76">
        <f>IFERROR('1输入-存量业务利率'!I18*100,0)</f>
        <v>0</v>
      </c>
      <c r="K27" s="76">
        <f>IFERROR('1输入-存量业务利率'!J18*100,0)</f>
        <v>0</v>
      </c>
      <c r="L27" s="76">
        <f>IFERROR('1输入-存量业务利率'!K18*100,0)</f>
        <v>0</v>
      </c>
      <c r="M27" s="76">
        <f>IFERROR('1输入-存量业务利率'!L18*100,0)</f>
        <v>0</v>
      </c>
      <c r="N27" s="76">
        <f>IFERROR('1输入-存量业务利率'!M18*100,0)</f>
        <v>0</v>
      </c>
      <c r="O27" s="76">
        <f>IFERROR('1输入-存量业务利率'!N18*100,0)</f>
        <v>0</v>
      </c>
      <c r="P27" s="76">
        <f>IFERROR('1输入-存量业务利率'!O18*100,0)</f>
        <v>0</v>
      </c>
      <c r="Q27" s="76">
        <f>IFERROR('1输入-存量业务利率'!P18*100,0)</f>
        <v>0</v>
      </c>
      <c r="R27" s="76">
        <f>IFERROR('1输入-存量业务利率'!Q18*100,0)</f>
        <v>0</v>
      </c>
      <c r="S27" s="76">
        <f>IFERROR('1输入-存量业务利率'!R18*100,0)</f>
        <v>0</v>
      </c>
      <c r="T27" s="76">
        <f>IFERROR('1输入-存量业务利率'!S18*100,0)</f>
        <v>0</v>
      </c>
      <c r="U27" s="76">
        <f>IFERROR('1输入-存量业务利率'!T18*100,0)</f>
        <v>0</v>
      </c>
      <c r="V27" s="76">
        <f>IFERROR('1输入-存量业务利率'!U18*100,0)</f>
        <v>0</v>
      </c>
      <c r="W27" s="76">
        <f>IFERROR('1输入-存量业务利率'!V18*100,0)</f>
        <v>0</v>
      </c>
      <c r="X27" s="76"/>
      <c r="Y27" s="76"/>
      <c r="Z27" s="76"/>
      <c r="AA27" s="76"/>
      <c r="AB27" s="76"/>
      <c r="AC27" s="76"/>
      <c r="AD27" s="76"/>
      <c r="AE27" s="76"/>
      <c r="AF27" s="76"/>
      <c r="AG27" s="76"/>
      <c r="AH27" s="76"/>
      <c r="AI27" s="76"/>
      <c r="AJ27" s="76"/>
      <c r="AK27" s="76"/>
      <c r="AL27" s="76"/>
      <c r="AM27" s="76"/>
      <c r="AN27" s="76"/>
      <c r="AO27" s="76"/>
      <c r="AP27" s="76"/>
      <c r="AQ27" s="76"/>
    </row>
    <row r="28" spans="2:43" ht="16.5">
      <c r="B28" s="17" t="str">
        <f>存量业务到期结构!B28</f>
        <v>买入返售其他</v>
      </c>
      <c r="C28" s="76">
        <f>IFERROR('1输入-存量业务利率'!B19*100,0)</f>
        <v>7.1999999999999993</v>
      </c>
      <c r="D28" s="76">
        <f>IFERROR('1输入-存量业务利率'!C19*100,0)</f>
        <v>0</v>
      </c>
      <c r="E28" s="76">
        <f>IFERROR('1输入-存量业务利率'!D19*100,0)</f>
        <v>0</v>
      </c>
      <c r="F28" s="76">
        <f>IFERROR('1输入-存量业务利率'!E19*100,0)</f>
        <v>0</v>
      </c>
      <c r="G28" s="76">
        <f>IFERROR('1输入-存量业务利率'!F19*100,0)</f>
        <v>0</v>
      </c>
      <c r="H28" s="76">
        <f>IFERROR('1输入-存量业务利率'!G19*100,0)</f>
        <v>0</v>
      </c>
      <c r="I28" s="76">
        <f>IFERROR('1输入-存量业务利率'!H19*100,0)</f>
        <v>0</v>
      </c>
      <c r="J28" s="76">
        <f>IFERROR('1输入-存量业务利率'!I19*100,0)</f>
        <v>0</v>
      </c>
      <c r="K28" s="76">
        <f>IFERROR('1输入-存量业务利率'!J19*100,0)</f>
        <v>0</v>
      </c>
      <c r="L28" s="76">
        <f>IFERROR('1输入-存量业务利率'!K19*100,0)</f>
        <v>0</v>
      </c>
      <c r="M28" s="76">
        <f>IFERROR('1输入-存量业务利率'!L19*100,0)</f>
        <v>0</v>
      </c>
      <c r="N28" s="76">
        <f>IFERROR('1输入-存量业务利率'!M19*100,0)</f>
        <v>0</v>
      </c>
      <c r="O28" s="76">
        <f>IFERROR('1输入-存量业务利率'!N19*100,0)</f>
        <v>0</v>
      </c>
      <c r="P28" s="76">
        <f>IFERROR('1输入-存量业务利率'!O19*100,0)</f>
        <v>0</v>
      </c>
      <c r="Q28" s="76">
        <f>IFERROR('1输入-存量业务利率'!P19*100,0)</f>
        <v>0</v>
      </c>
      <c r="R28" s="76">
        <f>IFERROR('1输入-存量业务利率'!Q19*100,0)</f>
        <v>0</v>
      </c>
      <c r="S28" s="76">
        <f>IFERROR('1输入-存量业务利率'!R19*100,0)</f>
        <v>0</v>
      </c>
      <c r="T28" s="76">
        <f>IFERROR('1输入-存量业务利率'!S19*100,0)</f>
        <v>0</v>
      </c>
      <c r="U28" s="76">
        <f>IFERROR('1输入-存量业务利率'!T19*100,0)</f>
        <v>0</v>
      </c>
      <c r="V28" s="76">
        <f>IFERROR('1输入-存量业务利率'!U19*100,0)</f>
        <v>0</v>
      </c>
      <c r="W28" s="76">
        <f>IFERROR('1输入-存量业务利率'!V19*100,0)</f>
        <v>0</v>
      </c>
      <c r="X28" s="76"/>
      <c r="Y28" s="76"/>
      <c r="Z28" s="76"/>
      <c r="AA28" s="76"/>
      <c r="AB28" s="76"/>
      <c r="AC28" s="76"/>
      <c r="AD28" s="76"/>
      <c r="AE28" s="76"/>
      <c r="AF28" s="76"/>
      <c r="AG28" s="76"/>
      <c r="AH28" s="76"/>
      <c r="AI28" s="76"/>
      <c r="AJ28" s="76"/>
      <c r="AK28" s="76"/>
      <c r="AL28" s="76"/>
      <c r="AM28" s="76"/>
      <c r="AN28" s="76"/>
      <c r="AO28" s="76"/>
      <c r="AP28" s="76"/>
      <c r="AQ28" s="76"/>
    </row>
    <row r="29" spans="2:43" ht="15">
      <c r="B29" s="14" t="str">
        <f>存量业务到期结构!B29</f>
        <v>负债端</v>
      </c>
      <c r="C29" s="75"/>
      <c r="D29" s="75"/>
      <c r="E29" s="75"/>
      <c r="F29" s="75"/>
      <c r="G29" s="75"/>
      <c r="H29" s="75"/>
      <c r="I29" s="75"/>
      <c r="J29" s="75"/>
      <c r="K29" s="75"/>
      <c r="L29" s="75"/>
      <c r="M29" s="75"/>
      <c r="N29" s="75"/>
      <c r="O29" s="75"/>
      <c r="P29" s="75"/>
      <c r="Q29" s="75"/>
      <c r="R29" s="75"/>
      <c r="S29" s="75"/>
      <c r="T29" s="75"/>
      <c r="U29" s="75"/>
      <c r="V29" s="75"/>
      <c r="W29" s="75"/>
      <c r="X29" s="75"/>
      <c r="Y29" s="75"/>
      <c r="Z29" s="75"/>
      <c r="AA29" s="75"/>
      <c r="AB29" s="75"/>
      <c r="AC29" s="75"/>
      <c r="AD29" s="75"/>
      <c r="AE29" s="75"/>
      <c r="AF29" s="75"/>
      <c r="AG29" s="75"/>
      <c r="AH29" s="75"/>
      <c r="AI29" s="75"/>
      <c r="AJ29" s="75"/>
      <c r="AK29" s="75"/>
      <c r="AL29" s="75"/>
      <c r="AM29" s="75"/>
      <c r="AN29" s="75"/>
      <c r="AO29" s="75"/>
      <c r="AP29" s="75"/>
      <c r="AQ29" s="75"/>
    </row>
    <row r="30" spans="2:43" ht="15">
      <c r="B30" s="15" t="str">
        <f>存量业务到期结构!B30</f>
        <v>客户存款</v>
      </c>
      <c r="C30" s="75"/>
      <c r="D30" s="75"/>
      <c r="E30" s="75"/>
      <c r="F30" s="75"/>
      <c r="G30" s="75"/>
      <c r="H30" s="75"/>
      <c r="I30" s="75"/>
      <c r="J30" s="75"/>
      <c r="K30" s="75"/>
      <c r="L30" s="75"/>
      <c r="M30" s="75"/>
      <c r="N30" s="75"/>
      <c r="O30" s="75"/>
      <c r="P30" s="75"/>
      <c r="Q30" s="75"/>
      <c r="R30" s="75"/>
      <c r="S30" s="75"/>
      <c r="T30" s="75"/>
      <c r="U30" s="75"/>
      <c r="V30" s="75"/>
      <c r="W30" s="75"/>
      <c r="X30" s="75"/>
      <c r="Y30" s="75"/>
      <c r="Z30" s="75"/>
      <c r="AA30" s="75"/>
      <c r="AB30" s="75"/>
      <c r="AC30" s="75"/>
      <c r="AD30" s="75"/>
      <c r="AE30" s="75"/>
      <c r="AF30" s="75"/>
      <c r="AG30" s="75"/>
      <c r="AH30" s="75"/>
      <c r="AI30" s="75"/>
      <c r="AJ30" s="75"/>
      <c r="AK30" s="75"/>
      <c r="AL30" s="75"/>
      <c r="AM30" s="75"/>
      <c r="AN30" s="75"/>
      <c r="AO30" s="75"/>
      <c r="AP30" s="75"/>
      <c r="AQ30" s="75"/>
    </row>
    <row r="31" spans="2:43" ht="16.5">
      <c r="B31" s="16" t="str">
        <f>存量业务到期结构!B31</f>
        <v>对公存款</v>
      </c>
      <c r="C31" s="75"/>
      <c r="D31" s="75"/>
      <c r="E31" s="75"/>
      <c r="F31" s="75"/>
      <c r="G31" s="75"/>
      <c r="H31" s="75"/>
      <c r="I31" s="75"/>
      <c r="J31" s="75"/>
      <c r="K31" s="75"/>
      <c r="L31" s="75"/>
      <c r="M31" s="75"/>
      <c r="N31" s="75"/>
      <c r="O31" s="75"/>
      <c r="P31" s="75"/>
      <c r="Q31" s="75"/>
      <c r="R31" s="75"/>
      <c r="S31" s="75"/>
      <c r="T31" s="75"/>
      <c r="U31" s="75"/>
      <c r="V31" s="75"/>
      <c r="W31" s="75"/>
      <c r="X31" s="75"/>
      <c r="Y31" s="75"/>
      <c r="Z31" s="75"/>
      <c r="AA31" s="75"/>
      <c r="AB31" s="75"/>
      <c r="AC31" s="75"/>
      <c r="AD31" s="75"/>
      <c r="AE31" s="75"/>
      <c r="AF31" s="75"/>
      <c r="AG31" s="75"/>
      <c r="AH31" s="75"/>
      <c r="AI31" s="75"/>
      <c r="AJ31" s="75"/>
      <c r="AK31" s="75"/>
      <c r="AL31" s="75"/>
      <c r="AM31" s="75"/>
      <c r="AN31" s="75"/>
      <c r="AO31" s="75"/>
      <c r="AP31" s="75"/>
      <c r="AQ31" s="75"/>
    </row>
    <row r="32" spans="2:43" ht="16.5">
      <c r="B32" s="17" t="str">
        <f>存量业务到期结构!B32</f>
        <v>一般对公定期存款</v>
      </c>
      <c r="C32" s="76">
        <f>IFERROR('1输入-存量业务利率'!B23*100,0)</f>
        <v>2.0251316165482458</v>
      </c>
      <c r="D32" s="76">
        <f>IFERROR('1输入-存量业务利率'!C23*100,0)</f>
        <v>1.8905246192376757</v>
      </c>
      <c r="E32" s="76">
        <f>IFERROR('1输入-存量业务利率'!D23*100,0)</f>
        <v>1.8577557162889362</v>
      </c>
      <c r="F32" s="76">
        <f>IFERROR('1输入-存量业务利率'!E23*100,0)</f>
        <v>1.8172732645981495</v>
      </c>
      <c r="G32" s="76">
        <f>IFERROR('1输入-存量业务利率'!F23*100,0)</f>
        <v>2.0802416992604691</v>
      </c>
      <c r="H32" s="76">
        <f>IFERROR('1输入-存量业务利率'!G23*100,0)</f>
        <v>2.1169903499277645</v>
      </c>
      <c r="I32" s="76">
        <f>IFERROR('1输入-存量业务利率'!H23*100,0)</f>
        <v>2.1106831560050603</v>
      </c>
      <c r="J32" s="76">
        <f>IFERROR('1输入-存量业务利率'!I23*100,0)</f>
        <v>2.1131726501160122</v>
      </c>
      <c r="K32" s="76">
        <f>IFERROR('1输入-存量业务利率'!J23*100,0)</f>
        <v>2.3404688287903679</v>
      </c>
      <c r="L32" s="76">
        <f>IFERROR('1输入-存量业务利率'!K23*100,0)</f>
        <v>2.4275784890942913</v>
      </c>
      <c r="M32" s="76">
        <f>IFERROR('1输入-存量业务利率'!L23*100,0)</f>
        <v>2.2575413936132791</v>
      </c>
      <c r="N32" s="76">
        <f>IFERROR('1输入-存量业务利率'!M23*100,0)</f>
        <v>2.0261021038202673</v>
      </c>
      <c r="O32" s="76">
        <f>IFERROR('1输入-存量业务利率'!N23*100,0)</f>
        <v>3.4772934374450419</v>
      </c>
      <c r="P32" s="76">
        <f>IFERROR('1输入-存量业务利率'!O23*100,0)</f>
        <v>3.3065060438785681</v>
      </c>
      <c r="Q32" s="76">
        <f>IFERROR('1输入-存量业务利率'!P23*100,0)</f>
        <v>3.5953941167574777</v>
      </c>
      <c r="R32" s="76">
        <f>IFERROR('1输入-存量业务利率'!Q23*100,0)</f>
        <v>3.281696724857714</v>
      </c>
      <c r="S32" s="76">
        <f>IFERROR('1输入-存量业务利率'!R23*100,0)</f>
        <v>3.7109260648363755</v>
      </c>
      <c r="T32" s="76">
        <f>IFERROR('1输入-存量业务利率'!S23*100,0)</f>
        <v>3.4335436322425994</v>
      </c>
      <c r="U32" s="76">
        <f>IFERROR('1输入-存量业务利率'!T23*100,0)</f>
        <v>3.4595835630924068</v>
      </c>
      <c r="V32" s="76">
        <f>IFERROR('1输入-存量业务利率'!U23*100,0)</f>
        <v>3.3805921334866977</v>
      </c>
      <c r="W32" s="76">
        <f>IFERROR('1输入-存量业务利率'!V23*100,0)</f>
        <v>3.5993448768805747</v>
      </c>
      <c r="X32" s="76"/>
      <c r="Y32" s="76"/>
      <c r="Z32" s="76"/>
      <c r="AA32" s="76"/>
      <c r="AB32" s="76"/>
      <c r="AC32" s="76"/>
      <c r="AD32" s="76"/>
      <c r="AE32" s="76"/>
      <c r="AF32" s="76"/>
      <c r="AG32" s="76"/>
      <c r="AH32" s="76"/>
      <c r="AI32" s="76"/>
      <c r="AJ32" s="76"/>
      <c r="AK32" s="76"/>
      <c r="AL32" s="76"/>
      <c r="AM32" s="76"/>
      <c r="AN32" s="76"/>
      <c r="AO32" s="76"/>
      <c r="AP32" s="76"/>
      <c r="AQ32" s="76"/>
    </row>
    <row r="33" spans="2:43" ht="16.5">
      <c r="B33" s="17" t="str">
        <f>存量业务到期结构!B33</f>
        <v>对公结构性存款</v>
      </c>
      <c r="C33" s="76">
        <f>IFERROR('1输入-存量业务利率'!B24*100,0)</f>
        <v>3.5954222827763402</v>
      </c>
      <c r="D33" s="76">
        <f>IFERROR('1输入-存量业务利率'!C24*100,0)</f>
        <v>3.7856588405300697</v>
      </c>
      <c r="E33" s="76">
        <f>IFERROR('1输入-存量业务利率'!D24*100,0)</f>
        <v>3.7051091457826404</v>
      </c>
      <c r="F33" s="76">
        <f>IFERROR('1输入-存量业务利率'!E24*100,0)</f>
        <v>3.8799418393924698</v>
      </c>
      <c r="G33" s="76">
        <f>IFERROR('1输入-存量业务利率'!F24*100,0)</f>
        <v>3.7762937358290602</v>
      </c>
      <c r="H33" s="76">
        <f>IFERROR('1输入-存量业务利率'!G24*100,0)</f>
        <v>3.8120609451285099</v>
      </c>
      <c r="I33" s="76">
        <f>IFERROR('1输入-存量业务利率'!H24*100,0)</f>
        <v>4.1966896737562394</v>
      </c>
      <c r="J33" s="76">
        <f>IFERROR('1输入-存量业务利率'!I24*100,0)</f>
        <v>3.71003989839474</v>
      </c>
      <c r="K33" s="76">
        <f>IFERROR('1输入-存量业务利率'!J24*100,0)</f>
        <v>3.7011284183456996</v>
      </c>
      <c r="L33" s="76">
        <f>IFERROR('1输入-存量业务利率'!K24*100,0)</f>
        <v>3.4390283944314799</v>
      </c>
      <c r="M33" s="76">
        <f>IFERROR('1输入-存量业务利率'!L24*100,0)</f>
        <v>3.5066669819819798</v>
      </c>
      <c r="N33" s="76">
        <f>IFERROR('1输入-存量业务利率'!M24*100,0)</f>
        <v>3.7126036039213397</v>
      </c>
      <c r="O33" s="76">
        <f>IFERROR('1输入-存量业务利率'!N24*100,0)</f>
        <v>3.8</v>
      </c>
      <c r="P33" s="76">
        <f>IFERROR('1输入-存量业务利率'!O24*100,0)</f>
        <v>0</v>
      </c>
      <c r="Q33" s="76">
        <f>IFERROR('1输入-存量业务利率'!P24*100,0)</f>
        <v>0</v>
      </c>
      <c r="R33" s="76">
        <f>IFERROR('1输入-存量业务利率'!Q24*100,0)</f>
        <v>0</v>
      </c>
      <c r="S33" s="76">
        <f>IFERROR('1输入-存量业务利率'!R24*100,0)</f>
        <v>0</v>
      </c>
      <c r="T33" s="76">
        <f>IFERROR('1输入-存量业务利率'!S24*100,0)</f>
        <v>0</v>
      </c>
      <c r="U33" s="76">
        <f>IFERROR('1输入-存量业务利率'!T24*100,0)</f>
        <v>0</v>
      </c>
      <c r="V33" s="76">
        <f>IFERROR('1输入-存量业务利率'!U24*100,0)</f>
        <v>0</v>
      </c>
      <c r="W33" s="76">
        <f>IFERROR('1输入-存量业务利率'!V24*100,0)</f>
        <v>0</v>
      </c>
      <c r="X33" s="76"/>
      <c r="Y33" s="76"/>
      <c r="Z33" s="76"/>
      <c r="AA33" s="76"/>
      <c r="AB33" s="76"/>
      <c r="AC33" s="76"/>
      <c r="AD33" s="76"/>
      <c r="AE33" s="76"/>
      <c r="AF33" s="76"/>
      <c r="AG33" s="76"/>
      <c r="AH33" s="76"/>
      <c r="AI33" s="76"/>
      <c r="AJ33" s="76"/>
      <c r="AK33" s="76"/>
      <c r="AL33" s="76"/>
      <c r="AM33" s="76"/>
      <c r="AN33" s="76"/>
      <c r="AO33" s="76"/>
      <c r="AP33" s="76"/>
      <c r="AQ33" s="76"/>
    </row>
    <row r="34" spans="2:43" ht="16.5">
      <c r="B34" s="17" t="str">
        <f>存量业务到期结构!B34</f>
        <v>对公大额存单</v>
      </c>
      <c r="C34" s="76">
        <f>IFERROR('1输入-存量业务利率'!B25*100,0)</f>
        <v>1.9304620508366324</v>
      </c>
      <c r="D34" s="76">
        <f>IFERROR('1输入-存量业务利率'!C25*100,0)</f>
        <v>2.1261505214102501</v>
      </c>
      <c r="E34" s="76">
        <f>IFERROR('1输入-存量业务利率'!D25*100,0)</f>
        <v>1.9489436382505201</v>
      </c>
      <c r="F34" s="76">
        <f>IFERROR('1输入-存量业务利率'!E25*100,0)</f>
        <v>2.1353554993060997</v>
      </c>
      <c r="G34" s="76">
        <f>IFERROR('1输入-存量业务利率'!F25*100,0)</f>
        <v>2.1588037606027397</v>
      </c>
      <c r="H34" s="76">
        <f>IFERROR('1输入-存量业务利率'!G25*100,0)</f>
        <v>2.1506448490448902</v>
      </c>
      <c r="I34" s="76">
        <f>IFERROR('1输入-存量业务利率'!H25*100,0)</f>
        <v>2.2979159551861099</v>
      </c>
      <c r="J34" s="76">
        <f>IFERROR('1输入-存量业务利率'!I25*100,0)</f>
        <v>2.2282455967608801</v>
      </c>
      <c r="K34" s="76">
        <f>IFERROR('1输入-存量业务利率'!J25*100,0)</f>
        <v>2.2030237316230097</v>
      </c>
      <c r="L34" s="76">
        <f>IFERROR('1输入-存量业务利率'!K25*100,0)</f>
        <v>2.2884478058973401</v>
      </c>
      <c r="M34" s="76">
        <f>IFERROR('1输入-存量业务利率'!L25*100,0)</f>
        <v>2.3041238733664602</v>
      </c>
      <c r="N34" s="76">
        <f>IFERROR('1输入-存量业务利率'!M25*100,0)</f>
        <v>2.5843676808590801</v>
      </c>
      <c r="O34" s="76">
        <f>IFERROR('1输入-存量业务利率'!N25*100,0)</f>
        <v>3.108333</v>
      </c>
      <c r="P34" s="76">
        <f>IFERROR('1输入-存量业务利率'!O25*100,0)</f>
        <v>2.7333333333333298</v>
      </c>
      <c r="Q34" s="76">
        <f>IFERROR('1输入-存量业务利率'!P25*100,0)</f>
        <v>3.1</v>
      </c>
      <c r="R34" s="76">
        <f>IFERROR('1输入-存量业务利率'!Q25*100,0)</f>
        <v>2.9066552901023899</v>
      </c>
      <c r="S34" s="76">
        <f>IFERROR('1输入-存量业务利率'!R25*100,0)</f>
        <v>2.6966666666666703</v>
      </c>
      <c r="T34" s="76">
        <f>IFERROR('1输入-存量业务利率'!S25*100,0)</f>
        <v>3.4000000000000004</v>
      </c>
      <c r="U34" s="76">
        <f>IFERROR('1输入-存量业务利率'!T25*100,0)</f>
        <v>3.4000000000000004</v>
      </c>
      <c r="V34" s="76">
        <f>IFERROR('1输入-存量业务利率'!U25*100,0)</f>
        <v>2.9318840579710104</v>
      </c>
      <c r="W34" s="76">
        <f>IFERROR('1输入-存量业务利率'!V25*100,0)</f>
        <v>3.8854228054531657</v>
      </c>
      <c r="X34" s="76"/>
      <c r="Y34" s="76"/>
      <c r="Z34" s="76"/>
      <c r="AA34" s="76"/>
      <c r="AB34" s="76"/>
      <c r="AC34" s="76"/>
      <c r="AD34" s="76"/>
      <c r="AE34" s="76"/>
      <c r="AF34" s="76"/>
      <c r="AG34" s="76"/>
      <c r="AH34" s="76"/>
      <c r="AI34" s="76"/>
      <c r="AJ34" s="76"/>
      <c r="AK34" s="76"/>
      <c r="AL34" s="76"/>
      <c r="AM34" s="76"/>
      <c r="AN34" s="76"/>
      <c r="AO34" s="76"/>
      <c r="AP34" s="76"/>
      <c r="AQ34" s="76"/>
    </row>
    <row r="35" spans="2:43" ht="16.5">
      <c r="B35" s="17" t="str">
        <f>存量业务到期结构!B35</f>
        <v>对公协议存款</v>
      </c>
      <c r="C35" s="76">
        <f>IFERROR('1输入-存量业务利率'!B26*100,0)</f>
        <v>5.9116879999999998</v>
      </c>
      <c r="D35" s="76">
        <f>IFERROR('1输入-存量业务利率'!C26*100,0)</f>
        <v>6</v>
      </c>
      <c r="E35" s="76">
        <f>IFERROR('1输入-存量业务利率'!D26*100,0)</f>
        <v>6</v>
      </c>
      <c r="F35" s="76">
        <f>IFERROR('1输入-存量业务利率'!E26*100,0)</f>
        <v>6.0285710000000003</v>
      </c>
      <c r="G35" s="76">
        <f>IFERROR('1输入-存量业务利率'!F26*100,0)</f>
        <v>5.6666670000000003</v>
      </c>
      <c r="H35" s="76">
        <f>IFERROR('1输入-存量业务利率'!G26*100,0)</f>
        <v>6.16</v>
      </c>
      <c r="I35" s="76">
        <f>IFERROR('1输入-存量业务利率'!H26*100,0)</f>
        <v>0</v>
      </c>
      <c r="J35" s="76">
        <f>IFERROR('1输入-存量业务利率'!I26*100,0)</f>
        <v>0</v>
      </c>
      <c r="K35" s="76">
        <f>IFERROR('1输入-存量业务利率'!J26*100,0)</f>
        <v>5.3</v>
      </c>
      <c r="L35" s="76">
        <f>IFERROR('1输入-存量业务利率'!K26*100,0)</f>
        <v>5.4</v>
      </c>
      <c r="M35" s="76">
        <f>IFERROR('1输入-存量业务利率'!L26*100,0)</f>
        <v>5.4</v>
      </c>
      <c r="N35" s="76">
        <f>IFERROR('1输入-存量业务利率'!M26*100,0)</f>
        <v>0</v>
      </c>
      <c r="O35" s="76">
        <f>IFERROR('1输入-存量业务利率'!N26*100,0)</f>
        <v>5</v>
      </c>
      <c r="P35" s="76">
        <f>IFERROR('1输入-存量业务利率'!O26*100,0)</f>
        <v>0</v>
      </c>
      <c r="Q35" s="76">
        <f>IFERROR('1输入-存量业务利率'!P26*100,0)</f>
        <v>0</v>
      </c>
      <c r="R35" s="76">
        <f>IFERROR('1输入-存量业务利率'!Q26*100,0)</f>
        <v>0</v>
      </c>
      <c r="S35" s="76">
        <f>IFERROR('1输入-存量业务利率'!R26*100,0)</f>
        <v>0</v>
      </c>
      <c r="T35" s="76">
        <f>IFERROR('1输入-存量业务利率'!S26*100,0)</f>
        <v>6.16</v>
      </c>
      <c r="U35" s="76">
        <f>IFERROR('1输入-存量业务利率'!T26*100,0)</f>
        <v>0</v>
      </c>
      <c r="V35" s="76">
        <f>IFERROR('1输入-存量业务利率'!U26*100,0)</f>
        <v>4.3</v>
      </c>
      <c r="W35" s="76">
        <f>IFERROR('1输入-存量业务利率'!V26*100,0)</f>
        <v>3.8857142857142861</v>
      </c>
      <c r="X35" s="76"/>
      <c r="Y35" s="76"/>
      <c r="Z35" s="76"/>
      <c r="AA35" s="76"/>
      <c r="AB35" s="76"/>
      <c r="AC35" s="76"/>
      <c r="AD35" s="76"/>
      <c r="AE35" s="76"/>
      <c r="AF35" s="76"/>
      <c r="AG35" s="76"/>
      <c r="AH35" s="76"/>
      <c r="AI35" s="76"/>
      <c r="AJ35" s="76"/>
      <c r="AK35" s="76"/>
      <c r="AL35" s="76"/>
      <c r="AM35" s="76"/>
      <c r="AN35" s="76"/>
      <c r="AO35" s="76"/>
      <c r="AP35" s="76"/>
      <c r="AQ35" s="76"/>
    </row>
    <row r="36" spans="2:43" ht="16.5">
      <c r="B36" s="21" t="str">
        <f>存量业务到期结构!B36</f>
        <v>对公活期存款</v>
      </c>
      <c r="C36" s="76">
        <f>IFERROR('1输入-存量业务利率'!B27*100,0)</f>
        <v>0</v>
      </c>
      <c r="D36" s="76">
        <f>IFERROR('1输入-存量业务利率'!C27*100,0)</f>
        <v>0</v>
      </c>
      <c r="E36" s="76">
        <f>IFERROR('1输入-存量业务利率'!D27*100,0)</f>
        <v>0</v>
      </c>
      <c r="F36" s="76">
        <f>IFERROR('1输入-存量业务利率'!E27*100,0)</f>
        <v>0</v>
      </c>
      <c r="G36" s="76">
        <f>IFERROR('1输入-存量业务利率'!F27*100,0)</f>
        <v>0</v>
      </c>
      <c r="H36" s="76">
        <f>IFERROR('1输入-存量业务利率'!G27*100,0)</f>
        <v>0</v>
      </c>
      <c r="I36" s="76">
        <f>IFERROR('1输入-存量业务利率'!H27*100,0)</f>
        <v>0</v>
      </c>
      <c r="J36" s="76">
        <f>IFERROR('1输入-存量业务利率'!I27*100,0)</f>
        <v>0</v>
      </c>
      <c r="K36" s="76">
        <f>IFERROR('1输入-存量业务利率'!J27*100,0)</f>
        <v>0</v>
      </c>
      <c r="L36" s="76">
        <f>IFERROR('1输入-存量业务利率'!K27*100,0)</f>
        <v>0</v>
      </c>
      <c r="M36" s="76">
        <f>IFERROR('1输入-存量业务利率'!L27*100,0)</f>
        <v>0</v>
      </c>
      <c r="N36" s="76">
        <f>IFERROR('1输入-存量业务利率'!M27*100,0)</f>
        <v>0</v>
      </c>
      <c r="O36" s="76">
        <f>IFERROR('1输入-存量业务利率'!N27*100,0)</f>
        <v>0</v>
      </c>
      <c r="P36" s="76">
        <f>IFERROR('1输入-存量业务利率'!O27*100,0)</f>
        <v>0</v>
      </c>
      <c r="Q36" s="76">
        <f>IFERROR('1输入-存量业务利率'!P27*100,0)</f>
        <v>0</v>
      </c>
      <c r="R36" s="76">
        <f>IFERROR('1输入-存量业务利率'!Q27*100,0)</f>
        <v>0</v>
      </c>
      <c r="S36" s="76">
        <f>IFERROR('1输入-存量业务利率'!R27*100,0)</f>
        <v>0</v>
      </c>
      <c r="T36" s="76">
        <f>IFERROR('1输入-存量业务利率'!S27*100,0)</f>
        <v>0</v>
      </c>
      <c r="U36" s="76">
        <f>IFERROR('1输入-存量业务利率'!T27*100,0)</f>
        <v>0</v>
      </c>
      <c r="V36" s="76">
        <f>IFERROR('1输入-存量业务利率'!U27*100,0)</f>
        <v>0</v>
      </c>
      <c r="W36" s="76">
        <f>IFERROR('1输入-存量业务利率'!V27*100,0)</f>
        <v>0</v>
      </c>
      <c r="X36" s="76"/>
      <c r="Y36" s="76"/>
      <c r="Z36" s="76"/>
      <c r="AA36" s="76"/>
      <c r="AB36" s="76"/>
      <c r="AC36" s="76"/>
      <c r="AD36" s="76"/>
      <c r="AE36" s="76"/>
      <c r="AF36" s="76"/>
      <c r="AG36" s="76"/>
      <c r="AH36" s="76"/>
      <c r="AI36" s="76"/>
      <c r="AJ36" s="76"/>
      <c r="AK36" s="76"/>
      <c r="AL36" s="76"/>
      <c r="AM36" s="76"/>
      <c r="AN36" s="76"/>
      <c r="AO36" s="76"/>
      <c r="AP36" s="76"/>
      <c r="AQ36" s="76"/>
    </row>
    <row r="37" spans="2:43" ht="16.5">
      <c r="B37" s="21" t="str">
        <f>存量业务到期结构!B37</f>
        <v>对公通知存款</v>
      </c>
      <c r="C37" s="76">
        <f>IFERROR('1输入-存量业务利率'!B28*100,0)</f>
        <v>1.7707059594017922</v>
      </c>
      <c r="D37" s="76">
        <f>IFERROR('1输入-存量业务利率'!C28*100,0)</f>
        <v>0</v>
      </c>
      <c r="E37" s="76">
        <f>IFERROR('1输入-存量业务利率'!D28*100,0)</f>
        <v>0</v>
      </c>
      <c r="F37" s="76">
        <f>IFERROR('1输入-存量业务利率'!E28*100,0)</f>
        <v>0</v>
      </c>
      <c r="G37" s="76">
        <f>IFERROR('1输入-存量业务利率'!F28*100,0)</f>
        <v>0</v>
      </c>
      <c r="H37" s="76">
        <f>IFERROR('1输入-存量业务利率'!G28*100,0)</f>
        <v>0</v>
      </c>
      <c r="I37" s="76">
        <f>IFERROR('1输入-存量业务利率'!H28*100,0)</f>
        <v>0</v>
      </c>
      <c r="J37" s="76">
        <f>IFERROR('1输入-存量业务利率'!I28*100,0)</f>
        <v>0</v>
      </c>
      <c r="K37" s="76">
        <f>IFERROR('1输入-存量业务利率'!J28*100,0)</f>
        <v>0</v>
      </c>
      <c r="L37" s="76">
        <f>IFERROR('1输入-存量业务利率'!K28*100,0)</f>
        <v>0</v>
      </c>
      <c r="M37" s="76">
        <f>IFERROR('1输入-存量业务利率'!L28*100,0)</f>
        <v>0</v>
      </c>
      <c r="N37" s="76">
        <f>IFERROR('1输入-存量业务利率'!M28*100,0)</f>
        <v>0</v>
      </c>
      <c r="O37" s="76">
        <f>IFERROR('1输入-存量业务利率'!N28*100,0)</f>
        <v>0</v>
      </c>
      <c r="P37" s="76">
        <f>IFERROR('1输入-存量业务利率'!O28*100,0)</f>
        <v>0</v>
      </c>
      <c r="Q37" s="76">
        <f>IFERROR('1输入-存量业务利率'!P28*100,0)</f>
        <v>0</v>
      </c>
      <c r="R37" s="76">
        <f>IFERROR('1输入-存量业务利率'!Q28*100,0)</f>
        <v>0</v>
      </c>
      <c r="S37" s="76">
        <f>IFERROR('1输入-存量业务利率'!R28*100,0)</f>
        <v>0</v>
      </c>
      <c r="T37" s="76">
        <f>IFERROR('1输入-存量业务利率'!S28*100,0)</f>
        <v>0</v>
      </c>
      <c r="U37" s="76">
        <f>IFERROR('1输入-存量业务利率'!T28*100,0)</f>
        <v>0</v>
      </c>
      <c r="V37" s="76">
        <f>IFERROR('1输入-存量业务利率'!U28*100,0)</f>
        <v>0</v>
      </c>
      <c r="W37" s="76">
        <f>IFERROR('1输入-存量业务利率'!V28*100,0)</f>
        <v>0</v>
      </c>
      <c r="X37" s="76"/>
      <c r="Y37" s="76"/>
      <c r="Z37" s="76"/>
      <c r="AA37" s="76"/>
      <c r="AB37" s="76"/>
      <c r="AC37" s="76"/>
      <c r="AD37" s="76"/>
      <c r="AE37" s="76"/>
      <c r="AF37" s="76"/>
      <c r="AG37" s="76"/>
      <c r="AH37" s="76"/>
      <c r="AI37" s="76"/>
      <c r="AJ37" s="76"/>
      <c r="AK37" s="76"/>
      <c r="AL37" s="76"/>
      <c r="AM37" s="76"/>
      <c r="AN37" s="76"/>
      <c r="AO37" s="76"/>
      <c r="AP37" s="76"/>
      <c r="AQ37" s="76"/>
    </row>
    <row r="38" spans="2:43" ht="16.5">
      <c r="B38" s="16" t="str">
        <f>存量业务到期结构!B38</f>
        <v>零售存款</v>
      </c>
      <c r="C38" s="75"/>
      <c r="D38" s="75"/>
      <c r="E38" s="75"/>
      <c r="F38" s="75"/>
      <c r="G38" s="75"/>
      <c r="H38" s="75"/>
      <c r="I38" s="75"/>
      <c r="J38" s="75"/>
      <c r="K38" s="75"/>
      <c r="L38" s="75"/>
      <c r="M38" s="75"/>
      <c r="N38" s="75"/>
      <c r="O38" s="75"/>
      <c r="P38" s="75"/>
      <c r="Q38" s="75"/>
      <c r="R38" s="75"/>
      <c r="S38" s="75"/>
      <c r="T38" s="75"/>
      <c r="U38" s="75"/>
      <c r="V38" s="75"/>
      <c r="W38" s="75"/>
      <c r="X38" s="75"/>
      <c r="Y38" s="75"/>
      <c r="Z38" s="75"/>
      <c r="AA38" s="75"/>
      <c r="AB38" s="75"/>
      <c r="AC38" s="75"/>
      <c r="AD38" s="75"/>
      <c r="AE38" s="75"/>
      <c r="AF38" s="75"/>
      <c r="AG38" s="75"/>
      <c r="AH38" s="75"/>
      <c r="AI38" s="75"/>
      <c r="AJ38" s="75"/>
      <c r="AK38" s="75"/>
      <c r="AL38" s="75"/>
      <c r="AM38" s="75"/>
      <c r="AN38" s="75"/>
      <c r="AO38" s="75"/>
      <c r="AP38" s="75"/>
      <c r="AQ38" s="75"/>
    </row>
    <row r="39" spans="2:43" ht="16.5">
      <c r="B39" s="17" t="str">
        <f>存量业务到期结构!B39</f>
        <v>一般零售定期存款</v>
      </c>
      <c r="C39" s="76">
        <f>IFERROR('1输入-存量业务利率'!B30*100,0)</f>
        <v>1.8685834480292693</v>
      </c>
      <c r="D39" s="76">
        <f>IFERROR('1输入-存量业务利率'!C30*100,0)</f>
        <v>1.7502574107432298</v>
      </c>
      <c r="E39" s="76">
        <f>IFERROR('1输入-存量业务利率'!D30*100,0)</f>
        <v>1.7537400702075101</v>
      </c>
      <c r="F39" s="76">
        <f>IFERROR('1输入-存量业务利率'!E30*100,0)</f>
        <v>2.0358279790715601</v>
      </c>
      <c r="G39" s="76">
        <f>IFERROR('1输入-存量业务利率'!F30*100,0)</f>
        <v>2.1270417150460501</v>
      </c>
      <c r="H39" s="76">
        <f>IFERROR('1输入-存量业务利率'!G30*100,0)</f>
        <v>2.0704017811072202</v>
      </c>
      <c r="I39" s="76">
        <f>IFERROR('1输入-存量业务利率'!H30*100,0)</f>
        <v>2.33588076121071</v>
      </c>
      <c r="J39" s="76">
        <f>IFERROR('1输入-存量业务利率'!I30*100,0)</f>
        <v>2.3398043551519097</v>
      </c>
      <c r="K39" s="76">
        <f>IFERROR('1输入-存量业务利率'!J30*100,0)</f>
        <v>2.3613878477366201</v>
      </c>
      <c r="L39" s="76">
        <f>IFERROR('1输入-存量业务利率'!K30*100,0)</f>
        <v>2.3115272783422602</v>
      </c>
      <c r="M39" s="76">
        <f>IFERROR('1输入-存量业务利率'!L30*100,0)</f>
        <v>2.3392958409879401</v>
      </c>
      <c r="N39" s="76">
        <f>IFERROR('1输入-存量业务利率'!M30*100,0)</f>
        <v>2.3086821597537397</v>
      </c>
      <c r="O39" s="76">
        <f>IFERROR('1输入-存量业务利率'!N30*100,0)</f>
        <v>2.7330088495759597</v>
      </c>
      <c r="P39" s="76">
        <f>IFERROR('1输入-存量业务利率'!O30*100,0)</f>
        <v>2.7464208448695597</v>
      </c>
      <c r="Q39" s="76">
        <f>IFERROR('1输入-存量业务利率'!P30*100,0)</f>
        <v>2.75550854836075</v>
      </c>
      <c r="R39" s="76">
        <f>IFERROR('1输入-存量业务利率'!Q30*100,0)</f>
        <v>2.6939294919824199</v>
      </c>
      <c r="S39" s="76">
        <f>IFERROR('1输入-存量业务利率'!R30*100,0)</f>
        <v>2.7587903178545798</v>
      </c>
      <c r="T39" s="76">
        <f>IFERROR('1输入-存量业务利率'!S30*100,0)</f>
        <v>2.69919410494929</v>
      </c>
      <c r="U39" s="76">
        <f>IFERROR('1输入-存量业务利率'!T30*100,0)</f>
        <v>2.6926415317405494</v>
      </c>
      <c r="V39" s="76">
        <f>IFERROR('1输入-存量业务利率'!U30*100,0)</f>
        <v>2.63437301505471</v>
      </c>
      <c r="W39" s="76">
        <f>IFERROR('1输入-存量业务利率'!V30*100,0)</f>
        <v>3.5025208380179822</v>
      </c>
      <c r="X39" s="76"/>
      <c r="Y39" s="76"/>
      <c r="Z39" s="76"/>
      <c r="AA39" s="76"/>
      <c r="AB39" s="76"/>
      <c r="AC39" s="76"/>
      <c r="AD39" s="76"/>
      <c r="AE39" s="76"/>
      <c r="AF39" s="76"/>
      <c r="AG39" s="76"/>
      <c r="AH39" s="76"/>
      <c r="AI39" s="76"/>
      <c r="AJ39" s="76"/>
      <c r="AK39" s="76"/>
      <c r="AL39" s="76"/>
      <c r="AM39" s="76"/>
      <c r="AN39" s="76"/>
      <c r="AO39" s="76"/>
      <c r="AP39" s="76"/>
      <c r="AQ39" s="76"/>
    </row>
    <row r="40" spans="2:43" ht="16.5">
      <c r="B40" s="17" t="str">
        <f>存量业务到期结构!B40</f>
        <v>零售结构性存款</v>
      </c>
      <c r="C40" s="76">
        <f>IFERROR('1输入-存量业务利率'!B31*100,0)</f>
        <v>4.0088729957062599</v>
      </c>
      <c r="D40" s="76">
        <f>IFERROR('1输入-存量业务利率'!C31*100,0)</f>
        <v>3.8945422429331598</v>
      </c>
      <c r="E40" s="76">
        <f>IFERROR('1输入-存量业务利率'!D31*100,0)</f>
        <v>3.7836995056961102</v>
      </c>
      <c r="F40" s="76">
        <f>IFERROR('1输入-存量业务利率'!E31*100,0)</f>
        <v>4.04214690532232</v>
      </c>
      <c r="G40" s="76">
        <f>IFERROR('1输入-存量业务利率'!F31*100,0)</f>
        <v>3.95421131826141</v>
      </c>
      <c r="H40" s="76">
        <f>IFERROR('1输入-存量业务利率'!G31*100,0)</f>
        <v>4.0113355466123304</v>
      </c>
      <c r="I40" s="76">
        <f>IFERROR('1输入-存量业务利率'!H31*100,0)</f>
        <v>4.311229</v>
      </c>
      <c r="J40" s="76">
        <f>IFERROR('1输入-存量业务利率'!I31*100,0)</f>
        <v>3.9223380000000003</v>
      </c>
      <c r="K40" s="76">
        <f>IFERROR('1输入-存量业务利率'!J31*100,0)</f>
        <v>3.628422</v>
      </c>
      <c r="L40" s="76">
        <f>IFERROR('1输入-存量业务利率'!K31*100,0)</f>
        <v>3.6246609999999997</v>
      </c>
      <c r="M40" s="76">
        <f>IFERROR('1输入-存量业务利率'!L31*100,0)</f>
        <v>3.7067580000000002</v>
      </c>
      <c r="N40" s="76">
        <f>IFERROR('1输入-存量业务利率'!M31*100,0)</f>
        <v>3.9783919999999999</v>
      </c>
      <c r="O40" s="76">
        <f>IFERROR('1输入-存量业务利率'!N31*100,0)</f>
        <v>0</v>
      </c>
      <c r="P40" s="76">
        <f>IFERROR('1输入-存量业务利率'!O31*100,0)</f>
        <v>0</v>
      </c>
      <c r="Q40" s="76">
        <f>IFERROR('1输入-存量业务利率'!P31*100,0)</f>
        <v>0</v>
      </c>
      <c r="R40" s="76">
        <f>IFERROR('1输入-存量业务利率'!Q31*100,0)</f>
        <v>0</v>
      </c>
      <c r="S40" s="76">
        <f>IFERROR('1输入-存量业务利率'!R31*100,0)</f>
        <v>0</v>
      </c>
      <c r="T40" s="76">
        <f>IFERROR('1输入-存量业务利率'!S31*100,0)</f>
        <v>0</v>
      </c>
      <c r="U40" s="76">
        <f>IFERROR('1输入-存量业务利率'!T31*100,0)</f>
        <v>0</v>
      </c>
      <c r="V40" s="76">
        <f>IFERROR('1输入-存量业务利率'!U31*100,0)</f>
        <v>0</v>
      </c>
      <c r="W40" s="76">
        <f>IFERROR('1输入-存量业务利率'!V31*100,0)</f>
        <v>0</v>
      </c>
      <c r="X40" s="76"/>
      <c r="Y40" s="76"/>
      <c r="Z40" s="76"/>
      <c r="AA40" s="76"/>
      <c r="AB40" s="76"/>
      <c r="AC40" s="76"/>
      <c r="AD40" s="76"/>
      <c r="AE40" s="76"/>
      <c r="AF40" s="76"/>
      <c r="AG40" s="76"/>
      <c r="AH40" s="76"/>
      <c r="AI40" s="76"/>
      <c r="AJ40" s="76"/>
      <c r="AK40" s="76"/>
      <c r="AL40" s="76"/>
      <c r="AM40" s="76"/>
      <c r="AN40" s="76"/>
      <c r="AO40" s="76"/>
      <c r="AP40" s="76"/>
      <c r="AQ40" s="76"/>
    </row>
    <row r="41" spans="2:43" ht="16.5">
      <c r="B41" s="17" t="str">
        <f>存量业务到期结构!B41</f>
        <v>零售大额存单</v>
      </c>
      <c r="C41" s="76">
        <f>IFERROR('1输入-存量业务利率'!B32*100,0)</f>
        <v>1.7088755277798438</v>
      </c>
      <c r="D41" s="76">
        <f>IFERROR('1输入-存量业务利率'!C32*100,0)</f>
        <v>2.0834339609862402</v>
      </c>
      <c r="E41" s="76">
        <f>IFERROR('1输入-存量业务利率'!D32*100,0)</f>
        <v>2.03310808384279</v>
      </c>
      <c r="F41" s="76">
        <f>IFERROR('1输入-存量业务利率'!E32*100,0)</f>
        <v>2.3485664658561101</v>
      </c>
      <c r="G41" s="76">
        <f>IFERROR('1输入-存量业务利率'!F32*100,0)</f>
        <v>2.42300295390891</v>
      </c>
      <c r="H41" s="76">
        <f>IFERROR('1输入-存量业务利率'!G32*100,0)</f>
        <v>2.4070468270906202</v>
      </c>
      <c r="I41" s="76">
        <f>IFERROR('1输入-存量业务利率'!H32*100,0)</f>
        <v>2.6498510404761597</v>
      </c>
      <c r="J41" s="76">
        <f>IFERROR('1输入-存量业务利率'!I32*100,0)</f>
        <v>2.6506409954342098</v>
      </c>
      <c r="K41" s="76">
        <f>IFERROR('1输入-存量业务利率'!J32*100,0)</f>
        <v>2.6998905624977301</v>
      </c>
      <c r="L41" s="76">
        <f>IFERROR('1输入-存量业务利率'!K32*100,0)</f>
        <v>2.7084462659584099</v>
      </c>
      <c r="M41" s="76">
        <f>IFERROR('1输入-存量业务利率'!L32*100,0)</f>
        <v>2.6697827273152299</v>
      </c>
      <c r="N41" s="76">
        <f>IFERROR('1输入-存量业务利率'!M32*100,0)</f>
        <v>2.68764477780657</v>
      </c>
      <c r="O41" s="76">
        <f>IFERROR('1输入-存量业务利率'!N32*100,0)</f>
        <v>3.3221188909683801</v>
      </c>
      <c r="P41" s="76">
        <f>IFERROR('1输入-存量业务利率'!O32*100,0)</f>
        <v>3.1020090418315602</v>
      </c>
      <c r="Q41" s="76">
        <f>IFERROR('1输入-存量业务利率'!P32*100,0)</f>
        <v>3.0527851323828901</v>
      </c>
      <c r="R41" s="76">
        <f>IFERROR('1输入-存量业务利率'!Q32*100,0)</f>
        <v>3.1029332538564902</v>
      </c>
      <c r="S41" s="76">
        <f>IFERROR('1输入-存量业务利率'!R32*100,0)</f>
        <v>3.3051119790394301</v>
      </c>
      <c r="T41" s="76">
        <f>IFERROR('1输入-存量业务利率'!S32*100,0)</f>
        <v>3.2877399965390399</v>
      </c>
      <c r="U41" s="76">
        <f>IFERROR('1输入-存量业务利率'!T32*100,0)</f>
        <v>3.6579705385775401</v>
      </c>
      <c r="V41" s="76">
        <f>IFERROR('1输入-存量业务利率'!U32*100,0)</f>
        <v>3.7395241778847401</v>
      </c>
      <c r="W41" s="76">
        <f>IFERROR('1输入-存量业务利率'!V32*100,0)</f>
        <v>4.0540270317937432</v>
      </c>
      <c r="X41" s="76"/>
      <c r="Y41" s="76"/>
      <c r="Z41" s="76"/>
      <c r="AA41" s="76"/>
      <c r="AB41" s="76"/>
      <c r="AC41" s="76"/>
      <c r="AD41" s="76"/>
      <c r="AE41" s="76"/>
      <c r="AF41" s="76"/>
      <c r="AG41" s="76"/>
      <c r="AH41" s="76"/>
      <c r="AI41" s="76"/>
      <c r="AJ41" s="76"/>
      <c r="AK41" s="76"/>
      <c r="AL41" s="76"/>
      <c r="AM41" s="76"/>
      <c r="AN41" s="76"/>
      <c r="AO41" s="76"/>
      <c r="AP41" s="76"/>
      <c r="AQ41" s="76"/>
    </row>
    <row r="42" spans="2:43" ht="16.5">
      <c r="B42" s="21" t="str">
        <f>存量业务到期结构!B42</f>
        <v>零售活期存款</v>
      </c>
      <c r="C42" s="76">
        <f>IFERROR('1输入-存量业务利率'!B33*100,0)</f>
        <v>0</v>
      </c>
      <c r="D42" s="76">
        <f>IFERROR('1输入-存量业务利率'!C33*100,0)</f>
        <v>0</v>
      </c>
      <c r="E42" s="76">
        <f>IFERROR('1输入-存量业务利率'!D33*100,0)</f>
        <v>0</v>
      </c>
      <c r="F42" s="76">
        <f>IFERROR('1输入-存量业务利率'!E33*100,0)</f>
        <v>0</v>
      </c>
      <c r="G42" s="76">
        <f>IFERROR('1输入-存量业务利率'!F33*100,0)</f>
        <v>0</v>
      </c>
      <c r="H42" s="76">
        <f>IFERROR('1输入-存量业务利率'!G33*100,0)</f>
        <v>0</v>
      </c>
      <c r="I42" s="76">
        <f>IFERROR('1输入-存量业务利率'!H33*100,0)</f>
        <v>0</v>
      </c>
      <c r="J42" s="76">
        <f>IFERROR('1输入-存量业务利率'!I33*100,0)</f>
        <v>0</v>
      </c>
      <c r="K42" s="76">
        <f>IFERROR('1输入-存量业务利率'!J33*100,0)</f>
        <v>0</v>
      </c>
      <c r="L42" s="76">
        <f>IFERROR('1输入-存量业务利率'!K33*100,0)</f>
        <v>0</v>
      </c>
      <c r="M42" s="76">
        <f>IFERROR('1输入-存量业务利率'!L33*100,0)</f>
        <v>0</v>
      </c>
      <c r="N42" s="76">
        <f>IFERROR('1输入-存量业务利率'!M33*100,0)</f>
        <v>0</v>
      </c>
      <c r="O42" s="76">
        <f>IFERROR('1输入-存量业务利率'!N33*100,0)</f>
        <v>0</v>
      </c>
      <c r="P42" s="76">
        <f>IFERROR('1输入-存量业务利率'!O33*100,0)</f>
        <v>0</v>
      </c>
      <c r="Q42" s="76">
        <f>IFERROR('1输入-存量业务利率'!P33*100,0)</f>
        <v>0</v>
      </c>
      <c r="R42" s="76">
        <f>IFERROR('1输入-存量业务利率'!Q33*100,0)</f>
        <v>0</v>
      </c>
      <c r="S42" s="76">
        <f>IFERROR('1输入-存量业务利率'!R33*100,0)</f>
        <v>0</v>
      </c>
      <c r="T42" s="76">
        <f>IFERROR('1输入-存量业务利率'!S33*100,0)</f>
        <v>0</v>
      </c>
      <c r="U42" s="76">
        <f>IFERROR('1输入-存量业务利率'!T33*100,0)</f>
        <v>0</v>
      </c>
      <c r="V42" s="76">
        <f>IFERROR('1输入-存量业务利率'!U33*100,0)</f>
        <v>0</v>
      </c>
      <c r="W42" s="76">
        <f>IFERROR('1输入-存量业务利率'!V33*100,0)</f>
        <v>0</v>
      </c>
      <c r="X42" s="76"/>
      <c r="Y42" s="76"/>
      <c r="Z42" s="76"/>
      <c r="AA42" s="76"/>
      <c r="AB42" s="76"/>
      <c r="AC42" s="76"/>
      <c r="AD42" s="76"/>
      <c r="AE42" s="76"/>
      <c r="AF42" s="76"/>
      <c r="AG42" s="76"/>
      <c r="AH42" s="76"/>
      <c r="AI42" s="76"/>
      <c r="AJ42" s="76"/>
      <c r="AK42" s="76"/>
      <c r="AL42" s="76"/>
      <c r="AM42" s="76"/>
      <c r="AN42" s="76"/>
      <c r="AO42" s="76"/>
      <c r="AP42" s="76"/>
      <c r="AQ42" s="76"/>
    </row>
    <row r="43" spans="2:43" ht="16.5">
      <c r="B43" s="21" t="str">
        <f>存量业务到期结构!B43</f>
        <v>零售通知存款</v>
      </c>
      <c r="C43" s="76">
        <f>IFERROR('1输入-存量业务利率'!B34*100,0)</f>
        <v>0.93905732782759899</v>
      </c>
      <c r="D43" s="76">
        <f>IFERROR('1输入-存量业务利率'!C34*100,0)</f>
        <v>0</v>
      </c>
      <c r="E43" s="76">
        <f>IFERROR('1输入-存量业务利率'!D34*100,0)</f>
        <v>0</v>
      </c>
      <c r="F43" s="76">
        <f>IFERROR('1输入-存量业务利率'!E34*100,0)</f>
        <v>0</v>
      </c>
      <c r="G43" s="76">
        <f>IFERROR('1输入-存量业务利率'!F34*100,0)</f>
        <v>0</v>
      </c>
      <c r="H43" s="76">
        <f>IFERROR('1输入-存量业务利率'!G34*100,0)</f>
        <v>0</v>
      </c>
      <c r="I43" s="76">
        <f>IFERROR('1输入-存量业务利率'!H34*100,0)</f>
        <v>0</v>
      </c>
      <c r="J43" s="76">
        <f>IFERROR('1输入-存量业务利率'!I34*100,0)</f>
        <v>0</v>
      </c>
      <c r="K43" s="76">
        <f>IFERROR('1输入-存量业务利率'!J34*100,0)</f>
        <v>0</v>
      </c>
      <c r="L43" s="76">
        <f>IFERROR('1输入-存量业务利率'!K34*100,0)</f>
        <v>0</v>
      </c>
      <c r="M43" s="76">
        <f>IFERROR('1输入-存量业务利率'!L34*100,0)</f>
        <v>0</v>
      </c>
      <c r="N43" s="76">
        <f>IFERROR('1输入-存量业务利率'!M34*100,0)</f>
        <v>0</v>
      </c>
      <c r="O43" s="76">
        <f>IFERROR('1输入-存量业务利率'!N34*100,0)</f>
        <v>0</v>
      </c>
      <c r="P43" s="76">
        <f>IFERROR('1输入-存量业务利率'!O34*100,0)</f>
        <v>0</v>
      </c>
      <c r="Q43" s="76">
        <f>IFERROR('1输入-存量业务利率'!P34*100,0)</f>
        <v>0</v>
      </c>
      <c r="R43" s="76">
        <f>IFERROR('1输入-存量业务利率'!Q34*100,0)</f>
        <v>0</v>
      </c>
      <c r="S43" s="76">
        <f>IFERROR('1输入-存量业务利率'!R34*100,0)</f>
        <v>0</v>
      </c>
      <c r="T43" s="76">
        <f>IFERROR('1输入-存量业务利率'!S34*100,0)</f>
        <v>0</v>
      </c>
      <c r="U43" s="76">
        <f>IFERROR('1输入-存量业务利率'!T34*100,0)</f>
        <v>0</v>
      </c>
      <c r="V43" s="76">
        <f>IFERROR('1输入-存量业务利率'!U34*100,0)</f>
        <v>0</v>
      </c>
      <c r="W43" s="76">
        <f>IFERROR('1输入-存量业务利率'!V34*100,0)</f>
        <v>0</v>
      </c>
      <c r="X43" s="76"/>
      <c r="Y43" s="76"/>
      <c r="Z43" s="76"/>
      <c r="AA43" s="76"/>
      <c r="AB43" s="76"/>
      <c r="AC43" s="76"/>
      <c r="AD43" s="76"/>
      <c r="AE43" s="76"/>
      <c r="AF43" s="76"/>
      <c r="AG43" s="76"/>
      <c r="AH43" s="76"/>
      <c r="AI43" s="76"/>
      <c r="AJ43" s="76"/>
      <c r="AK43" s="76"/>
      <c r="AL43" s="76"/>
      <c r="AM43" s="76"/>
      <c r="AN43" s="76"/>
      <c r="AO43" s="76"/>
      <c r="AP43" s="76"/>
      <c r="AQ43" s="76"/>
    </row>
    <row r="44" spans="2:43" ht="15">
      <c r="B44" s="15" t="str">
        <f>存量业务到期结构!B44</f>
        <v>同业和其他金融机构存放款项</v>
      </c>
      <c r="C44" s="75"/>
      <c r="D44" s="75"/>
      <c r="E44" s="75"/>
      <c r="F44" s="75"/>
      <c r="G44" s="75"/>
      <c r="H44" s="75"/>
      <c r="I44" s="75"/>
      <c r="J44" s="75"/>
      <c r="K44" s="75"/>
      <c r="L44" s="75"/>
      <c r="M44" s="75"/>
      <c r="N44" s="75"/>
      <c r="O44" s="75"/>
      <c r="P44" s="75"/>
      <c r="Q44" s="75"/>
      <c r="R44" s="75"/>
      <c r="S44" s="75"/>
      <c r="T44" s="75"/>
      <c r="U44" s="75"/>
      <c r="V44" s="75"/>
      <c r="W44" s="75"/>
      <c r="X44" s="75"/>
      <c r="Y44" s="75"/>
      <c r="Z44" s="75"/>
      <c r="AA44" s="75"/>
      <c r="AB44" s="75"/>
      <c r="AC44" s="75"/>
      <c r="AD44" s="75"/>
      <c r="AE44" s="75"/>
      <c r="AF44" s="75"/>
      <c r="AG44" s="75"/>
      <c r="AH44" s="75"/>
      <c r="AI44" s="75"/>
      <c r="AJ44" s="75"/>
      <c r="AK44" s="75"/>
      <c r="AL44" s="75"/>
      <c r="AM44" s="75"/>
      <c r="AN44" s="75"/>
      <c r="AO44" s="75"/>
      <c r="AP44" s="75"/>
      <c r="AQ44" s="75"/>
    </row>
    <row r="45" spans="2:43" ht="16.5">
      <c r="B45" s="21" t="str">
        <f>存量业务到期结构!B45</f>
        <v>同业存放活期</v>
      </c>
      <c r="C45" s="76">
        <v>0</v>
      </c>
      <c r="D45" s="76">
        <v>0</v>
      </c>
      <c r="E45" s="76">
        <v>0</v>
      </c>
      <c r="F45" s="76">
        <v>0</v>
      </c>
      <c r="G45" s="76">
        <v>0</v>
      </c>
      <c r="H45" s="76">
        <v>0</v>
      </c>
      <c r="I45" s="76">
        <v>0</v>
      </c>
      <c r="J45" s="76">
        <v>0</v>
      </c>
      <c r="K45" s="76">
        <v>0</v>
      </c>
      <c r="L45" s="76">
        <v>0</v>
      </c>
      <c r="M45" s="76">
        <v>0</v>
      </c>
      <c r="N45" s="76">
        <v>0</v>
      </c>
      <c r="O45" s="76">
        <v>0</v>
      </c>
      <c r="P45" s="76">
        <v>0</v>
      </c>
      <c r="Q45" s="76">
        <v>0</v>
      </c>
      <c r="R45" s="76">
        <v>0</v>
      </c>
      <c r="S45" s="76">
        <v>0</v>
      </c>
      <c r="T45" s="76">
        <v>0</v>
      </c>
      <c r="U45" s="76">
        <v>0</v>
      </c>
      <c r="V45" s="76">
        <v>0</v>
      </c>
      <c r="W45" s="210">
        <v>1.5</v>
      </c>
      <c r="X45" s="76"/>
      <c r="Y45" s="76"/>
      <c r="Z45" s="76"/>
      <c r="AA45" s="76"/>
      <c r="AB45" s="76"/>
      <c r="AC45" s="76"/>
      <c r="AD45" s="76"/>
      <c r="AE45" s="76"/>
      <c r="AF45" s="76"/>
      <c r="AG45" s="76"/>
      <c r="AH45" s="76"/>
      <c r="AI45" s="76"/>
      <c r="AJ45" s="76"/>
      <c r="AK45" s="76"/>
      <c r="AL45" s="76"/>
      <c r="AM45" s="76"/>
      <c r="AN45" s="76"/>
      <c r="AO45" s="76"/>
      <c r="AP45" s="76"/>
      <c r="AQ45" s="76"/>
    </row>
    <row r="46" spans="2:43" ht="16.5">
      <c r="B46" s="17" t="str">
        <f>存量业务到期结构!B46</f>
        <v>同业存放定期</v>
      </c>
      <c r="C46" s="76">
        <f>IFERROR('1输入-存量业务利率'!B37*100,0)</f>
        <v>4.4166920656166262</v>
      </c>
      <c r="D46" s="76">
        <f>IFERROR('1输入-存量业务利率'!C37*100,0)</f>
        <v>3.5763029863067</v>
      </c>
      <c r="E46" s="76">
        <f>IFERROR('1输入-存量业务利率'!D37*100,0)</f>
        <v>3.2531208222958399</v>
      </c>
      <c r="F46" s="76">
        <f>IFERROR('1输入-存量业务利率'!E37*100,0)</f>
        <v>3.3906443946271998</v>
      </c>
      <c r="G46" s="76">
        <f>IFERROR('1输入-存量业务利率'!F37*100,0)</f>
        <v>3.4356431163402403</v>
      </c>
      <c r="H46" s="76">
        <f>IFERROR('1输入-存量业务利率'!G37*100,0)</f>
        <v>3.4306551568484598</v>
      </c>
      <c r="I46" s="76">
        <f>IFERROR('1输入-存量业务利率'!H37*100,0)</f>
        <v>4.0996009592507203</v>
      </c>
      <c r="J46" s="76">
        <f>IFERROR('1输入-存量业务利率'!I37*100,0)</f>
        <v>3.6227689999999999</v>
      </c>
      <c r="K46" s="76">
        <f>IFERROR('1输入-存量业务利率'!J37*100,0)</f>
        <v>3.5430190000000001</v>
      </c>
      <c r="L46" s="76">
        <f>IFERROR('1输入-存量业务利率'!K37*100,0)</f>
        <v>2.894482</v>
      </c>
      <c r="M46" s="76">
        <f>IFERROR('1输入-存量业务利率'!L37*100,0)</f>
        <v>2.3628840000000002</v>
      </c>
      <c r="N46" s="76">
        <f>IFERROR('1输入-存量业务利率'!M37*100,0)</f>
        <v>3.31450063955233</v>
      </c>
      <c r="O46" s="76">
        <f>IFERROR('1输入-存量业务利率'!N37*100,0)</f>
        <v>0</v>
      </c>
      <c r="P46" s="76">
        <f>IFERROR('1输入-存量业务利率'!O37*100,0)</f>
        <v>0</v>
      </c>
      <c r="Q46" s="76">
        <f>IFERROR('1输入-存量业务利率'!P37*100,0)</f>
        <v>0</v>
      </c>
      <c r="R46" s="76">
        <f>IFERROR('1输入-存量业务利率'!Q37*100,0)</f>
        <v>0</v>
      </c>
      <c r="S46" s="76">
        <f>IFERROR('1输入-存量业务利率'!R37*100,0)</f>
        <v>0</v>
      </c>
      <c r="T46" s="76">
        <f>IFERROR('1输入-存量业务利率'!S37*100,0)</f>
        <v>0</v>
      </c>
      <c r="U46" s="76">
        <f>IFERROR('1输入-存量业务利率'!T37*100,0)</f>
        <v>0</v>
      </c>
      <c r="V46" s="76">
        <f>IFERROR('1输入-存量业务利率'!U37*100,0)</f>
        <v>0</v>
      </c>
      <c r="W46" s="76">
        <f>IFERROR('1输入-存量业务利率'!V37*100,0)</f>
        <v>0</v>
      </c>
      <c r="X46" s="76"/>
      <c r="Y46" s="76"/>
      <c r="Z46" s="76"/>
      <c r="AA46" s="76"/>
      <c r="AB46" s="76"/>
      <c r="AC46" s="76"/>
      <c r="AD46" s="76"/>
      <c r="AE46" s="76"/>
      <c r="AF46" s="76"/>
      <c r="AG46" s="76"/>
      <c r="AH46" s="76"/>
      <c r="AI46" s="76"/>
      <c r="AJ46" s="76"/>
      <c r="AK46" s="76"/>
      <c r="AL46" s="76"/>
      <c r="AM46" s="76"/>
      <c r="AN46" s="76"/>
      <c r="AO46" s="76"/>
      <c r="AP46" s="76"/>
      <c r="AQ46" s="76"/>
    </row>
    <row r="47" spans="2:43" ht="15">
      <c r="B47" s="15" t="str">
        <f>存量业务到期结构!B47</f>
        <v>拆入资金</v>
      </c>
      <c r="C47" s="76">
        <f>IFERROR('1输入-存量业务利率'!B38*100,0)</f>
        <v>2.7041849830132096</v>
      </c>
      <c r="D47" s="76">
        <f>IFERROR('1输入-存量业务利率'!C38*100,0)</f>
        <v>0</v>
      </c>
      <c r="E47" s="76">
        <f>IFERROR('1输入-存量业务利率'!D38*100,0)</f>
        <v>3.0714287408637899</v>
      </c>
      <c r="F47" s="76">
        <f>IFERROR('1输入-存量业务利率'!E38*100,0)</f>
        <v>0</v>
      </c>
      <c r="G47" s="76">
        <f>IFERROR('1输入-存量业务利率'!F38*100,0)</f>
        <v>3.8055555555555598</v>
      </c>
      <c r="H47" s="76">
        <f>IFERROR('1输入-存量业务利率'!G38*100,0)</f>
        <v>0</v>
      </c>
      <c r="I47" s="76">
        <f>IFERROR('1输入-存量业务利率'!H38*100,0)</f>
        <v>0</v>
      </c>
      <c r="J47" s="76">
        <f>IFERROR('1输入-存量业务利率'!I38*100,0)</f>
        <v>0</v>
      </c>
      <c r="K47" s="76">
        <f>IFERROR('1输入-存量业务利率'!J38*100,0)</f>
        <v>0</v>
      </c>
      <c r="L47" s="76">
        <f>IFERROR('1输入-存量业务利率'!K38*100,0)</f>
        <v>0</v>
      </c>
      <c r="M47" s="76">
        <f>IFERROR('1输入-存量业务利率'!L38*100,0)</f>
        <v>0</v>
      </c>
      <c r="N47" s="76">
        <f>IFERROR('1输入-存量业务利率'!M38*100,0)</f>
        <v>0</v>
      </c>
      <c r="O47" s="76">
        <f>IFERROR('1输入-存量业务利率'!N38*100,0)</f>
        <v>0</v>
      </c>
      <c r="P47" s="76">
        <f>IFERROR('1输入-存量业务利率'!O38*100,0)</f>
        <v>0</v>
      </c>
      <c r="Q47" s="76">
        <f>IFERROR('1输入-存量业务利率'!P38*100,0)</f>
        <v>0</v>
      </c>
      <c r="R47" s="76">
        <f>IFERROR('1输入-存量业务利率'!Q38*100,0)</f>
        <v>0</v>
      </c>
      <c r="S47" s="76">
        <f>IFERROR('1输入-存量业务利率'!R38*100,0)</f>
        <v>0</v>
      </c>
      <c r="T47" s="76">
        <f>IFERROR('1输入-存量业务利率'!S38*100,0)</f>
        <v>0</v>
      </c>
      <c r="U47" s="76">
        <f>IFERROR('1输入-存量业务利率'!T38*100,0)</f>
        <v>0</v>
      </c>
      <c r="V47" s="76">
        <f>IFERROR('1输入-存量业务利率'!U38*100,0)</f>
        <v>0</v>
      </c>
      <c r="W47" s="76">
        <f>IFERROR('1输入-存量业务利率'!V38*100,0)</f>
        <v>0</v>
      </c>
      <c r="X47" s="76"/>
      <c r="Y47" s="76"/>
      <c r="Z47" s="76"/>
      <c r="AA47" s="76"/>
      <c r="AB47" s="76"/>
      <c r="AC47" s="76"/>
      <c r="AD47" s="76"/>
      <c r="AE47" s="76"/>
      <c r="AF47" s="76"/>
      <c r="AG47" s="76"/>
      <c r="AH47" s="76"/>
      <c r="AI47" s="76"/>
      <c r="AJ47" s="76"/>
      <c r="AK47" s="76"/>
      <c r="AL47" s="76"/>
      <c r="AM47" s="76"/>
      <c r="AN47" s="76"/>
      <c r="AO47" s="76"/>
      <c r="AP47" s="76"/>
      <c r="AQ47" s="76"/>
    </row>
    <row r="48" spans="2:43" ht="15">
      <c r="B48" s="15" t="str">
        <f>存量业务到期结构!B48</f>
        <v>卖出回购金融资产</v>
      </c>
      <c r="C48" s="75"/>
      <c r="D48" s="75"/>
      <c r="E48" s="75"/>
      <c r="F48" s="75"/>
      <c r="G48" s="75"/>
      <c r="H48" s="75"/>
      <c r="I48" s="75"/>
      <c r="J48" s="75"/>
      <c r="K48" s="75"/>
      <c r="L48" s="75"/>
      <c r="M48" s="75"/>
      <c r="N48" s="75"/>
      <c r="O48" s="75"/>
      <c r="P48" s="75"/>
      <c r="Q48" s="75"/>
      <c r="R48" s="75"/>
      <c r="S48" s="75"/>
      <c r="T48" s="75"/>
      <c r="U48" s="75"/>
      <c r="V48" s="75"/>
      <c r="W48" s="75"/>
      <c r="X48" s="75"/>
      <c r="Y48" s="75"/>
      <c r="Z48" s="75"/>
      <c r="AA48" s="75"/>
      <c r="AB48" s="75"/>
      <c r="AC48" s="75"/>
      <c r="AD48" s="75"/>
      <c r="AE48" s="75"/>
      <c r="AF48" s="75"/>
      <c r="AG48" s="75"/>
      <c r="AH48" s="75"/>
      <c r="AI48" s="75"/>
      <c r="AJ48" s="75"/>
      <c r="AK48" s="75"/>
      <c r="AL48" s="75"/>
      <c r="AM48" s="75"/>
      <c r="AN48" s="75"/>
      <c r="AO48" s="75"/>
      <c r="AP48" s="75"/>
      <c r="AQ48" s="75"/>
    </row>
    <row r="49" spans="2:43" ht="16.5">
      <c r="B49" s="17" t="str">
        <f>存量业务到期结构!B49</f>
        <v>卖出回购债券</v>
      </c>
      <c r="C49" s="76">
        <f>IFERROR('1输入-存量业务利率'!B39*100,0)</f>
        <v>2.6228944133190697</v>
      </c>
      <c r="D49" s="76">
        <f>IFERROR('1输入-存量业务利率'!C39*100,0)</f>
        <v>2.9266186067551301</v>
      </c>
      <c r="E49" s="76">
        <f>IFERROR('1输入-存量业务利率'!D39*100,0)</f>
        <v>0</v>
      </c>
      <c r="F49" s="76">
        <f>IFERROR('1输入-存量业务利率'!E39*100,0)</f>
        <v>0</v>
      </c>
      <c r="G49" s="76">
        <f>IFERROR('1输入-存量业务利率'!F39*100,0)</f>
        <v>0</v>
      </c>
      <c r="H49" s="76">
        <f>IFERROR('1输入-存量业务利率'!G39*100,0)</f>
        <v>0</v>
      </c>
      <c r="I49" s="76">
        <f>IFERROR('1输入-存量业务利率'!H39*100,0)</f>
        <v>0</v>
      </c>
      <c r="J49" s="76">
        <f>IFERROR('1输入-存量业务利率'!I39*100,0)</f>
        <v>0</v>
      </c>
      <c r="K49" s="76">
        <f>IFERROR('1输入-存量业务利率'!J39*100,0)</f>
        <v>0</v>
      </c>
      <c r="L49" s="76">
        <f>IFERROR('1输入-存量业务利率'!K39*100,0)</f>
        <v>0</v>
      </c>
      <c r="M49" s="76">
        <f>IFERROR('1输入-存量业务利率'!L39*100,0)</f>
        <v>0</v>
      </c>
      <c r="N49" s="76">
        <f>IFERROR('1输入-存量业务利率'!M39*100,0)</f>
        <v>0</v>
      </c>
      <c r="O49" s="76">
        <f>IFERROR('1输入-存量业务利率'!N39*100,0)</f>
        <v>0</v>
      </c>
      <c r="P49" s="76">
        <f>IFERROR('1输入-存量业务利率'!O39*100,0)</f>
        <v>0</v>
      </c>
      <c r="Q49" s="76">
        <f>IFERROR('1输入-存量业务利率'!P39*100,0)</f>
        <v>0</v>
      </c>
      <c r="R49" s="76">
        <f>IFERROR('1输入-存量业务利率'!Q39*100,0)</f>
        <v>0</v>
      </c>
      <c r="S49" s="76">
        <f>IFERROR('1输入-存量业务利率'!R39*100,0)</f>
        <v>0</v>
      </c>
      <c r="T49" s="76">
        <f>IFERROR('1输入-存量业务利率'!S39*100,0)</f>
        <v>0</v>
      </c>
      <c r="U49" s="76">
        <f>IFERROR('1输入-存量业务利率'!T39*100,0)</f>
        <v>0</v>
      </c>
      <c r="V49" s="76">
        <f>IFERROR('1输入-存量业务利率'!U39*100,0)</f>
        <v>0</v>
      </c>
      <c r="W49" s="76">
        <f>IFERROR('1输入-存量业务利率'!V39*100,0)</f>
        <v>0</v>
      </c>
      <c r="X49" s="76"/>
      <c r="Y49" s="76"/>
      <c r="Z49" s="76"/>
      <c r="AA49" s="76"/>
      <c r="AB49" s="76"/>
      <c r="AC49" s="76"/>
      <c r="AD49" s="76"/>
      <c r="AE49" s="76"/>
      <c r="AF49" s="76"/>
      <c r="AG49" s="76"/>
      <c r="AH49" s="76"/>
      <c r="AI49" s="76"/>
      <c r="AJ49" s="76"/>
      <c r="AK49" s="76"/>
      <c r="AL49" s="76"/>
      <c r="AM49" s="76"/>
      <c r="AN49" s="76"/>
      <c r="AO49" s="76"/>
      <c r="AP49" s="76"/>
      <c r="AQ49" s="76"/>
    </row>
    <row r="50" spans="2:43" ht="16.5">
      <c r="B50" s="17" t="str">
        <f>存量业务到期结构!B50</f>
        <v>卖出回购票据</v>
      </c>
      <c r="C50" s="76">
        <f>IFERROR('1输入-存量业务利率'!B40*100,0)</f>
        <v>2.8891455192698596</v>
      </c>
      <c r="D50" s="76">
        <f>IFERROR('1输入-存量业务利率'!C40*100,0)</f>
        <v>2.9440624660975798</v>
      </c>
      <c r="E50" s="76">
        <f>IFERROR('1输入-存量业务利率'!D40*100,0)</f>
        <v>3.00379691637451</v>
      </c>
      <c r="F50" s="76">
        <f>IFERROR('1输入-存量业务利率'!E40*100,0)</f>
        <v>0</v>
      </c>
      <c r="G50" s="76">
        <f>IFERROR('1输入-存量业务利率'!F40*100,0)</f>
        <v>0</v>
      </c>
      <c r="H50" s="76">
        <f>IFERROR('1输入-存量业务利率'!G40*100,0)</f>
        <v>4.3358760000000007</v>
      </c>
      <c r="I50" s="76">
        <f>IFERROR('1输入-存量业务利率'!H40*100,0)</f>
        <v>0</v>
      </c>
      <c r="J50" s="76">
        <f>IFERROR('1输入-存量业务利率'!I40*100,0)</f>
        <v>0</v>
      </c>
      <c r="K50" s="76">
        <f>IFERROR('1输入-存量业务利率'!J40*100,0)</f>
        <v>0</v>
      </c>
      <c r="L50" s="76">
        <f>IFERROR('1输入-存量业务利率'!K40*100,0)</f>
        <v>0</v>
      </c>
      <c r="M50" s="76">
        <f>IFERROR('1输入-存量业务利率'!L40*100,0)</f>
        <v>0</v>
      </c>
      <c r="N50" s="76">
        <f>IFERROR('1输入-存量业务利率'!M40*100,0)</f>
        <v>0</v>
      </c>
      <c r="O50" s="76">
        <f>IFERROR('1输入-存量业务利率'!N40*100,0)</f>
        <v>0</v>
      </c>
      <c r="P50" s="76">
        <f>IFERROR('1输入-存量业务利率'!O40*100,0)</f>
        <v>0</v>
      </c>
      <c r="Q50" s="76">
        <f>IFERROR('1输入-存量业务利率'!P40*100,0)</f>
        <v>0</v>
      </c>
      <c r="R50" s="76">
        <f>IFERROR('1输入-存量业务利率'!Q40*100,0)</f>
        <v>0</v>
      </c>
      <c r="S50" s="76">
        <f>IFERROR('1输入-存量业务利率'!R40*100,0)</f>
        <v>0</v>
      </c>
      <c r="T50" s="76">
        <f>IFERROR('1输入-存量业务利率'!S40*100,0)</f>
        <v>0</v>
      </c>
      <c r="U50" s="76">
        <f>IFERROR('1输入-存量业务利率'!T40*100,0)</f>
        <v>0</v>
      </c>
      <c r="V50" s="76">
        <f>IFERROR('1输入-存量业务利率'!U40*100,0)</f>
        <v>0</v>
      </c>
      <c r="W50" s="76">
        <f>IFERROR('1输入-存量业务利率'!V40*100,0)</f>
        <v>0</v>
      </c>
      <c r="X50" s="76"/>
      <c r="Y50" s="76"/>
      <c r="Z50" s="76"/>
      <c r="AA50" s="76"/>
      <c r="AB50" s="76"/>
      <c r="AC50" s="76"/>
      <c r="AD50" s="76"/>
      <c r="AE50" s="76"/>
      <c r="AF50" s="76"/>
      <c r="AG50" s="76"/>
      <c r="AH50" s="76"/>
      <c r="AI50" s="76"/>
      <c r="AJ50" s="76"/>
      <c r="AK50" s="76"/>
      <c r="AL50" s="76"/>
      <c r="AM50" s="76"/>
      <c r="AN50" s="76"/>
      <c r="AO50" s="76"/>
      <c r="AP50" s="76"/>
      <c r="AQ50" s="76"/>
    </row>
    <row r="51" spans="2:43" ht="15">
      <c r="B51" s="15" t="str">
        <f>存量业务到期结构!B51</f>
        <v>应付债券</v>
      </c>
      <c r="C51" s="75"/>
      <c r="D51" s="75"/>
      <c r="E51" s="75"/>
      <c r="F51" s="75"/>
      <c r="G51" s="75"/>
      <c r="H51" s="75"/>
      <c r="I51" s="75"/>
      <c r="J51" s="75"/>
      <c r="K51" s="75"/>
      <c r="L51" s="75"/>
      <c r="M51" s="75"/>
      <c r="N51" s="75"/>
      <c r="O51" s="75"/>
      <c r="P51" s="75"/>
      <c r="Q51" s="75"/>
      <c r="R51" s="75"/>
      <c r="S51" s="75"/>
      <c r="T51" s="75"/>
      <c r="U51" s="75"/>
      <c r="V51" s="75"/>
      <c r="W51" s="75"/>
      <c r="X51" s="75"/>
      <c r="Y51" s="75"/>
      <c r="Z51" s="75"/>
      <c r="AA51" s="75"/>
      <c r="AB51" s="75"/>
      <c r="AC51" s="75"/>
      <c r="AD51" s="75"/>
      <c r="AE51" s="75"/>
      <c r="AF51" s="75"/>
      <c r="AG51" s="75"/>
      <c r="AH51" s="75"/>
      <c r="AI51" s="75"/>
      <c r="AJ51" s="75"/>
      <c r="AK51" s="75"/>
      <c r="AL51" s="75"/>
      <c r="AM51" s="75"/>
      <c r="AN51" s="75"/>
      <c r="AO51" s="75"/>
      <c r="AP51" s="75"/>
      <c r="AQ51" s="75"/>
    </row>
    <row r="52" spans="2:43" ht="16.5">
      <c r="B52" s="17" t="str">
        <f>存量业务到期结构!B52</f>
        <v>次级定期债券</v>
      </c>
      <c r="C52" s="76">
        <f>IFERROR('1输入-存量业务利率'!B41*100,0)</f>
        <v>0</v>
      </c>
      <c r="D52" s="76">
        <f>IFERROR('1输入-存量业务利率'!C41*100,0)</f>
        <v>0</v>
      </c>
      <c r="E52" s="76">
        <f>IFERROR('1输入-存量业务利率'!D41*100,0)</f>
        <v>0</v>
      </c>
      <c r="F52" s="76">
        <f>IFERROR('1输入-存量业务利率'!E41*100,0)</f>
        <v>0</v>
      </c>
      <c r="G52" s="76">
        <f>IFERROR('1输入-存量业务利率'!F41*100,0)</f>
        <v>0</v>
      </c>
      <c r="H52" s="76">
        <f>IFERROR('1输入-存量业务利率'!G41*100,0)</f>
        <v>0</v>
      </c>
      <c r="I52" s="76">
        <f>IFERROR('1输入-存量业务利率'!H41*100,0)</f>
        <v>0</v>
      </c>
      <c r="J52" s="76">
        <f>IFERROR('1输入-存量业务利率'!I41*100,0)</f>
        <v>0</v>
      </c>
      <c r="K52" s="76">
        <f>IFERROR('1输入-存量业务利率'!J41*100,0)</f>
        <v>0</v>
      </c>
      <c r="L52" s="76">
        <f>IFERROR('1输入-存量业务利率'!K41*100,0)</f>
        <v>0</v>
      </c>
      <c r="M52" s="76">
        <f>IFERROR('1输入-存量业务利率'!L41*100,0)</f>
        <v>0</v>
      </c>
      <c r="N52" s="76">
        <f>IFERROR('1输入-存量业务利率'!M41*100,0)</f>
        <v>0</v>
      </c>
      <c r="O52" s="76">
        <f>IFERROR('1输入-存量业务利率'!N41*100,0)</f>
        <v>0</v>
      </c>
      <c r="P52" s="76">
        <f>IFERROR('1输入-存量业务利率'!O41*100,0)</f>
        <v>0</v>
      </c>
      <c r="Q52" s="76">
        <f>IFERROR('1输入-存量业务利率'!P41*100,0)</f>
        <v>0</v>
      </c>
      <c r="R52" s="76">
        <f>IFERROR('1输入-存量业务利率'!Q41*100,0)</f>
        <v>0</v>
      </c>
      <c r="S52" s="76">
        <f>IFERROR('1输入-存量业务利率'!R41*100,0)</f>
        <v>0</v>
      </c>
      <c r="T52" s="76">
        <f>IFERROR('1输入-存量业务利率'!S41*100,0)</f>
        <v>0</v>
      </c>
      <c r="U52" s="76">
        <f>IFERROR('1输入-存量业务利率'!T41*100,0)</f>
        <v>0</v>
      </c>
      <c r="V52" s="76">
        <f>IFERROR('1输入-存量业务利率'!U41*100,0)</f>
        <v>0</v>
      </c>
      <c r="W52" s="76">
        <f>IFERROR('1输入-存量业务利率'!V41*100,0)</f>
        <v>5.7895652173913037</v>
      </c>
      <c r="X52" s="76"/>
      <c r="Y52" s="76"/>
      <c r="Z52" s="76"/>
      <c r="AA52" s="76"/>
      <c r="AB52" s="76"/>
      <c r="AC52" s="76"/>
      <c r="AD52" s="76"/>
      <c r="AE52" s="76"/>
      <c r="AF52" s="76"/>
      <c r="AG52" s="76"/>
      <c r="AH52" s="76"/>
      <c r="AI52" s="76"/>
      <c r="AJ52" s="76"/>
      <c r="AK52" s="76"/>
      <c r="AL52" s="76"/>
      <c r="AM52" s="76"/>
      <c r="AN52" s="76"/>
      <c r="AO52" s="76"/>
      <c r="AP52" s="76"/>
      <c r="AQ52" s="76"/>
    </row>
    <row r="53" spans="2:43" ht="16.5">
      <c r="B53" s="17" t="str">
        <f>存量业务到期结构!B53</f>
        <v>长期债券</v>
      </c>
      <c r="C53" s="76">
        <f>IFERROR('1输入-存量业务利率'!B42*100,0)</f>
        <v>0</v>
      </c>
      <c r="D53" s="76">
        <f>IFERROR('1输入-存量业务利率'!C42*100,0)</f>
        <v>0</v>
      </c>
      <c r="E53" s="76">
        <f>IFERROR('1输入-存量业务利率'!D42*100,0)</f>
        <v>0</v>
      </c>
      <c r="F53" s="76">
        <f>IFERROR('1输入-存量业务利率'!E42*100,0)</f>
        <v>0</v>
      </c>
      <c r="G53" s="76">
        <f>IFERROR('1输入-存量业务利率'!F42*100,0)</f>
        <v>0</v>
      </c>
      <c r="H53" s="76">
        <f>IFERROR('1输入-存量业务利率'!G42*100,0)</f>
        <v>0</v>
      </c>
      <c r="I53" s="76">
        <f>IFERROR('1输入-存量业务利率'!H42*100,0)</f>
        <v>0</v>
      </c>
      <c r="J53" s="76">
        <f>IFERROR('1输入-存量业务利率'!I42*100,0)</f>
        <v>0</v>
      </c>
      <c r="K53" s="76">
        <f>IFERROR('1输入-存量业务利率'!J42*100,0)</f>
        <v>0</v>
      </c>
      <c r="L53" s="76">
        <f>IFERROR('1输入-存量业务利率'!K42*100,0)</f>
        <v>0</v>
      </c>
      <c r="M53" s="76">
        <f>IFERROR('1输入-存量业务利率'!L42*100,0)</f>
        <v>0</v>
      </c>
      <c r="N53" s="76">
        <f>IFERROR('1输入-存量业务利率'!M42*100,0)</f>
        <v>0</v>
      </c>
      <c r="O53" s="76">
        <f>IFERROR('1输入-存量业务利率'!N42*100,0)</f>
        <v>0</v>
      </c>
      <c r="P53" s="76">
        <f>IFERROR('1输入-存量业务利率'!O42*100,0)</f>
        <v>0</v>
      </c>
      <c r="Q53" s="76">
        <f>IFERROR('1输入-存量业务利率'!P42*100,0)</f>
        <v>0</v>
      </c>
      <c r="R53" s="76">
        <f>IFERROR('1输入-存量业务利率'!Q42*100,0)</f>
        <v>0</v>
      </c>
      <c r="S53" s="76">
        <f>IFERROR('1输入-存量业务利率'!R42*100,0)</f>
        <v>0</v>
      </c>
      <c r="T53" s="76">
        <f>IFERROR('1输入-存量业务利率'!S42*100,0)</f>
        <v>4.2</v>
      </c>
      <c r="U53" s="76">
        <f>IFERROR('1输入-存量业务利率'!T42*100,0)</f>
        <v>0</v>
      </c>
      <c r="V53" s="76">
        <f>IFERROR('1输入-存量业务利率'!U42*100,0)</f>
        <v>0</v>
      </c>
      <c r="W53" s="76">
        <f>IFERROR('1输入-存量业务利率'!V42*100,0)</f>
        <v>4.2435483870967738</v>
      </c>
      <c r="X53" s="76"/>
      <c r="Y53" s="76"/>
      <c r="Z53" s="76"/>
      <c r="AA53" s="76"/>
      <c r="AB53" s="76"/>
      <c r="AC53" s="76"/>
      <c r="AD53" s="76"/>
      <c r="AE53" s="76"/>
      <c r="AF53" s="76"/>
      <c r="AG53" s="76"/>
      <c r="AH53" s="76"/>
      <c r="AI53" s="76"/>
      <c r="AJ53" s="76"/>
      <c r="AK53" s="76"/>
      <c r="AL53" s="76"/>
      <c r="AM53" s="76"/>
      <c r="AN53" s="76"/>
      <c r="AO53" s="76"/>
      <c r="AP53" s="76"/>
      <c r="AQ53" s="76"/>
    </row>
    <row r="54" spans="2:43" ht="16.5">
      <c r="B54" s="17" t="str">
        <f>存量业务到期结构!B54</f>
        <v>同业存单</v>
      </c>
      <c r="C54" s="76">
        <f>IFERROR('1输入-存量业务利率'!B43*100,0)</f>
        <v>4.5763964342672399</v>
      </c>
      <c r="D54" s="76">
        <f>IFERROR('1输入-存量业务利率'!C43*100,0)</f>
        <v>4.1676842692926002</v>
      </c>
      <c r="E54" s="76">
        <f>IFERROR('1输入-存量业务利率'!D43*100,0)</f>
        <v>3.8236311027767798</v>
      </c>
      <c r="F54" s="76">
        <f>IFERROR('1输入-存量业务利率'!E43*100,0)</f>
        <v>4.44540890545455</v>
      </c>
      <c r="G54" s="76">
        <f>IFERROR('1输入-存量业务利率'!F43*100,0)</f>
        <v>4.3517404416177401</v>
      </c>
      <c r="H54" s="76">
        <f>IFERROR('1输入-存量业务利率'!G43*100,0)</f>
        <v>3.9456746405653198</v>
      </c>
      <c r="I54" s="76">
        <f>IFERROR('1输入-存量业务利率'!H43*100,0)</f>
        <v>3.8764655718015697</v>
      </c>
      <c r="J54" s="76">
        <f>IFERROR('1输入-存量业务利率'!I43*100,0)</f>
        <v>3.6181828544949002</v>
      </c>
      <c r="K54" s="76">
        <f>IFERROR('1输入-存量业务利率'!J43*100,0)</f>
        <v>3.5531939046768999</v>
      </c>
      <c r="L54" s="76">
        <f>IFERROR('1输入-存量业务利率'!K43*100,0)</f>
        <v>3.4238119575289598</v>
      </c>
      <c r="M54" s="76">
        <f>IFERROR('1输入-存量业务利率'!L43*100,0)</f>
        <v>3.5476189999999996</v>
      </c>
      <c r="N54" s="76">
        <f>IFERROR('1输入-存量业务利率'!M43*100,0)</f>
        <v>3.5776870000000001</v>
      </c>
      <c r="O54" s="76">
        <f>IFERROR('1输入-存量业务利率'!N43*100,0)</f>
        <v>0</v>
      </c>
      <c r="P54" s="76">
        <f>IFERROR('1输入-存量业务利率'!O43*100,0)</f>
        <v>3.3050000000000002</v>
      </c>
      <c r="Q54" s="76">
        <f>IFERROR('1输入-存量业务利率'!P43*100,0)</f>
        <v>0</v>
      </c>
      <c r="R54" s="76">
        <f>IFERROR('1输入-存量业务利率'!Q43*100,0)</f>
        <v>0</v>
      </c>
      <c r="S54" s="76">
        <f>IFERROR('1输入-存量业务利率'!R43*100,0)</f>
        <v>0</v>
      </c>
      <c r="T54" s="76">
        <f>IFERROR('1输入-存量业务利率'!S43*100,0)</f>
        <v>0</v>
      </c>
      <c r="U54" s="76">
        <f>IFERROR('1输入-存量业务利率'!T43*100,0)</f>
        <v>0</v>
      </c>
      <c r="V54" s="76">
        <f>IFERROR('1输入-存量业务利率'!U43*100,0)</f>
        <v>0</v>
      </c>
      <c r="W54" s="76">
        <f>IFERROR('1输入-存量业务利率'!V43*100,0)</f>
        <v>0</v>
      </c>
      <c r="X54" s="76"/>
      <c r="Y54" s="76"/>
      <c r="Z54" s="76"/>
      <c r="AA54" s="76"/>
      <c r="AB54" s="76"/>
      <c r="AC54" s="76"/>
      <c r="AD54" s="76"/>
      <c r="AE54" s="76"/>
      <c r="AF54" s="76"/>
      <c r="AG54" s="76"/>
      <c r="AH54" s="76"/>
      <c r="AI54" s="76"/>
      <c r="AJ54" s="76"/>
      <c r="AK54" s="76"/>
      <c r="AL54" s="76"/>
      <c r="AM54" s="76"/>
      <c r="AN54" s="76"/>
      <c r="AO54" s="76"/>
      <c r="AP54" s="76"/>
      <c r="AQ54" s="76"/>
    </row>
    <row r="55" spans="2:43" ht="15">
      <c r="B55" s="15" t="str">
        <f>存量业务到期结构!B55</f>
        <v>向央行借款</v>
      </c>
      <c r="C55" s="76">
        <f>IFERROR('1输入-存量业务利率'!B44*100,0)</f>
        <v>3.0710681195243272</v>
      </c>
      <c r="D55" s="76">
        <f>IFERROR('1输入-存量业务利率'!C44*100,0)</f>
        <v>2.8664704496725988</v>
      </c>
      <c r="E55" s="76">
        <f>IFERROR('1输入-存量业务利率'!D44*100,0)</f>
        <v>3.022382811320329</v>
      </c>
      <c r="F55" s="76">
        <f>IFERROR('1输入-存量业务利率'!E44*100,0)</f>
        <v>3.0567094645968993</v>
      </c>
      <c r="G55" s="76">
        <f>IFERROR('1输入-存量业务利率'!F44*100,0)</f>
        <v>3.1447247447476658</v>
      </c>
      <c r="H55" s="76">
        <f>IFERROR('1输入-存量业务利率'!G44*100,0)</f>
        <v>2.25</v>
      </c>
      <c r="I55" s="76">
        <f>IFERROR('1输入-存量业务利率'!H44*100,0)</f>
        <v>3.3000000000000003</v>
      </c>
      <c r="J55" s="76">
        <f>IFERROR('1输入-存量业务利率'!I44*100,0)</f>
        <v>3.3000000000000003</v>
      </c>
      <c r="K55" s="76">
        <f>IFERROR('1输入-存量业务利率'!J44*100,0)</f>
        <v>3.3000000000000003</v>
      </c>
      <c r="L55" s="76">
        <f>IFERROR('1输入-存量业务利率'!K44*100,0)</f>
        <v>3.3000000000000003</v>
      </c>
      <c r="M55" s="76">
        <f>IFERROR('1输入-存量业务利率'!L44*100,0)</f>
        <v>0</v>
      </c>
      <c r="N55" s="76">
        <f>IFERROR('1输入-存量业务利率'!M44*100,0)</f>
        <v>3.3000000000000003</v>
      </c>
      <c r="O55" s="76">
        <f>IFERROR('1输入-存量业务利率'!N44*100,0)</f>
        <v>0</v>
      </c>
      <c r="P55" s="76">
        <f>IFERROR('1输入-存量业务利率'!O44*100,0)</f>
        <v>0</v>
      </c>
      <c r="Q55" s="76">
        <f>IFERROR('1输入-存量业务利率'!P44*100,0)</f>
        <v>0</v>
      </c>
      <c r="R55" s="76">
        <f>IFERROR('1输入-存量业务利率'!Q44*100,0)</f>
        <v>0</v>
      </c>
      <c r="S55" s="76">
        <f>IFERROR('1输入-存量业务利率'!R44*100,0)</f>
        <v>0</v>
      </c>
      <c r="T55" s="76">
        <f>IFERROR('1输入-存量业务利率'!S44*100,0)</f>
        <v>0</v>
      </c>
      <c r="U55" s="76">
        <f>IFERROR('1输入-存量业务利率'!T44*100,0)</f>
        <v>0</v>
      </c>
      <c r="V55" s="76">
        <f>IFERROR('1输入-存量业务利率'!U44*100,0)</f>
        <v>0</v>
      </c>
      <c r="W55" s="76">
        <f>IFERROR('1输入-存量业务利率'!V44*100,0)</f>
        <v>0</v>
      </c>
      <c r="X55" s="76"/>
      <c r="Y55" s="76"/>
      <c r="Z55" s="76"/>
      <c r="AA55" s="76"/>
      <c r="AB55" s="76"/>
      <c r="AC55" s="76"/>
      <c r="AD55" s="76"/>
      <c r="AE55" s="76"/>
      <c r="AF55" s="76"/>
      <c r="AG55" s="76"/>
      <c r="AH55" s="76"/>
      <c r="AI55" s="76"/>
      <c r="AJ55" s="76"/>
      <c r="AK55" s="76"/>
      <c r="AL55" s="76"/>
      <c r="AM55" s="76"/>
      <c r="AN55" s="76"/>
      <c r="AO55" s="76"/>
      <c r="AP55" s="76"/>
      <c r="AQ55" s="76"/>
    </row>
    <row r="57" spans="2:43">
      <c r="B57">
        <v>100</v>
      </c>
    </row>
  </sheetData>
  <mergeCells count="1">
    <mergeCell ref="B1:E2"/>
  </mergeCells>
  <phoneticPr fontId="19" type="noConversion"/>
  <hyperlinks>
    <hyperlink ref="A1" location="目录!A1" display="目录"/>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92D050"/>
  </sheetPr>
  <dimension ref="A1:AR114"/>
  <sheetViews>
    <sheetView zoomScale="85" zoomScaleNormal="85" workbookViewId="0">
      <pane xSplit="4" ySplit="3" topLeftCell="E4" activePane="bottomRight" state="frozen"/>
      <selection pane="topRight" activeCell="E1" sqref="E1"/>
      <selection pane="bottomLeft" activeCell="A4" sqref="A4"/>
      <selection pane="bottomRight" activeCell="E4" sqref="E4"/>
    </sheetView>
  </sheetViews>
  <sheetFormatPr defaultRowHeight="13.5"/>
  <cols>
    <col min="1" max="1" width="4.5" customWidth="1"/>
    <col min="2" max="2" width="30.125" customWidth="1"/>
    <col min="3" max="3" width="10.375" hidden="1" customWidth="1"/>
    <col min="4" max="4" width="11.375" hidden="1" customWidth="1"/>
    <col min="5" max="16" width="8.625" bestFit="1" customWidth="1"/>
    <col min="17" max="17" width="11.375" bestFit="1" customWidth="1"/>
  </cols>
  <sheetData>
    <row r="1" spans="1:44" ht="64.5" customHeight="1">
      <c r="A1" s="27" t="s">
        <v>31</v>
      </c>
      <c r="B1" s="506" t="s">
        <v>421</v>
      </c>
      <c r="C1" s="506"/>
      <c r="D1" s="506"/>
      <c r="E1" s="506"/>
      <c r="G1" s="344" t="s">
        <v>751</v>
      </c>
      <c r="X1" s="204"/>
    </row>
    <row r="2" spans="1:44" ht="30.75" customHeight="1">
      <c r="B2" s="506"/>
      <c r="C2" s="506"/>
      <c r="D2" s="506"/>
      <c r="E2" s="506"/>
      <c r="Q2" s="473">
        <v>43800</v>
      </c>
    </row>
    <row r="3" spans="1:44" ht="15">
      <c r="B3" s="514" t="s">
        <v>32</v>
      </c>
      <c r="C3" s="515"/>
      <c r="D3" s="516"/>
      <c r="E3" s="32">
        <v>1</v>
      </c>
      <c r="F3" s="32">
        <v>2</v>
      </c>
      <c r="G3" s="32">
        <v>3</v>
      </c>
      <c r="H3" s="32">
        <v>4</v>
      </c>
      <c r="I3" s="32">
        <v>5</v>
      </c>
      <c r="J3" s="32">
        <v>6</v>
      </c>
      <c r="K3" s="32">
        <v>7</v>
      </c>
      <c r="L3" s="32">
        <v>8</v>
      </c>
      <c r="M3" s="32">
        <v>9</v>
      </c>
      <c r="N3" s="32">
        <v>10</v>
      </c>
      <c r="O3" s="32">
        <v>11</v>
      </c>
      <c r="P3" s="32">
        <v>12</v>
      </c>
      <c r="Q3" s="32">
        <v>13</v>
      </c>
      <c r="R3" s="32">
        <v>14</v>
      </c>
      <c r="S3" s="32">
        <v>15</v>
      </c>
      <c r="T3" s="32">
        <v>16</v>
      </c>
      <c r="U3" s="32">
        <v>17</v>
      </c>
      <c r="V3" s="32">
        <v>18</v>
      </c>
      <c r="W3" s="32">
        <v>19</v>
      </c>
      <c r="X3" s="32">
        <v>20</v>
      </c>
      <c r="Y3" s="32">
        <v>21</v>
      </c>
      <c r="Z3" s="32">
        <v>22</v>
      </c>
      <c r="AA3" s="32">
        <v>23</v>
      </c>
      <c r="AB3" s="32">
        <v>24</v>
      </c>
      <c r="AC3" s="32">
        <v>25</v>
      </c>
      <c r="AD3" s="32">
        <v>26</v>
      </c>
      <c r="AE3" s="32">
        <v>27</v>
      </c>
      <c r="AF3" s="32">
        <v>28</v>
      </c>
      <c r="AG3" s="32">
        <v>29</v>
      </c>
      <c r="AH3" s="32">
        <v>30</v>
      </c>
      <c r="AI3" s="32">
        <v>31</v>
      </c>
      <c r="AJ3" s="32">
        <v>32</v>
      </c>
      <c r="AK3" s="32">
        <v>33</v>
      </c>
      <c r="AL3" s="32">
        <v>34</v>
      </c>
      <c r="AM3" s="32">
        <v>35</v>
      </c>
      <c r="AN3" s="32">
        <v>36</v>
      </c>
      <c r="AO3" s="32">
        <v>37</v>
      </c>
      <c r="AP3" s="32">
        <v>38</v>
      </c>
      <c r="AQ3" s="32">
        <v>39</v>
      </c>
      <c r="AR3" s="32">
        <v>40</v>
      </c>
    </row>
    <row r="4" spans="1:44" ht="16.5">
      <c r="B4" s="507" t="s">
        <v>112</v>
      </c>
      <c r="C4" s="508"/>
      <c r="D4" s="509"/>
      <c r="E4" s="148">
        <f>'1输入-新业务量（日均）'!AE3</f>
        <v>55463.822889552801</v>
      </c>
      <c r="F4" s="148">
        <f>'1输入-新业务量（日均）'!AF3</f>
        <v>56485.311624912079</v>
      </c>
      <c r="G4" s="148">
        <f>'1输入-新业务量（日均）'!AG3</f>
        <v>56824.133693604701</v>
      </c>
      <c r="H4" s="148">
        <f>'1输入-新业务量（日均）'!AH3</f>
        <v>57062.955762297323</v>
      </c>
      <c r="I4" s="148">
        <f>'1输入-新业务量（日均）'!AI3</f>
        <v>57010.313854300082</v>
      </c>
      <c r="J4" s="148">
        <f>'1输入-新业务量（日均）'!AJ3</f>
        <v>57347.614256326036</v>
      </c>
      <c r="K4" s="148">
        <f>'1输入-新业务量（日均）'!AK3</f>
        <v>57584.914658351991</v>
      </c>
      <c r="L4" s="148">
        <f>'1输入-新业务量（日均）'!AL3</f>
        <v>57426.186083688095</v>
      </c>
      <c r="M4" s="148">
        <f>'1输入-新业务量（日均）'!AM3</f>
        <v>57761.964819047367</v>
      </c>
      <c r="N4" s="148">
        <f>'1输入-新业务量（日均）'!AN3</f>
        <v>57897.743554406654</v>
      </c>
      <c r="O4" s="148">
        <f>'1输入-新业务量（日均）'!AO3</f>
        <v>58233.522289765941</v>
      </c>
      <c r="P4" s="148">
        <f>'1输入-新业务量（日均）'!AP3</f>
        <v>58569.301025125227</v>
      </c>
      <c r="Q4" s="148">
        <f>'1输入-新业务量（日均）'!AQ3</f>
        <v>58605.079760484514</v>
      </c>
      <c r="R4" s="148"/>
      <c r="S4" s="148"/>
      <c r="T4" s="148"/>
      <c r="U4" s="148"/>
      <c r="V4" s="148"/>
      <c r="W4" s="148"/>
      <c r="X4" s="148"/>
      <c r="Y4" s="148"/>
      <c r="Z4" s="148"/>
      <c r="AA4" s="148"/>
      <c r="AB4" s="148"/>
      <c r="AC4" s="148"/>
      <c r="AD4" s="148"/>
      <c r="AE4" s="148"/>
      <c r="AF4" s="148"/>
      <c r="AG4" s="148"/>
      <c r="AH4" s="148"/>
      <c r="AI4" s="148"/>
      <c r="AJ4" s="148"/>
      <c r="AK4" s="148"/>
      <c r="AL4" s="148"/>
      <c r="AM4" s="148"/>
      <c r="AN4" s="148"/>
      <c r="AO4" s="148"/>
      <c r="AP4" s="148"/>
      <c r="AQ4" s="148"/>
      <c r="AR4" s="148"/>
    </row>
    <row r="5" spans="1:44" ht="16.5">
      <c r="B5" s="507" t="s">
        <v>13</v>
      </c>
      <c r="C5" s="508"/>
      <c r="D5" s="509"/>
      <c r="E5" s="148">
        <f>'1输入-新业务量（日均）'!AE4</f>
        <v>1528.1181328755999</v>
      </c>
      <c r="F5" s="148">
        <f>'1输入-新业务量（日均）'!AF4</f>
        <v>1998.1181328755999</v>
      </c>
      <c r="G5" s="148">
        <f>'1输入-新业务量（日均）'!AG4</f>
        <v>1998.1181328755999</v>
      </c>
      <c r="H5" s="148">
        <f>'1输入-新业务量（日均）'!AH4</f>
        <v>1998.1181328755999</v>
      </c>
      <c r="I5" s="148">
        <f>'1输入-新业务量（日均）'!AI4</f>
        <v>1998.1181328755999</v>
      </c>
      <c r="J5" s="148">
        <f>'1输入-新业务量（日均）'!AJ4</f>
        <v>1998.1181328755999</v>
      </c>
      <c r="K5" s="148">
        <f>'1输入-新业务量（日均）'!AK4</f>
        <v>1998.1181328755999</v>
      </c>
      <c r="L5" s="148">
        <f>'1输入-新业务量（日均）'!AL4</f>
        <v>1998.1181328755999</v>
      </c>
      <c r="M5" s="148">
        <f>'1输入-新业务量（日均）'!AM4</f>
        <v>1998.1181328755999</v>
      </c>
      <c r="N5" s="148">
        <f>'1输入-新业务量（日均）'!AN4</f>
        <v>1998.1181328755999</v>
      </c>
      <c r="O5" s="148">
        <f>'1输入-新业务量（日均）'!AO4</f>
        <v>1998.1181328755999</v>
      </c>
      <c r="P5" s="148">
        <f>'1输入-新业务量（日均）'!AP4</f>
        <v>1998.1181328755999</v>
      </c>
      <c r="Q5" s="148">
        <f>'1输入-新业务量（日均）'!AQ4</f>
        <v>1998.1181328755999</v>
      </c>
      <c r="R5" s="148"/>
      <c r="S5" s="148"/>
      <c r="T5" s="148"/>
      <c r="U5" s="148"/>
      <c r="V5" s="148"/>
      <c r="W5" s="148"/>
      <c r="X5" s="148"/>
      <c r="Y5" s="148"/>
      <c r="Z5" s="148"/>
      <c r="AA5" s="148"/>
      <c r="AB5" s="148"/>
      <c r="AC5" s="148"/>
      <c r="AD5" s="148"/>
      <c r="AE5" s="148"/>
      <c r="AF5" s="148"/>
      <c r="AG5" s="148"/>
      <c r="AH5" s="148"/>
      <c r="AI5" s="148"/>
      <c r="AJ5" s="148"/>
      <c r="AK5" s="148"/>
      <c r="AL5" s="148"/>
      <c r="AM5" s="148"/>
      <c r="AN5" s="148"/>
      <c r="AO5" s="148"/>
      <c r="AP5" s="148"/>
      <c r="AQ5" s="148"/>
      <c r="AR5" s="148"/>
    </row>
    <row r="6" spans="1:44" ht="16.5">
      <c r="B6" s="507" t="s">
        <v>11</v>
      </c>
      <c r="C6" s="508"/>
      <c r="D6" s="509"/>
      <c r="E6" s="148">
        <f>'1输入-新业务量（日均）'!AE5</f>
        <v>12879.2749827022</v>
      </c>
      <c r="F6" s="148">
        <f>'1输入-新业务量（日均）'!AF5</f>
        <v>13095.7749827022</v>
      </c>
      <c r="G6" s="148">
        <f>'1输入-新业务量（日均）'!AG5</f>
        <v>13154.108316035534</v>
      </c>
      <c r="H6" s="148">
        <f>'1输入-新业务量（日均）'!AH5</f>
        <v>13212.441649368868</v>
      </c>
      <c r="I6" s="148">
        <f>'1输入-新业务量（日均）'!AI5</f>
        <v>13270.774982702202</v>
      </c>
      <c r="J6" s="148">
        <f>'1输入-新业务量（日均）'!AJ5</f>
        <v>13329.108316035536</v>
      </c>
      <c r="K6" s="148">
        <f>'1输入-新业务量（日均）'!AK5</f>
        <v>13387.44164936887</v>
      </c>
      <c r="L6" s="148">
        <f>'1输入-新业务量（日均）'!AL5</f>
        <v>13445.774982702203</v>
      </c>
      <c r="M6" s="148">
        <f>'1输入-新业务量（日均）'!AM5</f>
        <v>13504.108316035537</v>
      </c>
      <c r="N6" s="148">
        <f>'1输入-新业务量（日均）'!AN5</f>
        <v>13562.441649368871</v>
      </c>
      <c r="O6" s="148">
        <f>'1输入-新业务量（日均）'!AO5</f>
        <v>13620.774982702205</v>
      </c>
      <c r="P6" s="148">
        <f>'1输入-新业务量（日均）'!AP5</f>
        <v>13679.108316035539</v>
      </c>
      <c r="Q6" s="148">
        <f>'1输入-新业务量（日均）'!AQ5</f>
        <v>13737.441649368873</v>
      </c>
      <c r="R6" s="148"/>
      <c r="S6" s="148"/>
      <c r="T6" s="148"/>
      <c r="U6" s="148"/>
      <c r="V6" s="148"/>
      <c r="W6" s="148"/>
      <c r="X6" s="148"/>
      <c r="Y6" s="148"/>
      <c r="Z6" s="148"/>
      <c r="AA6" s="148"/>
      <c r="AB6" s="148"/>
      <c r="AC6" s="148"/>
      <c r="AD6" s="148"/>
      <c r="AE6" s="148"/>
      <c r="AF6" s="148"/>
      <c r="AG6" s="148"/>
      <c r="AH6" s="148"/>
      <c r="AI6" s="148"/>
      <c r="AJ6" s="148"/>
      <c r="AK6" s="148"/>
      <c r="AL6" s="148"/>
      <c r="AM6" s="148"/>
      <c r="AN6" s="148"/>
      <c r="AO6" s="148"/>
      <c r="AP6" s="148"/>
      <c r="AQ6" s="148"/>
      <c r="AR6" s="148"/>
    </row>
    <row r="7" spans="1:44" ht="16.5">
      <c r="B7" s="507" t="s">
        <v>113</v>
      </c>
      <c r="C7" s="508"/>
      <c r="D7" s="509"/>
      <c r="E7" s="148">
        <f>'1输入-新业务量（日均）'!AE6</f>
        <v>9150.91</v>
      </c>
      <c r="F7" s="148">
        <f>'1输入-新业务量（日均）'!AF6</f>
        <v>9247.9933333333338</v>
      </c>
      <c r="G7" s="148">
        <f>'1输入-新业务量（日均）'!AG6</f>
        <v>9352.16</v>
      </c>
      <c r="H7" s="148">
        <f>'1输入-新业务量（日均）'!AH6</f>
        <v>9456.3266666666659</v>
      </c>
      <c r="I7" s="148">
        <f>'1输入-新业务量（日均）'!AI6</f>
        <v>9560.493333333332</v>
      </c>
      <c r="J7" s="148">
        <f>'1输入-新业务量（日均）'!AJ6</f>
        <v>9664.659999999998</v>
      </c>
      <c r="K7" s="148">
        <f>'1输入-新业务量（日均）'!AK6</f>
        <v>9768.8266666666641</v>
      </c>
      <c r="L7" s="148">
        <f>'1输入-新业务量（日均）'!AL6</f>
        <v>9872.9933333333302</v>
      </c>
      <c r="M7" s="148">
        <f>'1输入-新业务量（日均）'!AM6</f>
        <v>9977.1599999999962</v>
      </c>
      <c r="N7" s="148">
        <f>'1输入-新业务量（日均）'!AN6</f>
        <v>10081.326666666662</v>
      </c>
      <c r="O7" s="148">
        <f>'1输入-新业务量（日均）'!AO6</f>
        <v>10185.493333333328</v>
      </c>
      <c r="P7" s="148">
        <f>'1输入-新业务量（日均）'!AP6</f>
        <v>10289.659999999994</v>
      </c>
      <c r="Q7" s="148">
        <f>'1输入-新业务量（日均）'!AQ6</f>
        <v>10393.82666666666</v>
      </c>
      <c r="R7" s="148"/>
      <c r="S7" s="148"/>
      <c r="T7" s="148"/>
      <c r="U7" s="148"/>
      <c r="V7" s="148"/>
      <c r="W7" s="148"/>
      <c r="X7" s="148"/>
      <c r="Y7" s="148"/>
      <c r="Z7" s="148"/>
      <c r="AA7" s="148"/>
      <c r="AB7" s="148"/>
      <c r="AC7" s="148"/>
      <c r="AD7" s="148"/>
      <c r="AE7" s="148"/>
      <c r="AF7" s="148"/>
      <c r="AG7" s="148"/>
      <c r="AH7" s="148"/>
      <c r="AI7" s="148"/>
      <c r="AJ7" s="148"/>
      <c r="AK7" s="148"/>
      <c r="AL7" s="148"/>
      <c r="AM7" s="148"/>
      <c r="AN7" s="148"/>
      <c r="AO7" s="148"/>
      <c r="AP7" s="148"/>
      <c r="AQ7" s="148"/>
      <c r="AR7" s="148"/>
    </row>
    <row r="8" spans="1:44" ht="16.5">
      <c r="B8" s="507" t="s">
        <v>114</v>
      </c>
      <c r="C8" s="508"/>
      <c r="D8" s="509"/>
      <c r="E8" s="148">
        <f>'1输入-新业务量（日均）'!AE7</f>
        <v>4920.4541010945013</v>
      </c>
      <c r="F8" s="148">
        <f>'1输入-新业务量（日均）'!AF7</f>
        <v>4959.9541010945013</v>
      </c>
      <c r="G8" s="148">
        <f>'1输入-新业务量（日均）'!AG7</f>
        <v>4997.4541010945013</v>
      </c>
      <c r="H8" s="148">
        <f>'1输入-新业务量（日均）'!AH7</f>
        <v>5034.9541010945013</v>
      </c>
      <c r="I8" s="148">
        <f>'1输入-新业务量（日均）'!AI7</f>
        <v>5072.4541010945013</v>
      </c>
      <c r="J8" s="148">
        <f>'1输入-新业务量（日均）'!AJ7</f>
        <v>5109.9541010945013</v>
      </c>
      <c r="K8" s="148">
        <f>'1输入-新业务量（日均）'!AK7</f>
        <v>5147.4541010945013</v>
      </c>
      <c r="L8" s="148">
        <f>'1输入-新业务量（日均）'!AL7</f>
        <v>5184.9541010945013</v>
      </c>
      <c r="M8" s="148">
        <f>'1输入-新业务量（日均）'!AM7</f>
        <v>5222.4541010945013</v>
      </c>
      <c r="N8" s="148">
        <f>'1输入-新业务量（日均）'!AN7</f>
        <v>5259.9541010945013</v>
      </c>
      <c r="O8" s="148">
        <f>'1输入-新业务量（日均）'!AO7</f>
        <v>5297.4541010945013</v>
      </c>
      <c r="P8" s="148">
        <f>'1输入-新业务量（日均）'!AP7</f>
        <v>5334.9541010945013</v>
      </c>
      <c r="Q8" s="148">
        <f>'1输入-新业务量（日均）'!AQ7</f>
        <v>5372.4541010945013</v>
      </c>
      <c r="R8" s="148"/>
      <c r="S8" s="148"/>
      <c r="T8" s="148"/>
      <c r="U8" s="148"/>
      <c r="V8" s="148"/>
      <c r="W8" s="148"/>
      <c r="X8" s="148"/>
      <c r="Y8" s="148"/>
      <c r="Z8" s="148"/>
      <c r="AA8" s="148"/>
      <c r="AB8" s="148"/>
      <c r="AC8" s="148"/>
      <c r="AD8" s="148"/>
      <c r="AE8" s="148"/>
      <c r="AF8" s="148"/>
      <c r="AG8" s="148"/>
      <c r="AH8" s="148"/>
      <c r="AI8" s="148"/>
      <c r="AJ8" s="148"/>
      <c r="AK8" s="148"/>
      <c r="AL8" s="148"/>
      <c r="AM8" s="148"/>
      <c r="AN8" s="148"/>
      <c r="AO8" s="148"/>
      <c r="AP8" s="148"/>
      <c r="AQ8" s="148"/>
      <c r="AR8" s="148"/>
    </row>
    <row r="9" spans="1:44" ht="16.5">
      <c r="B9" s="507" t="s">
        <v>115</v>
      </c>
      <c r="C9" s="508"/>
      <c r="D9" s="509"/>
      <c r="E9" s="148">
        <f>'1输入-新业务量（日均）'!AE8</f>
        <v>5693.6902141508999</v>
      </c>
      <c r="F9" s="148">
        <f>'1输入-新业务量（日均）'!AF8</f>
        <v>5762.0235474842329</v>
      </c>
      <c r="G9" s="148">
        <f>'1输入-新业务量（日均）'!AG8</f>
        <v>5828.6902141508999</v>
      </c>
      <c r="H9" s="148">
        <f>'1输入-新业务量（日均）'!AH8</f>
        <v>5895.3568808175669</v>
      </c>
      <c r="I9" s="148">
        <f>'1输入-新业务量（日均）'!AI8</f>
        <v>5962.0235474842339</v>
      </c>
      <c r="J9" s="148">
        <f>'1输入-新业务量（日均）'!AJ8</f>
        <v>6028.6902141509008</v>
      </c>
      <c r="K9" s="148">
        <f>'1输入-新业务量（日均）'!AK8</f>
        <v>6095.3568808175678</v>
      </c>
      <c r="L9" s="148">
        <f>'1输入-新业务量（日均）'!AL8</f>
        <v>6162.0235474842348</v>
      </c>
      <c r="M9" s="148">
        <f>'1输入-新业务量（日均）'!AM8</f>
        <v>6228.6902141509017</v>
      </c>
      <c r="N9" s="148">
        <f>'1输入-新业务量（日均）'!AN8</f>
        <v>6295.3568808175687</v>
      </c>
      <c r="O9" s="148">
        <f>'1输入-新业务量（日均）'!AO8</f>
        <v>6362.0235474842357</v>
      </c>
      <c r="P9" s="148">
        <f>'1输入-新业务量（日均）'!AP8</f>
        <v>6428.6902141509026</v>
      </c>
      <c r="Q9" s="148">
        <f>'1输入-新业务量（日均）'!AQ8</f>
        <v>6495.3568808175696</v>
      </c>
      <c r="R9" s="148"/>
      <c r="S9" s="148"/>
      <c r="T9" s="148"/>
      <c r="U9" s="148"/>
      <c r="V9" s="148"/>
      <c r="W9" s="148"/>
      <c r="X9" s="148"/>
      <c r="Y9" s="148"/>
      <c r="Z9" s="148"/>
      <c r="AA9" s="148"/>
      <c r="AB9" s="148"/>
      <c r="AC9" s="148"/>
      <c r="AD9" s="148"/>
      <c r="AE9" s="148"/>
      <c r="AF9" s="148"/>
      <c r="AG9" s="148"/>
      <c r="AH9" s="148"/>
      <c r="AI9" s="148"/>
      <c r="AJ9" s="148"/>
      <c r="AK9" s="148"/>
      <c r="AL9" s="148"/>
      <c r="AM9" s="148"/>
      <c r="AN9" s="148"/>
      <c r="AO9" s="148"/>
      <c r="AP9" s="148"/>
      <c r="AQ9" s="148"/>
      <c r="AR9" s="148"/>
    </row>
    <row r="10" spans="1:44" ht="16.5">
      <c r="B10" s="510" t="s">
        <v>116</v>
      </c>
      <c r="C10" s="511"/>
      <c r="D10" s="512"/>
      <c r="E10" s="148">
        <f>'1输入-新业务量（日均）'!AE9</f>
        <v>34172.447430823202</v>
      </c>
      <c r="F10" s="148">
        <f>'1输入-新业务量（日均）'!AF9</f>
        <v>35063.864097489866</v>
      </c>
      <c r="G10" s="148">
        <f>'1输入-新业务量（日均）'!AG9</f>
        <v>35330.53076415653</v>
      </c>
      <c r="H10" s="148">
        <f>'1输入-新业务量（日均）'!AH9</f>
        <v>35597.197430823202</v>
      </c>
      <c r="I10" s="148">
        <f>'1输入-新业务量（日均）'!AI9</f>
        <v>35863.864097489866</v>
      </c>
      <c r="J10" s="148">
        <f>'1输入-新业务量（日均）'!AJ9</f>
        <v>36130.53076415653</v>
      </c>
      <c r="K10" s="148">
        <f>'1输入-新业务量（日均）'!AK9</f>
        <v>36397.197430823202</v>
      </c>
      <c r="L10" s="148">
        <f>'1输入-新业务量（日均）'!AL9</f>
        <v>36663.864097489866</v>
      </c>
      <c r="M10" s="148">
        <f>'1输入-新业务量（日均）'!AM9</f>
        <v>36930.53076415653</v>
      </c>
      <c r="N10" s="148">
        <f>'1输入-新业务量（日均）'!AN9</f>
        <v>37197.197430823202</v>
      </c>
      <c r="O10" s="148">
        <f>'1输入-新业务量（日均）'!AO9</f>
        <v>37463.864097489866</v>
      </c>
      <c r="P10" s="148">
        <f>'1输入-新业务量（日均）'!AP9</f>
        <v>37730.530764156538</v>
      </c>
      <c r="Q10" s="148">
        <f>'1输入-新业务量（日均）'!AQ9</f>
        <v>37997.197430823202</v>
      </c>
      <c r="R10" s="148"/>
      <c r="S10" s="148"/>
      <c r="T10" s="148"/>
      <c r="U10" s="148"/>
      <c r="V10" s="148"/>
      <c r="W10" s="148"/>
      <c r="X10" s="148"/>
      <c r="Y10" s="148"/>
      <c r="Z10" s="148"/>
      <c r="AA10" s="148"/>
      <c r="AB10" s="148"/>
      <c r="AC10" s="148"/>
      <c r="AD10" s="148"/>
      <c r="AE10" s="148"/>
      <c r="AF10" s="148"/>
      <c r="AG10" s="148"/>
      <c r="AH10" s="148"/>
      <c r="AI10" s="148"/>
      <c r="AJ10" s="148"/>
      <c r="AK10" s="148"/>
      <c r="AL10" s="148"/>
      <c r="AM10" s="148"/>
      <c r="AN10" s="148"/>
      <c r="AO10" s="148"/>
      <c r="AP10" s="148"/>
      <c r="AQ10" s="148"/>
      <c r="AR10" s="148"/>
    </row>
    <row r="11" spans="1:44" ht="16.5">
      <c r="B11" s="507" t="s">
        <v>117</v>
      </c>
      <c r="C11" s="508"/>
      <c r="D11" s="509"/>
      <c r="E11" s="148">
        <f>'1输入-新业务量（日均）'!AE10</f>
        <v>6443.1784130723945</v>
      </c>
      <c r="F11" s="148">
        <f>'1输入-新业务量（日均）'!AF10</f>
        <v>6508.1784130723945</v>
      </c>
      <c r="G11" s="148">
        <f>'1输入-新业务量（日均）'!AG10</f>
        <v>6608.1784130723945</v>
      </c>
      <c r="H11" s="148">
        <f>'1输入-新业务量（日均）'!AH10</f>
        <v>6708.1784130723945</v>
      </c>
      <c r="I11" s="148">
        <f>'1输入-新业务量（日均）'!AI10</f>
        <v>6808.1784130723945</v>
      </c>
      <c r="J11" s="148">
        <f>'1输入-新业务量（日均）'!AJ10</f>
        <v>6908.1784130723945</v>
      </c>
      <c r="K11" s="148">
        <f>'1输入-新业务量（日均）'!AK10</f>
        <v>7008.1784130723945</v>
      </c>
      <c r="L11" s="148">
        <f>'1输入-新业务量（日均）'!AL10</f>
        <v>7108.1784130723945</v>
      </c>
      <c r="M11" s="148">
        <f>'1输入-新业务量（日均）'!AM10</f>
        <v>7208.1784130723945</v>
      </c>
      <c r="N11" s="148">
        <f>'1输入-新业务量（日均）'!AN10</f>
        <v>7308.1784130723945</v>
      </c>
      <c r="O11" s="148">
        <f>'1输入-新业务量（日均）'!AO10</f>
        <v>7408.1784130723945</v>
      </c>
      <c r="P11" s="148">
        <f>'1输入-新业务量（日均）'!AP10</f>
        <v>7508.1784130723945</v>
      </c>
      <c r="Q11" s="148">
        <f>'1输入-新业务量（日均）'!AQ10</f>
        <v>7608.1784130723945</v>
      </c>
      <c r="R11" s="148"/>
      <c r="S11" s="148"/>
      <c r="T11" s="148"/>
      <c r="U11" s="148"/>
      <c r="V11" s="148"/>
      <c r="W11" s="148"/>
      <c r="X11" s="148"/>
      <c r="Y11" s="148"/>
      <c r="Z11" s="148"/>
      <c r="AA11" s="148"/>
      <c r="AB11" s="148"/>
      <c r="AC11" s="148"/>
      <c r="AD11" s="148"/>
      <c r="AE11" s="148"/>
      <c r="AF11" s="148"/>
      <c r="AG11" s="148"/>
      <c r="AH11" s="148"/>
      <c r="AI11" s="148"/>
      <c r="AJ11" s="148"/>
      <c r="AK11" s="148"/>
      <c r="AL11" s="148"/>
      <c r="AM11" s="148"/>
      <c r="AN11" s="148"/>
      <c r="AO11" s="148"/>
      <c r="AP11" s="148"/>
      <c r="AQ11" s="148"/>
      <c r="AR11" s="148"/>
    </row>
    <row r="12" spans="1:44" ht="16.5">
      <c r="B12" s="507" t="s">
        <v>118</v>
      </c>
      <c r="C12" s="508"/>
      <c r="D12" s="509"/>
      <c r="E12" s="148">
        <f>'1输入-新业务量（日均）'!AE11</f>
        <v>3023.2527647946004</v>
      </c>
      <c r="F12" s="148">
        <f>'1输入-新业务量（日均）'!AF11</f>
        <v>2951.5860981279338</v>
      </c>
      <c r="G12" s="148">
        <f>'1输入-新业务量（日均）'!AG11</f>
        <v>2968.2527647946004</v>
      </c>
      <c r="H12" s="148">
        <f>'1输入-新业务量（日均）'!AH11</f>
        <v>2984.9194314612669</v>
      </c>
      <c r="I12" s="148">
        <f>'1输入-新业务量（日均）'!AI11</f>
        <v>3001.5860981279334</v>
      </c>
      <c r="J12" s="148">
        <f>'1输入-新业务量（日均）'!AJ11</f>
        <v>3018.2527647945999</v>
      </c>
      <c r="K12" s="148">
        <f>'1输入-新业务量（日均）'!AK11</f>
        <v>3034.9194314612664</v>
      </c>
      <c r="L12" s="148">
        <f>'1输入-新业务量（日均）'!AL11</f>
        <v>3051.5860981279329</v>
      </c>
      <c r="M12" s="148">
        <f>'1输入-新业务量（日均）'!AM11</f>
        <v>3068.2527647945994</v>
      </c>
      <c r="N12" s="148">
        <f>'1输入-新业务量（日均）'!AN11</f>
        <v>3084.919431461266</v>
      </c>
      <c r="O12" s="148">
        <f>'1输入-新业务量（日均）'!AO11</f>
        <v>3101.5860981279325</v>
      </c>
      <c r="P12" s="148">
        <f>'1输入-新业务量（日均）'!AP11</f>
        <v>3118.252764794599</v>
      </c>
      <c r="Q12" s="148">
        <f>'1输入-新业务量（日均）'!AQ11</f>
        <v>3134.9194314612655</v>
      </c>
      <c r="R12" s="148"/>
      <c r="S12" s="148"/>
      <c r="T12" s="148"/>
      <c r="U12" s="148"/>
      <c r="V12" s="148"/>
      <c r="W12" s="148"/>
      <c r="X12" s="148"/>
      <c r="Y12" s="148"/>
      <c r="Z12" s="148"/>
      <c r="AA12" s="148"/>
      <c r="AB12" s="148"/>
      <c r="AC12" s="148"/>
      <c r="AD12" s="148"/>
      <c r="AE12" s="148"/>
      <c r="AF12" s="148"/>
      <c r="AG12" s="148"/>
      <c r="AH12" s="148"/>
      <c r="AI12" s="148"/>
      <c r="AJ12" s="148"/>
      <c r="AK12" s="148"/>
      <c r="AL12" s="148"/>
      <c r="AM12" s="148"/>
      <c r="AN12" s="148"/>
      <c r="AO12" s="148"/>
      <c r="AP12" s="148"/>
      <c r="AQ12" s="148"/>
      <c r="AR12" s="148"/>
    </row>
    <row r="13" spans="1:44" ht="16.5">
      <c r="B13" s="507" t="s">
        <v>119</v>
      </c>
      <c r="C13" s="508"/>
      <c r="D13" s="509"/>
      <c r="E13" s="148">
        <v>0</v>
      </c>
      <c r="F13" s="148">
        <v>0</v>
      </c>
      <c r="G13" s="148">
        <v>0</v>
      </c>
      <c r="H13" s="148">
        <v>0</v>
      </c>
      <c r="I13" s="148">
        <v>0</v>
      </c>
      <c r="J13" s="148">
        <v>0</v>
      </c>
      <c r="K13" s="148">
        <v>0</v>
      </c>
      <c r="L13" s="148">
        <v>0</v>
      </c>
      <c r="M13" s="148">
        <v>0</v>
      </c>
      <c r="N13" s="148">
        <v>0</v>
      </c>
      <c r="O13" s="148">
        <v>0</v>
      </c>
      <c r="P13" s="148">
        <v>0</v>
      </c>
      <c r="Q13" s="148">
        <v>0</v>
      </c>
      <c r="R13" s="148"/>
      <c r="S13" s="148"/>
      <c r="T13" s="148"/>
      <c r="U13" s="148"/>
      <c r="V13" s="148"/>
      <c r="W13" s="148"/>
      <c r="X13" s="148"/>
      <c r="Y13" s="148"/>
      <c r="Z13" s="148"/>
      <c r="AA13" s="148"/>
      <c r="AB13" s="148"/>
      <c r="AC13" s="148"/>
      <c r="AD13" s="148"/>
      <c r="AE13" s="148"/>
      <c r="AF13" s="148"/>
      <c r="AG13" s="148"/>
      <c r="AH13" s="148"/>
      <c r="AI13" s="148"/>
      <c r="AJ13" s="148"/>
      <c r="AK13" s="148"/>
      <c r="AL13" s="148"/>
      <c r="AM13" s="148"/>
      <c r="AN13" s="148"/>
      <c r="AO13" s="148"/>
      <c r="AP13" s="148"/>
      <c r="AQ13" s="148"/>
      <c r="AR13" s="148"/>
    </row>
    <row r="14" spans="1:44" ht="16.5">
      <c r="B14" s="510" t="s">
        <v>120</v>
      </c>
      <c r="C14" s="511"/>
      <c r="D14" s="512"/>
      <c r="E14" s="148">
        <f>'1输入-新业务量（日均）'!AE13</f>
        <v>9466.4311778669944</v>
      </c>
      <c r="F14" s="148">
        <f>'1输入-新业务量（日均）'!AF13</f>
        <v>9459.7645112003283</v>
      </c>
      <c r="G14" s="148">
        <f>'1输入-新业务量（日均）'!AG13</f>
        <v>9576.4311778669944</v>
      </c>
      <c r="H14" s="148">
        <f>'1输入-新业务量（日均）'!AH13</f>
        <v>9693.0978445336623</v>
      </c>
      <c r="I14" s="148">
        <f>'1输入-新业务量（日均）'!AI13</f>
        <v>9809.7645112003283</v>
      </c>
      <c r="J14" s="148">
        <f>'1输入-新业务量（日均）'!AJ13</f>
        <v>9926.4311778669944</v>
      </c>
      <c r="K14" s="148">
        <f>'1输入-新业务量（日均）'!AK13</f>
        <v>10043.09784453366</v>
      </c>
      <c r="L14" s="148">
        <f>'1输入-新业务量（日均）'!AL13</f>
        <v>10159.764511200327</v>
      </c>
      <c r="M14" s="148">
        <f>'1输入-新业务量（日均）'!AM13</f>
        <v>10276.431177866994</v>
      </c>
      <c r="N14" s="148">
        <f>'1输入-新业务量（日均）'!AN13</f>
        <v>10393.09784453366</v>
      </c>
      <c r="O14" s="148">
        <f>'1输入-新业务量（日均）'!AO13</f>
        <v>10509.764511200327</v>
      </c>
      <c r="P14" s="148">
        <f>'1输入-新业务量（日均）'!AP13</f>
        <v>10626.431177866994</v>
      </c>
      <c r="Q14" s="148">
        <f>'1输入-新业务量（日均）'!AQ13</f>
        <v>10743.09784453366</v>
      </c>
      <c r="R14" s="148"/>
      <c r="S14" s="148"/>
      <c r="T14" s="148"/>
      <c r="U14" s="148"/>
      <c r="V14" s="148"/>
      <c r="W14" s="148"/>
      <c r="X14" s="148"/>
      <c r="Y14" s="148"/>
      <c r="Z14" s="148"/>
      <c r="AA14" s="148"/>
      <c r="AB14" s="148"/>
      <c r="AC14" s="148"/>
      <c r="AD14" s="148"/>
      <c r="AE14" s="148"/>
      <c r="AF14" s="148"/>
      <c r="AG14" s="148"/>
      <c r="AH14" s="148"/>
      <c r="AI14" s="148"/>
      <c r="AJ14" s="148"/>
      <c r="AK14" s="148"/>
      <c r="AL14" s="148"/>
      <c r="AM14" s="148"/>
      <c r="AN14" s="148"/>
      <c r="AO14" s="148"/>
      <c r="AP14" s="148"/>
      <c r="AQ14" s="148"/>
      <c r="AR14" s="148"/>
    </row>
    <row r="15" spans="1:44" ht="16.5">
      <c r="B15" s="507" t="s">
        <v>121</v>
      </c>
      <c r="C15" s="508"/>
      <c r="D15" s="509"/>
      <c r="E15" s="148">
        <f>'1输入-新业务量（日均）'!AE14</f>
        <v>1993.9200788089997</v>
      </c>
      <c r="F15" s="148">
        <f>'1输入-新业务量（日均）'!AF14</f>
        <v>1912.6700788089997</v>
      </c>
      <c r="G15" s="148">
        <f>'1输入-新业务量（日均）'!AG14</f>
        <v>1850.1700788089997</v>
      </c>
      <c r="H15" s="148">
        <f>'1输入-新业务量（日均）'!AH14</f>
        <v>1787.6700788089997</v>
      </c>
      <c r="I15" s="148">
        <f>'1输入-新业务量（日均）'!AI14</f>
        <v>1725.1700788089997</v>
      </c>
      <c r="J15" s="148">
        <f>'1输入-新业务量（日均）'!AJ14</f>
        <v>1662.6700788089997</v>
      </c>
      <c r="K15" s="148">
        <f>'1输入-新业务量（日均）'!AK14</f>
        <v>1600.1700788089997</v>
      </c>
      <c r="L15" s="148">
        <f>'1输入-新业务量（日均）'!AL14</f>
        <v>1537.6700788089997</v>
      </c>
      <c r="M15" s="148">
        <f>'1输入-新业务量（日均）'!AM14</f>
        <v>1475.1700788089997</v>
      </c>
      <c r="N15" s="148">
        <f>'1输入-新业务量（日均）'!AN14</f>
        <v>1412.6700788089997</v>
      </c>
      <c r="O15" s="148">
        <f>'1输入-新业务量（日均）'!AO14</f>
        <v>1350.1700788089997</v>
      </c>
      <c r="P15" s="148">
        <f>'1输入-新业务量（日均）'!AP14</f>
        <v>1287.6700788089997</v>
      </c>
      <c r="Q15" s="148">
        <f>'1输入-新业务量（日均）'!AQ14</f>
        <v>1225.1700788089997</v>
      </c>
      <c r="R15" s="148"/>
      <c r="S15" s="148"/>
      <c r="T15" s="148"/>
      <c r="U15" s="148"/>
      <c r="V15" s="148"/>
      <c r="W15" s="148"/>
      <c r="X15" s="148"/>
      <c r="Y15" s="148"/>
      <c r="Z15" s="148"/>
      <c r="AA15" s="148"/>
      <c r="AB15" s="148"/>
      <c r="AC15" s="148"/>
      <c r="AD15" s="148"/>
      <c r="AE15" s="148"/>
      <c r="AF15" s="148"/>
      <c r="AG15" s="148"/>
      <c r="AH15" s="148"/>
      <c r="AI15" s="148"/>
      <c r="AJ15" s="148"/>
      <c r="AK15" s="148"/>
      <c r="AL15" s="148"/>
      <c r="AM15" s="148"/>
      <c r="AN15" s="148"/>
      <c r="AO15" s="148"/>
      <c r="AP15" s="148"/>
      <c r="AQ15" s="148"/>
      <c r="AR15" s="148"/>
    </row>
    <row r="16" spans="1:44" ht="16.5">
      <c r="B16" s="507" t="s">
        <v>122</v>
      </c>
      <c r="C16" s="508"/>
      <c r="D16" s="509"/>
      <c r="E16" s="148">
        <f>'1输入-新业务量（日均）'!AE15</f>
        <v>428.62715793489951</v>
      </c>
      <c r="F16" s="148">
        <f>'1输入-新业务量（日均）'!AF15</f>
        <v>948.62715793489951</v>
      </c>
      <c r="G16" s="148">
        <f>'1输入-新业务量（日均）'!AG15</f>
        <v>948.62715793489951</v>
      </c>
      <c r="H16" s="148">
        <f>'1输入-新业务量（日均）'!AH15</f>
        <v>948.62715793489951</v>
      </c>
      <c r="I16" s="148">
        <f>'1输入-新业务量（日均）'!AI15</f>
        <v>948.62715793489951</v>
      </c>
      <c r="J16" s="148">
        <f>'1输入-新业务量（日均）'!AJ15</f>
        <v>948.62715793489951</v>
      </c>
      <c r="K16" s="148">
        <f>'1输入-新业务量（日均）'!AK15</f>
        <v>948.62715793489951</v>
      </c>
      <c r="L16" s="148">
        <f>'1输入-新业务量（日均）'!AL15</f>
        <v>948.62715793489951</v>
      </c>
      <c r="M16" s="148">
        <f>'1输入-新业务量（日均）'!AM15</f>
        <v>948.62715793489951</v>
      </c>
      <c r="N16" s="148">
        <f>'1输入-新业务量（日均）'!AN15</f>
        <v>948.62715793489951</v>
      </c>
      <c r="O16" s="148">
        <f>'1输入-新业务量（日均）'!AO15</f>
        <v>948.62715793489951</v>
      </c>
      <c r="P16" s="148">
        <f>'1输入-新业务量（日均）'!AP15</f>
        <v>948.62715793489951</v>
      </c>
      <c r="Q16" s="148">
        <f>'1输入-新业务量（日均）'!AQ15</f>
        <v>948.62715793489951</v>
      </c>
      <c r="R16" s="148"/>
      <c r="S16" s="148"/>
      <c r="T16" s="148"/>
      <c r="U16" s="148"/>
      <c r="V16" s="148"/>
      <c r="W16" s="148"/>
      <c r="X16" s="148"/>
      <c r="Y16" s="148"/>
      <c r="Z16" s="148"/>
      <c r="AA16" s="148"/>
      <c r="AB16" s="148"/>
      <c r="AC16" s="148"/>
      <c r="AD16" s="148"/>
      <c r="AE16" s="148"/>
      <c r="AF16" s="148"/>
      <c r="AG16" s="148"/>
      <c r="AH16" s="148"/>
      <c r="AI16" s="148"/>
      <c r="AJ16" s="148"/>
      <c r="AK16" s="148"/>
      <c r="AL16" s="148"/>
      <c r="AM16" s="148"/>
      <c r="AN16" s="148"/>
      <c r="AO16" s="148"/>
      <c r="AP16" s="148"/>
      <c r="AQ16" s="148"/>
      <c r="AR16" s="148"/>
    </row>
    <row r="17" spans="2:44" ht="16.5">
      <c r="B17" s="507" t="s">
        <v>123</v>
      </c>
      <c r="C17" s="508"/>
      <c r="D17" s="509"/>
      <c r="E17" s="148">
        <f>'1输入-新业务量（日均）'!AE16</f>
        <v>398.62715793490003</v>
      </c>
      <c r="F17" s="148">
        <f>'1输入-新业务量（日均）'!AF16</f>
        <v>948.62715793489997</v>
      </c>
      <c r="G17" s="148">
        <f>'1输入-新业务量（日均）'!AG16</f>
        <v>948.62715793489997</v>
      </c>
      <c r="H17" s="148">
        <f>'1输入-新业务量（日均）'!AH16</f>
        <v>948.62715793489997</v>
      </c>
      <c r="I17" s="148">
        <f>'1输入-新业务量（日均）'!AI16</f>
        <v>948.62715793489997</v>
      </c>
      <c r="J17" s="148">
        <f>'1输入-新业务量（日均）'!AJ16</f>
        <v>948.62715793489997</v>
      </c>
      <c r="K17" s="148">
        <f>'1输入-新业务量（日均）'!AK16</f>
        <v>948.62715793489997</v>
      </c>
      <c r="L17" s="148">
        <f>'1输入-新业务量（日均）'!AL16</f>
        <v>948.62715793489997</v>
      </c>
      <c r="M17" s="148">
        <f>'1输入-新业务量（日均）'!AM16</f>
        <v>948.62715793489997</v>
      </c>
      <c r="N17" s="148">
        <f>'1输入-新业务量（日均）'!AN16</f>
        <v>948.62715793489997</v>
      </c>
      <c r="O17" s="148">
        <f>'1输入-新业务量（日均）'!AO16</f>
        <v>948.62715793489997</v>
      </c>
      <c r="P17" s="148">
        <f>'1输入-新业务量（日均）'!AP16</f>
        <v>948.62715793489997</v>
      </c>
      <c r="Q17" s="148">
        <f>'1输入-新业务量（日均）'!AQ16</f>
        <v>948.62715793489997</v>
      </c>
      <c r="R17" s="148"/>
      <c r="S17" s="148"/>
      <c r="T17" s="148"/>
      <c r="U17" s="148"/>
      <c r="V17" s="148"/>
      <c r="W17" s="148"/>
      <c r="X17" s="148"/>
      <c r="Y17" s="148"/>
      <c r="Z17" s="148"/>
      <c r="AA17" s="148"/>
      <c r="AB17" s="148"/>
      <c r="AC17" s="148"/>
      <c r="AD17" s="148"/>
      <c r="AE17" s="148"/>
      <c r="AF17" s="148"/>
      <c r="AG17" s="148"/>
      <c r="AH17" s="148"/>
      <c r="AI17" s="148"/>
      <c r="AJ17" s="148"/>
      <c r="AK17" s="148"/>
      <c r="AL17" s="148"/>
      <c r="AM17" s="148"/>
      <c r="AN17" s="148"/>
      <c r="AO17" s="148"/>
      <c r="AP17" s="148"/>
      <c r="AQ17" s="148"/>
      <c r="AR17" s="148"/>
    </row>
    <row r="18" spans="2:44" ht="16.5">
      <c r="B18" s="510" t="s">
        <v>124</v>
      </c>
      <c r="C18" s="511"/>
      <c r="D18" s="512"/>
      <c r="E18" s="148">
        <f>'1输入-新业务量（日均）'!AE17</f>
        <v>2422.5472367438992</v>
      </c>
      <c r="F18" s="148">
        <f>'1输入-新业务量（日均）'!AF17</f>
        <v>2861.2972367438992</v>
      </c>
      <c r="G18" s="148">
        <f>'1输入-新业务量（日均）'!AG17</f>
        <v>2798.7972367438992</v>
      </c>
      <c r="H18" s="148">
        <f>'1输入-新业务量（日均）'!AH17</f>
        <v>2736.2972367438992</v>
      </c>
      <c r="I18" s="148">
        <f>'1输入-新业务量（日均）'!AI17</f>
        <v>2673.7972367438992</v>
      </c>
      <c r="J18" s="148">
        <f>'1输入-新业务量（日均）'!AJ17</f>
        <v>2611.2972367438992</v>
      </c>
      <c r="K18" s="148">
        <f>'1输入-新业务量（日均）'!AK17</f>
        <v>2548.7972367438992</v>
      </c>
      <c r="L18" s="148">
        <f>'1输入-新业务量（日均）'!AL17</f>
        <v>2486.2972367438992</v>
      </c>
      <c r="M18" s="148">
        <f>'1输入-新业务量（日均）'!AM17</f>
        <v>2423.7972367438992</v>
      </c>
      <c r="N18" s="148">
        <f>'1输入-新业务量（日均）'!AN17</f>
        <v>2361.2972367438992</v>
      </c>
      <c r="O18" s="148">
        <f>'1输入-新业务量（日均）'!AO17</f>
        <v>2298.7972367438992</v>
      </c>
      <c r="P18" s="148">
        <f>'1输入-新业务量（日均）'!AP17</f>
        <v>2236.2972367438992</v>
      </c>
      <c r="Q18" s="148">
        <f>'1输入-新业务量（日均）'!AQ17</f>
        <v>2173.7972367438992</v>
      </c>
      <c r="R18" s="148"/>
      <c r="S18" s="148"/>
      <c r="T18" s="148"/>
      <c r="U18" s="148"/>
      <c r="V18" s="148"/>
      <c r="W18" s="148"/>
      <c r="X18" s="148"/>
      <c r="Y18" s="148"/>
      <c r="Z18" s="148"/>
      <c r="AA18" s="148"/>
      <c r="AB18" s="148"/>
      <c r="AC18" s="148"/>
      <c r="AD18" s="148"/>
      <c r="AE18" s="148"/>
      <c r="AF18" s="148"/>
      <c r="AG18" s="148"/>
      <c r="AH18" s="148"/>
      <c r="AI18" s="148"/>
      <c r="AJ18" s="148"/>
      <c r="AK18" s="148"/>
      <c r="AL18" s="148"/>
      <c r="AM18" s="148"/>
      <c r="AN18" s="148"/>
      <c r="AO18" s="148"/>
      <c r="AP18" s="148"/>
      <c r="AQ18" s="148"/>
      <c r="AR18" s="148"/>
    </row>
    <row r="19" spans="2:44" ht="16.5">
      <c r="B19" s="510" t="s">
        <v>125</v>
      </c>
      <c r="C19" s="511"/>
      <c r="D19" s="512"/>
      <c r="E19" s="148">
        <f>'1输入-新业务量（日均）'!AE18</f>
        <v>4555.8272355836043</v>
      </c>
      <c r="F19" s="148">
        <f>'1输入-新业务量（日均）'!AF18</f>
        <v>4573.8159709428874</v>
      </c>
      <c r="G19" s="148">
        <f>'1输入-新业务量（日均）'!AG18</f>
        <v>4591.8047063021713</v>
      </c>
      <c r="H19" s="148">
        <f>'1输入-新业务量（日均）'!AH18</f>
        <v>4609.7934416614553</v>
      </c>
      <c r="I19" s="148">
        <f>'1输入-新业务量（日均）'!AI18</f>
        <v>4236.3182003308921</v>
      </c>
      <c r="J19" s="148">
        <f>'1输入-新业务量（日均）'!AJ18</f>
        <v>4252.7852690235086</v>
      </c>
      <c r="K19" s="148">
        <f>'1输入-新业务量（日均）'!AK18</f>
        <v>4269.252337716126</v>
      </c>
      <c r="L19" s="148">
        <f>'1输入-新业务量（日均）'!AL18</f>
        <v>3889.6904297188953</v>
      </c>
      <c r="M19" s="148">
        <f>'1输入-新业务量（日均）'!AM18</f>
        <v>3904.6358317448467</v>
      </c>
      <c r="N19" s="148">
        <f>'1输入-新业务量（日均）'!AN18</f>
        <v>3919.5812337707966</v>
      </c>
      <c r="O19" s="148">
        <f>'1输入-新业务量（日均）'!AO18</f>
        <v>3934.5266357967471</v>
      </c>
      <c r="P19" s="148">
        <f>'1输入-新业务量（日均）'!AP18</f>
        <v>3949.472037822698</v>
      </c>
      <c r="Q19" s="148">
        <f>'1输入-新业务量（日均）'!AQ18</f>
        <v>3964.4174398486484</v>
      </c>
      <c r="R19" s="148"/>
      <c r="S19" s="148"/>
      <c r="T19" s="148"/>
      <c r="U19" s="148"/>
      <c r="V19" s="148"/>
      <c r="W19" s="148"/>
      <c r="X19" s="148"/>
      <c r="Y19" s="148"/>
      <c r="Z19" s="148"/>
      <c r="AA19" s="148"/>
      <c r="AB19" s="148"/>
      <c r="AC19" s="148"/>
      <c r="AD19" s="148"/>
      <c r="AE19" s="148"/>
      <c r="AF19" s="148"/>
      <c r="AG19" s="148"/>
      <c r="AH19" s="148"/>
      <c r="AI19" s="148"/>
      <c r="AJ19" s="148"/>
      <c r="AK19" s="148"/>
      <c r="AL19" s="148"/>
      <c r="AM19" s="148"/>
      <c r="AN19" s="148"/>
      <c r="AO19" s="148"/>
      <c r="AP19" s="148"/>
      <c r="AQ19" s="148"/>
      <c r="AR19" s="148"/>
    </row>
    <row r="20" spans="2:44" ht="16.5">
      <c r="B20" s="507" t="s">
        <v>126</v>
      </c>
      <c r="C20" s="508"/>
      <c r="D20" s="509"/>
      <c r="E20" s="148">
        <f>'1输入-新业务量（日均）'!AE19</f>
        <v>382.53583138929997</v>
      </c>
      <c r="F20" s="148">
        <f>'1输入-新业务量（日均）'!AF19</f>
        <v>382.53583138929997</v>
      </c>
      <c r="G20" s="148">
        <f>'1输入-新业务量（日均）'!AG19</f>
        <v>382.53583138929997</v>
      </c>
      <c r="H20" s="148">
        <f>'1输入-新业务量（日均）'!AH19</f>
        <v>382.53583138929997</v>
      </c>
      <c r="I20" s="148">
        <f>'1输入-新业务量（日均）'!AI19</f>
        <v>382.53583138929997</v>
      </c>
      <c r="J20" s="148">
        <f>'1输入-新业务量（日均）'!AJ19</f>
        <v>382.53583138929997</v>
      </c>
      <c r="K20" s="148">
        <f>'1输入-新业务量（日均）'!AK19</f>
        <v>382.53583138929997</v>
      </c>
      <c r="L20" s="148">
        <f>'1输入-新业务量（日均）'!AL19</f>
        <v>382.53583138929997</v>
      </c>
      <c r="M20" s="148">
        <f>'1输入-新业务量（日均）'!AM19</f>
        <v>382.53583138929997</v>
      </c>
      <c r="N20" s="148">
        <f>'1输入-新业务量（日均）'!AN19</f>
        <v>382.53583138929997</v>
      </c>
      <c r="O20" s="148">
        <f>'1输入-新业务量（日均）'!AO19</f>
        <v>382.53583138929997</v>
      </c>
      <c r="P20" s="148">
        <f>'1输入-新业务量（日均）'!AP19</f>
        <v>382.53583138929997</v>
      </c>
      <c r="Q20" s="148">
        <f>'1输入-新业务量（日均）'!AQ19</f>
        <v>382.53583138929997</v>
      </c>
      <c r="R20" s="148"/>
      <c r="S20" s="148"/>
      <c r="T20" s="148"/>
      <c r="U20" s="148"/>
      <c r="V20" s="148"/>
      <c r="W20" s="148"/>
      <c r="X20" s="148"/>
      <c r="Y20" s="148"/>
      <c r="Z20" s="148"/>
      <c r="AA20" s="148"/>
      <c r="AB20" s="148"/>
      <c r="AC20" s="148"/>
      <c r="AD20" s="148"/>
      <c r="AE20" s="148"/>
      <c r="AF20" s="148"/>
      <c r="AG20" s="148"/>
      <c r="AH20" s="148"/>
      <c r="AI20" s="148"/>
      <c r="AJ20" s="148"/>
      <c r="AK20" s="148"/>
      <c r="AL20" s="148"/>
      <c r="AM20" s="148"/>
      <c r="AN20" s="148"/>
      <c r="AO20" s="148"/>
      <c r="AP20" s="148"/>
      <c r="AQ20" s="148"/>
      <c r="AR20" s="148"/>
    </row>
    <row r="21" spans="2:44" ht="16.5">
      <c r="B21" s="507" t="s">
        <v>127</v>
      </c>
      <c r="C21" s="508"/>
      <c r="D21" s="509"/>
      <c r="E21" s="148">
        <f>'1输入-新业务量（日均）'!AE20</f>
        <v>1721.7347919568999</v>
      </c>
      <c r="F21" s="148">
        <f>'1输入-新业务量（日均）'!AF20</f>
        <v>1821.7347919568999</v>
      </c>
      <c r="G21" s="148">
        <f>'1输入-新业务量（日均）'!AG20</f>
        <v>1821.7347919568999</v>
      </c>
      <c r="H21" s="148">
        <f>'1输入-新业务量（日均）'!AH20</f>
        <v>1821.7347919568999</v>
      </c>
      <c r="I21" s="148">
        <f>'1输入-新业务量（日均）'!AI20</f>
        <v>1821.7347919568999</v>
      </c>
      <c r="J21" s="148">
        <f>'1输入-新业务量（日均）'!AJ20</f>
        <v>1821.7347919568999</v>
      </c>
      <c r="K21" s="148">
        <f>'1输入-新业务量（日均）'!AK20</f>
        <v>1821.7347919568999</v>
      </c>
      <c r="L21" s="148">
        <f>'1输入-新业务量（日均）'!AL20</f>
        <v>1921.7347919568999</v>
      </c>
      <c r="M21" s="148">
        <f>'1输入-新业务量（日均）'!AM20</f>
        <v>1921.7347919568999</v>
      </c>
      <c r="N21" s="148">
        <f>'1输入-新业务量（日均）'!AN20</f>
        <v>1921.7347919568999</v>
      </c>
      <c r="O21" s="148">
        <f>'1输入-新业务量（日均）'!AO20</f>
        <v>1921.7347919568999</v>
      </c>
      <c r="P21" s="148">
        <f>'1输入-新业务量（日均）'!AP20</f>
        <v>1921.7347919568999</v>
      </c>
      <c r="Q21" s="148">
        <f>'1输入-新业务量（日均）'!AQ20</f>
        <v>1921.7347919568999</v>
      </c>
      <c r="R21" s="148"/>
      <c r="S21" s="148"/>
      <c r="T21" s="148"/>
      <c r="U21" s="148"/>
      <c r="V21" s="148"/>
      <c r="W21" s="148"/>
      <c r="X21" s="148"/>
      <c r="Y21" s="148"/>
      <c r="Z21" s="148"/>
      <c r="AA21" s="148"/>
      <c r="AB21" s="148"/>
      <c r="AC21" s="148"/>
      <c r="AD21" s="148"/>
      <c r="AE21" s="148"/>
      <c r="AF21" s="148"/>
      <c r="AG21" s="148"/>
      <c r="AH21" s="148"/>
      <c r="AI21" s="148"/>
      <c r="AJ21" s="148"/>
      <c r="AK21" s="148"/>
      <c r="AL21" s="148"/>
      <c r="AM21" s="148"/>
      <c r="AN21" s="148"/>
      <c r="AO21" s="148"/>
      <c r="AP21" s="148"/>
      <c r="AQ21" s="148"/>
      <c r="AR21" s="148"/>
    </row>
    <row r="22" spans="2:44" ht="16.5">
      <c r="B22" s="507" t="s">
        <v>128</v>
      </c>
      <c r="C22" s="508"/>
      <c r="D22" s="509"/>
      <c r="E22" s="148">
        <f>'1输入-新业务量（日均）'!AE22</f>
        <v>2742.2991851888996</v>
      </c>
      <c r="F22" s="148">
        <f>'1输入-新业务量（日均）'!AF22</f>
        <v>2322.2991851888996</v>
      </c>
      <c r="G22" s="148">
        <f>'1输入-新业务量（日均）'!AG22</f>
        <v>2322.2991851888996</v>
      </c>
      <c r="H22" s="148">
        <f>'1输入-新业务量（日均）'!AH22</f>
        <v>2222.2991851888996</v>
      </c>
      <c r="I22" s="148">
        <f>'1输入-新业务量（日均）'!AI22</f>
        <v>2222.2991851888996</v>
      </c>
      <c r="J22" s="148">
        <f>'1输入-新业务量（日均）'!AJ22</f>
        <v>2222.2991851888996</v>
      </c>
      <c r="K22" s="148">
        <f>'1输入-新业务量（日均）'!AK22</f>
        <v>2122.2991851888996</v>
      </c>
      <c r="L22" s="148">
        <f>'1输入-新业务量（日均）'!AL22</f>
        <v>1922.2991851888996</v>
      </c>
      <c r="M22" s="148">
        <f>'1输入-新业务量（日均）'!AM22</f>
        <v>1922.2991851888996</v>
      </c>
      <c r="N22" s="148">
        <f>'1输入-新业务量（日均）'!AN22</f>
        <v>1722.2991851888996</v>
      </c>
      <c r="O22" s="148">
        <f>'1输入-新业务量（日均）'!AO22</f>
        <v>1722.2991851888996</v>
      </c>
      <c r="P22" s="148">
        <f>'1输入-新业务量（日均）'!AP22</f>
        <v>1722.2991851888996</v>
      </c>
      <c r="Q22" s="148">
        <f>'1输入-新业务量（日均）'!AQ22</f>
        <v>1422.2991851888996</v>
      </c>
      <c r="R22" s="148"/>
      <c r="S22" s="148"/>
      <c r="T22" s="148"/>
      <c r="U22" s="148"/>
      <c r="V22" s="148"/>
      <c r="W22" s="148"/>
      <c r="X22" s="148"/>
      <c r="Y22" s="148"/>
      <c r="Z22" s="148"/>
      <c r="AA22" s="148"/>
      <c r="AB22" s="148"/>
      <c r="AC22" s="148"/>
      <c r="AD22" s="148"/>
      <c r="AE22" s="148"/>
      <c r="AF22" s="148"/>
      <c r="AG22" s="148"/>
      <c r="AH22" s="148"/>
      <c r="AI22" s="148"/>
      <c r="AJ22" s="148"/>
      <c r="AK22" s="148"/>
      <c r="AL22" s="148"/>
      <c r="AM22" s="148"/>
      <c r="AN22" s="148"/>
      <c r="AO22" s="148"/>
      <c r="AP22" s="148"/>
      <c r="AQ22" s="148"/>
      <c r="AR22" s="148"/>
    </row>
    <row r="23" spans="2:44" ht="16.5">
      <c r="B23" s="507" t="s">
        <v>129</v>
      </c>
      <c r="C23" s="508"/>
      <c r="D23" s="509"/>
      <c r="E23" s="148">
        <f>'1输入-新业务量（日均）'!AE23</f>
        <v>2686.2464830332997</v>
      </c>
      <c r="F23" s="148">
        <f>'1输入-新业务量（日均）'!AF23</f>
        <v>2216.2464830332997</v>
      </c>
      <c r="G23" s="148">
        <f>'1输入-新业务量（日均）'!AG23</f>
        <v>2216.2464830332997</v>
      </c>
      <c r="H23" s="148">
        <f>'1输入-新业务量（日均）'!AH23</f>
        <v>2116.2464830332997</v>
      </c>
      <c r="I23" s="148">
        <f>'1输入-新业务量（日均）'!AI23</f>
        <v>2116.2464830332997</v>
      </c>
      <c r="J23" s="148">
        <f>'1输入-新业务量（日均）'!AJ23</f>
        <v>2116.2464830332997</v>
      </c>
      <c r="K23" s="148">
        <f>'1输入-新业务量（日均）'!AK23</f>
        <v>2016.2464830332997</v>
      </c>
      <c r="L23" s="148">
        <f>'1输入-新业务量（日均）'!AL23</f>
        <v>1816.2464830332997</v>
      </c>
      <c r="M23" s="148">
        <f>'1输入-新业务量（日均）'!AM23</f>
        <v>1816.2464830332997</v>
      </c>
      <c r="N23" s="148">
        <f>'1输入-新业务量（日均）'!AN23</f>
        <v>1616.2464830332997</v>
      </c>
      <c r="O23" s="148">
        <f>'1输入-新业务量（日均）'!AO23</f>
        <v>1616.2464830332997</v>
      </c>
      <c r="P23" s="148">
        <f>'1输入-新业务量（日均）'!AP23</f>
        <v>1616.2464830332997</v>
      </c>
      <c r="Q23" s="148">
        <f>'1输入-新业务量（日均）'!AQ23</f>
        <v>1316.2464830332997</v>
      </c>
      <c r="R23" s="148"/>
      <c r="S23" s="148"/>
      <c r="T23" s="148"/>
      <c r="U23" s="148"/>
      <c r="V23" s="148"/>
      <c r="W23" s="148"/>
      <c r="X23" s="148"/>
      <c r="Y23" s="148"/>
      <c r="Z23" s="148"/>
      <c r="AA23" s="148"/>
      <c r="AB23" s="148"/>
      <c r="AC23" s="148"/>
      <c r="AD23" s="148"/>
      <c r="AE23" s="148"/>
      <c r="AF23" s="148"/>
      <c r="AG23" s="148"/>
      <c r="AH23" s="148"/>
      <c r="AI23" s="148"/>
      <c r="AJ23" s="148"/>
      <c r="AK23" s="148"/>
      <c r="AL23" s="148"/>
      <c r="AM23" s="148"/>
      <c r="AN23" s="148"/>
      <c r="AO23" s="148"/>
      <c r="AP23" s="148"/>
      <c r="AQ23" s="148"/>
      <c r="AR23" s="148"/>
    </row>
    <row r="24" spans="2:44" ht="16.5">
      <c r="B24" s="507" t="s">
        <v>130</v>
      </c>
      <c r="C24" s="508"/>
      <c r="D24" s="509"/>
      <c r="E24" s="148">
        <f>'1输入-新业务量（日均）'!AE25</f>
        <v>54.052702155600002</v>
      </c>
      <c r="F24" s="148">
        <f>'1输入-新业务量（日均）'!AF25</f>
        <v>104.0527021556</v>
      </c>
      <c r="G24" s="148">
        <f>'1输入-新业务量（日均）'!AG25</f>
        <v>104.0527021556</v>
      </c>
      <c r="H24" s="148">
        <f>'1输入-新业务量（日均）'!AH25</f>
        <v>104.0527021556</v>
      </c>
      <c r="I24" s="148">
        <f>'1输入-新业务量（日均）'!AI25</f>
        <v>104.0527021556</v>
      </c>
      <c r="J24" s="148">
        <f>'1输入-新业务量（日均）'!AJ25</f>
        <v>104.0527021556</v>
      </c>
      <c r="K24" s="148">
        <f>'1输入-新业务量（日均）'!AK25</f>
        <v>104.0527021556</v>
      </c>
      <c r="L24" s="148">
        <f>'1输入-新业务量（日均）'!AL25</f>
        <v>104.0527021556</v>
      </c>
      <c r="M24" s="148">
        <f>'1输入-新业务量（日均）'!AM25</f>
        <v>104.0527021556</v>
      </c>
      <c r="N24" s="148">
        <f>'1输入-新业务量（日均）'!AN25</f>
        <v>104.0527021556</v>
      </c>
      <c r="O24" s="148">
        <f>'1输入-新业务量（日均）'!AO25</f>
        <v>104.0527021556</v>
      </c>
      <c r="P24" s="148">
        <f>'1输入-新业务量（日均）'!AP25</f>
        <v>104.0527021556</v>
      </c>
      <c r="Q24" s="148">
        <f>'1输入-新业务量（日均）'!AQ25</f>
        <v>104.0527021556</v>
      </c>
      <c r="R24" s="148"/>
      <c r="S24" s="148"/>
      <c r="T24" s="148"/>
      <c r="U24" s="148"/>
      <c r="V24" s="148"/>
      <c r="W24" s="148"/>
      <c r="X24" s="148"/>
      <c r="Y24" s="148"/>
      <c r="Z24" s="148"/>
      <c r="AA24" s="148"/>
      <c r="AB24" s="148"/>
      <c r="AC24" s="148"/>
      <c r="AD24" s="148"/>
      <c r="AE24" s="148"/>
      <c r="AF24" s="148"/>
      <c r="AG24" s="148"/>
      <c r="AH24" s="148"/>
      <c r="AI24" s="148"/>
      <c r="AJ24" s="148"/>
      <c r="AK24" s="148"/>
      <c r="AL24" s="148"/>
      <c r="AM24" s="148"/>
      <c r="AN24" s="148"/>
      <c r="AO24" s="148"/>
      <c r="AP24" s="148"/>
      <c r="AQ24" s="148"/>
      <c r="AR24" s="148"/>
    </row>
    <row r="25" spans="2:44" ht="16.5">
      <c r="B25" s="507" t="s">
        <v>131</v>
      </c>
      <c r="C25" s="508"/>
      <c r="D25" s="509"/>
      <c r="E25" s="148">
        <f>'1输入-新业务量（日均）'!AE26</f>
        <v>2</v>
      </c>
      <c r="F25" s="148">
        <f>'1输入-新业务量（日均）'!AF26</f>
        <v>2</v>
      </c>
      <c r="G25" s="148">
        <f>'1输入-新业务量（日均）'!AG26</f>
        <v>2</v>
      </c>
      <c r="H25" s="148">
        <f>'1输入-新业务量（日均）'!AH26</f>
        <v>2</v>
      </c>
      <c r="I25" s="148">
        <f>'1输入-新业务量（日均）'!AI26</f>
        <v>2</v>
      </c>
      <c r="J25" s="148">
        <f>'1输入-新业务量（日均）'!AJ26</f>
        <v>2</v>
      </c>
      <c r="K25" s="148">
        <f>'1输入-新业务量（日均）'!AK26</f>
        <v>2</v>
      </c>
      <c r="L25" s="148">
        <f>'1输入-新业务量（日均）'!AL26</f>
        <v>2</v>
      </c>
      <c r="M25" s="148">
        <f>'1输入-新业务量（日均）'!AM26</f>
        <v>2</v>
      </c>
      <c r="N25" s="148">
        <f>'1输入-新业务量（日均）'!AN26</f>
        <v>2</v>
      </c>
      <c r="O25" s="148">
        <f>'1输入-新业务量（日均）'!AO26</f>
        <v>2</v>
      </c>
      <c r="P25" s="148">
        <f>'1输入-新业务量（日均）'!AP26</f>
        <v>2</v>
      </c>
      <c r="Q25" s="148">
        <f>'1输入-新业务量（日均）'!AQ26</f>
        <v>2</v>
      </c>
      <c r="R25" s="148"/>
      <c r="S25" s="148"/>
      <c r="T25" s="148"/>
      <c r="U25" s="148"/>
      <c r="V25" s="148"/>
      <c r="W25" s="148"/>
      <c r="X25" s="148"/>
      <c r="Y25" s="148"/>
      <c r="Z25" s="148"/>
      <c r="AA25" s="148"/>
      <c r="AB25" s="148"/>
      <c r="AC25" s="148"/>
      <c r="AD25" s="148"/>
      <c r="AE25" s="148"/>
      <c r="AF25" s="148"/>
      <c r="AG25" s="148"/>
      <c r="AH25" s="148"/>
      <c r="AI25" s="148"/>
      <c r="AJ25" s="148"/>
      <c r="AK25" s="148"/>
      <c r="AL25" s="148"/>
      <c r="AM25" s="148"/>
      <c r="AN25" s="148"/>
      <c r="AO25" s="148"/>
      <c r="AP25" s="148"/>
      <c r="AQ25" s="148"/>
      <c r="AR25" s="148"/>
    </row>
    <row r="26" spans="2:44" ht="16.5">
      <c r="B26" s="510" t="s">
        <v>132</v>
      </c>
      <c r="C26" s="511"/>
      <c r="D26" s="512"/>
      <c r="E26" s="148">
        <f>'1输入-新业务量（日均）'!AE27</f>
        <v>4846.5698085350996</v>
      </c>
      <c r="F26" s="148">
        <f>'1输入-新业务量（日均）'!AF27</f>
        <v>4526.5698085350996</v>
      </c>
      <c r="G26" s="148">
        <f>'1输入-新业务量（日均）'!AG27</f>
        <v>4526.5698085350996</v>
      </c>
      <c r="H26" s="148">
        <f>'1输入-新业务量（日均）'!AH27</f>
        <v>4426.5698085350996</v>
      </c>
      <c r="I26" s="148">
        <f>'1输入-新业务量（日均）'!AI27</f>
        <v>4426.5698085350996</v>
      </c>
      <c r="J26" s="148">
        <f>'1输入-新业务量（日均）'!AJ27</f>
        <v>4426.5698085350996</v>
      </c>
      <c r="K26" s="148">
        <f>'1输入-新业务量（日均）'!AK27</f>
        <v>4326.5698085350996</v>
      </c>
      <c r="L26" s="148">
        <f>'1输入-新业务量（日均）'!AL27</f>
        <v>4226.5698085350996</v>
      </c>
      <c r="M26" s="148">
        <f>'1输入-新业务量（日均）'!AM27</f>
        <v>4226.5698085350996</v>
      </c>
      <c r="N26" s="148">
        <f>'1输入-新业务量（日均）'!AN27</f>
        <v>4026.5698085350996</v>
      </c>
      <c r="O26" s="148">
        <f>'1输入-新业务量（日均）'!AO27</f>
        <v>4026.5698085350996</v>
      </c>
      <c r="P26" s="148">
        <f>'1输入-新业务量（日均）'!AP27</f>
        <v>4026.5698085350996</v>
      </c>
      <c r="Q26" s="148">
        <f>'1输入-新业务量（日均）'!AQ27</f>
        <v>3726.5698085350996</v>
      </c>
      <c r="R26" s="148"/>
      <c r="S26" s="148"/>
      <c r="T26" s="148"/>
      <c r="U26" s="148"/>
      <c r="V26" s="148"/>
      <c r="W26" s="148"/>
      <c r="X26" s="148"/>
      <c r="Y26" s="148"/>
      <c r="Z26" s="148"/>
      <c r="AA26" s="148"/>
      <c r="AB26" s="148"/>
      <c r="AC26" s="148"/>
      <c r="AD26" s="148"/>
      <c r="AE26" s="148"/>
      <c r="AF26" s="148"/>
      <c r="AG26" s="148"/>
      <c r="AH26" s="148"/>
      <c r="AI26" s="148"/>
      <c r="AJ26" s="148"/>
      <c r="AK26" s="148"/>
      <c r="AL26" s="148"/>
      <c r="AM26" s="148"/>
      <c r="AN26" s="148"/>
      <c r="AO26" s="148"/>
      <c r="AP26" s="148"/>
      <c r="AQ26" s="148"/>
      <c r="AR26" s="148"/>
    </row>
    <row r="27" spans="2:44" ht="16.5">
      <c r="B27" s="507" t="s">
        <v>133</v>
      </c>
      <c r="C27" s="508"/>
      <c r="D27" s="509"/>
      <c r="E27" s="148"/>
      <c r="F27" s="148"/>
      <c r="G27" s="148"/>
      <c r="H27" s="148"/>
      <c r="I27" s="148"/>
      <c r="J27" s="148"/>
      <c r="K27" s="148"/>
      <c r="L27" s="148"/>
      <c r="M27" s="148"/>
      <c r="N27" s="148"/>
      <c r="O27" s="148"/>
      <c r="P27" s="148"/>
      <c r="Q27" s="148"/>
      <c r="R27" s="148"/>
      <c r="S27" s="148"/>
      <c r="T27" s="148"/>
      <c r="U27" s="148"/>
      <c r="V27" s="148"/>
      <c r="W27" s="148"/>
      <c r="X27" s="148"/>
      <c r="Y27" s="148"/>
      <c r="Z27" s="148"/>
      <c r="AA27" s="148"/>
      <c r="AB27" s="148"/>
      <c r="AC27" s="148"/>
      <c r="AD27" s="148"/>
      <c r="AE27" s="148"/>
      <c r="AF27" s="148"/>
      <c r="AG27" s="148"/>
      <c r="AH27" s="148"/>
      <c r="AI27" s="148"/>
      <c r="AJ27" s="148"/>
      <c r="AK27" s="148"/>
      <c r="AL27" s="148"/>
      <c r="AM27" s="148"/>
      <c r="AN27" s="148"/>
      <c r="AO27" s="148"/>
      <c r="AP27" s="148"/>
      <c r="AQ27" s="148"/>
      <c r="AR27" s="148"/>
    </row>
    <row r="28" spans="2:44" ht="16.5">
      <c r="B28" s="507" t="s">
        <v>134</v>
      </c>
      <c r="C28" s="508"/>
      <c r="D28" s="509"/>
      <c r="E28" s="148">
        <f>'1输入-新业务量（日均）'!AE30</f>
        <v>51198.868115782701</v>
      </c>
      <c r="F28" s="148">
        <f>'1输入-新业务量（日均）'!AF30</f>
        <v>52051.034782449373</v>
      </c>
      <c r="G28" s="148">
        <f>'1输入-新业务量（日均）'!AG30</f>
        <v>52353.20144911603</v>
      </c>
      <c r="H28" s="148">
        <f>'1输入-新业务量（日均）'!AH30</f>
        <v>52555.368115782701</v>
      </c>
      <c r="I28" s="148">
        <f>'1输入-新业务量（日均）'!AI30</f>
        <v>52544.534782449373</v>
      </c>
      <c r="J28" s="148">
        <f>'1输入-新业务量（日均）'!AJ30</f>
        <v>52796.70144911603</v>
      </c>
      <c r="K28" s="148">
        <f>'1输入-新业务量（日均）'!AK30</f>
        <v>53048.868115782701</v>
      </c>
      <c r="L28" s="148">
        <f>'1输入-新业务量（日均）'!AL30</f>
        <v>52901.034782449358</v>
      </c>
      <c r="M28" s="148">
        <f>'1输入-新业务量（日均）'!AM30</f>
        <v>53203.20144911603</v>
      </c>
      <c r="N28" s="148">
        <f>'1输入-新业务量（日均）'!AN30</f>
        <v>53305.368115782701</v>
      </c>
      <c r="O28" s="148">
        <f>'1输入-新业务量（日均）'!AO30</f>
        <v>53607.534782449358</v>
      </c>
      <c r="P28" s="148">
        <f>'1输入-新业务量（日均）'!AP30</f>
        <v>53859.70144911603</v>
      </c>
      <c r="Q28" s="148">
        <f>'1输入-新业务量（日均）'!AQ30</f>
        <v>53981.868115782701</v>
      </c>
      <c r="R28" s="148"/>
      <c r="S28" s="148"/>
      <c r="T28" s="148"/>
      <c r="U28" s="148"/>
      <c r="V28" s="148"/>
      <c r="W28" s="148"/>
      <c r="X28" s="148"/>
      <c r="Y28" s="148"/>
      <c r="Z28" s="148"/>
      <c r="AA28" s="148"/>
      <c r="AB28" s="148"/>
      <c r="AC28" s="148"/>
      <c r="AD28" s="148"/>
      <c r="AE28" s="148"/>
      <c r="AF28" s="148"/>
      <c r="AG28" s="148"/>
      <c r="AH28" s="148"/>
      <c r="AI28" s="148"/>
      <c r="AJ28" s="148"/>
      <c r="AK28" s="148"/>
      <c r="AL28" s="148"/>
      <c r="AM28" s="148"/>
      <c r="AN28" s="148"/>
      <c r="AO28" s="148"/>
      <c r="AP28" s="148"/>
      <c r="AQ28" s="148"/>
      <c r="AR28" s="148"/>
    </row>
    <row r="29" spans="2:44" ht="16.5">
      <c r="B29" s="507" t="s">
        <v>52</v>
      </c>
      <c r="C29" s="508"/>
      <c r="D29" s="509"/>
      <c r="E29" s="148">
        <f>'1输入-新业务量（日均）'!AE31</f>
        <v>14452.201450945591</v>
      </c>
      <c r="F29" s="148">
        <f>'1输入-新业务量（日均）'!AF31</f>
        <v>14394.061139289479</v>
      </c>
      <c r="G29" s="148">
        <f>'1输入-新业务量（日均）'!AG31</f>
        <v>14156.17155413048</v>
      </c>
      <c r="H29" s="148">
        <f>'1输入-新业务量（日均）'!AH31</f>
        <v>14123.884567260497</v>
      </c>
      <c r="I29" s="148">
        <f>'1输入-新业务量（日均）'!AI31</f>
        <v>14091.621580390512</v>
      </c>
      <c r="J29" s="148">
        <f>'1输入-新业务量（日均）'!AJ31</f>
        <v>14059.38259352053</v>
      </c>
      <c r="K29" s="148">
        <f>'1输入-新业务量（日均）'!AK31</f>
        <v>14027.167606650544</v>
      </c>
      <c r="L29" s="148">
        <f>'1输入-新业务量（日均）'!AL31</f>
        <v>13994.97661978056</v>
      </c>
      <c r="M29" s="148">
        <f>'1输入-新业务量（日均）'!AM31</f>
        <v>13962.809632910577</v>
      </c>
      <c r="N29" s="148">
        <f>'1输入-新业务量（日均）'!AN31</f>
        <v>13930.666646040592</v>
      </c>
      <c r="O29" s="148">
        <f>'1输入-新业务量（日均）'!AO31</f>
        <v>13898.547659170608</v>
      </c>
      <c r="P29" s="148">
        <f>'1输入-新业务量（日均）'!AP31</f>
        <v>13866.452672300624</v>
      </c>
      <c r="Q29" s="148">
        <f>'1输入-新业务量（日均）'!AQ31</f>
        <v>13834.381685430641</v>
      </c>
      <c r="R29" s="148"/>
      <c r="S29" s="148"/>
      <c r="T29" s="148"/>
      <c r="U29" s="148"/>
      <c r="V29" s="148"/>
      <c r="W29" s="148"/>
      <c r="X29" s="148"/>
      <c r="Y29" s="148"/>
      <c r="Z29" s="148"/>
      <c r="AA29" s="148"/>
      <c r="AB29" s="148"/>
      <c r="AC29" s="148"/>
      <c r="AD29" s="148"/>
      <c r="AE29" s="148"/>
      <c r="AF29" s="148"/>
      <c r="AG29" s="148"/>
      <c r="AH29" s="148"/>
      <c r="AI29" s="148"/>
      <c r="AJ29" s="148"/>
      <c r="AK29" s="148"/>
      <c r="AL29" s="148"/>
      <c r="AM29" s="148"/>
      <c r="AN29" s="148"/>
      <c r="AO29" s="148"/>
      <c r="AP29" s="148"/>
      <c r="AQ29" s="148"/>
      <c r="AR29" s="148"/>
    </row>
    <row r="30" spans="2:44" ht="16.5">
      <c r="B30" s="507" t="s">
        <v>135</v>
      </c>
      <c r="C30" s="508"/>
      <c r="D30" s="509"/>
      <c r="E30" s="148">
        <f>'1输入-新业务量（日均）'!AE32</f>
        <v>428.83996000000002</v>
      </c>
      <c r="F30" s="148">
        <f>'1输入-新业务量（日均）'!AF32</f>
        <v>399.50065894327872</v>
      </c>
      <c r="G30" s="148">
        <f>'1输入-新业务量（日均）'!AG32</f>
        <v>370.16135788655737</v>
      </c>
      <c r="H30" s="148">
        <f>'1输入-新业务量（日均）'!AH32</f>
        <v>340.82205682983607</v>
      </c>
      <c r="I30" s="148">
        <f>'1输入-新业务量（日均）'!AI32</f>
        <v>311.48275577311472</v>
      </c>
      <c r="J30" s="148">
        <f>'1输入-新业务量（日均）'!AJ32</f>
        <v>282.14345471639342</v>
      </c>
      <c r="K30" s="148">
        <f>'1输入-新业务量（日均）'!AK32</f>
        <v>252.8041536596721</v>
      </c>
      <c r="L30" s="148">
        <f>'1输入-新业务量（日均）'!AL32</f>
        <v>223.4648526029508</v>
      </c>
      <c r="M30" s="148">
        <f>'1输入-新业务量（日均）'!AM32</f>
        <v>194.12555154622947</v>
      </c>
      <c r="N30" s="148">
        <f>'1输入-新业务量（日均）'!AN32</f>
        <v>164.78625048950818</v>
      </c>
      <c r="O30" s="148">
        <f>'1输入-新业务量（日均）'!AO32</f>
        <v>135.44694943278688</v>
      </c>
      <c r="P30" s="148">
        <f>'1输入-新业务量（日均）'!AP32</f>
        <v>106.10764837606557</v>
      </c>
      <c r="Q30" s="148">
        <f>'1输入-新业务量（日均）'!AQ32</f>
        <v>76.768347319344258</v>
      </c>
      <c r="R30" s="148"/>
      <c r="S30" s="148"/>
      <c r="T30" s="148"/>
      <c r="U30" s="148"/>
      <c r="V30" s="148"/>
      <c r="W30" s="148"/>
      <c r="X30" s="148"/>
      <c r="Y30" s="148"/>
      <c r="Z30" s="148"/>
      <c r="AA30" s="148"/>
      <c r="AB30" s="148"/>
      <c r="AC30" s="148"/>
      <c r="AD30" s="148"/>
      <c r="AE30" s="148"/>
      <c r="AF30" s="148"/>
      <c r="AG30" s="148"/>
      <c r="AH30" s="148"/>
      <c r="AI30" s="148"/>
      <c r="AJ30" s="148"/>
      <c r="AK30" s="148"/>
      <c r="AL30" s="148"/>
      <c r="AM30" s="148"/>
      <c r="AN30" s="148"/>
      <c r="AO30" s="148"/>
      <c r="AP30" s="148"/>
      <c r="AQ30" s="148"/>
      <c r="AR30" s="148"/>
    </row>
    <row r="31" spans="2:44" ht="16.5">
      <c r="B31" s="507" t="s">
        <v>136</v>
      </c>
      <c r="C31" s="508"/>
      <c r="D31" s="509"/>
      <c r="E31" s="148">
        <f>'1输入-新业务量（日均）'!AE33</f>
        <v>11257.123335181212</v>
      </c>
      <c r="F31" s="148">
        <f>'1输入-新业务量（日均）'!AF33</f>
        <v>11303.263646837324</v>
      </c>
      <c r="G31" s="148">
        <f>'1输入-新业务量（日均）'!AG33</f>
        <v>11529.153231996323</v>
      </c>
      <c r="H31" s="148">
        <f>'1输入-新业务量（日均）'!AH33</f>
        <v>11549.440218866306</v>
      </c>
      <c r="I31" s="148">
        <f>'1输入-新业务量（日均）'!AI33</f>
        <v>11569.70320573629</v>
      </c>
      <c r="J31" s="148">
        <f>'1输入-新业务量（日均）'!AJ33</f>
        <v>11589.942192606273</v>
      </c>
      <c r="K31" s="148">
        <f>'1输入-新业务量（日均）'!AK33</f>
        <v>11610.157179476259</v>
      </c>
      <c r="L31" s="148">
        <f>'1输入-新业务量（日均）'!AL33</f>
        <v>11630.348166346243</v>
      </c>
      <c r="M31" s="148">
        <f>'1输入-新业务量（日均）'!AM33</f>
        <v>11650.515153216225</v>
      </c>
      <c r="N31" s="148">
        <f>'1输入-新业务量（日均）'!AN33</f>
        <v>11670.658140086211</v>
      </c>
      <c r="O31" s="148">
        <f>'1输入-新业务量（日均）'!AO33</f>
        <v>11690.777126956194</v>
      </c>
      <c r="P31" s="148">
        <f>'1输入-新业务量（日均）'!AP33</f>
        <v>11710.872113826179</v>
      </c>
      <c r="Q31" s="148">
        <f>'1输入-新业务量（日均）'!AQ33</f>
        <v>11730.943100696162</v>
      </c>
      <c r="R31" s="148"/>
      <c r="S31" s="148"/>
      <c r="T31" s="148"/>
      <c r="U31" s="148"/>
      <c r="V31" s="148"/>
      <c r="W31" s="148"/>
      <c r="X31" s="148"/>
      <c r="Y31" s="148"/>
      <c r="Z31" s="148"/>
      <c r="AA31" s="148"/>
      <c r="AB31" s="148"/>
      <c r="AC31" s="148"/>
      <c r="AD31" s="148"/>
      <c r="AE31" s="148"/>
      <c r="AF31" s="148"/>
      <c r="AG31" s="148"/>
      <c r="AH31" s="148"/>
      <c r="AI31" s="148"/>
      <c r="AJ31" s="148"/>
      <c r="AK31" s="148"/>
      <c r="AL31" s="148"/>
      <c r="AM31" s="148"/>
      <c r="AN31" s="148"/>
      <c r="AO31" s="148"/>
      <c r="AP31" s="148"/>
      <c r="AQ31" s="148"/>
      <c r="AR31" s="148"/>
    </row>
    <row r="32" spans="2:44" ht="16.5">
      <c r="B32" s="507" t="s">
        <v>137</v>
      </c>
      <c r="C32" s="508"/>
      <c r="D32" s="509"/>
      <c r="E32" s="148">
        <f>'1输入-新业务量（日均）'!AE34</f>
        <v>610.30710128470002</v>
      </c>
      <c r="F32" s="148">
        <f>'1输入-新业务量（日均）'!AF34</f>
        <v>635.30710128470002</v>
      </c>
      <c r="G32" s="148">
        <f>'1输入-新业务量（日均）'!AG34</f>
        <v>660.30710128470002</v>
      </c>
      <c r="H32" s="148">
        <f>'1输入-新业务量（日均）'!AH34</f>
        <v>685.30710128470002</v>
      </c>
      <c r="I32" s="148">
        <f>'1输入-新业务量（日均）'!AI34</f>
        <v>710.30710128470002</v>
      </c>
      <c r="J32" s="148">
        <f>'1输入-新业务量（日均）'!AJ34</f>
        <v>735.30710128470002</v>
      </c>
      <c r="K32" s="148">
        <f>'1输入-新业务量（日均）'!AK34</f>
        <v>760.30710128470002</v>
      </c>
      <c r="L32" s="148">
        <f>'1输入-新业务量（日均）'!AL34</f>
        <v>785.30710128470002</v>
      </c>
      <c r="M32" s="148">
        <f>'1输入-新业务量（日均）'!AM34</f>
        <v>810.30710128470002</v>
      </c>
      <c r="N32" s="148">
        <f>'1输入-新业务量（日均）'!AN34</f>
        <v>835.30710128470002</v>
      </c>
      <c r="O32" s="148">
        <f>'1输入-新业务量（日均）'!AO34</f>
        <v>860.30710128470002</v>
      </c>
      <c r="P32" s="148">
        <f>'1输入-新业务量（日均）'!AP34</f>
        <v>885.30710128470002</v>
      </c>
      <c r="Q32" s="148">
        <f>'1输入-新业务量（日均）'!AQ34</f>
        <v>910.30710128470002</v>
      </c>
      <c r="R32" s="148"/>
      <c r="S32" s="148"/>
      <c r="T32" s="148"/>
      <c r="U32" s="148"/>
      <c r="V32" s="148"/>
      <c r="W32" s="148"/>
      <c r="X32" s="148"/>
      <c r="Y32" s="148"/>
      <c r="Z32" s="148"/>
      <c r="AA32" s="148"/>
      <c r="AB32" s="148"/>
      <c r="AC32" s="148"/>
      <c r="AD32" s="148"/>
      <c r="AE32" s="148"/>
      <c r="AF32" s="148"/>
      <c r="AG32" s="148"/>
      <c r="AH32" s="148"/>
      <c r="AI32" s="148"/>
      <c r="AJ32" s="148"/>
      <c r="AK32" s="148"/>
      <c r="AL32" s="148"/>
      <c r="AM32" s="148"/>
      <c r="AN32" s="148"/>
      <c r="AO32" s="148"/>
      <c r="AP32" s="148"/>
      <c r="AQ32" s="148"/>
      <c r="AR32" s="148"/>
    </row>
    <row r="33" spans="2:44" ht="16.5">
      <c r="B33" s="507" t="s">
        <v>138</v>
      </c>
      <c r="C33" s="508"/>
      <c r="D33" s="509"/>
      <c r="E33" s="148">
        <f>'1输入-新业务量（日均）'!AE35</f>
        <v>735.26220196130294</v>
      </c>
      <c r="F33" s="148">
        <f>'1输入-新业务量（日均）'!AF35</f>
        <v>738.27586949761121</v>
      </c>
      <c r="G33" s="148">
        <f>'1输入-新业务量（日均）'!AG35</f>
        <v>753.02991179055346</v>
      </c>
      <c r="H33" s="148">
        <f>'1输入-新业务量（日均）'!AH35</f>
        <v>754.35496208920017</v>
      </c>
      <c r="I33" s="148">
        <f>'1输入-新业务量（日均）'!AI35</f>
        <v>755.67844482104294</v>
      </c>
      <c r="J33" s="148">
        <f>'1输入-新业务量（日均）'!AJ35</f>
        <v>757.00035998608189</v>
      </c>
      <c r="K33" s="148">
        <f>'1输入-新业务量（日均）'!AK35</f>
        <v>758.32070758431712</v>
      </c>
      <c r="L33" s="148">
        <f>'1输入-新业务量（日均）'!AL35</f>
        <v>759.63948761574841</v>
      </c>
      <c r="M33" s="148">
        <f>'1输入-新业务量（日均）'!AM35</f>
        <v>760.95670008037575</v>
      </c>
      <c r="N33" s="148">
        <f>'1输入-新业务量（日均）'!AN35</f>
        <v>762.2723449781995</v>
      </c>
      <c r="O33" s="148">
        <f>'1输入-新业务量（日均）'!AO35</f>
        <v>763.58642230921919</v>
      </c>
      <c r="P33" s="148">
        <f>'1输入-新业务量（日均）'!AP35</f>
        <v>764.89893207343516</v>
      </c>
      <c r="Q33" s="148">
        <f>'1输入-新业务量（日均）'!AQ35</f>
        <v>766.20987427084708</v>
      </c>
      <c r="R33" s="148"/>
      <c r="S33" s="148"/>
      <c r="T33" s="148"/>
      <c r="U33" s="148"/>
      <c r="V33" s="148"/>
      <c r="W33" s="148"/>
      <c r="X33" s="148"/>
      <c r="Y33" s="148"/>
      <c r="Z33" s="148"/>
      <c r="AA33" s="148"/>
      <c r="AB33" s="148"/>
      <c r="AC33" s="148"/>
      <c r="AD33" s="148"/>
      <c r="AE33" s="148"/>
      <c r="AF33" s="148"/>
      <c r="AG33" s="148"/>
      <c r="AH33" s="148"/>
      <c r="AI33" s="148"/>
      <c r="AJ33" s="148"/>
      <c r="AK33" s="148"/>
      <c r="AL33" s="148"/>
      <c r="AM33" s="148"/>
      <c r="AN33" s="148"/>
      <c r="AO33" s="148"/>
      <c r="AP33" s="148"/>
      <c r="AQ33" s="148"/>
      <c r="AR33" s="148"/>
    </row>
    <row r="34" spans="2:44" ht="16.5">
      <c r="B34" s="507" t="s">
        <v>139</v>
      </c>
      <c r="C34" s="508"/>
      <c r="D34" s="509"/>
      <c r="E34" s="148">
        <f>'1输入-新业务量（日均）'!AE36</f>
        <v>3187.8082925328999</v>
      </c>
      <c r="F34" s="148">
        <f>'1输入-新业务量（日均）'!AF36</f>
        <v>3265.3082925328999</v>
      </c>
      <c r="G34" s="148">
        <f>'1输入-新业务量（日均）'!AG36</f>
        <v>3342.8082925328999</v>
      </c>
      <c r="H34" s="148">
        <f>'1输入-新业务量（日均）'!AH36</f>
        <v>3420.3082925328999</v>
      </c>
      <c r="I34" s="148">
        <f>'1输入-新业务量（日均）'!AI36</f>
        <v>3497.8082925328999</v>
      </c>
      <c r="J34" s="148">
        <f>'1输入-新业务量（日均）'!AJ36</f>
        <v>3575.3082925328999</v>
      </c>
      <c r="K34" s="148">
        <f>'1输入-新业务量（日均）'!AK36</f>
        <v>3652.8082925328999</v>
      </c>
      <c r="L34" s="148">
        <f>'1输入-新业务量（日均）'!AL36</f>
        <v>3730.3082925328999</v>
      </c>
      <c r="M34" s="148">
        <f>'1输入-新业务量（日均）'!AM36</f>
        <v>3807.8082925328999</v>
      </c>
      <c r="N34" s="148">
        <f>'1输入-新业务量（日均）'!AN36</f>
        <v>3885.3082925328999</v>
      </c>
      <c r="O34" s="148">
        <f>'1输入-新业务量（日均）'!AO36</f>
        <v>3962.8082925328999</v>
      </c>
      <c r="P34" s="148">
        <f>'1输入-新业务量（日均）'!AP36</f>
        <v>4040.3082925328999</v>
      </c>
      <c r="Q34" s="148">
        <f>'1输入-新业务量（日均）'!AQ36</f>
        <v>4117.8082925328999</v>
      </c>
      <c r="R34" s="148"/>
      <c r="S34" s="148"/>
      <c r="T34" s="148"/>
      <c r="U34" s="148"/>
      <c r="V34" s="148"/>
      <c r="W34" s="148"/>
      <c r="X34" s="148"/>
      <c r="Y34" s="148"/>
      <c r="Z34" s="148"/>
      <c r="AA34" s="148"/>
      <c r="AB34" s="148"/>
      <c r="AC34" s="148"/>
      <c r="AD34" s="148"/>
      <c r="AE34" s="148"/>
      <c r="AF34" s="148"/>
      <c r="AG34" s="148"/>
      <c r="AH34" s="148"/>
      <c r="AI34" s="148"/>
      <c r="AJ34" s="148"/>
      <c r="AK34" s="148"/>
      <c r="AL34" s="148"/>
      <c r="AM34" s="148"/>
      <c r="AN34" s="148"/>
      <c r="AO34" s="148"/>
      <c r="AP34" s="148"/>
      <c r="AQ34" s="148"/>
      <c r="AR34" s="148"/>
    </row>
    <row r="35" spans="2:44" ht="16.5">
      <c r="B35" s="507" t="s">
        <v>140</v>
      </c>
      <c r="C35" s="508"/>
      <c r="D35" s="509"/>
      <c r="E35" s="148">
        <f>'1输入-新业务量（日均）'!AE37</f>
        <v>133.1</v>
      </c>
      <c r="F35" s="148">
        <f>'1输入-新业务量（日均）'!AF37</f>
        <v>133.1</v>
      </c>
      <c r="G35" s="148">
        <f>'1输入-新业务量（日均）'!AG37</f>
        <v>133.1</v>
      </c>
      <c r="H35" s="148">
        <f>'1输入-新业务量（日均）'!AH37</f>
        <v>133.1</v>
      </c>
      <c r="I35" s="148">
        <f>'1输入-新业务量（日均）'!AI37</f>
        <v>133.1</v>
      </c>
      <c r="J35" s="148">
        <f>'1输入-新业务量（日均）'!AJ37</f>
        <v>133.1</v>
      </c>
      <c r="K35" s="148">
        <f>'1输入-新业务量（日均）'!AK37</f>
        <v>133.1</v>
      </c>
      <c r="L35" s="148">
        <f>'1输入-新业务量（日均）'!AL37</f>
        <v>133.1</v>
      </c>
      <c r="M35" s="148">
        <f>'1输入-新业务量（日均）'!AM37</f>
        <v>133.1</v>
      </c>
      <c r="N35" s="148">
        <f>'1输入-新业务量（日均）'!AN37</f>
        <v>133.1</v>
      </c>
      <c r="O35" s="148">
        <f>'1输入-新业务量（日均）'!AO37</f>
        <v>133.1</v>
      </c>
      <c r="P35" s="148">
        <f>'1输入-新业务量（日均）'!AP37</f>
        <v>133.1</v>
      </c>
      <c r="Q35" s="148">
        <f>'1输入-新业务量（日均）'!AQ37</f>
        <v>133.1</v>
      </c>
      <c r="R35" s="148"/>
      <c r="S35" s="148"/>
      <c r="T35" s="148"/>
      <c r="U35" s="148"/>
      <c r="V35" s="148"/>
      <c r="W35" s="148"/>
      <c r="X35" s="148"/>
      <c r="Y35" s="148"/>
      <c r="Z35" s="148"/>
      <c r="AA35" s="148"/>
      <c r="AB35" s="148"/>
      <c r="AC35" s="148"/>
      <c r="AD35" s="148"/>
      <c r="AE35" s="148"/>
      <c r="AF35" s="148"/>
      <c r="AG35" s="148"/>
      <c r="AH35" s="148"/>
      <c r="AI35" s="148"/>
      <c r="AJ35" s="148"/>
      <c r="AK35" s="148"/>
      <c r="AL35" s="148"/>
      <c r="AM35" s="148"/>
      <c r="AN35" s="148"/>
      <c r="AO35" s="148"/>
      <c r="AP35" s="148"/>
      <c r="AQ35" s="148"/>
      <c r="AR35" s="148"/>
    </row>
    <row r="36" spans="2:44" ht="16.5">
      <c r="B36" s="507" t="s">
        <v>141</v>
      </c>
      <c r="C36" s="508"/>
      <c r="D36" s="509"/>
      <c r="E36" s="148">
        <f>'1输入-新业务量（日均）'!AE38</f>
        <v>409.53333333329999</v>
      </c>
      <c r="F36" s="148">
        <f>'1输入-新业务量（日均）'!AF38</f>
        <v>409.53333333329999</v>
      </c>
      <c r="G36" s="148">
        <f>'1输入-新业务量（日均）'!AG38</f>
        <v>409.53333333329999</v>
      </c>
      <c r="H36" s="148">
        <f>'1输入-新业务量（日均）'!AH38</f>
        <v>409.53333333329999</v>
      </c>
      <c r="I36" s="148">
        <f>'1输入-新业务量（日均）'!AI38</f>
        <v>409.53333333329999</v>
      </c>
      <c r="J36" s="148">
        <f>'1输入-新业务量（日均）'!AJ38</f>
        <v>409.53333333329999</v>
      </c>
      <c r="K36" s="148">
        <f>'1输入-新业务量（日均）'!AK38</f>
        <v>409.53333333329999</v>
      </c>
      <c r="L36" s="148">
        <f>'1输入-新业务量（日均）'!AL38</f>
        <v>409.53333333329999</v>
      </c>
      <c r="M36" s="148">
        <f>'1输入-新业务量（日均）'!AM38</f>
        <v>409.53333333329999</v>
      </c>
      <c r="N36" s="148">
        <f>'1输入-新业务量（日均）'!AN38</f>
        <v>409.53333333329999</v>
      </c>
      <c r="O36" s="148">
        <f>'1输入-新业务量（日均）'!AO38</f>
        <v>409.53333333329999</v>
      </c>
      <c r="P36" s="148">
        <f>'1输入-新业务量（日均）'!AP38</f>
        <v>409.53333333329999</v>
      </c>
      <c r="Q36" s="148">
        <f>'1输入-新业务量（日均）'!AQ38</f>
        <v>409.53333333329999</v>
      </c>
      <c r="R36" s="148"/>
      <c r="S36" s="148"/>
      <c r="T36" s="148"/>
      <c r="U36" s="148"/>
      <c r="V36" s="148"/>
      <c r="W36" s="148"/>
      <c r="X36" s="148"/>
      <c r="Y36" s="148"/>
      <c r="Z36" s="148"/>
      <c r="AA36" s="148"/>
      <c r="AB36" s="148"/>
      <c r="AC36" s="148"/>
      <c r="AD36" s="148"/>
      <c r="AE36" s="148"/>
      <c r="AF36" s="148"/>
      <c r="AG36" s="148"/>
      <c r="AH36" s="148"/>
      <c r="AI36" s="148"/>
      <c r="AJ36" s="148"/>
      <c r="AK36" s="148"/>
      <c r="AL36" s="148"/>
      <c r="AM36" s="148"/>
      <c r="AN36" s="148"/>
      <c r="AO36" s="148"/>
      <c r="AP36" s="148"/>
      <c r="AQ36" s="148"/>
      <c r="AR36" s="148"/>
    </row>
    <row r="37" spans="2:44" ht="16.5">
      <c r="B37" s="507" t="s">
        <v>142</v>
      </c>
      <c r="C37" s="508"/>
      <c r="D37" s="509"/>
      <c r="E37" s="148">
        <f>'1输入-新业务量（日均）'!AE39</f>
        <v>34.018103333300019</v>
      </c>
      <c r="F37" s="148">
        <f>'1输入-新业务量（日均）'!AF39</f>
        <v>31.69073772335463</v>
      </c>
      <c r="G37" s="148">
        <f>'1输入-新业务量（日均）'!AG39</f>
        <v>29.363372113409298</v>
      </c>
      <c r="H37" s="148">
        <f>'1输入-新业务量（日均）'!AH39</f>
        <v>27.036006503463909</v>
      </c>
      <c r="I37" s="148">
        <f>'1输入-新业务量（日均）'!AI39</f>
        <v>24.708640893518577</v>
      </c>
      <c r="J37" s="148">
        <f>'1输入-新业务量（日均）'!AJ39</f>
        <v>22.381275283573189</v>
      </c>
      <c r="K37" s="148">
        <f>'1输入-新业务量（日均）'!AK39</f>
        <v>20.053909673627828</v>
      </c>
      <c r="L37" s="148">
        <f>'1输入-新业务量（日均）'!AL39</f>
        <v>17.726544063682468</v>
      </c>
      <c r="M37" s="148">
        <f>'1输入-新业务量（日均）'!AM39</f>
        <v>15.399178453737136</v>
      </c>
      <c r="N37" s="148">
        <f>'1输入-新业务量（日均）'!AN39</f>
        <v>13.071812843791776</v>
      </c>
      <c r="O37" s="148">
        <f>'1输入-新业务量（日均）'!AO39</f>
        <v>10.744447233846415</v>
      </c>
      <c r="P37" s="148">
        <f>'1输入-新业务量（日均）'!AP39</f>
        <v>8.4170816239010549</v>
      </c>
      <c r="Q37" s="148">
        <f>'1输入-新业务量（日均）'!AQ39</f>
        <v>6.0897160139556945</v>
      </c>
      <c r="R37" s="148"/>
      <c r="S37" s="148"/>
      <c r="T37" s="148"/>
      <c r="U37" s="148"/>
      <c r="V37" s="148"/>
      <c r="W37" s="148"/>
      <c r="X37" s="148"/>
      <c r="Y37" s="148"/>
      <c r="Z37" s="148"/>
      <c r="AA37" s="148"/>
      <c r="AB37" s="148"/>
      <c r="AC37" s="148"/>
      <c r="AD37" s="148"/>
      <c r="AE37" s="148"/>
      <c r="AF37" s="148"/>
      <c r="AG37" s="148"/>
      <c r="AH37" s="148"/>
      <c r="AI37" s="148"/>
      <c r="AJ37" s="148"/>
      <c r="AK37" s="148"/>
      <c r="AL37" s="148"/>
      <c r="AM37" s="148"/>
      <c r="AN37" s="148"/>
      <c r="AO37" s="148"/>
      <c r="AP37" s="148"/>
      <c r="AQ37" s="148"/>
      <c r="AR37" s="148"/>
    </row>
    <row r="38" spans="2:44" ht="16.5">
      <c r="B38" s="507" t="s">
        <v>143</v>
      </c>
      <c r="C38" s="508"/>
      <c r="D38" s="509"/>
      <c r="E38" s="148">
        <f>'1输入-新业务量（日均）'!AE40</f>
        <v>25709.324786126803</v>
      </c>
      <c r="F38" s="148">
        <f>'1输入-新业务量（日均）'!AF40</f>
        <v>25697.324786126803</v>
      </c>
      <c r="G38" s="148">
        <f>'1输入-新业务量（日均）'!AG40</f>
        <v>25685.324786126803</v>
      </c>
      <c r="H38" s="148">
        <f>'1输入-新业务量（日均）'!AH40</f>
        <v>25673.324786126803</v>
      </c>
      <c r="I38" s="148">
        <f>'1输入-新业务量（日均）'!AI40</f>
        <v>25661.324786126803</v>
      </c>
      <c r="J38" s="148">
        <f>'1输入-新业务量（日均）'!AJ40</f>
        <v>25649.324786126803</v>
      </c>
      <c r="K38" s="148">
        <f>'1输入-新业务量（日均）'!AK40</f>
        <v>25637.324786126803</v>
      </c>
      <c r="L38" s="148">
        <f>'1输入-新业务量（日均）'!AL40</f>
        <v>25625.324786126803</v>
      </c>
      <c r="M38" s="148">
        <f>'1输入-新业务量（日均）'!AM40</f>
        <v>25613.324786126803</v>
      </c>
      <c r="N38" s="148">
        <f>'1输入-新业务量（日均）'!AN40</f>
        <v>25601.324786126803</v>
      </c>
      <c r="O38" s="148">
        <f>'1输入-新业务量（日均）'!AO40</f>
        <v>25589.324786126803</v>
      </c>
      <c r="P38" s="148">
        <f>'1输入-新业务量（日均）'!AP40</f>
        <v>25577.324786126803</v>
      </c>
      <c r="Q38" s="148">
        <f>'1输入-新业务量（日均）'!AQ40</f>
        <v>25565.324786126803</v>
      </c>
      <c r="R38" s="148"/>
      <c r="S38" s="148"/>
      <c r="T38" s="148"/>
      <c r="U38" s="148"/>
      <c r="V38" s="148"/>
      <c r="W38" s="148"/>
      <c r="X38" s="148"/>
      <c r="Y38" s="148"/>
      <c r="Z38" s="148"/>
      <c r="AA38" s="148"/>
      <c r="AB38" s="148"/>
      <c r="AC38" s="148"/>
      <c r="AD38" s="148"/>
      <c r="AE38" s="148"/>
      <c r="AF38" s="148"/>
      <c r="AG38" s="148"/>
      <c r="AH38" s="148"/>
      <c r="AI38" s="148"/>
      <c r="AJ38" s="148"/>
      <c r="AK38" s="148"/>
      <c r="AL38" s="148"/>
      <c r="AM38" s="148"/>
      <c r="AN38" s="148"/>
      <c r="AO38" s="148"/>
      <c r="AP38" s="148"/>
      <c r="AQ38" s="148"/>
      <c r="AR38" s="148"/>
    </row>
    <row r="39" spans="2:44" ht="16.5">
      <c r="B39" s="507" t="s">
        <v>144</v>
      </c>
      <c r="C39" s="508"/>
      <c r="D39" s="509"/>
      <c r="E39" s="148">
        <f>'1输入-新业务量（日均）'!AE41</f>
        <v>9121.8170026488206</v>
      </c>
      <c r="F39" s="148">
        <f>'1输入-新业务量（日均）'!AF41</f>
        <v>9225.5574257462522</v>
      </c>
      <c r="G39" s="148">
        <f>'1输入-新业务量（日均）'!AG41</f>
        <v>9282.9209270870142</v>
      </c>
      <c r="H39" s="148">
        <f>'1输入-新业务量（日均）'!AH41</f>
        <v>9338.8069284277772</v>
      </c>
      <c r="I39" s="148">
        <f>'1输入-新业务量（日均）'!AI41</f>
        <v>9393.2154297685393</v>
      </c>
      <c r="J39" s="148">
        <f>'1输入-新业务量（日均）'!AJ41</f>
        <v>9446.1464311093023</v>
      </c>
      <c r="K39" s="148">
        <f>'1输入-新业务量（日均）'!AK41</f>
        <v>9497.5999324500644</v>
      </c>
      <c r="L39" s="148">
        <f>'1输入-新业务量（日均）'!AL41</f>
        <v>9547.5759337908275</v>
      </c>
      <c r="M39" s="148">
        <f>'1输入-新业务量（日均）'!AM41</f>
        <v>9596.0744351315898</v>
      </c>
      <c r="N39" s="148">
        <f>'1输入-新业务量（日均）'!AN41</f>
        <v>9643.0954364723511</v>
      </c>
      <c r="O39" s="148">
        <f>'1输入-新业务量（日均）'!AO41</f>
        <v>9688.6389378131153</v>
      </c>
      <c r="P39" s="148">
        <f>'1输入-新业务量（日均）'!AP41</f>
        <v>9732.7049391538767</v>
      </c>
      <c r="Q39" s="148">
        <f>'1输入-新业务量（日均）'!AQ41</f>
        <v>9775.2934404946391</v>
      </c>
      <c r="R39" s="148"/>
      <c r="S39" s="148"/>
      <c r="T39" s="148"/>
      <c r="U39" s="148"/>
      <c r="V39" s="148"/>
      <c r="W39" s="148"/>
      <c r="X39" s="148"/>
      <c r="Y39" s="148"/>
      <c r="Z39" s="148"/>
      <c r="AA39" s="148"/>
      <c r="AB39" s="148"/>
      <c r="AC39" s="148"/>
      <c r="AD39" s="148"/>
      <c r="AE39" s="148"/>
      <c r="AF39" s="148"/>
      <c r="AG39" s="148"/>
      <c r="AH39" s="148"/>
      <c r="AI39" s="148"/>
      <c r="AJ39" s="148"/>
      <c r="AK39" s="148"/>
      <c r="AL39" s="148"/>
      <c r="AM39" s="148"/>
      <c r="AN39" s="148"/>
      <c r="AO39" s="148"/>
      <c r="AP39" s="148"/>
      <c r="AQ39" s="148"/>
      <c r="AR39" s="148"/>
    </row>
    <row r="40" spans="2:44" ht="16.5">
      <c r="B40" s="507" t="s">
        <v>145</v>
      </c>
      <c r="C40" s="508"/>
      <c r="D40" s="509"/>
      <c r="E40" s="148">
        <f>'1输入-新业务量（日均）'!AE42</f>
        <v>42.899826666700001</v>
      </c>
      <c r="F40" s="148">
        <f>'1输入-新业务量（日均）'!AF42</f>
        <v>42.899826666700001</v>
      </c>
      <c r="G40" s="148">
        <f>'1输入-新业务量（日均）'!AG42</f>
        <v>42.899826666700001</v>
      </c>
      <c r="H40" s="148">
        <f>'1输入-新业务量（日均）'!AH42</f>
        <v>42.899826666700001</v>
      </c>
      <c r="I40" s="148">
        <f>'1输入-新业务量（日均）'!AI42</f>
        <v>42.899826666700001</v>
      </c>
      <c r="J40" s="148">
        <f>'1输入-新业务量（日均）'!AJ42</f>
        <v>42.899826666700001</v>
      </c>
      <c r="K40" s="148">
        <f>'1输入-新业务量（日均）'!AK42</f>
        <v>42.899826666700001</v>
      </c>
      <c r="L40" s="148">
        <f>'1输入-新业务量（日均）'!AL42</f>
        <v>42.899826666700001</v>
      </c>
      <c r="M40" s="148">
        <f>'1输入-新业务量（日均）'!AM42</f>
        <v>42.899826666700001</v>
      </c>
      <c r="N40" s="148">
        <f>'1输入-新业务量（日均）'!AN42</f>
        <v>42.899826666700001</v>
      </c>
      <c r="O40" s="148">
        <f>'1输入-新业务量（日均）'!AO42</f>
        <v>42.899826666700001</v>
      </c>
      <c r="P40" s="148">
        <f>'1输入-新业务量（日均）'!AP42</f>
        <v>42.899826666700001</v>
      </c>
      <c r="Q40" s="148">
        <f>'1输入-新业务量（日均）'!AQ42</f>
        <v>42.899826666700001</v>
      </c>
      <c r="R40" s="148"/>
      <c r="S40" s="148"/>
      <c r="T40" s="148"/>
      <c r="U40" s="148"/>
      <c r="V40" s="148"/>
      <c r="W40" s="148"/>
      <c r="X40" s="148"/>
      <c r="Y40" s="148"/>
      <c r="Z40" s="148"/>
      <c r="AA40" s="148"/>
      <c r="AB40" s="148"/>
      <c r="AC40" s="148"/>
      <c r="AD40" s="148"/>
      <c r="AE40" s="148"/>
      <c r="AF40" s="148"/>
      <c r="AG40" s="148"/>
      <c r="AH40" s="148"/>
      <c r="AI40" s="148"/>
      <c r="AJ40" s="148"/>
      <c r="AK40" s="148"/>
      <c r="AL40" s="148"/>
      <c r="AM40" s="148"/>
      <c r="AN40" s="148"/>
      <c r="AO40" s="148"/>
      <c r="AP40" s="148"/>
      <c r="AQ40" s="148"/>
      <c r="AR40" s="148"/>
    </row>
    <row r="41" spans="2:44" ht="16.5">
      <c r="B41" s="507" t="s">
        <v>146</v>
      </c>
      <c r="C41" s="508"/>
      <c r="D41" s="509"/>
      <c r="E41" s="148">
        <f>'1输入-新业务量（日均）'!AE43</f>
        <v>3706.5892135424801</v>
      </c>
      <c r="F41" s="148">
        <f>'1输入-新业务量（日均）'!AF43</f>
        <v>3767.0154571117146</v>
      </c>
      <c r="G41" s="148">
        <f>'1输入-新业务量（日均）'!AG43</f>
        <v>3873.8186224376186</v>
      </c>
      <c r="H41" s="148">
        <f>'1输入-新业务量（日均）'!AH43</f>
        <v>3982.0992877635217</v>
      </c>
      <c r="I41" s="148">
        <f>'1输入-新业务量（日均）'!AI43</f>
        <v>4091.8574530894257</v>
      </c>
      <c r="J41" s="148">
        <f>'1输入-新业务量（日均）'!AJ43</f>
        <v>4203.0931184153287</v>
      </c>
      <c r="K41" s="148">
        <f>'1输入-新业务量（日均）'!AK43</f>
        <v>4315.8062837412326</v>
      </c>
      <c r="L41" s="148">
        <f>'1输入-新业务量（日均）'!AL43</f>
        <v>4429.9969490671356</v>
      </c>
      <c r="M41" s="148">
        <f>'1输入-新业务量（日均）'!AM43</f>
        <v>4545.6651143930394</v>
      </c>
      <c r="N41" s="148">
        <f>'1输入-新业务量（日均）'!AN43</f>
        <v>4662.8107797189441</v>
      </c>
      <c r="O41" s="148">
        <f>'1输入-新业务量（日均）'!AO43</f>
        <v>4781.433945044846</v>
      </c>
      <c r="P41" s="148">
        <f>'1输入-新业务量（日均）'!AP43</f>
        <v>4901.5346103707507</v>
      </c>
      <c r="Q41" s="148">
        <f>'1输入-新业务量（日均）'!AQ43</f>
        <v>5023.1127756966544</v>
      </c>
      <c r="R41" s="148"/>
      <c r="S41" s="148"/>
      <c r="T41" s="148"/>
      <c r="U41" s="148"/>
      <c r="V41" s="148"/>
      <c r="W41" s="148"/>
      <c r="X41" s="148"/>
      <c r="Y41" s="148"/>
      <c r="Z41" s="148"/>
      <c r="AA41" s="148"/>
      <c r="AB41" s="148"/>
      <c r="AC41" s="148"/>
      <c r="AD41" s="148"/>
      <c r="AE41" s="148"/>
      <c r="AF41" s="148"/>
      <c r="AG41" s="148"/>
      <c r="AH41" s="148"/>
      <c r="AI41" s="148"/>
      <c r="AJ41" s="148"/>
      <c r="AK41" s="148"/>
      <c r="AL41" s="148"/>
      <c r="AM41" s="148"/>
      <c r="AN41" s="148"/>
      <c r="AO41" s="148"/>
      <c r="AP41" s="148"/>
      <c r="AQ41" s="148"/>
      <c r="AR41" s="148"/>
    </row>
    <row r="42" spans="2:44" ht="16.5">
      <c r="B42" s="507" t="s">
        <v>147</v>
      </c>
      <c r="C42" s="508"/>
      <c r="D42" s="509"/>
      <c r="E42" s="148">
        <f>'1输入-新业务量（日均）'!AE44</f>
        <v>860.09772767929996</v>
      </c>
      <c r="F42" s="148">
        <f>'1输入-新业务量（日均）'!AF44</f>
        <v>870.09772767929996</v>
      </c>
      <c r="G42" s="148">
        <f>'1输入-新业务量（日均）'!AG44</f>
        <v>880.09772767929996</v>
      </c>
      <c r="H42" s="148">
        <f>'1输入-新业务量（日均）'!AH44</f>
        <v>890.09772767929996</v>
      </c>
      <c r="I42" s="148">
        <f>'1输入-新业务量（日均）'!AI44</f>
        <v>900.09772767929996</v>
      </c>
      <c r="J42" s="148">
        <f>'1输入-新业务量（日均）'!AJ44</f>
        <v>910.09772767929996</v>
      </c>
      <c r="K42" s="148">
        <f>'1输入-新业务量（日均）'!AK44</f>
        <v>920.09772767929996</v>
      </c>
      <c r="L42" s="148">
        <f>'1输入-新业务量（日均）'!AL44</f>
        <v>930.09772767929996</v>
      </c>
      <c r="M42" s="148">
        <f>'1输入-新业务量（日均）'!AM44</f>
        <v>940.09772767929996</v>
      </c>
      <c r="N42" s="148">
        <f>'1输入-新业务量（日均）'!AN44</f>
        <v>950.09772767929996</v>
      </c>
      <c r="O42" s="148">
        <f>'1输入-新业务量（日均）'!AO44</f>
        <v>960.09772767929996</v>
      </c>
      <c r="P42" s="148">
        <f>'1输入-新业务量（日均）'!AP44</f>
        <v>970.09772767929996</v>
      </c>
      <c r="Q42" s="148">
        <f>'1输入-新业务量（日均）'!AQ44</f>
        <v>980.09772767929996</v>
      </c>
      <c r="R42" s="148"/>
      <c r="S42" s="148"/>
      <c r="T42" s="148"/>
      <c r="U42" s="148"/>
      <c r="V42" s="148"/>
      <c r="W42" s="148"/>
      <c r="X42" s="148"/>
      <c r="Y42" s="148"/>
      <c r="Z42" s="148"/>
      <c r="AA42" s="148"/>
      <c r="AB42" s="148"/>
      <c r="AC42" s="148"/>
      <c r="AD42" s="148"/>
      <c r="AE42" s="148"/>
      <c r="AF42" s="148"/>
      <c r="AG42" s="148"/>
      <c r="AH42" s="148"/>
      <c r="AI42" s="148"/>
      <c r="AJ42" s="148"/>
      <c r="AK42" s="148"/>
      <c r="AL42" s="148"/>
      <c r="AM42" s="148"/>
      <c r="AN42" s="148"/>
      <c r="AO42" s="148"/>
      <c r="AP42" s="148"/>
      <c r="AQ42" s="148"/>
      <c r="AR42" s="148"/>
    </row>
    <row r="43" spans="2:44" ht="16.5">
      <c r="B43" s="507" t="s">
        <v>148</v>
      </c>
      <c r="C43" s="508"/>
      <c r="D43" s="509"/>
      <c r="E43" s="148">
        <f>'1输入-新业务量（日均）'!AE45</f>
        <v>37.580005177458567</v>
      </c>
      <c r="F43" s="148">
        <f>'1输入-新业务量（日均）'!AF45</f>
        <v>38.19264888178099</v>
      </c>
      <c r="G43" s="148">
        <f>'1输入-新业务量（日均）'!AG45</f>
        <v>39.275494396803815</v>
      </c>
      <c r="H43" s="148">
        <f>'1输入-新业务量（日均）'!AH45</f>
        <v>40.373319844711233</v>
      </c>
      <c r="I43" s="148">
        <f>'1输入-新业务量（日均）'!AI45</f>
        <v>41.48612522550328</v>
      </c>
      <c r="J43" s="148">
        <f>'1输入-新业务量（日均）'!AJ45</f>
        <v>42.613910539179926</v>
      </c>
      <c r="K43" s="148">
        <f>'1输入-新业务量（日均）'!AK45</f>
        <v>43.756675785741194</v>
      </c>
      <c r="L43" s="148">
        <f>'1输入-新业务量（日均）'!AL45</f>
        <v>44.91442096518707</v>
      </c>
      <c r="M43" s="148">
        <f>'1输入-新业务量（日均）'!AM45</f>
        <v>46.087146077517559</v>
      </c>
      <c r="N43" s="148">
        <f>'1输入-新业务量（日均）'!AN45</f>
        <v>47.274851122732677</v>
      </c>
      <c r="O43" s="148">
        <f>'1输入-新业务量（日均）'!AO45</f>
        <v>48.477536100832374</v>
      </c>
      <c r="P43" s="148">
        <f>'1输入-新业务量（日均）'!AP45</f>
        <v>49.695201011816714</v>
      </c>
      <c r="Q43" s="148">
        <f>'1输入-新业务量（日均）'!AQ45</f>
        <v>50.927845855685653</v>
      </c>
      <c r="R43" s="148"/>
      <c r="S43" s="148"/>
      <c r="T43" s="148"/>
      <c r="U43" s="148"/>
      <c r="V43" s="148"/>
      <c r="W43" s="148"/>
      <c r="X43" s="148"/>
      <c r="Y43" s="148"/>
      <c r="Z43" s="148"/>
      <c r="AA43" s="148"/>
      <c r="AB43" s="148"/>
      <c r="AC43" s="148"/>
      <c r="AD43" s="148"/>
      <c r="AE43" s="148"/>
      <c r="AF43" s="148"/>
      <c r="AG43" s="148"/>
      <c r="AH43" s="148"/>
      <c r="AI43" s="148"/>
      <c r="AJ43" s="148"/>
      <c r="AK43" s="148"/>
      <c r="AL43" s="148"/>
      <c r="AM43" s="148"/>
      <c r="AN43" s="148"/>
      <c r="AO43" s="148"/>
      <c r="AP43" s="148"/>
      <c r="AQ43" s="148"/>
      <c r="AR43" s="148"/>
    </row>
    <row r="44" spans="2:44" ht="16.5">
      <c r="B44" s="507" t="s">
        <v>149</v>
      </c>
      <c r="C44" s="508"/>
      <c r="D44" s="509"/>
      <c r="E44" s="148">
        <f>'1输入-新业务量（日均）'!AE46</f>
        <v>1136.2393733332999</v>
      </c>
      <c r="F44" s="148">
        <f>'1输入-新业务量（日均）'!AF46</f>
        <v>1294.5727066666332</v>
      </c>
      <c r="G44" s="148">
        <f>'1输入-新业务量（日均）'!AG46</f>
        <v>1452.9060399999664</v>
      </c>
      <c r="H44" s="148">
        <f>'1输入-新业务量（日均）'!AH46</f>
        <v>1611.2393733332997</v>
      </c>
      <c r="I44" s="148">
        <f>'1输入-新业务量（日均）'!AI46</f>
        <v>1769.5727066666329</v>
      </c>
      <c r="J44" s="148">
        <f>'1输入-新业务量（日均）'!AJ46</f>
        <v>1927.9060399999662</v>
      </c>
      <c r="K44" s="148">
        <f>'1输入-新业务量（日均）'!AK46</f>
        <v>2086.2393733332997</v>
      </c>
      <c r="L44" s="148">
        <f>'1输入-新业务量（日均）'!AL46</f>
        <v>2244.5727066666332</v>
      </c>
      <c r="M44" s="148">
        <f>'1输入-新业务量（日均）'!AM46</f>
        <v>2402.9060399999667</v>
      </c>
      <c r="N44" s="148">
        <f>'1输入-新业务量（日均）'!AN46</f>
        <v>2561.2393733333001</v>
      </c>
      <c r="O44" s="148">
        <f>'1输入-新业务量（日均）'!AO46</f>
        <v>2719.5727066666336</v>
      </c>
      <c r="P44" s="148">
        <f>'1输入-新业务量（日均）'!AP46</f>
        <v>2877.9060399999671</v>
      </c>
      <c r="Q44" s="148">
        <f>'1输入-新业务量（日均）'!AQ46</f>
        <v>3036.2393733333006</v>
      </c>
      <c r="R44" s="148"/>
      <c r="S44" s="148"/>
      <c r="T44" s="148"/>
      <c r="U44" s="148"/>
      <c r="V44" s="148"/>
      <c r="W44" s="148"/>
      <c r="X44" s="148"/>
      <c r="Y44" s="148"/>
      <c r="Z44" s="148"/>
      <c r="AA44" s="148"/>
      <c r="AB44" s="148"/>
      <c r="AC44" s="148"/>
      <c r="AD44" s="148"/>
      <c r="AE44" s="148"/>
      <c r="AF44" s="148"/>
      <c r="AG44" s="148"/>
      <c r="AH44" s="148"/>
      <c r="AI44" s="148"/>
      <c r="AJ44" s="148"/>
      <c r="AK44" s="148"/>
      <c r="AL44" s="148"/>
      <c r="AM44" s="148"/>
      <c r="AN44" s="148"/>
      <c r="AO44" s="148"/>
      <c r="AP44" s="148"/>
      <c r="AQ44" s="148"/>
      <c r="AR44" s="148"/>
    </row>
    <row r="45" spans="2:44" ht="16.5">
      <c r="B45" s="507" t="s">
        <v>150</v>
      </c>
      <c r="C45" s="508"/>
      <c r="D45" s="509"/>
      <c r="E45" s="148">
        <f>'1输入-新业务量（日均）'!AE47</f>
        <v>12828.406216191301</v>
      </c>
      <c r="F45" s="148">
        <f>'1输入-新业务量（日均）'!AF47</f>
        <v>12992.572882857967</v>
      </c>
      <c r="G45" s="148">
        <f>'1输入-新业务量（日均）'!AG47</f>
        <v>13156.739549524633</v>
      </c>
      <c r="H45" s="148">
        <f>'1输入-新业务量（日均）'!AH47</f>
        <v>13320.906216191299</v>
      </c>
      <c r="I45" s="148">
        <f>'1输入-新业务量（日均）'!AI47</f>
        <v>13485.072882857965</v>
      </c>
      <c r="J45" s="148">
        <f>'1输入-新业务量（日均）'!AJ47</f>
        <v>13649.239549524631</v>
      </c>
      <c r="K45" s="148">
        <f>'1输入-新业务量（日均）'!AK47</f>
        <v>13813.406216191297</v>
      </c>
      <c r="L45" s="148">
        <f>'1输入-新业务量（日均）'!AL47</f>
        <v>13977.572882857963</v>
      </c>
      <c r="M45" s="148">
        <f>'1输入-新业务量（日均）'!AM47</f>
        <v>14141.739549524629</v>
      </c>
      <c r="N45" s="148">
        <f>'1输入-新业务量（日均）'!AN47</f>
        <v>14305.906216191295</v>
      </c>
      <c r="O45" s="148">
        <f>'1输入-新业务量（日均）'!AO47</f>
        <v>14470.072882857961</v>
      </c>
      <c r="P45" s="148">
        <f>'1输入-新业务量（日均）'!AP47</f>
        <v>14634.239549524627</v>
      </c>
      <c r="Q45" s="148">
        <f>'1输入-新业务量（日均）'!AQ47</f>
        <v>14798.406216191293</v>
      </c>
      <c r="R45" s="148"/>
      <c r="S45" s="148"/>
      <c r="T45" s="148"/>
      <c r="U45" s="148"/>
      <c r="V45" s="148"/>
      <c r="W45" s="148"/>
      <c r="X45" s="148"/>
      <c r="Y45" s="148"/>
      <c r="Z45" s="148"/>
      <c r="AA45" s="148"/>
      <c r="AB45" s="148"/>
      <c r="AC45" s="148"/>
      <c r="AD45" s="148"/>
      <c r="AE45" s="148"/>
      <c r="AF45" s="148"/>
      <c r="AG45" s="148"/>
      <c r="AH45" s="148"/>
      <c r="AI45" s="148"/>
      <c r="AJ45" s="148"/>
      <c r="AK45" s="148"/>
      <c r="AL45" s="148"/>
      <c r="AM45" s="148"/>
      <c r="AN45" s="148"/>
      <c r="AO45" s="148"/>
      <c r="AP45" s="148"/>
      <c r="AQ45" s="148"/>
      <c r="AR45" s="148"/>
    </row>
    <row r="46" spans="2:44" ht="16.5">
      <c r="B46" s="510" t="s">
        <v>151</v>
      </c>
      <c r="C46" s="511"/>
      <c r="D46" s="512"/>
      <c r="E46" s="148">
        <f>'1输入-新业务量（日均）'!AE48</f>
        <v>38537.731002318105</v>
      </c>
      <c r="F46" s="148">
        <f>'1输入-新业务量（日均）'!AF48</f>
        <v>38689.89766898477</v>
      </c>
      <c r="G46" s="148">
        <f>'1输入-新业务量（日均）'!AG48</f>
        <v>38842.064335651434</v>
      </c>
      <c r="H46" s="148">
        <f>'1输入-新业务量（日均）'!AH48</f>
        <v>38994.231002318105</v>
      </c>
      <c r="I46" s="148">
        <f>'1输入-新业务量（日均）'!AI48</f>
        <v>39146.39766898477</v>
      </c>
      <c r="J46" s="148">
        <f>'1输入-新业务量（日均）'!AJ48</f>
        <v>39298.564335651434</v>
      </c>
      <c r="K46" s="148">
        <f>'1输入-新业务量（日均）'!AK48</f>
        <v>39450.731002318098</v>
      </c>
      <c r="L46" s="148">
        <f>'1输入-新业务量（日均）'!AL48</f>
        <v>39602.897668984762</v>
      </c>
      <c r="M46" s="148">
        <f>'1输入-新业务量（日均）'!AM48</f>
        <v>39755.064335651434</v>
      </c>
      <c r="N46" s="148">
        <f>'1输入-新业务量（日均）'!AN48</f>
        <v>39907.231002318098</v>
      </c>
      <c r="O46" s="148">
        <f>'1输入-新业务量（日均）'!AO48</f>
        <v>40059.397668984762</v>
      </c>
      <c r="P46" s="148">
        <f>'1输入-新业务量（日均）'!AP48</f>
        <v>40211.564335651434</v>
      </c>
      <c r="Q46" s="148">
        <f>'1输入-新业务量（日均）'!AQ48</f>
        <v>40363.731002318098</v>
      </c>
      <c r="R46" s="148"/>
      <c r="S46" s="148"/>
      <c r="T46" s="148"/>
      <c r="U46" s="148"/>
      <c r="V46" s="148"/>
      <c r="W46" s="148"/>
      <c r="X46" s="148"/>
      <c r="Y46" s="148"/>
      <c r="Z46" s="148"/>
      <c r="AA46" s="148"/>
      <c r="AB46" s="148"/>
      <c r="AC46" s="148"/>
      <c r="AD46" s="148"/>
      <c r="AE46" s="148"/>
      <c r="AF46" s="148"/>
      <c r="AG46" s="148"/>
      <c r="AH46" s="148"/>
      <c r="AI46" s="148"/>
      <c r="AJ46" s="148"/>
      <c r="AK46" s="148"/>
      <c r="AL46" s="148"/>
      <c r="AM46" s="148"/>
      <c r="AN46" s="148"/>
      <c r="AO46" s="148"/>
      <c r="AP46" s="148"/>
      <c r="AQ46" s="148"/>
      <c r="AR46" s="148"/>
    </row>
    <row r="47" spans="2:44" ht="16.5">
      <c r="B47" s="507" t="s">
        <v>152</v>
      </c>
      <c r="C47" s="508"/>
      <c r="D47" s="509"/>
      <c r="E47" s="148">
        <f>'1输入-新业务量（日均）'!AE49</f>
        <v>3277.9935978229005</v>
      </c>
      <c r="F47" s="148">
        <f>'1输入-新业务量（日均）'!AF49</f>
        <v>3427.9935978229005</v>
      </c>
      <c r="G47" s="148">
        <f>'1输入-新业务量（日均）'!AG49</f>
        <v>3427.9935978229005</v>
      </c>
      <c r="H47" s="148">
        <f>'1输入-新业务量（日均）'!AH49</f>
        <v>3427.9935978229005</v>
      </c>
      <c r="I47" s="148">
        <f>'1输入-新业务量（日均）'!AI49</f>
        <v>3427.9935978229005</v>
      </c>
      <c r="J47" s="148">
        <f>'1输入-新业务量（日均）'!AJ49</f>
        <v>3427.9935978229005</v>
      </c>
      <c r="K47" s="148">
        <f>'1输入-新业务量（日均）'!AK49</f>
        <v>3427.9935978229005</v>
      </c>
      <c r="L47" s="148">
        <f>'1输入-新业务量（日均）'!AL49</f>
        <v>3427.9935978229005</v>
      </c>
      <c r="M47" s="148">
        <f>'1输入-新业务量（日均）'!AM49</f>
        <v>3427.9935978229005</v>
      </c>
      <c r="N47" s="148">
        <f>'1输入-新业务量（日均）'!AN49</f>
        <v>3427.9935978229005</v>
      </c>
      <c r="O47" s="148">
        <f>'1输入-新业务量（日均）'!AO49</f>
        <v>3427.9935978229005</v>
      </c>
      <c r="P47" s="148">
        <f>'1输入-新业务量（日均）'!AP49</f>
        <v>3427.9935978229005</v>
      </c>
      <c r="Q47" s="148">
        <f>'1输入-新业务量（日均）'!AQ49</f>
        <v>3297.9935978229005</v>
      </c>
      <c r="R47" s="148"/>
      <c r="S47" s="148"/>
      <c r="T47" s="148"/>
      <c r="U47" s="148"/>
      <c r="V47" s="148"/>
      <c r="W47" s="148"/>
      <c r="X47" s="148"/>
      <c r="Y47" s="148"/>
      <c r="Z47" s="148"/>
      <c r="AA47" s="148"/>
      <c r="AB47" s="148"/>
      <c r="AC47" s="148"/>
      <c r="AD47" s="148"/>
      <c r="AE47" s="148"/>
      <c r="AF47" s="148"/>
      <c r="AG47" s="148"/>
      <c r="AH47" s="148"/>
      <c r="AI47" s="148"/>
      <c r="AJ47" s="148"/>
      <c r="AK47" s="148"/>
      <c r="AL47" s="148"/>
      <c r="AM47" s="148"/>
      <c r="AN47" s="148"/>
      <c r="AO47" s="148"/>
      <c r="AP47" s="148"/>
      <c r="AQ47" s="148"/>
      <c r="AR47" s="148"/>
    </row>
    <row r="48" spans="2:44" ht="16.5">
      <c r="B48" s="507" t="s">
        <v>153</v>
      </c>
      <c r="C48" s="508"/>
      <c r="D48" s="509"/>
      <c r="E48" s="148">
        <f>'1输入-新业务量（日均）'!AE50</f>
        <v>1327.2425662696996</v>
      </c>
      <c r="F48" s="148">
        <f>'1输入-新业务量（日均）'!AF50</f>
        <v>1327.2425662696996</v>
      </c>
      <c r="G48" s="148">
        <f>'1输入-新业务量（日均）'!AG50</f>
        <v>1327.2425662696996</v>
      </c>
      <c r="H48" s="148">
        <f>'1输入-新业务量（日均）'!AH50</f>
        <v>1327.2425662696996</v>
      </c>
      <c r="I48" s="148">
        <f>'1输入-新业务量（日均）'!AI50</f>
        <v>1327.2425662696996</v>
      </c>
      <c r="J48" s="148">
        <f>'1输入-新业务量（日均）'!AJ50</f>
        <v>1327.2425662696996</v>
      </c>
      <c r="K48" s="148">
        <f>'1输入-新业务量（日均）'!AK50</f>
        <v>1327.2425662696996</v>
      </c>
      <c r="L48" s="148">
        <f>'1输入-新业务量（日均）'!AL50</f>
        <v>1327.2425662696996</v>
      </c>
      <c r="M48" s="148">
        <f>'1输入-新业务量（日均）'!AM50</f>
        <v>1327.2425662696996</v>
      </c>
      <c r="N48" s="148">
        <f>'1输入-新业务量（日均）'!AN50</f>
        <v>1327.2425662696996</v>
      </c>
      <c r="O48" s="148">
        <f>'1输入-新业务量（日均）'!AO50</f>
        <v>1327.2425662696996</v>
      </c>
      <c r="P48" s="148">
        <f>'1输入-新业务量（日均）'!AP50</f>
        <v>1327.2425662696996</v>
      </c>
      <c r="Q48" s="148">
        <f>'1输入-新业务量（日均）'!AQ50</f>
        <v>1327.2425662696996</v>
      </c>
      <c r="R48" s="148"/>
      <c r="S48" s="148"/>
      <c r="T48" s="148"/>
      <c r="U48" s="148"/>
      <c r="V48" s="148"/>
      <c r="W48" s="148"/>
      <c r="X48" s="148"/>
      <c r="Y48" s="148"/>
      <c r="Z48" s="148"/>
      <c r="AA48" s="148"/>
      <c r="AB48" s="148"/>
      <c r="AC48" s="148"/>
      <c r="AD48" s="148"/>
      <c r="AE48" s="148"/>
      <c r="AF48" s="148"/>
      <c r="AG48" s="148"/>
      <c r="AH48" s="148"/>
      <c r="AI48" s="148"/>
      <c r="AJ48" s="148"/>
      <c r="AK48" s="148"/>
      <c r="AL48" s="148"/>
      <c r="AM48" s="148"/>
      <c r="AN48" s="148"/>
      <c r="AO48" s="148"/>
      <c r="AP48" s="148"/>
      <c r="AQ48" s="148"/>
      <c r="AR48" s="148"/>
    </row>
    <row r="49" spans="2:44" ht="16.5">
      <c r="B49" s="510" t="s">
        <v>154</v>
      </c>
      <c r="C49" s="511"/>
      <c r="D49" s="512"/>
      <c r="E49" s="148">
        <f>'1输入-新业务量（日均）'!AE51</f>
        <v>4605.2361640925992</v>
      </c>
      <c r="F49" s="148">
        <f>'1输入-新业务量（日均）'!AF51</f>
        <v>4755.2361640925992</v>
      </c>
      <c r="G49" s="148">
        <f>'1输入-新业务量（日均）'!AG51</f>
        <v>4755.2361640925992</v>
      </c>
      <c r="H49" s="148">
        <f>'1输入-新业务量（日均）'!AH51</f>
        <v>4755.2361640925992</v>
      </c>
      <c r="I49" s="148">
        <f>'1输入-新业务量（日均）'!AI51</f>
        <v>4755.2361640925992</v>
      </c>
      <c r="J49" s="148">
        <f>'1输入-新业务量（日均）'!AJ51</f>
        <v>4755.2361640925992</v>
      </c>
      <c r="K49" s="148">
        <f>'1输入-新业务量（日均）'!AK51</f>
        <v>4755.2361640925992</v>
      </c>
      <c r="L49" s="148">
        <f>'1输入-新业务量（日均）'!AL51</f>
        <v>4755.2361640925992</v>
      </c>
      <c r="M49" s="148">
        <f>'1输入-新业务量（日均）'!AM51</f>
        <v>4755.2361640925992</v>
      </c>
      <c r="N49" s="148">
        <f>'1输入-新业务量（日均）'!AN51</f>
        <v>4755.2361640925992</v>
      </c>
      <c r="O49" s="148">
        <f>'1输入-新业务量（日均）'!AO51</f>
        <v>4755.2361640925992</v>
      </c>
      <c r="P49" s="148">
        <f>'1输入-新业务量（日均）'!AP51</f>
        <v>4755.2361640925992</v>
      </c>
      <c r="Q49" s="148">
        <f>'1输入-新业务量（日均）'!AQ51</f>
        <v>4625.2361640925992</v>
      </c>
      <c r="R49" s="148"/>
      <c r="S49" s="148"/>
      <c r="T49" s="148"/>
      <c r="U49" s="148"/>
      <c r="V49" s="148"/>
      <c r="W49" s="148"/>
      <c r="X49" s="148"/>
      <c r="Y49" s="148"/>
      <c r="Z49" s="148"/>
      <c r="AA49" s="148"/>
      <c r="AB49" s="148"/>
      <c r="AC49" s="148"/>
      <c r="AD49" s="148"/>
      <c r="AE49" s="148"/>
      <c r="AF49" s="148"/>
      <c r="AG49" s="148"/>
      <c r="AH49" s="148"/>
      <c r="AI49" s="148"/>
      <c r="AJ49" s="148"/>
      <c r="AK49" s="148"/>
      <c r="AL49" s="148"/>
      <c r="AM49" s="148"/>
      <c r="AN49" s="148"/>
      <c r="AO49" s="148"/>
      <c r="AP49" s="148"/>
      <c r="AQ49" s="148"/>
      <c r="AR49" s="148"/>
    </row>
    <row r="50" spans="2:44" ht="16.5">
      <c r="B50" s="507" t="s">
        <v>155</v>
      </c>
      <c r="C50" s="508"/>
      <c r="D50" s="509"/>
      <c r="E50" s="148">
        <f>'1输入-新业务量（日均）'!AE52</f>
        <v>849.42014268360003</v>
      </c>
      <c r="F50" s="148">
        <f>'1输入-新业务量（日均）'!AF52</f>
        <v>769.42014268360003</v>
      </c>
      <c r="G50" s="148">
        <f>'1输入-新业务量（日均）'!AG52</f>
        <v>769.42014268360003</v>
      </c>
      <c r="H50" s="148">
        <f>'1输入-新业务量（日均）'!AH52</f>
        <v>769.42014268360003</v>
      </c>
      <c r="I50" s="148">
        <f>'1输入-新业务量（日均）'!AI52</f>
        <v>769.42014268360003</v>
      </c>
      <c r="J50" s="148">
        <f>'1输入-新业务量（日均）'!AJ52</f>
        <v>769.42014268360003</v>
      </c>
      <c r="K50" s="148">
        <f>'1输入-新业务量（日均）'!AK52</f>
        <v>769.42014268360003</v>
      </c>
      <c r="L50" s="148">
        <f>'1输入-新业务量（日均）'!AL52</f>
        <v>769.42014268360003</v>
      </c>
      <c r="M50" s="148">
        <f>'1输入-新业务量（日均）'!AM52</f>
        <v>769.42014268360003</v>
      </c>
      <c r="N50" s="148">
        <f>'1输入-新业务量（日均）'!AN52</f>
        <v>769.42014268360003</v>
      </c>
      <c r="O50" s="148">
        <f>'1输入-新业务量（日均）'!AO52</f>
        <v>769.42014268360003</v>
      </c>
      <c r="P50" s="148">
        <f>'1输入-新业务量（日均）'!AP52</f>
        <v>769.42014268360003</v>
      </c>
      <c r="Q50" s="148">
        <f>'1输入-新业务量（日均）'!AQ52</f>
        <v>769.42014268360003</v>
      </c>
      <c r="R50" s="148"/>
      <c r="S50" s="148"/>
      <c r="T50" s="148"/>
      <c r="U50" s="148"/>
      <c r="V50" s="148"/>
      <c r="W50" s="148"/>
      <c r="X50" s="148"/>
      <c r="Y50" s="148"/>
      <c r="Z50" s="148"/>
      <c r="AA50" s="148"/>
      <c r="AB50" s="148"/>
      <c r="AC50" s="148"/>
      <c r="AD50" s="148"/>
      <c r="AE50" s="148"/>
      <c r="AF50" s="148"/>
      <c r="AG50" s="148"/>
      <c r="AH50" s="148"/>
      <c r="AI50" s="148"/>
      <c r="AJ50" s="148"/>
      <c r="AK50" s="148"/>
      <c r="AL50" s="148"/>
      <c r="AM50" s="148"/>
      <c r="AN50" s="148"/>
      <c r="AO50" s="148"/>
      <c r="AP50" s="148"/>
      <c r="AQ50" s="148"/>
      <c r="AR50" s="148"/>
    </row>
    <row r="51" spans="2:44" ht="16.5">
      <c r="B51" s="507" t="s">
        <v>156</v>
      </c>
      <c r="C51" s="508"/>
      <c r="D51" s="509"/>
      <c r="E51" s="148">
        <f>'1输入-新业务量（日均）'!AE54</f>
        <v>642.38184351219968</v>
      </c>
      <c r="F51" s="148">
        <f>'1输入-新业务量（日均）'!AF54</f>
        <v>1182.3818435121998</v>
      </c>
      <c r="G51" s="148">
        <f>'1输入-新业务量（日均）'!AG54</f>
        <v>1182.3818435121998</v>
      </c>
      <c r="H51" s="148">
        <f>'1输入-新业务量（日均）'!AH54</f>
        <v>1182.3818435121998</v>
      </c>
      <c r="I51" s="148">
        <f>'1输入-新业务量（日均）'!AI54</f>
        <v>1182.3818435121998</v>
      </c>
      <c r="J51" s="148">
        <f>'1输入-新业务量（日均）'!AJ54</f>
        <v>1182.3818435121998</v>
      </c>
      <c r="K51" s="148">
        <f>'1输入-新业务量（日均）'!AK54</f>
        <v>1182.3818435121998</v>
      </c>
      <c r="L51" s="148">
        <f>'1输入-新业务量（日均）'!AL54</f>
        <v>1182.3818435121998</v>
      </c>
      <c r="M51" s="148">
        <f>'1输入-新业务量（日均）'!AM54</f>
        <v>1182.3818435121998</v>
      </c>
      <c r="N51" s="148">
        <f>'1输入-新业务量（日均）'!AN54</f>
        <v>1182.3818435121998</v>
      </c>
      <c r="O51" s="148">
        <f>'1输入-新业务量（日均）'!AO54</f>
        <v>1182.3818435121998</v>
      </c>
      <c r="P51" s="148">
        <f>'1输入-新业务量（日均）'!AP54</f>
        <v>1182.3818435121998</v>
      </c>
      <c r="Q51" s="148">
        <f>'1输入-新业务量（日均）'!AQ54</f>
        <v>1182.3818435121998</v>
      </c>
      <c r="R51" s="148"/>
      <c r="S51" s="148"/>
      <c r="T51" s="148"/>
      <c r="U51" s="148"/>
      <c r="V51" s="148"/>
      <c r="W51" s="148"/>
      <c r="X51" s="148"/>
      <c r="Y51" s="148"/>
      <c r="Z51" s="148"/>
      <c r="AA51" s="148"/>
      <c r="AB51" s="148"/>
      <c r="AC51" s="148"/>
      <c r="AD51" s="148"/>
      <c r="AE51" s="148"/>
      <c r="AF51" s="148"/>
      <c r="AG51" s="148"/>
      <c r="AH51" s="148"/>
      <c r="AI51" s="148"/>
      <c r="AJ51" s="148"/>
      <c r="AK51" s="148"/>
      <c r="AL51" s="148"/>
      <c r="AM51" s="148"/>
      <c r="AN51" s="148"/>
      <c r="AO51" s="148"/>
      <c r="AP51" s="148"/>
      <c r="AQ51" s="148"/>
      <c r="AR51" s="148"/>
    </row>
    <row r="52" spans="2:44" ht="16.5">
      <c r="B52" s="507" t="s">
        <v>157</v>
      </c>
      <c r="C52" s="508"/>
      <c r="D52" s="509"/>
      <c r="E52" s="148">
        <f>'1输入-新业务量（日均）'!AE55</f>
        <v>485.10389104599972</v>
      </c>
      <c r="F52" s="148">
        <f>'1输入-新业务量（日均）'!AF55</f>
        <v>485.10389104599972</v>
      </c>
      <c r="G52" s="148">
        <f>'1输入-新业务量（日均）'!AG55</f>
        <v>485.10389104599972</v>
      </c>
      <c r="H52" s="148">
        <f>'1输入-新业务量（日均）'!AH55</f>
        <v>485.10389104599972</v>
      </c>
      <c r="I52" s="148">
        <f>'1输入-新业务量（日均）'!AI55</f>
        <v>485.10389104599972</v>
      </c>
      <c r="J52" s="148">
        <f>'1输入-新业务量（日均）'!AJ55</f>
        <v>485.10389104599972</v>
      </c>
      <c r="K52" s="148">
        <f>'1输入-新业务量（日均）'!AK55</f>
        <v>485.10389104599972</v>
      </c>
      <c r="L52" s="148">
        <f>'1输入-新业务量（日均）'!AL55</f>
        <v>485.10389104599972</v>
      </c>
      <c r="M52" s="148">
        <f>'1输入-新业务量（日均）'!AM55</f>
        <v>485.10389104599972</v>
      </c>
      <c r="N52" s="148">
        <f>'1输入-新业务量（日均）'!AN55</f>
        <v>485.10389104599972</v>
      </c>
      <c r="O52" s="148">
        <f>'1输入-新业务量（日均）'!AO55</f>
        <v>485.10389104599972</v>
      </c>
      <c r="P52" s="148">
        <f>'1输入-新业务量（日均）'!AP55</f>
        <v>485.10389104599972</v>
      </c>
      <c r="Q52" s="148">
        <f>'1输入-新业务量（日均）'!AQ55</f>
        <v>485.10389104599972</v>
      </c>
      <c r="R52" s="148"/>
      <c r="S52" s="148"/>
      <c r="T52" s="148"/>
      <c r="U52" s="148"/>
      <c r="V52" s="148"/>
      <c r="W52" s="148"/>
      <c r="X52" s="148"/>
      <c r="Y52" s="148"/>
      <c r="Z52" s="148"/>
      <c r="AA52" s="148"/>
      <c r="AB52" s="148"/>
      <c r="AC52" s="148"/>
      <c r="AD52" s="148"/>
      <c r="AE52" s="148"/>
      <c r="AF52" s="148"/>
      <c r="AG52" s="148"/>
      <c r="AH52" s="148"/>
      <c r="AI52" s="148"/>
      <c r="AJ52" s="148"/>
      <c r="AK52" s="148"/>
      <c r="AL52" s="148"/>
      <c r="AM52" s="148"/>
      <c r="AN52" s="148"/>
      <c r="AO52" s="148"/>
      <c r="AP52" s="148"/>
      <c r="AQ52" s="148"/>
      <c r="AR52" s="148"/>
    </row>
    <row r="53" spans="2:44" ht="16.5">
      <c r="B53" s="507" t="s">
        <v>158</v>
      </c>
      <c r="C53" s="508"/>
      <c r="D53" s="509"/>
      <c r="E53" s="148">
        <f>'1输入-新业务量（日均）'!AE57</f>
        <v>157.27795246619999</v>
      </c>
      <c r="F53" s="148">
        <f>'1输入-新业务量（日均）'!AF57</f>
        <v>697.27795246619996</v>
      </c>
      <c r="G53" s="148">
        <f>'1输入-新业务量（日均）'!AG57</f>
        <v>697.27795246619996</v>
      </c>
      <c r="H53" s="148">
        <f>'1输入-新业务量（日均）'!AH57</f>
        <v>697.27795246619996</v>
      </c>
      <c r="I53" s="148">
        <f>'1输入-新业务量（日均）'!AI57</f>
        <v>697.27795246619996</v>
      </c>
      <c r="J53" s="148">
        <f>'1输入-新业务量（日均）'!AJ57</f>
        <v>697.27795246619996</v>
      </c>
      <c r="K53" s="148">
        <f>'1输入-新业务量（日均）'!AK57</f>
        <v>697.27795246619996</v>
      </c>
      <c r="L53" s="148">
        <f>'1输入-新业务量（日均）'!AL57</f>
        <v>697.27795246619996</v>
      </c>
      <c r="M53" s="148">
        <f>'1输入-新业务量（日均）'!AM57</f>
        <v>697.27795246619996</v>
      </c>
      <c r="N53" s="148">
        <f>'1输入-新业务量（日均）'!AN57</f>
        <v>697.27795246619996</v>
      </c>
      <c r="O53" s="148">
        <f>'1输入-新业务量（日均）'!AO57</f>
        <v>697.27795246619996</v>
      </c>
      <c r="P53" s="148">
        <f>'1输入-新业务量（日均）'!AP57</f>
        <v>697.27795246619996</v>
      </c>
      <c r="Q53" s="148">
        <f>'1输入-新业务量（日均）'!AQ57</f>
        <v>697.27795246619996</v>
      </c>
      <c r="R53" s="148"/>
      <c r="S53" s="148"/>
      <c r="T53" s="148"/>
      <c r="U53" s="148"/>
      <c r="V53" s="148"/>
      <c r="W53" s="148"/>
      <c r="X53" s="148"/>
      <c r="Y53" s="148"/>
      <c r="Z53" s="148"/>
      <c r="AA53" s="148"/>
      <c r="AB53" s="148"/>
      <c r="AC53" s="148"/>
      <c r="AD53" s="148"/>
      <c r="AE53" s="148"/>
      <c r="AF53" s="148"/>
      <c r="AG53" s="148"/>
      <c r="AH53" s="148"/>
      <c r="AI53" s="148"/>
      <c r="AJ53" s="148"/>
      <c r="AK53" s="148"/>
      <c r="AL53" s="148"/>
      <c r="AM53" s="148"/>
      <c r="AN53" s="148"/>
      <c r="AO53" s="148"/>
      <c r="AP53" s="148"/>
      <c r="AQ53" s="148"/>
      <c r="AR53" s="148"/>
    </row>
    <row r="54" spans="2:44" ht="16.5">
      <c r="B54" s="510" t="s">
        <v>159</v>
      </c>
      <c r="C54" s="511"/>
      <c r="D54" s="512"/>
      <c r="E54" s="148">
        <f>'1输入-新业务量（日均）'!AE58</f>
        <v>1491.8019861957996</v>
      </c>
      <c r="F54" s="148">
        <f>'1输入-新业务量（日均）'!AF58</f>
        <v>1951.8019861957996</v>
      </c>
      <c r="G54" s="148">
        <f>'1输入-新业务量（日均）'!AG58</f>
        <v>1951.8019861957996</v>
      </c>
      <c r="H54" s="148">
        <f>'1输入-新业务量（日均）'!AH58</f>
        <v>1951.8019861957996</v>
      </c>
      <c r="I54" s="148">
        <f>'1输入-新业务量（日均）'!AI58</f>
        <v>1951.8019861957996</v>
      </c>
      <c r="J54" s="148">
        <f>'1输入-新业务量（日均）'!AJ58</f>
        <v>1951.8019861957996</v>
      </c>
      <c r="K54" s="148">
        <f>'1输入-新业务量（日均）'!AK58</f>
        <v>1951.8019861957996</v>
      </c>
      <c r="L54" s="148">
        <f>'1输入-新业务量（日均）'!AL58</f>
        <v>1951.8019861957996</v>
      </c>
      <c r="M54" s="148">
        <f>'1输入-新业务量（日均）'!AM58</f>
        <v>1951.8019861957996</v>
      </c>
      <c r="N54" s="148">
        <f>'1输入-新业务量（日均）'!AN58</f>
        <v>1951.8019861957996</v>
      </c>
      <c r="O54" s="148">
        <f>'1输入-新业务量（日均）'!AO58</f>
        <v>1951.8019861957996</v>
      </c>
      <c r="P54" s="148">
        <f>'1输入-新业务量（日均）'!AP58</f>
        <v>1951.8019861957996</v>
      </c>
      <c r="Q54" s="148">
        <f>'1输入-新业务量（日均）'!AQ58</f>
        <v>1951.8019861957996</v>
      </c>
      <c r="R54" s="148"/>
      <c r="S54" s="148"/>
      <c r="T54" s="148"/>
      <c r="U54" s="148"/>
      <c r="V54" s="148"/>
      <c r="W54" s="148"/>
      <c r="X54" s="148"/>
      <c r="Y54" s="148"/>
      <c r="Z54" s="148"/>
      <c r="AA54" s="148"/>
      <c r="AB54" s="148"/>
      <c r="AC54" s="148"/>
      <c r="AD54" s="148"/>
      <c r="AE54" s="148"/>
      <c r="AF54" s="148"/>
      <c r="AG54" s="148"/>
      <c r="AH54" s="148"/>
      <c r="AI54" s="148"/>
      <c r="AJ54" s="148"/>
      <c r="AK54" s="148"/>
      <c r="AL54" s="148"/>
      <c r="AM54" s="148"/>
      <c r="AN54" s="148"/>
      <c r="AO54" s="148"/>
      <c r="AP54" s="148"/>
      <c r="AQ54" s="148"/>
      <c r="AR54" s="148"/>
    </row>
    <row r="55" spans="2:44" ht="16.5">
      <c r="B55" s="507" t="s">
        <v>160</v>
      </c>
      <c r="C55" s="508"/>
      <c r="D55" s="509"/>
      <c r="E55" s="148">
        <f>'1输入-新业务量（日均）'!AE59</f>
        <v>2339.6025858180997</v>
      </c>
      <c r="F55" s="148">
        <f>'1输入-新业务量（日均）'!AF59</f>
        <v>2339.6025858180997</v>
      </c>
      <c r="G55" s="148">
        <f>'1输入-新业务量（日均）'!AG59</f>
        <v>2489.6025858180997</v>
      </c>
      <c r="H55" s="148">
        <f>'1输入-新业务量（日均）'!AH59</f>
        <v>2489.6025858180997</v>
      </c>
      <c r="I55" s="148">
        <f>'1输入-新业务量（日均）'!AI59</f>
        <v>2689.6025858180997</v>
      </c>
      <c r="J55" s="148">
        <f>'1输入-新业务量（日均）'!AJ59</f>
        <v>2739.6025858180997</v>
      </c>
      <c r="K55" s="148">
        <f>'1输入-新业务量（日均）'!AK59</f>
        <v>2689.6025858180997</v>
      </c>
      <c r="L55" s="148">
        <f>'1输入-新业务量（日均）'!AL59</f>
        <v>2489.6025858180997</v>
      </c>
      <c r="M55" s="148">
        <f>'1输入-新业务量（日均）'!AM59</f>
        <v>2589.6025858180997</v>
      </c>
      <c r="N55" s="148">
        <f>'1输入-新业务量（日均）'!AN59</f>
        <v>2539.6025858180997</v>
      </c>
      <c r="O55" s="148">
        <f>'1输入-新业务量（日均）'!AO59</f>
        <v>2589.6025858180997</v>
      </c>
      <c r="P55" s="148">
        <f>'1输入-新业务量（日均）'!AP59</f>
        <v>2589.6025858180997</v>
      </c>
      <c r="Q55" s="148">
        <f>'1输入-新业务量（日均）'!AQ59</f>
        <v>2689.6025858180997</v>
      </c>
      <c r="R55" s="148"/>
      <c r="S55" s="148"/>
      <c r="T55" s="148"/>
      <c r="U55" s="148"/>
      <c r="V55" s="148"/>
      <c r="W55" s="148"/>
      <c r="X55" s="148"/>
      <c r="Y55" s="148"/>
      <c r="Z55" s="148"/>
      <c r="AA55" s="148"/>
      <c r="AB55" s="148"/>
      <c r="AC55" s="148"/>
      <c r="AD55" s="148"/>
      <c r="AE55" s="148"/>
      <c r="AF55" s="148"/>
      <c r="AG55" s="148"/>
      <c r="AH55" s="148"/>
      <c r="AI55" s="148"/>
      <c r="AJ55" s="148"/>
      <c r="AK55" s="148"/>
      <c r="AL55" s="148"/>
      <c r="AM55" s="148"/>
      <c r="AN55" s="148"/>
      <c r="AO55" s="148"/>
      <c r="AP55" s="148"/>
      <c r="AQ55" s="148"/>
      <c r="AR55" s="148"/>
    </row>
    <row r="56" spans="2:44" ht="16.5">
      <c r="B56" s="507" t="s">
        <v>161</v>
      </c>
      <c r="C56" s="508"/>
      <c r="D56" s="509"/>
      <c r="E56" s="148">
        <f>'1输入-新业务量（日均）'!AE60+'1输入-新业务量（日均）'!AE61</f>
        <v>1009.1035030799999</v>
      </c>
      <c r="F56" s="148">
        <f>'1输入-新业务量（日均）'!AF60+'1输入-新业务量（日均）'!AF61</f>
        <v>1009.1035030799999</v>
      </c>
      <c r="G56" s="148">
        <f>'1输入-新业务量（日均）'!AG60+'1输入-新业务量（日均）'!AG61</f>
        <v>1009.1035030799999</v>
      </c>
      <c r="H56" s="148">
        <f>'1输入-新业务量（日均）'!AH60+'1输入-新业务量（日均）'!AH61</f>
        <v>1009.1035030799999</v>
      </c>
      <c r="I56" s="148">
        <f>'1输入-新业务量（日均）'!AI60+'1输入-新业务量（日均）'!AI61</f>
        <v>896.10350307999988</v>
      </c>
      <c r="J56" s="148">
        <f>'1输入-新业务量（日均）'!AJ60+'1输入-新业务量（日均）'!AJ61</f>
        <v>896.10350307999988</v>
      </c>
      <c r="K56" s="148">
        <f>'1输入-新业务量（日均）'!AK60+'1输入-新业务量（日均）'!AK61</f>
        <v>1046.1035030799999</v>
      </c>
      <c r="L56" s="148">
        <f>'1输入-新业务量（日均）'!AL60+'1输入-新业务量（日均）'!AL61</f>
        <v>1196.1035030799999</v>
      </c>
      <c r="M56" s="148">
        <f>'1输入-新业务量（日均）'!AM60+'1输入-新业务量（日均）'!AM61</f>
        <v>1196.1035030799999</v>
      </c>
      <c r="N56" s="148">
        <f>'1输入-新业务量（日均）'!AN60+'1输入-新业务量（日均）'!AN61</f>
        <v>1196.1035030799999</v>
      </c>
      <c r="O56" s="148">
        <f>'1输入-新业务量（日均）'!AO60+'1输入-新业务量（日均）'!AO61</f>
        <v>1296.1035030799999</v>
      </c>
      <c r="P56" s="148">
        <f>'1输入-新业务量（日均）'!AP60+'1输入-新业务量（日均）'!AP61</f>
        <v>1396.1035030799999</v>
      </c>
      <c r="Q56" s="148">
        <f>'1输入-新业务量（日均）'!AQ60+'1输入-新业务量（日均）'!AQ61</f>
        <v>1396.1035030799999</v>
      </c>
      <c r="R56" s="148"/>
      <c r="S56" s="148"/>
      <c r="T56" s="148"/>
      <c r="U56" s="148"/>
      <c r="V56" s="148"/>
      <c r="W56" s="148"/>
      <c r="X56" s="148"/>
      <c r="Y56" s="148"/>
      <c r="Z56" s="148"/>
      <c r="AA56" s="148"/>
      <c r="AB56" s="148"/>
      <c r="AC56" s="148"/>
      <c r="AD56" s="148"/>
      <c r="AE56" s="148"/>
      <c r="AF56" s="148"/>
      <c r="AG56" s="148"/>
      <c r="AH56" s="148"/>
      <c r="AI56" s="148"/>
      <c r="AJ56" s="148"/>
      <c r="AK56" s="148"/>
      <c r="AL56" s="148"/>
      <c r="AM56" s="148"/>
      <c r="AN56" s="148"/>
      <c r="AO56" s="148"/>
      <c r="AP56" s="148"/>
      <c r="AQ56" s="148"/>
      <c r="AR56" s="148"/>
    </row>
    <row r="57" spans="2:44" ht="16.5">
      <c r="B57" s="510" t="s">
        <v>162</v>
      </c>
      <c r="C57" s="511"/>
      <c r="D57" s="512"/>
      <c r="E57" s="148">
        <f>'1输入-新业务量（日均）'!AE62</f>
        <v>3348.7060888981</v>
      </c>
      <c r="F57" s="148">
        <f>'1输入-新业务量（日均）'!AF62</f>
        <v>3348.7060888981</v>
      </c>
      <c r="G57" s="148">
        <f>'1输入-新业务量（日均）'!AG62</f>
        <v>3498.7060888981</v>
      </c>
      <c r="H57" s="148">
        <f>'1输入-新业务量（日均）'!AH62</f>
        <v>3498.7060888981</v>
      </c>
      <c r="I57" s="148">
        <f>'1输入-新业务量（日均）'!AI62</f>
        <v>3585.7060888981</v>
      </c>
      <c r="J57" s="148">
        <f>'1输入-新业务量（日均）'!AJ62</f>
        <v>3635.7060888981</v>
      </c>
      <c r="K57" s="148">
        <f>'1输入-新业务量（日均）'!AK62</f>
        <v>3735.7060888981</v>
      </c>
      <c r="L57" s="148">
        <f>'1输入-新业务量（日均）'!AL62</f>
        <v>3685.7060888981</v>
      </c>
      <c r="M57" s="148">
        <f>'1输入-新业务量（日均）'!AM62</f>
        <v>3785.7060888981</v>
      </c>
      <c r="N57" s="148">
        <f>'1输入-新业务量（日均）'!AN62</f>
        <v>3735.7060888981</v>
      </c>
      <c r="O57" s="148">
        <f>'1输入-新业务量（日均）'!AO62</f>
        <v>3885.7060888981</v>
      </c>
      <c r="P57" s="148">
        <f>'1输入-新业务量（日均）'!AP62</f>
        <v>3985.7060888981</v>
      </c>
      <c r="Q57" s="148">
        <f>'1输入-新业务量（日均）'!AQ62</f>
        <v>4085.7060888981</v>
      </c>
      <c r="R57" s="148"/>
      <c r="S57" s="148"/>
      <c r="T57" s="148"/>
      <c r="U57" s="148"/>
      <c r="V57" s="148"/>
      <c r="W57" s="148"/>
      <c r="X57" s="148"/>
      <c r="Y57" s="148"/>
      <c r="Z57" s="148"/>
      <c r="AA57" s="148"/>
      <c r="AB57" s="148"/>
      <c r="AC57" s="148"/>
      <c r="AD57" s="148"/>
      <c r="AE57" s="148"/>
      <c r="AF57" s="148"/>
      <c r="AG57" s="148"/>
      <c r="AH57" s="148"/>
      <c r="AI57" s="148"/>
      <c r="AJ57" s="148"/>
      <c r="AK57" s="148"/>
      <c r="AL57" s="148"/>
      <c r="AM57" s="148"/>
      <c r="AN57" s="148"/>
      <c r="AO57" s="148"/>
      <c r="AP57" s="148"/>
      <c r="AQ57" s="148"/>
      <c r="AR57" s="148"/>
    </row>
    <row r="58" spans="2:44" ht="16.5">
      <c r="B58" s="510" t="s">
        <v>163</v>
      </c>
      <c r="C58" s="511"/>
      <c r="D58" s="512"/>
      <c r="E58" s="148">
        <f>'1输入-新业务量（日均）'!AE65</f>
        <v>3215.3928742781004</v>
      </c>
      <c r="F58" s="148">
        <f>'1输入-新业务量（日均）'!AF65</f>
        <v>3305.3928742781004</v>
      </c>
      <c r="G58" s="148">
        <f>'1输入-新业务量（日均）'!AG65</f>
        <v>3305.3928742781004</v>
      </c>
      <c r="H58" s="148">
        <f>'1输入-新业务量（日均）'!AH65</f>
        <v>3355.3928742781004</v>
      </c>
      <c r="I58" s="148">
        <f>'1输入-新业务量（日均）'!AI65</f>
        <v>3105.3928742781004</v>
      </c>
      <c r="J58" s="148">
        <f>'1输入-新业务量（日均）'!AJ65</f>
        <v>3155.3928742781004</v>
      </c>
      <c r="K58" s="148">
        <f>'1输入-新业务量（日均）'!AK65</f>
        <v>3155.3928742781004</v>
      </c>
      <c r="L58" s="148">
        <f>'1输入-新业务量（日均）'!AL65</f>
        <v>2905.3928742781004</v>
      </c>
      <c r="M58" s="148">
        <f>'1输入-新业务量（日均）'!AM65</f>
        <v>2955.3928742781004</v>
      </c>
      <c r="N58" s="148">
        <f>'1输入-新业务量（日均）'!AN65</f>
        <v>2955.3928742781004</v>
      </c>
      <c r="O58" s="148">
        <f>'1输入-新业务量（日均）'!AO65</f>
        <v>2955.3928742781004</v>
      </c>
      <c r="P58" s="148">
        <f>'1输入-新业务量（日均）'!AP65</f>
        <v>2955.3928742781004</v>
      </c>
      <c r="Q58" s="148">
        <f>'1输入-新业务量（日均）'!AQ65</f>
        <v>2955.3928742781004</v>
      </c>
      <c r="R58" s="148"/>
      <c r="S58" s="148"/>
      <c r="T58" s="148"/>
      <c r="U58" s="148"/>
      <c r="V58" s="148"/>
      <c r="W58" s="148"/>
      <c r="X58" s="148"/>
      <c r="Y58" s="148"/>
      <c r="Z58" s="148"/>
      <c r="AA58" s="148"/>
      <c r="AB58" s="148"/>
      <c r="AC58" s="148"/>
      <c r="AD58" s="148"/>
      <c r="AE58" s="148"/>
      <c r="AF58" s="148"/>
      <c r="AG58" s="148"/>
      <c r="AH58" s="148"/>
      <c r="AI58" s="148"/>
      <c r="AJ58" s="148"/>
      <c r="AK58" s="148"/>
      <c r="AL58" s="148"/>
      <c r="AM58" s="148"/>
      <c r="AN58" s="148"/>
      <c r="AO58" s="148"/>
      <c r="AP58" s="148"/>
      <c r="AQ58" s="148"/>
      <c r="AR58" s="148"/>
    </row>
    <row r="59" spans="2:44" ht="16.5">
      <c r="B59" s="513" t="s">
        <v>164</v>
      </c>
      <c r="C59" s="513"/>
      <c r="D59" s="513"/>
      <c r="E59" s="149">
        <v>0</v>
      </c>
      <c r="F59" s="149">
        <v>0</v>
      </c>
      <c r="G59" s="149">
        <v>0</v>
      </c>
      <c r="H59" s="149">
        <v>0</v>
      </c>
      <c r="I59" s="149">
        <v>0</v>
      </c>
      <c r="J59" s="149">
        <v>0</v>
      </c>
      <c r="K59" s="149">
        <v>0</v>
      </c>
      <c r="L59" s="149">
        <v>0</v>
      </c>
      <c r="M59" s="149">
        <v>0</v>
      </c>
      <c r="N59" s="149">
        <v>0</v>
      </c>
      <c r="O59" s="149">
        <v>0</v>
      </c>
      <c r="P59" s="149">
        <v>0</v>
      </c>
      <c r="Q59" s="149">
        <v>0</v>
      </c>
      <c r="R59" s="149">
        <v>1</v>
      </c>
      <c r="S59" s="149">
        <v>1</v>
      </c>
      <c r="T59" s="149">
        <v>1</v>
      </c>
      <c r="U59" s="149">
        <v>1</v>
      </c>
      <c r="V59" s="149">
        <v>1</v>
      </c>
      <c r="W59" s="149">
        <v>1</v>
      </c>
      <c r="X59" s="149">
        <v>1</v>
      </c>
      <c r="Y59" s="149">
        <v>1</v>
      </c>
      <c r="Z59" s="149">
        <v>1</v>
      </c>
      <c r="AA59" s="149">
        <v>1</v>
      </c>
      <c r="AB59" s="149">
        <v>1</v>
      </c>
      <c r="AC59" s="149">
        <v>1</v>
      </c>
      <c r="AD59" s="149">
        <v>1</v>
      </c>
      <c r="AE59" s="149">
        <v>1</v>
      </c>
      <c r="AF59" s="149">
        <v>1</v>
      </c>
      <c r="AG59" s="149">
        <v>1</v>
      </c>
      <c r="AH59" s="149">
        <v>1</v>
      </c>
      <c r="AI59" s="149">
        <v>1</v>
      </c>
      <c r="AJ59" s="149">
        <v>1</v>
      </c>
      <c r="AK59" s="149">
        <v>1</v>
      </c>
      <c r="AL59" s="149">
        <v>1</v>
      </c>
      <c r="AM59" s="149">
        <v>1</v>
      </c>
      <c r="AN59" s="149">
        <v>1</v>
      </c>
      <c r="AO59" s="149">
        <v>1</v>
      </c>
      <c r="AP59" s="149">
        <v>1</v>
      </c>
      <c r="AQ59" s="149">
        <v>1</v>
      </c>
      <c r="AR59" s="149">
        <v>1</v>
      </c>
    </row>
    <row r="61" spans="2:44" ht="39.75" customHeight="1">
      <c r="B61" s="506" t="s">
        <v>422</v>
      </c>
      <c r="C61" s="506"/>
      <c r="D61" s="506"/>
      <c r="E61" s="506"/>
    </row>
    <row r="62" spans="2:44" ht="30" customHeight="1">
      <c r="B62" s="30" t="s">
        <v>165</v>
      </c>
      <c r="C62" s="30" t="s">
        <v>71</v>
      </c>
      <c r="D62" s="30" t="s">
        <v>70</v>
      </c>
      <c r="E62" s="31" t="s">
        <v>65</v>
      </c>
      <c r="F62" s="30" t="s">
        <v>73</v>
      </c>
      <c r="G62" s="30" t="s">
        <v>66</v>
      </c>
      <c r="H62" s="30" t="s">
        <v>74</v>
      </c>
      <c r="I62" s="30" t="s">
        <v>75</v>
      </c>
      <c r="J62" s="30" t="s">
        <v>67</v>
      </c>
      <c r="K62" s="30" t="s">
        <v>76</v>
      </c>
      <c r="L62" s="30" t="s">
        <v>77</v>
      </c>
      <c r="M62" s="30" t="s">
        <v>78</v>
      </c>
      <c r="N62" s="30" t="s">
        <v>79</v>
      </c>
      <c r="O62" s="30" t="s">
        <v>80</v>
      </c>
      <c r="P62" s="30" t="s">
        <v>15</v>
      </c>
      <c r="Q62" s="30" t="s">
        <v>81</v>
      </c>
      <c r="R62" s="30" t="s">
        <v>82</v>
      </c>
      <c r="S62" s="30" t="s">
        <v>83</v>
      </c>
      <c r="T62" s="30" t="s">
        <v>84</v>
      </c>
      <c r="U62" s="30" t="s">
        <v>85</v>
      </c>
      <c r="V62" s="30" t="s">
        <v>86</v>
      </c>
      <c r="W62" s="30" t="s">
        <v>87</v>
      </c>
      <c r="X62" s="30" t="s">
        <v>88</v>
      </c>
      <c r="Y62" s="30" t="s">
        <v>89</v>
      </c>
      <c r="Z62" s="30" t="s">
        <v>90</v>
      </c>
      <c r="AA62" s="30" t="s">
        <v>91</v>
      </c>
      <c r="AB62" s="30" t="s">
        <v>92</v>
      </c>
      <c r="AC62" s="30" t="s">
        <v>93</v>
      </c>
      <c r="AD62" s="30" t="s">
        <v>94</v>
      </c>
      <c r="AE62" s="30" t="s">
        <v>95</v>
      </c>
      <c r="AF62" s="30" t="s">
        <v>96</v>
      </c>
      <c r="AG62" s="30" t="s">
        <v>97</v>
      </c>
      <c r="AH62" s="30" t="s">
        <v>98</v>
      </c>
      <c r="AI62" s="30" t="s">
        <v>99</v>
      </c>
      <c r="AJ62" s="30" t="s">
        <v>100</v>
      </c>
      <c r="AK62" s="30" t="s">
        <v>101</v>
      </c>
      <c r="AL62" s="30" t="s">
        <v>102</v>
      </c>
      <c r="AM62" s="30" t="s">
        <v>103</v>
      </c>
      <c r="AN62" s="30" t="s">
        <v>104</v>
      </c>
      <c r="AO62" s="30" t="s">
        <v>105</v>
      </c>
      <c r="AP62" s="30" t="s">
        <v>106</v>
      </c>
      <c r="AQ62" s="30" t="s">
        <v>107</v>
      </c>
      <c r="AR62" s="30" t="s">
        <v>108</v>
      </c>
    </row>
    <row r="63" spans="2:44" ht="15" customHeight="1">
      <c r="B63" s="14" t="str">
        <f>存量业务到期收益率!B4</f>
        <v>资产端</v>
      </c>
      <c r="C63" s="83">
        <f>存量业务到期结构!E4</f>
        <v>55516.62891721871</v>
      </c>
      <c r="D63" s="78"/>
      <c r="E63" s="82">
        <f t="shared" ref="E63:AR63" si="0">E64+E70+E78+E79+E82+E83</f>
        <v>-52.806027665910449</v>
      </c>
      <c r="F63" s="82">
        <f t="shared" si="0"/>
        <v>1021.488735359284</v>
      </c>
      <c r="G63" s="82">
        <f t="shared" si="0"/>
        <v>338.82206869261699</v>
      </c>
      <c r="H63" s="82">
        <f t="shared" si="0"/>
        <v>238.82206869261881</v>
      </c>
      <c r="I63" s="82">
        <f t="shared" si="0"/>
        <v>-52.641907997230192</v>
      </c>
      <c r="J63" s="82">
        <f t="shared" si="0"/>
        <v>337.30040202594955</v>
      </c>
      <c r="K63" s="82">
        <f t="shared" si="0"/>
        <v>237.30040202595046</v>
      </c>
      <c r="L63" s="82">
        <f t="shared" si="0"/>
        <v>-158.72857466389769</v>
      </c>
      <c r="M63" s="82">
        <f t="shared" si="0"/>
        <v>335.7787353592862</v>
      </c>
      <c r="N63" s="82">
        <f t="shared" si="0"/>
        <v>135.77873535928302</v>
      </c>
      <c r="O63" s="82">
        <f t="shared" si="0"/>
        <v>335.77873535928347</v>
      </c>
      <c r="P63" s="82">
        <f t="shared" si="0"/>
        <v>335.77873535928575</v>
      </c>
      <c r="Q63" s="82">
        <f t="shared" si="0"/>
        <v>35.778735359283473</v>
      </c>
      <c r="R63" s="82">
        <f t="shared" si="0"/>
        <v>0</v>
      </c>
      <c r="S63" s="82">
        <f t="shared" si="0"/>
        <v>0</v>
      </c>
      <c r="T63" s="82">
        <f t="shared" si="0"/>
        <v>0</v>
      </c>
      <c r="U63" s="82">
        <f t="shared" si="0"/>
        <v>0</v>
      </c>
      <c r="V63" s="82">
        <f t="shared" si="0"/>
        <v>0</v>
      </c>
      <c r="W63" s="82">
        <f t="shared" si="0"/>
        <v>0</v>
      </c>
      <c r="X63" s="82">
        <f t="shared" si="0"/>
        <v>0</v>
      </c>
      <c r="Y63" s="82">
        <f t="shared" si="0"/>
        <v>0</v>
      </c>
      <c r="Z63" s="82">
        <f t="shared" si="0"/>
        <v>0</v>
      </c>
      <c r="AA63" s="82">
        <f t="shared" si="0"/>
        <v>0</v>
      </c>
      <c r="AB63" s="82">
        <f t="shared" si="0"/>
        <v>0</v>
      </c>
      <c r="AC63" s="82">
        <f t="shared" si="0"/>
        <v>0</v>
      </c>
      <c r="AD63" s="82">
        <f t="shared" si="0"/>
        <v>0</v>
      </c>
      <c r="AE63" s="82">
        <f t="shared" si="0"/>
        <v>0</v>
      </c>
      <c r="AF63" s="82">
        <f t="shared" si="0"/>
        <v>0</v>
      </c>
      <c r="AG63" s="82">
        <f t="shared" si="0"/>
        <v>0</v>
      </c>
      <c r="AH63" s="82">
        <f t="shared" si="0"/>
        <v>0</v>
      </c>
      <c r="AI63" s="82">
        <f t="shared" si="0"/>
        <v>0</v>
      </c>
      <c r="AJ63" s="82">
        <f t="shared" si="0"/>
        <v>0</v>
      </c>
      <c r="AK63" s="82">
        <f t="shared" si="0"/>
        <v>0</v>
      </c>
      <c r="AL63" s="82">
        <f t="shared" si="0"/>
        <v>0</v>
      </c>
      <c r="AM63" s="82">
        <f t="shared" si="0"/>
        <v>0</v>
      </c>
      <c r="AN63" s="82">
        <f t="shared" si="0"/>
        <v>0</v>
      </c>
      <c r="AO63" s="82">
        <f t="shared" si="0"/>
        <v>0</v>
      </c>
      <c r="AP63" s="82">
        <f t="shared" si="0"/>
        <v>0</v>
      </c>
      <c r="AQ63" s="82">
        <f t="shared" si="0"/>
        <v>0</v>
      </c>
      <c r="AR63" s="82">
        <f t="shared" si="0"/>
        <v>0</v>
      </c>
    </row>
    <row r="64" spans="2:44" ht="15" customHeight="1">
      <c r="B64" s="15" t="s">
        <v>10</v>
      </c>
      <c r="C64" s="83">
        <f>存量业务到期结构!E5</f>
        <v>34311.803654236297</v>
      </c>
      <c r="D64" s="84">
        <f>存量业务到期结构!D5</f>
        <v>0.61804551759435733</v>
      </c>
      <c r="E64" s="82">
        <f>SUM(E65:E69)</f>
        <v>-139.35622341309886</v>
      </c>
      <c r="F64" s="82">
        <f t="shared" ref="F64:AR64" si="1">SUM(F65:F69)</f>
        <v>891.41666666666697</v>
      </c>
      <c r="G64" s="82">
        <f t="shared" si="1"/>
        <v>266.66666666666697</v>
      </c>
      <c r="H64" s="82">
        <f t="shared" si="1"/>
        <v>266.66666666666697</v>
      </c>
      <c r="I64" s="82">
        <f t="shared" si="1"/>
        <v>266.66666666666697</v>
      </c>
      <c r="J64" s="82">
        <f t="shared" si="1"/>
        <v>266.66666666666697</v>
      </c>
      <c r="K64" s="82">
        <f t="shared" si="1"/>
        <v>266.66666666666697</v>
      </c>
      <c r="L64" s="82">
        <f t="shared" si="1"/>
        <v>266.66666666666697</v>
      </c>
      <c r="M64" s="82">
        <f t="shared" si="1"/>
        <v>266.66666666666697</v>
      </c>
      <c r="N64" s="82">
        <f t="shared" si="1"/>
        <v>266.66666666666697</v>
      </c>
      <c r="O64" s="82">
        <f t="shared" si="1"/>
        <v>266.66666666666697</v>
      </c>
      <c r="P64" s="82">
        <f t="shared" si="1"/>
        <v>266.66666666666697</v>
      </c>
      <c r="Q64" s="82">
        <f t="shared" si="1"/>
        <v>266.66666666666697</v>
      </c>
      <c r="R64" s="82">
        <f t="shared" si="1"/>
        <v>0</v>
      </c>
      <c r="S64" s="82">
        <f t="shared" si="1"/>
        <v>0</v>
      </c>
      <c r="T64" s="82">
        <f t="shared" si="1"/>
        <v>0</v>
      </c>
      <c r="U64" s="82">
        <f t="shared" si="1"/>
        <v>0</v>
      </c>
      <c r="V64" s="82">
        <f t="shared" si="1"/>
        <v>0</v>
      </c>
      <c r="W64" s="82">
        <f t="shared" si="1"/>
        <v>0</v>
      </c>
      <c r="X64" s="82">
        <f t="shared" si="1"/>
        <v>0</v>
      </c>
      <c r="Y64" s="82">
        <f t="shared" si="1"/>
        <v>0</v>
      </c>
      <c r="Z64" s="82">
        <f t="shared" si="1"/>
        <v>0</v>
      </c>
      <c r="AA64" s="82">
        <f t="shared" si="1"/>
        <v>0</v>
      </c>
      <c r="AB64" s="82">
        <f t="shared" si="1"/>
        <v>0</v>
      </c>
      <c r="AC64" s="82">
        <f t="shared" si="1"/>
        <v>0</v>
      </c>
      <c r="AD64" s="82">
        <f t="shared" si="1"/>
        <v>0</v>
      </c>
      <c r="AE64" s="82">
        <f t="shared" si="1"/>
        <v>0</v>
      </c>
      <c r="AF64" s="82">
        <f t="shared" si="1"/>
        <v>0</v>
      </c>
      <c r="AG64" s="82">
        <f t="shared" si="1"/>
        <v>0</v>
      </c>
      <c r="AH64" s="82">
        <f t="shared" si="1"/>
        <v>0</v>
      </c>
      <c r="AI64" s="82">
        <f t="shared" si="1"/>
        <v>0</v>
      </c>
      <c r="AJ64" s="82">
        <f t="shared" si="1"/>
        <v>0</v>
      </c>
      <c r="AK64" s="82">
        <f t="shared" si="1"/>
        <v>0</v>
      </c>
      <c r="AL64" s="82">
        <f t="shared" si="1"/>
        <v>0</v>
      </c>
      <c r="AM64" s="82">
        <f t="shared" si="1"/>
        <v>0</v>
      </c>
      <c r="AN64" s="82">
        <f t="shared" si="1"/>
        <v>0</v>
      </c>
      <c r="AO64" s="82">
        <f t="shared" si="1"/>
        <v>0</v>
      </c>
      <c r="AP64" s="82">
        <f t="shared" si="1"/>
        <v>0</v>
      </c>
      <c r="AQ64" s="82">
        <f t="shared" si="1"/>
        <v>0</v>
      </c>
      <c r="AR64" s="82">
        <f t="shared" si="1"/>
        <v>0</v>
      </c>
    </row>
    <row r="65" spans="2:44" ht="16.5">
      <c r="B65" s="17" t="s">
        <v>11</v>
      </c>
      <c r="C65" s="83">
        <f>存量业务到期结构!E6</f>
        <v>12974.215037779901</v>
      </c>
      <c r="D65" s="84">
        <f>存量业务到期结构!D6</f>
        <v>0.37812687343756246</v>
      </c>
      <c r="E65" s="82">
        <f>IF(E59=0,E6-C65,0)</f>
        <v>-94.94005507770089</v>
      </c>
      <c r="F65" s="82">
        <f>IF(F59=0,F6-E6,0)</f>
        <v>216.5</v>
      </c>
      <c r="G65" s="82">
        <f t="shared" ref="G65:AR65" si="2">IF(G59=0,G6-F6,0)</f>
        <v>58.33333333333394</v>
      </c>
      <c r="H65" s="82">
        <f t="shared" si="2"/>
        <v>58.33333333333394</v>
      </c>
      <c r="I65" s="82">
        <f t="shared" si="2"/>
        <v>58.33333333333394</v>
      </c>
      <c r="J65" s="82">
        <f t="shared" si="2"/>
        <v>58.33333333333394</v>
      </c>
      <c r="K65" s="82">
        <f t="shared" si="2"/>
        <v>58.33333333333394</v>
      </c>
      <c r="L65" s="82">
        <f t="shared" si="2"/>
        <v>58.33333333333394</v>
      </c>
      <c r="M65" s="82">
        <f t="shared" si="2"/>
        <v>58.33333333333394</v>
      </c>
      <c r="N65" s="82">
        <f t="shared" si="2"/>
        <v>58.33333333333394</v>
      </c>
      <c r="O65" s="82">
        <f t="shared" si="2"/>
        <v>58.33333333333394</v>
      </c>
      <c r="P65" s="82">
        <f t="shared" si="2"/>
        <v>58.33333333333394</v>
      </c>
      <c r="Q65" s="82">
        <f t="shared" si="2"/>
        <v>58.33333333333394</v>
      </c>
      <c r="R65" s="82">
        <f t="shared" si="2"/>
        <v>0</v>
      </c>
      <c r="S65" s="82">
        <f t="shared" si="2"/>
        <v>0</v>
      </c>
      <c r="T65" s="82">
        <f t="shared" si="2"/>
        <v>0</v>
      </c>
      <c r="U65" s="82">
        <f t="shared" si="2"/>
        <v>0</v>
      </c>
      <c r="V65" s="82">
        <f t="shared" si="2"/>
        <v>0</v>
      </c>
      <c r="W65" s="82">
        <f t="shared" si="2"/>
        <v>0</v>
      </c>
      <c r="X65" s="82">
        <f t="shared" si="2"/>
        <v>0</v>
      </c>
      <c r="Y65" s="82">
        <f t="shared" si="2"/>
        <v>0</v>
      </c>
      <c r="Z65" s="82">
        <f t="shared" si="2"/>
        <v>0</v>
      </c>
      <c r="AA65" s="82">
        <f t="shared" si="2"/>
        <v>0</v>
      </c>
      <c r="AB65" s="82">
        <f t="shared" si="2"/>
        <v>0</v>
      </c>
      <c r="AC65" s="82">
        <f t="shared" si="2"/>
        <v>0</v>
      </c>
      <c r="AD65" s="82">
        <f t="shared" si="2"/>
        <v>0</v>
      </c>
      <c r="AE65" s="82">
        <f t="shared" si="2"/>
        <v>0</v>
      </c>
      <c r="AF65" s="82">
        <f t="shared" si="2"/>
        <v>0</v>
      </c>
      <c r="AG65" s="82">
        <f t="shared" si="2"/>
        <v>0</v>
      </c>
      <c r="AH65" s="82">
        <f t="shared" si="2"/>
        <v>0</v>
      </c>
      <c r="AI65" s="82">
        <f t="shared" si="2"/>
        <v>0</v>
      </c>
      <c r="AJ65" s="82">
        <f t="shared" si="2"/>
        <v>0</v>
      </c>
      <c r="AK65" s="82">
        <f t="shared" si="2"/>
        <v>0</v>
      </c>
      <c r="AL65" s="82">
        <f t="shared" si="2"/>
        <v>0</v>
      </c>
      <c r="AM65" s="82">
        <f t="shared" si="2"/>
        <v>0</v>
      </c>
      <c r="AN65" s="82">
        <f t="shared" si="2"/>
        <v>0</v>
      </c>
      <c r="AO65" s="82">
        <f t="shared" si="2"/>
        <v>0</v>
      </c>
      <c r="AP65" s="82">
        <f t="shared" si="2"/>
        <v>0</v>
      </c>
      <c r="AQ65" s="82">
        <f t="shared" si="2"/>
        <v>0</v>
      </c>
      <c r="AR65" s="82">
        <f t="shared" si="2"/>
        <v>0</v>
      </c>
    </row>
    <row r="66" spans="2:44" ht="16.5">
      <c r="B66" s="17" t="s">
        <v>34</v>
      </c>
      <c r="C66" s="83">
        <f>存量业务到期结构!E7</f>
        <v>9105.4601546853992</v>
      </c>
      <c r="D66" s="84">
        <f>存量业务到期结构!D7</f>
        <v>0.26537398751875863</v>
      </c>
      <c r="E66" s="82">
        <f>IF(E59=0,E7-C66,0)</f>
        <v>45.44984531460068</v>
      </c>
      <c r="F66" s="82">
        <f>IF(F59=0,F7-E7,0)</f>
        <v>97.08333333333394</v>
      </c>
      <c r="G66" s="82">
        <f t="shared" ref="G66:AR66" si="3">IF(G59=0,G7-F7,0)</f>
        <v>104.16666666666606</v>
      </c>
      <c r="H66" s="82">
        <f t="shared" si="3"/>
        <v>104.16666666666606</v>
      </c>
      <c r="I66" s="82">
        <f t="shared" si="3"/>
        <v>104.16666666666606</v>
      </c>
      <c r="J66" s="82">
        <f t="shared" si="3"/>
        <v>104.16666666666606</v>
      </c>
      <c r="K66" s="82">
        <f t="shared" si="3"/>
        <v>104.16666666666606</v>
      </c>
      <c r="L66" s="82">
        <f t="shared" si="3"/>
        <v>104.16666666666606</v>
      </c>
      <c r="M66" s="82">
        <f t="shared" si="3"/>
        <v>104.16666666666606</v>
      </c>
      <c r="N66" s="82">
        <f t="shared" si="3"/>
        <v>104.16666666666606</v>
      </c>
      <c r="O66" s="82">
        <f t="shared" si="3"/>
        <v>104.16666666666606</v>
      </c>
      <c r="P66" s="82">
        <f t="shared" si="3"/>
        <v>104.16666666666606</v>
      </c>
      <c r="Q66" s="82">
        <f t="shared" si="3"/>
        <v>104.16666666666606</v>
      </c>
      <c r="R66" s="82">
        <f t="shared" si="3"/>
        <v>0</v>
      </c>
      <c r="S66" s="82">
        <f t="shared" si="3"/>
        <v>0</v>
      </c>
      <c r="T66" s="82">
        <f t="shared" si="3"/>
        <v>0</v>
      </c>
      <c r="U66" s="82">
        <f t="shared" si="3"/>
        <v>0</v>
      </c>
      <c r="V66" s="82">
        <f t="shared" si="3"/>
        <v>0</v>
      </c>
      <c r="W66" s="82">
        <f t="shared" si="3"/>
        <v>0</v>
      </c>
      <c r="X66" s="82">
        <f t="shared" si="3"/>
        <v>0</v>
      </c>
      <c r="Y66" s="82">
        <f t="shared" si="3"/>
        <v>0</v>
      </c>
      <c r="Z66" s="82">
        <f t="shared" si="3"/>
        <v>0</v>
      </c>
      <c r="AA66" s="82">
        <f t="shared" si="3"/>
        <v>0</v>
      </c>
      <c r="AB66" s="82">
        <f t="shared" si="3"/>
        <v>0</v>
      </c>
      <c r="AC66" s="82">
        <f t="shared" si="3"/>
        <v>0</v>
      </c>
      <c r="AD66" s="82">
        <f t="shared" si="3"/>
        <v>0</v>
      </c>
      <c r="AE66" s="82">
        <f t="shared" si="3"/>
        <v>0</v>
      </c>
      <c r="AF66" s="82">
        <f t="shared" si="3"/>
        <v>0</v>
      </c>
      <c r="AG66" s="82">
        <f t="shared" si="3"/>
        <v>0</v>
      </c>
      <c r="AH66" s="82">
        <f t="shared" si="3"/>
        <v>0</v>
      </c>
      <c r="AI66" s="82">
        <f t="shared" si="3"/>
        <v>0</v>
      </c>
      <c r="AJ66" s="82">
        <f t="shared" si="3"/>
        <v>0</v>
      </c>
      <c r="AK66" s="82">
        <f t="shared" si="3"/>
        <v>0</v>
      </c>
      <c r="AL66" s="82">
        <f t="shared" si="3"/>
        <v>0</v>
      </c>
      <c r="AM66" s="82">
        <f t="shared" si="3"/>
        <v>0</v>
      </c>
      <c r="AN66" s="82">
        <f t="shared" si="3"/>
        <v>0</v>
      </c>
      <c r="AO66" s="82">
        <f t="shared" si="3"/>
        <v>0</v>
      </c>
      <c r="AP66" s="82">
        <f t="shared" si="3"/>
        <v>0</v>
      </c>
      <c r="AQ66" s="82">
        <f t="shared" si="3"/>
        <v>0</v>
      </c>
      <c r="AR66" s="82">
        <f t="shared" si="3"/>
        <v>0</v>
      </c>
    </row>
    <row r="67" spans="2:44" ht="16.5">
      <c r="B67" s="17" t="s">
        <v>35</v>
      </c>
      <c r="C67" s="83">
        <f>存量业务到期结构!E8</f>
        <v>4851.8956784688999</v>
      </c>
      <c r="D67" s="84">
        <f>存量业务到期结构!D8</f>
        <v>0.14140602246859332</v>
      </c>
      <c r="E67" s="82">
        <f>IF(E59=0,E8-C67,0)</f>
        <v>68.558422625601452</v>
      </c>
      <c r="F67" s="82">
        <f>IF(F59=0,F8-E8,0)</f>
        <v>39.5</v>
      </c>
      <c r="G67" s="82">
        <f t="shared" ref="G67:AR67" si="4">IF(G59=0,G8-F8,0)</f>
        <v>37.5</v>
      </c>
      <c r="H67" s="82">
        <f t="shared" si="4"/>
        <v>37.5</v>
      </c>
      <c r="I67" s="82">
        <f t="shared" si="4"/>
        <v>37.5</v>
      </c>
      <c r="J67" s="82">
        <f t="shared" si="4"/>
        <v>37.5</v>
      </c>
      <c r="K67" s="82">
        <f t="shared" si="4"/>
        <v>37.5</v>
      </c>
      <c r="L67" s="82">
        <f t="shared" si="4"/>
        <v>37.5</v>
      </c>
      <c r="M67" s="82">
        <f t="shared" si="4"/>
        <v>37.5</v>
      </c>
      <c r="N67" s="82">
        <f t="shared" si="4"/>
        <v>37.5</v>
      </c>
      <c r="O67" s="82">
        <f t="shared" si="4"/>
        <v>37.5</v>
      </c>
      <c r="P67" s="82">
        <f t="shared" si="4"/>
        <v>37.5</v>
      </c>
      <c r="Q67" s="82">
        <f t="shared" si="4"/>
        <v>37.5</v>
      </c>
      <c r="R67" s="82">
        <f t="shared" si="4"/>
        <v>0</v>
      </c>
      <c r="S67" s="82">
        <f t="shared" si="4"/>
        <v>0</v>
      </c>
      <c r="T67" s="82">
        <f t="shared" si="4"/>
        <v>0</v>
      </c>
      <c r="U67" s="82">
        <f t="shared" si="4"/>
        <v>0</v>
      </c>
      <c r="V67" s="82">
        <f t="shared" si="4"/>
        <v>0</v>
      </c>
      <c r="W67" s="82">
        <f t="shared" si="4"/>
        <v>0</v>
      </c>
      <c r="X67" s="82">
        <f t="shared" si="4"/>
        <v>0</v>
      </c>
      <c r="Y67" s="82">
        <f t="shared" si="4"/>
        <v>0</v>
      </c>
      <c r="Z67" s="82">
        <f t="shared" si="4"/>
        <v>0</v>
      </c>
      <c r="AA67" s="82">
        <f t="shared" si="4"/>
        <v>0</v>
      </c>
      <c r="AB67" s="82">
        <f t="shared" si="4"/>
        <v>0</v>
      </c>
      <c r="AC67" s="82">
        <f t="shared" si="4"/>
        <v>0</v>
      </c>
      <c r="AD67" s="82">
        <f t="shared" si="4"/>
        <v>0</v>
      </c>
      <c r="AE67" s="82">
        <f t="shared" si="4"/>
        <v>0</v>
      </c>
      <c r="AF67" s="82">
        <f t="shared" si="4"/>
        <v>0</v>
      </c>
      <c r="AG67" s="82">
        <f t="shared" si="4"/>
        <v>0</v>
      </c>
      <c r="AH67" s="82">
        <f t="shared" si="4"/>
        <v>0</v>
      </c>
      <c r="AI67" s="82">
        <f t="shared" si="4"/>
        <v>0</v>
      </c>
      <c r="AJ67" s="82">
        <f t="shared" si="4"/>
        <v>0</v>
      </c>
      <c r="AK67" s="82">
        <f t="shared" si="4"/>
        <v>0</v>
      </c>
      <c r="AL67" s="82">
        <f t="shared" si="4"/>
        <v>0</v>
      </c>
      <c r="AM67" s="82">
        <f t="shared" si="4"/>
        <v>0</v>
      </c>
      <c r="AN67" s="82">
        <f t="shared" si="4"/>
        <v>0</v>
      </c>
      <c r="AO67" s="82">
        <f t="shared" si="4"/>
        <v>0</v>
      </c>
      <c r="AP67" s="82">
        <f t="shared" si="4"/>
        <v>0</v>
      </c>
      <c r="AQ67" s="82">
        <f t="shared" si="4"/>
        <v>0</v>
      </c>
      <c r="AR67" s="82">
        <f t="shared" si="4"/>
        <v>0</v>
      </c>
    </row>
    <row r="68" spans="2:44" ht="16.5">
      <c r="B68" s="21" t="s">
        <v>12</v>
      </c>
      <c r="C68" s="83">
        <f>存量业务到期结构!E9</f>
        <v>5659.3453961079003</v>
      </c>
      <c r="D68" s="84">
        <f>存量业务到期结构!D9</f>
        <v>0.16493873225487438</v>
      </c>
      <c r="E68" s="82">
        <f>IF(E59=0,E9-C68,0)</f>
        <v>34.344818042999577</v>
      </c>
      <c r="F68" s="82">
        <f>IF(F59=0,F9-E9,0)</f>
        <v>68.33333333333303</v>
      </c>
      <c r="G68" s="82">
        <f t="shared" ref="G68:AR68" si="5">IF(G59=0,G9-F9,0)</f>
        <v>66.66666666666697</v>
      </c>
      <c r="H68" s="82">
        <f t="shared" si="5"/>
        <v>66.66666666666697</v>
      </c>
      <c r="I68" s="82">
        <f t="shared" si="5"/>
        <v>66.66666666666697</v>
      </c>
      <c r="J68" s="82">
        <f t="shared" si="5"/>
        <v>66.66666666666697</v>
      </c>
      <c r="K68" s="82">
        <f t="shared" si="5"/>
        <v>66.66666666666697</v>
      </c>
      <c r="L68" s="82">
        <f t="shared" si="5"/>
        <v>66.66666666666697</v>
      </c>
      <c r="M68" s="82">
        <f t="shared" si="5"/>
        <v>66.66666666666697</v>
      </c>
      <c r="N68" s="82">
        <f t="shared" si="5"/>
        <v>66.66666666666697</v>
      </c>
      <c r="O68" s="82">
        <f t="shared" si="5"/>
        <v>66.66666666666697</v>
      </c>
      <c r="P68" s="82">
        <f t="shared" si="5"/>
        <v>66.66666666666697</v>
      </c>
      <c r="Q68" s="82">
        <f t="shared" si="5"/>
        <v>66.66666666666697</v>
      </c>
      <c r="R68" s="82">
        <f t="shared" si="5"/>
        <v>0</v>
      </c>
      <c r="S68" s="82">
        <f t="shared" si="5"/>
        <v>0</v>
      </c>
      <c r="T68" s="82">
        <f t="shared" si="5"/>
        <v>0</v>
      </c>
      <c r="U68" s="82">
        <f t="shared" si="5"/>
        <v>0</v>
      </c>
      <c r="V68" s="82">
        <f t="shared" si="5"/>
        <v>0</v>
      </c>
      <c r="W68" s="82">
        <f t="shared" si="5"/>
        <v>0</v>
      </c>
      <c r="X68" s="82">
        <f t="shared" si="5"/>
        <v>0</v>
      </c>
      <c r="Y68" s="82">
        <f t="shared" si="5"/>
        <v>0</v>
      </c>
      <c r="Z68" s="82">
        <f t="shared" si="5"/>
        <v>0</v>
      </c>
      <c r="AA68" s="82">
        <f t="shared" si="5"/>
        <v>0</v>
      </c>
      <c r="AB68" s="82">
        <f t="shared" si="5"/>
        <v>0</v>
      </c>
      <c r="AC68" s="82">
        <f t="shared" si="5"/>
        <v>0</v>
      </c>
      <c r="AD68" s="82">
        <f t="shared" si="5"/>
        <v>0</v>
      </c>
      <c r="AE68" s="82">
        <f t="shared" si="5"/>
        <v>0</v>
      </c>
      <c r="AF68" s="82">
        <f t="shared" si="5"/>
        <v>0</v>
      </c>
      <c r="AG68" s="82">
        <f t="shared" si="5"/>
        <v>0</v>
      </c>
      <c r="AH68" s="82">
        <f t="shared" si="5"/>
        <v>0</v>
      </c>
      <c r="AI68" s="82">
        <f t="shared" si="5"/>
        <v>0</v>
      </c>
      <c r="AJ68" s="82">
        <f t="shared" si="5"/>
        <v>0</v>
      </c>
      <c r="AK68" s="82">
        <f t="shared" si="5"/>
        <v>0</v>
      </c>
      <c r="AL68" s="82">
        <f t="shared" si="5"/>
        <v>0</v>
      </c>
      <c r="AM68" s="82">
        <f t="shared" si="5"/>
        <v>0</v>
      </c>
      <c r="AN68" s="82">
        <f t="shared" si="5"/>
        <v>0</v>
      </c>
      <c r="AO68" s="82">
        <f t="shared" si="5"/>
        <v>0</v>
      </c>
      <c r="AP68" s="82">
        <f t="shared" si="5"/>
        <v>0</v>
      </c>
      <c r="AQ68" s="82">
        <f t="shared" si="5"/>
        <v>0</v>
      </c>
      <c r="AR68" s="82">
        <f t="shared" si="5"/>
        <v>0</v>
      </c>
    </row>
    <row r="69" spans="2:44" ht="16.5">
      <c r="B69" s="17" t="s">
        <v>13</v>
      </c>
      <c r="C69" s="83">
        <f>存量业务到期结构!E10</f>
        <v>1720.8873871941996</v>
      </c>
      <c r="D69" s="84">
        <f>存量业务到期结构!D10</f>
        <v>5.0154384320211354E-2</v>
      </c>
      <c r="E69" s="82">
        <f>IF(E59=0,E5-C69,0)</f>
        <v>-192.76925431859968</v>
      </c>
      <c r="F69" s="82">
        <f>IF(F59=0,F5-E5,0)</f>
        <v>470</v>
      </c>
      <c r="G69" s="82">
        <f t="shared" ref="G69:AR69" si="6">IF(G59=0,G5-F5,0)</f>
        <v>0</v>
      </c>
      <c r="H69" s="82">
        <f t="shared" si="6"/>
        <v>0</v>
      </c>
      <c r="I69" s="82">
        <f t="shared" si="6"/>
        <v>0</v>
      </c>
      <c r="J69" s="82">
        <f t="shared" si="6"/>
        <v>0</v>
      </c>
      <c r="K69" s="82">
        <f t="shared" si="6"/>
        <v>0</v>
      </c>
      <c r="L69" s="82">
        <f t="shared" si="6"/>
        <v>0</v>
      </c>
      <c r="M69" s="82">
        <f t="shared" si="6"/>
        <v>0</v>
      </c>
      <c r="N69" s="82">
        <f t="shared" si="6"/>
        <v>0</v>
      </c>
      <c r="O69" s="82">
        <f t="shared" si="6"/>
        <v>0</v>
      </c>
      <c r="P69" s="82">
        <f t="shared" si="6"/>
        <v>0</v>
      </c>
      <c r="Q69" s="82">
        <f t="shared" si="6"/>
        <v>0</v>
      </c>
      <c r="R69" s="82">
        <f t="shared" si="6"/>
        <v>0</v>
      </c>
      <c r="S69" s="82">
        <f t="shared" si="6"/>
        <v>0</v>
      </c>
      <c r="T69" s="82">
        <f t="shared" si="6"/>
        <v>0</v>
      </c>
      <c r="U69" s="82">
        <f t="shared" si="6"/>
        <v>0</v>
      </c>
      <c r="V69" s="82">
        <f t="shared" si="6"/>
        <v>0</v>
      </c>
      <c r="W69" s="82">
        <f t="shared" si="6"/>
        <v>0</v>
      </c>
      <c r="X69" s="82">
        <f t="shared" si="6"/>
        <v>0</v>
      </c>
      <c r="Y69" s="82">
        <f t="shared" si="6"/>
        <v>0</v>
      </c>
      <c r="Z69" s="82">
        <f t="shared" si="6"/>
        <v>0</v>
      </c>
      <c r="AA69" s="82">
        <f t="shared" si="6"/>
        <v>0</v>
      </c>
      <c r="AB69" s="82">
        <f t="shared" si="6"/>
        <v>0</v>
      </c>
      <c r="AC69" s="82">
        <f t="shared" si="6"/>
        <v>0</v>
      </c>
      <c r="AD69" s="82">
        <f t="shared" si="6"/>
        <v>0</v>
      </c>
      <c r="AE69" s="82">
        <f t="shared" si="6"/>
        <v>0</v>
      </c>
      <c r="AF69" s="82">
        <f t="shared" si="6"/>
        <v>0</v>
      </c>
      <c r="AG69" s="82">
        <f t="shared" si="6"/>
        <v>0</v>
      </c>
      <c r="AH69" s="82">
        <f t="shared" si="6"/>
        <v>0</v>
      </c>
      <c r="AI69" s="82">
        <f t="shared" si="6"/>
        <v>0</v>
      </c>
      <c r="AJ69" s="82">
        <f t="shared" si="6"/>
        <v>0</v>
      </c>
      <c r="AK69" s="82">
        <f t="shared" si="6"/>
        <v>0</v>
      </c>
      <c r="AL69" s="82">
        <f t="shared" si="6"/>
        <v>0</v>
      </c>
      <c r="AM69" s="82">
        <f t="shared" si="6"/>
        <v>0</v>
      </c>
      <c r="AN69" s="82">
        <f t="shared" si="6"/>
        <v>0</v>
      </c>
      <c r="AO69" s="82">
        <f t="shared" si="6"/>
        <v>0</v>
      </c>
      <c r="AP69" s="82">
        <f t="shared" si="6"/>
        <v>0</v>
      </c>
      <c r="AQ69" s="82">
        <f t="shared" si="6"/>
        <v>0</v>
      </c>
      <c r="AR69" s="82">
        <f t="shared" si="6"/>
        <v>0</v>
      </c>
    </row>
    <row r="70" spans="2:44" ht="15" customHeight="1">
      <c r="B70" s="15" t="s">
        <v>14</v>
      </c>
      <c r="C70" s="83">
        <f>存量业务到期结构!E11</f>
        <v>12030.607805312502</v>
      </c>
      <c r="D70" s="84">
        <f>存量业务到期结构!D11</f>
        <v>0.2167027796887927</v>
      </c>
      <c r="E70" s="82">
        <f>E71+E75</f>
        <v>-141.62939070160604</v>
      </c>
      <c r="F70" s="82">
        <f t="shared" ref="F70:AR70" si="7">F71+F75</f>
        <v>432.08333333333394</v>
      </c>
      <c r="G70" s="82">
        <f t="shared" si="7"/>
        <v>54.16666666666606</v>
      </c>
      <c r="H70" s="82">
        <f t="shared" si="7"/>
        <v>54.166666666667879</v>
      </c>
      <c r="I70" s="82">
        <f t="shared" si="7"/>
        <v>54.16666666666606</v>
      </c>
      <c r="J70" s="82">
        <f t="shared" si="7"/>
        <v>54.16666666666606</v>
      </c>
      <c r="K70" s="82">
        <f t="shared" si="7"/>
        <v>54.16666666666606</v>
      </c>
      <c r="L70" s="82">
        <f t="shared" si="7"/>
        <v>54.16666666666606</v>
      </c>
      <c r="M70" s="82">
        <f t="shared" si="7"/>
        <v>54.166666666667879</v>
      </c>
      <c r="N70" s="82">
        <f t="shared" si="7"/>
        <v>54.16666666666606</v>
      </c>
      <c r="O70" s="82">
        <f t="shared" si="7"/>
        <v>54.16666666666606</v>
      </c>
      <c r="P70" s="82">
        <f t="shared" si="7"/>
        <v>54.166666666667879</v>
      </c>
      <c r="Q70" s="82">
        <f t="shared" si="7"/>
        <v>54.16666666666606</v>
      </c>
      <c r="R70" s="82">
        <f t="shared" si="7"/>
        <v>0</v>
      </c>
      <c r="S70" s="82">
        <f t="shared" si="7"/>
        <v>0</v>
      </c>
      <c r="T70" s="82">
        <f t="shared" si="7"/>
        <v>0</v>
      </c>
      <c r="U70" s="82">
        <f t="shared" si="7"/>
        <v>0</v>
      </c>
      <c r="V70" s="82">
        <f t="shared" si="7"/>
        <v>0</v>
      </c>
      <c r="W70" s="82">
        <f t="shared" si="7"/>
        <v>0</v>
      </c>
      <c r="X70" s="82">
        <f t="shared" si="7"/>
        <v>0</v>
      </c>
      <c r="Y70" s="82">
        <f t="shared" si="7"/>
        <v>0</v>
      </c>
      <c r="Z70" s="82">
        <f t="shared" si="7"/>
        <v>0</v>
      </c>
      <c r="AA70" s="82">
        <f t="shared" si="7"/>
        <v>0</v>
      </c>
      <c r="AB70" s="82">
        <f t="shared" si="7"/>
        <v>0</v>
      </c>
      <c r="AC70" s="82">
        <f t="shared" si="7"/>
        <v>0</v>
      </c>
      <c r="AD70" s="82">
        <f t="shared" si="7"/>
        <v>0</v>
      </c>
      <c r="AE70" s="82">
        <f t="shared" si="7"/>
        <v>0</v>
      </c>
      <c r="AF70" s="82">
        <f t="shared" si="7"/>
        <v>0</v>
      </c>
      <c r="AG70" s="82">
        <f t="shared" si="7"/>
        <v>0</v>
      </c>
      <c r="AH70" s="82">
        <f t="shared" si="7"/>
        <v>0</v>
      </c>
      <c r="AI70" s="82">
        <f t="shared" si="7"/>
        <v>0</v>
      </c>
      <c r="AJ70" s="82">
        <f t="shared" si="7"/>
        <v>0</v>
      </c>
      <c r="AK70" s="82">
        <f t="shared" si="7"/>
        <v>0</v>
      </c>
      <c r="AL70" s="82">
        <f t="shared" si="7"/>
        <v>0</v>
      </c>
      <c r="AM70" s="82">
        <f t="shared" si="7"/>
        <v>0</v>
      </c>
      <c r="AN70" s="82">
        <f t="shared" si="7"/>
        <v>0</v>
      </c>
      <c r="AO70" s="82">
        <f t="shared" si="7"/>
        <v>0</v>
      </c>
      <c r="AP70" s="82">
        <f t="shared" si="7"/>
        <v>0</v>
      </c>
      <c r="AQ70" s="82">
        <f t="shared" si="7"/>
        <v>0</v>
      </c>
      <c r="AR70" s="82">
        <f t="shared" si="7"/>
        <v>0</v>
      </c>
    </row>
    <row r="71" spans="2:44" ht="16.5">
      <c r="B71" s="16" t="s">
        <v>36</v>
      </c>
      <c r="C71" s="83">
        <f>存量业务到期结构!E12</f>
        <v>9514.1964930785998</v>
      </c>
      <c r="D71" s="84">
        <f>存量业务到期结构!D12</f>
        <v>0.7908325703109782</v>
      </c>
      <c r="E71" s="82">
        <f>IF(E59=0,E14-C71,0)</f>
        <v>-47.765315211605412</v>
      </c>
      <c r="F71" s="82">
        <f>IF(F59=0,F14-E14,0)</f>
        <v>-6.6666666666660603</v>
      </c>
      <c r="G71" s="82">
        <f t="shared" ref="G71:AR71" si="8">IF(G59=0,G14-F14,0)</f>
        <v>116.66666666666606</v>
      </c>
      <c r="H71" s="82">
        <f t="shared" si="8"/>
        <v>116.66666666666788</v>
      </c>
      <c r="I71" s="82">
        <f t="shared" si="8"/>
        <v>116.66666666666606</v>
      </c>
      <c r="J71" s="82">
        <f t="shared" si="8"/>
        <v>116.66666666666606</v>
      </c>
      <c r="K71" s="82">
        <f t="shared" si="8"/>
        <v>116.66666666666606</v>
      </c>
      <c r="L71" s="82">
        <f t="shared" si="8"/>
        <v>116.66666666666606</v>
      </c>
      <c r="M71" s="82">
        <f t="shared" si="8"/>
        <v>116.66666666666788</v>
      </c>
      <c r="N71" s="82">
        <f t="shared" si="8"/>
        <v>116.66666666666606</v>
      </c>
      <c r="O71" s="82">
        <f t="shared" si="8"/>
        <v>116.66666666666606</v>
      </c>
      <c r="P71" s="82">
        <f t="shared" si="8"/>
        <v>116.66666666666788</v>
      </c>
      <c r="Q71" s="82">
        <f t="shared" si="8"/>
        <v>116.66666666666606</v>
      </c>
      <c r="R71" s="82">
        <f t="shared" si="8"/>
        <v>0</v>
      </c>
      <c r="S71" s="82">
        <f t="shared" si="8"/>
        <v>0</v>
      </c>
      <c r="T71" s="82">
        <f t="shared" si="8"/>
        <v>0</v>
      </c>
      <c r="U71" s="82">
        <f t="shared" si="8"/>
        <v>0</v>
      </c>
      <c r="V71" s="82">
        <f t="shared" si="8"/>
        <v>0</v>
      </c>
      <c r="W71" s="82">
        <f t="shared" si="8"/>
        <v>0</v>
      </c>
      <c r="X71" s="82">
        <f t="shared" si="8"/>
        <v>0</v>
      </c>
      <c r="Y71" s="82">
        <f t="shared" si="8"/>
        <v>0</v>
      </c>
      <c r="Z71" s="82">
        <f t="shared" si="8"/>
        <v>0</v>
      </c>
      <c r="AA71" s="82">
        <f t="shared" si="8"/>
        <v>0</v>
      </c>
      <c r="AB71" s="82">
        <f t="shared" si="8"/>
        <v>0</v>
      </c>
      <c r="AC71" s="82">
        <f t="shared" si="8"/>
        <v>0</v>
      </c>
      <c r="AD71" s="82">
        <f t="shared" si="8"/>
        <v>0</v>
      </c>
      <c r="AE71" s="82">
        <f t="shared" si="8"/>
        <v>0</v>
      </c>
      <c r="AF71" s="82">
        <f t="shared" si="8"/>
        <v>0</v>
      </c>
      <c r="AG71" s="82">
        <f t="shared" si="8"/>
        <v>0</v>
      </c>
      <c r="AH71" s="82">
        <f t="shared" si="8"/>
        <v>0</v>
      </c>
      <c r="AI71" s="82">
        <f t="shared" si="8"/>
        <v>0</v>
      </c>
      <c r="AJ71" s="82">
        <f t="shared" si="8"/>
        <v>0</v>
      </c>
      <c r="AK71" s="82">
        <f t="shared" si="8"/>
        <v>0</v>
      </c>
      <c r="AL71" s="82">
        <f t="shared" si="8"/>
        <v>0</v>
      </c>
      <c r="AM71" s="82">
        <f t="shared" si="8"/>
        <v>0</v>
      </c>
      <c r="AN71" s="82">
        <f t="shared" si="8"/>
        <v>0</v>
      </c>
      <c r="AO71" s="82">
        <f t="shared" si="8"/>
        <v>0</v>
      </c>
      <c r="AP71" s="82">
        <f t="shared" si="8"/>
        <v>0</v>
      </c>
      <c r="AQ71" s="82">
        <f t="shared" si="8"/>
        <v>0</v>
      </c>
      <c r="AR71" s="82">
        <f t="shared" si="8"/>
        <v>0</v>
      </c>
    </row>
    <row r="72" spans="2:44" ht="16.5">
      <c r="B72" s="17" t="s">
        <v>37</v>
      </c>
      <c r="C72" s="83">
        <f>存量业务到期结构!E13</f>
        <v>5831.0180650000002</v>
      </c>
      <c r="D72" s="84">
        <f>存量业务到期结构!D13</f>
        <v>0.61287551389567752</v>
      </c>
      <c r="E72" s="82">
        <f>E$71*$D72</f>
        <v>-29.27419210670169</v>
      </c>
      <c r="F72" s="82">
        <f t="shared" ref="F72:AR74" si="9">F$71*$D72</f>
        <v>-4.0858367593041454</v>
      </c>
      <c r="G72" s="82">
        <f t="shared" si="9"/>
        <v>71.502143287828673</v>
      </c>
      <c r="H72" s="82">
        <f t="shared" si="9"/>
        <v>71.502143287829782</v>
      </c>
      <c r="I72" s="82">
        <f t="shared" si="9"/>
        <v>71.502143287828673</v>
      </c>
      <c r="J72" s="82">
        <f t="shared" si="9"/>
        <v>71.502143287828673</v>
      </c>
      <c r="K72" s="82">
        <f t="shared" si="9"/>
        <v>71.502143287828673</v>
      </c>
      <c r="L72" s="82">
        <f t="shared" si="9"/>
        <v>71.502143287828673</v>
      </c>
      <c r="M72" s="82">
        <f t="shared" si="9"/>
        <v>71.502143287829782</v>
      </c>
      <c r="N72" s="82">
        <f t="shared" si="9"/>
        <v>71.502143287828673</v>
      </c>
      <c r="O72" s="82">
        <f t="shared" si="9"/>
        <v>71.502143287828673</v>
      </c>
      <c r="P72" s="82">
        <f t="shared" si="9"/>
        <v>71.502143287829782</v>
      </c>
      <c r="Q72" s="82">
        <f t="shared" si="9"/>
        <v>71.502143287828673</v>
      </c>
      <c r="R72" s="82">
        <f t="shared" si="9"/>
        <v>0</v>
      </c>
      <c r="S72" s="82">
        <f t="shared" si="9"/>
        <v>0</v>
      </c>
      <c r="T72" s="82">
        <f t="shared" si="9"/>
        <v>0</v>
      </c>
      <c r="U72" s="82">
        <f t="shared" si="9"/>
        <v>0</v>
      </c>
      <c r="V72" s="82">
        <f t="shared" si="9"/>
        <v>0</v>
      </c>
      <c r="W72" s="82">
        <f t="shared" si="9"/>
        <v>0</v>
      </c>
      <c r="X72" s="82">
        <f t="shared" si="9"/>
        <v>0</v>
      </c>
      <c r="Y72" s="82">
        <f t="shared" si="9"/>
        <v>0</v>
      </c>
      <c r="Z72" s="82">
        <f t="shared" si="9"/>
        <v>0</v>
      </c>
      <c r="AA72" s="82">
        <f t="shared" si="9"/>
        <v>0</v>
      </c>
      <c r="AB72" s="82">
        <f t="shared" si="9"/>
        <v>0</v>
      </c>
      <c r="AC72" s="82">
        <f t="shared" si="9"/>
        <v>0</v>
      </c>
      <c r="AD72" s="82">
        <f t="shared" si="9"/>
        <v>0</v>
      </c>
      <c r="AE72" s="82">
        <f t="shared" si="9"/>
        <v>0</v>
      </c>
      <c r="AF72" s="82">
        <f t="shared" si="9"/>
        <v>0</v>
      </c>
      <c r="AG72" s="82">
        <f t="shared" si="9"/>
        <v>0</v>
      </c>
      <c r="AH72" s="82">
        <f t="shared" si="9"/>
        <v>0</v>
      </c>
      <c r="AI72" s="82">
        <f t="shared" si="9"/>
        <v>0</v>
      </c>
      <c r="AJ72" s="82">
        <f t="shared" si="9"/>
        <v>0</v>
      </c>
      <c r="AK72" s="82">
        <f t="shared" si="9"/>
        <v>0</v>
      </c>
      <c r="AL72" s="82">
        <f t="shared" si="9"/>
        <v>0</v>
      </c>
      <c r="AM72" s="82">
        <f t="shared" si="9"/>
        <v>0</v>
      </c>
      <c r="AN72" s="82">
        <f t="shared" si="9"/>
        <v>0</v>
      </c>
      <c r="AO72" s="82">
        <f t="shared" si="9"/>
        <v>0</v>
      </c>
      <c r="AP72" s="82">
        <f t="shared" si="9"/>
        <v>0</v>
      </c>
      <c r="AQ72" s="82">
        <f t="shared" si="9"/>
        <v>0</v>
      </c>
      <c r="AR72" s="82">
        <f t="shared" si="9"/>
        <v>0</v>
      </c>
    </row>
    <row r="73" spans="2:44" ht="16.5">
      <c r="B73" s="17" t="s">
        <v>38</v>
      </c>
      <c r="C73" s="83">
        <f>存量业务到期结构!E14</f>
        <v>2642.0629999999996</v>
      </c>
      <c r="D73" s="84">
        <f>存量业务到期结构!D14</f>
        <v>0.2776969134410931</v>
      </c>
      <c r="E73" s="82">
        <f>E$71*$D73</f>
        <v>-13.264280603803716</v>
      </c>
      <c r="F73" s="82">
        <f t="shared" si="9"/>
        <v>-1.8513127562737857</v>
      </c>
      <c r="G73" s="82">
        <f t="shared" si="9"/>
        <v>32.397973234794023</v>
      </c>
      <c r="H73" s="82">
        <f t="shared" si="9"/>
        <v>32.397973234794534</v>
      </c>
      <c r="I73" s="82">
        <f t="shared" si="9"/>
        <v>32.397973234794023</v>
      </c>
      <c r="J73" s="82">
        <f t="shared" si="9"/>
        <v>32.397973234794023</v>
      </c>
      <c r="K73" s="82">
        <f t="shared" si="9"/>
        <v>32.397973234794023</v>
      </c>
      <c r="L73" s="82">
        <f t="shared" si="9"/>
        <v>32.397973234794023</v>
      </c>
      <c r="M73" s="82">
        <f t="shared" si="9"/>
        <v>32.397973234794534</v>
      </c>
      <c r="N73" s="82">
        <f t="shared" si="9"/>
        <v>32.397973234794023</v>
      </c>
      <c r="O73" s="82">
        <f t="shared" si="9"/>
        <v>32.397973234794023</v>
      </c>
      <c r="P73" s="82">
        <f t="shared" si="9"/>
        <v>32.397973234794534</v>
      </c>
      <c r="Q73" s="82">
        <f t="shared" si="9"/>
        <v>32.397973234794023</v>
      </c>
      <c r="R73" s="82">
        <f t="shared" si="9"/>
        <v>0</v>
      </c>
      <c r="S73" s="82">
        <f t="shared" si="9"/>
        <v>0</v>
      </c>
      <c r="T73" s="82">
        <f t="shared" si="9"/>
        <v>0</v>
      </c>
      <c r="U73" s="82">
        <f t="shared" si="9"/>
        <v>0</v>
      </c>
      <c r="V73" s="82">
        <f t="shared" si="9"/>
        <v>0</v>
      </c>
      <c r="W73" s="82">
        <f t="shared" si="9"/>
        <v>0</v>
      </c>
      <c r="X73" s="82">
        <f t="shared" si="9"/>
        <v>0</v>
      </c>
      <c r="Y73" s="82">
        <f t="shared" si="9"/>
        <v>0</v>
      </c>
      <c r="Z73" s="82">
        <f t="shared" si="9"/>
        <v>0</v>
      </c>
      <c r="AA73" s="82">
        <f t="shared" si="9"/>
        <v>0</v>
      </c>
      <c r="AB73" s="82">
        <f t="shared" si="9"/>
        <v>0</v>
      </c>
      <c r="AC73" s="82">
        <f t="shared" si="9"/>
        <v>0</v>
      </c>
      <c r="AD73" s="82">
        <f t="shared" si="9"/>
        <v>0</v>
      </c>
      <c r="AE73" s="82">
        <f t="shared" si="9"/>
        <v>0</v>
      </c>
      <c r="AF73" s="82">
        <f t="shared" si="9"/>
        <v>0</v>
      </c>
      <c r="AG73" s="82">
        <f t="shared" si="9"/>
        <v>0</v>
      </c>
      <c r="AH73" s="82">
        <f t="shared" si="9"/>
        <v>0</v>
      </c>
      <c r="AI73" s="82">
        <f t="shared" si="9"/>
        <v>0</v>
      </c>
      <c r="AJ73" s="82">
        <f t="shared" si="9"/>
        <v>0</v>
      </c>
      <c r="AK73" s="82">
        <f t="shared" si="9"/>
        <v>0</v>
      </c>
      <c r="AL73" s="82">
        <f t="shared" si="9"/>
        <v>0</v>
      </c>
      <c r="AM73" s="82">
        <f t="shared" si="9"/>
        <v>0</v>
      </c>
      <c r="AN73" s="82">
        <f t="shared" si="9"/>
        <v>0</v>
      </c>
      <c r="AO73" s="82">
        <f t="shared" si="9"/>
        <v>0</v>
      </c>
      <c r="AP73" s="82">
        <f t="shared" si="9"/>
        <v>0</v>
      </c>
      <c r="AQ73" s="82">
        <f t="shared" si="9"/>
        <v>0</v>
      </c>
      <c r="AR73" s="82">
        <f t="shared" si="9"/>
        <v>0</v>
      </c>
    </row>
    <row r="74" spans="2:44" ht="16.5">
      <c r="B74" s="17" t="s">
        <v>39</v>
      </c>
      <c r="C74" s="83">
        <f>存量业务到期结构!E15</f>
        <v>1041.1154280786</v>
      </c>
      <c r="D74" s="84">
        <f>存量业务到期结构!D15</f>
        <v>0.10942757266322931</v>
      </c>
      <c r="E74" s="82">
        <f>E$71*$D74</f>
        <v>-5.2268425011000028</v>
      </c>
      <c r="F74" s="82">
        <f t="shared" si="9"/>
        <v>-0.72951715108812898</v>
      </c>
      <c r="G74" s="82">
        <f t="shared" si="9"/>
        <v>12.766550144043352</v>
      </c>
      <c r="H74" s="82">
        <f t="shared" si="9"/>
        <v>12.766550144043551</v>
      </c>
      <c r="I74" s="82">
        <f t="shared" si="9"/>
        <v>12.766550144043352</v>
      </c>
      <c r="J74" s="82">
        <f t="shared" si="9"/>
        <v>12.766550144043352</v>
      </c>
      <c r="K74" s="82">
        <f t="shared" si="9"/>
        <v>12.766550144043352</v>
      </c>
      <c r="L74" s="82">
        <f t="shared" si="9"/>
        <v>12.766550144043352</v>
      </c>
      <c r="M74" s="82">
        <f t="shared" si="9"/>
        <v>12.766550144043551</v>
      </c>
      <c r="N74" s="82">
        <f t="shared" si="9"/>
        <v>12.766550144043352</v>
      </c>
      <c r="O74" s="82">
        <f t="shared" si="9"/>
        <v>12.766550144043352</v>
      </c>
      <c r="P74" s="82">
        <f t="shared" si="9"/>
        <v>12.766550144043551</v>
      </c>
      <c r="Q74" s="82">
        <f t="shared" si="9"/>
        <v>12.766550144043352</v>
      </c>
      <c r="R74" s="82">
        <f t="shared" si="9"/>
        <v>0</v>
      </c>
      <c r="S74" s="82">
        <f t="shared" si="9"/>
        <v>0</v>
      </c>
      <c r="T74" s="82">
        <f t="shared" si="9"/>
        <v>0</v>
      </c>
      <c r="U74" s="82">
        <f t="shared" si="9"/>
        <v>0</v>
      </c>
      <c r="V74" s="82">
        <f t="shared" si="9"/>
        <v>0</v>
      </c>
      <c r="W74" s="82">
        <f t="shared" si="9"/>
        <v>0</v>
      </c>
      <c r="X74" s="82">
        <f t="shared" si="9"/>
        <v>0</v>
      </c>
      <c r="Y74" s="82">
        <f t="shared" si="9"/>
        <v>0</v>
      </c>
      <c r="Z74" s="82">
        <f t="shared" si="9"/>
        <v>0</v>
      </c>
      <c r="AA74" s="82">
        <f t="shared" si="9"/>
        <v>0</v>
      </c>
      <c r="AB74" s="82">
        <f t="shared" si="9"/>
        <v>0</v>
      </c>
      <c r="AC74" s="82">
        <f t="shared" si="9"/>
        <v>0</v>
      </c>
      <c r="AD74" s="82">
        <f t="shared" si="9"/>
        <v>0</v>
      </c>
      <c r="AE74" s="82">
        <f t="shared" si="9"/>
        <v>0</v>
      </c>
      <c r="AF74" s="82">
        <f t="shared" si="9"/>
        <v>0</v>
      </c>
      <c r="AG74" s="82">
        <f t="shared" si="9"/>
        <v>0</v>
      </c>
      <c r="AH74" s="82">
        <f t="shared" si="9"/>
        <v>0</v>
      </c>
      <c r="AI74" s="82">
        <f t="shared" si="9"/>
        <v>0</v>
      </c>
      <c r="AJ74" s="82">
        <f t="shared" si="9"/>
        <v>0</v>
      </c>
      <c r="AK74" s="82">
        <f t="shared" si="9"/>
        <v>0</v>
      </c>
      <c r="AL74" s="82">
        <f t="shared" si="9"/>
        <v>0</v>
      </c>
      <c r="AM74" s="82">
        <f t="shared" si="9"/>
        <v>0</v>
      </c>
      <c r="AN74" s="82">
        <f t="shared" si="9"/>
        <v>0</v>
      </c>
      <c r="AO74" s="82">
        <f t="shared" si="9"/>
        <v>0</v>
      </c>
      <c r="AP74" s="82">
        <f t="shared" si="9"/>
        <v>0</v>
      </c>
      <c r="AQ74" s="82">
        <f t="shared" si="9"/>
        <v>0</v>
      </c>
      <c r="AR74" s="82">
        <f t="shared" si="9"/>
        <v>0</v>
      </c>
    </row>
    <row r="75" spans="2:44" ht="16.5">
      <c r="B75" s="16" t="s">
        <v>16</v>
      </c>
      <c r="C75" s="83">
        <f>存量业务到期结构!E16</f>
        <v>2516.4113122338995</v>
      </c>
      <c r="D75" s="84">
        <f>存量业务到期结构!D16</f>
        <v>0.20916742968902186</v>
      </c>
      <c r="E75" s="82">
        <f>SUM(E76:E77)</f>
        <v>-93.86407549000063</v>
      </c>
      <c r="F75" s="82">
        <f t="shared" ref="F75:AR75" si="10">SUM(F76:F77)</f>
        <v>438.75</v>
      </c>
      <c r="G75" s="82">
        <f t="shared" si="10"/>
        <v>-62.5</v>
      </c>
      <c r="H75" s="82">
        <f t="shared" si="10"/>
        <v>-62.5</v>
      </c>
      <c r="I75" s="82">
        <f t="shared" si="10"/>
        <v>-62.5</v>
      </c>
      <c r="J75" s="82">
        <f t="shared" si="10"/>
        <v>-62.5</v>
      </c>
      <c r="K75" s="82">
        <f t="shared" si="10"/>
        <v>-62.5</v>
      </c>
      <c r="L75" s="82">
        <f t="shared" si="10"/>
        <v>-62.5</v>
      </c>
      <c r="M75" s="82">
        <f t="shared" si="10"/>
        <v>-62.5</v>
      </c>
      <c r="N75" s="82">
        <f t="shared" si="10"/>
        <v>-62.5</v>
      </c>
      <c r="O75" s="82">
        <f t="shared" si="10"/>
        <v>-62.5</v>
      </c>
      <c r="P75" s="82">
        <f t="shared" si="10"/>
        <v>-62.5</v>
      </c>
      <c r="Q75" s="82">
        <f t="shared" si="10"/>
        <v>-62.5</v>
      </c>
      <c r="R75" s="82">
        <f t="shared" si="10"/>
        <v>0</v>
      </c>
      <c r="S75" s="82">
        <f t="shared" si="10"/>
        <v>0</v>
      </c>
      <c r="T75" s="82">
        <f t="shared" si="10"/>
        <v>0</v>
      </c>
      <c r="U75" s="82">
        <f t="shared" si="10"/>
        <v>0</v>
      </c>
      <c r="V75" s="82">
        <f t="shared" si="10"/>
        <v>0</v>
      </c>
      <c r="W75" s="82">
        <f t="shared" si="10"/>
        <v>0</v>
      </c>
      <c r="X75" s="82">
        <f t="shared" si="10"/>
        <v>0</v>
      </c>
      <c r="Y75" s="82">
        <f t="shared" si="10"/>
        <v>0</v>
      </c>
      <c r="Z75" s="82">
        <f t="shared" si="10"/>
        <v>0</v>
      </c>
      <c r="AA75" s="82">
        <f t="shared" si="10"/>
        <v>0</v>
      </c>
      <c r="AB75" s="82">
        <f t="shared" si="10"/>
        <v>0</v>
      </c>
      <c r="AC75" s="82">
        <f t="shared" si="10"/>
        <v>0</v>
      </c>
      <c r="AD75" s="82">
        <f t="shared" si="10"/>
        <v>0</v>
      </c>
      <c r="AE75" s="82">
        <f t="shared" si="10"/>
        <v>0</v>
      </c>
      <c r="AF75" s="82">
        <f t="shared" si="10"/>
        <v>0</v>
      </c>
      <c r="AG75" s="82">
        <f t="shared" si="10"/>
        <v>0</v>
      </c>
      <c r="AH75" s="82">
        <f t="shared" si="10"/>
        <v>0</v>
      </c>
      <c r="AI75" s="82">
        <f t="shared" si="10"/>
        <v>0</v>
      </c>
      <c r="AJ75" s="82">
        <f t="shared" si="10"/>
        <v>0</v>
      </c>
      <c r="AK75" s="82">
        <f t="shared" si="10"/>
        <v>0</v>
      </c>
      <c r="AL75" s="82">
        <f t="shared" si="10"/>
        <v>0</v>
      </c>
      <c r="AM75" s="82">
        <f t="shared" si="10"/>
        <v>0</v>
      </c>
      <c r="AN75" s="82">
        <f t="shared" si="10"/>
        <v>0</v>
      </c>
      <c r="AO75" s="82">
        <f t="shared" si="10"/>
        <v>0</v>
      </c>
      <c r="AP75" s="82">
        <f t="shared" si="10"/>
        <v>0</v>
      </c>
      <c r="AQ75" s="82">
        <f t="shared" si="10"/>
        <v>0</v>
      </c>
      <c r="AR75" s="82">
        <f t="shared" si="10"/>
        <v>0</v>
      </c>
    </row>
    <row r="76" spans="2:44" ht="16.5">
      <c r="B76" s="17" t="s">
        <v>40</v>
      </c>
      <c r="C76" s="83">
        <f>存量业务到期结构!E17</f>
        <v>2043.919075629</v>
      </c>
      <c r="D76" s="84">
        <f>存量业务到期结构!D17</f>
        <v>0.81223568885268871</v>
      </c>
      <c r="E76" s="82">
        <f>IF(E59=0,E15-C76,0)</f>
        <v>-49.998996820000229</v>
      </c>
      <c r="F76" s="82">
        <f>IF(F59=0,F15-E15,0)</f>
        <v>-81.25</v>
      </c>
      <c r="G76" s="82">
        <f t="shared" ref="G76:AR76" si="11">IF(G59=0,G15-F15,0)</f>
        <v>-62.5</v>
      </c>
      <c r="H76" s="82">
        <f t="shared" si="11"/>
        <v>-62.5</v>
      </c>
      <c r="I76" s="82">
        <f t="shared" si="11"/>
        <v>-62.5</v>
      </c>
      <c r="J76" s="82">
        <f t="shared" si="11"/>
        <v>-62.5</v>
      </c>
      <c r="K76" s="82">
        <f t="shared" si="11"/>
        <v>-62.5</v>
      </c>
      <c r="L76" s="82">
        <f t="shared" si="11"/>
        <v>-62.5</v>
      </c>
      <c r="M76" s="82">
        <f t="shared" si="11"/>
        <v>-62.5</v>
      </c>
      <c r="N76" s="82">
        <f t="shared" si="11"/>
        <v>-62.5</v>
      </c>
      <c r="O76" s="82">
        <f t="shared" si="11"/>
        <v>-62.5</v>
      </c>
      <c r="P76" s="82">
        <f t="shared" si="11"/>
        <v>-62.5</v>
      </c>
      <c r="Q76" s="82">
        <f t="shared" si="11"/>
        <v>-62.5</v>
      </c>
      <c r="R76" s="82">
        <f t="shared" si="11"/>
        <v>0</v>
      </c>
      <c r="S76" s="82">
        <f t="shared" si="11"/>
        <v>0</v>
      </c>
      <c r="T76" s="82">
        <f t="shared" si="11"/>
        <v>0</v>
      </c>
      <c r="U76" s="82">
        <f t="shared" si="11"/>
        <v>0</v>
      </c>
      <c r="V76" s="82">
        <f t="shared" si="11"/>
        <v>0</v>
      </c>
      <c r="W76" s="82">
        <f t="shared" si="11"/>
        <v>0</v>
      </c>
      <c r="X76" s="82">
        <f t="shared" si="11"/>
        <v>0</v>
      </c>
      <c r="Y76" s="82">
        <f t="shared" si="11"/>
        <v>0</v>
      </c>
      <c r="Z76" s="82">
        <f t="shared" si="11"/>
        <v>0</v>
      </c>
      <c r="AA76" s="82">
        <f t="shared" si="11"/>
        <v>0</v>
      </c>
      <c r="AB76" s="82">
        <f t="shared" si="11"/>
        <v>0</v>
      </c>
      <c r="AC76" s="82">
        <f t="shared" si="11"/>
        <v>0</v>
      </c>
      <c r="AD76" s="82">
        <f t="shared" si="11"/>
        <v>0</v>
      </c>
      <c r="AE76" s="82">
        <f t="shared" si="11"/>
        <v>0</v>
      </c>
      <c r="AF76" s="82">
        <f t="shared" si="11"/>
        <v>0</v>
      </c>
      <c r="AG76" s="82">
        <f t="shared" si="11"/>
        <v>0</v>
      </c>
      <c r="AH76" s="82">
        <f t="shared" si="11"/>
        <v>0</v>
      </c>
      <c r="AI76" s="82">
        <f t="shared" si="11"/>
        <v>0</v>
      </c>
      <c r="AJ76" s="82">
        <f t="shared" si="11"/>
        <v>0</v>
      </c>
      <c r="AK76" s="82">
        <f t="shared" si="11"/>
        <v>0</v>
      </c>
      <c r="AL76" s="82">
        <f t="shared" si="11"/>
        <v>0</v>
      </c>
      <c r="AM76" s="82">
        <f t="shared" si="11"/>
        <v>0</v>
      </c>
      <c r="AN76" s="82">
        <f t="shared" si="11"/>
        <v>0</v>
      </c>
      <c r="AO76" s="82">
        <f t="shared" si="11"/>
        <v>0</v>
      </c>
      <c r="AP76" s="82">
        <f t="shared" si="11"/>
        <v>0</v>
      </c>
      <c r="AQ76" s="82">
        <f t="shared" si="11"/>
        <v>0</v>
      </c>
      <c r="AR76" s="82">
        <f t="shared" si="11"/>
        <v>0</v>
      </c>
    </row>
    <row r="77" spans="2:44" ht="16.5">
      <c r="B77" s="17" t="s">
        <v>41</v>
      </c>
      <c r="C77" s="83">
        <f>存量业务到期结构!E18</f>
        <v>472.49223660489992</v>
      </c>
      <c r="D77" s="84">
        <f>存量业务到期结构!D18</f>
        <v>0.18776431114731129</v>
      </c>
      <c r="E77" s="82">
        <f>IF(E59=0,E16-C77,0)</f>
        <v>-43.865078670000401</v>
      </c>
      <c r="F77" s="82">
        <f>IF(F59=0,F16-E16,0)</f>
        <v>520</v>
      </c>
      <c r="G77" s="82">
        <f t="shared" ref="G77:AR77" si="12">IF(G59=0,G16-F16,0)</f>
        <v>0</v>
      </c>
      <c r="H77" s="82">
        <f t="shared" si="12"/>
        <v>0</v>
      </c>
      <c r="I77" s="82">
        <f t="shared" si="12"/>
        <v>0</v>
      </c>
      <c r="J77" s="82">
        <f t="shared" si="12"/>
        <v>0</v>
      </c>
      <c r="K77" s="82">
        <f t="shared" si="12"/>
        <v>0</v>
      </c>
      <c r="L77" s="82">
        <f t="shared" si="12"/>
        <v>0</v>
      </c>
      <c r="M77" s="82">
        <f t="shared" si="12"/>
        <v>0</v>
      </c>
      <c r="N77" s="82">
        <f t="shared" si="12"/>
        <v>0</v>
      </c>
      <c r="O77" s="82">
        <f t="shared" si="12"/>
        <v>0</v>
      </c>
      <c r="P77" s="82">
        <f t="shared" si="12"/>
        <v>0</v>
      </c>
      <c r="Q77" s="82">
        <f t="shared" si="12"/>
        <v>0</v>
      </c>
      <c r="R77" s="82">
        <f t="shared" si="12"/>
        <v>0</v>
      </c>
      <c r="S77" s="82">
        <f t="shared" si="12"/>
        <v>0</v>
      </c>
      <c r="T77" s="82">
        <f t="shared" si="12"/>
        <v>0</v>
      </c>
      <c r="U77" s="82">
        <f t="shared" si="12"/>
        <v>0</v>
      </c>
      <c r="V77" s="82">
        <f t="shared" si="12"/>
        <v>0</v>
      </c>
      <c r="W77" s="82">
        <f t="shared" si="12"/>
        <v>0</v>
      </c>
      <c r="X77" s="82">
        <f t="shared" si="12"/>
        <v>0</v>
      </c>
      <c r="Y77" s="82">
        <f t="shared" si="12"/>
        <v>0</v>
      </c>
      <c r="Z77" s="82">
        <f t="shared" si="12"/>
        <v>0</v>
      </c>
      <c r="AA77" s="82">
        <f t="shared" si="12"/>
        <v>0</v>
      </c>
      <c r="AB77" s="82">
        <f t="shared" si="12"/>
        <v>0</v>
      </c>
      <c r="AC77" s="82">
        <f t="shared" si="12"/>
        <v>0</v>
      </c>
      <c r="AD77" s="82">
        <f t="shared" si="12"/>
        <v>0</v>
      </c>
      <c r="AE77" s="82">
        <f t="shared" si="12"/>
        <v>0</v>
      </c>
      <c r="AF77" s="82">
        <f t="shared" si="12"/>
        <v>0</v>
      </c>
      <c r="AG77" s="82">
        <f t="shared" si="12"/>
        <v>0</v>
      </c>
      <c r="AH77" s="82">
        <f t="shared" si="12"/>
        <v>0</v>
      </c>
      <c r="AI77" s="82">
        <f t="shared" si="12"/>
        <v>0</v>
      </c>
      <c r="AJ77" s="82">
        <f t="shared" si="12"/>
        <v>0</v>
      </c>
      <c r="AK77" s="82">
        <f t="shared" si="12"/>
        <v>0</v>
      </c>
      <c r="AL77" s="82">
        <f t="shared" si="12"/>
        <v>0</v>
      </c>
      <c r="AM77" s="82">
        <f t="shared" si="12"/>
        <v>0</v>
      </c>
      <c r="AN77" s="82">
        <f t="shared" si="12"/>
        <v>0</v>
      </c>
      <c r="AO77" s="82">
        <f t="shared" si="12"/>
        <v>0</v>
      </c>
      <c r="AP77" s="82">
        <f t="shared" si="12"/>
        <v>0</v>
      </c>
      <c r="AQ77" s="82">
        <f t="shared" si="12"/>
        <v>0</v>
      </c>
      <c r="AR77" s="82">
        <f t="shared" si="12"/>
        <v>0</v>
      </c>
    </row>
    <row r="78" spans="2:44" ht="15">
      <c r="B78" s="20" t="s">
        <v>17</v>
      </c>
      <c r="C78" s="83">
        <f>存量业务到期结构!E19</f>
        <v>4429.0985555796096</v>
      </c>
      <c r="D78" s="84">
        <f>存量业务到期结构!D19</f>
        <v>7.9779673981715898E-2</v>
      </c>
      <c r="E78" s="82">
        <f>IF(E59=0,E19-C78,0)</f>
        <v>126.72868000399467</v>
      </c>
      <c r="F78" s="82">
        <f>IF(F59=0,F19-E19,0)</f>
        <v>17.988735359283055</v>
      </c>
      <c r="G78" s="82">
        <f t="shared" ref="G78:AR78" si="13">IF(G59=0,G19-F19,0)</f>
        <v>17.988735359283964</v>
      </c>
      <c r="H78" s="82">
        <f t="shared" si="13"/>
        <v>17.988735359283964</v>
      </c>
      <c r="I78" s="82">
        <f t="shared" si="13"/>
        <v>-373.47524133056322</v>
      </c>
      <c r="J78" s="82">
        <f t="shared" si="13"/>
        <v>16.467068692616522</v>
      </c>
      <c r="K78" s="82">
        <f t="shared" si="13"/>
        <v>16.467068692617431</v>
      </c>
      <c r="L78" s="82">
        <f t="shared" si="13"/>
        <v>-379.56190799723072</v>
      </c>
      <c r="M78" s="82">
        <f t="shared" si="13"/>
        <v>14.945402025951353</v>
      </c>
      <c r="N78" s="82">
        <f t="shared" si="13"/>
        <v>14.945402025949988</v>
      </c>
      <c r="O78" s="82">
        <f t="shared" si="13"/>
        <v>14.945402025950443</v>
      </c>
      <c r="P78" s="82">
        <f t="shared" si="13"/>
        <v>14.945402025950898</v>
      </c>
      <c r="Q78" s="82">
        <f t="shared" si="13"/>
        <v>14.945402025950443</v>
      </c>
      <c r="R78" s="82">
        <f t="shared" si="13"/>
        <v>0</v>
      </c>
      <c r="S78" s="82">
        <f t="shared" si="13"/>
        <v>0</v>
      </c>
      <c r="T78" s="82">
        <f t="shared" si="13"/>
        <v>0</v>
      </c>
      <c r="U78" s="82">
        <f t="shared" si="13"/>
        <v>0</v>
      </c>
      <c r="V78" s="82">
        <f t="shared" si="13"/>
        <v>0</v>
      </c>
      <c r="W78" s="82">
        <f t="shared" si="13"/>
        <v>0</v>
      </c>
      <c r="X78" s="82">
        <f t="shared" si="13"/>
        <v>0</v>
      </c>
      <c r="Y78" s="82">
        <f t="shared" si="13"/>
        <v>0</v>
      </c>
      <c r="Z78" s="82">
        <f t="shared" si="13"/>
        <v>0</v>
      </c>
      <c r="AA78" s="82">
        <f t="shared" si="13"/>
        <v>0</v>
      </c>
      <c r="AB78" s="82">
        <f t="shared" si="13"/>
        <v>0</v>
      </c>
      <c r="AC78" s="82">
        <f t="shared" si="13"/>
        <v>0</v>
      </c>
      <c r="AD78" s="82">
        <f t="shared" si="13"/>
        <v>0</v>
      </c>
      <c r="AE78" s="82">
        <f t="shared" si="13"/>
        <v>0</v>
      </c>
      <c r="AF78" s="82">
        <f t="shared" si="13"/>
        <v>0</v>
      </c>
      <c r="AG78" s="82">
        <f t="shared" si="13"/>
        <v>0</v>
      </c>
      <c r="AH78" s="82">
        <f t="shared" si="13"/>
        <v>0</v>
      </c>
      <c r="AI78" s="82">
        <f t="shared" si="13"/>
        <v>0</v>
      </c>
      <c r="AJ78" s="82">
        <f t="shared" si="13"/>
        <v>0</v>
      </c>
      <c r="AK78" s="82">
        <f t="shared" si="13"/>
        <v>0</v>
      </c>
      <c r="AL78" s="82">
        <f t="shared" si="13"/>
        <v>0</v>
      </c>
      <c r="AM78" s="82">
        <f t="shared" si="13"/>
        <v>0</v>
      </c>
      <c r="AN78" s="82">
        <f t="shared" si="13"/>
        <v>0</v>
      </c>
      <c r="AO78" s="82">
        <f t="shared" si="13"/>
        <v>0</v>
      </c>
      <c r="AP78" s="82">
        <f t="shared" si="13"/>
        <v>0</v>
      </c>
      <c r="AQ78" s="82">
        <f t="shared" si="13"/>
        <v>0</v>
      </c>
      <c r="AR78" s="82">
        <f t="shared" si="13"/>
        <v>0</v>
      </c>
    </row>
    <row r="79" spans="2:44" ht="15">
      <c r="B79" s="15" t="s">
        <v>18</v>
      </c>
      <c r="C79" s="83">
        <f>存量业务到期结构!E20</f>
        <v>407.74150628380005</v>
      </c>
      <c r="D79" s="84">
        <f>存量业务到期结构!D20</f>
        <v>7.3444932488928088E-3</v>
      </c>
      <c r="E79" s="82">
        <f>IF(E59=0,E20-C79,0)</f>
        <v>-25.205674894500078</v>
      </c>
      <c r="F79" s="82">
        <f>IF(F59=0,F20-E20,0)</f>
        <v>0</v>
      </c>
      <c r="G79" s="82">
        <f t="shared" ref="G79:AR79" si="14">IF(G59=0,G20-F20,0)</f>
        <v>0</v>
      </c>
      <c r="H79" s="82">
        <f t="shared" si="14"/>
        <v>0</v>
      </c>
      <c r="I79" s="82">
        <f t="shared" si="14"/>
        <v>0</v>
      </c>
      <c r="J79" s="82">
        <f t="shared" si="14"/>
        <v>0</v>
      </c>
      <c r="K79" s="82">
        <f t="shared" si="14"/>
        <v>0</v>
      </c>
      <c r="L79" s="82">
        <f t="shared" si="14"/>
        <v>0</v>
      </c>
      <c r="M79" s="82">
        <f t="shared" si="14"/>
        <v>0</v>
      </c>
      <c r="N79" s="82">
        <f t="shared" si="14"/>
        <v>0</v>
      </c>
      <c r="O79" s="82">
        <f t="shared" si="14"/>
        <v>0</v>
      </c>
      <c r="P79" s="82">
        <f t="shared" si="14"/>
        <v>0</v>
      </c>
      <c r="Q79" s="82">
        <f t="shared" si="14"/>
        <v>0</v>
      </c>
      <c r="R79" s="82">
        <f t="shared" si="14"/>
        <v>0</v>
      </c>
      <c r="S79" s="82">
        <f t="shared" si="14"/>
        <v>0</v>
      </c>
      <c r="T79" s="82">
        <f t="shared" si="14"/>
        <v>0</v>
      </c>
      <c r="U79" s="82">
        <f t="shared" si="14"/>
        <v>0</v>
      </c>
      <c r="V79" s="82">
        <f t="shared" si="14"/>
        <v>0</v>
      </c>
      <c r="W79" s="82">
        <f t="shared" si="14"/>
        <v>0</v>
      </c>
      <c r="X79" s="82">
        <f t="shared" si="14"/>
        <v>0</v>
      </c>
      <c r="Y79" s="82">
        <f t="shared" si="14"/>
        <v>0</v>
      </c>
      <c r="Z79" s="82">
        <f t="shared" si="14"/>
        <v>0</v>
      </c>
      <c r="AA79" s="82">
        <f t="shared" si="14"/>
        <v>0</v>
      </c>
      <c r="AB79" s="82">
        <f t="shared" si="14"/>
        <v>0</v>
      </c>
      <c r="AC79" s="82">
        <f t="shared" si="14"/>
        <v>0</v>
      </c>
      <c r="AD79" s="82">
        <f t="shared" si="14"/>
        <v>0</v>
      </c>
      <c r="AE79" s="82">
        <f t="shared" si="14"/>
        <v>0</v>
      </c>
      <c r="AF79" s="82">
        <f t="shared" si="14"/>
        <v>0</v>
      </c>
      <c r="AG79" s="82">
        <f t="shared" si="14"/>
        <v>0</v>
      </c>
      <c r="AH79" s="82">
        <f t="shared" si="14"/>
        <v>0</v>
      </c>
      <c r="AI79" s="82">
        <f t="shared" si="14"/>
        <v>0</v>
      </c>
      <c r="AJ79" s="82">
        <f t="shared" si="14"/>
        <v>0</v>
      </c>
      <c r="AK79" s="82">
        <f t="shared" si="14"/>
        <v>0</v>
      </c>
      <c r="AL79" s="82">
        <f t="shared" si="14"/>
        <v>0</v>
      </c>
      <c r="AM79" s="82">
        <f t="shared" si="14"/>
        <v>0</v>
      </c>
      <c r="AN79" s="82">
        <f t="shared" si="14"/>
        <v>0</v>
      </c>
      <c r="AO79" s="82">
        <f t="shared" si="14"/>
        <v>0</v>
      </c>
      <c r="AP79" s="82">
        <f t="shared" si="14"/>
        <v>0</v>
      </c>
      <c r="AQ79" s="82">
        <f t="shared" si="14"/>
        <v>0</v>
      </c>
      <c r="AR79" s="82">
        <f t="shared" si="14"/>
        <v>0</v>
      </c>
    </row>
    <row r="80" spans="2:44" ht="16.5">
      <c r="B80" s="22" t="s">
        <v>42</v>
      </c>
      <c r="C80" s="83">
        <f>存量业务到期结构!E21</f>
        <v>52.4756369519</v>
      </c>
      <c r="D80" s="84">
        <f>存量业务到期结构!D21</f>
        <v>0.12869829571722682</v>
      </c>
      <c r="E80" s="82">
        <f>E$79*$D80</f>
        <v>-3.2439274013246511</v>
      </c>
      <c r="F80" s="82">
        <f t="shared" ref="F80:AR81" si="15">F$79*$D80</f>
        <v>0</v>
      </c>
      <c r="G80" s="82">
        <f t="shared" si="15"/>
        <v>0</v>
      </c>
      <c r="H80" s="82">
        <f t="shared" si="15"/>
        <v>0</v>
      </c>
      <c r="I80" s="82">
        <f t="shared" si="15"/>
        <v>0</v>
      </c>
      <c r="J80" s="82">
        <f t="shared" si="15"/>
        <v>0</v>
      </c>
      <c r="K80" s="82">
        <f t="shared" si="15"/>
        <v>0</v>
      </c>
      <c r="L80" s="82">
        <f t="shared" si="15"/>
        <v>0</v>
      </c>
      <c r="M80" s="82">
        <f t="shared" si="15"/>
        <v>0</v>
      </c>
      <c r="N80" s="82">
        <f t="shared" si="15"/>
        <v>0</v>
      </c>
      <c r="O80" s="82">
        <f t="shared" si="15"/>
        <v>0</v>
      </c>
      <c r="P80" s="82">
        <f t="shared" si="15"/>
        <v>0</v>
      </c>
      <c r="Q80" s="82">
        <f t="shared" si="15"/>
        <v>0</v>
      </c>
      <c r="R80" s="82">
        <f t="shared" si="15"/>
        <v>0</v>
      </c>
      <c r="S80" s="82">
        <f t="shared" si="15"/>
        <v>0</v>
      </c>
      <c r="T80" s="82">
        <f t="shared" si="15"/>
        <v>0</v>
      </c>
      <c r="U80" s="82">
        <f t="shared" si="15"/>
        <v>0</v>
      </c>
      <c r="V80" s="82">
        <f t="shared" si="15"/>
        <v>0</v>
      </c>
      <c r="W80" s="82">
        <f t="shared" si="15"/>
        <v>0</v>
      </c>
      <c r="X80" s="82">
        <f t="shared" si="15"/>
        <v>0</v>
      </c>
      <c r="Y80" s="82">
        <f t="shared" si="15"/>
        <v>0</v>
      </c>
      <c r="Z80" s="82">
        <f t="shared" si="15"/>
        <v>0</v>
      </c>
      <c r="AA80" s="82">
        <f t="shared" si="15"/>
        <v>0</v>
      </c>
      <c r="AB80" s="82">
        <f t="shared" si="15"/>
        <v>0</v>
      </c>
      <c r="AC80" s="82">
        <f t="shared" si="15"/>
        <v>0</v>
      </c>
      <c r="AD80" s="82">
        <f t="shared" si="15"/>
        <v>0</v>
      </c>
      <c r="AE80" s="82">
        <f t="shared" si="15"/>
        <v>0</v>
      </c>
      <c r="AF80" s="82">
        <f t="shared" si="15"/>
        <v>0</v>
      </c>
      <c r="AG80" s="82">
        <f t="shared" si="15"/>
        <v>0</v>
      </c>
      <c r="AH80" s="82">
        <f t="shared" si="15"/>
        <v>0</v>
      </c>
      <c r="AI80" s="82">
        <f t="shared" si="15"/>
        <v>0</v>
      </c>
      <c r="AJ80" s="82">
        <f t="shared" si="15"/>
        <v>0</v>
      </c>
      <c r="AK80" s="82">
        <f t="shared" si="15"/>
        <v>0</v>
      </c>
      <c r="AL80" s="82">
        <f t="shared" si="15"/>
        <v>0</v>
      </c>
      <c r="AM80" s="82">
        <f t="shared" si="15"/>
        <v>0</v>
      </c>
      <c r="AN80" s="82">
        <f t="shared" si="15"/>
        <v>0</v>
      </c>
      <c r="AO80" s="82">
        <f t="shared" si="15"/>
        <v>0</v>
      </c>
      <c r="AP80" s="82">
        <f t="shared" si="15"/>
        <v>0</v>
      </c>
      <c r="AQ80" s="82">
        <f t="shared" si="15"/>
        <v>0</v>
      </c>
      <c r="AR80" s="82">
        <f t="shared" si="15"/>
        <v>0</v>
      </c>
    </row>
    <row r="81" spans="2:44" ht="16.5">
      <c r="B81" s="21" t="s">
        <v>43</v>
      </c>
      <c r="C81" s="83">
        <f>存量业务到期结构!E22</f>
        <v>355.26586933190003</v>
      </c>
      <c r="D81" s="84">
        <f>存量业务到期结构!D22</f>
        <v>0.87130170428277309</v>
      </c>
      <c r="E81" s="82">
        <f>E$79*$D81</f>
        <v>-21.961747493175423</v>
      </c>
      <c r="F81" s="82">
        <f>F$79*$D81</f>
        <v>0</v>
      </c>
      <c r="G81" s="82">
        <f t="shared" si="15"/>
        <v>0</v>
      </c>
      <c r="H81" s="82">
        <f t="shared" si="15"/>
        <v>0</v>
      </c>
      <c r="I81" s="82">
        <f t="shared" si="15"/>
        <v>0</v>
      </c>
      <c r="J81" s="82">
        <f t="shared" si="15"/>
        <v>0</v>
      </c>
      <c r="K81" s="82">
        <f t="shared" si="15"/>
        <v>0</v>
      </c>
      <c r="L81" s="82">
        <f t="shared" si="15"/>
        <v>0</v>
      </c>
      <c r="M81" s="82">
        <f t="shared" si="15"/>
        <v>0</v>
      </c>
      <c r="N81" s="82">
        <f t="shared" si="15"/>
        <v>0</v>
      </c>
      <c r="O81" s="82">
        <f t="shared" si="15"/>
        <v>0</v>
      </c>
      <c r="P81" s="82">
        <f t="shared" si="15"/>
        <v>0</v>
      </c>
      <c r="Q81" s="82">
        <f t="shared" si="15"/>
        <v>0</v>
      </c>
      <c r="R81" s="82">
        <f t="shared" si="15"/>
        <v>0</v>
      </c>
      <c r="S81" s="82">
        <f t="shared" si="15"/>
        <v>0</v>
      </c>
      <c r="T81" s="82">
        <f t="shared" si="15"/>
        <v>0</v>
      </c>
      <c r="U81" s="82">
        <f t="shared" si="15"/>
        <v>0</v>
      </c>
      <c r="V81" s="82">
        <f t="shared" si="15"/>
        <v>0</v>
      </c>
      <c r="W81" s="82">
        <f t="shared" si="15"/>
        <v>0</v>
      </c>
      <c r="X81" s="82">
        <f t="shared" si="15"/>
        <v>0</v>
      </c>
      <c r="Y81" s="82">
        <f t="shared" si="15"/>
        <v>0</v>
      </c>
      <c r="Z81" s="82">
        <f t="shared" si="15"/>
        <v>0</v>
      </c>
      <c r="AA81" s="82">
        <f t="shared" si="15"/>
        <v>0</v>
      </c>
      <c r="AB81" s="82">
        <f t="shared" si="15"/>
        <v>0</v>
      </c>
      <c r="AC81" s="82">
        <f t="shared" si="15"/>
        <v>0</v>
      </c>
      <c r="AD81" s="82">
        <f t="shared" si="15"/>
        <v>0</v>
      </c>
      <c r="AE81" s="82">
        <f t="shared" si="15"/>
        <v>0</v>
      </c>
      <c r="AF81" s="82">
        <f t="shared" si="15"/>
        <v>0</v>
      </c>
      <c r="AG81" s="82">
        <f t="shared" si="15"/>
        <v>0</v>
      </c>
      <c r="AH81" s="82">
        <f t="shared" si="15"/>
        <v>0</v>
      </c>
      <c r="AI81" s="82">
        <f t="shared" si="15"/>
        <v>0</v>
      </c>
      <c r="AJ81" s="82">
        <f t="shared" si="15"/>
        <v>0</v>
      </c>
      <c r="AK81" s="82">
        <f t="shared" si="15"/>
        <v>0</v>
      </c>
      <c r="AL81" s="82">
        <f t="shared" si="15"/>
        <v>0</v>
      </c>
      <c r="AM81" s="82">
        <f t="shared" si="15"/>
        <v>0</v>
      </c>
      <c r="AN81" s="82">
        <f t="shared" si="15"/>
        <v>0</v>
      </c>
      <c r="AO81" s="82">
        <f t="shared" si="15"/>
        <v>0</v>
      </c>
      <c r="AP81" s="82">
        <f t="shared" si="15"/>
        <v>0</v>
      </c>
      <c r="AQ81" s="82">
        <f t="shared" si="15"/>
        <v>0</v>
      </c>
      <c r="AR81" s="82">
        <f t="shared" si="15"/>
        <v>0</v>
      </c>
    </row>
    <row r="82" spans="2:44" ht="15">
      <c r="B82" s="15" t="s">
        <v>19</v>
      </c>
      <c r="C82" s="83">
        <f>存量业务到期结构!E23</f>
        <v>1738.4906123947997</v>
      </c>
      <c r="D82" s="84">
        <f>存量业务到期结构!D23</f>
        <v>3.1314772642032661E-2</v>
      </c>
      <c r="E82" s="82">
        <f>IF(E59=0,E21-C82,0)</f>
        <v>-16.755820437899729</v>
      </c>
      <c r="F82" s="82">
        <f>IF(F59=0,F21-E21,0)</f>
        <v>100</v>
      </c>
      <c r="G82" s="82">
        <f t="shared" ref="G82:AR82" si="16">IF(G59=0,G21-F21,0)</f>
        <v>0</v>
      </c>
      <c r="H82" s="82">
        <f t="shared" si="16"/>
        <v>0</v>
      </c>
      <c r="I82" s="82">
        <f t="shared" si="16"/>
        <v>0</v>
      </c>
      <c r="J82" s="82">
        <f t="shared" si="16"/>
        <v>0</v>
      </c>
      <c r="K82" s="82">
        <f t="shared" si="16"/>
        <v>0</v>
      </c>
      <c r="L82" s="82">
        <f t="shared" si="16"/>
        <v>100</v>
      </c>
      <c r="M82" s="82">
        <f t="shared" si="16"/>
        <v>0</v>
      </c>
      <c r="N82" s="82">
        <f t="shared" si="16"/>
        <v>0</v>
      </c>
      <c r="O82" s="82">
        <f t="shared" si="16"/>
        <v>0</v>
      </c>
      <c r="P82" s="82">
        <f t="shared" si="16"/>
        <v>0</v>
      </c>
      <c r="Q82" s="82">
        <f t="shared" si="16"/>
        <v>0</v>
      </c>
      <c r="R82" s="82">
        <f t="shared" si="16"/>
        <v>0</v>
      </c>
      <c r="S82" s="82">
        <f t="shared" si="16"/>
        <v>0</v>
      </c>
      <c r="T82" s="82">
        <f t="shared" si="16"/>
        <v>0</v>
      </c>
      <c r="U82" s="82">
        <f t="shared" si="16"/>
        <v>0</v>
      </c>
      <c r="V82" s="82">
        <f t="shared" si="16"/>
        <v>0</v>
      </c>
      <c r="W82" s="82">
        <f t="shared" si="16"/>
        <v>0</v>
      </c>
      <c r="X82" s="82">
        <f t="shared" si="16"/>
        <v>0</v>
      </c>
      <c r="Y82" s="82">
        <f t="shared" si="16"/>
        <v>0</v>
      </c>
      <c r="Z82" s="82">
        <f t="shared" si="16"/>
        <v>0</v>
      </c>
      <c r="AA82" s="82">
        <f t="shared" si="16"/>
        <v>0</v>
      </c>
      <c r="AB82" s="82">
        <f t="shared" si="16"/>
        <v>0</v>
      </c>
      <c r="AC82" s="82">
        <f t="shared" si="16"/>
        <v>0</v>
      </c>
      <c r="AD82" s="82">
        <f t="shared" si="16"/>
        <v>0</v>
      </c>
      <c r="AE82" s="82">
        <f t="shared" si="16"/>
        <v>0</v>
      </c>
      <c r="AF82" s="82">
        <f t="shared" si="16"/>
        <v>0</v>
      </c>
      <c r="AG82" s="82">
        <f t="shared" si="16"/>
        <v>0</v>
      </c>
      <c r="AH82" s="82">
        <f t="shared" si="16"/>
        <v>0</v>
      </c>
      <c r="AI82" s="82">
        <f t="shared" si="16"/>
        <v>0</v>
      </c>
      <c r="AJ82" s="82">
        <f t="shared" si="16"/>
        <v>0</v>
      </c>
      <c r="AK82" s="82">
        <f t="shared" si="16"/>
        <v>0</v>
      </c>
      <c r="AL82" s="82">
        <f t="shared" si="16"/>
        <v>0</v>
      </c>
      <c r="AM82" s="82">
        <f t="shared" si="16"/>
        <v>0</v>
      </c>
      <c r="AN82" s="82">
        <f t="shared" si="16"/>
        <v>0</v>
      </c>
      <c r="AO82" s="82">
        <f t="shared" si="16"/>
        <v>0</v>
      </c>
      <c r="AP82" s="82">
        <f t="shared" si="16"/>
        <v>0</v>
      </c>
      <c r="AQ82" s="82">
        <f t="shared" si="16"/>
        <v>0</v>
      </c>
      <c r="AR82" s="82">
        <f t="shared" si="16"/>
        <v>0</v>
      </c>
    </row>
    <row r="83" spans="2:44" ht="15">
      <c r="B83" s="15" t="s">
        <v>20</v>
      </c>
      <c r="C83" s="83">
        <f>存量业务到期结构!E24</f>
        <v>2598.8867834117</v>
      </c>
      <c r="D83" s="84">
        <f>存量业务到期结构!D24</f>
        <v>4.6812762844208738E-2</v>
      </c>
      <c r="E83" s="82">
        <f t="shared" ref="E83:AR83" si="17">E84+E85+E86+E87</f>
        <v>143.41240177719959</v>
      </c>
      <c r="F83" s="82">
        <f t="shared" si="17"/>
        <v>-420</v>
      </c>
      <c r="G83" s="82">
        <f t="shared" si="17"/>
        <v>0</v>
      </c>
      <c r="H83" s="82">
        <f t="shared" si="17"/>
        <v>-100</v>
      </c>
      <c r="I83" s="82">
        <f t="shared" si="17"/>
        <v>0</v>
      </c>
      <c r="J83" s="82">
        <f t="shared" si="17"/>
        <v>0</v>
      </c>
      <c r="K83" s="82">
        <f t="shared" si="17"/>
        <v>-100</v>
      </c>
      <c r="L83" s="82">
        <f t="shared" si="17"/>
        <v>-200</v>
      </c>
      <c r="M83" s="82">
        <f t="shared" si="17"/>
        <v>0</v>
      </c>
      <c r="N83" s="82">
        <f t="shared" si="17"/>
        <v>-200</v>
      </c>
      <c r="O83" s="82">
        <f t="shared" si="17"/>
        <v>0</v>
      </c>
      <c r="P83" s="82">
        <f t="shared" si="17"/>
        <v>0</v>
      </c>
      <c r="Q83" s="82">
        <f t="shared" si="17"/>
        <v>-300</v>
      </c>
      <c r="R83" s="82">
        <f t="shared" si="17"/>
        <v>0</v>
      </c>
      <c r="S83" s="82">
        <f t="shared" si="17"/>
        <v>0</v>
      </c>
      <c r="T83" s="82">
        <f t="shared" si="17"/>
        <v>0</v>
      </c>
      <c r="U83" s="82">
        <f t="shared" si="17"/>
        <v>0</v>
      </c>
      <c r="V83" s="82">
        <f t="shared" si="17"/>
        <v>0</v>
      </c>
      <c r="W83" s="82">
        <f t="shared" si="17"/>
        <v>0</v>
      </c>
      <c r="X83" s="82">
        <f t="shared" si="17"/>
        <v>0</v>
      </c>
      <c r="Y83" s="82">
        <f t="shared" si="17"/>
        <v>0</v>
      </c>
      <c r="Z83" s="82">
        <f t="shared" si="17"/>
        <v>0</v>
      </c>
      <c r="AA83" s="82">
        <f t="shared" si="17"/>
        <v>0</v>
      </c>
      <c r="AB83" s="82">
        <f t="shared" si="17"/>
        <v>0</v>
      </c>
      <c r="AC83" s="82">
        <f t="shared" si="17"/>
        <v>0</v>
      </c>
      <c r="AD83" s="82">
        <f t="shared" si="17"/>
        <v>0</v>
      </c>
      <c r="AE83" s="82">
        <f t="shared" si="17"/>
        <v>0</v>
      </c>
      <c r="AF83" s="82">
        <f t="shared" si="17"/>
        <v>0</v>
      </c>
      <c r="AG83" s="82">
        <f t="shared" si="17"/>
        <v>0</v>
      </c>
      <c r="AH83" s="82">
        <f t="shared" si="17"/>
        <v>0</v>
      </c>
      <c r="AI83" s="82">
        <f t="shared" si="17"/>
        <v>0</v>
      </c>
      <c r="AJ83" s="82">
        <f t="shared" si="17"/>
        <v>0</v>
      </c>
      <c r="AK83" s="82">
        <f t="shared" si="17"/>
        <v>0</v>
      </c>
      <c r="AL83" s="82">
        <f t="shared" si="17"/>
        <v>0</v>
      </c>
      <c r="AM83" s="82">
        <f t="shared" si="17"/>
        <v>0</v>
      </c>
      <c r="AN83" s="82">
        <f t="shared" si="17"/>
        <v>0</v>
      </c>
      <c r="AO83" s="82">
        <f t="shared" si="17"/>
        <v>0</v>
      </c>
      <c r="AP83" s="82">
        <f t="shared" si="17"/>
        <v>0</v>
      </c>
      <c r="AQ83" s="82">
        <f t="shared" si="17"/>
        <v>0</v>
      </c>
      <c r="AR83" s="82">
        <f t="shared" si="17"/>
        <v>0</v>
      </c>
    </row>
    <row r="84" spans="2:44" ht="16.5">
      <c r="B84" s="17" t="s">
        <v>44</v>
      </c>
      <c r="C84" s="83">
        <f>存量业务到期结构!E25</f>
        <v>2564.9055800000001</v>
      </c>
      <c r="D84" s="84">
        <f>存量业务到期结构!D25</f>
        <v>0.98692470806015997</v>
      </c>
      <c r="E84" s="82">
        <f>IF(E59=0,E23-C84,0)</f>
        <v>121.34090303329958</v>
      </c>
      <c r="F84" s="82">
        <f t="shared" ref="F84:AR84" si="18">IF(F59=0,F23-E23,0)</f>
        <v>-470</v>
      </c>
      <c r="G84" s="82">
        <f t="shared" si="18"/>
        <v>0</v>
      </c>
      <c r="H84" s="82">
        <f t="shared" si="18"/>
        <v>-100</v>
      </c>
      <c r="I84" s="82">
        <f t="shared" si="18"/>
        <v>0</v>
      </c>
      <c r="J84" s="82">
        <f t="shared" si="18"/>
        <v>0</v>
      </c>
      <c r="K84" s="82">
        <f t="shared" si="18"/>
        <v>-100</v>
      </c>
      <c r="L84" s="82">
        <f t="shared" si="18"/>
        <v>-200</v>
      </c>
      <c r="M84" s="82">
        <f t="shared" si="18"/>
        <v>0</v>
      </c>
      <c r="N84" s="82">
        <f t="shared" si="18"/>
        <v>-200</v>
      </c>
      <c r="O84" s="82">
        <f t="shared" si="18"/>
        <v>0</v>
      </c>
      <c r="P84" s="82">
        <f t="shared" si="18"/>
        <v>0</v>
      </c>
      <c r="Q84" s="82">
        <f t="shared" si="18"/>
        <v>-300</v>
      </c>
      <c r="R84" s="82">
        <f t="shared" si="18"/>
        <v>0</v>
      </c>
      <c r="S84" s="82">
        <f t="shared" si="18"/>
        <v>0</v>
      </c>
      <c r="T84" s="82">
        <f t="shared" si="18"/>
        <v>0</v>
      </c>
      <c r="U84" s="82">
        <f t="shared" si="18"/>
        <v>0</v>
      </c>
      <c r="V84" s="82">
        <f t="shared" si="18"/>
        <v>0</v>
      </c>
      <c r="W84" s="82">
        <f t="shared" si="18"/>
        <v>0</v>
      </c>
      <c r="X84" s="82">
        <f t="shared" si="18"/>
        <v>0</v>
      </c>
      <c r="Y84" s="82">
        <f t="shared" si="18"/>
        <v>0</v>
      </c>
      <c r="Z84" s="82">
        <f t="shared" si="18"/>
        <v>0</v>
      </c>
      <c r="AA84" s="82">
        <f t="shared" si="18"/>
        <v>0</v>
      </c>
      <c r="AB84" s="82">
        <f t="shared" si="18"/>
        <v>0</v>
      </c>
      <c r="AC84" s="82">
        <f t="shared" si="18"/>
        <v>0</v>
      </c>
      <c r="AD84" s="82">
        <f t="shared" si="18"/>
        <v>0</v>
      </c>
      <c r="AE84" s="82">
        <f t="shared" si="18"/>
        <v>0</v>
      </c>
      <c r="AF84" s="82">
        <f t="shared" si="18"/>
        <v>0</v>
      </c>
      <c r="AG84" s="82">
        <f t="shared" si="18"/>
        <v>0</v>
      </c>
      <c r="AH84" s="82">
        <f t="shared" si="18"/>
        <v>0</v>
      </c>
      <c r="AI84" s="82">
        <f t="shared" si="18"/>
        <v>0</v>
      </c>
      <c r="AJ84" s="82">
        <f t="shared" si="18"/>
        <v>0</v>
      </c>
      <c r="AK84" s="82">
        <f t="shared" si="18"/>
        <v>0</v>
      </c>
      <c r="AL84" s="82">
        <f t="shared" si="18"/>
        <v>0</v>
      </c>
      <c r="AM84" s="82">
        <f t="shared" si="18"/>
        <v>0</v>
      </c>
      <c r="AN84" s="82">
        <f t="shared" si="18"/>
        <v>0</v>
      </c>
      <c r="AO84" s="82">
        <f t="shared" si="18"/>
        <v>0</v>
      </c>
      <c r="AP84" s="82">
        <f t="shared" si="18"/>
        <v>0</v>
      </c>
      <c r="AQ84" s="82">
        <f t="shared" si="18"/>
        <v>0</v>
      </c>
      <c r="AR84" s="82">
        <f t="shared" si="18"/>
        <v>0</v>
      </c>
    </row>
    <row r="85" spans="2:44" ht="16.5">
      <c r="B85" s="17" t="s">
        <v>45</v>
      </c>
      <c r="C85" s="83">
        <f>存量业务到期结构!E26</f>
        <v>0</v>
      </c>
      <c r="D85" s="84">
        <f>存量业务到期结构!D26</f>
        <v>0</v>
      </c>
      <c r="E85" s="82">
        <v>0</v>
      </c>
      <c r="F85" s="82">
        <v>0</v>
      </c>
      <c r="G85" s="82">
        <v>0</v>
      </c>
      <c r="H85" s="82">
        <v>0</v>
      </c>
      <c r="I85" s="82">
        <v>0</v>
      </c>
      <c r="J85" s="82">
        <v>0</v>
      </c>
      <c r="K85" s="82">
        <v>0</v>
      </c>
      <c r="L85" s="82">
        <v>0</v>
      </c>
      <c r="M85" s="82">
        <v>0</v>
      </c>
      <c r="N85" s="82">
        <v>0</v>
      </c>
      <c r="O85" s="82">
        <v>0</v>
      </c>
      <c r="P85" s="82">
        <v>0</v>
      </c>
      <c r="Q85" s="82">
        <v>0</v>
      </c>
      <c r="R85" s="82">
        <v>0</v>
      </c>
      <c r="S85" s="82">
        <v>0</v>
      </c>
      <c r="T85" s="82">
        <v>0</v>
      </c>
      <c r="U85" s="82">
        <v>0</v>
      </c>
      <c r="V85" s="82">
        <v>0</v>
      </c>
      <c r="W85" s="82">
        <v>0</v>
      </c>
      <c r="X85" s="82">
        <v>0</v>
      </c>
      <c r="Y85" s="82">
        <v>0</v>
      </c>
      <c r="Z85" s="82">
        <v>0</v>
      </c>
      <c r="AA85" s="82">
        <v>0</v>
      </c>
      <c r="AB85" s="82">
        <v>0</v>
      </c>
      <c r="AC85" s="82">
        <v>0</v>
      </c>
      <c r="AD85" s="82">
        <v>0</v>
      </c>
      <c r="AE85" s="82">
        <v>0</v>
      </c>
      <c r="AF85" s="82">
        <v>0</v>
      </c>
      <c r="AG85" s="82">
        <v>0</v>
      </c>
      <c r="AH85" s="82">
        <v>0</v>
      </c>
      <c r="AI85" s="82">
        <v>0</v>
      </c>
      <c r="AJ85" s="82">
        <v>0</v>
      </c>
      <c r="AK85" s="82">
        <v>0</v>
      </c>
      <c r="AL85" s="82">
        <v>0</v>
      </c>
      <c r="AM85" s="82">
        <v>0</v>
      </c>
      <c r="AN85" s="82">
        <v>0</v>
      </c>
      <c r="AO85" s="82">
        <v>0</v>
      </c>
      <c r="AP85" s="82">
        <v>0</v>
      </c>
      <c r="AQ85" s="82">
        <v>0</v>
      </c>
      <c r="AR85" s="82">
        <v>0</v>
      </c>
    </row>
    <row r="86" spans="2:44" ht="16.5">
      <c r="B86" s="17" t="s">
        <v>46</v>
      </c>
      <c r="C86" s="83">
        <f>存量业务到期结构!E27</f>
        <v>31.981203411700001</v>
      </c>
      <c r="D86" s="84">
        <f>存量业务到期结构!D27</f>
        <v>1.2305731675512443E-2</v>
      </c>
      <c r="E86" s="82">
        <f>IF(E59=0,E24-C86,0)</f>
        <v>22.071498743900001</v>
      </c>
      <c r="F86" s="82">
        <f t="shared" ref="F86:AR86" si="19">IF(F59=0,F24-E24,0)</f>
        <v>50</v>
      </c>
      <c r="G86" s="82">
        <f t="shared" si="19"/>
        <v>0</v>
      </c>
      <c r="H86" s="82">
        <f t="shared" si="19"/>
        <v>0</v>
      </c>
      <c r="I86" s="82">
        <f t="shared" si="19"/>
        <v>0</v>
      </c>
      <c r="J86" s="82">
        <f t="shared" si="19"/>
        <v>0</v>
      </c>
      <c r="K86" s="82">
        <f t="shared" si="19"/>
        <v>0</v>
      </c>
      <c r="L86" s="82">
        <f t="shared" si="19"/>
        <v>0</v>
      </c>
      <c r="M86" s="82">
        <f t="shared" si="19"/>
        <v>0</v>
      </c>
      <c r="N86" s="82">
        <f t="shared" si="19"/>
        <v>0</v>
      </c>
      <c r="O86" s="82">
        <f t="shared" si="19"/>
        <v>0</v>
      </c>
      <c r="P86" s="82">
        <f t="shared" si="19"/>
        <v>0</v>
      </c>
      <c r="Q86" s="82">
        <f t="shared" si="19"/>
        <v>0</v>
      </c>
      <c r="R86" s="82">
        <f t="shared" si="19"/>
        <v>0</v>
      </c>
      <c r="S86" s="82">
        <f t="shared" si="19"/>
        <v>0</v>
      </c>
      <c r="T86" s="82">
        <f t="shared" si="19"/>
        <v>0</v>
      </c>
      <c r="U86" s="82">
        <f t="shared" si="19"/>
        <v>0</v>
      </c>
      <c r="V86" s="82">
        <f t="shared" si="19"/>
        <v>0</v>
      </c>
      <c r="W86" s="82">
        <f t="shared" si="19"/>
        <v>0</v>
      </c>
      <c r="X86" s="82">
        <f t="shared" si="19"/>
        <v>0</v>
      </c>
      <c r="Y86" s="82">
        <f t="shared" si="19"/>
        <v>0</v>
      </c>
      <c r="Z86" s="82">
        <f t="shared" si="19"/>
        <v>0</v>
      </c>
      <c r="AA86" s="82">
        <f t="shared" si="19"/>
        <v>0</v>
      </c>
      <c r="AB86" s="82">
        <f t="shared" si="19"/>
        <v>0</v>
      </c>
      <c r="AC86" s="82">
        <f t="shared" si="19"/>
        <v>0</v>
      </c>
      <c r="AD86" s="82">
        <f t="shared" si="19"/>
        <v>0</v>
      </c>
      <c r="AE86" s="82">
        <f t="shared" si="19"/>
        <v>0</v>
      </c>
      <c r="AF86" s="82">
        <f t="shared" si="19"/>
        <v>0</v>
      </c>
      <c r="AG86" s="82">
        <f t="shared" si="19"/>
        <v>0</v>
      </c>
      <c r="AH86" s="82">
        <f t="shared" si="19"/>
        <v>0</v>
      </c>
      <c r="AI86" s="82">
        <f t="shared" si="19"/>
        <v>0</v>
      </c>
      <c r="AJ86" s="82">
        <f t="shared" si="19"/>
        <v>0</v>
      </c>
      <c r="AK86" s="82">
        <f t="shared" si="19"/>
        <v>0</v>
      </c>
      <c r="AL86" s="82">
        <f t="shared" si="19"/>
        <v>0</v>
      </c>
      <c r="AM86" s="82">
        <f t="shared" si="19"/>
        <v>0</v>
      </c>
      <c r="AN86" s="82">
        <f t="shared" si="19"/>
        <v>0</v>
      </c>
      <c r="AO86" s="82">
        <f t="shared" si="19"/>
        <v>0</v>
      </c>
      <c r="AP86" s="82">
        <f t="shared" si="19"/>
        <v>0</v>
      </c>
      <c r="AQ86" s="82">
        <f t="shared" si="19"/>
        <v>0</v>
      </c>
      <c r="AR86" s="82">
        <f t="shared" si="19"/>
        <v>0</v>
      </c>
    </row>
    <row r="87" spans="2:44" ht="16.5">
      <c r="B87" s="17" t="s">
        <v>47</v>
      </c>
      <c r="C87" s="83">
        <f>存量业务到期结构!E28</f>
        <v>2</v>
      </c>
      <c r="D87" s="84">
        <f>存量业务到期结构!D28</f>
        <v>7.6956026432767159E-4</v>
      </c>
      <c r="E87" s="82">
        <f>IF(E59=0,E25-C87,0)</f>
        <v>0</v>
      </c>
      <c r="F87" s="82">
        <f t="shared" ref="F87:AR87" si="20">IF(F59=0,F25-E25,0)</f>
        <v>0</v>
      </c>
      <c r="G87" s="82">
        <f t="shared" si="20"/>
        <v>0</v>
      </c>
      <c r="H87" s="82">
        <f t="shared" si="20"/>
        <v>0</v>
      </c>
      <c r="I87" s="82">
        <f t="shared" si="20"/>
        <v>0</v>
      </c>
      <c r="J87" s="82">
        <f t="shared" si="20"/>
        <v>0</v>
      </c>
      <c r="K87" s="82">
        <f t="shared" si="20"/>
        <v>0</v>
      </c>
      <c r="L87" s="82">
        <f t="shared" si="20"/>
        <v>0</v>
      </c>
      <c r="M87" s="82">
        <f t="shared" si="20"/>
        <v>0</v>
      </c>
      <c r="N87" s="82">
        <f t="shared" si="20"/>
        <v>0</v>
      </c>
      <c r="O87" s="82">
        <f t="shared" si="20"/>
        <v>0</v>
      </c>
      <c r="P87" s="82">
        <f t="shared" si="20"/>
        <v>0</v>
      </c>
      <c r="Q87" s="82">
        <f t="shared" si="20"/>
        <v>0</v>
      </c>
      <c r="R87" s="82">
        <f t="shared" si="20"/>
        <v>0</v>
      </c>
      <c r="S87" s="82">
        <f t="shared" si="20"/>
        <v>0</v>
      </c>
      <c r="T87" s="82">
        <f t="shared" si="20"/>
        <v>0</v>
      </c>
      <c r="U87" s="82">
        <f t="shared" si="20"/>
        <v>0</v>
      </c>
      <c r="V87" s="82">
        <f t="shared" si="20"/>
        <v>0</v>
      </c>
      <c r="W87" s="82">
        <f t="shared" si="20"/>
        <v>0</v>
      </c>
      <c r="X87" s="82">
        <f t="shared" si="20"/>
        <v>0</v>
      </c>
      <c r="Y87" s="82">
        <f t="shared" si="20"/>
        <v>0</v>
      </c>
      <c r="Z87" s="82">
        <f t="shared" si="20"/>
        <v>0</v>
      </c>
      <c r="AA87" s="82">
        <f t="shared" si="20"/>
        <v>0</v>
      </c>
      <c r="AB87" s="82">
        <f t="shared" si="20"/>
        <v>0</v>
      </c>
      <c r="AC87" s="82">
        <f t="shared" si="20"/>
        <v>0</v>
      </c>
      <c r="AD87" s="82">
        <f t="shared" si="20"/>
        <v>0</v>
      </c>
      <c r="AE87" s="82">
        <f t="shared" si="20"/>
        <v>0</v>
      </c>
      <c r="AF87" s="82">
        <f t="shared" si="20"/>
        <v>0</v>
      </c>
      <c r="AG87" s="82">
        <f t="shared" si="20"/>
        <v>0</v>
      </c>
      <c r="AH87" s="82">
        <f t="shared" si="20"/>
        <v>0</v>
      </c>
      <c r="AI87" s="82">
        <f t="shared" si="20"/>
        <v>0</v>
      </c>
      <c r="AJ87" s="82">
        <f t="shared" si="20"/>
        <v>0</v>
      </c>
      <c r="AK87" s="82">
        <f t="shared" si="20"/>
        <v>0</v>
      </c>
      <c r="AL87" s="82">
        <f t="shared" si="20"/>
        <v>0</v>
      </c>
      <c r="AM87" s="82">
        <f t="shared" si="20"/>
        <v>0</v>
      </c>
      <c r="AN87" s="82">
        <f t="shared" si="20"/>
        <v>0</v>
      </c>
      <c r="AO87" s="82">
        <f t="shared" si="20"/>
        <v>0</v>
      </c>
      <c r="AP87" s="82">
        <f t="shared" si="20"/>
        <v>0</v>
      </c>
      <c r="AQ87" s="82">
        <f t="shared" si="20"/>
        <v>0</v>
      </c>
      <c r="AR87" s="82">
        <f t="shared" si="20"/>
        <v>0</v>
      </c>
    </row>
    <row r="88" spans="2:44" ht="15">
      <c r="B88" s="14" t="s">
        <v>21</v>
      </c>
      <c r="C88" s="83">
        <f>存量业务到期结构!E29</f>
        <v>51301.178735100199</v>
      </c>
      <c r="D88" s="78"/>
      <c r="E88" s="82">
        <f t="shared" ref="E88:AR88" si="21">E89+E103+E106+E107+E110+E114</f>
        <v>-103.66588939944256</v>
      </c>
      <c r="F88" s="82">
        <f t="shared" si="21"/>
        <v>852.16666666666629</v>
      </c>
      <c r="G88" s="82">
        <f t="shared" si="21"/>
        <v>302.16666666666475</v>
      </c>
      <c r="H88" s="82">
        <f t="shared" si="21"/>
        <v>202.16666666666626</v>
      </c>
      <c r="I88" s="82">
        <f t="shared" si="21"/>
        <v>-10.833333333333997</v>
      </c>
      <c r="J88" s="82">
        <f t="shared" si="21"/>
        <v>252.16666666666762</v>
      </c>
      <c r="K88" s="82">
        <f t="shared" si="21"/>
        <v>252.16666666666578</v>
      </c>
      <c r="L88" s="82">
        <f t="shared" si="21"/>
        <v>-147.83333333333454</v>
      </c>
      <c r="M88" s="82">
        <f t="shared" si="21"/>
        <v>302.16666666666561</v>
      </c>
      <c r="N88" s="82">
        <f t="shared" si="21"/>
        <v>102.16666666666708</v>
      </c>
      <c r="O88" s="82">
        <f t="shared" si="21"/>
        <v>302.16666666666526</v>
      </c>
      <c r="P88" s="82">
        <f t="shared" si="21"/>
        <v>252.16666666666708</v>
      </c>
      <c r="Q88" s="82">
        <f t="shared" si="21"/>
        <v>122.16666666666484</v>
      </c>
      <c r="R88" s="82">
        <f t="shared" si="21"/>
        <v>0</v>
      </c>
      <c r="S88" s="82">
        <f t="shared" si="21"/>
        <v>0</v>
      </c>
      <c r="T88" s="82">
        <f t="shared" si="21"/>
        <v>0</v>
      </c>
      <c r="U88" s="82">
        <f t="shared" si="21"/>
        <v>0</v>
      </c>
      <c r="V88" s="82">
        <f t="shared" si="21"/>
        <v>0</v>
      </c>
      <c r="W88" s="82">
        <f t="shared" si="21"/>
        <v>0</v>
      </c>
      <c r="X88" s="82">
        <f t="shared" si="21"/>
        <v>0</v>
      </c>
      <c r="Y88" s="82">
        <f t="shared" si="21"/>
        <v>0</v>
      </c>
      <c r="Z88" s="82">
        <f t="shared" si="21"/>
        <v>0</v>
      </c>
      <c r="AA88" s="82">
        <f t="shared" si="21"/>
        <v>0</v>
      </c>
      <c r="AB88" s="82">
        <f t="shared" si="21"/>
        <v>0</v>
      </c>
      <c r="AC88" s="82">
        <f t="shared" si="21"/>
        <v>0</v>
      </c>
      <c r="AD88" s="82">
        <f t="shared" si="21"/>
        <v>0</v>
      </c>
      <c r="AE88" s="82">
        <f t="shared" si="21"/>
        <v>0</v>
      </c>
      <c r="AF88" s="82">
        <f t="shared" si="21"/>
        <v>0</v>
      </c>
      <c r="AG88" s="82">
        <f t="shared" si="21"/>
        <v>0</v>
      </c>
      <c r="AH88" s="82">
        <f t="shared" si="21"/>
        <v>0</v>
      </c>
      <c r="AI88" s="82">
        <f t="shared" si="21"/>
        <v>0</v>
      </c>
      <c r="AJ88" s="82">
        <f t="shared" si="21"/>
        <v>0</v>
      </c>
      <c r="AK88" s="82">
        <f t="shared" si="21"/>
        <v>0</v>
      </c>
      <c r="AL88" s="82">
        <f t="shared" si="21"/>
        <v>0</v>
      </c>
      <c r="AM88" s="82">
        <f t="shared" si="21"/>
        <v>0</v>
      </c>
      <c r="AN88" s="82">
        <f t="shared" si="21"/>
        <v>0</v>
      </c>
      <c r="AO88" s="82">
        <f t="shared" si="21"/>
        <v>0</v>
      </c>
      <c r="AP88" s="82">
        <f t="shared" si="21"/>
        <v>0</v>
      </c>
      <c r="AQ88" s="82">
        <f t="shared" si="21"/>
        <v>0</v>
      </c>
      <c r="AR88" s="82">
        <f t="shared" si="21"/>
        <v>0</v>
      </c>
    </row>
    <row r="89" spans="2:44" ht="15">
      <c r="B89" s="15" t="s">
        <v>22</v>
      </c>
      <c r="C89" s="83">
        <f>存量业务到期结构!E30</f>
        <v>38706.361362879601</v>
      </c>
      <c r="D89" s="84">
        <f>存量业务到期结构!D30</f>
        <v>0.75449263188950377</v>
      </c>
      <c r="E89" s="82">
        <f>E90+E97</f>
        <v>-168.63036056149775</v>
      </c>
      <c r="F89" s="82">
        <f t="shared" ref="F89:AR89" si="22">F90+F97</f>
        <v>152.16666666666629</v>
      </c>
      <c r="G89" s="82">
        <f t="shared" si="22"/>
        <v>152.16666666666475</v>
      </c>
      <c r="H89" s="82">
        <f t="shared" si="22"/>
        <v>152.16666666666626</v>
      </c>
      <c r="I89" s="82">
        <f t="shared" si="22"/>
        <v>152.166666666666</v>
      </c>
      <c r="J89" s="82">
        <f t="shared" si="22"/>
        <v>152.16666666666762</v>
      </c>
      <c r="K89" s="82">
        <f t="shared" si="22"/>
        <v>152.16666666666578</v>
      </c>
      <c r="L89" s="82">
        <f t="shared" si="22"/>
        <v>152.16666666666546</v>
      </c>
      <c r="M89" s="82">
        <f t="shared" si="22"/>
        <v>152.16666666666563</v>
      </c>
      <c r="N89" s="82">
        <f t="shared" si="22"/>
        <v>152.16666666666708</v>
      </c>
      <c r="O89" s="82">
        <f t="shared" si="22"/>
        <v>152.16666666666526</v>
      </c>
      <c r="P89" s="82">
        <f t="shared" si="22"/>
        <v>152.16666666666708</v>
      </c>
      <c r="Q89" s="82">
        <f t="shared" si="22"/>
        <v>152.16666666666484</v>
      </c>
      <c r="R89" s="82">
        <f t="shared" si="22"/>
        <v>0</v>
      </c>
      <c r="S89" s="82">
        <f t="shared" si="22"/>
        <v>0</v>
      </c>
      <c r="T89" s="82">
        <f t="shared" si="22"/>
        <v>0</v>
      </c>
      <c r="U89" s="82">
        <f t="shared" si="22"/>
        <v>0</v>
      </c>
      <c r="V89" s="82">
        <f t="shared" si="22"/>
        <v>0</v>
      </c>
      <c r="W89" s="82">
        <f t="shared" si="22"/>
        <v>0</v>
      </c>
      <c r="X89" s="82">
        <f t="shared" si="22"/>
        <v>0</v>
      </c>
      <c r="Y89" s="82">
        <f t="shared" si="22"/>
        <v>0</v>
      </c>
      <c r="Z89" s="82">
        <f t="shared" si="22"/>
        <v>0</v>
      </c>
      <c r="AA89" s="82">
        <f t="shared" si="22"/>
        <v>0</v>
      </c>
      <c r="AB89" s="82">
        <f t="shared" si="22"/>
        <v>0</v>
      </c>
      <c r="AC89" s="82">
        <f t="shared" si="22"/>
        <v>0</v>
      </c>
      <c r="AD89" s="82">
        <f t="shared" si="22"/>
        <v>0</v>
      </c>
      <c r="AE89" s="82">
        <f t="shared" si="22"/>
        <v>0</v>
      </c>
      <c r="AF89" s="82">
        <f t="shared" si="22"/>
        <v>0</v>
      </c>
      <c r="AG89" s="82">
        <f t="shared" si="22"/>
        <v>0</v>
      </c>
      <c r="AH89" s="82">
        <f t="shared" si="22"/>
        <v>0</v>
      </c>
      <c r="AI89" s="82">
        <f t="shared" si="22"/>
        <v>0</v>
      </c>
      <c r="AJ89" s="82">
        <f t="shared" si="22"/>
        <v>0</v>
      </c>
      <c r="AK89" s="82">
        <f t="shared" si="22"/>
        <v>0</v>
      </c>
      <c r="AL89" s="82">
        <f t="shared" si="22"/>
        <v>0</v>
      </c>
      <c r="AM89" s="82">
        <f t="shared" si="22"/>
        <v>0</v>
      </c>
      <c r="AN89" s="82">
        <f t="shared" si="22"/>
        <v>0</v>
      </c>
      <c r="AO89" s="82">
        <f t="shared" si="22"/>
        <v>0</v>
      </c>
      <c r="AP89" s="82">
        <f t="shared" si="22"/>
        <v>0</v>
      </c>
      <c r="AQ89" s="82">
        <f t="shared" si="22"/>
        <v>0</v>
      </c>
      <c r="AR89" s="82">
        <f t="shared" si="22"/>
        <v>0</v>
      </c>
    </row>
    <row r="90" spans="2:44" ht="16.5">
      <c r="B90" s="16" t="s">
        <v>23</v>
      </c>
      <c r="C90" s="83">
        <f>存量业务到期结构!E31</f>
        <v>25881.781604442502</v>
      </c>
      <c r="D90" s="84">
        <f>存量业务到期结构!D31</f>
        <v>0.66866997292243024</v>
      </c>
      <c r="E90" s="82">
        <f>SUM(E91:E96)</f>
        <v>-172.45681831569755</v>
      </c>
      <c r="F90" s="82">
        <f t="shared" ref="F90:AR90" si="23">SUM(F91:F96)</f>
        <v>-12</v>
      </c>
      <c r="G90" s="82">
        <f t="shared" si="23"/>
        <v>-12.000000000001023</v>
      </c>
      <c r="H90" s="82">
        <f t="shared" si="23"/>
        <v>-11.999999999999886</v>
      </c>
      <c r="I90" s="82">
        <f t="shared" si="23"/>
        <v>-12.000000000000114</v>
      </c>
      <c r="J90" s="82">
        <f t="shared" si="23"/>
        <v>-11.999999999998408</v>
      </c>
      <c r="K90" s="82">
        <f t="shared" si="23"/>
        <v>-12.000000000000227</v>
      </c>
      <c r="L90" s="82">
        <f t="shared" si="23"/>
        <v>-12.000000000000455</v>
      </c>
      <c r="M90" s="82">
        <f t="shared" si="23"/>
        <v>-12.000000000000682</v>
      </c>
      <c r="N90" s="82">
        <f t="shared" si="23"/>
        <v>-11.999999999998749</v>
      </c>
      <c r="O90" s="82">
        <f t="shared" si="23"/>
        <v>-12.000000000000909</v>
      </c>
      <c r="P90" s="82">
        <f t="shared" si="23"/>
        <v>-11.999999999999091</v>
      </c>
      <c r="Q90" s="82">
        <f t="shared" si="23"/>
        <v>-12.000000000001251</v>
      </c>
      <c r="R90" s="82">
        <f t="shared" si="23"/>
        <v>0</v>
      </c>
      <c r="S90" s="82">
        <f t="shared" si="23"/>
        <v>0</v>
      </c>
      <c r="T90" s="82">
        <f t="shared" si="23"/>
        <v>0</v>
      </c>
      <c r="U90" s="82">
        <f t="shared" si="23"/>
        <v>0</v>
      </c>
      <c r="V90" s="82">
        <f t="shared" si="23"/>
        <v>0</v>
      </c>
      <c r="W90" s="82">
        <f t="shared" si="23"/>
        <v>0</v>
      </c>
      <c r="X90" s="82">
        <f t="shared" si="23"/>
        <v>0</v>
      </c>
      <c r="Y90" s="82">
        <f t="shared" si="23"/>
        <v>0</v>
      </c>
      <c r="Z90" s="82">
        <f t="shared" si="23"/>
        <v>0</v>
      </c>
      <c r="AA90" s="82">
        <f t="shared" si="23"/>
        <v>0</v>
      </c>
      <c r="AB90" s="82">
        <f t="shared" si="23"/>
        <v>0</v>
      </c>
      <c r="AC90" s="82">
        <f t="shared" si="23"/>
        <v>0</v>
      </c>
      <c r="AD90" s="82">
        <f t="shared" si="23"/>
        <v>0</v>
      </c>
      <c r="AE90" s="82">
        <f t="shared" si="23"/>
        <v>0</v>
      </c>
      <c r="AF90" s="82">
        <f t="shared" si="23"/>
        <v>0</v>
      </c>
      <c r="AG90" s="82">
        <f t="shared" si="23"/>
        <v>0</v>
      </c>
      <c r="AH90" s="82">
        <f t="shared" si="23"/>
        <v>0</v>
      </c>
      <c r="AI90" s="82">
        <f t="shared" si="23"/>
        <v>0</v>
      </c>
      <c r="AJ90" s="82">
        <f t="shared" si="23"/>
        <v>0</v>
      </c>
      <c r="AK90" s="82">
        <f t="shared" si="23"/>
        <v>0</v>
      </c>
      <c r="AL90" s="82">
        <f t="shared" si="23"/>
        <v>0</v>
      </c>
      <c r="AM90" s="82">
        <f t="shared" si="23"/>
        <v>0</v>
      </c>
      <c r="AN90" s="82">
        <f t="shared" si="23"/>
        <v>0</v>
      </c>
      <c r="AO90" s="82">
        <f t="shared" si="23"/>
        <v>0</v>
      </c>
      <c r="AP90" s="82">
        <f t="shared" si="23"/>
        <v>0</v>
      </c>
      <c r="AQ90" s="82">
        <f t="shared" si="23"/>
        <v>0</v>
      </c>
      <c r="AR90" s="82">
        <f t="shared" si="23"/>
        <v>0</v>
      </c>
    </row>
    <row r="91" spans="2:44" ht="16.5">
      <c r="B91" s="17" t="s">
        <v>48</v>
      </c>
      <c r="C91" s="83">
        <f>存量业务到期结构!E32</f>
        <v>6359.4505609836015</v>
      </c>
      <c r="D91" s="84">
        <f>存量业务到期结构!D32</f>
        <v>0.24571146832844104</v>
      </c>
      <c r="E91" s="82">
        <f>IF(E59=0,E31-E32-E33-E34-E35-C91,0)</f>
        <v>231.19517841870766</v>
      </c>
      <c r="F91" s="82">
        <f t="shared" ref="F91:AR91" si="24">IF(F59=0,(F31-F32-F33-F34-F35)-(E31-E32-E33-E34-E35),0)</f>
        <v>-59.373355880195959</v>
      </c>
      <c r="G91" s="82">
        <f t="shared" si="24"/>
        <v>108.6355428660554</v>
      </c>
      <c r="H91" s="82">
        <f t="shared" si="24"/>
        <v>-83.538063428663008</v>
      </c>
      <c r="I91" s="82">
        <f t="shared" si="24"/>
        <v>-83.560495861858726</v>
      </c>
      <c r="J91" s="82">
        <f t="shared" si="24"/>
        <v>-83.582928295054444</v>
      </c>
      <c r="K91" s="82">
        <f t="shared" si="24"/>
        <v>-83.605360728250162</v>
      </c>
      <c r="L91" s="82">
        <f t="shared" si="24"/>
        <v>-83.627793161447698</v>
      </c>
      <c r="M91" s="82">
        <f t="shared" si="24"/>
        <v>-83.650225594645235</v>
      </c>
      <c r="N91" s="82">
        <f t="shared" si="24"/>
        <v>-83.672658027837315</v>
      </c>
      <c r="O91" s="82">
        <f t="shared" si="24"/>
        <v>-83.695090461036671</v>
      </c>
      <c r="P91" s="82">
        <f t="shared" si="24"/>
        <v>-83.717522894230569</v>
      </c>
      <c r="Q91" s="82">
        <f t="shared" si="24"/>
        <v>-83.739955327429925</v>
      </c>
      <c r="R91" s="82">
        <f t="shared" si="24"/>
        <v>0</v>
      </c>
      <c r="S91" s="82">
        <f t="shared" si="24"/>
        <v>0</v>
      </c>
      <c r="T91" s="82">
        <f t="shared" si="24"/>
        <v>0</v>
      </c>
      <c r="U91" s="82">
        <f t="shared" si="24"/>
        <v>0</v>
      </c>
      <c r="V91" s="82">
        <f t="shared" si="24"/>
        <v>0</v>
      </c>
      <c r="W91" s="82">
        <f t="shared" si="24"/>
        <v>0</v>
      </c>
      <c r="X91" s="82">
        <f t="shared" si="24"/>
        <v>0</v>
      </c>
      <c r="Y91" s="82">
        <f t="shared" si="24"/>
        <v>0</v>
      </c>
      <c r="Z91" s="82">
        <f t="shared" si="24"/>
        <v>0</v>
      </c>
      <c r="AA91" s="82">
        <f t="shared" si="24"/>
        <v>0</v>
      </c>
      <c r="AB91" s="82">
        <f t="shared" si="24"/>
        <v>0</v>
      </c>
      <c r="AC91" s="82">
        <f t="shared" si="24"/>
        <v>0</v>
      </c>
      <c r="AD91" s="82">
        <f t="shared" si="24"/>
        <v>0</v>
      </c>
      <c r="AE91" s="82">
        <f t="shared" si="24"/>
        <v>0</v>
      </c>
      <c r="AF91" s="82">
        <f t="shared" si="24"/>
        <v>0</v>
      </c>
      <c r="AG91" s="82">
        <f t="shared" si="24"/>
        <v>0</v>
      </c>
      <c r="AH91" s="82">
        <f t="shared" si="24"/>
        <v>0</v>
      </c>
      <c r="AI91" s="82">
        <f t="shared" si="24"/>
        <v>0</v>
      </c>
      <c r="AJ91" s="82">
        <f t="shared" si="24"/>
        <v>0</v>
      </c>
      <c r="AK91" s="82">
        <f t="shared" si="24"/>
        <v>0</v>
      </c>
      <c r="AL91" s="82">
        <f t="shared" si="24"/>
        <v>0</v>
      </c>
      <c r="AM91" s="82">
        <f t="shared" si="24"/>
        <v>0</v>
      </c>
      <c r="AN91" s="82">
        <f t="shared" si="24"/>
        <v>0</v>
      </c>
      <c r="AO91" s="82">
        <f t="shared" si="24"/>
        <v>0</v>
      </c>
      <c r="AP91" s="82">
        <f t="shared" si="24"/>
        <v>0</v>
      </c>
      <c r="AQ91" s="82">
        <f t="shared" si="24"/>
        <v>0</v>
      </c>
      <c r="AR91" s="82">
        <f t="shared" si="24"/>
        <v>0</v>
      </c>
    </row>
    <row r="92" spans="2:44" ht="16.5">
      <c r="B92" s="17" t="s">
        <v>49</v>
      </c>
      <c r="C92" s="83">
        <f>存量业务到期结构!E33</f>
        <v>3110.6532842270003</v>
      </c>
      <c r="D92" s="84">
        <f>存量业务到期结构!D33</f>
        <v>0.12018698448846618</v>
      </c>
      <c r="E92" s="82">
        <f>IF(E59=0,E34-C92,0)</f>
        <v>77.155008305899628</v>
      </c>
      <c r="F92" s="82">
        <f t="shared" ref="F92:AR92" si="25">IF(F59=0,F34-E34,0)</f>
        <v>77.5</v>
      </c>
      <c r="G92" s="82">
        <f t="shared" si="25"/>
        <v>77.5</v>
      </c>
      <c r="H92" s="82">
        <f t="shared" si="25"/>
        <v>77.5</v>
      </c>
      <c r="I92" s="82">
        <f t="shared" si="25"/>
        <v>77.5</v>
      </c>
      <c r="J92" s="82">
        <f t="shared" si="25"/>
        <v>77.5</v>
      </c>
      <c r="K92" s="82">
        <f t="shared" si="25"/>
        <v>77.5</v>
      </c>
      <c r="L92" s="82">
        <f t="shared" si="25"/>
        <v>77.5</v>
      </c>
      <c r="M92" s="82">
        <f t="shared" si="25"/>
        <v>77.5</v>
      </c>
      <c r="N92" s="82">
        <f t="shared" si="25"/>
        <v>77.5</v>
      </c>
      <c r="O92" s="82">
        <f t="shared" si="25"/>
        <v>77.5</v>
      </c>
      <c r="P92" s="82">
        <f t="shared" si="25"/>
        <v>77.5</v>
      </c>
      <c r="Q92" s="82">
        <f t="shared" si="25"/>
        <v>77.5</v>
      </c>
      <c r="R92" s="82">
        <f t="shared" si="25"/>
        <v>0</v>
      </c>
      <c r="S92" s="82">
        <f t="shared" si="25"/>
        <v>0</v>
      </c>
      <c r="T92" s="82">
        <f t="shared" si="25"/>
        <v>0</v>
      </c>
      <c r="U92" s="82">
        <f t="shared" si="25"/>
        <v>0</v>
      </c>
      <c r="V92" s="82">
        <f t="shared" si="25"/>
        <v>0</v>
      </c>
      <c r="W92" s="82">
        <f t="shared" si="25"/>
        <v>0</v>
      </c>
      <c r="X92" s="82">
        <f t="shared" si="25"/>
        <v>0</v>
      </c>
      <c r="Y92" s="82">
        <f t="shared" si="25"/>
        <v>0</v>
      </c>
      <c r="Z92" s="82">
        <f t="shared" si="25"/>
        <v>0</v>
      </c>
      <c r="AA92" s="82">
        <f t="shared" si="25"/>
        <v>0</v>
      </c>
      <c r="AB92" s="82">
        <f t="shared" si="25"/>
        <v>0</v>
      </c>
      <c r="AC92" s="82">
        <f t="shared" si="25"/>
        <v>0</v>
      </c>
      <c r="AD92" s="82">
        <f t="shared" si="25"/>
        <v>0</v>
      </c>
      <c r="AE92" s="82">
        <f t="shared" si="25"/>
        <v>0</v>
      </c>
      <c r="AF92" s="82">
        <f t="shared" si="25"/>
        <v>0</v>
      </c>
      <c r="AG92" s="82">
        <f t="shared" si="25"/>
        <v>0</v>
      </c>
      <c r="AH92" s="82">
        <f t="shared" si="25"/>
        <v>0</v>
      </c>
      <c r="AI92" s="82">
        <f t="shared" si="25"/>
        <v>0</v>
      </c>
      <c r="AJ92" s="82">
        <f t="shared" si="25"/>
        <v>0</v>
      </c>
      <c r="AK92" s="82">
        <f t="shared" si="25"/>
        <v>0</v>
      </c>
      <c r="AL92" s="82">
        <f t="shared" si="25"/>
        <v>0</v>
      </c>
      <c r="AM92" s="82">
        <f t="shared" si="25"/>
        <v>0</v>
      </c>
      <c r="AN92" s="82">
        <f t="shared" si="25"/>
        <v>0</v>
      </c>
      <c r="AO92" s="82">
        <f t="shared" si="25"/>
        <v>0</v>
      </c>
      <c r="AP92" s="82">
        <f t="shared" si="25"/>
        <v>0</v>
      </c>
      <c r="AQ92" s="82">
        <f t="shared" si="25"/>
        <v>0</v>
      </c>
      <c r="AR92" s="82">
        <f t="shared" si="25"/>
        <v>0</v>
      </c>
    </row>
    <row r="93" spans="2:44" ht="16.5">
      <c r="B93" s="17" t="s">
        <v>50</v>
      </c>
      <c r="C93" s="83">
        <f>存量业务到期结构!E34</f>
        <v>614.39670133000016</v>
      </c>
      <c r="D93" s="84">
        <f>存量业务到期结构!D34</f>
        <v>2.3738578383821207E-2</v>
      </c>
      <c r="E93" s="82">
        <f>IF(E59=0,E32-C93,0)</f>
        <v>-4.0896000453001307</v>
      </c>
      <c r="F93" s="82">
        <f t="shared" ref="F93:AR93" si="26">IF(F59=0,F32-E32,0)</f>
        <v>25</v>
      </c>
      <c r="G93" s="82">
        <f t="shared" si="26"/>
        <v>25</v>
      </c>
      <c r="H93" s="82">
        <f t="shared" si="26"/>
        <v>25</v>
      </c>
      <c r="I93" s="82">
        <f t="shared" si="26"/>
        <v>25</v>
      </c>
      <c r="J93" s="82">
        <f t="shared" si="26"/>
        <v>25</v>
      </c>
      <c r="K93" s="82">
        <f t="shared" si="26"/>
        <v>25</v>
      </c>
      <c r="L93" s="82">
        <f t="shared" si="26"/>
        <v>25</v>
      </c>
      <c r="M93" s="82">
        <f t="shared" si="26"/>
        <v>25</v>
      </c>
      <c r="N93" s="82">
        <f t="shared" si="26"/>
        <v>25</v>
      </c>
      <c r="O93" s="82">
        <f t="shared" si="26"/>
        <v>25</v>
      </c>
      <c r="P93" s="82">
        <f t="shared" si="26"/>
        <v>25</v>
      </c>
      <c r="Q93" s="82">
        <f t="shared" si="26"/>
        <v>25</v>
      </c>
      <c r="R93" s="82">
        <f t="shared" si="26"/>
        <v>0</v>
      </c>
      <c r="S93" s="82">
        <f t="shared" si="26"/>
        <v>0</v>
      </c>
      <c r="T93" s="82">
        <f t="shared" si="26"/>
        <v>0</v>
      </c>
      <c r="U93" s="82">
        <f t="shared" si="26"/>
        <v>0</v>
      </c>
      <c r="V93" s="82">
        <f t="shared" si="26"/>
        <v>0</v>
      </c>
      <c r="W93" s="82">
        <f t="shared" si="26"/>
        <v>0</v>
      </c>
      <c r="X93" s="82">
        <f t="shared" si="26"/>
        <v>0</v>
      </c>
      <c r="Y93" s="82">
        <f t="shared" si="26"/>
        <v>0</v>
      </c>
      <c r="Z93" s="82">
        <f t="shared" si="26"/>
        <v>0</v>
      </c>
      <c r="AA93" s="82">
        <f t="shared" si="26"/>
        <v>0</v>
      </c>
      <c r="AB93" s="82">
        <f t="shared" si="26"/>
        <v>0</v>
      </c>
      <c r="AC93" s="82">
        <f t="shared" si="26"/>
        <v>0</v>
      </c>
      <c r="AD93" s="82">
        <f t="shared" si="26"/>
        <v>0</v>
      </c>
      <c r="AE93" s="82">
        <f t="shared" si="26"/>
        <v>0</v>
      </c>
      <c r="AF93" s="82">
        <f t="shared" si="26"/>
        <v>0</v>
      </c>
      <c r="AG93" s="82">
        <f t="shared" si="26"/>
        <v>0</v>
      </c>
      <c r="AH93" s="82">
        <f t="shared" si="26"/>
        <v>0</v>
      </c>
      <c r="AI93" s="82">
        <f t="shared" si="26"/>
        <v>0</v>
      </c>
      <c r="AJ93" s="82">
        <f t="shared" si="26"/>
        <v>0</v>
      </c>
      <c r="AK93" s="82">
        <f t="shared" si="26"/>
        <v>0</v>
      </c>
      <c r="AL93" s="82">
        <f t="shared" si="26"/>
        <v>0</v>
      </c>
      <c r="AM93" s="82">
        <f t="shared" si="26"/>
        <v>0</v>
      </c>
      <c r="AN93" s="82">
        <f t="shared" si="26"/>
        <v>0</v>
      </c>
      <c r="AO93" s="82">
        <f t="shared" si="26"/>
        <v>0</v>
      </c>
      <c r="AP93" s="82">
        <f t="shared" si="26"/>
        <v>0</v>
      </c>
      <c r="AQ93" s="82">
        <f t="shared" si="26"/>
        <v>0</v>
      </c>
      <c r="AR93" s="82">
        <f t="shared" si="26"/>
        <v>0</v>
      </c>
    </row>
    <row r="94" spans="2:44" ht="16.5">
      <c r="B94" s="17" t="s">
        <v>51</v>
      </c>
      <c r="C94" s="83">
        <f>存量业务到期结构!E35</f>
        <v>144.6</v>
      </c>
      <c r="D94" s="84">
        <f>存量业务到期结构!D35</f>
        <v>5.5869415100535426E-3</v>
      </c>
      <c r="E94" s="82">
        <f>IF(E59=0,E35-C94,0)</f>
        <v>-11.5</v>
      </c>
      <c r="F94" s="82">
        <f t="shared" ref="F94:AR94" si="27">IF(F59=0,F35-E35,0)</f>
        <v>0</v>
      </c>
      <c r="G94" s="82">
        <f t="shared" si="27"/>
        <v>0</v>
      </c>
      <c r="H94" s="82">
        <f t="shared" si="27"/>
        <v>0</v>
      </c>
      <c r="I94" s="82">
        <f t="shared" si="27"/>
        <v>0</v>
      </c>
      <c r="J94" s="82">
        <f t="shared" si="27"/>
        <v>0</v>
      </c>
      <c r="K94" s="82">
        <f t="shared" si="27"/>
        <v>0</v>
      </c>
      <c r="L94" s="82">
        <f t="shared" si="27"/>
        <v>0</v>
      </c>
      <c r="M94" s="82">
        <f t="shared" si="27"/>
        <v>0</v>
      </c>
      <c r="N94" s="82">
        <f t="shared" si="27"/>
        <v>0</v>
      </c>
      <c r="O94" s="82">
        <f t="shared" si="27"/>
        <v>0</v>
      </c>
      <c r="P94" s="82">
        <f t="shared" si="27"/>
        <v>0</v>
      </c>
      <c r="Q94" s="82">
        <f t="shared" si="27"/>
        <v>0</v>
      </c>
      <c r="R94" s="82">
        <f t="shared" si="27"/>
        <v>0</v>
      </c>
      <c r="S94" s="82">
        <f t="shared" si="27"/>
        <v>0</v>
      </c>
      <c r="T94" s="82">
        <f t="shared" si="27"/>
        <v>0</v>
      </c>
      <c r="U94" s="82">
        <f t="shared" si="27"/>
        <v>0</v>
      </c>
      <c r="V94" s="82">
        <f t="shared" si="27"/>
        <v>0</v>
      </c>
      <c r="W94" s="82">
        <f t="shared" si="27"/>
        <v>0</v>
      </c>
      <c r="X94" s="82">
        <f t="shared" si="27"/>
        <v>0</v>
      </c>
      <c r="Y94" s="82">
        <f t="shared" si="27"/>
        <v>0</v>
      </c>
      <c r="Z94" s="82">
        <f t="shared" si="27"/>
        <v>0</v>
      </c>
      <c r="AA94" s="82">
        <f t="shared" si="27"/>
        <v>0</v>
      </c>
      <c r="AB94" s="82">
        <f t="shared" si="27"/>
        <v>0</v>
      </c>
      <c r="AC94" s="82">
        <f t="shared" si="27"/>
        <v>0</v>
      </c>
      <c r="AD94" s="82">
        <f t="shared" si="27"/>
        <v>0</v>
      </c>
      <c r="AE94" s="82">
        <f t="shared" si="27"/>
        <v>0</v>
      </c>
      <c r="AF94" s="82">
        <f t="shared" si="27"/>
        <v>0</v>
      </c>
      <c r="AG94" s="82">
        <f t="shared" si="27"/>
        <v>0</v>
      </c>
      <c r="AH94" s="82">
        <f t="shared" si="27"/>
        <v>0</v>
      </c>
      <c r="AI94" s="82">
        <f t="shared" si="27"/>
        <v>0</v>
      </c>
      <c r="AJ94" s="82">
        <f t="shared" si="27"/>
        <v>0</v>
      </c>
      <c r="AK94" s="82">
        <f t="shared" si="27"/>
        <v>0</v>
      </c>
      <c r="AL94" s="82">
        <f t="shared" si="27"/>
        <v>0</v>
      </c>
      <c r="AM94" s="82">
        <f t="shared" si="27"/>
        <v>0</v>
      </c>
      <c r="AN94" s="82">
        <f t="shared" si="27"/>
        <v>0</v>
      </c>
      <c r="AO94" s="82">
        <f t="shared" si="27"/>
        <v>0</v>
      </c>
      <c r="AP94" s="82">
        <f t="shared" si="27"/>
        <v>0</v>
      </c>
      <c r="AQ94" s="82">
        <f t="shared" si="27"/>
        <v>0</v>
      </c>
      <c r="AR94" s="82">
        <f t="shared" si="27"/>
        <v>0</v>
      </c>
    </row>
    <row r="95" spans="2:44" ht="16.5">
      <c r="B95" s="21" t="s">
        <v>52</v>
      </c>
      <c r="C95" s="83">
        <f>存量业务到期结构!E36</f>
        <v>14916.387520664599</v>
      </c>
      <c r="D95" s="84">
        <f>存量业务到期结构!D36</f>
        <v>0.57632769446228005</v>
      </c>
      <c r="E95" s="82">
        <f>IF(E59=0,E29-C95,0)</f>
        <v>-464.18606971900772</v>
      </c>
      <c r="F95" s="82">
        <f t="shared" ref="F95:AR95" si="28">IF(F59=0,F29-E29,0)</f>
        <v>-58.140311656112317</v>
      </c>
      <c r="G95" s="82">
        <f t="shared" si="28"/>
        <v>-237.88958515899867</v>
      </c>
      <c r="H95" s="82">
        <f t="shared" si="28"/>
        <v>-32.286986869983593</v>
      </c>
      <c r="I95" s="82">
        <f t="shared" si="28"/>
        <v>-32.262986869984161</v>
      </c>
      <c r="J95" s="82">
        <f t="shared" si="28"/>
        <v>-32.238986869982909</v>
      </c>
      <c r="K95" s="82">
        <f t="shared" si="28"/>
        <v>-32.214986869985296</v>
      </c>
      <c r="L95" s="82">
        <f t="shared" si="28"/>
        <v>-32.190986869984044</v>
      </c>
      <c r="M95" s="82">
        <f t="shared" si="28"/>
        <v>-32.166986869982793</v>
      </c>
      <c r="N95" s="82">
        <f t="shared" si="28"/>
        <v>-32.14298686998518</v>
      </c>
      <c r="O95" s="82">
        <f t="shared" si="28"/>
        <v>-32.118986869983928</v>
      </c>
      <c r="P95" s="82">
        <f t="shared" si="28"/>
        <v>-32.094986869984496</v>
      </c>
      <c r="Q95" s="82">
        <f t="shared" si="28"/>
        <v>-32.070986869983244</v>
      </c>
      <c r="R95" s="82">
        <f t="shared" si="28"/>
        <v>0</v>
      </c>
      <c r="S95" s="82">
        <f t="shared" si="28"/>
        <v>0</v>
      </c>
      <c r="T95" s="82">
        <f t="shared" si="28"/>
        <v>0</v>
      </c>
      <c r="U95" s="82">
        <f t="shared" si="28"/>
        <v>0</v>
      </c>
      <c r="V95" s="82">
        <f t="shared" si="28"/>
        <v>0</v>
      </c>
      <c r="W95" s="82">
        <f t="shared" si="28"/>
        <v>0</v>
      </c>
      <c r="X95" s="82">
        <f t="shared" si="28"/>
        <v>0</v>
      </c>
      <c r="Y95" s="82">
        <f t="shared" si="28"/>
        <v>0</v>
      </c>
      <c r="Z95" s="82">
        <f t="shared" si="28"/>
        <v>0</v>
      </c>
      <c r="AA95" s="82">
        <f t="shared" si="28"/>
        <v>0</v>
      </c>
      <c r="AB95" s="82">
        <f t="shared" si="28"/>
        <v>0</v>
      </c>
      <c r="AC95" s="82">
        <f t="shared" si="28"/>
        <v>0</v>
      </c>
      <c r="AD95" s="82">
        <f t="shared" si="28"/>
        <v>0</v>
      </c>
      <c r="AE95" s="82">
        <f t="shared" si="28"/>
        <v>0</v>
      </c>
      <c r="AF95" s="82">
        <f t="shared" si="28"/>
        <v>0</v>
      </c>
      <c r="AG95" s="82">
        <f t="shared" si="28"/>
        <v>0</v>
      </c>
      <c r="AH95" s="82">
        <f t="shared" si="28"/>
        <v>0</v>
      </c>
      <c r="AI95" s="82">
        <f t="shared" si="28"/>
        <v>0</v>
      </c>
      <c r="AJ95" s="82">
        <f t="shared" si="28"/>
        <v>0</v>
      </c>
      <c r="AK95" s="82">
        <f t="shared" si="28"/>
        <v>0</v>
      </c>
      <c r="AL95" s="82">
        <f t="shared" si="28"/>
        <v>0</v>
      </c>
      <c r="AM95" s="82">
        <f t="shared" si="28"/>
        <v>0</v>
      </c>
      <c r="AN95" s="82">
        <f t="shared" si="28"/>
        <v>0</v>
      </c>
      <c r="AO95" s="82">
        <f t="shared" si="28"/>
        <v>0</v>
      </c>
      <c r="AP95" s="82">
        <f t="shared" si="28"/>
        <v>0</v>
      </c>
      <c r="AQ95" s="82">
        <f t="shared" si="28"/>
        <v>0</v>
      </c>
      <c r="AR95" s="82">
        <f t="shared" si="28"/>
        <v>0</v>
      </c>
    </row>
    <row r="96" spans="2:44" ht="16.5">
      <c r="B96" s="21" t="s">
        <v>53</v>
      </c>
      <c r="C96" s="83">
        <f>存量业务到期结构!E37</f>
        <v>736.29353723729992</v>
      </c>
      <c r="D96" s="84">
        <f>存量业务到期结构!D37</f>
        <v>2.8448332826937931E-2</v>
      </c>
      <c r="E96" s="82">
        <f>IF(E59=0,E33-C96,0)</f>
        <v>-1.0313352759969803</v>
      </c>
      <c r="F96" s="82">
        <f t="shared" ref="F96:AR96" si="29">IF(F59=0,F33-E33,0)</f>
        <v>3.0136675363082759</v>
      </c>
      <c r="G96" s="82">
        <f t="shared" si="29"/>
        <v>14.754042292942245</v>
      </c>
      <c r="H96" s="82">
        <f t="shared" si="29"/>
        <v>1.3250502986467154</v>
      </c>
      <c r="I96" s="82">
        <f t="shared" si="29"/>
        <v>1.3234827318427733</v>
      </c>
      <c r="J96" s="82">
        <f t="shared" si="29"/>
        <v>1.3219151650389449</v>
      </c>
      <c r="K96" s="82">
        <f t="shared" si="29"/>
        <v>1.3203475982352302</v>
      </c>
      <c r="L96" s="82">
        <f t="shared" si="29"/>
        <v>1.3187800314312881</v>
      </c>
      <c r="M96" s="82">
        <f t="shared" si="29"/>
        <v>1.317212464627346</v>
      </c>
      <c r="N96" s="82">
        <f t="shared" si="29"/>
        <v>1.3156448978237449</v>
      </c>
      <c r="O96" s="82">
        <f t="shared" si="29"/>
        <v>1.3140773310196892</v>
      </c>
      <c r="P96" s="82">
        <f t="shared" si="29"/>
        <v>1.3125097642159744</v>
      </c>
      <c r="Q96" s="82">
        <f t="shared" si="29"/>
        <v>1.3109421974119186</v>
      </c>
      <c r="R96" s="82">
        <f t="shared" si="29"/>
        <v>0</v>
      </c>
      <c r="S96" s="82">
        <f t="shared" si="29"/>
        <v>0</v>
      </c>
      <c r="T96" s="82">
        <f t="shared" si="29"/>
        <v>0</v>
      </c>
      <c r="U96" s="82">
        <f t="shared" si="29"/>
        <v>0</v>
      </c>
      <c r="V96" s="82">
        <f t="shared" si="29"/>
        <v>0</v>
      </c>
      <c r="W96" s="82">
        <f t="shared" si="29"/>
        <v>0</v>
      </c>
      <c r="X96" s="82">
        <f t="shared" si="29"/>
        <v>0</v>
      </c>
      <c r="Y96" s="82">
        <f t="shared" si="29"/>
        <v>0</v>
      </c>
      <c r="Z96" s="82">
        <f t="shared" si="29"/>
        <v>0</v>
      </c>
      <c r="AA96" s="82">
        <f t="shared" si="29"/>
        <v>0</v>
      </c>
      <c r="AB96" s="82">
        <f t="shared" si="29"/>
        <v>0</v>
      </c>
      <c r="AC96" s="82">
        <f t="shared" si="29"/>
        <v>0</v>
      </c>
      <c r="AD96" s="82">
        <f t="shared" si="29"/>
        <v>0</v>
      </c>
      <c r="AE96" s="82">
        <f t="shared" si="29"/>
        <v>0</v>
      </c>
      <c r="AF96" s="82">
        <f t="shared" si="29"/>
        <v>0</v>
      </c>
      <c r="AG96" s="82">
        <f t="shared" si="29"/>
        <v>0</v>
      </c>
      <c r="AH96" s="82">
        <f t="shared" si="29"/>
        <v>0</v>
      </c>
      <c r="AI96" s="82">
        <f t="shared" si="29"/>
        <v>0</v>
      </c>
      <c r="AJ96" s="82">
        <f t="shared" si="29"/>
        <v>0</v>
      </c>
      <c r="AK96" s="82">
        <f t="shared" si="29"/>
        <v>0</v>
      </c>
      <c r="AL96" s="82">
        <f t="shared" si="29"/>
        <v>0</v>
      </c>
      <c r="AM96" s="82">
        <f t="shared" si="29"/>
        <v>0</v>
      </c>
      <c r="AN96" s="82">
        <f t="shared" si="29"/>
        <v>0</v>
      </c>
      <c r="AO96" s="82">
        <f t="shared" si="29"/>
        <v>0</v>
      </c>
      <c r="AP96" s="82">
        <f t="shared" si="29"/>
        <v>0</v>
      </c>
      <c r="AQ96" s="82">
        <f t="shared" si="29"/>
        <v>0</v>
      </c>
      <c r="AR96" s="82">
        <f t="shared" si="29"/>
        <v>0</v>
      </c>
    </row>
    <row r="97" spans="2:44" ht="16.5">
      <c r="B97" s="16" t="s">
        <v>24</v>
      </c>
      <c r="C97" s="83">
        <f>存量业务到期结构!E38</f>
        <v>12824.579758437099</v>
      </c>
      <c r="D97" s="84">
        <f>存量业务到期结构!D38</f>
        <v>0.33133002707756981</v>
      </c>
      <c r="E97" s="82">
        <f>SUM(E98:E102)</f>
        <v>3.8264577541997866</v>
      </c>
      <c r="F97" s="82">
        <f t="shared" ref="F97:AR97" si="30">SUM(F98:F102)</f>
        <v>164.16666666666629</v>
      </c>
      <c r="G97" s="82">
        <f t="shared" si="30"/>
        <v>164.16666666666578</v>
      </c>
      <c r="H97" s="82">
        <f t="shared" si="30"/>
        <v>164.16666666666615</v>
      </c>
      <c r="I97" s="82">
        <f t="shared" si="30"/>
        <v>164.16666666666612</v>
      </c>
      <c r="J97" s="82">
        <f t="shared" si="30"/>
        <v>164.16666666666603</v>
      </c>
      <c r="K97" s="82">
        <f t="shared" si="30"/>
        <v>164.166666666666</v>
      </c>
      <c r="L97" s="82">
        <f t="shared" si="30"/>
        <v>164.16666666666592</v>
      </c>
      <c r="M97" s="82">
        <f t="shared" si="30"/>
        <v>164.16666666666632</v>
      </c>
      <c r="N97" s="82">
        <f t="shared" si="30"/>
        <v>164.16666666666583</v>
      </c>
      <c r="O97" s="82">
        <f t="shared" si="30"/>
        <v>164.16666666666617</v>
      </c>
      <c r="P97" s="82">
        <f t="shared" si="30"/>
        <v>164.16666666666617</v>
      </c>
      <c r="Q97" s="82">
        <f t="shared" si="30"/>
        <v>164.16666666666609</v>
      </c>
      <c r="R97" s="82">
        <f t="shared" si="30"/>
        <v>0</v>
      </c>
      <c r="S97" s="82">
        <f t="shared" si="30"/>
        <v>0</v>
      </c>
      <c r="T97" s="82">
        <f t="shared" si="30"/>
        <v>0</v>
      </c>
      <c r="U97" s="82">
        <f t="shared" si="30"/>
        <v>0</v>
      </c>
      <c r="V97" s="82">
        <f t="shared" si="30"/>
        <v>0</v>
      </c>
      <c r="W97" s="82">
        <f t="shared" si="30"/>
        <v>0</v>
      </c>
      <c r="X97" s="82">
        <f t="shared" si="30"/>
        <v>0</v>
      </c>
      <c r="Y97" s="82">
        <f t="shared" si="30"/>
        <v>0</v>
      </c>
      <c r="Z97" s="82">
        <f t="shared" si="30"/>
        <v>0</v>
      </c>
      <c r="AA97" s="82">
        <f t="shared" si="30"/>
        <v>0</v>
      </c>
      <c r="AB97" s="82">
        <f t="shared" si="30"/>
        <v>0</v>
      </c>
      <c r="AC97" s="82">
        <f t="shared" si="30"/>
        <v>0</v>
      </c>
      <c r="AD97" s="82">
        <f t="shared" si="30"/>
        <v>0</v>
      </c>
      <c r="AE97" s="82">
        <f t="shared" si="30"/>
        <v>0</v>
      </c>
      <c r="AF97" s="82">
        <f t="shared" si="30"/>
        <v>0</v>
      </c>
      <c r="AG97" s="82">
        <f t="shared" si="30"/>
        <v>0</v>
      </c>
      <c r="AH97" s="82">
        <f t="shared" si="30"/>
        <v>0</v>
      </c>
      <c r="AI97" s="82">
        <f t="shared" si="30"/>
        <v>0</v>
      </c>
      <c r="AJ97" s="82">
        <f t="shared" si="30"/>
        <v>0</v>
      </c>
      <c r="AK97" s="82">
        <f t="shared" si="30"/>
        <v>0</v>
      </c>
      <c r="AL97" s="82">
        <f t="shared" si="30"/>
        <v>0</v>
      </c>
      <c r="AM97" s="82">
        <f t="shared" si="30"/>
        <v>0</v>
      </c>
      <c r="AN97" s="82">
        <f t="shared" si="30"/>
        <v>0</v>
      </c>
      <c r="AO97" s="82">
        <f t="shared" si="30"/>
        <v>0</v>
      </c>
      <c r="AP97" s="82">
        <f t="shared" si="30"/>
        <v>0</v>
      </c>
      <c r="AQ97" s="82">
        <f t="shared" si="30"/>
        <v>0</v>
      </c>
      <c r="AR97" s="82">
        <f t="shared" si="30"/>
        <v>0</v>
      </c>
    </row>
    <row r="98" spans="2:44" ht="16.5">
      <c r="B98" s="17" t="s">
        <v>54</v>
      </c>
      <c r="C98" s="83">
        <f>存量业务到期结构!E39</f>
        <v>1639.9824810611003</v>
      </c>
      <c r="D98" s="84">
        <f>存量业务到期结构!D39</f>
        <v>0.12787806789397368</v>
      </c>
      <c r="E98" s="82">
        <f>IF(E59=0,E41-E42-E43-E44-C98,0)</f>
        <v>32.689626291321247</v>
      </c>
      <c r="F98" s="82">
        <f t="shared" ref="F98:AR98" si="31">IF(F59=0,(F41-F42-F43-F44)-(E41-E42-E43-E44),0)</f>
        <v>-108.51973346842101</v>
      </c>
      <c r="G98" s="82">
        <f t="shared" si="31"/>
        <v>-62.61301352245232</v>
      </c>
      <c r="H98" s="82">
        <f t="shared" si="31"/>
        <v>-61.150493455337482</v>
      </c>
      <c r="I98" s="82">
        <f t="shared" si="31"/>
        <v>-59.68797338822128</v>
      </c>
      <c r="J98" s="82">
        <f t="shared" si="31"/>
        <v>-58.225453321106897</v>
      </c>
      <c r="K98" s="82">
        <f t="shared" si="31"/>
        <v>-56.762933253990923</v>
      </c>
      <c r="L98" s="82">
        <f t="shared" si="31"/>
        <v>-55.30041318687654</v>
      </c>
      <c r="M98" s="82">
        <f t="shared" si="31"/>
        <v>-53.837893119759883</v>
      </c>
      <c r="N98" s="82">
        <f t="shared" si="31"/>
        <v>-52.375373052644136</v>
      </c>
      <c r="O98" s="82">
        <f t="shared" si="31"/>
        <v>-50.912852985531117</v>
      </c>
      <c r="P98" s="82">
        <f t="shared" si="31"/>
        <v>-49.450332918413096</v>
      </c>
      <c r="Q98" s="82">
        <f t="shared" si="31"/>
        <v>-47.987812851298713</v>
      </c>
      <c r="R98" s="82">
        <f t="shared" si="31"/>
        <v>0</v>
      </c>
      <c r="S98" s="82">
        <f t="shared" si="31"/>
        <v>0</v>
      </c>
      <c r="T98" s="82">
        <f t="shared" si="31"/>
        <v>0</v>
      </c>
      <c r="U98" s="82">
        <f t="shared" si="31"/>
        <v>0</v>
      </c>
      <c r="V98" s="82">
        <f t="shared" si="31"/>
        <v>0</v>
      </c>
      <c r="W98" s="82">
        <f t="shared" si="31"/>
        <v>0</v>
      </c>
      <c r="X98" s="82">
        <f t="shared" si="31"/>
        <v>0</v>
      </c>
      <c r="Y98" s="82">
        <f t="shared" si="31"/>
        <v>0</v>
      </c>
      <c r="Z98" s="82">
        <f t="shared" si="31"/>
        <v>0</v>
      </c>
      <c r="AA98" s="82">
        <f t="shared" si="31"/>
        <v>0</v>
      </c>
      <c r="AB98" s="82">
        <f t="shared" si="31"/>
        <v>0</v>
      </c>
      <c r="AC98" s="82">
        <f t="shared" si="31"/>
        <v>0</v>
      </c>
      <c r="AD98" s="82">
        <f t="shared" si="31"/>
        <v>0</v>
      </c>
      <c r="AE98" s="82">
        <f t="shared" si="31"/>
        <v>0</v>
      </c>
      <c r="AF98" s="82">
        <f t="shared" si="31"/>
        <v>0</v>
      </c>
      <c r="AG98" s="82">
        <f t="shared" si="31"/>
        <v>0</v>
      </c>
      <c r="AH98" s="82">
        <f t="shared" si="31"/>
        <v>0</v>
      </c>
      <c r="AI98" s="82">
        <f t="shared" si="31"/>
        <v>0</v>
      </c>
      <c r="AJ98" s="82">
        <f t="shared" si="31"/>
        <v>0</v>
      </c>
      <c r="AK98" s="82">
        <f t="shared" si="31"/>
        <v>0</v>
      </c>
      <c r="AL98" s="82">
        <f t="shared" si="31"/>
        <v>0</v>
      </c>
      <c r="AM98" s="82">
        <f t="shared" si="31"/>
        <v>0</v>
      </c>
      <c r="AN98" s="82">
        <f t="shared" si="31"/>
        <v>0</v>
      </c>
      <c r="AO98" s="82">
        <f t="shared" si="31"/>
        <v>0</v>
      </c>
      <c r="AP98" s="82">
        <f t="shared" si="31"/>
        <v>0</v>
      </c>
      <c r="AQ98" s="82">
        <f t="shared" si="31"/>
        <v>0</v>
      </c>
      <c r="AR98" s="82">
        <f t="shared" si="31"/>
        <v>0</v>
      </c>
    </row>
    <row r="99" spans="2:44" ht="16.5">
      <c r="B99" s="17" t="s">
        <v>55</v>
      </c>
      <c r="C99" s="83">
        <f>存量业务到期结构!E40</f>
        <v>1109.7196000000001</v>
      </c>
      <c r="D99" s="84">
        <f>存量业务到期结构!D40</f>
        <v>8.6530679437658145E-2</v>
      </c>
      <c r="E99" s="82">
        <f>IF(E59=0,E44-C99,0)</f>
        <v>26.519773333299781</v>
      </c>
      <c r="F99" s="82">
        <f t="shared" ref="F99:AR99" si="32">IF(F59=0,F44-E44,0)</f>
        <v>158.33333333333326</v>
      </c>
      <c r="G99" s="82">
        <f t="shared" si="32"/>
        <v>158.33333333333326</v>
      </c>
      <c r="H99" s="82">
        <f t="shared" si="32"/>
        <v>158.33333333333326</v>
      </c>
      <c r="I99" s="82">
        <f t="shared" si="32"/>
        <v>158.33333333333326</v>
      </c>
      <c r="J99" s="82">
        <f t="shared" si="32"/>
        <v>158.33333333333326</v>
      </c>
      <c r="K99" s="82">
        <f t="shared" si="32"/>
        <v>158.33333333333348</v>
      </c>
      <c r="L99" s="82">
        <f t="shared" si="32"/>
        <v>158.33333333333348</v>
      </c>
      <c r="M99" s="82">
        <f t="shared" si="32"/>
        <v>158.33333333333348</v>
      </c>
      <c r="N99" s="82">
        <f t="shared" si="32"/>
        <v>158.33333333333348</v>
      </c>
      <c r="O99" s="82">
        <f t="shared" si="32"/>
        <v>158.33333333333348</v>
      </c>
      <c r="P99" s="82">
        <f t="shared" si="32"/>
        <v>158.33333333333348</v>
      </c>
      <c r="Q99" s="82">
        <f t="shared" si="32"/>
        <v>158.33333333333348</v>
      </c>
      <c r="R99" s="82">
        <f t="shared" si="32"/>
        <v>0</v>
      </c>
      <c r="S99" s="82">
        <f t="shared" si="32"/>
        <v>0</v>
      </c>
      <c r="T99" s="82">
        <f t="shared" si="32"/>
        <v>0</v>
      </c>
      <c r="U99" s="82">
        <f t="shared" si="32"/>
        <v>0</v>
      </c>
      <c r="V99" s="82">
        <f t="shared" si="32"/>
        <v>0</v>
      </c>
      <c r="W99" s="82">
        <f t="shared" si="32"/>
        <v>0</v>
      </c>
      <c r="X99" s="82">
        <f t="shared" si="32"/>
        <v>0</v>
      </c>
      <c r="Y99" s="82">
        <f t="shared" si="32"/>
        <v>0</v>
      </c>
      <c r="Z99" s="82">
        <f t="shared" si="32"/>
        <v>0</v>
      </c>
      <c r="AA99" s="82">
        <f t="shared" si="32"/>
        <v>0</v>
      </c>
      <c r="AB99" s="82">
        <f t="shared" si="32"/>
        <v>0</v>
      </c>
      <c r="AC99" s="82">
        <f t="shared" si="32"/>
        <v>0</v>
      </c>
      <c r="AD99" s="82">
        <f t="shared" si="32"/>
        <v>0</v>
      </c>
      <c r="AE99" s="82">
        <f t="shared" si="32"/>
        <v>0</v>
      </c>
      <c r="AF99" s="82">
        <f t="shared" si="32"/>
        <v>0</v>
      </c>
      <c r="AG99" s="82">
        <f t="shared" si="32"/>
        <v>0</v>
      </c>
      <c r="AH99" s="82">
        <f t="shared" si="32"/>
        <v>0</v>
      </c>
      <c r="AI99" s="82">
        <f t="shared" si="32"/>
        <v>0</v>
      </c>
      <c r="AJ99" s="82">
        <f t="shared" si="32"/>
        <v>0</v>
      </c>
      <c r="AK99" s="82">
        <f t="shared" si="32"/>
        <v>0</v>
      </c>
      <c r="AL99" s="82">
        <f t="shared" si="32"/>
        <v>0</v>
      </c>
      <c r="AM99" s="82">
        <f t="shared" si="32"/>
        <v>0</v>
      </c>
      <c r="AN99" s="82">
        <f t="shared" si="32"/>
        <v>0</v>
      </c>
      <c r="AO99" s="82">
        <f t="shared" si="32"/>
        <v>0</v>
      </c>
      <c r="AP99" s="82">
        <f t="shared" si="32"/>
        <v>0</v>
      </c>
      <c r="AQ99" s="82">
        <f t="shared" si="32"/>
        <v>0</v>
      </c>
      <c r="AR99" s="82">
        <f t="shared" si="32"/>
        <v>0</v>
      </c>
    </row>
    <row r="100" spans="2:44" ht="16.5">
      <c r="B100" s="17" t="s">
        <v>56</v>
      </c>
      <c r="C100" s="83">
        <f>存量业务到期结构!E41</f>
        <v>829.44949068200003</v>
      </c>
      <c r="D100" s="84">
        <f>存量业务到期结构!D41</f>
        <v>6.4676543505163789E-2</v>
      </c>
      <c r="E100" s="82">
        <f>IF(E59=0,E42-C100,0)</f>
        <v>30.648236997299932</v>
      </c>
      <c r="F100" s="82">
        <f t="shared" ref="F100:AR100" si="33">IF(F59=0,F42-E42,0)</f>
        <v>10</v>
      </c>
      <c r="G100" s="82">
        <f t="shared" si="33"/>
        <v>10</v>
      </c>
      <c r="H100" s="82">
        <f t="shared" si="33"/>
        <v>10</v>
      </c>
      <c r="I100" s="82">
        <f t="shared" si="33"/>
        <v>10</v>
      </c>
      <c r="J100" s="82">
        <f t="shared" si="33"/>
        <v>10</v>
      </c>
      <c r="K100" s="82">
        <f t="shared" si="33"/>
        <v>10</v>
      </c>
      <c r="L100" s="82">
        <f t="shared" si="33"/>
        <v>10</v>
      </c>
      <c r="M100" s="82">
        <f t="shared" si="33"/>
        <v>10</v>
      </c>
      <c r="N100" s="82">
        <f t="shared" si="33"/>
        <v>10</v>
      </c>
      <c r="O100" s="82">
        <f t="shared" si="33"/>
        <v>10</v>
      </c>
      <c r="P100" s="82">
        <f t="shared" si="33"/>
        <v>10</v>
      </c>
      <c r="Q100" s="82">
        <f t="shared" si="33"/>
        <v>10</v>
      </c>
      <c r="R100" s="82">
        <f t="shared" si="33"/>
        <v>0</v>
      </c>
      <c r="S100" s="82">
        <f t="shared" si="33"/>
        <v>0</v>
      </c>
      <c r="T100" s="82">
        <f t="shared" si="33"/>
        <v>0</v>
      </c>
      <c r="U100" s="82">
        <f t="shared" si="33"/>
        <v>0</v>
      </c>
      <c r="V100" s="82">
        <f t="shared" si="33"/>
        <v>0</v>
      </c>
      <c r="W100" s="82">
        <f t="shared" si="33"/>
        <v>0</v>
      </c>
      <c r="X100" s="82">
        <f t="shared" si="33"/>
        <v>0</v>
      </c>
      <c r="Y100" s="82">
        <f t="shared" si="33"/>
        <v>0</v>
      </c>
      <c r="Z100" s="82">
        <f t="shared" si="33"/>
        <v>0</v>
      </c>
      <c r="AA100" s="82">
        <f t="shared" si="33"/>
        <v>0</v>
      </c>
      <c r="AB100" s="82">
        <f t="shared" si="33"/>
        <v>0</v>
      </c>
      <c r="AC100" s="82">
        <f t="shared" si="33"/>
        <v>0</v>
      </c>
      <c r="AD100" s="82">
        <f t="shared" si="33"/>
        <v>0</v>
      </c>
      <c r="AE100" s="82">
        <f t="shared" si="33"/>
        <v>0</v>
      </c>
      <c r="AF100" s="82">
        <f t="shared" si="33"/>
        <v>0</v>
      </c>
      <c r="AG100" s="82">
        <f t="shared" si="33"/>
        <v>0</v>
      </c>
      <c r="AH100" s="82">
        <f t="shared" si="33"/>
        <v>0</v>
      </c>
      <c r="AI100" s="82">
        <f t="shared" si="33"/>
        <v>0</v>
      </c>
      <c r="AJ100" s="82">
        <f t="shared" si="33"/>
        <v>0</v>
      </c>
      <c r="AK100" s="82">
        <f t="shared" si="33"/>
        <v>0</v>
      </c>
      <c r="AL100" s="82">
        <f t="shared" si="33"/>
        <v>0</v>
      </c>
      <c r="AM100" s="82">
        <f t="shared" si="33"/>
        <v>0</v>
      </c>
      <c r="AN100" s="82">
        <f t="shared" si="33"/>
        <v>0</v>
      </c>
      <c r="AO100" s="82">
        <f t="shared" si="33"/>
        <v>0</v>
      </c>
      <c r="AP100" s="82">
        <f t="shared" si="33"/>
        <v>0</v>
      </c>
      <c r="AQ100" s="82">
        <f t="shared" si="33"/>
        <v>0</v>
      </c>
      <c r="AR100" s="82">
        <f t="shared" si="33"/>
        <v>0</v>
      </c>
    </row>
    <row r="101" spans="2:44" ht="16.5">
      <c r="B101" s="21" t="s">
        <v>57</v>
      </c>
      <c r="C101" s="83">
        <f>存量业务到期结构!E42</f>
        <v>9210.1955363832003</v>
      </c>
      <c r="D101" s="84">
        <f>存量业务到期结构!D42</f>
        <v>0.71816743393279214</v>
      </c>
      <c r="E101" s="82">
        <f>IF(E59=0,E39-C101,0)</f>
        <v>-88.378533734379744</v>
      </c>
      <c r="F101" s="82">
        <f t="shared" ref="F101:AR101" si="34">IF(F59=0,F39-E39,0)</f>
        <v>103.74042309743163</v>
      </c>
      <c r="G101" s="82">
        <f t="shared" si="34"/>
        <v>57.363501340762014</v>
      </c>
      <c r="H101" s="82">
        <f t="shared" si="34"/>
        <v>55.886001340762959</v>
      </c>
      <c r="I101" s="82">
        <f t="shared" si="34"/>
        <v>54.408501340762086</v>
      </c>
      <c r="J101" s="82">
        <f t="shared" si="34"/>
        <v>52.931001340763032</v>
      </c>
      <c r="K101" s="82">
        <f t="shared" si="34"/>
        <v>51.453501340762159</v>
      </c>
      <c r="L101" s="82">
        <f t="shared" si="34"/>
        <v>49.976001340763105</v>
      </c>
      <c r="M101" s="82">
        <f t="shared" si="34"/>
        <v>48.498501340762232</v>
      </c>
      <c r="N101" s="82">
        <f t="shared" si="34"/>
        <v>47.021001340761359</v>
      </c>
      <c r="O101" s="82">
        <f t="shared" si="34"/>
        <v>45.543501340764124</v>
      </c>
      <c r="P101" s="82">
        <f t="shared" si="34"/>
        <v>44.066001340761431</v>
      </c>
      <c r="Q101" s="82">
        <f t="shared" si="34"/>
        <v>42.588501340762377</v>
      </c>
      <c r="R101" s="82">
        <f t="shared" si="34"/>
        <v>0</v>
      </c>
      <c r="S101" s="82">
        <f t="shared" si="34"/>
        <v>0</v>
      </c>
      <c r="T101" s="82">
        <f t="shared" si="34"/>
        <v>0</v>
      </c>
      <c r="U101" s="82">
        <f t="shared" si="34"/>
        <v>0</v>
      </c>
      <c r="V101" s="82">
        <f t="shared" si="34"/>
        <v>0</v>
      </c>
      <c r="W101" s="82">
        <f t="shared" si="34"/>
        <v>0</v>
      </c>
      <c r="X101" s="82">
        <f t="shared" si="34"/>
        <v>0</v>
      </c>
      <c r="Y101" s="82">
        <f t="shared" si="34"/>
        <v>0</v>
      </c>
      <c r="Z101" s="82">
        <f t="shared" si="34"/>
        <v>0</v>
      </c>
      <c r="AA101" s="82">
        <f t="shared" si="34"/>
        <v>0</v>
      </c>
      <c r="AB101" s="82">
        <f t="shared" si="34"/>
        <v>0</v>
      </c>
      <c r="AC101" s="82">
        <f t="shared" si="34"/>
        <v>0</v>
      </c>
      <c r="AD101" s="82">
        <f t="shared" si="34"/>
        <v>0</v>
      </c>
      <c r="AE101" s="82">
        <f t="shared" si="34"/>
        <v>0</v>
      </c>
      <c r="AF101" s="82">
        <f t="shared" si="34"/>
        <v>0</v>
      </c>
      <c r="AG101" s="82">
        <f t="shared" si="34"/>
        <v>0</v>
      </c>
      <c r="AH101" s="82">
        <f t="shared" si="34"/>
        <v>0</v>
      </c>
      <c r="AI101" s="82">
        <f t="shared" si="34"/>
        <v>0</v>
      </c>
      <c r="AJ101" s="82">
        <f t="shared" si="34"/>
        <v>0</v>
      </c>
      <c r="AK101" s="82">
        <f t="shared" si="34"/>
        <v>0</v>
      </c>
      <c r="AL101" s="82">
        <f t="shared" si="34"/>
        <v>0</v>
      </c>
      <c r="AM101" s="82">
        <f t="shared" si="34"/>
        <v>0</v>
      </c>
      <c r="AN101" s="82">
        <f t="shared" si="34"/>
        <v>0</v>
      </c>
      <c r="AO101" s="82">
        <f t="shared" si="34"/>
        <v>0</v>
      </c>
      <c r="AP101" s="82">
        <f t="shared" si="34"/>
        <v>0</v>
      </c>
      <c r="AQ101" s="82">
        <f t="shared" si="34"/>
        <v>0</v>
      </c>
      <c r="AR101" s="82">
        <f t="shared" si="34"/>
        <v>0</v>
      </c>
    </row>
    <row r="102" spans="2:44" ht="16.5">
      <c r="B102" s="21" t="s">
        <v>58</v>
      </c>
      <c r="C102" s="83">
        <f>存量业务到期结构!E43</f>
        <v>35.232650310799997</v>
      </c>
      <c r="D102" s="84">
        <f>存量业务到期结构!D43</f>
        <v>2.7472752304122058E-3</v>
      </c>
      <c r="E102" s="82">
        <f>IF(E59=0,E43-C102,0)</f>
        <v>2.34735486665857</v>
      </c>
      <c r="F102" s="82">
        <f t="shared" ref="F102:AR102" si="35">IF(F59=0,F43-E43,0)</f>
        <v>0.61264370432242288</v>
      </c>
      <c r="G102" s="82">
        <f t="shared" si="35"/>
        <v>1.0828455150228251</v>
      </c>
      <c r="H102" s="82">
        <f t="shared" si="35"/>
        <v>1.0978254479074181</v>
      </c>
      <c r="I102" s="82">
        <f t="shared" si="35"/>
        <v>1.1128053807920466</v>
      </c>
      <c r="J102" s="82">
        <f t="shared" si="35"/>
        <v>1.1277853136766467</v>
      </c>
      <c r="K102" s="82">
        <f t="shared" si="35"/>
        <v>1.1427652465612681</v>
      </c>
      <c r="L102" s="82">
        <f t="shared" si="35"/>
        <v>1.1577451794458753</v>
      </c>
      <c r="M102" s="82">
        <f t="shared" si="35"/>
        <v>1.1727251123304896</v>
      </c>
      <c r="N102" s="82">
        <f t="shared" si="35"/>
        <v>1.1877050452151181</v>
      </c>
      <c r="O102" s="82">
        <f t="shared" si="35"/>
        <v>1.2026849780996969</v>
      </c>
      <c r="P102" s="82">
        <f t="shared" si="35"/>
        <v>1.2176649109843396</v>
      </c>
      <c r="Q102" s="82">
        <f t="shared" si="35"/>
        <v>1.2326448438689397</v>
      </c>
      <c r="R102" s="82">
        <f t="shared" si="35"/>
        <v>0</v>
      </c>
      <c r="S102" s="82">
        <f t="shared" si="35"/>
        <v>0</v>
      </c>
      <c r="T102" s="82">
        <f t="shared" si="35"/>
        <v>0</v>
      </c>
      <c r="U102" s="82">
        <f t="shared" si="35"/>
        <v>0</v>
      </c>
      <c r="V102" s="82">
        <f t="shared" si="35"/>
        <v>0</v>
      </c>
      <c r="W102" s="82">
        <f t="shared" si="35"/>
        <v>0</v>
      </c>
      <c r="X102" s="82">
        <f t="shared" si="35"/>
        <v>0</v>
      </c>
      <c r="Y102" s="82">
        <f t="shared" si="35"/>
        <v>0</v>
      </c>
      <c r="Z102" s="82">
        <f t="shared" si="35"/>
        <v>0</v>
      </c>
      <c r="AA102" s="82">
        <f t="shared" si="35"/>
        <v>0</v>
      </c>
      <c r="AB102" s="82">
        <f t="shared" si="35"/>
        <v>0</v>
      </c>
      <c r="AC102" s="82">
        <f t="shared" si="35"/>
        <v>0</v>
      </c>
      <c r="AD102" s="82">
        <f t="shared" si="35"/>
        <v>0</v>
      </c>
      <c r="AE102" s="82">
        <f t="shared" si="35"/>
        <v>0</v>
      </c>
      <c r="AF102" s="82">
        <f t="shared" si="35"/>
        <v>0</v>
      </c>
      <c r="AG102" s="82">
        <f t="shared" si="35"/>
        <v>0</v>
      </c>
      <c r="AH102" s="82">
        <f t="shared" si="35"/>
        <v>0</v>
      </c>
      <c r="AI102" s="82">
        <f t="shared" si="35"/>
        <v>0</v>
      </c>
      <c r="AJ102" s="82">
        <f t="shared" si="35"/>
        <v>0</v>
      </c>
      <c r="AK102" s="82">
        <f t="shared" si="35"/>
        <v>0</v>
      </c>
      <c r="AL102" s="82">
        <f t="shared" si="35"/>
        <v>0</v>
      </c>
      <c r="AM102" s="82">
        <f t="shared" si="35"/>
        <v>0</v>
      </c>
      <c r="AN102" s="82">
        <f t="shared" si="35"/>
        <v>0</v>
      </c>
      <c r="AO102" s="82">
        <f t="shared" si="35"/>
        <v>0</v>
      </c>
      <c r="AP102" s="82">
        <f t="shared" si="35"/>
        <v>0</v>
      </c>
      <c r="AQ102" s="82">
        <f t="shared" si="35"/>
        <v>0</v>
      </c>
      <c r="AR102" s="82">
        <f t="shared" si="35"/>
        <v>0</v>
      </c>
    </row>
    <row r="103" spans="2:44" ht="15">
      <c r="B103" s="15" t="s">
        <v>25</v>
      </c>
      <c r="C103" s="83">
        <f>存量业务到期结构!E44</f>
        <v>4589.8426905621</v>
      </c>
      <c r="D103" s="84">
        <f>存量业务到期结构!D44</f>
        <v>8.9468562004438604E-2</v>
      </c>
      <c r="E103" s="82">
        <f>SUM(E104:E105)</f>
        <v>15.39347353050016</v>
      </c>
      <c r="F103" s="82">
        <f t="shared" ref="F103:AR103" si="36">SUM(F104:F105)</f>
        <v>150</v>
      </c>
      <c r="G103" s="82">
        <f t="shared" si="36"/>
        <v>0</v>
      </c>
      <c r="H103" s="82">
        <f t="shared" si="36"/>
        <v>0</v>
      </c>
      <c r="I103" s="82">
        <f t="shared" si="36"/>
        <v>0</v>
      </c>
      <c r="J103" s="82">
        <f t="shared" si="36"/>
        <v>0</v>
      </c>
      <c r="K103" s="82">
        <f t="shared" si="36"/>
        <v>0</v>
      </c>
      <c r="L103" s="82">
        <f t="shared" si="36"/>
        <v>0</v>
      </c>
      <c r="M103" s="82">
        <f t="shared" si="36"/>
        <v>0</v>
      </c>
      <c r="N103" s="82">
        <f t="shared" si="36"/>
        <v>0</v>
      </c>
      <c r="O103" s="82">
        <f t="shared" si="36"/>
        <v>0</v>
      </c>
      <c r="P103" s="82">
        <f t="shared" si="36"/>
        <v>0</v>
      </c>
      <c r="Q103" s="82">
        <f t="shared" si="36"/>
        <v>-130</v>
      </c>
      <c r="R103" s="82">
        <f t="shared" si="36"/>
        <v>0</v>
      </c>
      <c r="S103" s="82">
        <f t="shared" si="36"/>
        <v>0</v>
      </c>
      <c r="T103" s="82">
        <f t="shared" si="36"/>
        <v>0</v>
      </c>
      <c r="U103" s="82">
        <f t="shared" si="36"/>
        <v>0</v>
      </c>
      <c r="V103" s="82">
        <f t="shared" si="36"/>
        <v>0</v>
      </c>
      <c r="W103" s="82">
        <f t="shared" si="36"/>
        <v>0</v>
      </c>
      <c r="X103" s="82">
        <f t="shared" si="36"/>
        <v>0</v>
      </c>
      <c r="Y103" s="82">
        <f t="shared" si="36"/>
        <v>0</v>
      </c>
      <c r="Z103" s="82">
        <f t="shared" si="36"/>
        <v>0</v>
      </c>
      <c r="AA103" s="82">
        <f t="shared" si="36"/>
        <v>0</v>
      </c>
      <c r="AB103" s="82">
        <f t="shared" si="36"/>
        <v>0</v>
      </c>
      <c r="AC103" s="82">
        <f t="shared" si="36"/>
        <v>0</v>
      </c>
      <c r="AD103" s="82">
        <f t="shared" si="36"/>
        <v>0</v>
      </c>
      <c r="AE103" s="82">
        <f t="shared" si="36"/>
        <v>0</v>
      </c>
      <c r="AF103" s="82">
        <f t="shared" si="36"/>
        <v>0</v>
      </c>
      <c r="AG103" s="82">
        <f t="shared" si="36"/>
        <v>0</v>
      </c>
      <c r="AH103" s="82">
        <f t="shared" si="36"/>
        <v>0</v>
      </c>
      <c r="AI103" s="82">
        <f t="shared" si="36"/>
        <v>0</v>
      </c>
      <c r="AJ103" s="82">
        <f t="shared" si="36"/>
        <v>0</v>
      </c>
      <c r="AK103" s="82">
        <f t="shared" si="36"/>
        <v>0</v>
      </c>
      <c r="AL103" s="82">
        <f t="shared" si="36"/>
        <v>0</v>
      </c>
      <c r="AM103" s="82">
        <f t="shared" si="36"/>
        <v>0</v>
      </c>
      <c r="AN103" s="82">
        <f t="shared" si="36"/>
        <v>0</v>
      </c>
      <c r="AO103" s="82">
        <f t="shared" si="36"/>
        <v>0</v>
      </c>
      <c r="AP103" s="82">
        <f t="shared" si="36"/>
        <v>0</v>
      </c>
      <c r="AQ103" s="82">
        <f t="shared" si="36"/>
        <v>0</v>
      </c>
      <c r="AR103" s="82">
        <f t="shared" si="36"/>
        <v>0</v>
      </c>
    </row>
    <row r="104" spans="2:44" ht="16.5">
      <c r="B104" s="21" t="s">
        <v>59</v>
      </c>
      <c r="C104" s="83">
        <f>存量业务到期结构!E45</f>
        <v>3258.6888233221002</v>
      </c>
      <c r="D104" s="84">
        <f>存量业务到期结构!D45</f>
        <v>0.70997832453447796</v>
      </c>
      <c r="E104" s="82">
        <f>IF(E59=0,E47-C104,0)</f>
        <v>19.304774500800249</v>
      </c>
      <c r="F104" s="82">
        <f t="shared" ref="F104:AR104" si="37">IF(F59=0,F47-E47,0)</f>
        <v>150</v>
      </c>
      <c r="G104" s="82">
        <f t="shared" si="37"/>
        <v>0</v>
      </c>
      <c r="H104" s="82">
        <f t="shared" si="37"/>
        <v>0</v>
      </c>
      <c r="I104" s="82">
        <f t="shared" si="37"/>
        <v>0</v>
      </c>
      <c r="J104" s="82">
        <f t="shared" si="37"/>
        <v>0</v>
      </c>
      <c r="K104" s="82">
        <f t="shared" si="37"/>
        <v>0</v>
      </c>
      <c r="L104" s="82">
        <f t="shared" si="37"/>
        <v>0</v>
      </c>
      <c r="M104" s="82">
        <f t="shared" si="37"/>
        <v>0</v>
      </c>
      <c r="N104" s="82">
        <f t="shared" si="37"/>
        <v>0</v>
      </c>
      <c r="O104" s="82">
        <f t="shared" si="37"/>
        <v>0</v>
      </c>
      <c r="P104" s="82">
        <f t="shared" si="37"/>
        <v>0</v>
      </c>
      <c r="Q104" s="82">
        <f t="shared" si="37"/>
        <v>-130</v>
      </c>
      <c r="R104" s="82">
        <f t="shared" si="37"/>
        <v>0</v>
      </c>
      <c r="S104" s="82">
        <f t="shared" si="37"/>
        <v>0</v>
      </c>
      <c r="T104" s="82">
        <f t="shared" si="37"/>
        <v>0</v>
      </c>
      <c r="U104" s="82">
        <f t="shared" si="37"/>
        <v>0</v>
      </c>
      <c r="V104" s="82">
        <f t="shared" si="37"/>
        <v>0</v>
      </c>
      <c r="W104" s="82">
        <f t="shared" si="37"/>
        <v>0</v>
      </c>
      <c r="X104" s="82">
        <f t="shared" si="37"/>
        <v>0</v>
      </c>
      <c r="Y104" s="82">
        <f t="shared" si="37"/>
        <v>0</v>
      </c>
      <c r="Z104" s="82">
        <f t="shared" si="37"/>
        <v>0</v>
      </c>
      <c r="AA104" s="82">
        <f t="shared" si="37"/>
        <v>0</v>
      </c>
      <c r="AB104" s="82">
        <f t="shared" si="37"/>
        <v>0</v>
      </c>
      <c r="AC104" s="82">
        <f t="shared" si="37"/>
        <v>0</v>
      </c>
      <c r="AD104" s="82">
        <f t="shared" si="37"/>
        <v>0</v>
      </c>
      <c r="AE104" s="82">
        <f t="shared" si="37"/>
        <v>0</v>
      </c>
      <c r="AF104" s="82">
        <f t="shared" si="37"/>
        <v>0</v>
      </c>
      <c r="AG104" s="82">
        <f t="shared" si="37"/>
        <v>0</v>
      </c>
      <c r="AH104" s="82">
        <f t="shared" si="37"/>
        <v>0</v>
      </c>
      <c r="AI104" s="82">
        <f t="shared" si="37"/>
        <v>0</v>
      </c>
      <c r="AJ104" s="82">
        <f t="shared" si="37"/>
        <v>0</v>
      </c>
      <c r="AK104" s="82">
        <f t="shared" si="37"/>
        <v>0</v>
      </c>
      <c r="AL104" s="82">
        <f t="shared" si="37"/>
        <v>0</v>
      </c>
      <c r="AM104" s="82">
        <f t="shared" si="37"/>
        <v>0</v>
      </c>
      <c r="AN104" s="82">
        <f t="shared" si="37"/>
        <v>0</v>
      </c>
      <c r="AO104" s="82">
        <f t="shared" si="37"/>
        <v>0</v>
      </c>
      <c r="AP104" s="82">
        <f t="shared" si="37"/>
        <v>0</v>
      </c>
      <c r="AQ104" s="82">
        <f t="shared" si="37"/>
        <v>0</v>
      </c>
      <c r="AR104" s="82">
        <f t="shared" si="37"/>
        <v>0</v>
      </c>
    </row>
    <row r="105" spans="2:44" ht="16.5">
      <c r="B105" s="17" t="s">
        <v>60</v>
      </c>
      <c r="C105" s="83">
        <f>存量业务到期结构!E46</f>
        <v>1331.1538672399997</v>
      </c>
      <c r="D105" s="84">
        <f>存量业务到期结构!D46</f>
        <v>0.29002167546552199</v>
      </c>
      <c r="E105" s="82">
        <f>IF(E59=0,E48-C105,0)</f>
        <v>-3.9113009703000898</v>
      </c>
      <c r="F105" s="82">
        <f t="shared" ref="F105:AR105" si="38">IF(F59=0,F48-E48,0)</f>
        <v>0</v>
      </c>
      <c r="G105" s="82">
        <f t="shared" si="38"/>
        <v>0</v>
      </c>
      <c r="H105" s="82">
        <f t="shared" si="38"/>
        <v>0</v>
      </c>
      <c r="I105" s="82">
        <f t="shared" si="38"/>
        <v>0</v>
      </c>
      <c r="J105" s="82">
        <f t="shared" si="38"/>
        <v>0</v>
      </c>
      <c r="K105" s="82">
        <f t="shared" si="38"/>
        <v>0</v>
      </c>
      <c r="L105" s="82">
        <f t="shared" si="38"/>
        <v>0</v>
      </c>
      <c r="M105" s="82">
        <f t="shared" si="38"/>
        <v>0</v>
      </c>
      <c r="N105" s="82">
        <f t="shared" si="38"/>
        <v>0</v>
      </c>
      <c r="O105" s="82">
        <f t="shared" si="38"/>
        <v>0</v>
      </c>
      <c r="P105" s="82">
        <f t="shared" si="38"/>
        <v>0</v>
      </c>
      <c r="Q105" s="82">
        <f t="shared" si="38"/>
        <v>0</v>
      </c>
      <c r="R105" s="82">
        <f t="shared" si="38"/>
        <v>0</v>
      </c>
      <c r="S105" s="82">
        <f t="shared" si="38"/>
        <v>0</v>
      </c>
      <c r="T105" s="82">
        <f t="shared" si="38"/>
        <v>0</v>
      </c>
      <c r="U105" s="82">
        <f t="shared" si="38"/>
        <v>0</v>
      </c>
      <c r="V105" s="82">
        <f t="shared" si="38"/>
        <v>0</v>
      </c>
      <c r="W105" s="82">
        <f t="shared" si="38"/>
        <v>0</v>
      </c>
      <c r="X105" s="82">
        <f t="shared" si="38"/>
        <v>0</v>
      </c>
      <c r="Y105" s="82">
        <f t="shared" si="38"/>
        <v>0</v>
      </c>
      <c r="Z105" s="82">
        <f t="shared" si="38"/>
        <v>0</v>
      </c>
      <c r="AA105" s="82">
        <f t="shared" si="38"/>
        <v>0</v>
      </c>
      <c r="AB105" s="82">
        <f t="shared" si="38"/>
        <v>0</v>
      </c>
      <c r="AC105" s="82">
        <f t="shared" si="38"/>
        <v>0</v>
      </c>
      <c r="AD105" s="82">
        <f t="shared" si="38"/>
        <v>0</v>
      </c>
      <c r="AE105" s="82">
        <f t="shared" si="38"/>
        <v>0</v>
      </c>
      <c r="AF105" s="82">
        <f t="shared" si="38"/>
        <v>0</v>
      </c>
      <c r="AG105" s="82">
        <f t="shared" si="38"/>
        <v>0</v>
      </c>
      <c r="AH105" s="82">
        <f t="shared" si="38"/>
        <v>0</v>
      </c>
      <c r="AI105" s="82">
        <f t="shared" si="38"/>
        <v>0</v>
      </c>
      <c r="AJ105" s="82">
        <f t="shared" si="38"/>
        <v>0</v>
      </c>
      <c r="AK105" s="82">
        <f t="shared" si="38"/>
        <v>0</v>
      </c>
      <c r="AL105" s="82">
        <f t="shared" si="38"/>
        <v>0</v>
      </c>
      <c r="AM105" s="82">
        <f t="shared" si="38"/>
        <v>0</v>
      </c>
      <c r="AN105" s="82">
        <f t="shared" si="38"/>
        <v>0</v>
      </c>
      <c r="AO105" s="82">
        <f t="shared" si="38"/>
        <v>0</v>
      </c>
      <c r="AP105" s="82">
        <f t="shared" si="38"/>
        <v>0</v>
      </c>
      <c r="AQ105" s="82">
        <f t="shared" si="38"/>
        <v>0</v>
      </c>
      <c r="AR105" s="82">
        <f t="shared" si="38"/>
        <v>0</v>
      </c>
    </row>
    <row r="106" spans="2:44" ht="15">
      <c r="B106" s="15" t="s">
        <v>26</v>
      </c>
      <c r="C106" s="83">
        <f>存量业务到期结构!E47</f>
        <v>565.13760000000002</v>
      </c>
      <c r="D106" s="84">
        <f>存量业务到期结构!D47</f>
        <v>1.1016074365818295E-2</v>
      </c>
      <c r="E106" s="82">
        <f>IF(E59=0,E50-C106,0)</f>
        <v>284.28254268360001</v>
      </c>
      <c r="F106" s="82">
        <f t="shared" ref="F106:AR106" si="39">IF(F59=0,F50-E50,0)</f>
        <v>-80</v>
      </c>
      <c r="G106" s="82">
        <f t="shared" si="39"/>
        <v>0</v>
      </c>
      <c r="H106" s="82">
        <f t="shared" si="39"/>
        <v>0</v>
      </c>
      <c r="I106" s="82">
        <f t="shared" si="39"/>
        <v>0</v>
      </c>
      <c r="J106" s="82">
        <f t="shared" si="39"/>
        <v>0</v>
      </c>
      <c r="K106" s="82">
        <f t="shared" si="39"/>
        <v>0</v>
      </c>
      <c r="L106" s="82">
        <f t="shared" si="39"/>
        <v>0</v>
      </c>
      <c r="M106" s="82">
        <f t="shared" si="39"/>
        <v>0</v>
      </c>
      <c r="N106" s="82">
        <f t="shared" si="39"/>
        <v>0</v>
      </c>
      <c r="O106" s="82">
        <f t="shared" si="39"/>
        <v>0</v>
      </c>
      <c r="P106" s="82">
        <f t="shared" si="39"/>
        <v>0</v>
      </c>
      <c r="Q106" s="82">
        <f t="shared" si="39"/>
        <v>0</v>
      </c>
      <c r="R106" s="82">
        <f t="shared" si="39"/>
        <v>0</v>
      </c>
      <c r="S106" s="82">
        <f t="shared" si="39"/>
        <v>0</v>
      </c>
      <c r="T106" s="82">
        <f t="shared" si="39"/>
        <v>0</v>
      </c>
      <c r="U106" s="82">
        <f t="shared" si="39"/>
        <v>0</v>
      </c>
      <c r="V106" s="82">
        <f t="shared" si="39"/>
        <v>0</v>
      </c>
      <c r="W106" s="82">
        <f t="shared" si="39"/>
        <v>0</v>
      </c>
      <c r="X106" s="82">
        <f t="shared" si="39"/>
        <v>0</v>
      </c>
      <c r="Y106" s="82">
        <f t="shared" si="39"/>
        <v>0</v>
      </c>
      <c r="Z106" s="82">
        <f t="shared" si="39"/>
        <v>0</v>
      </c>
      <c r="AA106" s="82">
        <f t="shared" si="39"/>
        <v>0</v>
      </c>
      <c r="AB106" s="82">
        <f t="shared" si="39"/>
        <v>0</v>
      </c>
      <c r="AC106" s="82">
        <f t="shared" si="39"/>
        <v>0</v>
      </c>
      <c r="AD106" s="82">
        <f t="shared" si="39"/>
        <v>0</v>
      </c>
      <c r="AE106" s="82">
        <f t="shared" si="39"/>
        <v>0</v>
      </c>
      <c r="AF106" s="82">
        <f t="shared" si="39"/>
        <v>0</v>
      </c>
      <c r="AG106" s="82">
        <f t="shared" si="39"/>
        <v>0</v>
      </c>
      <c r="AH106" s="82">
        <f t="shared" si="39"/>
        <v>0</v>
      </c>
      <c r="AI106" s="82">
        <f t="shared" si="39"/>
        <v>0</v>
      </c>
      <c r="AJ106" s="82">
        <f t="shared" si="39"/>
        <v>0</v>
      </c>
      <c r="AK106" s="82">
        <f t="shared" si="39"/>
        <v>0</v>
      </c>
      <c r="AL106" s="82">
        <f t="shared" si="39"/>
        <v>0</v>
      </c>
      <c r="AM106" s="82">
        <f t="shared" si="39"/>
        <v>0</v>
      </c>
      <c r="AN106" s="82">
        <f t="shared" si="39"/>
        <v>0</v>
      </c>
      <c r="AO106" s="82">
        <f t="shared" si="39"/>
        <v>0</v>
      </c>
      <c r="AP106" s="82">
        <f t="shared" si="39"/>
        <v>0</v>
      </c>
      <c r="AQ106" s="82">
        <f t="shared" si="39"/>
        <v>0</v>
      </c>
      <c r="AR106" s="82">
        <f t="shared" si="39"/>
        <v>0</v>
      </c>
    </row>
    <row r="107" spans="2:44" ht="15">
      <c r="B107" s="15" t="s">
        <v>61</v>
      </c>
      <c r="C107" s="83">
        <f>存量业务到期结构!E48</f>
        <v>512.41724177610001</v>
      </c>
      <c r="D107" s="84">
        <f>存量业务到期结构!D48</f>
        <v>9.9884106839343394E-3</v>
      </c>
      <c r="E107" s="82">
        <f t="shared" ref="E107:AR107" si="40">E108+E109</f>
        <v>129.96460173609972</v>
      </c>
      <c r="F107" s="82">
        <f t="shared" si="40"/>
        <v>540</v>
      </c>
      <c r="G107" s="82">
        <f t="shared" si="40"/>
        <v>0</v>
      </c>
      <c r="H107" s="82">
        <f t="shared" si="40"/>
        <v>0</v>
      </c>
      <c r="I107" s="82">
        <f t="shared" si="40"/>
        <v>0</v>
      </c>
      <c r="J107" s="82">
        <f t="shared" si="40"/>
        <v>0</v>
      </c>
      <c r="K107" s="82">
        <f t="shared" si="40"/>
        <v>0</v>
      </c>
      <c r="L107" s="82">
        <f t="shared" si="40"/>
        <v>0</v>
      </c>
      <c r="M107" s="82">
        <f t="shared" si="40"/>
        <v>0</v>
      </c>
      <c r="N107" s="82">
        <f t="shared" si="40"/>
        <v>0</v>
      </c>
      <c r="O107" s="82">
        <f t="shared" si="40"/>
        <v>0</v>
      </c>
      <c r="P107" s="82">
        <f t="shared" si="40"/>
        <v>0</v>
      </c>
      <c r="Q107" s="82">
        <f t="shared" si="40"/>
        <v>0</v>
      </c>
      <c r="R107" s="82">
        <f t="shared" si="40"/>
        <v>0</v>
      </c>
      <c r="S107" s="82">
        <f t="shared" si="40"/>
        <v>0</v>
      </c>
      <c r="T107" s="82">
        <f t="shared" si="40"/>
        <v>0</v>
      </c>
      <c r="U107" s="82">
        <f t="shared" si="40"/>
        <v>0</v>
      </c>
      <c r="V107" s="82">
        <f t="shared" si="40"/>
        <v>0</v>
      </c>
      <c r="W107" s="82">
        <f t="shared" si="40"/>
        <v>0</v>
      </c>
      <c r="X107" s="82">
        <f t="shared" si="40"/>
        <v>0</v>
      </c>
      <c r="Y107" s="82">
        <f t="shared" si="40"/>
        <v>0</v>
      </c>
      <c r="Z107" s="82">
        <f t="shared" si="40"/>
        <v>0</v>
      </c>
      <c r="AA107" s="82">
        <f t="shared" si="40"/>
        <v>0</v>
      </c>
      <c r="AB107" s="82">
        <f t="shared" si="40"/>
        <v>0</v>
      </c>
      <c r="AC107" s="82">
        <f t="shared" si="40"/>
        <v>0</v>
      </c>
      <c r="AD107" s="82">
        <f t="shared" si="40"/>
        <v>0</v>
      </c>
      <c r="AE107" s="82">
        <f t="shared" si="40"/>
        <v>0</v>
      </c>
      <c r="AF107" s="82">
        <f t="shared" si="40"/>
        <v>0</v>
      </c>
      <c r="AG107" s="82">
        <f t="shared" si="40"/>
        <v>0</v>
      </c>
      <c r="AH107" s="82">
        <f t="shared" si="40"/>
        <v>0</v>
      </c>
      <c r="AI107" s="82">
        <f t="shared" si="40"/>
        <v>0</v>
      </c>
      <c r="AJ107" s="82">
        <f t="shared" si="40"/>
        <v>0</v>
      </c>
      <c r="AK107" s="82">
        <f t="shared" si="40"/>
        <v>0</v>
      </c>
      <c r="AL107" s="82">
        <f t="shared" si="40"/>
        <v>0</v>
      </c>
      <c r="AM107" s="82">
        <f t="shared" si="40"/>
        <v>0</v>
      </c>
      <c r="AN107" s="82">
        <f t="shared" si="40"/>
        <v>0</v>
      </c>
      <c r="AO107" s="82">
        <f t="shared" si="40"/>
        <v>0</v>
      </c>
      <c r="AP107" s="82">
        <f t="shared" si="40"/>
        <v>0</v>
      </c>
      <c r="AQ107" s="82">
        <f t="shared" si="40"/>
        <v>0</v>
      </c>
      <c r="AR107" s="82">
        <f t="shared" si="40"/>
        <v>0</v>
      </c>
    </row>
    <row r="108" spans="2:44" ht="16.5">
      <c r="B108" s="17" t="s">
        <v>62</v>
      </c>
      <c r="C108" s="83">
        <f>存量业务到期结构!E49</f>
        <v>357.75475800959998</v>
      </c>
      <c r="D108" s="84">
        <f>存量业务到期结构!D49</f>
        <v>0.69817080465438441</v>
      </c>
      <c r="E108" s="82">
        <f>IF(E59=0,E52-C108,0)</f>
        <v>127.34913303639973</v>
      </c>
      <c r="F108" s="82">
        <f t="shared" ref="F108:AR108" si="41">IF(F59=0,F52-E52,0)</f>
        <v>0</v>
      </c>
      <c r="G108" s="173">
        <f t="shared" si="41"/>
        <v>0</v>
      </c>
      <c r="H108" s="173">
        <f t="shared" si="41"/>
        <v>0</v>
      </c>
      <c r="I108" s="173">
        <f t="shared" si="41"/>
        <v>0</v>
      </c>
      <c r="J108" s="82">
        <f>IF(J59=0,J52-I52,0)</f>
        <v>0</v>
      </c>
      <c r="K108" s="82">
        <f t="shared" si="41"/>
        <v>0</v>
      </c>
      <c r="L108" s="82">
        <f t="shared" si="41"/>
        <v>0</v>
      </c>
      <c r="M108" s="82">
        <f t="shared" si="41"/>
        <v>0</v>
      </c>
      <c r="N108" s="82">
        <f t="shared" si="41"/>
        <v>0</v>
      </c>
      <c r="O108" s="82">
        <f t="shared" si="41"/>
        <v>0</v>
      </c>
      <c r="P108" s="82">
        <f t="shared" si="41"/>
        <v>0</v>
      </c>
      <c r="Q108" s="82">
        <f t="shared" si="41"/>
        <v>0</v>
      </c>
      <c r="R108" s="82">
        <f t="shared" si="41"/>
        <v>0</v>
      </c>
      <c r="S108" s="82">
        <f t="shared" si="41"/>
        <v>0</v>
      </c>
      <c r="T108" s="82">
        <f t="shared" si="41"/>
        <v>0</v>
      </c>
      <c r="U108" s="82">
        <f t="shared" si="41"/>
        <v>0</v>
      </c>
      <c r="V108" s="82">
        <f t="shared" si="41"/>
        <v>0</v>
      </c>
      <c r="W108" s="82">
        <f t="shared" si="41"/>
        <v>0</v>
      </c>
      <c r="X108" s="82">
        <f t="shared" si="41"/>
        <v>0</v>
      </c>
      <c r="Y108" s="82">
        <f t="shared" si="41"/>
        <v>0</v>
      </c>
      <c r="Z108" s="82">
        <f t="shared" si="41"/>
        <v>0</v>
      </c>
      <c r="AA108" s="82">
        <f t="shared" si="41"/>
        <v>0</v>
      </c>
      <c r="AB108" s="82">
        <f t="shared" si="41"/>
        <v>0</v>
      </c>
      <c r="AC108" s="82">
        <f t="shared" si="41"/>
        <v>0</v>
      </c>
      <c r="AD108" s="82">
        <f t="shared" si="41"/>
        <v>0</v>
      </c>
      <c r="AE108" s="82">
        <f t="shared" si="41"/>
        <v>0</v>
      </c>
      <c r="AF108" s="82">
        <f t="shared" si="41"/>
        <v>0</v>
      </c>
      <c r="AG108" s="82">
        <f t="shared" si="41"/>
        <v>0</v>
      </c>
      <c r="AH108" s="82">
        <f t="shared" si="41"/>
        <v>0</v>
      </c>
      <c r="AI108" s="82">
        <f t="shared" si="41"/>
        <v>0</v>
      </c>
      <c r="AJ108" s="82">
        <f t="shared" si="41"/>
        <v>0</v>
      </c>
      <c r="AK108" s="82">
        <f t="shared" si="41"/>
        <v>0</v>
      </c>
      <c r="AL108" s="82">
        <f t="shared" si="41"/>
        <v>0</v>
      </c>
      <c r="AM108" s="82">
        <f t="shared" si="41"/>
        <v>0</v>
      </c>
      <c r="AN108" s="82">
        <f t="shared" si="41"/>
        <v>0</v>
      </c>
      <c r="AO108" s="82">
        <f t="shared" si="41"/>
        <v>0</v>
      </c>
      <c r="AP108" s="82">
        <f t="shared" si="41"/>
        <v>0</v>
      </c>
      <c r="AQ108" s="82">
        <f t="shared" si="41"/>
        <v>0</v>
      </c>
      <c r="AR108" s="82">
        <f t="shared" si="41"/>
        <v>0</v>
      </c>
    </row>
    <row r="109" spans="2:44" ht="16.5">
      <c r="B109" s="17" t="s">
        <v>63</v>
      </c>
      <c r="C109" s="83">
        <f>存量业务到期结构!E50</f>
        <v>154.6624837665</v>
      </c>
      <c r="D109" s="84">
        <f>存量业务到期结构!D50</f>
        <v>0.30182919534561553</v>
      </c>
      <c r="E109" s="82">
        <f>IF(E59=0,E53-C109,0)</f>
        <v>2.6154686996999885</v>
      </c>
      <c r="F109" s="82">
        <f t="shared" ref="F109:AR109" si="42">IF(F59=0,F53-E53,0)</f>
        <v>540</v>
      </c>
      <c r="G109" s="82">
        <f t="shared" si="42"/>
        <v>0</v>
      </c>
      <c r="H109" s="82">
        <f t="shared" si="42"/>
        <v>0</v>
      </c>
      <c r="I109" s="82">
        <f t="shared" si="42"/>
        <v>0</v>
      </c>
      <c r="J109" s="82">
        <f t="shared" si="42"/>
        <v>0</v>
      </c>
      <c r="K109" s="82">
        <f t="shared" si="42"/>
        <v>0</v>
      </c>
      <c r="L109" s="82">
        <f t="shared" si="42"/>
        <v>0</v>
      </c>
      <c r="M109" s="82">
        <f t="shared" si="42"/>
        <v>0</v>
      </c>
      <c r="N109" s="82">
        <f t="shared" si="42"/>
        <v>0</v>
      </c>
      <c r="O109" s="82">
        <f t="shared" si="42"/>
        <v>0</v>
      </c>
      <c r="P109" s="82">
        <f t="shared" si="42"/>
        <v>0</v>
      </c>
      <c r="Q109" s="82">
        <f t="shared" si="42"/>
        <v>0</v>
      </c>
      <c r="R109" s="82">
        <f t="shared" si="42"/>
        <v>0</v>
      </c>
      <c r="S109" s="82">
        <f t="shared" si="42"/>
        <v>0</v>
      </c>
      <c r="T109" s="82">
        <f t="shared" si="42"/>
        <v>0</v>
      </c>
      <c r="U109" s="82">
        <f t="shared" si="42"/>
        <v>0</v>
      </c>
      <c r="V109" s="82">
        <f t="shared" si="42"/>
        <v>0</v>
      </c>
      <c r="W109" s="82">
        <f t="shared" si="42"/>
        <v>0</v>
      </c>
      <c r="X109" s="82">
        <f t="shared" si="42"/>
        <v>0</v>
      </c>
      <c r="Y109" s="82">
        <f t="shared" si="42"/>
        <v>0</v>
      </c>
      <c r="Z109" s="82">
        <f t="shared" si="42"/>
        <v>0</v>
      </c>
      <c r="AA109" s="82">
        <f t="shared" si="42"/>
        <v>0</v>
      </c>
      <c r="AB109" s="82">
        <f t="shared" si="42"/>
        <v>0</v>
      </c>
      <c r="AC109" s="82">
        <f t="shared" si="42"/>
        <v>0</v>
      </c>
      <c r="AD109" s="82">
        <f t="shared" si="42"/>
        <v>0</v>
      </c>
      <c r="AE109" s="82">
        <f t="shared" si="42"/>
        <v>0</v>
      </c>
      <c r="AF109" s="82">
        <f t="shared" si="42"/>
        <v>0</v>
      </c>
      <c r="AG109" s="82">
        <f t="shared" si="42"/>
        <v>0</v>
      </c>
      <c r="AH109" s="82">
        <f t="shared" si="42"/>
        <v>0</v>
      </c>
      <c r="AI109" s="82">
        <f t="shared" si="42"/>
        <v>0</v>
      </c>
      <c r="AJ109" s="82">
        <f t="shared" si="42"/>
        <v>0</v>
      </c>
      <c r="AK109" s="82">
        <f t="shared" si="42"/>
        <v>0</v>
      </c>
      <c r="AL109" s="82">
        <f t="shared" si="42"/>
        <v>0</v>
      </c>
      <c r="AM109" s="82">
        <f t="shared" si="42"/>
        <v>0</v>
      </c>
      <c r="AN109" s="82">
        <f t="shared" si="42"/>
        <v>0</v>
      </c>
      <c r="AO109" s="82">
        <f t="shared" si="42"/>
        <v>0</v>
      </c>
      <c r="AP109" s="82">
        <f t="shared" si="42"/>
        <v>0</v>
      </c>
      <c r="AQ109" s="82">
        <f t="shared" si="42"/>
        <v>0</v>
      </c>
      <c r="AR109" s="82">
        <f t="shared" si="42"/>
        <v>0</v>
      </c>
    </row>
    <row r="110" spans="2:44" ht="15">
      <c r="B110" s="15" t="s">
        <v>64</v>
      </c>
      <c r="C110" s="83">
        <f>存量业务到期结构!E51</f>
        <v>3546.2999999999997</v>
      </c>
      <c r="D110" s="84">
        <f>存量业务到期结构!D51</f>
        <v>6.9127066617937674E-2</v>
      </c>
      <c r="E110" s="82">
        <f>E111+E112+E113</f>
        <v>-198.94918118384476</v>
      </c>
      <c r="F110" s="82">
        <f t="shared" ref="F110:AR110" si="43">F111+F112+F113</f>
        <v>0</v>
      </c>
      <c r="G110" s="82">
        <f t="shared" si="43"/>
        <v>150</v>
      </c>
      <c r="H110" s="82">
        <f t="shared" si="43"/>
        <v>0</v>
      </c>
      <c r="I110" s="82">
        <f t="shared" si="43"/>
        <v>87</v>
      </c>
      <c r="J110" s="82">
        <f t="shared" si="43"/>
        <v>50</v>
      </c>
      <c r="K110" s="82">
        <f t="shared" si="43"/>
        <v>100</v>
      </c>
      <c r="L110" s="82">
        <f t="shared" si="43"/>
        <v>-50</v>
      </c>
      <c r="M110" s="82">
        <f t="shared" si="43"/>
        <v>100</v>
      </c>
      <c r="N110" s="82">
        <f t="shared" si="43"/>
        <v>-50</v>
      </c>
      <c r="O110" s="82">
        <f t="shared" si="43"/>
        <v>150</v>
      </c>
      <c r="P110" s="82">
        <f t="shared" si="43"/>
        <v>100</v>
      </c>
      <c r="Q110" s="82">
        <f t="shared" si="43"/>
        <v>100</v>
      </c>
      <c r="R110" s="82">
        <f t="shared" si="43"/>
        <v>0</v>
      </c>
      <c r="S110" s="82">
        <f t="shared" si="43"/>
        <v>0</v>
      </c>
      <c r="T110" s="82">
        <f t="shared" si="43"/>
        <v>0</v>
      </c>
      <c r="U110" s="82">
        <f t="shared" si="43"/>
        <v>0</v>
      </c>
      <c r="V110" s="82">
        <f t="shared" si="43"/>
        <v>0</v>
      </c>
      <c r="W110" s="82">
        <f t="shared" si="43"/>
        <v>0</v>
      </c>
      <c r="X110" s="82">
        <f t="shared" si="43"/>
        <v>0</v>
      </c>
      <c r="Y110" s="82">
        <f t="shared" si="43"/>
        <v>0</v>
      </c>
      <c r="Z110" s="82">
        <f t="shared" si="43"/>
        <v>0</v>
      </c>
      <c r="AA110" s="82">
        <f t="shared" si="43"/>
        <v>0</v>
      </c>
      <c r="AB110" s="82">
        <f t="shared" si="43"/>
        <v>0</v>
      </c>
      <c r="AC110" s="82">
        <f t="shared" si="43"/>
        <v>0</v>
      </c>
      <c r="AD110" s="82">
        <f t="shared" si="43"/>
        <v>0</v>
      </c>
      <c r="AE110" s="82">
        <f t="shared" si="43"/>
        <v>0</v>
      </c>
      <c r="AF110" s="82">
        <f t="shared" si="43"/>
        <v>0</v>
      </c>
      <c r="AG110" s="82">
        <f t="shared" si="43"/>
        <v>0</v>
      </c>
      <c r="AH110" s="82">
        <f t="shared" si="43"/>
        <v>0</v>
      </c>
      <c r="AI110" s="82">
        <f t="shared" si="43"/>
        <v>0</v>
      </c>
      <c r="AJ110" s="82">
        <f t="shared" si="43"/>
        <v>0</v>
      </c>
      <c r="AK110" s="82">
        <f t="shared" si="43"/>
        <v>0</v>
      </c>
      <c r="AL110" s="82">
        <f t="shared" si="43"/>
        <v>0</v>
      </c>
      <c r="AM110" s="82">
        <f t="shared" si="43"/>
        <v>0</v>
      </c>
      <c r="AN110" s="82">
        <f t="shared" si="43"/>
        <v>0</v>
      </c>
      <c r="AO110" s="82">
        <f t="shared" si="43"/>
        <v>0</v>
      </c>
      <c r="AP110" s="82">
        <f t="shared" si="43"/>
        <v>0</v>
      </c>
      <c r="AQ110" s="82">
        <f t="shared" si="43"/>
        <v>0</v>
      </c>
      <c r="AR110" s="82">
        <f t="shared" si="43"/>
        <v>0</v>
      </c>
    </row>
    <row r="111" spans="2:44" ht="16.5">
      <c r="B111" s="17" t="s">
        <v>27</v>
      </c>
      <c r="C111" s="83">
        <f>存量业务到期结构!E52</f>
        <v>230</v>
      </c>
      <c r="D111" s="84">
        <f>存量业务到期结构!D52</f>
        <v>6.485632913177114E-2</v>
      </c>
      <c r="E111" s="82">
        <f>IF(E59=0,E56-SUM(C111:C112),0)*D111</f>
        <v>-1.3552700819445695</v>
      </c>
      <c r="F111" s="82">
        <f t="shared" ref="F111:AR111" si="44">IF(F59=0,F56-E56,0)*0</f>
        <v>0</v>
      </c>
      <c r="G111" s="82">
        <f t="shared" si="44"/>
        <v>0</v>
      </c>
      <c r="H111" s="82">
        <f t="shared" si="44"/>
        <v>0</v>
      </c>
      <c r="I111" s="82">
        <f t="shared" si="44"/>
        <v>0</v>
      </c>
      <c r="J111" s="82">
        <f t="shared" si="44"/>
        <v>0</v>
      </c>
      <c r="K111" s="82">
        <f t="shared" si="44"/>
        <v>0</v>
      </c>
      <c r="L111" s="82">
        <f t="shared" si="44"/>
        <v>0</v>
      </c>
      <c r="M111" s="82">
        <f t="shared" si="44"/>
        <v>0</v>
      </c>
      <c r="N111" s="82">
        <f t="shared" si="44"/>
        <v>0</v>
      </c>
      <c r="O111" s="82">
        <f t="shared" si="44"/>
        <v>0</v>
      </c>
      <c r="P111" s="82">
        <f t="shared" si="44"/>
        <v>0</v>
      </c>
      <c r="Q111" s="82">
        <f t="shared" si="44"/>
        <v>0</v>
      </c>
      <c r="R111" s="82">
        <f t="shared" si="44"/>
        <v>0</v>
      </c>
      <c r="S111" s="82">
        <f t="shared" si="44"/>
        <v>0</v>
      </c>
      <c r="T111" s="82">
        <f t="shared" si="44"/>
        <v>0</v>
      </c>
      <c r="U111" s="82">
        <f t="shared" si="44"/>
        <v>0</v>
      </c>
      <c r="V111" s="82">
        <f t="shared" si="44"/>
        <v>0</v>
      </c>
      <c r="W111" s="82">
        <f t="shared" si="44"/>
        <v>0</v>
      </c>
      <c r="X111" s="82">
        <f t="shared" si="44"/>
        <v>0</v>
      </c>
      <c r="Y111" s="82">
        <f t="shared" si="44"/>
        <v>0</v>
      </c>
      <c r="Z111" s="82">
        <f t="shared" si="44"/>
        <v>0</v>
      </c>
      <c r="AA111" s="82">
        <f t="shared" si="44"/>
        <v>0</v>
      </c>
      <c r="AB111" s="82">
        <f t="shared" si="44"/>
        <v>0</v>
      </c>
      <c r="AC111" s="82">
        <f t="shared" si="44"/>
        <v>0</v>
      </c>
      <c r="AD111" s="82">
        <f t="shared" si="44"/>
        <v>0</v>
      </c>
      <c r="AE111" s="82">
        <f t="shared" si="44"/>
        <v>0</v>
      </c>
      <c r="AF111" s="82">
        <f t="shared" si="44"/>
        <v>0</v>
      </c>
      <c r="AG111" s="82">
        <f t="shared" si="44"/>
        <v>0</v>
      </c>
      <c r="AH111" s="82">
        <f t="shared" si="44"/>
        <v>0</v>
      </c>
      <c r="AI111" s="82">
        <f t="shared" si="44"/>
        <v>0</v>
      </c>
      <c r="AJ111" s="82">
        <f t="shared" si="44"/>
        <v>0</v>
      </c>
      <c r="AK111" s="82">
        <f t="shared" si="44"/>
        <v>0</v>
      </c>
      <c r="AL111" s="82">
        <f t="shared" si="44"/>
        <v>0</v>
      </c>
      <c r="AM111" s="82">
        <f t="shared" si="44"/>
        <v>0</v>
      </c>
      <c r="AN111" s="82">
        <f t="shared" si="44"/>
        <v>0</v>
      </c>
      <c r="AO111" s="82">
        <f t="shared" si="44"/>
        <v>0</v>
      </c>
      <c r="AP111" s="82">
        <f t="shared" si="44"/>
        <v>0</v>
      </c>
      <c r="AQ111" s="82">
        <f t="shared" si="44"/>
        <v>0</v>
      </c>
      <c r="AR111" s="82">
        <f t="shared" si="44"/>
        <v>0</v>
      </c>
    </row>
    <row r="112" spans="2:44" ht="16.5">
      <c r="B112" s="17" t="s">
        <v>28</v>
      </c>
      <c r="C112" s="83">
        <f>存量业务到期结构!E53</f>
        <v>800</v>
      </c>
      <c r="D112" s="84">
        <f>存量业务到期结构!D53</f>
        <v>0.22558723176268225</v>
      </c>
      <c r="E112" s="82">
        <f>IF(E59=0,E56-SUM(C111:C112),0)</f>
        <v>-20.896496920000118</v>
      </c>
      <c r="F112" s="82">
        <f t="shared" ref="F112:AR112" si="45">IF(F59=0,F56-E56,0)</f>
        <v>0</v>
      </c>
      <c r="G112" s="82">
        <f t="shared" si="45"/>
        <v>0</v>
      </c>
      <c r="H112" s="82">
        <f t="shared" si="45"/>
        <v>0</v>
      </c>
      <c r="I112" s="82">
        <f t="shared" si="45"/>
        <v>-113</v>
      </c>
      <c r="J112" s="82">
        <f t="shared" si="45"/>
        <v>0</v>
      </c>
      <c r="K112" s="82">
        <f t="shared" si="45"/>
        <v>150</v>
      </c>
      <c r="L112" s="82">
        <f t="shared" si="45"/>
        <v>150</v>
      </c>
      <c r="M112" s="82">
        <f t="shared" si="45"/>
        <v>0</v>
      </c>
      <c r="N112" s="82">
        <f t="shared" si="45"/>
        <v>0</v>
      </c>
      <c r="O112" s="82">
        <f t="shared" si="45"/>
        <v>100</v>
      </c>
      <c r="P112" s="82">
        <f t="shared" si="45"/>
        <v>100</v>
      </c>
      <c r="Q112" s="82">
        <f t="shared" si="45"/>
        <v>0</v>
      </c>
      <c r="R112" s="82">
        <f t="shared" si="45"/>
        <v>0</v>
      </c>
      <c r="S112" s="82">
        <f t="shared" si="45"/>
        <v>0</v>
      </c>
      <c r="T112" s="82">
        <f t="shared" si="45"/>
        <v>0</v>
      </c>
      <c r="U112" s="82">
        <f t="shared" si="45"/>
        <v>0</v>
      </c>
      <c r="V112" s="82">
        <f t="shared" si="45"/>
        <v>0</v>
      </c>
      <c r="W112" s="82">
        <f t="shared" si="45"/>
        <v>0</v>
      </c>
      <c r="X112" s="82">
        <f t="shared" si="45"/>
        <v>0</v>
      </c>
      <c r="Y112" s="82">
        <f t="shared" si="45"/>
        <v>0</v>
      </c>
      <c r="Z112" s="82">
        <f t="shared" si="45"/>
        <v>0</v>
      </c>
      <c r="AA112" s="82">
        <f t="shared" si="45"/>
        <v>0</v>
      </c>
      <c r="AB112" s="82">
        <f t="shared" si="45"/>
        <v>0</v>
      </c>
      <c r="AC112" s="82">
        <f t="shared" si="45"/>
        <v>0</v>
      </c>
      <c r="AD112" s="82">
        <f t="shared" si="45"/>
        <v>0</v>
      </c>
      <c r="AE112" s="82">
        <f t="shared" si="45"/>
        <v>0</v>
      </c>
      <c r="AF112" s="82">
        <f t="shared" si="45"/>
        <v>0</v>
      </c>
      <c r="AG112" s="82">
        <f t="shared" si="45"/>
        <v>0</v>
      </c>
      <c r="AH112" s="82">
        <f t="shared" si="45"/>
        <v>0</v>
      </c>
      <c r="AI112" s="82">
        <f t="shared" si="45"/>
        <v>0</v>
      </c>
      <c r="AJ112" s="82">
        <f t="shared" si="45"/>
        <v>0</v>
      </c>
      <c r="AK112" s="82">
        <f t="shared" si="45"/>
        <v>0</v>
      </c>
      <c r="AL112" s="82">
        <f t="shared" si="45"/>
        <v>0</v>
      </c>
      <c r="AM112" s="82">
        <f t="shared" si="45"/>
        <v>0</v>
      </c>
      <c r="AN112" s="82">
        <f t="shared" si="45"/>
        <v>0</v>
      </c>
      <c r="AO112" s="82">
        <f t="shared" si="45"/>
        <v>0</v>
      </c>
      <c r="AP112" s="82">
        <f t="shared" si="45"/>
        <v>0</v>
      </c>
      <c r="AQ112" s="82">
        <f t="shared" si="45"/>
        <v>0</v>
      </c>
      <c r="AR112" s="82">
        <f t="shared" si="45"/>
        <v>0</v>
      </c>
    </row>
    <row r="113" spans="2:44" ht="16.5">
      <c r="B113" s="17" t="s">
        <v>29</v>
      </c>
      <c r="C113" s="83">
        <f>存量业务到期结构!E54</f>
        <v>2516.2999999999997</v>
      </c>
      <c r="D113" s="84">
        <f>存量业务到期结构!D54</f>
        <v>0.70955643910554655</v>
      </c>
      <c r="E113" s="82">
        <f>IF(E59=0,E55-C113,0)</f>
        <v>-176.69741418190006</v>
      </c>
      <c r="F113" s="82">
        <f t="shared" ref="F113:AR113" si="46">IF(F59=0,F55-E55,0)</f>
        <v>0</v>
      </c>
      <c r="G113" s="82">
        <f t="shared" si="46"/>
        <v>150</v>
      </c>
      <c r="H113" s="82">
        <f t="shared" si="46"/>
        <v>0</v>
      </c>
      <c r="I113" s="82">
        <f t="shared" si="46"/>
        <v>200</v>
      </c>
      <c r="J113" s="82">
        <f t="shared" si="46"/>
        <v>50</v>
      </c>
      <c r="K113" s="82">
        <f t="shared" si="46"/>
        <v>-50</v>
      </c>
      <c r="L113" s="82">
        <f t="shared" si="46"/>
        <v>-200</v>
      </c>
      <c r="M113" s="82">
        <f t="shared" si="46"/>
        <v>100</v>
      </c>
      <c r="N113" s="82">
        <f t="shared" si="46"/>
        <v>-50</v>
      </c>
      <c r="O113" s="82">
        <f t="shared" si="46"/>
        <v>50</v>
      </c>
      <c r="P113" s="82">
        <f t="shared" si="46"/>
        <v>0</v>
      </c>
      <c r="Q113" s="82">
        <f t="shared" si="46"/>
        <v>100</v>
      </c>
      <c r="R113" s="82">
        <f t="shared" si="46"/>
        <v>0</v>
      </c>
      <c r="S113" s="82">
        <f t="shared" si="46"/>
        <v>0</v>
      </c>
      <c r="T113" s="82">
        <f t="shared" si="46"/>
        <v>0</v>
      </c>
      <c r="U113" s="82">
        <f t="shared" si="46"/>
        <v>0</v>
      </c>
      <c r="V113" s="82">
        <f t="shared" si="46"/>
        <v>0</v>
      </c>
      <c r="W113" s="82">
        <f t="shared" si="46"/>
        <v>0</v>
      </c>
      <c r="X113" s="82">
        <f t="shared" si="46"/>
        <v>0</v>
      </c>
      <c r="Y113" s="82">
        <f t="shared" si="46"/>
        <v>0</v>
      </c>
      <c r="Z113" s="82">
        <f t="shared" si="46"/>
        <v>0</v>
      </c>
      <c r="AA113" s="82">
        <f t="shared" si="46"/>
        <v>0</v>
      </c>
      <c r="AB113" s="82">
        <f t="shared" si="46"/>
        <v>0</v>
      </c>
      <c r="AC113" s="82">
        <f t="shared" si="46"/>
        <v>0</v>
      </c>
      <c r="AD113" s="82">
        <f t="shared" si="46"/>
        <v>0</v>
      </c>
      <c r="AE113" s="82">
        <f t="shared" si="46"/>
        <v>0</v>
      </c>
      <c r="AF113" s="82">
        <f t="shared" si="46"/>
        <v>0</v>
      </c>
      <c r="AG113" s="82">
        <f t="shared" si="46"/>
        <v>0</v>
      </c>
      <c r="AH113" s="82">
        <f t="shared" si="46"/>
        <v>0</v>
      </c>
      <c r="AI113" s="82">
        <f t="shared" si="46"/>
        <v>0</v>
      </c>
      <c r="AJ113" s="82">
        <f t="shared" si="46"/>
        <v>0</v>
      </c>
      <c r="AK113" s="82">
        <f t="shared" si="46"/>
        <v>0</v>
      </c>
      <c r="AL113" s="82">
        <f t="shared" si="46"/>
        <v>0</v>
      </c>
      <c r="AM113" s="82">
        <f t="shared" si="46"/>
        <v>0</v>
      </c>
      <c r="AN113" s="82">
        <f t="shared" si="46"/>
        <v>0</v>
      </c>
      <c r="AO113" s="82">
        <f t="shared" si="46"/>
        <v>0</v>
      </c>
      <c r="AP113" s="82">
        <f t="shared" si="46"/>
        <v>0</v>
      </c>
      <c r="AQ113" s="82">
        <f t="shared" si="46"/>
        <v>0</v>
      </c>
      <c r="AR113" s="82">
        <f t="shared" si="46"/>
        <v>0</v>
      </c>
    </row>
    <row r="114" spans="2:44" ht="15">
      <c r="B114" s="15" t="s">
        <v>30</v>
      </c>
      <c r="C114" s="83">
        <f>存量业务到期结构!E55</f>
        <v>3381.1198398824004</v>
      </c>
      <c r="D114" s="84">
        <f>存量业务到期结构!D55</f>
        <v>6.590725443836716E-2</v>
      </c>
      <c r="E114" s="82">
        <f>IF(E59=0,E58-C114,0)</f>
        <v>-165.72696560429995</v>
      </c>
      <c r="F114" s="82">
        <f t="shared" ref="F114:AR114" si="47">IF(F59=0,F58-E58,0)</f>
        <v>90</v>
      </c>
      <c r="G114" s="82">
        <f t="shared" si="47"/>
        <v>0</v>
      </c>
      <c r="H114" s="82">
        <f t="shared" si="47"/>
        <v>50</v>
      </c>
      <c r="I114" s="82">
        <f t="shared" si="47"/>
        <v>-250</v>
      </c>
      <c r="J114" s="82">
        <f t="shared" si="47"/>
        <v>50</v>
      </c>
      <c r="K114" s="82">
        <f t="shared" si="47"/>
        <v>0</v>
      </c>
      <c r="L114" s="82">
        <f t="shared" si="47"/>
        <v>-250</v>
      </c>
      <c r="M114" s="82">
        <f t="shared" si="47"/>
        <v>50</v>
      </c>
      <c r="N114" s="82">
        <f t="shared" si="47"/>
        <v>0</v>
      </c>
      <c r="O114" s="82">
        <f t="shared" si="47"/>
        <v>0</v>
      </c>
      <c r="P114" s="82">
        <f t="shared" si="47"/>
        <v>0</v>
      </c>
      <c r="Q114" s="82">
        <f t="shared" si="47"/>
        <v>0</v>
      </c>
      <c r="R114" s="82">
        <f t="shared" si="47"/>
        <v>0</v>
      </c>
      <c r="S114" s="82">
        <f t="shared" si="47"/>
        <v>0</v>
      </c>
      <c r="T114" s="82">
        <f t="shared" si="47"/>
        <v>0</v>
      </c>
      <c r="U114" s="82">
        <f t="shared" si="47"/>
        <v>0</v>
      </c>
      <c r="V114" s="82">
        <f t="shared" si="47"/>
        <v>0</v>
      </c>
      <c r="W114" s="82">
        <f t="shared" si="47"/>
        <v>0</v>
      </c>
      <c r="X114" s="82">
        <f t="shared" si="47"/>
        <v>0</v>
      </c>
      <c r="Y114" s="82">
        <f t="shared" si="47"/>
        <v>0</v>
      </c>
      <c r="Z114" s="82">
        <f t="shared" si="47"/>
        <v>0</v>
      </c>
      <c r="AA114" s="82">
        <f t="shared" si="47"/>
        <v>0</v>
      </c>
      <c r="AB114" s="82">
        <f t="shared" si="47"/>
        <v>0</v>
      </c>
      <c r="AC114" s="82">
        <f t="shared" si="47"/>
        <v>0</v>
      </c>
      <c r="AD114" s="82">
        <f t="shared" si="47"/>
        <v>0</v>
      </c>
      <c r="AE114" s="82">
        <f t="shared" si="47"/>
        <v>0</v>
      </c>
      <c r="AF114" s="82">
        <f t="shared" si="47"/>
        <v>0</v>
      </c>
      <c r="AG114" s="82">
        <f t="shared" si="47"/>
        <v>0</v>
      </c>
      <c r="AH114" s="82">
        <f t="shared" si="47"/>
        <v>0</v>
      </c>
      <c r="AI114" s="82">
        <f t="shared" si="47"/>
        <v>0</v>
      </c>
      <c r="AJ114" s="82">
        <f t="shared" si="47"/>
        <v>0</v>
      </c>
      <c r="AK114" s="82">
        <f t="shared" si="47"/>
        <v>0</v>
      </c>
      <c r="AL114" s="82">
        <f t="shared" si="47"/>
        <v>0</v>
      </c>
      <c r="AM114" s="82">
        <f t="shared" si="47"/>
        <v>0</v>
      </c>
      <c r="AN114" s="82">
        <f t="shared" si="47"/>
        <v>0</v>
      </c>
      <c r="AO114" s="82">
        <f t="shared" si="47"/>
        <v>0</v>
      </c>
      <c r="AP114" s="82">
        <f t="shared" si="47"/>
        <v>0</v>
      </c>
      <c r="AQ114" s="82">
        <f t="shared" si="47"/>
        <v>0</v>
      </c>
      <c r="AR114" s="82">
        <f t="shared" si="47"/>
        <v>0</v>
      </c>
    </row>
  </sheetData>
  <mergeCells count="59">
    <mergeCell ref="B58:D58"/>
    <mergeCell ref="B59:D59"/>
    <mergeCell ref="B3:D3"/>
    <mergeCell ref="B52:D52"/>
    <mergeCell ref="B53:D53"/>
    <mergeCell ref="B54:D54"/>
    <mergeCell ref="B55:D55"/>
    <mergeCell ref="B56:D56"/>
    <mergeCell ref="B57:D57"/>
    <mergeCell ref="B46:D46"/>
    <mergeCell ref="B47:D47"/>
    <mergeCell ref="B48:D48"/>
    <mergeCell ref="B49:D49"/>
    <mergeCell ref="B50:D50"/>
    <mergeCell ref="B51:D51"/>
    <mergeCell ref="B40:D40"/>
    <mergeCell ref="B41:D41"/>
    <mergeCell ref="B42:D42"/>
    <mergeCell ref="B43:D43"/>
    <mergeCell ref="B44:D44"/>
    <mergeCell ref="B45:D45"/>
    <mergeCell ref="B39:D39"/>
    <mergeCell ref="B28:D28"/>
    <mergeCell ref="B29:D29"/>
    <mergeCell ref="B30:D30"/>
    <mergeCell ref="B31:D31"/>
    <mergeCell ref="B32:D32"/>
    <mergeCell ref="B33:D33"/>
    <mergeCell ref="B34:D34"/>
    <mergeCell ref="B35:D35"/>
    <mergeCell ref="B36:D36"/>
    <mergeCell ref="B37:D37"/>
    <mergeCell ref="B38:D38"/>
    <mergeCell ref="B22:D22"/>
    <mergeCell ref="B23:D23"/>
    <mergeCell ref="B24:D24"/>
    <mergeCell ref="B25:D25"/>
    <mergeCell ref="B26:D26"/>
    <mergeCell ref="B17:D17"/>
    <mergeCell ref="B18:D18"/>
    <mergeCell ref="B19:D19"/>
    <mergeCell ref="B20:D20"/>
    <mergeCell ref="B21:D21"/>
    <mergeCell ref="B1:E2"/>
    <mergeCell ref="B61:E61"/>
    <mergeCell ref="B15:D15"/>
    <mergeCell ref="B4:D4"/>
    <mergeCell ref="B5:D5"/>
    <mergeCell ref="B6:D6"/>
    <mergeCell ref="B7:D7"/>
    <mergeCell ref="B8:D8"/>
    <mergeCell ref="B9:D9"/>
    <mergeCell ref="B10:D10"/>
    <mergeCell ref="B11:D11"/>
    <mergeCell ref="B12:D12"/>
    <mergeCell ref="B13:D13"/>
    <mergeCell ref="B14:D14"/>
    <mergeCell ref="B27:D27"/>
    <mergeCell ref="B16:D16"/>
  </mergeCells>
  <phoneticPr fontId="19" type="noConversion"/>
  <hyperlinks>
    <hyperlink ref="A1" location="目录!A1" display="目录"/>
  </hyperlink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92D050"/>
  </sheetPr>
  <dimension ref="A1:AP57"/>
  <sheetViews>
    <sheetView zoomScale="90" zoomScaleNormal="90" workbookViewId="0">
      <pane xSplit="2" ySplit="3" topLeftCell="C4" activePane="bottomRight" state="frozen"/>
      <selection pane="topRight" activeCell="C1" sqref="C1"/>
      <selection pane="bottomLeft" activeCell="A4" sqref="A4"/>
      <selection pane="bottomRight" activeCell="C25" sqref="C25"/>
    </sheetView>
  </sheetViews>
  <sheetFormatPr defaultRowHeight="13.5"/>
  <cols>
    <col min="1" max="1" width="15.25" customWidth="1"/>
    <col min="2" max="2" width="34.875" bestFit="1" customWidth="1"/>
    <col min="3" max="42" width="5.375" customWidth="1"/>
  </cols>
  <sheetData>
    <row r="1" spans="1:42" ht="21.75" customHeight="1">
      <c r="A1" s="27" t="s">
        <v>31</v>
      </c>
      <c r="B1" s="506" t="s">
        <v>423</v>
      </c>
      <c r="C1" s="506"/>
      <c r="D1" s="506"/>
      <c r="E1" s="506"/>
    </row>
    <row r="2" spans="1:42" ht="28.5" customHeight="1">
      <c r="A2" s="27"/>
      <c r="B2" s="506"/>
      <c r="C2" s="506"/>
      <c r="D2" s="506"/>
      <c r="E2" s="506"/>
      <c r="P2" s="344" t="s">
        <v>851</v>
      </c>
    </row>
    <row r="3" spans="1:42" ht="15">
      <c r="B3" s="28" t="s">
        <v>5</v>
      </c>
      <c r="C3" s="28">
        <v>1</v>
      </c>
      <c r="D3" s="28">
        <v>2</v>
      </c>
      <c r="E3" s="28">
        <v>3</v>
      </c>
      <c r="F3" s="28">
        <v>4</v>
      </c>
      <c r="G3" s="33">
        <v>5</v>
      </c>
      <c r="H3" s="28">
        <v>6</v>
      </c>
      <c r="I3" s="28">
        <v>7</v>
      </c>
      <c r="J3" s="28">
        <v>8</v>
      </c>
      <c r="K3" s="28">
        <v>9</v>
      </c>
      <c r="L3" s="28">
        <v>10</v>
      </c>
      <c r="M3" s="28">
        <v>11</v>
      </c>
      <c r="N3" s="28">
        <v>12</v>
      </c>
      <c r="O3" s="28">
        <v>13</v>
      </c>
      <c r="P3" s="28">
        <v>14</v>
      </c>
      <c r="Q3" s="28">
        <v>15</v>
      </c>
      <c r="R3" s="28">
        <v>16</v>
      </c>
      <c r="S3" s="28">
        <v>17</v>
      </c>
      <c r="T3" s="28">
        <v>18</v>
      </c>
      <c r="U3" s="28">
        <v>19</v>
      </c>
      <c r="V3" s="28">
        <v>20</v>
      </c>
      <c r="W3" s="28">
        <v>21</v>
      </c>
      <c r="X3" s="28">
        <v>22</v>
      </c>
      <c r="Y3" s="28">
        <v>23</v>
      </c>
      <c r="Z3" s="28">
        <v>24</v>
      </c>
      <c r="AA3" s="28">
        <v>25</v>
      </c>
      <c r="AB3" s="28">
        <v>26</v>
      </c>
      <c r="AC3" s="28">
        <v>27</v>
      </c>
      <c r="AD3" s="28">
        <v>28</v>
      </c>
      <c r="AE3" s="28">
        <v>29</v>
      </c>
      <c r="AF3" s="28">
        <v>30</v>
      </c>
      <c r="AG3" s="28">
        <v>31</v>
      </c>
      <c r="AH3" s="28">
        <v>32</v>
      </c>
      <c r="AI3" s="28">
        <v>33</v>
      </c>
      <c r="AJ3" s="28">
        <v>34</v>
      </c>
      <c r="AK3" s="28">
        <v>35</v>
      </c>
      <c r="AL3" s="28">
        <v>36</v>
      </c>
      <c r="AM3" s="28">
        <v>37</v>
      </c>
      <c r="AN3" s="28">
        <v>38</v>
      </c>
      <c r="AO3" s="28">
        <v>39</v>
      </c>
      <c r="AP3" s="28">
        <v>40</v>
      </c>
    </row>
    <row r="4" spans="1:42" ht="15">
      <c r="B4" s="14" t="s">
        <v>9</v>
      </c>
      <c r="C4" s="81"/>
      <c r="D4" s="81"/>
      <c r="E4" s="81"/>
      <c r="F4" s="81"/>
      <c r="G4" s="81"/>
      <c r="H4" s="81"/>
      <c r="I4" s="81"/>
      <c r="J4" s="81"/>
      <c r="K4" s="81"/>
      <c r="L4" s="81"/>
      <c r="M4" s="81"/>
      <c r="N4" s="81"/>
      <c r="O4" s="81"/>
      <c r="P4" s="81"/>
      <c r="Q4" s="81"/>
      <c r="R4" s="81"/>
      <c r="S4" s="81"/>
      <c r="T4" s="81"/>
      <c r="U4" s="81"/>
      <c r="V4" s="81"/>
      <c r="W4" s="81"/>
      <c r="X4" s="81"/>
      <c r="Y4" s="81"/>
      <c r="Z4" s="81"/>
      <c r="AA4" s="81"/>
      <c r="AB4" s="81"/>
      <c r="AC4" s="81"/>
      <c r="AD4" s="81"/>
      <c r="AE4" s="81"/>
      <c r="AF4" s="81"/>
      <c r="AG4" s="81"/>
      <c r="AH4" s="81"/>
      <c r="AI4" s="81"/>
      <c r="AJ4" s="81"/>
      <c r="AK4" s="81"/>
      <c r="AL4" s="81"/>
      <c r="AM4" s="81"/>
      <c r="AN4" s="81"/>
      <c r="AO4" s="81"/>
      <c r="AP4" s="81"/>
    </row>
    <row r="5" spans="1:42" ht="15">
      <c r="B5" s="15" t="s">
        <v>10</v>
      </c>
      <c r="C5" s="81"/>
      <c r="D5" s="85"/>
      <c r="E5" s="81"/>
      <c r="F5" s="81"/>
      <c r="G5" s="81"/>
      <c r="H5" s="81"/>
      <c r="I5" s="81"/>
      <c r="J5" s="81"/>
      <c r="K5" s="81"/>
      <c r="L5" s="81"/>
      <c r="M5" s="81"/>
      <c r="N5" s="81"/>
      <c r="O5" s="81"/>
      <c r="P5" s="81"/>
      <c r="Q5" s="81"/>
      <c r="R5" s="81"/>
      <c r="S5" s="81"/>
      <c r="T5" s="81"/>
      <c r="U5" s="81"/>
      <c r="V5" s="81"/>
      <c r="W5" s="81"/>
      <c r="X5" s="81"/>
      <c r="Y5" s="81"/>
      <c r="Z5" s="81"/>
      <c r="AA5" s="81"/>
      <c r="AB5" s="81"/>
      <c r="AC5" s="81"/>
      <c r="AD5" s="81"/>
      <c r="AE5" s="81"/>
      <c r="AF5" s="81"/>
      <c r="AG5" s="81"/>
      <c r="AH5" s="81"/>
      <c r="AI5" s="81"/>
      <c r="AJ5" s="81"/>
      <c r="AK5" s="81"/>
      <c r="AL5" s="81"/>
      <c r="AM5" s="81"/>
      <c r="AN5" s="81"/>
      <c r="AO5" s="81"/>
      <c r="AP5" s="81"/>
    </row>
    <row r="6" spans="1:42" ht="16.5">
      <c r="A6" t="s">
        <v>582</v>
      </c>
      <c r="B6" s="212" t="s">
        <v>11</v>
      </c>
      <c r="C6" s="190">
        <f>'1输入-新业务利率 定价室'!D5</f>
        <v>4.66</v>
      </c>
      <c r="D6" s="190">
        <f>'1输入-新业务利率 定价室'!E5</f>
        <v>4.5599999999999996</v>
      </c>
      <c r="E6" s="190">
        <f>'1输入-新业务利率 定价室'!F5</f>
        <v>4.5599999999999996</v>
      </c>
      <c r="F6" s="190">
        <f>'1输入-新业务利率 定价室'!G5</f>
        <v>4.5599999999999996</v>
      </c>
      <c r="G6" s="190">
        <f>'1输入-新业务利率 定价室'!H5</f>
        <v>4.5599999999999996</v>
      </c>
      <c r="H6" s="190">
        <f>'1输入-新业务利率 定价室'!I5</f>
        <v>4.5599999999999996</v>
      </c>
      <c r="I6" s="190">
        <f>'1输入-新业务利率 定价室'!J5</f>
        <v>4.5599999999999996</v>
      </c>
      <c r="J6" s="190">
        <f>'1输入-新业务利率 定价室'!K5</f>
        <v>4.5599999999999996</v>
      </c>
      <c r="K6" s="190">
        <f>'1输入-新业务利率 定价室'!L5</f>
        <v>4.5599999999999996</v>
      </c>
      <c r="L6" s="190">
        <f>'1输入-新业务利率 定价室'!M5</f>
        <v>4.5599999999999996</v>
      </c>
      <c r="M6" s="190">
        <f>'1输入-新业务利率 定价室'!N5</f>
        <v>4.5599999999999996</v>
      </c>
      <c r="N6" s="190">
        <f>'1输入-新业务利率 定价室'!O5</f>
        <v>4.5599999999999996</v>
      </c>
      <c r="O6" s="190">
        <f>'1输入-新业务利率 定价室'!P5</f>
        <v>4.5599999999999996</v>
      </c>
      <c r="P6" s="190"/>
      <c r="Q6" s="190"/>
      <c r="R6" s="190"/>
      <c r="S6" s="190"/>
      <c r="T6" s="190"/>
      <c r="U6" s="190"/>
      <c r="V6" s="190"/>
      <c r="W6" s="190"/>
      <c r="X6" s="85"/>
      <c r="Y6" s="85"/>
      <c r="Z6" s="85"/>
      <c r="AA6" s="85"/>
      <c r="AB6" s="85"/>
      <c r="AC6" s="85"/>
      <c r="AD6" s="85"/>
      <c r="AE6" s="85"/>
      <c r="AF6" s="85"/>
      <c r="AG6" s="85"/>
      <c r="AH6" s="85"/>
      <c r="AI6" s="85"/>
      <c r="AJ6" s="85"/>
      <c r="AK6" s="85"/>
      <c r="AL6" s="85"/>
      <c r="AM6" s="85"/>
      <c r="AN6" s="85"/>
      <c r="AO6" s="85"/>
      <c r="AP6" s="85"/>
    </row>
    <row r="7" spans="1:42" ht="16.5">
      <c r="A7" t="s">
        <v>582</v>
      </c>
      <c r="B7" s="212" t="s">
        <v>34</v>
      </c>
      <c r="C7" s="190">
        <f>'1输入-新业务利率 定价室'!D6</f>
        <v>5.6</v>
      </c>
      <c r="D7" s="190">
        <f>'1输入-新业务利率 定价室'!E6</f>
        <v>5.4</v>
      </c>
      <c r="E7" s="190">
        <f>'1输入-新业务利率 定价室'!F6</f>
        <v>5.4</v>
      </c>
      <c r="F7" s="190">
        <f>'1输入-新业务利率 定价室'!G6</f>
        <v>5.4</v>
      </c>
      <c r="G7" s="190">
        <f>'1输入-新业务利率 定价室'!H6</f>
        <v>5.4</v>
      </c>
      <c r="H7" s="190">
        <f>'1输入-新业务利率 定价室'!I6</f>
        <v>5.4</v>
      </c>
      <c r="I7" s="190">
        <f>'1输入-新业务利率 定价室'!J6</f>
        <v>5.4</v>
      </c>
      <c r="J7" s="190">
        <f>'1输入-新业务利率 定价室'!K6</f>
        <v>5.4</v>
      </c>
      <c r="K7" s="190">
        <f>'1输入-新业务利率 定价室'!L6</f>
        <v>5.4</v>
      </c>
      <c r="L7" s="190">
        <f>'1输入-新业务利率 定价室'!M6</f>
        <v>5.4</v>
      </c>
      <c r="M7" s="190">
        <f>'1输入-新业务利率 定价室'!N6</f>
        <v>5.4</v>
      </c>
      <c r="N7" s="190">
        <f>'1输入-新业务利率 定价室'!O6</f>
        <v>5.4</v>
      </c>
      <c r="O7" s="190">
        <f>'1输入-新业务利率 定价室'!P6</f>
        <v>5.4</v>
      </c>
      <c r="P7" s="190"/>
      <c r="Q7" s="85"/>
      <c r="R7" s="85"/>
      <c r="S7" s="85"/>
      <c r="T7" s="85"/>
      <c r="U7" s="85"/>
      <c r="V7" s="85"/>
      <c r="W7" s="85"/>
      <c r="X7" s="85"/>
      <c r="Y7" s="85"/>
      <c r="Z7" s="85"/>
      <c r="AA7" s="85"/>
      <c r="AB7" s="85"/>
      <c r="AC7" s="85"/>
      <c r="AD7" s="85"/>
      <c r="AE7" s="85"/>
      <c r="AF7" s="85"/>
      <c r="AG7" s="85"/>
      <c r="AH7" s="85"/>
      <c r="AI7" s="85"/>
      <c r="AJ7" s="85"/>
      <c r="AK7" s="85"/>
      <c r="AL7" s="85"/>
      <c r="AM7" s="85"/>
      <c r="AN7" s="85"/>
      <c r="AO7" s="85"/>
      <c r="AP7" s="85"/>
    </row>
    <row r="8" spans="1:42" ht="16.5">
      <c r="A8" t="s">
        <v>582</v>
      </c>
      <c r="B8" s="212" t="s">
        <v>35</v>
      </c>
      <c r="C8" s="190">
        <f>'1输入-新业务利率 定价室'!D7</f>
        <v>6.8</v>
      </c>
      <c r="D8" s="190">
        <f>'1输入-新业务利率 定价室'!E7</f>
        <v>6.4</v>
      </c>
      <c r="E8" s="190">
        <f>'1输入-新业务利率 定价室'!F7</f>
        <v>6.4</v>
      </c>
      <c r="F8" s="190">
        <f>'1输入-新业务利率 定价室'!G7</f>
        <v>6.4</v>
      </c>
      <c r="G8" s="190">
        <f>'1输入-新业务利率 定价室'!H7</f>
        <v>6.4</v>
      </c>
      <c r="H8" s="190">
        <f>'1输入-新业务利率 定价室'!I7</f>
        <v>6.4</v>
      </c>
      <c r="I8" s="190">
        <f>'1输入-新业务利率 定价室'!J7</f>
        <v>6.4</v>
      </c>
      <c r="J8" s="190">
        <f>'1输入-新业务利率 定价室'!K7</f>
        <v>6.4</v>
      </c>
      <c r="K8" s="190">
        <f>'1输入-新业务利率 定价室'!L7</f>
        <v>6.4</v>
      </c>
      <c r="L8" s="190">
        <f>'1输入-新业务利率 定价室'!M7</f>
        <v>6.4</v>
      </c>
      <c r="M8" s="190">
        <f>'1输入-新业务利率 定价室'!N7</f>
        <v>6.4</v>
      </c>
      <c r="N8" s="190">
        <f>'1输入-新业务利率 定价室'!O7</f>
        <v>6.4</v>
      </c>
      <c r="O8" s="190">
        <f>'1输入-新业务利率 定价室'!P7</f>
        <v>6.4</v>
      </c>
      <c r="P8" s="190"/>
      <c r="Q8" s="85"/>
      <c r="R8" s="85"/>
      <c r="S8" s="85"/>
      <c r="T8" s="85"/>
      <c r="U8" s="85"/>
      <c r="V8" s="85"/>
      <c r="W8" s="85"/>
      <c r="X8" s="85"/>
      <c r="Y8" s="85"/>
      <c r="Z8" s="85"/>
      <c r="AA8" s="85"/>
      <c r="AB8" s="85"/>
      <c r="AC8" s="85"/>
      <c r="AD8" s="85"/>
      <c r="AE8" s="85"/>
      <c r="AF8" s="85"/>
      <c r="AG8" s="85"/>
      <c r="AH8" s="85"/>
      <c r="AI8" s="85"/>
      <c r="AJ8" s="85"/>
      <c r="AK8" s="85"/>
      <c r="AL8" s="85"/>
      <c r="AM8" s="85"/>
      <c r="AN8" s="85"/>
      <c r="AO8" s="85"/>
      <c r="AP8" s="85"/>
    </row>
    <row r="9" spans="1:42" ht="16.5">
      <c r="A9" t="s">
        <v>748</v>
      </c>
      <c r="B9" s="122" t="s">
        <v>12</v>
      </c>
      <c r="C9" s="85">
        <v>8.6999999999999993</v>
      </c>
      <c r="D9" s="85">
        <v>8.3000000000000007</v>
      </c>
      <c r="E9" s="85">
        <v>8.3000000000000007</v>
      </c>
      <c r="F9" s="85">
        <v>8.3000000000000007</v>
      </c>
      <c r="G9" s="85">
        <v>8.3000000000000007</v>
      </c>
      <c r="H9" s="85">
        <v>8.3000000000000007</v>
      </c>
      <c r="I9" s="85">
        <v>8.3000000000000007</v>
      </c>
      <c r="J9" s="85">
        <v>8.3000000000000007</v>
      </c>
      <c r="K9" s="85">
        <v>8.3000000000000007</v>
      </c>
      <c r="L9" s="85">
        <v>8.3000000000000007</v>
      </c>
      <c r="M9" s="85">
        <v>8.3000000000000007</v>
      </c>
      <c r="N9" s="85">
        <v>8.3000000000000007</v>
      </c>
      <c r="O9" s="85">
        <v>8.3000000000000007</v>
      </c>
      <c r="P9" s="85"/>
      <c r="Q9" s="85"/>
      <c r="R9" s="85"/>
      <c r="S9" s="85"/>
      <c r="T9" s="85"/>
      <c r="U9" s="85"/>
      <c r="V9" s="85"/>
      <c r="W9" s="85"/>
      <c r="X9" s="85"/>
      <c r="Y9" s="85"/>
      <c r="Z9" s="85"/>
      <c r="AA9" s="85"/>
      <c r="AB9" s="85"/>
      <c r="AC9" s="85"/>
      <c r="AD9" s="85"/>
      <c r="AE9" s="85"/>
      <c r="AF9" s="85"/>
      <c r="AG9" s="85"/>
      <c r="AH9" s="85"/>
      <c r="AI9" s="85"/>
      <c r="AJ9" s="85"/>
      <c r="AK9" s="85"/>
      <c r="AL9" s="85"/>
      <c r="AM9" s="85"/>
      <c r="AN9" s="85"/>
      <c r="AO9" s="85"/>
      <c r="AP9" s="85"/>
    </row>
    <row r="10" spans="1:42" ht="16.5">
      <c r="A10" t="s">
        <v>583</v>
      </c>
      <c r="B10" s="212" t="s">
        <v>13</v>
      </c>
      <c r="C10" s="85">
        <f>'1输入 新业务利率 组件'!F12*100</f>
        <v>3.6999999999999997</v>
      </c>
      <c r="D10" s="85">
        <f>'1输入 新业务利率 组件'!G12*100</f>
        <v>3.6999999999999997</v>
      </c>
      <c r="E10" s="85">
        <f>'1输入 新业务利率 组件'!H12*100</f>
        <v>3.6999999999999997</v>
      </c>
      <c r="F10" s="85">
        <f>'1输入 新业务利率 组件'!I12*100</f>
        <v>3.6999999999999997</v>
      </c>
      <c r="G10" s="85">
        <f>'1输入 新业务利率 组件'!J12*100</f>
        <v>3.6999999999999997</v>
      </c>
      <c r="H10" s="85">
        <f>'1输入 新业务利率 组件'!K12*100</f>
        <v>3.6999999999999997</v>
      </c>
      <c r="I10" s="85">
        <f>'1输入 新业务利率 组件'!L12*100</f>
        <v>3.6999999999999997</v>
      </c>
      <c r="J10" s="85">
        <f>'1输入 新业务利率 组件'!M12*100</f>
        <v>3.6999999999999997</v>
      </c>
      <c r="K10" s="85">
        <f>'1输入 新业务利率 组件'!N12*100</f>
        <v>3.6999999999999997</v>
      </c>
      <c r="L10" s="85">
        <f>'1输入 新业务利率 组件'!O12*100</f>
        <v>3.6999999999999997</v>
      </c>
      <c r="M10" s="85">
        <f>'1输入 新业务利率 组件'!P12*100</f>
        <v>3.6999999999999997</v>
      </c>
      <c r="N10" s="85">
        <f>'1输入 新业务利率 组件'!Q12*100</f>
        <v>3.6999999999999997</v>
      </c>
      <c r="O10" s="85">
        <f>'1输入 新业务利率 组件'!R12*100</f>
        <v>3.6999999999999997</v>
      </c>
      <c r="P10" s="85"/>
      <c r="Q10" s="85"/>
      <c r="R10" s="85"/>
      <c r="S10" s="85"/>
      <c r="T10" s="85"/>
      <c r="U10" s="85"/>
      <c r="V10" s="85"/>
      <c r="W10" s="85"/>
      <c r="X10" s="85"/>
      <c r="Y10" s="85"/>
      <c r="Z10" s="85"/>
      <c r="AA10" s="85"/>
      <c r="AB10" s="85"/>
      <c r="AC10" s="85"/>
      <c r="AD10" s="85"/>
      <c r="AE10" s="85"/>
      <c r="AF10" s="85"/>
      <c r="AG10" s="85"/>
      <c r="AH10" s="85"/>
      <c r="AI10" s="85"/>
      <c r="AJ10" s="85"/>
      <c r="AK10" s="85"/>
      <c r="AL10" s="85"/>
      <c r="AM10" s="85"/>
      <c r="AN10" s="85"/>
      <c r="AO10" s="85"/>
      <c r="AP10" s="85"/>
    </row>
    <row r="11" spans="1:42" ht="15">
      <c r="B11" s="15" t="s">
        <v>14</v>
      </c>
      <c r="C11" s="81"/>
      <c r="D11" s="86"/>
      <c r="E11" s="81"/>
      <c r="F11" s="81"/>
      <c r="G11" s="81"/>
      <c r="H11" s="81"/>
      <c r="I11" s="81"/>
      <c r="J11" s="81"/>
      <c r="K11" s="81"/>
      <c r="L11" s="81"/>
      <c r="M11" s="81"/>
      <c r="N11" s="81"/>
      <c r="O11" s="81"/>
      <c r="P11" s="81"/>
      <c r="Q11" s="81"/>
      <c r="R11" s="81"/>
      <c r="S11" s="81"/>
      <c r="T11" s="81"/>
      <c r="U11" s="81"/>
      <c r="V11" s="81"/>
      <c r="W11" s="81"/>
      <c r="X11" s="81"/>
      <c r="Y11" s="81"/>
      <c r="Z11" s="81"/>
      <c r="AA11" s="81"/>
      <c r="AB11" s="81"/>
      <c r="AC11" s="81"/>
      <c r="AD11" s="81"/>
      <c r="AE11" s="81"/>
      <c r="AF11" s="81"/>
      <c r="AG11" s="81"/>
      <c r="AH11" s="81"/>
      <c r="AI11" s="81"/>
      <c r="AJ11" s="81"/>
      <c r="AK11" s="81"/>
      <c r="AL11" s="81"/>
      <c r="AM11" s="81"/>
      <c r="AN11" s="81"/>
      <c r="AO11" s="81"/>
      <c r="AP11" s="81"/>
    </row>
    <row r="12" spans="1:42" ht="16.5">
      <c r="B12" s="16" t="s">
        <v>36</v>
      </c>
      <c r="C12" s="81"/>
      <c r="D12" s="81"/>
      <c r="E12" s="81"/>
      <c r="F12" s="81"/>
      <c r="G12" s="81"/>
      <c r="H12" s="81"/>
      <c r="I12" s="81"/>
      <c r="J12" s="81"/>
      <c r="K12" s="81"/>
      <c r="L12" s="81"/>
      <c r="M12" s="81"/>
      <c r="N12" s="81"/>
      <c r="O12" s="81"/>
      <c r="P12" s="81"/>
      <c r="Q12" s="81"/>
      <c r="R12" s="81"/>
      <c r="S12" s="81"/>
      <c r="T12" s="81"/>
      <c r="U12" s="81"/>
      <c r="V12" s="81"/>
      <c r="W12" s="81"/>
      <c r="X12" s="81"/>
      <c r="Y12" s="81"/>
      <c r="Z12" s="81"/>
      <c r="AA12" s="81"/>
      <c r="AB12" s="81"/>
      <c r="AC12" s="81"/>
      <c r="AD12" s="81"/>
      <c r="AE12" s="81"/>
      <c r="AF12" s="81"/>
      <c r="AG12" s="81"/>
      <c r="AH12" s="81"/>
      <c r="AI12" s="81"/>
      <c r="AJ12" s="81"/>
      <c r="AK12" s="81"/>
      <c r="AL12" s="81"/>
      <c r="AM12" s="81"/>
      <c r="AN12" s="81"/>
      <c r="AO12" s="81"/>
      <c r="AP12" s="81"/>
    </row>
    <row r="13" spans="1:42" ht="16.5">
      <c r="A13" t="s">
        <v>749</v>
      </c>
      <c r="B13" s="218" t="s">
        <v>37</v>
      </c>
      <c r="C13" s="217">
        <f>C14-0.7</f>
        <v>2.7764000000000006</v>
      </c>
      <c r="D13" s="217">
        <f t="shared" ref="D13:O13" si="0">D14-0.7</f>
        <v>2.8381999999999996</v>
      </c>
      <c r="E13" s="217">
        <f t="shared" si="0"/>
        <v>2.7929000000000004</v>
      </c>
      <c r="F13" s="217">
        <f t="shared" si="0"/>
        <v>2.7701499999999992</v>
      </c>
      <c r="G13" s="217">
        <f t="shared" si="0"/>
        <v>2.7611499999999989</v>
      </c>
      <c r="H13" s="217">
        <f t="shared" si="0"/>
        <v>2.7675999999999998</v>
      </c>
      <c r="I13" s="217">
        <f t="shared" si="0"/>
        <v>2.7887499999999994</v>
      </c>
      <c r="J13" s="217">
        <f t="shared" si="0"/>
        <v>2.8025500000000001</v>
      </c>
      <c r="K13" s="217">
        <f t="shared" si="0"/>
        <v>2.7889999999999997</v>
      </c>
      <c r="L13" s="217">
        <f t="shared" si="0"/>
        <v>2.8099500000000006</v>
      </c>
      <c r="M13" s="217">
        <f t="shared" si="0"/>
        <v>2.8065999999999995</v>
      </c>
      <c r="N13" s="217">
        <f t="shared" si="0"/>
        <v>2.7804500000000001</v>
      </c>
      <c r="O13" s="217">
        <f t="shared" si="0"/>
        <v>2.8602499999999997</v>
      </c>
      <c r="P13" s="217"/>
      <c r="Q13" s="217"/>
      <c r="R13" s="217"/>
      <c r="S13" s="217"/>
      <c r="T13" s="217"/>
      <c r="U13" s="217"/>
      <c r="V13" s="217"/>
      <c r="W13" s="217"/>
      <c r="X13" s="85"/>
      <c r="Y13" s="85"/>
      <c r="Z13" s="85"/>
      <c r="AA13" s="85"/>
      <c r="AB13" s="85"/>
      <c r="AC13" s="85"/>
      <c r="AD13" s="85"/>
      <c r="AE13" s="85"/>
      <c r="AF13" s="85"/>
      <c r="AG13" s="85"/>
      <c r="AH13" s="85"/>
      <c r="AI13" s="85"/>
      <c r="AJ13" s="85"/>
      <c r="AK13" s="85"/>
      <c r="AL13" s="85"/>
      <c r="AM13" s="85"/>
      <c r="AN13" s="85"/>
      <c r="AO13" s="85"/>
      <c r="AP13" s="85"/>
    </row>
    <row r="14" spans="1:42" ht="16.5">
      <c r="A14" t="s">
        <v>748</v>
      </c>
      <c r="B14" s="212" t="s">
        <v>38</v>
      </c>
      <c r="C14" s="85">
        <v>3.4764000000000004</v>
      </c>
      <c r="D14" s="85">
        <v>3.5381999999999998</v>
      </c>
      <c r="E14" s="85">
        <v>3.4929000000000001</v>
      </c>
      <c r="F14" s="85">
        <v>3.4701499999999994</v>
      </c>
      <c r="G14" s="85">
        <v>3.4611499999999991</v>
      </c>
      <c r="H14" s="85">
        <v>3.4676</v>
      </c>
      <c r="I14" s="85">
        <v>3.4887499999999996</v>
      </c>
      <c r="J14" s="85">
        <v>3.5025500000000003</v>
      </c>
      <c r="K14" s="85">
        <v>3.4889999999999994</v>
      </c>
      <c r="L14" s="85">
        <v>3.5099500000000008</v>
      </c>
      <c r="M14" s="85">
        <v>3.5065999999999997</v>
      </c>
      <c r="N14" s="85">
        <v>3.4804499999999998</v>
      </c>
      <c r="O14" s="85">
        <v>3.5602499999999999</v>
      </c>
      <c r="P14" s="85"/>
      <c r="Q14" s="85"/>
      <c r="R14" s="85"/>
      <c r="S14" s="85"/>
      <c r="T14" s="85"/>
      <c r="U14" s="85"/>
      <c r="V14" s="85"/>
      <c r="W14" s="85"/>
      <c r="X14" s="85"/>
      <c r="Y14" s="85"/>
      <c r="Z14" s="85"/>
      <c r="AA14" s="85"/>
      <c r="AB14" s="85"/>
      <c r="AC14" s="85"/>
      <c r="AD14" s="85"/>
      <c r="AE14" s="85"/>
      <c r="AF14" s="85"/>
      <c r="AG14" s="85"/>
      <c r="AH14" s="85"/>
      <c r="AI14" s="85"/>
      <c r="AJ14" s="85"/>
      <c r="AK14" s="85"/>
      <c r="AL14" s="85"/>
      <c r="AM14" s="85"/>
      <c r="AN14" s="85"/>
      <c r="AO14" s="85"/>
      <c r="AP14" s="85"/>
    </row>
    <row r="15" spans="1:42" ht="16.5">
      <c r="A15" t="s">
        <v>749</v>
      </c>
      <c r="B15" s="218" t="s">
        <v>39</v>
      </c>
      <c r="C15" s="217">
        <f>C14+0.5</f>
        <v>3.9764000000000004</v>
      </c>
      <c r="D15" s="217">
        <f t="shared" ref="D15:O15" si="1">D14+0.5</f>
        <v>4.0381999999999998</v>
      </c>
      <c r="E15" s="217">
        <f t="shared" si="1"/>
        <v>3.9929000000000001</v>
      </c>
      <c r="F15" s="217">
        <f t="shared" si="1"/>
        <v>3.9701499999999994</v>
      </c>
      <c r="G15" s="217">
        <f t="shared" si="1"/>
        <v>3.9611499999999991</v>
      </c>
      <c r="H15" s="217">
        <f t="shared" si="1"/>
        <v>3.9676</v>
      </c>
      <c r="I15" s="217">
        <f t="shared" si="1"/>
        <v>3.9887499999999996</v>
      </c>
      <c r="J15" s="217">
        <f t="shared" si="1"/>
        <v>4.0025500000000003</v>
      </c>
      <c r="K15" s="217">
        <f t="shared" si="1"/>
        <v>3.9889999999999994</v>
      </c>
      <c r="L15" s="217">
        <f t="shared" si="1"/>
        <v>4.0099500000000008</v>
      </c>
      <c r="M15" s="217">
        <f t="shared" si="1"/>
        <v>4.0065999999999997</v>
      </c>
      <c r="N15" s="217">
        <f t="shared" si="1"/>
        <v>3.9804499999999998</v>
      </c>
      <c r="O15" s="217">
        <f t="shared" si="1"/>
        <v>4.0602499999999999</v>
      </c>
      <c r="P15" s="217"/>
      <c r="Q15" s="217"/>
      <c r="R15" s="217"/>
      <c r="S15" s="217"/>
      <c r="T15" s="217"/>
      <c r="U15" s="217"/>
      <c r="V15" s="217"/>
      <c r="W15" s="217"/>
      <c r="X15" s="85"/>
      <c r="Y15" s="85"/>
      <c r="Z15" s="85"/>
      <c r="AA15" s="85"/>
      <c r="AB15" s="85"/>
      <c r="AC15" s="85"/>
      <c r="AD15" s="85"/>
      <c r="AE15" s="85"/>
      <c r="AF15" s="85"/>
      <c r="AG15" s="85"/>
      <c r="AH15" s="85"/>
      <c r="AI15" s="85"/>
      <c r="AJ15" s="85"/>
      <c r="AK15" s="85"/>
      <c r="AL15" s="85"/>
      <c r="AM15" s="85"/>
      <c r="AN15" s="85"/>
      <c r="AO15" s="85"/>
      <c r="AP15" s="85"/>
    </row>
    <row r="16" spans="1:42" ht="16.5">
      <c r="B16" s="16" t="s">
        <v>16</v>
      </c>
      <c r="C16" s="81"/>
      <c r="D16" s="81"/>
      <c r="E16" s="81"/>
      <c r="F16" s="81"/>
      <c r="G16" s="81"/>
      <c r="H16" s="81"/>
      <c r="I16" s="81"/>
      <c r="J16" s="81"/>
      <c r="K16" s="81"/>
      <c r="L16" s="81"/>
      <c r="M16" s="81"/>
      <c r="N16" s="81"/>
      <c r="O16" s="81"/>
      <c r="P16" s="81"/>
      <c r="Q16" s="81"/>
      <c r="R16" s="81"/>
      <c r="S16" s="81"/>
      <c r="T16" s="81"/>
      <c r="U16" s="81"/>
      <c r="V16" s="81"/>
      <c r="W16" s="81"/>
      <c r="X16" s="81"/>
      <c r="Y16" s="81"/>
      <c r="Z16" s="81"/>
      <c r="AA16" s="81"/>
      <c r="AB16" s="81"/>
      <c r="AC16" s="81"/>
      <c r="AD16" s="81"/>
      <c r="AE16" s="81"/>
      <c r="AF16" s="81"/>
      <c r="AG16" s="81"/>
      <c r="AH16" s="81"/>
      <c r="AI16" s="81"/>
      <c r="AJ16" s="81"/>
      <c r="AK16" s="81"/>
      <c r="AL16" s="81"/>
      <c r="AM16" s="81"/>
      <c r="AN16" s="81"/>
      <c r="AO16" s="81"/>
      <c r="AP16" s="81"/>
    </row>
    <row r="17" spans="1:42" ht="16.5">
      <c r="A17" t="s">
        <v>582</v>
      </c>
      <c r="B17" s="212" t="s">
        <v>40</v>
      </c>
      <c r="C17" s="85">
        <f>'1输入-新业务利率 定价室'!D16</f>
        <v>4.3</v>
      </c>
      <c r="D17" s="85">
        <f>'1输入-新业务利率 定价室'!E16</f>
        <v>4.25</v>
      </c>
      <c r="E17" s="85">
        <f>'1输入-新业务利率 定价室'!F16</f>
        <v>4.25</v>
      </c>
      <c r="F17" s="85">
        <f>'1输入-新业务利率 定价室'!G16</f>
        <v>4.25</v>
      </c>
      <c r="G17" s="85">
        <f>'1输入-新业务利率 定价室'!H16</f>
        <v>4.25</v>
      </c>
      <c r="H17" s="85">
        <f>'1输入-新业务利率 定价室'!I16</f>
        <v>4.2300000000000004</v>
      </c>
      <c r="I17" s="85">
        <f>'1输入-新业务利率 定价室'!J16</f>
        <v>4.2300000000000004</v>
      </c>
      <c r="J17" s="85">
        <f>'1输入-新业务利率 定价室'!K16</f>
        <v>4.2300000000000004</v>
      </c>
      <c r="K17" s="85">
        <f>'1输入-新业务利率 定价室'!L16</f>
        <v>4.2300000000000004</v>
      </c>
      <c r="L17" s="85">
        <f>'1输入-新业务利率 定价室'!M16</f>
        <v>4.2300000000000004</v>
      </c>
      <c r="M17" s="85">
        <f>'1输入-新业务利率 定价室'!N16</f>
        <v>4.2300000000000004</v>
      </c>
      <c r="N17" s="85">
        <f>'1输入-新业务利率 定价室'!O16</f>
        <v>4.2300000000000004</v>
      </c>
      <c r="O17" s="85">
        <f>'1输入-新业务利率 定价室'!P16</f>
        <v>4.2300000000000004</v>
      </c>
      <c r="P17" s="85"/>
      <c r="Q17" s="85"/>
      <c r="R17" s="85"/>
      <c r="S17" s="85"/>
      <c r="T17" s="85"/>
      <c r="U17" s="85"/>
      <c r="V17" s="85"/>
      <c r="W17" s="85"/>
      <c r="X17" s="85"/>
      <c r="Y17" s="85"/>
      <c r="Z17" s="85"/>
      <c r="AA17" s="85"/>
      <c r="AB17" s="85"/>
      <c r="AC17" s="85"/>
      <c r="AD17" s="85"/>
      <c r="AE17" s="85"/>
      <c r="AF17" s="85"/>
      <c r="AG17" s="85"/>
      <c r="AH17" s="85"/>
      <c r="AI17" s="85"/>
      <c r="AJ17" s="85"/>
      <c r="AK17" s="85"/>
      <c r="AL17" s="85"/>
      <c r="AM17" s="85"/>
      <c r="AN17" s="85"/>
      <c r="AO17" s="85"/>
      <c r="AP17" s="85"/>
    </row>
    <row r="18" spans="1:42" ht="16.5">
      <c r="A18" t="s">
        <v>583</v>
      </c>
      <c r="B18" s="212" t="s">
        <v>41</v>
      </c>
      <c r="C18" s="85">
        <f>'1输入 新业务利率 组件'!E76*100</f>
        <v>3.6999999999999997</v>
      </c>
      <c r="D18" s="85">
        <f>'1输入 新业务利率 组件'!F76*100</f>
        <v>3.6999999999999997</v>
      </c>
      <c r="E18" s="85">
        <f>'1输入 新业务利率 组件'!G76*100</f>
        <v>3.6999999999999997</v>
      </c>
      <c r="F18" s="85">
        <f>'1输入 新业务利率 组件'!H76*100</f>
        <v>3.6999999999999997</v>
      </c>
      <c r="G18" s="85">
        <f>'1输入 新业务利率 组件'!I76*100</f>
        <v>3.6999999999999997</v>
      </c>
      <c r="H18" s="85">
        <f>'1输入 新业务利率 组件'!J76*100</f>
        <v>3.6999999999999997</v>
      </c>
      <c r="I18" s="85">
        <f>'1输入 新业务利率 组件'!K76*100</f>
        <v>3.6999999999999997</v>
      </c>
      <c r="J18" s="85">
        <f>'1输入 新业务利率 组件'!L76*100</f>
        <v>3.6999999999999997</v>
      </c>
      <c r="K18" s="85">
        <f>'1输入 新业务利率 组件'!M76*100</f>
        <v>3.6999999999999997</v>
      </c>
      <c r="L18" s="85">
        <f>'1输入 新业务利率 组件'!N76*100</f>
        <v>3.6999999999999997</v>
      </c>
      <c r="M18" s="85">
        <f>'1输入 新业务利率 组件'!O76*100</f>
        <v>3.6999999999999997</v>
      </c>
      <c r="N18" s="85">
        <f>'1输入 新业务利率 组件'!P76*100</f>
        <v>3.6999999999999997</v>
      </c>
      <c r="O18" s="85">
        <f>'1输入 新业务利率 组件'!Q76*100</f>
        <v>3.6999999999999997</v>
      </c>
      <c r="P18" s="85"/>
      <c r="Q18" s="85"/>
      <c r="R18" s="85"/>
      <c r="S18" s="85"/>
      <c r="T18" s="85"/>
      <c r="U18" s="85"/>
      <c r="V18" s="85"/>
      <c r="W18" s="85"/>
      <c r="X18" s="85"/>
      <c r="Y18" s="85"/>
      <c r="Z18" s="85"/>
      <c r="AA18" s="85"/>
      <c r="AB18" s="85"/>
      <c r="AC18" s="85"/>
      <c r="AD18" s="85"/>
      <c r="AE18" s="85"/>
      <c r="AF18" s="85"/>
      <c r="AG18" s="85"/>
      <c r="AH18" s="85"/>
      <c r="AI18" s="85"/>
      <c r="AJ18" s="85"/>
      <c r="AK18" s="85"/>
      <c r="AL18" s="85"/>
      <c r="AM18" s="85"/>
      <c r="AN18" s="85"/>
      <c r="AO18" s="85"/>
      <c r="AP18" s="85"/>
    </row>
    <row r="19" spans="1:42" ht="15">
      <c r="A19" t="s">
        <v>748</v>
      </c>
      <c r="B19" s="219" t="s">
        <v>17</v>
      </c>
      <c r="C19" s="85">
        <v>1.5999999999999999</v>
      </c>
      <c r="D19" s="85">
        <v>1.5999999999999999</v>
      </c>
      <c r="E19" s="85">
        <v>1.5999999999999999</v>
      </c>
      <c r="F19" s="85">
        <v>1.5999999999999999</v>
      </c>
      <c r="G19" s="85">
        <v>1.5999999999999999</v>
      </c>
      <c r="H19" s="85">
        <v>1.5999999999999999</v>
      </c>
      <c r="I19" s="85">
        <v>1.5999999999999999</v>
      </c>
      <c r="J19" s="85">
        <v>1.5999999999999999</v>
      </c>
      <c r="K19" s="85">
        <v>1.5999999999999999</v>
      </c>
      <c r="L19" s="85">
        <v>1.5999999999999999</v>
      </c>
      <c r="M19" s="85">
        <v>1.5999999999999999</v>
      </c>
      <c r="N19" s="85">
        <v>1.5999999999999999</v>
      </c>
      <c r="O19" s="85">
        <v>1.5999999999999999</v>
      </c>
      <c r="P19" s="85"/>
      <c r="Q19" s="85"/>
      <c r="R19" s="85"/>
      <c r="S19" s="85"/>
      <c r="T19" s="85"/>
      <c r="U19" s="85"/>
      <c r="V19" s="85"/>
      <c r="W19" s="85"/>
      <c r="X19" s="85"/>
      <c r="Y19" s="85"/>
      <c r="Z19" s="85"/>
      <c r="AA19" s="85"/>
      <c r="AB19" s="85"/>
      <c r="AC19" s="85"/>
      <c r="AD19" s="85"/>
      <c r="AE19" s="85"/>
      <c r="AF19" s="85"/>
      <c r="AG19" s="85"/>
      <c r="AH19" s="85"/>
      <c r="AI19" s="85"/>
      <c r="AJ19" s="85"/>
      <c r="AK19" s="85"/>
      <c r="AL19" s="85"/>
      <c r="AM19" s="85"/>
      <c r="AN19" s="85"/>
      <c r="AO19" s="85"/>
      <c r="AP19" s="85"/>
    </row>
    <row r="20" spans="1:42" ht="15">
      <c r="B20" s="15" t="s">
        <v>18</v>
      </c>
      <c r="C20" s="81"/>
      <c r="D20" s="81"/>
      <c r="E20" s="81"/>
      <c r="F20" s="81"/>
      <c r="G20" s="81"/>
      <c r="H20" s="81"/>
      <c r="I20" s="81"/>
      <c r="J20" s="81"/>
      <c r="K20" s="81"/>
      <c r="L20" s="81"/>
      <c r="M20" s="81"/>
      <c r="N20" s="81"/>
      <c r="O20" s="81"/>
      <c r="P20" s="81"/>
      <c r="Q20" s="81"/>
      <c r="R20" s="81"/>
      <c r="S20" s="81"/>
      <c r="T20" s="81"/>
      <c r="U20" s="81"/>
      <c r="V20" s="81"/>
      <c r="W20" s="81"/>
      <c r="X20" s="81"/>
      <c r="Y20" s="81"/>
      <c r="Z20" s="81"/>
      <c r="AA20" s="81"/>
      <c r="AB20" s="81"/>
      <c r="AC20" s="81"/>
      <c r="AD20" s="81"/>
      <c r="AE20" s="81"/>
      <c r="AF20" s="81"/>
      <c r="AG20" s="81"/>
      <c r="AH20" s="81"/>
      <c r="AI20" s="81"/>
      <c r="AJ20" s="81"/>
      <c r="AK20" s="81"/>
      <c r="AL20" s="81"/>
      <c r="AM20" s="81"/>
      <c r="AN20" s="81"/>
      <c r="AO20" s="81"/>
      <c r="AP20" s="81"/>
    </row>
    <row r="21" spans="1:42" ht="16.5">
      <c r="A21" t="s">
        <v>583</v>
      </c>
      <c r="B21" s="213" t="s">
        <v>42</v>
      </c>
      <c r="C21" s="85">
        <f>'1输入 新业务利率 组件'!F86*100</f>
        <v>3.3000000000000003</v>
      </c>
      <c r="D21" s="85">
        <f>'1输入 新业务利率 组件'!G86*100</f>
        <v>3.3000000000000003</v>
      </c>
      <c r="E21" s="85">
        <f>'1输入 新业务利率 组件'!H86*100</f>
        <v>3.3000000000000003</v>
      </c>
      <c r="F21" s="85">
        <f>'1输入 新业务利率 组件'!I86*100</f>
        <v>3.3000000000000003</v>
      </c>
      <c r="G21" s="85">
        <f>'1输入 新业务利率 组件'!J86*100</f>
        <v>3.3000000000000003</v>
      </c>
      <c r="H21" s="85">
        <f>'1输入 新业务利率 组件'!K86*100</f>
        <v>3.3000000000000003</v>
      </c>
      <c r="I21" s="85">
        <f>'1输入 新业务利率 组件'!L86*100</f>
        <v>3.3000000000000003</v>
      </c>
      <c r="J21" s="85">
        <f>'1输入 新业务利率 组件'!M86*100</f>
        <v>3.3000000000000003</v>
      </c>
      <c r="K21" s="85">
        <f>'1输入 新业务利率 组件'!N86*100</f>
        <v>3.3000000000000003</v>
      </c>
      <c r="L21" s="85">
        <f>'1输入 新业务利率 组件'!O86*100</f>
        <v>3.3000000000000003</v>
      </c>
      <c r="M21" s="85">
        <f>'1输入 新业务利率 组件'!P86*100</f>
        <v>3.3000000000000003</v>
      </c>
      <c r="N21" s="85">
        <f>'1输入 新业务利率 组件'!Q86*100</f>
        <v>3.3000000000000003</v>
      </c>
      <c r="O21" s="85">
        <f>'1输入 新业务利率 组件'!R86*100</f>
        <v>3.3000000000000003</v>
      </c>
      <c r="P21" s="85"/>
      <c r="Q21" s="85"/>
      <c r="R21" s="85"/>
      <c r="S21" s="85"/>
      <c r="T21" s="85"/>
      <c r="U21" s="85"/>
      <c r="V21" s="85"/>
      <c r="W21" s="85"/>
      <c r="X21" s="85"/>
      <c r="Y21" s="85"/>
      <c r="Z21" s="85"/>
      <c r="AA21" s="85"/>
      <c r="AB21" s="85"/>
      <c r="AC21" s="85"/>
      <c r="AD21" s="85"/>
      <c r="AE21" s="85"/>
      <c r="AF21" s="85"/>
      <c r="AG21" s="85"/>
      <c r="AH21" s="85"/>
      <c r="AI21" s="85"/>
      <c r="AJ21" s="85"/>
      <c r="AK21" s="85"/>
      <c r="AL21" s="85"/>
      <c r="AM21" s="85"/>
      <c r="AN21" s="85"/>
      <c r="AO21" s="85"/>
      <c r="AP21" s="85"/>
    </row>
    <row r="22" spans="1:42" ht="16.5">
      <c r="A22" t="s">
        <v>583</v>
      </c>
      <c r="B22" s="122" t="s">
        <v>43</v>
      </c>
      <c r="C22" s="85">
        <f>'1输入 新业务利率 组件'!F81*100</f>
        <v>1.5</v>
      </c>
      <c r="D22" s="85">
        <f>'1输入 新业务利率 组件'!G81*100</f>
        <v>1.5</v>
      </c>
      <c r="E22" s="85">
        <f>'1输入 新业务利率 组件'!H81*100</f>
        <v>1.5</v>
      </c>
      <c r="F22" s="85">
        <f>'1输入 新业务利率 组件'!I81*100</f>
        <v>1.5</v>
      </c>
      <c r="G22" s="85">
        <f>'1输入 新业务利率 组件'!J81*100</f>
        <v>1.5</v>
      </c>
      <c r="H22" s="85">
        <f>'1输入 新业务利率 组件'!K81*100</f>
        <v>1.5</v>
      </c>
      <c r="I22" s="85">
        <f>'1输入 新业务利率 组件'!L81*100</f>
        <v>1.5</v>
      </c>
      <c r="J22" s="85">
        <f>'1输入 新业务利率 组件'!M81*100</f>
        <v>1.5</v>
      </c>
      <c r="K22" s="85">
        <f>'1输入 新业务利率 组件'!N81*100</f>
        <v>1.5</v>
      </c>
      <c r="L22" s="85">
        <f>'1输入 新业务利率 组件'!O81*100</f>
        <v>1.5</v>
      </c>
      <c r="M22" s="85">
        <f>'1输入 新业务利率 组件'!P81*100</f>
        <v>1.5</v>
      </c>
      <c r="N22" s="85">
        <f>'1输入 新业务利率 组件'!Q81*100</f>
        <v>1.5</v>
      </c>
      <c r="O22" s="85">
        <f>'1输入 新业务利率 组件'!R81*100</f>
        <v>1.5</v>
      </c>
      <c r="P22" s="85"/>
      <c r="Q22" s="85"/>
      <c r="R22" s="85"/>
      <c r="S22" s="85"/>
      <c r="T22" s="85"/>
      <c r="U22" s="85"/>
      <c r="V22" s="85"/>
      <c r="W22" s="85"/>
      <c r="X22" s="85"/>
      <c r="Y22" s="85"/>
      <c r="Z22" s="85"/>
      <c r="AA22" s="85"/>
      <c r="AB22" s="85"/>
      <c r="AC22" s="85"/>
      <c r="AD22" s="85"/>
      <c r="AE22" s="85"/>
      <c r="AF22" s="85"/>
      <c r="AG22" s="85"/>
      <c r="AH22" s="85"/>
      <c r="AI22" s="85"/>
      <c r="AJ22" s="85"/>
      <c r="AK22" s="85"/>
      <c r="AL22" s="85"/>
      <c r="AM22" s="85"/>
      <c r="AN22" s="85"/>
      <c r="AO22" s="85"/>
      <c r="AP22" s="85"/>
    </row>
    <row r="23" spans="1:42" ht="15">
      <c r="A23" t="s">
        <v>748</v>
      </c>
      <c r="B23" s="216" t="s">
        <v>19</v>
      </c>
      <c r="C23" s="85">
        <v>3.8</v>
      </c>
      <c r="D23" s="85">
        <v>3.8</v>
      </c>
      <c r="E23" s="85">
        <v>3.8</v>
      </c>
      <c r="F23" s="85">
        <v>3.8</v>
      </c>
      <c r="G23" s="85">
        <v>3.8</v>
      </c>
      <c r="H23" s="85">
        <v>3.8</v>
      </c>
      <c r="I23" s="85">
        <v>3.8</v>
      </c>
      <c r="J23" s="85">
        <v>3.8</v>
      </c>
      <c r="K23" s="85">
        <v>3.8</v>
      </c>
      <c r="L23" s="85">
        <v>3.8</v>
      </c>
      <c r="M23" s="85">
        <v>3.8</v>
      </c>
      <c r="N23" s="85">
        <v>3.8</v>
      </c>
      <c r="O23" s="85">
        <v>3.8</v>
      </c>
      <c r="P23" s="85"/>
      <c r="Q23" s="85"/>
      <c r="R23" s="85"/>
      <c r="S23" s="85"/>
      <c r="T23" s="85"/>
      <c r="U23" s="85"/>
      <c r="V23" s="85"/>
      <c r="W23" s="85"/>
      <c r="X23" s="85"/>
      <c r="Y23" s="85"/>
      <c r="Z23" s="85"/>
      <c r="AA23" s="85"/>
      <c r="AB23" s="85"/>
      <c r="AC23" s="85"/>
      <c r="AD23" s="85"/>
      <c r="AE23" s="85"/>
      <c r="AF23" s="85"/>
      <c r="AG23" s="85"/>
      <c r="AH23" s="85"/>
      <c r="AI23" s="85"/>
      <c r="AJ23" s="85"/>
      <c r="AK23" s="85"/>
      <c r="AL23" s="85"/>
      <c r="AM23" s="85"/>
      <c r="AN23" s="85"/>
      <c r="AO23" s="85"/>
      <c r="AP23" s="85"/>
    </row>
    <row r="24" spans="1:42" ht="15">
      <c r="B24" s="15" t="s">
        <v>20</v>
      </c>
      <c r="C24" s="81"/>
      <c r="D24" s="81"/>
      <c r="E24" s="81"/>
      <c r="F24" s="81"/>
      <c r="G24" s="81"/>
      <c r="H24" s="81"/>
      <c r="I24" s="81"/>
      <c r="J24" s="81"/>
      <c r="K24" s="81"/>
      <c r="L24" s="81"/>
      <c r="M24" s="81"/>
      <c r="N24" s="81"/>
      <c r="O24" s="81"/>
      <c r="P24" s="81"/>
      <c r="Q24" s="81"/>
      <c r="R24" s="81"/>
      <c r="S24" s="81"/>
      <c r="T24" s="81"/>
      <c r="U24" s="81"/>
      <c r="V24" s="81"/>
      <c r="W24" s="81"/>
      <c r="X24" s="81"/>
      <c r="Y24" s="81"/>
      <c r="Z24" s="81"/>
      <c r="AA24" s="81"/>
      <c r="AB24" s="81"/>
      <c r="AC24" s="81"/>
      <c r="AD24" s="81"/>
      <c r="AE24" s="81"/>
      <c r="AF24" s="81"/>
      <c r="AG24" s="81"/>
      <c r="AH24" s="81"/>
      <c r="AI24" s="81"/>
      <c r="AJ24" s="81"/>
      <c r="AK24" s="81"/>
      <c r="AL24" s="81"/>
      <c r="AM24" s="81"/>
      <c r="AN24" s="81"/>
      <c r="AO24" s="81"/>
      <c r="AP24" s="81"/>
    </row>
    <row r="25" spans="1:42" ht="16.5">
      <c r="A25" t="s">
        <v>849</v>
      </c>
      <c r="B25" s="215" t="s">
        <v>44</v>
      </c>
      <c r="C25" s="85">
        <f>'1输入 数据补录'!D12</f>
        <v>2.5390000000000006</v>
      </c>
      <c r="D25" s="85">
        <f>'1输入 数据补录'!E12</f>
        <v>2.5986500000000006</v>
      </c>
      <c r="E25" s="85">
        <f>'1输入 数据补录'!F12</f>
        <v>2.5469999999999997</v>
      </c>
      <c r="F25" s="85">
        <f>'1输入 数据补录'!G12</f>
        <v>2.5315999999999992</v>
      </c>
      <c r="G25" s="85">
        <f>'1输入 数据补录'!H12</f>
        <v>2.5288499999999998</v>
      </c>
      <c r="H25" s="85">
        <f>'1输入 数据补录'!I12</f>
        <v>2.5183000000000004</v>
      </c>
      <c r="I25" s="85">
        <f>'1输入 数据补录'!J12</f>
        <v>2.5533000000000006</v>
      </c>
      <c r="J25" s="85">
        <f>'1输入 数据补录'!K12</f>
        <v>2.5703000000000005</v>
      </c>
      <c r="K25" s="85">
        <f>'1输入 数据补录'!L12</f>
        <v>2.5553499999999998</v>
      </c>
      <c r="L25" s="85">
        <f>'1输入 数据补录'!M12</f>
        <v>2.5857499999999995</v>
      </c>
      <c r="M25" s="85">
        <f>'1输入 数据补录'!N12</f>
        <v>2.5807500000000005</v>
      </c>
      <c r="N25" s="85">
        <f>'1输入 数据补录'!O12</f>
        <v>2.5693500000000005</v>
      </c>
      <c r="O25" s="85">
        <f>'1输入 数据补录'!P12</f>
        <v>2.60575</v>
      </c>
      <c r="P25" s="85"/>
      <c r="Q25" s="85"/>
      <c r="R25" s="85"/>
      <c r="S25" s="85"/>
      <c r="T25" s="85"/>
      <c r="U25" s="85"/>
      <c r="V25" s="85"/>
      <c r="W25" s="85"/>
      <c r="X25" s="85"/>
      <c r="Y25" s="85"/>
      <c r="Z25" s="85"/>
      <c r="AA25" s="85"/>
      <c r="AB25" s="85"/>
      <c r="AC25" s="85"/>
      <c r="AD25" s="85"/>
      <c r="AE25" s="85"/>
      <c r="AF25" s="85"/>
      <c r="AG25" s="85"/>
      <c r="AH25" s="85"/>
      <c r="AI25" s="85"/>
      <c r="AJ25" s="85"/>
      <c r="AK25" s="85"/>
      <c r="AL25" s="85"/>
      <c r="AM25" s="85"/>
      <c r="AN25" s="85"/>
      <c r="AO25" s="85"/>
      <c r="AP25" s="85"/>
    </row>
    <row r="26" spans="1:42" ht="16.5">
      <c r="B26" s="212" t="s">
        <v>45</v>
      </c>
      <c r="C26" s="85">
        <v>0</v>
      </c>
      <c r="D26" s="85">
        <v>0</v>
      </c>
      <c r="E26" s="85">
        <v>0</v>
      </c>
      <c r="F26" s="85">
        <v>0</v>
      </c>
      <c r="G26" s="85">
        <v>0</v>
      </c>
      <c r="H26" s="85">
        <v>0</v>
      </c>
      <c r="I26" s="85">
        <v>0</v>
      </c>
      <c r="J26" s="85">
        <v>0</v>
      </c>
      <c r="K26" s="85">
        <v>0</v>
      </c>
      <c r="L26" s="85">
        <v>0</v>
      </c>
      <c r="M26" s="85">
        <v>0</v>
      </c>
      <c r="N26" s="85">
        <v>0</v>
      </c>
      <c r="O26" s="85">
        <v>0</v>
      </c>
      <c r="P26" s="85"/>
      <c r="Q26" s="85"/>
      <c r="R26" s="85"/>
      <c r="S26" s="85"/>
      <c r="T26" s="85"/>
      <c r="U26" s="85"/>
      <c r="V26" s="85"/>
      <c r="W26" s="85"/>
      <c r="X26" s="85"/>
      <c r="Y26" s="85"/>
      <c r="Z26" s="85"/>
      <c r="AA26" s="85"/>
      <c r="AB26" s="85"/>
      <c r="AC26" s="85"/>
      <c r="AD26" s="85"/>
      <c r="AE26" s="85"/>
      <c r="AF26" s="85"/>
      <c r="AG26" s="85"/>
      <c r="AH26" s="85"/>
      <c r="AI26" s="85"/>
      <c r="AJ26" s="85"/>
      <c r="AK26" s="85"/>
      <c r="AL26" s="85"/>
      <c r="AM26" s="85"/>
      <c r="AN26" s="85"/>
      <c r="AO26" s="85"/>
      <c r="AP26" s="85"/>
    </row>
    <row r="27" spans="1:42" ht="16.5">
      <c r="A27" t="s">
        <v>583</v>
      </c>
      <c r="B27" s="212" t="s">
        <v>46</v>
      </c>
      <c r="C27" s="85">
        <f>'1输入 新业务利率 组件'!F92*100</f>
        <v>2.9000000000000004</v>
      </c>
      <c r="D27" s="85">
        <f>'1输入 新业务利率 组件'!G92*100</f>
        <v>2.9000000000000004</v>
      </c>
      <c r="E27" s="85">
        <f>'1输入 新业务利率 组件'!H92*100</f>
        <v>2.9000000000000004</v>
      </c>
      <c r="F27" s="85">
        <f>'1输入 新业务利率 组件'!I92*100</f>
        <v>2.9000000000000004</v>
      </c>
      <c r="G27" s="85">
        <f>'1输入 新业务利率 组件'!J92*100</f>
        <v>2.9000000000000004</v>
      </c>
      <c r="H27" s="85">
        <f>'1输入 新业务利率 组件'!K92*100</f>
        <v>2.9000000000000004</v>
      </c>
      <c r="I27" s="85">
        <f>'1输入 新业务利率 组件'!L92*100</f>
        <v>2.9000000000000004</v>
      </c>
      <c r="J27" s="85">
        <f>'1输入 新业务利率 组件'!M92*100</f>
        <v>2.9000000000000004</v>
      </c>
      <c r="K27" s="85">
        <f>'1输入 新业务利率 组件'!N92*100</f>
        <v>2.9000000000000004</v>
      </c>
      <c r="L27" s="85">
        <f>'1输入 新业务利率 组件'!O92*100</f>
        <v>2.9000000000000004</v>
      </c>
      <c r="M27" s="85">
        <f>'1输入 新业务利率 组件'!P92*100</f>
        <v>2.9000000000000004</v>
      </c>
      <c r="N27" s="85">
        <f>'1输入 新业务利率 组件'!Q92*100</f>
        <v>2.9000000000000004</v>
      </c>
      <c r="O27" s="85">
        <f>'1输入 新业务利率 组件'!R92*100</f>
        <v>2.9000000000000004</v>
      </c>
      <c r="P27" s="85"/>
      <c r="Q27" s="85"/>
      <c r="R27" s="85"/>
      <c r="S27" s="85"/>
      <c r="T27" s="85"/>
      <c r="U27" s="85"/>
      <c r="V27" s="85"/>
      <c r="W27" s="85"/>
      <c r="X27" s="85"/>
      <c r="Y27" s="85"/>
      <c r="Z27" s="85"/>
      <c r="AA27" s="85"/>
      <c r="AB27" s="85"/>
      <c r="AC27" s="85"/>
      <c r="AD27" s="85"/>
      <c r="AE27" s="85"/>
      <c r="AF27" s="85"/>
      <c r="AG27" s="85"/>
      <c r="AH27" s="85"/>
      <c r="AI27" s="85"/>
      <c r="AJ27" s="85"/>
      <c r="AK27" s="85"/>
      <c r="AL27" s="85"/>
      <c r="AM27" s="85"/>
      <c r="AN27" s="85"/>
      <c r="AO27" s="85"/>
      <c r="AP27" s="85"/>
    </row>
    <row r="28" spans="1:42" ht="16.5">
      <c r="B28" s="212" t="s">
        <v>47</v>
      </c>
      <c r="C28" s="85">
        <v>0</v>
      </c>
      <c r="D28" s="85">
        <v>0</v>
      </c>
      <c r="E28" s="85">
        <v>0</v>
      </c>
      <c r="F28" s="85">
        <v>0</v>
      </c>
      <c r="G28" s="85">
        <v>0</v>
      </c>
      <c r="H28" s="85">
        <v>0</v>
      </c>
      <c r="I28" s="85">
        <v>0</v>
      </c>
      <c r="J28" s="85">
        <v>0</v>
      </c>
      <c r="K28" s="85">
        <v>0</v>
      </c>
      <c r="L28" s="85">
        <v>0</v>
      </c>
      <c r="M28" s="85">
        <v>0</v>
      </c>
      <c r="N28" s="85">
        <v>0</v>
      </c>
      <c r="O28" s="85">
        <v>0</v>
      </c>
      <c r="P28" s="85"/>
      <c r="Q28" s="85"/>
      <c r="R28" s="85"/>
      <c r="S28" s="85"/>
      <c r="T28" s="85"/>
      <c r="U28" s="85"/>
      <c r="V28" s="85"/>
      <c r="W28" s="85"/>
      <c r="X28" s="85"/>
      <c r="Y28" s="85"/>
      <c r="Z28" s="85"/>
      <c r="AA28" s="85"/>
      <c r="AB28" s="85"/>
      <c r="AC28" s="85"/>
      <c r="AD28" s="85"/>
      <c r="AE28" s="85"/>
      <c r="AF28" s="85"/>
      <c r="AG28" s="85"/>
      <c r="AH28" s="85"/>
      <c r="AI28" s="85"/>
      <c r="AJ28" s="85"/>
      <c r="AK28" s="85"/>
      <c r="AL28" s="85"/>
      <c r="AM28" s="85"/>
      <c r="AN28" s="85"/>
      <c r="AO28" s="85"/>
      <c r="AP28" s="85"/>
    </row>
    <row r="29" spans="1:42" ht="15">
      <c r="B29" s="14" t="s">
        <v>21</v>
      </c>
      <c r="C29" s="81"/>
      <c r="D29" s="81"/>
      <c r="E29" s="81"/>
      <c r="F29" s="81"/>
      <c r="G29" s="81"/>
      <c r="H29" s="81"/>
      <c r="I29" s="81"/>
      <c r="J29" s="81"/>
      <c r="K29" s="81"/>
      <c r="L29" s="81"/>
      <c r="M29" s="81"/>
      <c r="N29" s="81"/>
      <c r="O29" s="81"/>
      <c r="P29" s="81"/>
      <c r="Q29" s="81"/>
      <c r="R29" s="81"/>
      <c r="S29" s="81"/>
      <c r="T29" s="81"/>
      <c r="U29" s="81"/>
      <c r="V29" s="81"/>
      <c r="W29" s="81"/>
      <c r="X29" s="81"/>
      <c r="Y29" s="81"/>
      <c r="Z29" s="81"/>
      <c r="AA29" s="81"/>
      <c r="AB29" s="81"/>
      <c r="AC29" s="81"/>
      <c r="AD29" s="81"/>
      <c r="AE29" s="81"/>
      <c r="AF29" s="81"/>
      <c r="AG29" s="81"/>
      <c r="AH29" s="81"/>
      <c r="AI29" s="81"/>
      <c r="AJ29" s="81"/>
      <c r="AK29" s="81"/>
      <c r="AL29" s="81"/>
      <c r="AM29" s="81"/>
      <c r="AN29" s="81"/>
      <c r="AO29" s="81"/>
      <c r="AP29" s="81"/>
    </row>
    <row r="30" spans="1:42" ht="15">
      <c r="B30" s="15" t="s">
        <v>22</v>
      </c>
      <c r="C30" s="81"/>
      <c r="D30" s="81"/>
      <c r="E30" s="81"/>
      <c r="F30" s="81"/>
      <c r="G30" s="81"/>
      <c r="H30" s="81"/>
      <c r="I30" s="81"/>
      <c r="J30" s="81"/>
      <c r="K30" s="81"/>
      <c r="L30" s="81"/>
      <c r="M30" s="81"/>
      <c r="N30" s="81"/>
      <c r="O30" s="81"/>
      <c r="P30" s="81"/>
      <c r="Q30" s="81"/>
      <c r="R30" s="81"/>
      <c r="S30" s="81"/>
      <c r="T30" s="81"/>
      <c r="U30" s="81"/>
      <c r="V30" s="81"/>
      <c r="W30" s="81"/>
      <c r="X30" s="81"/>
      <c r="Y30" s="81"/>
      <c r="Z30" s="81"/>
      <c r="AA30" s="81"/>
      <c r="AB30" s="81"/>
      <c r="AC30" s="81"/>
      <c r="AD30" s="81"/>
      <c r="AE30" s="81"/>
      <c r="AF30" s="81"/>
      <c r="AG30" s="81"/>
      <c r="AH30" s="81"/>
      <c r="AI30" s="81"/>
      <c r="AJ30" s="81"/>
      <c r="AK30" s="81"/>
      <c r="AL30" s="81"/>
      <c r="AM30" s="81"/>
      <c r="AN30" s="81"/>
      <c r="AO30" s="81"/>
      <c r="AP30" s="81"/>
    </row>
    <row r="31" spans="1:42" ht="16.5">
      <c r="B31" s="16" t="s">
        <v>23</v>
      </c>
      <c r="C31" s="81"/>
      <c r="D31" s="81"/>
      <c r="E31" s="81"/>
      <c r="F31" s="81"/>
      <c r="G31" s="81"/>
      <c r="H31" s="81"/>
      <c r="I31" s="81"/>
      <c r="J31" s="81"/>
      <c r="K31" s="81"/>
      <c r="L31" s="81"/>
      <c r="M31" s="81"/>
      <c r="N31" s="81"/>
      <c r="O31" s="81"/>
      <c r="P31" s="81"/>
      <c r="Q31" s="81"/>
      <c r="R31" s="81"/>
      <c r="S31" s="81"/>
      <c r="T31" s="81"/>
      <c r="U31" s="81"/>
      <c r="V31" s="81"/>
      <c r="W31" s="81"/>
      <c r="X31" s="81"/>
      <c r="Y31" s="81"/>
      <c r="Z31" s="81"/>
      <c r="AA31" s="81"/>
      <c r="AB31" s="81"/>
      <c r="AC31" s="81"/>
      <c r="AD31" s="81"/>
      <c r="AE31" s="81"/>
      <c r="AF31" s="81"/>
      <c r="AG31" s="81"/>
      <c r="AH31" s="81"/>
      <c r="AI31" s="81"/>
      <c r="AJ31" s="81"/>
      <c r="AK31" s="81"/>
      <c r="AL31" s="81"/>
      <c r="AM31" s="81"/>
      <c r="AN31" s="81"/>
      <c r="AO31" s="81"/>
      <c r="AP31" s="81"/>
    </row>
    <row r="32" spans="1:42" ht="16.5">
      <c r="A32" t="s">
        <v>582</v>
      </c>
      <c r="B32" s="212" t="s">
        <v>48</v>
      </c>
      <c r="C32" s="85">
        <f>'1输入-新业务利率 定价室'!D31</f>
        <v>1.99</v>
      </c>
      <c r="D32" s="85">
        <f>'1输入-新业务利率 定价室'!E31</f>
        <v>1.99</v>
      </c>
      <c r="E32" s="85">
        <f>'1输入-新业务利率 定价室'!F31</f>
        <v>1.99</v>
      </c>
      <c r="F32" s="85">
        <f>'1输入-新业务利率 定价室'!G31</f>
        <v>1.99</v>
      </c>
      <c r="G32" s="85">
        <f>'1输入-新业务利率 定价室'!H31</f>
        <v>1.99</v>
      </c>
      <c r="H32" s="85">
        <f>'1输入-新业务利率 定价室'!I31</f>
        <v>1.99</v>
      </c>
      <c r="I32" s="85">
        <f>'1输入-新业务利率 定价室'!J31</f>
        <v>1.99</v>
      </c>
      <c r="J32" s="85">
        <f>'1输入-新业务利率 定价室'!K31</f>
        <v>1.99</v>
      </c>
      <c r="K32" s="85">
        <f>'1输入-新业务利率 定价室'!L31</f>
        <v>1.99</v>
      </c>
      <c r="L32" s="85">
        <f>'1输入-新业务利率 定价室'!M31</f>
        <v>1.99</v>
      </c>
      <c r="M32" s="85">
        <f>'1输入-新业务利率 定价室'!N31</f>
        <v>1.99</v>
      </c>
      <c r="N32" s="85">
        <f>'1输入-新业务利率 定价室'!O31</f>
        <v>1.99</v>
      </c>
      <c r="O32" s="85">
        <f>'1输入-新业务利率 定价室'!P31</f>
        <v>1.99</v>
      </c>
      <c r="P32" s="85"/>
      <c r="Q32" s="85"/>
      <c r="R32" s="85"/>
      <c r="S32" s="85"/>
      <c r="T32" s="85"/>
      <c r="U32" s="85"/>
      <c r="V32" s="85"/>
      <c r="W32" s="85"/>
      <c r="X32" s="85"/>
      <c r="Y32" s="85"/>
      <c r="Z32" s="85"/>
      <c r="AA32" s="85"/>
      <c r="AB32" s="85"/>
      <c r="AC32" s="85"/>
      <c r="AD32" s="85"/>
      <c r="AE32" s="85"/>
      <c r="AF32" s="85"/>
      <c r="AG32" s="85"/>
      <c r="AH32" s="85"/>
      <c r="AI32" s="85"/>
      <c r="AJ32" s="85"/>
      <c r="AK32" s="85"/>
      <c r="AL32" s="85"/>
      <c r="AM32" s="85"/>
      <c r="AN32" s="85"/>
      <c r="AO32" s="85"/>
      <c r="AP32" s="85"/>
    </row>
    <row r="33" spans="1:42" ht="16.5">
      <c r="A33" t="s">
        <v>582</v>
      </c>
      <c r="B33" s="212" t="s">
        <v>49</v>
      </c>
      <c r="C33" s="85">
        <f>'1输入-新业务利率 定价室'!D32</f>
        <v>3.23</v>
      </c>
      <c r="D33" s="85">
        <f>'1输入-新业务利率 定价室'!E32</f>
        <v>3.33</v>
      </c>
      <c r="E33" s="85">
        <f>'1输入-新业务利率 定价室'!F32</f>
        <v>3.33</v>
      </c>
      <c r="F33" s="85">
        <f>'1输入-新业务利率 定价室'!G32</f>
        <v>3.43</v>
      </c>
      <c r="G33" s="85">
        <f>'1输入-新业务利率 定价室'!H32</f>
        <v>3.33</v>
      </c>
      <c r="H33" s="85">
        <f>'1输入-新业务利率 定价室'!I32</f>
        <v>3.33</v>
      </c>
      <c r="I33" s="85">
        <f>'1输入-新业务利率 定价室'!J32</f>
        <v>3.43</v>
      </c>
      <c r="J33" s="85">
        <f>'1输入-新业务利率 定价室'!K32</f>
        <v>3.33</v>
      </c>
      <c r="K33" s="85">
        <f>'1输入-新业务利率 定价室'!L32</f>
        <v>3.33</v>
      </c>
      <c r="L33" s="85">
        <f>'1输入-新业务利率 定价室'!M32</f>
        <v>3.43</v>
      </c>
      <c r="M33" s="85">
        <f>'1输入-新业务利率 定价室'!N32</f>
        <v>3.33</v>
      </c>
      <c r="N33" s="85">
        <f>'1输入-新业务利率 定价室'!O32</f>
        <v>3.33</v>
      </c>
      <c r="O33" s="85">
        <f>'1输入-新业务利率 定价室'!P32</f>
        <v>3.43</v>
      </c>
      <c r="P33" s="85"/>
      <c r="Q33" s="85"/>
      <c r="R33" s="85"/>
      <c r="S33" s="85"/>
      <c r="T33" s="85"/>
      <c r="U33" s="85"/>
      <c r="V33" s="85"/>
      <c r="W33" s="85"/>
      <c r="X33" s="85"/>
      <c r="Y33" s="85"/>
      <c r="Z33" s="85"/>
      <c r="AA33" s="85"/>
      <c r="AB33" s="85"/>
      <c r="AC33" s="85"/>
      <c r="AD33" s="85"/>
      <c r="AE33" s="85"/>
      <c r="AF33" s="85"/>
      <c r="AG33" s="85"/>
      <c r="AH33" s="85"/>
      <c r="AI33" s="85"/>
      <c r="AJ33" s="85"/>
      <c r="AK33" s="85"/>
      <c r="AL33" s="85"/>
      <c r="AM33" s="85"/>
      <c r="AN33" s="85"/>
      <c r="AO33" s="85"/>
      <c r="AP33" s="85"/>
    </row>
    <row r="34" spans="1:42" ht="16.5">
      <c r="A34" t="s">
        <v>582</v>
      </c>
      <c r="B34" s="212" t="s">
        <v>50</v>
      </c>
      <c r="C34" s="85">
        <f>'1输入-新业务利率 定价室'!D33</f>
        <v>2.6</v>
      </c>
      <c r="D34" s="85">
        <f>'1输入-新业务利率 定价室'!E33</f>
        <v>2.63</v>
      </c>
      <c r="E34" s="85">
        <f>'1输入-新业务利率 定价室'!F33</f>
        <v>2.63</v>
      </c>
      <c r="F34" s="85">
        <f>'1输入-新业务利率 定价室'!G33</f>
        <v>2.63</v>
      </c>
      <c r="G34" s="85">
        <f>'1输入-新业务利率 定价室'!H33</f>
        <v>2.63</v>
      </c>
      <c r="H34" s="85">
        <f>'1输入-新业务利率 定价室'!I33</f>
        <v>2.63</v>
      </c>
      <c r="I34" s="85">
        <f>'1输入-新业务利率 定价室'!J33</f>
        <v>2.63</v>
      </c>
      <c r="J34" s="85">
        <f>'1输入-新业务利率 定价室'!K33</f>
        <v>2.63</v>
      </c>
      <c r="K34" s="85">
        <f>'1输入-新业务利率 定价室'!L33</f>
        <v>2.63</v>
      </c>
      <c r="L34" s="85">
        <f>'1输入-新业务利率 定价室'!M33</f>
        <v>2.63</v>
      </c>
      <c r="M34" s="85">
        <f>'1输入-新业务利率 定价室'!N33</f>
        <v>2.63</v>
      </c>
      <c r="N34" s="85">
        <f>'1输入-新业务利率 定价室'!O33</f>
        <v>2.63</v>
      </c>
      <c r="O34" s="85">
        <f>'1输入-新业务利率 定价室'!P33</f>
        <v>2.63</v>
      </c>
      <c r="P34" s="85"/>
      <c r="Q34" s="85"/>
      <c r="R34" s="85"/>
      <c r="S34" s="85"/>
      <c r="T34" s="85"/>
      <c r="U34" s="85"/>
      <c r="V34" s="85"/>
      <c r="W34" s="85"/>
      <c r="X34" s="85"/>
      <c r="Y34" s="85"/>
      <c r="Z34" s="85"/>
      <c r="AA34" s="85"/>
      <c r="AB34" s="85"/>
      <c r="AC34" s="85"/>
      <c r="AD34" s="85"/>
      <c r="AE34" s="85"/>
      <c r="AF34" s="85"/>
      <c r="AG34" s="85"/>
      <c r="AH34" s="85"/>
      <c r="AI34" s="85"/>
      <c r="AJ34" s="85"/>
      <c r="AK34" s="85"/>
      <c r="AL34" s="85"/>
      <c r="AM34" s="85"/>
      <c r="AN34" s="85"/>
      <c r="AO34" s="85"/>
      <c r="AP34" s="85"/>
    </row>
    <row r="35" spans="1:42" ht="16.5">
      <c r="A35" t="s">
        <v>582</v>
      </c>
      <c r="B35" s="212" t="s">
        <v>51</v>
      </c>
      <c r="C35" s="85">
        <f>'1输入-新业务利率 定价室'!D34</f>
        <v>4.4000000000000004</v>
      </c>
      <c r="D35" s="85">
        <f>'1输入-新业务利率 定价室'!E34</f>
        <v>4.5</v>
      </c>
      <c r="E35" s="85">
        <f>'1输入-新业务利率 定价室'!F34</f>
        <v>4.5</v>
      </c>
      <c r="F35" s="85">
        <f>'1输入-新业务利率 定价室'!G34</f>
        <v>4.5</v>
      </c>
      <c r="G35" s="85">
        <f>'1输入-新业务利率 定价室'!H34</f>
        <v>4.5</v>
      </c>
      <c r="H35" s="85">
        <f>'1输入-新业务利率 定价室'!I34</f>
        <v>4.5</v>
      </c>
      <c r="I35" s="85">
        <f>'1输入-新业务利率 定价室'!J34</f>
        <v>4.5</v>
      </c>
      <c r="J35" s="85">
        <f>'1输入-新业务利率 定价室'!K34</f>
        <v>4.5</v>
      </c>
      <c r="K35" s="85">
        <f>'1输入-新业务利率 定价室'!L34</f>
        <v>4.5</v>
      </c>
      <c r="L35" s="85">
        <f>'1输入-新业务利率 定价室'!M34</f>
        <v>4.5</v>
      </c>
      <c r="M35" s="85">
        <f>'1输入-新业务利率 定价室'!N34</f>
        <v>4.5</v>
      </c>
      <c r="N35" s="85">
        <f>'1输入-新业务利率 定价室'!O34</f>
        <v>4.5</v>
      </c>
      <c r="O35" s="85">
        <f>'1输入-新业务利率 定价室'!P34</f>
        <v>4.5</v>
      </c>
      <c r="P35" s="85"/>
      <c r="Q35" s="85"/>
      <c r="R35" s="85"/>
      <c r="S35" s="85"/>
      <c r="T35" s="85"/>
      <c r="U35" s="85"/>
      <c r="V35" s="85"/>
      <c r="W35" s="85"/>
      <c r="X35" s="85"/>
      <c r="Y35" s="85"/>
      <c r="Z35" s="85"/>
      <c r="AA35" s="85"/>
      <c r="AB35" s="85"/>
      <c r="AC35" s="85"/>
      <c r="AD35" s="85"/>
      <c r="AE35" s="85"/>
      <c r="AF35" s="85"/>
      <c r="AG35" s="85"/>
      <c r="AH35" s="85"/>
      <c r="AI35" s="85"/>
      <c r="AJ35" s="85"/>
      <c r="AK35" s="85"/>
      <c r="AL35" s="85"/>
      <c r="AM35" s="85"/>
      <c r="AN35" s="85"/>
      <c r="AO35" s="85"/>
      <c r="AP35" s="85"/>
    </row>
    <row r="36" spans="1:42" ht="16.5">
      <c r="A36" t="s">
        <v>582</v>
      </c>
      <c r="B36" s="122" t="s">
        <v>52</v>
      </c>
      <c r="C36" s="85">
        <f>'1输入-新业务利率 定价室'!D35</f>
        <v>0.86</v>
      </c>
      <c r="D36" s="85">
        <f>'1输入-新业务利率 定价室'!E35</f>
        <v>0.86</v>
      </c>
      <c r="E36" s="85">
        <f>'1输入-新业务利率 定价室'!F35</f>
        <v>0.86</v>
      </c>
      <c r="F36" s="85">
        <f>'1输入-新业务利率 定价室'!G35</f>
        <v>0.86</v>
      </c>
      <c r="G36" s="85">
        <f>'1输入-新业务利率 定价室'!H35</f>
        <v>0.86</v>
      </c>
      <c r="H36" s="85">
        <f>'1输入-新业务利率 定价室'!I35</f>
        <v>0.86</v>
      </c>
      <c r="I36" s="85">
        <f>'1输入-新业务利率 定价室'!J35</f>
        <v>0.86</v>
      </c>
      <c r="J36" s="85">
        <f>'1输入-新业务利率 定价室'!K35</f>
        <v>0.86</v>
      </c>
      <c r="K36" s="85">
        <f>'1输入-新业务利率 定价室'!L35</f>
        <v>0.86</v>
      </c>
      <c r="L36" s="85">
        <f>'1输入-新业务利率 定价室'!M35</f>
        <v>0.86</v>
      </c>
      <c r="M36" s="85">
        <f>'1输入-新业务利率 定价室'!N35</f>
        <v>0.86</v>
      </c>
      <c r="N36" s="85">
        <f>'1输入-新业务利率 定价室'!O35</f>
        <v>0.86</v>
      </c>
      <c r="O36" s="85">
        <f>'1输入-新业务利率 定价室'!P35</f>
        <v>0.86</v>
      </c>
      <c r="P36" s="85"/>
      <c r="Q36" s="85"/>
      <c r="R36" s="85"/>
      <c r="S36" s="85"/>
      <c r="T36" s="85"/>
      <c r="U36" s="85"/>
      <c r="V36" s="85"/>
      <c r="W36" s="85"/>
      <c r="X36" s="85"/>
      <c r="Y36" s="85"/>
      <c r="Z36" s="85"/>
      <c r="AA36" s="85"/>
      <c r="AB36" s="85"/>
      <c r="AC36" s="85"/>
      <c r="AD36" s="85"/>
      <c r="AE36" s="85"/>
      <c r="AF36" s="85"/>
      <c r="AG36" s="85"/>
      <c r="AH36" s="85"/>
      <c r="AI36" s="85"/>
      <c r="AJ36" s="85"/>
      <c r="AK36" s="85"/>
      <c r="AL36" s="85"/>
      <c r="AM36" s="85"/>
      <c r="AN36" s="85"/>
      <c r="AO36" s="85"/>
      <c r="AP36" s="85"/>
    </row>
    <row r="37" spans="1:42" ht="16.5">
      <c r="A37" t="s">
        <v>582</v>
      </c>
      <c r="B37" s="122" t="s">
        <v>53</v>
      </c>
      <c r="C37" s="85">
        <f>'1输入-新业务利率 定价室'!D36</f>
        <v>1.78</v>
      </c>
      <c r="D37" s="85">
        <f>'1输入-新业务利率 定价室'!E36</f>
        <v>1.79</v>
      </c>
      <c r="E37" s="85">
        <f>'1输入-新业务利率 定价室'!F36</f>
        <v>1.79</v>
      </c>
      <c r="F37" s="85">
        <f>'1输入-新业务利率 定价室'!G36</f>
        <v>1.79</v>
      </c>
      <c r="G37" s="85">
        <f>'1输入-新业务利率 定价室'!H36</f>
        <v>1.79</v>
      </c>
      <c r="H37" s="85">
        <f>'1输入-新业务利率 定价室'!I36</f>
        <v>1.79</v>
      </c>
      <c r="I37" s="85">
        <f>'1输入-新业务利率 定价室'!J36</f>
        <v>1.79</v>
      </c>
      <c r="J37" s="85">
        <f>'1输入-新业务利率 定价室'!K36</f>
        <v>1.79</v>
      </c>
      <c r="K37" s="85">
        <f>'1输入-新业务利率 定价室'!L36</f>
        <v>1.79</v>
      </c>
      <c r="L37" s="85">
        <f>'1输入-新业务利率 定价室'!M36</f>
        <v>1.79</v>
      </c>
      <c r="M37" s="85">
        <f>'1输入-新业务利率 定价室'!N36</f>
        <v>1.79</v>
      </c>
      <c r="N37" s="85">
        <f>'1输入-新业务利率 定价室'!O36</f>
        <v>1.79</v>
      </c>
      <c r="O37" s="85">
        <f>'1输入-新业务利率 定价室'!P36</f>
        <v>1.79</v>
      </c>
      <c r="P37" s="85"/>
      <c r="Q37" s="85"/>
      <c r="R37" s="85"/>
      <c r="S37" s="85"/>
      <c r="T37" s="85"/>
      <c r="U37" s="85"/>
      <c r="V37" s="85"/>
      <c r="W37" s="85"/>
      <c r="X37" s="85"/>
      <c r="Y37" s="85"/>
      <c r="Z37" s="85"/>
      <c r="AA37" s="85"/>
      <c r="AB37" s="85"/>
      <c r="AC37" s="85"/>
      <c r="AD37" s="85"/>
      <c r="AE37" s="85"/>
      <c r="AF37" s="85"/>
      <c r="AG37" s="85"/>
      <c r="AH37" s="85"/>
      <c r="AI37" s="85"/>
      <c r="AJ37" s="85"/>
      <c r="AK37" s="85"/>
      <c r="AL37" s="85"/>
      <c r="AM37" s="85"/>
      <c r="AN37" s="85"/>
      <c r="AO37" s="85"/>
      <c r="AP37" s="85"/>
    </row>
    <row r="38" spans="1:42" ht="16.5">
      <c r="B38" s="16" t="s">
        <v>24</v>
      </c>
      <c r="C38" s="81"/>
      <c r="D38" s="81"/>
      <c r="E38" s="81"/>
      <c r="F38" s="81"/>
      <c r="G38" s="81"/>
      <c r="H38" s="81"/>
      <c r="I38" s="81"/>
      <c r="J38" s="81"/>
      <c r="K38" s="81"/>
      <c r="L38" s="81"/>
      <c r="M38" s="81"/>
      <c r="N38" s="81"/>
      <c r="O38" s="81"/>
      <c r="P38" s="81"/>
      <c r="Q38" s="81"/>
      <c r="R38" s="81"/>
      <c r="S38" s="81"/>
      <c r="T38" s="81"/>
      <c r="U38" s="81"/>
      <c r="V38" s="81"/>
      <c r="W38" s="81"/>
      <c r="X38" s="81"/>
      <c r="Y38" s="81"/>
      <c r="Z38" s="81"/>
      <c r="AA38" s="81"/>
      <c r="AB38" s="81"/>
      <c r="AC38" s="81"/>
      <c r="AD38" s="81"/>
      <c r="AE38" s="81"/>
      <c r="AF38" s="81"/>
      <c r="AG38" s="81"/>
      <c r="AH38" s="81"/>
      <c r="AI38" s="81"/>
      <c r="AJ38" s="81"/>
      <c r="AK38" s="81"/>
      <c r="AL38" s="81"/>
      <c r="AM38" s="81"/>
      <c r="AN38" s="81"/>
      <c r="AO38" s="81"/>
      <c r="AP38" s="81"/>
    </row>
    <row r="39" spans="1:42" ht="16.5">
      <c r="A39" t="s">
        <v>582</v>
      </c>
      <c r="B39" s="212" t="s">
        <v>54</v>
      </c>
      <c r="C39" s="85">
        <f>'1输入-新业务利率 定价室'!D38</f>
        <v>2.25</v>
      </c>
      <c r="D39" s="85">
        <f>'1输入-新业务利率 定价室'!E38</f>
        <v>2.2799999999999998</v>
      </c>
      <c r="E39" s="85">
        <f>'1输入-新业务利率 定价室'!F38</f>
        <v>2.2799999999999998</v>
      </c>
      <c r="F39" s="85">
        <f>'1输入-新业务利率 定价室'!G38</f>
        <v>2.2799999999999998</v>
      </c>
      <c r="G39" s="85">
        <f>'1输入-新业务利率 定价室'!H38</f>
        <v>2.2799999999999998</v>
      </c>
      <c r="H39" s="85">
        <f>'1输入-新业务利率 定价室'!I38</f>
        <v>2.2799999999999998</v>
      </c>
      <c r="I39" s="85">
        <f>'1输入-新业务利率 定价室'!J38</f>
        <v>2.2799999999999998</v>
      </c>
      <c r="J39" s="85">
        <f>'1输入-新业务利率 定价室'!K38</f>
        <v>2.2799999999999998</v>
      </c>
      <c r="K39" s="85">
        <f>'1输入-新业务利率 定价室'!L38</f>
        <v>2.2799999999999998</v>
      </c>
      <c r="L39" s="85">
        <f>'1输入-新业务利率 定价室'!M38</f>
        <v>2.2799999999999998</v>
      </c>
      <c r="M39" s="85">
        <f>'1输入-新业务利率 定价室'!N38</f>
        <v>2.2799999999999998</v>
      </c>
      <c r="N39" s="85">
        <f>'1输入-新业务利率 定价室'!O38</f>
        <v>2.2799999999999998</v>
      </c>
      <c r="O39" s="85">
        <f>'1输入-新业务利率 定价室'!P38</f>
        <v>2.2799999999999998</v>
      </c>
      <c r="P39" s="85"/>
      <c r="Q39" s="85"/>
      <c r="R39" s="85"/>
      <c r="S39" s="85"/>
      <c r="T39" s="85"/>
      <c r="U39" s="85"/>
      <c r="V39" s="85"/>
      <c r="W39" s="85"/>
      <c r="X39" s="85"/>
      <c r="Y39" s="85"/>
      <c r="Z39" s="85"/>
      <c r="AA39" s="85"/>
      <c r="AB39" s="85"/>
      <c r="AC39" s="85"/>
      <c r="AD39" s="85"/>
      <c r="AE39" s="85"/>
      <c r="AF39" s="85"/>
      <c r="AG39" s="85"/>
      <c r="AH39" s="85"/>
      <c r="AI39" s="85"/>
      <c r="AJ39" s="85"/>
      <c r="AK39" s="85"/>
      <c r="AL39" s="85"/>
      <c r="AM39" s="85"/>
      <c r="AN39" s="85"/>
      <c r="AO39" s="85"/>
      <c r="AP39" s="85"/>
    </row>
    <row r="40" spans="1:42" ht="16.5">
      <c r="A40" t="s">
        <v>582</v>
      </c>
      <c r="B40" s="212" t="s">
        <v>55</v>
      </c>
      <c r="C40" s="85">
        <f>'1输入-新业务利率 定价室'!D39</f>
        <v>3.7</v>
      </c>
      <c r="D40" s="85">
        <f>'1输入-新业务利率 定价室'!E39</f>
        <v>3.65</v>
      </c>
      <c r="E40" s="85">
        <f>'1输入-新业务利率 定价室'!F39</f>
        <v>3.65</v>
      </c>
      <c r="F40" s="85">
        <f>'1输入-新业务利率 定价室'!G39</f>
        <v>3.75</v>
      </c>
      <c r="G40" s="85">
        <f>'1输入-新业务利率 定价室'!H39</f>
        <v>3.65</v>
      </c>
      <c r="H40" s="85">
        <f>'1输入-新业务利率 定价室'!I39</f>
        <v>3.65</v>
      </c>
      <c r="I40" s="85">
        <f>'1输入-新业务利率 定价室'!J39</f>
        <v>3.75</v>
      </c>
      <c r="J40" s="85">
        <f>'1输入-新业务利率 定价室'!K39</f>
        <v>3.65</v>
      </c>
      <c r="K40" s="85">
        <f>'1输入-新业务利率 定价室'!L39</f>
        <v>3.65</v>
      </c>
      <c r="L40" s="85">
        <f>'1输入-新业务利率 定价室'!M39</f>
        <v>3.75</v>
      </c>
      <c r="M40" s="85">
        <f>'1输入-新业务利率 定价室'!N39</f>
        <v>3.65</v>
      </c>
      <c r="N40" s="85">
        <f>'1输入-新业务利率 定价室'!O39</f>
        <v>3.65</v>
      </c>
      <c r="O40" s="85">
        <f>'1输入-新业务利率 定价室'!P39</f>
        <v>3.75</v>
      </c>
      <c r="P40" s="85"/>
      <c r="Q40" s="85"/>
      <c r="R40" s="85"/>
      <c r="S40" s="85"/>
      <c r="T40" s="85"/>
      <c r="U40" s="85"/>
      <c r="V40" s="85"/>
      <c r="W40" s="85"/>
      <c r="X40" s="85"/>
      <c r="Y40" s="85"/>
      <c r="Z40" s="85"/>
      <c r="AA40" s="85"/>
      <c r="AB40" s="85"/>
      <c r="AC40" s="85"/>
      <c r="AD40" s="85"/>
      <c r="AE40" s="85"/>
      <c r="AF40" s="85"/>
      <c r="AG40" s="85"/>
      <c r="AH40" s="85"/>
      <c r="AI40" s="85"/>
      <c r="AJ40" s="85"/>
      <c r="AK40" s="85"/>
      <c r="AL40" s="85"/>
      <c r="AM40" s="85"/>
      <c r="AN40" s="85"/>
      <c r="AO40" s="85"/>
      <c r="AP40" s="85"/>
    </row>
    <row r="41" spans="1:42" ht="16.5">
      <c r="A41" t="s">
        <v>582</v>
      </c>
      <c r="B41" s="212" t="s">
        <v>56</v>
      </c>
      <c r="C41" s="85">
        <f>'1输入-新业务利率 定价室'!D40</f>
        <v>3.4</v>
      </c>
      <c r="D41" s="85">
        <f>'1输入-新业务利率 定价室'!E40</f>
        <v>3.45</v>
      </c>
      <c r="E41" s="85">
        <f>'1输入-新业务利率 定价室'!F40</f>
        <v>3.45</v>
      </c>
      <c r="F41" s="85">
        <f>'1输入-新业务利率 定价室'!G40</f>
        <v>3.45</v>
      </c>
      <c r="G41" s="85">
        <f>'1输入-新业务利率 定价室'!H40</f>
        <v>3.45</v>
      </c>
      <c r="H41" s="85">
        <f>'1输入-新业务利率 定价室'!I40</f>
        <v>3.45</v>
      </c>
      <c r="I41" s="85">
        <f>'1输入-新业务利率 定价室'!J40</f>
        <v>3.45</v>
      </c>
      <c r="J41" s="85">
        <f>'1输入-新业务利率 定价室'!K40</f>
        <v>3.45</v>
      </c>
      <c r="K41" s="85">
        <f>'1输入-新业务利率 定价室'!L40</f>
        <v>3.45</v>
      </c>
      <c r="L41" s="85">
        <f>'1输入-新业务利率 定价室'!M40</f>
        <v>3.45</v>
      </c>
      <c r="M41" s="85">
        <f>'1输入-新业务利率 定价室'!N40</f>
        <v>3.45</v>
      </c>
      <c r="N41" s="85">
        <f>'1输入-新业务利率 定价室'!O40</f>
        <v>3.45</v>
      </c>
      <c r="O41" s="85">
        <f>'1输入-新业务利率 定价室'!P40</f>
        <v>3.45</v>
      </c>
      <c r="P41" s="85"/>
      <c r="Q41" s="85"/>
      <c r="R41" s="85"/>
      <c r="S41" s="85"/>
      <c r="T41" s="85"/>
      <c r="U41" s="85"/>
      <c r="V41" s="85"/>
      <c r="W41" s="85"/>
      <c r="X41" s="85"/>
      <c r="Y41" s="85"/>
      <c r="Z41" s="85"/>
      <c r="AA41" s="85"/>
      <c r="AB41" s="85"/>
      <c r="AC41" s="85"/>
      <c r="AD41" s="85"/>
      <c r="AE41" s="85"/>
      <c r="AF41" s="85"/>
      <c r="AG41" s="85"/>
      <c r="AH41" s="85"/>
      <c r="AI41" s="85"/>
      <c r="AJ41" s="85"/>
      <c r="AK41" s="85"/>
      <c r="AL41" s="85"/>
      <c r="AM41" s="85"/>
      <c r="AN41" s="85"/>
      <c r="AO41" s="85"/>
      <c r="AP41" s="85"/>
    </row>
    <row r="42" spans="1:42" ht="16.5">
      <c r="A42" t="s">
        <v>582</v>
      </c>
      <c r="B42" s="122" t="s">
        <v>57</v>
      </c>
      <c r="C42" s="85">
        <f>'1输入-新业务利率 定价室'!D41</f>
        <v>0.44</v>
      </c>
      <c r="D42" s="85">
        <f>'1输入-新业务利率 定价室'!E41</f>
        <v>0.45</v>
      </c>
      <c r="E42" s="85">
        <f>'1输入-新业务利率 定价室'!F41</f>
        <v>0.45</v>
      </c>
      <c r="F42" s="85">
        <f>'1输入-新业务利率 定价室'!G41</f>
        <v>0.45</v>
      </c>
      <c r="G42" s="85">
        <f>'1输入-新业务利率 定价室'!H41</f>
        <v>0.45</v>
      </c>
      <c r="H42" s="85">
        <f>'1输入-新业务利率 定价室'!I41</f>
        <v>0.45</v>
      </c>
      <c r="I42" s="85">
        <f>'1输入-新业务利率 定价室'!J41</f>
        <v>0.45</v>
      </c>
      <c r="J42" s="85">
        <f>'1输入-新业务利率 定价室'!K41</f>
        <v>0.45</v>
      </c>
      <c r="K42" s="85">
        <f>'1输入-新业务利率 定价室'!L41</f>
        <v>0.45</v>
      </c>
      <c r="L42" s="85">
        <f>'1输入-新业务利率 定价室'!M41</f>
        <v>0.45</v>
      </c>
      <c r="M42" s="85">
        <f>'1输入-新业务利率 定价室'!N41</f>
        <v>0.45</v>
      </c>
      <c r="N42" s="85">
        <f>'1输入-新业务利率 定价室'!O41</f>
        <v>0.45</v>
      </c>
      <c r="O42" s="85">
        <f>'1输入-新业务利率 定价室'!P41</f>
        <v>0.45</v>
      </c>
      <c r="P42" s="85"/>
      <c r="Q42" s="85"/>
      <c r="R42" s="85"/>
      <c r="S42" s="85"/>
      <c r="T42" s="85"/>
      <c r="U42" s="85"/>
      <c r="V42" s="85"/>
      <c r="W42" s="85"/>
      <c r="X42" s="85"/>
      <c r="Y42" s="85"/>
      <c r="Z42" s="85"/>
      <c r="AA42" s="85"/>
      <c r="AB42" s="85"/>
      <c r="AC42" s="85"/>
      <c r="AD42" s="85"/>
      <c r="AE42" s="85"/>
      <c r="AF42" s="85"/>
      <c r="AG42" s="85"/>
      <c r="AH42" s="85"/>
      <c r="AI42" s="85"/>
      <c r="AJ42" s="85"/>
      <c r="AK42" s="85"/>
      <c r="AL42" s="85"/>
      <c r="AM42" s="85"/>
      <c r="AN42" s="85"/>
      <c r="AO42" s="85"/>
      <c r="AP42" s="85"/>
    </row>
    <row r="43" spans="1:42" ht="16.5">
      <c r="A43" t="s">
        <v>582</v>
      </c>
      <c r="B43" s="122" t="s">
        <v>58</v>
      </c>
      <c r="C43" s="85">
        <f>'1输入-新业务利率 定价室'!D42</f>
        <v>0.92</v>
      </c>
      <c r="D43" s="85">
        <f>'1输入-新业务利率 定价室'!E42</f>
        <v>0.92</v>
      </c>
      <c r="E43" s="85">
        <f>'1输入-新业务利率 定价室'!F42</f>
        <v>0.92</v>
      </c>
      <c r="F43" s="85">
        <f>'1输入-新业务利率 定价室'!G42</f>
        <v>0.92</v>
      </c>
      <c r="G43" s="85">
        <f>'1输入-新业务利率 定价室'!H42</f>
        <v>0.92</v>
      </c>
      <c r="H43" s="85">
        <f>'1输入-新业务利率 定价室'!I42</f>
        <v>0.92</v>
      </c>
      <c r="I43" s="85">
        <f>'1输入-新业务利率 定价室'!J42</f>
        <v>0.92</v>
      </c>
      <c r="J43" s="85">
        <f>'1输入-新业务利率 定价室'!K42</f>
        <v>0.92</v>
      </c>
      <c r="K43" s="85">
        <f>'1输入-新业务利率 定价室'!L42</f>
        <v>0.92</v>
      </c>
      <c r="L43" s="85">
        <f>'1输入-新业务利率 定价室'!M42</f>
        <v>0.92</v>
      </c>
      <c r="M43" s="85">
        <f>'1输入-新业务利率 定价室'!N42</f>
        <v>0.92</v>
      </c>
      <c r="N43" s="85">
        <f>'1输入-新业务利率 定价室'!O42</f>
        <v>0.92</v>
      </c>
      <c r="O43" s="85">
        <f>'1输入-新业务利率 定价室'!P42</f>
        <v>0.92</v>
      </c>
      <c r="P43" s="85"/>
      <c r="Q43" s="85"/>
      <c r="R43" s="85"/>
      <c r="S43" s="85"/>
      <c r="T43" s="85"/>
      <c r="U43" s="85"/>
      <c r="V43" s="85"/>
      <c r="W43" s="85"/>
      <c r="X43" s="85"/>
      <c r="Y43" s="85"/>
      <c r="Z43" s="85"/>
      <c r="AA43" s="85"/>
      <c r="AB43" s="85"/>
      <c r="AC43" s="85"/>
      <c r="AD43" s="85"/>
      <c r="AE43" s="85"/>
      <c r="AF43" s="85"/>
      <c r="AG43" s="85"/>
      <c r="AH43" s="85"/>
      <c r="AI43" s="85"/>
      <c r="AJ43" s="85"/>
      <c r="AK43" s="85"/>
      <c r="AL43" s="85"/>
      <c r="AM43" s="85"/>
      <c r="AN43" s="85"/>
      <c r="AO43" s="85"/>
      <c r="AP43" s="85"/>
    </row>
    <row r="44" spans="1:42" ht="15">
      <c r="A44" t="s">
        <v>582</v>
      </c>
      <c r="B44" s="15" t="s">
        <v>25</v>
      </c>
      <c r="C44" s="81"/>
      <c r="D44" s="81"/>
      <c r="E44" s="81"/>
      <c r="F44" s="81"/>
      <c r="G44" s="81"/>
      <c r="H44" s="81"/>
      <c r="I44" s="81"/>
      <c r="J44" s="81"/>
      <c r="K44" s="81"/>
      <c r="L44" s="81"/>
      <c r="M44" s="81"/>
      <c r="N44" s="81"/>
      <c r="O44" s="81"/>
      <c r="P44" s="81"/>
      <c r="Q44" s="81"/>
      <c r="R44" s="81"/>
      <c r="S44" s="81"/>
      <c r="T44" s="81"/>
      <c r="U44" s="81"/>
      <c r="V44" s="81"/>
      <c r="W44" s="81"/>
      <c r="X44" s="81"/>
      <c r="Y44" s="81"/>
      <c r="Z44" s="81"/>
      <c r="AA44" s="81"/>
      <c r="AB44" s="81"/>
      <c r="AC44" s="81"/>
      <c r="AD44" s="81"/>
      <c r="AE44" s="81"/>
      <c r="AF44" s="81"/>
      <c r="AG44" s="81"/>
      <c r="AH44" s="81"/>
      <c r="AI44" s="81"/>
      <c r="AJ44" s="81"/>
      <c r="AK44" s="81"/>
      <c r="AL44" s="81"/>
      <c r="AM44" s="81"/>
      <c r="AN44" s="81"/>
      <c r="AO44" s="81"/>
      <c r="AP44" s="81"/>
    </row>
    <row r="45" spans="1:42" ht="16.5">
      <c r="A45" t="s">
        <v>583</v>
      </c>
      <c r="B45" s="122" t="s">
        <v>59</v>
      </c>
      <c r="C45" s="85">
        <f>'1输入 新业务利率 组件'!F182*100</f>
        <v>1.7000000000000002</v>
      </c>
      <c r="D45" s="85">
        <f>'1输入 新业务利率 组件'!G182*100</f>
        <v>1.7000000000000002</v>
      </c>
      <c r="E45" s="85">
        <f>'1输入 新业务利率 组件'!H182*100</f>
        <v>1.7000000000000002</v>
      </c>
      <c r="F45" s="85">
        <f>'1输入 新业务利率 组件'!I182*100</f>
        <v>1.7000000000000002</v>
      </c>
      <c r="G45" s="85">
        <f>'1输入 新业务利率 组件'!J182*100</f>
        <v>1.7000000000000002</v>
      </c>
      <c r="H45" s="85">
        <f>'1输入 新业务利率 组件'!K182*100</f>
        <v>1.7000000000000002</v>
      </c>
      <c r="I45" s="85">
        <f>'1输入 新业务利率 组件'!L182*100</f>
        <v>1.7000000000000002</v>
      </c>
      <c r="J45" s="85">
        <f>'1输入 新业务利率 组件'!M182*100</f>
        <v>1.7000000000000002</v>
      </c>
      <c r="K45" s="85">
        <f>'1输入 新业务利率 组件'!N182*100</f>
        <v>1.7000000000000002</v>
      </c>
      <c r="L45" s="85">
        <f>'1输入 新业务利率 组件'!O182*100</f>
        <v>1.7000000000000002</v>
      </c>
      <c r="M45" s="85">
        <f>'1输入 新业务利率 组件'!P182*100</f>
        <v>1.7000000000000002</v>
      </c>
      <c r="N45" s="85">
        <f>'1输入 新业务利率 组件'!Q182*100</f>
        <v>1.7000000000000002</v>
      </c>
      <c r="O45" s="85">
        <f>'1输入 新业务利率 组件'!R182*100</f>
        <v>1.7000000000000002</v>
      </c>
      <c r="P45" s="85"/>
      <c r="Q45" s="85"/>
      <c r="R45" s="85"/>
      <c r="S45" s="85"/>
      <c r="T45" s="85"/>
      <c r="U45" s="85"/>
      <c r="V45" s="85"/>
      <c r="W45" s="85"/>
      <c r="X45" s="85"/>
      <c r="Y45" s="85"/>
      <c r="Z45" s="85"/>
      <c r="AA45" s="85"/>
      <c r="AB45" s="85"/>
      <c r="AC45" s="85"/>
      <c r="AD45" s="85"/>
      <c r="AE45" s="85"/>
      <c r="AF45" s="85"/>
      <c r="AG45" s="85"/>
      <c r="AH45" s="85"/>
      <c r="AI45" s="85"/>
      <c r="AJ45" s="85"/>
      <c r="AK45" s="85"/>
      <c r="AL45" s="85"/>
      <c r="AM45" s="85"/>
      <c r="AN45" s="85"/>
      <c r="AO45" s="85"/>
      <c r="AP45" s="85"/>
    </row>
    <row r="46" spans="1:42" ht="16.5">
      <c r="A46" t="s">
        <v>583</v>
      </c>
      <c r="B46" s="218" t="s">
        <v>60</v>
      </c>
      <c r="C46" s="217">
        <f>'1输入 新业务利率 组件'!F188*100</f>
        <v>3.4000000000000004</v>
      </c>
      <c r="D46" s="217">
        <f>'1输入 新业务利率 组件'!G188*100</f>
        <v>3.4000000000000004</v>
      </c>
      <c r="E46" s="217">
        <f>'1输入 新业务利率 组件'!H188*100</f>
        <v>3.4000000000000004</v>
      </c>
      <c r="F46" s="217">
        <f>'1输入 新业务利率 组件'!I188*100</f>
        <v>3.4000000000000004</v>
      </c>
      <c r="G46" s="217">
        <f>'1输入 新业务利率 组件'!J188*100</f>
        <v>3.4000000000000004</v>
      </c>
      <c r="H46" s="217">
        <f>'1输入 新业务利率 组件'!K188*100</f>
        <v>3.4000000000000004</v>
      </c>
      <c r="I46" s="217">
        <f>'1输入 新业务利率 组件'!L188*100</f>
        <v>3.4000000000000004</v>
      </c>
      <c r="J46" s="217">
        <f>'1输入 新业务利率 组件'!M188*100</f>
        <v>3.4000000000000004</v>
      </c>
      <c r="K46" s="217">
        <f>'1输入 新业务利率 组件'!N188*100</f>
        <v>3.4000000000000004</v>
      </c>
      <c r="L46" s="217">
        <f>'1输入 新业务利率 组件'!O188*100</f>
        <v>3.4000000000000004</v>
      </c>
      <c r="M46" s="217">
        <f>'1输入 新业务利率 组件'!P188*100</f>
        <v>3.4000000000000004</v>
      </c>
      <c r="N46" s="217">
        <f>'1输入 新业务利率 组件'!Q188*100</f>
        <v>3.4000000000000004</v>
      </c>
      <c r="O46" s="217">
        <f>'1输入 新业务利率 组件'!R188*100</f>
        <v>3.4000000000000004</v>
      </c>
      <c r="P46" s="217"/>
      <c r="Q46" s="217"/>
      <c r="R46" s="217"/>
      <c r="S46" s="217"/>
      <c r="T46" s="217"/>
      <c r="U46" s="217"/>
      <c r="V46" s="217"/>
      <c r="W46" s="217"/>
      <c r="X46" s="85"/>
      <c r="Y46" s="85"/>
      <c r="Z46" s="85"/>
      <c r="AA46" s="85"/>
      <c r="AB46" s="85"/>
      <c r="AC46" s="85"/>
      <c r="AD46" s="85"/>
      <c r="AE46" s="85"/>
      <c r="AF46" s="85"/>
      <c r="AG46" s="85"/>
      <c r="AH46" s="85"/>
      <c r="AI46" s="85"/>
      <c r="AJ46" s="85"/>
      <c r="AK46" s="85"/>
      <c r="AL46" s="85"/>
      <c r="AM46" s="85"/>
      <c r="AN46" s="85"/>
      <c r="AO46" s="85"/>
      <c r="AP46" s="85"/>
    </row>
    <row r="47" spans="1:42" ht="15">
      <c r="B47" s="214" t="s">
        <v>26</v>
      </c>
      <c r="C47" s="85">
        <v>2.7</v>
      </c>
      <c r="D47" s="85">
        <v>2.7</v>
      </c>
      <c r="E47" s="85">
        <v>2.7</v>
      </c>
      <c r="F47" s="85">
        <v>2.7</v>
      </c>
      <c r="G47" s="85">
        <v>2.7</v>
      </c>
      <c r="H47" s="85">
        <v>2.7</v>
      </c>
      <c r="I47" s="85">
        <v>2.7</v>
      </c>
      <c r="J47" s="85">
        <v>2.7</v>
      </c>
      <c r="K47" s="85">
        <v>2.7</v>
      </c>
      <c r="L47" s="85">
        <v>2.7</v>
      </c>
      <c r="M47" s="85">
        <v>2.7</v>
      </c>
      <c r="N47" s="85">
        <v>2.7</v>
      </c>
      <c r="O47" s="85">
        <v>2.7</v>
      </c>
      <c r="P47" s="85"/>
      <c r="Q47" s="85"/>
      <c r="R47" s="85"/>
      <c r="S47" s="85"/>
      <c r="T47" s="85"/>
      <c r="U47" s="85"/>
      <c r="V47" s="85"/>
      <c r="W47" s="85"/>
      <c r="X47" s="85"/>
      <c r="Y47" s="85"/>
      <c r="Z47" s="85"/>
      <c r="AA47" s="85"/>
      <c r="AB47" s="85"/>
      <c r="AC47" s="85"/>
      <c r="AD47" s="85"/>
      <c r="AE47" s="85"/>
      <c r="AF47" s="85"/>
      <c r="AG47" s="85"/>
      <c r="AH47" s="85"/>
      <c r="AI47" s="85"/>
      <c r="AJ47" s="85"/>
      <c r="AK47" s="85"/>
      <c r="AL47" s="85"/>
      <c r="AM47" s="85"/>
      <c r="AN47" s="85"/>
      <c r="AO47" s="85"/>
      <c r="AP47" s="85"/>
    </row>
    <row r="48" spans="1:42" ht="15">
      <c r="B48" s="15" t="s">
        <v>61</v>
      </c>
      <c r="C48" s="81"/>
      <c r="D48" s="81"/>
      <c r="E48" s="81"/>
      <c r="F48" s="81"/>
      <c r="G48" s="81"/>
      <c r="H48" s="81"/>
      <c r="I48" s="81"/>
      <c r="J48" s="81"/>
      <c r="K48" s="81"/>
      <c r="L48" s="81"/>
      <c r="M48" s="81"/>
      <c r="N48" s="81"/>
      <c r="O48" s="81"/>
      <c r="P48" s="81"/>
      <c r="Q48" s="81"/>
      <c r="R48" s="81"/>
      <c r="S48" s="81"/>
      <c r="T48" s="81"/>
      <c r="U48" s="81"/>
      <c r="V48" s="81"/>
      <c r="W48" s="81"/>
      <c r="X48" s="81"/>
      <c r="Y48" s="81"/>
      <c r="Z48" s="81"/>
      <c r="AA48" s="81"/>
      <c r="AB48" s="81"/>
      <c r="AC48" s="81"/>
      <c r="AD48" s="81"/>
      <c r="AE48" s="81"/>
      <c r="AF48" s="81"/>
      <c r="AG48" s="81"/>
      <c r="AH48" s="81"/>
      <c r="AI48" s="81"/>
      <c r="AJ48" s="81"/>
      <c r="AK48" s="81"/>
      <c r="AL48" s="81"/>
      <c r="AM48" s="81"/>
      <c r="AN48" s="81"/>
      <c r="AO48" s="81"/>
      <c r="AP48" s="81"/>
    </row>
    <row r="49" spans="1:42" ht="16.5">
      <c r="B49" s="212" t="s">
        <v>62</v>
      </c>
      <c r="C49" s="85">
        <v>2.3809499999999999</v>
      </c>
      <c r="D49" s="85">
        <v>2.50745</v>
      </c>
      <c r="E49" s="85">
        <v>2.5544500000000001</v>
      </c>
      <c r="F49" s="85">
        <v>2.5062000000000002</v>
      </c>
      <c r="G49" s="85">
        <v>2.4614000000000003</v>
      </c>
      <c r="H49" s="85">
        <v>2.4827000000000004</v>
      </c>
      <c r="I49" s="85">
        <v>2.5520500000000004</v>
      </c>
      <c r="J49" s="85">
        <v>2.6255000000000006</v>
      </c>
      <c r="K49" s="85">
        <v>2.6406000000000001</v>
      </c>
      <c r="L49" s="85">
        <v>2.5821499999999995</v>
      </c>
      <c r="M49" s="85">
        <v>2.5382000000000002</v>
      </c>
      <c r="N49" s="85">
        <v>2.5205500000000005</v>
      </c>
      <c r="O49" s="85">
        <v>2.5371999999999999</v>
      </c>
      <c r="P49" s="85"/>
      <c r="Q49" s="85"/>
      <c r="R49" s="85"/>
      <c r="S49" s="85"/>
      <c r="T49" s="85"/>
      <c r="U49" s="85"/>
      <c r="V49" s="85"/>
      <c r="W49" s="85"/>
      <c r="X49" s="85"/>
      <c r="Y49" s="85"/>
      <c r="Z49" s="85"/>
      <c r="AA49" s="85"/>
      <c r="AB49" s="85"/>
      <c r="AC49" s="85"/>
      <c r="AD49" s="85"/>
      <c r="AE49" s="85"/>
      <c r="AF49" s="85"/>
      <c r="AG49" s="85"/>
      <c r="AH49" s="85"/>
      <c r="AI49" s="85"/>
      <c r="AJ49" s="85"/>
      <c r="AK49" s="85"/>
      <c r="AL49" s="85"/>
      <c r="AM49" s="85"/>
      <c r="AN49" s="85"/>
      <c r="AO49" s="85"/>
      <c r="AP49" s="85"/>
    </row>
    <row r="50" spans="1:42" ht="16.5">
      <c r="A50" t="s">
        <v>583</v>
      </c>
      <c r="B50" s="212" t="s">
        <v>63</v>
      </c>
      <c r="C50" s="85">
        <f>'1输入 新业务利率 组件'!E221*100</f>
        <v>2.5</v>
      </c>
      <c r="D50" s="85">
        <f>'1输入 新业务利率 组件'!F221*100</f>
        <v>2.5</v>
      </c>
      <c r="E50" s="85">
        <f>'1输入 新业务利率 组件'!G221*100</f>
        <v>2.5</v>
      </c>
      <c r="F50" s="85">
        <f>'1输入 新业务利率 组件'!H221*100</f>
        <v>2.5</v>
      </c>
      <c r="G50" s="85">
        <f>'1输入 新业务利率 组件'!I221*100</f>
        <v>2.5</v>
      </c>
      <c r="H50" s="85">
        <f>'1输入 新业务利率 组件'!J221*100</f>
        <v>2.5</v>
      </c>
      <c r="I50" s="85">
        <f>'1输入 新业务利率 组件'!K221*100</f>
        <v>2.5</v>
      </c>
      <c r="J50" s="85">
        <f>'1输入 新业务利率 组件'!L221*100</f>
        <v>2.5</v>
      </c>
      <c r="K50" s="85">
        <f>'1输入 新业务利率 组件'!M221*100</f>
        <v>2.5</v>
      </c>
      <c r="L50" s="85">
        <f>'1输入 新业务利率 组件'!N221*100</f>
        <v>2.5</v>
      </c>
      <c r="M50" s="85">
        <f>'1输入 新业务利率 组件'!O221*100</f>
        <v>2.5</v>
      </c>
      <c r="N50" s="85">
        <f>'1输入 新业务利率 组件'!P221*100</f>
        <v>2.5</v>
      </c>
      <c r="O50" s="85">
        <f>'1输入 新业务利率 组件'!Q221*100</f>
        <v>2.5</v>
      </c>
      <c r="P50" s="85"/>
      <c r="Q50" s="85"/>
      <c r="R50" s="85"/>
      <c r="S50" s="85"/>
      <c r="T50" s="85"/>
      <c r="U50" s="85"/>
      <c r="V50" s="85"/>
      <c r="W50" s="85"/>
      <c r="X50" s="85"/>
      <c r="Y50" s="85"/>
      <c r="Z50" s="85"/>
      <c r="AA50" s="85"/>
      <c r="AB50" s="85"/>
      <c r="AC50" s="85"/>
      <c r="AD50" s="85"/>
      <c r="AE50" s="85"/>
      <c r="AF50" s="85"/>
      <c r="AG50" s="85"/>
      <c r="AH50" s="85"/>
      <c r="AI50" s="85"/>
      <c r="AJ50" s="85"/>
      <c r="AK50" s="85"/>
      <c r="AL50" s="85"/>
      <c r="AM50" s="85"/>
      <c r="AN50" s="85"/>
      <c r="AO50" s="85"/>
      <c r="AP50" s="85"/>
    </row>
    <row r="51" spans="1:42" ht="15">
      <c r="B51" s="15" t="s">
        <v>64</v>
      </c>
      <c r="C51" s="81"/>
      <c r="D51" s="81"/>
      <c r="E51" s="81"/>
      <c r="F51" s="81"/>
      <c r="G51" s="81"/>
      <c r="H51" s="81"/>
      <c r="I51" s="81"/>
      <c r="J51" s="81"/>
      <c r="K51" s="81"/>
      <c r="L51" s="81"/>
      <c r="M51" s="81"/>
      <c r="N51" s="81"/>
      <c r="O51" s="81"/>
      <c r="P51" s="81"/>
      <c r="Q51" s="81"/>
      <c r="R51" s="81"/>
      <c r="S51" s="81"/>
      <c r="T51" s="81"/>
      <c r="U51" s="81"/>
      <c r="V51" s="81"/>
      <c r="W51" s="81"/>
      <c r="X51" s="81"/>
      <c r="Y51" s="81"/>
      <c r="Z51" s="81"/>
      <c r="AA51" s="81"/>
      <c r="AB51" s="81"/>
      <c r="AC51" s="81"/>
      <c r="AD51" s="81"/>
      <c r="AE51" s="81"/>
      <c r="AF51" s="81"/>
      <c r="AG51" s="81"/>
      <c r="AH51" s="81"/>
      <c r="AI51" s="81"/>
      <c r="AJ51" s="81"/>
      <c r="AK51" s="81"/>
      <c r="AL51" s="81"/>
      <c r="AM51" s="81"/>
      <c r="AN51" s="81"/>
      <c r="AO51" s="81"/>
      <c r="AP51" s="81"/>
    </row>
    <row r="52" spans="1:42" ht="16.5">
      <c r="A52" t="s">
        <v>749</v>
      </c>
      <c r="B52" s="218" t="s">
        <v>27</v>
      </c>
      <c r="C52" s="217">
        <f>C53+1</f>
        <v>4.5764000000000005</v>
      </c>
      <c r="D52" s="217">
        <f t="shared" ref="D52:O52" si="2">D53+1</f>
        <v>4.6381999999999994</v>
      </c>
      <c r="E52" s="217">
        <f t="shared" si="2"/>
        <v>4.5929000000000002</v>
      </c>
      <c r="F52" s="217">
        <f t="shared" si="2"/>
        <v>4.5701499999999999</v>
      </c>
      <c r="G52" s="217">
        <f t="shared" si="2"/>
        <v>4.5611499999999996</v>
      </c>
      <c r="H52" s="217">
        <f t="shared" si="2"/>
        <v>4.5676000000000005</v>
      </c>
      <c r="I52" s="217">
        <f t="shared" si="2"/>
        <v>4.5887499999999992</v>
      </c>
      <c r="J52" s="217">
        <f t="shared" si="2"/>
        <v>4.6025500000000008</v>
      </c>
      <c r="K52" s="217">
        <f t="shared" si="2"/>
        <v>4.5889999999999995</v>
      </c>
      <c r="L52" s="217">
        <f t="shared" si="2"/>
        <v>4.6099500000000013</v>
      </c>
      <c r="M52" s="217">
        <f t="shared" si="2"/>
        <v>4.6066000000000003</v>
      </c>
      <c r="N52" s="217">
        <f t="shared" si="2"/>
        <v>4.5804499999999999</v>
      </c>
      <c r="O52" s="217">
        <f t="shared" si="2"/>
        <v>4.6602499999999996</v>
      </c>
      <c r="P52" s="217"/>
      <c r="Q52" s="217"/>
      <c r="R52" s="217"/>
      <c r="S52" s="217"/>
      <c r="T52" s="217"/>
      <c r="U52" s="217"/>
      <c r="V52" s="217"/>
      <c r="W52" s="217"/>
      <c r="X52" s="85"/>
      <c r="Y52" s="85"/>
      <c r="Z52" s="85"/>
      <c r="AA52" s="85"/>
      <c r="AB52" s="85"/>
      <c r="AC52" s="85"/>
      <c r="AD52" s="85"/>
      <c r="AE52" s="85"/>
      <c r="AF52" s="85"/>
      <c r="AG52" s="85"/>
      <c r="AH52" s="85"/>
      <c r="AI52" s="85"/>
      <c r="AJ52" s="85"/>
      <c r="AK52" s="85"/>
      <c r="AL52" s="85"/>
      <c r="AM52" s="85"/>
      <c r="AN52" s="85"/>
      <c r="AO52" s="85"/>
      <c r="AP52" s="85"/>
    </row>
    <row r="53" spans="1:42" ht="16.5">
      <c r="A53" t="s">
        <v>749</v>
      </c>
      <c r="B53" s="218" t="s">
        <v>28</v>
      </c>
      <c r="C53" s="217">
        <f>C14+0.1</f>
        <v>3.5764000000000005</v>
      </c>
      <c r="D53" s="217">
        <f t="shared" ref="D53:O53" si="3">D14+0.1</f>
        <v>3.6381999999999999</v>
      </c>
      <c r="E53" s="217">
        <f t="shared" si="3"/>
        <v>3.5929000000000002</v>
      </c>
      <c r="F53" s="217">
        <f t="shared" si="3"/>
        <v>3.5701499999999995</v>
      </c>
      <c r="G53" s="217">
        <f t="shared" si="3"/>
        <v>3.5611499999999991</v>
      </c>
      <c r="H53" s="217">
        <f t="shared" si="3"/>
        <v>3.5676000000000001</v>
      </c>
      <c r="I53" s="217">
        <f t="shared" si="3"/>
        <v>3.5887499999999997</v>
      </c>
      <c r="J53" s="217">
        <f t="shared" si="3"/>
        <v>3.6025500000000004</v>
      </c>
      <c r="K53" s="217">
        <f t="shared" si="3"/>
        <v>3.5889999999999995</v>
      </c>
      <c r="L53" s="217">
        <f t="shared" si="3"/>
        <v>3.6099500000000009</v>
      </c>
      <c r="M53" s="217">
        <f t="shared" si="3"/>
        <v>3.6065999999999998</v>
      </c>
      <c r="N53" s="217">
        <f t="shared" si="3"/>
        <v>3.5804499999999999</v>
      </c>
      <c r="O53" s="217">
        <f t="shared" si="3"/>
        <v>3.66025</v>
      </c>
      <c r="P53" s="217"/>
      <c r="Q53" s="217"/>
      <c r="R53" s="217"/>
      <c r="S53" s="217"/>
      <c r="T53" s="217"/>
      <c r="U53" s="217"/>
      <c r="V53" s="217"/>
      <c r="W53" s="217"/>
      <c r="X53" s="85"/>
      <c r="Y53" s="85"/>
      <c r="Z53" s="85"/>
      <c r="AA53" s="85"/>
      <c r="AB53" s="85"/>
      <c r="AC53" s="85"/>
      <c r="AD53" s="85"/>
      <c r="AE53" s="85"/>
      <c r="AF53" s="85"/>
      <c r="AG53" s="85"/>
      <c r="AH53" s="85"/>
      <c r="AI53" s="85"/>
      <c r="AJ53" s="85"/>
      <c r="AK53" s="85"/>
      <c r="AL53" s="85"/>
      <c r="AM53" s="85"/>
      <c r="AN53" s="85"/>
      <c r="AO53" s="85"/>
      <c r="AP53" s="85"/>
    </row>
    <row r="54" spans="1:42" ht="16.5">
      <c r="A54" t="s">
        <v>583</v>
      </c>
      <c r="B54" s="212" t="s">
        <v>29</v>
      </c>
      <c r="C54" s="85">
        <f>'1输入 新业务利率 组件'!F226*100</f>
        <v>3.5999999999999996</v>
      </c>
      <c r="D54" s="85">
        <f>'1输入 新业务利率 组件'!G226*100</f>
        <v>3.5999999999999996</v>
      </c>
      <c r="E54" s="85">
        <f>'1输入 新业务利率 组件'!H226*100</f>
        <v>3.5999999999999996</v>
      </c>
      <c r="F54" s="85">
        <f>'1输入 新业务利率 组件'!I226*100</f>
        <v>3.5999999999999996</v>
      </c>
      <c r="G54" s="85">
        <f>'1输入 新业务利率 组件'!J226*100</f>
        <v>3.5999999999999996</v>
      </c>
      <c r="H54" s="85">
        <f>'1输入 新业务利率 组件'!K226*100</f>
        <v>3.5999999999999996</v>
      </c>
      <c r="I54" s="85">
        <f>'1输入 新业务利率 组件'!L226*100</f>
        <v>3.5999999999999996</v>
      </c>
      <c r="J54" s="85">
        <f>'1输入 新业务利率 组件'!M226*100</f>
        <v>3.5999999999999996</v>
      </c>
      <c r="K54" s="85">
        <f>'1输入 新业务利率 组件'!N226*100</f>
        <v>3.5999999999999996</v>
      </c>
      <c r="L54" s="85">
        <f>'1输入 新业务利率 组件'!O226*100</f>
        <v>3.5999999999999996</v>
      </c>
      <c r="M54" s="85">
        <f>'1输入 新业务利率 组件'!P226*100</f>
        <v>3.5999999999999996</v>
      </c>
      <c r="N54" s="85">
        <f>'1输入 新业务利率 组件'!Q226*100</f>
        <v>3.5999999999999996</v>
      </c>
      <c r="O54" s="85">
        <f>'1输入 新业务利率 组件'!R226*100</f>
        <v>3.5999999999999996</v>
      </c>
      <c r="P54" s="85"/>
      <c r="Q54" s="85"/>
      <c r="R54" s="85"/>
      <c r="S54" s="85"/>
      <c r="T54" s="85"/>
      <c r="U54" s="85"/>
      <c r="V54" s="85"/>
      <c r="W54" s="85"/>
      <c r="X54" s="85"/>
      <c r="Y54" s="85"/>
      <c r="Z54" s="85"/>
      <c r="AA54" s="85"/>
      <c r="AB54" s="85"/>
      <c r="AC54" s="85"/>
      <c r="AD54" s="85"/>
      <c r="AE54" s="85"/>
      <c r="AF54" s="85"/>
      <c r="AG54" s="85"/>
      <c r="AH54" s="85"/>
      <c r="AI54" s="85"/>
      <c r="AJ54" s="85"/>
      <c r="AK54" s="85"/>
      <c r="AL54" s="85"/>
      <c r="AM54" s="85"/>
      <c r="AN54" s="85"/>
      <c r="AO54" s="85"/>
      <c r="AP54" s="85"/>
    </row>
    <row r="55" spans="1:42" ht="15">
      <c r="A55" t="s">
        <v>850</v>
      </c>
      <c r="B55" s="214" t="s">
        <v>30</v>
      </c>
      <c r="C55" s="85">
        <v>3.2</v>
      </c>
      <c r="D55" s="85">
        <v>3.2</v>
      </c>
      <c r="E55" s="85">
        <v>3.2</v>
      </c>
      <c r="F55" s="85">
        <v>3.2</v>
      </c>
      <c r="G55" s="85">
        <v>3.2</v>
      </c>
      <c r="H55" s="85">
        <v>3.2</v>
      </c>
      <c r="I55" s="85">
        <v>3.2</v>
      </c>
      <c r="J55" s="85">
        <v>3.2</v>
      </c>
      <c r="K55" s="85">
        <v>3.2</v>
      </c>
      <c r="L55" s="85">
        <v>3.2</v>
      </c>
      <c r="M55" s="85">
        <v>3.2</v>
      </c>
      <c r="N55" s="85">
        <v>3.2</v>
      </c>
      <c r="O55" s="85">
        <v>3.2</v>
      </c>
      <c r="P55" s="85"/>
      <c r="Q55" s="85"/>
      <c r="R55" s="85"/>
      <c r="S55" s="85"/>
      <c r="T55" s="85"/>
      <c r="U55" s="85"/>
      <c r="V55" s="85"/>
      <c r="W55" s="85"/>
      <c r="X55" s="85"/>
      <c r="Y55" s="85"/>
      <c r="Z55" s="85"/>
      <c r="AA55" s="85"/>
      <c r="AB55" s="85"/>
      <c r="AC55" s="85"/>
      <c r="AD55" s="85"/>
      <c r="AE55" s="85"/>
      <c r="AF55" s="85"/>
      <c r="AG55" s="85"/>
      <c r="AH55" s="85"/>
      <c r="AI55" s="85"/>
      <c r="AJ55" s="85"/>
      <c r="AK55" s="85"/>
      <c r="AL55" s="85"/>
      <c r="AM55" s="85"/>
      <c r="AN55" s="85"/>
      <c r="AO55" s="85"/>
      <c r="AP55" s="85"/>
    </row>
    <row r="57" spans="1:42" ht="15">
      <c r="C57" s="170"/>
    </row>
  </sheetData>
  <mergeCells count="1">
    <mergeCell ref="B1:E2"/>
  </mergeCells>
  <phoneticPr fontId="19" type="noConversion"/>
  <hyperlinks>
    <hyperlink ref="A1" location="目录!A1" display="目录"/>
  </hyperlink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249977111117893"/>
  </sheetPr>
  <dimension ref="A1:E28"/>
  <sheetViews>
    <sheetView workbookViewId="0">
      <selection activeCell="B1" sqref="B1:E2"/>
    </sheetView>
  </sheetViews>
  <sheetFormatPr defaultRowHeight="13.5"/>
  <cols>
    <col min="1" max="1" width="4.375" bestFit="1" customWidth="1"/>
    <col min="2" max="2" width="32.375" bestFit="1" customWidth="1"/>
    <col min="3" max="3" width="14.375" bestFit="1" customWidth="1"/>
  </cols>
  <sheetData>
    <row r="1" spans="1:5" ht="28.5" customHeight="1">
      <c r="A1" s="27" t="s">
        <v>31</v>
      </c>
      <c r="B1" s="506" t="s">
        <v>424</v>
      </c>
      <c r="C1" s="506"/>
      <c r="D1" s="506"/>
      <c r="E1" s="506"/>
    </row>
    <row r="2" spans="1:5" ht="27" customHeight="1">
      <c r="B2" s="506"/>
      <c r="C2" s="506"/>
      <c r="D2" s="506"/>
      <c r="E2" s="506"/>
    </row>
    <row r="3" spans="1:5" ht="15">
      <c r="B3" s="34" t="s">
        <v>167</v>
      </c>
      <c r="C3" s="34" t="s">
        <v>166</v>
      </c>
    </row>
    <row r="4" spans="1:5" ht="15">
      <c r="B4" s="14" t="s">
        <v>9</v>
      </c>
      <c r="C4" s="24"/>
    </row>
    <row r="5" spans="1:5" ht="15">
      <c r="B5" s="15" t="s">
        <v>10</v>
      </c>
      <c r="C5" s="24"/>
    </row>
    <row r="6" spans="1:5" ht="16.5">
      <c r="B6" s="17" t="s">
        <v>11</v>
      </c>
      <c r="C6" s="113">
        <v>0.72150000000000003</v>
      </c>
    </row>
    <row r="7" spans="1:5" ht="16.5">
      <c r="B7" s="17" t="s">
        <v>34</v>
      </c>
      <c r="C7" s="113">
        <v>0.49830000000000002</v>
      </c>
    </row>
    <row r="8" spans="1:5" ht="16.5">
      <c r="B8" s="17" t="s">
        <v>35</v>
      </c>
      <c r="C8" s="113">
        <v>0.70250000000000001</v>
      </c>
    </row>
    <row r="9" spans="1:5" ht="16.5">
      <c r="B9" s="21" t="s">
        <v>12</v>
      </c>
      <c r="C9" s="113">
        <v>0.72240000000000004</v>
      </c>
    </row>
    <row r="10" spans="1:5" ht="16.5">
      <c r="B10" s="17" t="s">
        <v>13</v>
      </c>
      <c r="C10" s="113">
        <v>0.23760000000000001</v>
      </c>
    </row>
    <row r="11" spans="1:5" ht="15">
      <c r="B11" s="15" t="s">
        <v>14</v>
      </c>
      <c r="C11" s="77"/>
    </row>
    <row r="12" spans="1:5" ht="16.5">
      <c r="B12" s="16" t="s">
        <v>36</v>
      </c>
      <c r="C12" s="77"/>
    </row>
    <row r="13" spans="1:5" ht="16.5">
      <c r="B13" s="17" t="s">
        <v>37</v>
      </c>
      <c r="C13" s="113">
        <v>0</v>
      </c>
    </row>
    <row r="14" spans="1:5" ht="16.5">
      <c r="B14" s="17" t="s">
        <v>38</v>
      </c>
      <c r="C14" s="113">
        <v>0</v>
      </c>
    </row>
    <row r="15" spans="1:5" ht="16.5">
      <c r="B15" s="17" t="s">
        <v>39</v>
      </c>
      <c r="C15" s="113">
        <v>0.50319999999999998</v>
      </c>
    </row>
    <row r="16" spans="1:5" ht="16.5">
      <c r="B16" s="16" t="s">
        <v>16</v>
      </c>
      <c r="C16" s="77"/>
    </row>
    <row r="17" spans="2:3" ht="16.5">
      <c r="B17" s="17" t="s">
        <v>40</v>
      </c>
      <c r="C17" s="113">
        <v>0.85929999999999995</v>
      </c>
    </row>
    <row r="18" spans="2:3" ht="16.5">
      <c r="B18" s="17" t="s">
        <v>41</v>
      </c>
      <c r="C18" s="113">
        <v>0.25</v>
      </c>
    </row>
    <row r="19" spans="2:3" ht="15">
      <c r="B19" s="20" t="s">
        <v>17</v>
      </c>
      <c r="C19" s="113">
        <v>0</v>
      </c>
    </row>
    <row r="20" spans="2:3" ht="15">
      <c r="B20" s="15" t="s">
        <v>18</v>
      </c>
      <c r="C20" s="77"/>
    </row>
    <row r="21" spans="2:3" ht="16.5">
      <c r="B21" s="22" t="s">
        <v>42</v>
      </c>
      <c r="C21" s="113">
        <v>0.35</v>
      </c>
    </row>
    <row r="22" spans="2:3" ht="16.5">
      <c r="B22" s="21" t="s">
        <v>43</v>
      </c>
      <c r="C22" s="113">
        <v>0.2</v>
      </c>
    </row>
    <row r="23" spans="2:3" ht="15">
      <c r="B23" s="15" t="s">
        <v>19</v>
      </c>
      <c r="C23" s="113">
        <v>0.53610000000000002</v>
      </c>
    </row>
    <row r="24" spans="2:3" ht="15">
      <c r="B24" s="15" t="s">
        <v>20</v>
      </c>
      <c r="C24" s="77"/>
    </row>
    <row r="25" spans="2:3" ht="16.5">
      <c r="B25" s="17" t="s">
        <v>44</v>
      </c>
      <c r="C25" s="113">
        <v>5.04E-2</v>
      </c>
    </row>
    <row r="26" spans="2:3" ht="16.5">
      <c r="B26" s="17" t="s">
        <v>45</v>
      </c>
      <c r="C26" s="113">
        <v>0</v>
      </c>
    </row>
    <row r="27" spans="2:3" ht="16.5">
      <c r="B27" s="17" t="s">
        <v>46</v>
      </c>
      <c r="C27" s="113">
        <v>0.20830000000000001</v>
      </c>
    </row>
    <row r="28" spans="2:3" ht="16.5">
      <c r="B28" s="17" t="s">
        <v>47</v>
      </c>
      <c r="C28" s="113">
        <v>0.25</v>
      </c>
    </row>
  </sheetData>
  <mergeCells count="1">
    <mergeCell ref="B1:E2"/>
  </mergeCells>
  <phoneticPr fontId="19" type="noConversion"/>
  <hyperlinks>
    <hyperlink ref="A1" location="目录!A1" display="目录"/>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92D050"/>
  </sheetPr>
  <dimension ref="A1:I74"/>
  <sheetViews>
    <sheetView zoomScale="80" zoomScaleNormal="80" workbookViewId="0">
      <selection activeCell="C69" sqref="C69:C74"/>
    </sheetView>
  </sheetViews>
  <sheetFormatPr defaultRowHeight="13.5"/>
  <cols>
    <col min="1" max="1" width="9.375" customWidth="1"/>
    <col min="2" max="2" width="64.375" customWidth="1"/>
    <col min="3" max="5" width="25.375" customWidth="1"/>
    <col min="6" max="6" width="14.375" customWidth="1"/>
  </cols>
  <sheetData>
    <row r="1" spans="1:9" ht="48" customHeight="1">
      <c r="A1" s="116" t="s">
        <v>362</v>
      </c>
      <c r="B1" s="506" t="s">
        <v>439</v>
      </c>
      <c r="C1" s="506"/>
      <c r="D1" s="506"/>
      <c r="E1" s="506"/>
    </row>
    <row r="2" spans="1:9" ht="57" customHeight="1">
      <c r="B2" s="506"/>
      <c r="C2" s="506"/>
      <c r="D2" s="506"/>
      <c r="E2" s="506"/>
      <c r="H2" s="211" t="s">
        <v>551</v>
      </c>
      <c r="I2" s="211" t="s">
        <v>750</v>
      </c>
    </row>
    <row r="4" spans="1:9" ht="15">
      <c r="B4" s="61" t="s">
        <v>227</v>
      </c>
    </row>
    <row r="5" spans="1:9" ht="15">
      <c r="B5" s="62" t="s">
        <v>228</v>
      </c>
      <c r="C5" s="517" t="s">
        <v>32</v>
      </c>
      <c r="D5" s="517"/>
      <c r="E5" s="517"/>
      <c r="F5" s="62" t="s">
        <v>285</v>
      </c>
    </row>
    <row r="6" spans="1:9" ht="16.5">
      <c r="B6" s="63" t="s">
        <v>229</v>
      </c>
      <c r="C6" s="73" t="s">
        <v>280</v>
      </c>
      <c r="D6" s="73"/>
      <c r="E6" s="73"/>
      <c r="F6" s="113">
        <v>0.25376008443761294</v>
      </c>
    </row>
    <row r="7" spans="1:9" ht="16.5">
      <c r="B7" s="63" t="s">
        <v>230</v>
      </c>
      <c r="C7" s="73" t="s">
        <v>295</v>
      </c>
      <c r="D7" s="73" t="s">
        <v>296</v>
      </c>
      <c r="E7" s="73" t="s">
        <v>297</v>
      </c>
      <c r="F7" s="113">
        <v>0.36361987429431464</v>
      </c>
    </row>
    <row r="8" spans="1:9" ht="16.5">
      <c r="B8" s="63" t="s">
        <v>231</v>
      </c>
      <c r="C8" s="73" t="s">
        <v>295</v>
      </c>
      <c r="D8" s="73" t="s">
        <v>296</v>
      </c>
      <c r="E8" s="73" t="s">
        <v>297</v>
      </c>
      <c r="F8" s="113">
        <v>0.23271427141894108</v>
      </c>
    </row>
    <row r="9" spans="1:9" ht="16.5">
      <c r="B9" s="63" t="s">
        <v>232</v>
      </c>
      <c r="C9" s="73" t="s">
        <v>39</v>
      </c>
      <c r="D9" s="73"/>
      <c r="E9" s="73"/>
      <c r="F9" s="113">
        <v>9.3789564097888981E-3</v>
      </c>
    </row>
    <row r="10" spans="1:9" ht="16.5">
      <c r="B10" s="63" t="s">
        <v>233</v>
      </c>
      <c r="C10" s="73" t="s">
        <v>24</v>
      </c>
      <c r="D10" s="73"/>
      <c r="E10" s="73"/>
      <c r="F10" s="113">
        <v>0.23665248071741118</v>
      </c>
    </row>
    <row r="11" spans="1:9" ht="16.5">
      <c r="B11" s="63" t="s">
        <v>234</v>
      </c>
      <c r="C11" s="73" t="s">
        <v>24</v>
      </c>
      <c r="D11" s="73"/>
      <c r="E11" s="73"/>
      <c r="F11" s="113">
        <v>0.70156149032054627</v>
      </c>
    </row>
    <row r="12" spans="1:9" ht="16.5">
      <c r="B12" s="63" t="s">
        <v>235</v>
      </c>
      <c r="C12" s="73" t="s">
        <v>23</v>
      </c>
      <c r="D12" s="73"/>
      <c r="E12" s="73"/>
      <c r="F12" s="113">
        <v>2.5555630546205108E-2</v>
      </c>
    </row>
    <row r="13" spans="1:9" ht="16.5">
      <c r="B13" s="63" t="s">
        <v>236</v>
      </c>
      <c r="C13" s="73" t="s">
        <v>23</v>
      </c>
      <c r="D13" s="73"/>
      <c r="E13" s="73"/>
      <c r="F13" s="113">
        <v>7.1496657776637454E-2</v>
      </c>
    </row>
    <row r="14" spans="1:9" ht="16.5">
      <c r="B14" s="63" t="s">
        <v>237</v>
      </c>
      <c r="C14" s="73" t="s">
        <v>23</v>
      </c>
      <c r="D14" s="73"/>
      <c r="E14" s="73"/>
      <c r="F14" s="113">
        <v>2.7583634402123282E-3</v>
      </c>
    </row>
    <row r="15" spans="1:9" ht="16.5">
      <c r="B15" s="63" t="s">
        <v>238</v>
      </c>
      <c r="C15" s="73" t="s">
        <v>23</v>
      </c>
      <c r="D15" s="73"/>
      <c r="E15" s="73"/>
      <c r="F15" s="113">
        <v>0.48718482236227745</v>
      </c>
    </row>
    <row r="16" spans="1:9" ht="16.5">
      <c r="B16" s="63" t="s">
        <v>239</v>
      </c>
      <c r="C16" s="73" t="s">
        <v>23</v>
      </c>
      <c r="D16" s="73"/>
      <c r="E16" s="73"/>
      <c r="F16" s="113">
        <v>6.3875640493841809E-5</v>
      </c>
    </row>
    <row r="17" spans="2:6" ht="16.5">
      <c r="B17" s="63" t="s">
        <v>240</v>
      </c>
      <c r="C17" s="73" t="s">
        <v>23</v>
      </c>
      <c r="D17" s="73"/>
      <c r="E17" s="73"/>
      <c r="F17" s="113">
        <v>0.32727508147433021</v>
      </c>
    </row>
    <row r="18" spans="2:6" ht="16.5">
      <c r="B18" s="63" t="s">
        <v>241</v>
      </c>
      <c r="C18" s="73" t="s">
        <v>23</v>
      </c>
      <c r="D18" s="73"/>
      <c r="E18" s="73"/>
      <c r="F18" s="113">
        <v>6.6817537251199482E-6</v>
      </c>
    </row>
    <row r="19" spans="2:6" ht="16.5">
      <c r="B19" s="63" t="s">
        <v>242</v>
      </c>
      <c r="C19" s="73" t="s">
        <v>23</v>
      </c>
      <c r="D19" s="73"/>
      <c r="E19" s="73"/>
      <c r="F19" s="113">
        <v>3.551754517372913E-3</v>
      </c>
    </row>
    <row r="20" spans="2:6" ht="16.5">
      <c r="B20" s="63" t="s">
        <v>243</v>
      </c>
      <c r="C20" s="73" t="s">
        <v>23</v>
      </c>
      <c r="D20" s="73"/>
      <c r="E20" s="73"/>
      <c r="F20" s="113">
        <v>1.9309476345356545E-7</v>
      </c>
    </row>
    <row r="21" spans="2:6" ht="16.5">
      <c r="B21" s="63" t="s">
        <v>244</v>
      </c>
      <c r="C21" s="73" t="s">
        <v>23</v>
      </c>
      <c r="D21" s="73"/>
      <c r="E21" s="73"/>
      <c r="F21" s="113">
        <v>4.0213122597423913E-2</v>
      </c>
    </row>
    <row r="22" spans="2:6" ht="16.5">
      <c r="B22" s="63" t="s">
        <v>245</v>
      </c>
      <c r="C22" s="73" t="s">
        <v>304</v>
      </c>
      <c r="D22" s="73" t="s">
        <v>361</v>
      </c>
      <c r="E22" s="73"/>
      <c r="F22" s="113">
        <v>0.88808627306757792</v>
      </c>
    </row>
    <row r="23" spans="2:6" ht="16.5">
      <c r="B23" s="63" t="s">
        <v>246</v>
      </c>
      <c r="C23" s="73" t="s">
        <v>304</v>
      </c>
      <c r="D23" s="73" t="s">
        <v>305</v>
      </c>
      <c r="E23" s="73" t="s">
        <v>360</v>
      </c>
      <c r="F23" s="113">
        <v>0.19464214564226681</v>
      </c>
    </row>
    <row r="24" spans="2:6" ht="16.5">
      <c r="B24" s="63" t="s">
        <v>247</v>
      </c>
      <c r="C24" s="73" t="s">
        <v>284</v>
      </c>
      <c r="D24" s="73"/>
      <c r="E24" s="73"/>
      <c r="F24" s="113">
        <v>0</v>
      </c>
    </row>
    <row r="25" spans="2:6" ht="16.5">
      <c r="B25" s="63" t="s">
        <v>248</v>
      </c>
      <c r="C25" s="73" t="s">
        <v>61</v>
      </c>
      <c r="D25" s="73" t="s">
        <v>308</v>
      </c>
      <c r="E25" s="73"/>
      <c r="F25" s="113">
        <v>0.12863662731191219</v>
      </c>
    </row>
    <row r="26" spans="2:6" ht="16.5">
      <c r="B26" s="63" t="s">
        <v>249</v>
      </c>
      <c r="C26" s="73" t="s">
        <v>61</v>
      </c>
      <c r="D26" s="73"/>
      <c r="E26" s="73"/>
      <c r="F26" s="113">
        <v>0.59704358576845507</v>
      </c>
    </row>
    <row r="27" spans="2:6" ht="16.5">
      <c r="B27" s="63" t="s">
        <v>250</v>
      </c>
      <c r="C27" s="73" t="s">
        <v>61</v>
      </c>
      <c r="D27" s="73"/>
      <c r="E27" s="73"/>
      <c r="F27" s="113">
        <v>1.4289507632159873E-2</v>
      </c>
    </row>
    <row r="28" spans="2:6" ht="33">
      <c r="B28" s="63" t="s">
        <v>251</v>
      </c>
      <c r="C28" s="73" t="s">
        <v>61</v>
      </c>
      <c r="D28" s="73"/>
      <c r="E28" s="73"/>
      <c r="F28" s="113">
        <v>0</v>
      </c>
    </row>
    <row r="29" spans="2:6" ht="16.5">
      <c r="B29" s="63" t="s">
        <v>252</v>
      </c>
      <c r="C29" s="73" t="s">
        <v>61</v>
      </c>
      <c r="D29" s="73"/>
      <c r="E29" s="73"/>
      <c r="F29" s="113">
        <v>3.6449159129135311E-3</v>
      </c>
    </row>
    <row r="30" spans="2:6" ht="16.5">
      <c r="B30" s="63" t="s">
        <v>253</v>
      </c>
      <c r="C30" s="73" t="s">
        <v>61</v>
      </c>
      <c r="D30" s="73"/>
      <c r="E30" s="73"/>
      <c r="F30" s="113">
        <v>0</v>
      </c>
    </row>
    <row r="31" spans="2:6" ht="16.5">
      <c r="B31" s="63" t="s">
        <v>254</v>
      </c>
      <c r="C31" s="73" t="s">
        <v>61</v>
      </c>
      <c r="D31" s="73"/>
      <c r="E31" s="73"/>
      <c r="F31" s="113">
        <v>0.19355718820594725</v>
      </c>
    </row>
    <row r="32" spans="2:6" ht="16.5">
      <c r="B32" s="63" t="s">
        <v>255</v>
      </c>
      <c r="C32" s="73" t="s">
        <v>20</v>
      </c>
      <c r="D32" s="73"/>
      <c r="E32" s="73"/>
      <c r="F32" s="113">
        <v>0</v>
      </c>
    </row>
    <row r="33" spans="2:6" ht="16.5">
      <c r="B33" s="63" t="s">
        <v>256</v>
      </c>
      <c r="C33" s="73" t="s">
        <v>20</v>
      </c>
      <c r="D33" s="73"/>
      <c r="E33" s="73"/>
      <c r="F33" s="113">
        <v>0</v>
      </c>
    </row>
    <row r="34" spans="2:6" ht="16.5">
      <c r="B34" s="63" t="s">
        <v>257</v>
      </c>
      <c r="C34" s="73" t="s">
        <v>20</v>
      </c>
      <c r="D34" s="73"/>
      <c r="E34" s="73"/>
      <c r="F34" s="113">
        <v>0</v>
      </c>
    </row>
    <row r="35" spans="2:6" ht="16.5">
      <c r="B35" s="63" t="s">
        <v>258</v>
      </c>
      <c r="C35" s="73" t="s">
        <v>20</v>
      </c>
      <c r="D35" s="73"/>
      <c r="E35" s="73"/>
      <c r="F35" s="113">
        <v>0</v>
      </c>
    </row>
    <row r="36" spans="2:6" ht="16.5">
      <c r="B36" s="63" t="s">
        <v>259</v>
      </c>
      <c r="C36" s="73" t="s">
        <v>20</v>
      </c>
      <c r="D36" s="73"/>
      <c r="E36" s="73"/>
      <c r="F36" s="113">
        <v>0</v>
      </c>
    </row>
    <row r="37" spans="2:6" ht="16.5">
      <c r="B37" s="63" t="s">
        <v>260</v>
      </c>
      <c r="C37" s="73" t="s">
        <v>20</v>
      </c>
      <c r="D37" s="73"/>
      <c r="E37" s="73"/>
      <c r="F37" s="113">
        <v>0.95199406723759117</v>
      </c>
    </row>
    <row r="38" spans="2:6" ht="16.5">
      <c r="B38" s="63" t="s">
        <v>261</v>
      </c>
      <c r="C38" s="73" t="s">
        <v>20</v>
      </c>
      <c r="D38" s="73"/>
      <c r="E38" s="73"/>
      <c r="F38" s="113">
        <v>0</v>
      </c>
    </row>
    <row r="39" spans="2:6" ht="16.5">
      <c r="B39" s="63" t="s">
        <v>262</v>
      </c>
      <c r="C39" s="73" t="s">
        <v>293</v>
      </c>
      <c r="D39" s="73" t="s">
        <v>294</v>
      </c>
      <c r="E39" s="73"/>
      <c r="F39" s="113">
        <v>0.12352496600056732</v>
      </c>
    </row>
    <row r="40" spans="2:6" ht="16.5">
      <c r="B40" s="63" t="s">
        <v>263</v>
      </c>
      <c r="C40" s="73" t="s">
        <v>281</v>
      </c>
      <c r="D40" s="73"/>
      <c r="E40" s="73"/>
      <c r="F40" s="113">
        <v>0</v>
      </c>
    </row>
    <row r="41" spans="2:6" ht="16.5">
      <c r="B41" s="63" t="s">
        <v>264</v>
      </c>
      <c r="C41" s="73" t="s">
        <v>282</v>
      </c>
      <c r="D41" s="73" t="s">
        <v>19</v>
      </c>
      <c r="E41" s="73" t="s">
        <v>16</v>
      </c>
      <c r="F41" s="113">
        <v>0.62464716525051034</v>
      </c>
    </row>
    <row r="42" spans="2:6" ht="16.5">
      <c r="B42" s="63" t="s">
        <v>265</v>
      </c>
      <c r="C42" s="73" t="s">
        <v>283</v>
      </c>
      <c r="D42" s="73" t="s">
        <v>19</v>
      </c>
      <c r="E42" s="73"/>
      <c r="F42" s="113">
        <v>0.29293705507855783</v>
      </c>
    </row>
    <row r="45" spans="2:6" ht="15">
      <c r="B45" s="64" t="s">
        <v>266</v>
      </c>
      <c r="C45" s="64"/>
    </row>
    <row r="46" spans="2:6" ht="17.25">
      <c r="B46" s="65" t="s">
        <v>248</v>
      </c>
      <c r="C46" s="66"/>
    </row>
    <row r="47" spans="2:6" ht="17.25">
      <c r="B47" s="67" t="s">
        <v>267</v>
      </c>
      <c r="C47" s="71">
        <v>0.73438296554468041</v>
      </c>
    </row>
    <row r="48" spans="2:6" ht="17.25">
      <c r="B48" s="67" t="s">
        <v>268</v>
      </c>
      <c r="C48" s="71">
        <v>0.68123456379106095</v>
      </c>
    </row>
    <row r="49" spans="2:3" ht="17.25">
      <c r="B49" s="67" t="s">
        <v>269</v>
      </c>
      <c r="C49" s="71">
        <v>0.43529559509280141</v>
      </c>
    </row>
    <row r="50" spans="2:3" ht="17.25">
      <c r="B50" s="67" t="s">
        <v>270</v>
      </c>
      <c r="C50" s="71">
        <v>0</v>
      </c>
    </row>
    <row r="51" spans="2:3" ht="17.25">
      <c r="B51" s="65" t="s">
        <v>249</v>
      </c>
      <c r="C51" s="66"/>
    </row>
    <row r="52" spans="2:3" ht="17.25">
      <c r="B52" s="67" t="s">
        <v>271</v>
      </c>
      <c r="C52" s="71">
        <v>1.0448472533326436</v>
      </c>
    </row>
    <row r="53" spans="2:3" ht="17.25">
      <c r="B53" s="65" t="s">
        <v>250</v>
      </c>
      <c r="C53" s="66"/>
    </row>
    <row r="54" spans="2:3" ht="17.25">
      <c r="B54" s="67" t="s">
        <v>271</v>
      </c>
      <c r="C54" s="71">
        <v>0.69755710687063199</v>
      </c>
    </row>
    <row r="55" spans="2:3" ht="34.5">
      <c r="B55" s="67" t="s">
        <v>251</v>
      </c>
      <c r="C55" s="66"/>
    </row>
    <row r="56" spans="2:3" ht="17.25">
      <c r="B56" s="67" t="s">
        <v>271</v>
      </c>
      <c r="C56" s="71">
        <v>0</v>
      </c>
    </row>
    <row r="57" spans="2:3" ht="17.25">
      <c r="B57" s="65" t="s">
        <v>252</v>
      </c>
      <c r="C57" s="66"/>
    </row>
    <row r="58" spans="2:3" ht="17.25">
      <c r="B58" s="67" t="s">
        <v>271</v>
      </c>
      <c r="C58" s="71">
        <v>0.73991257249585018</v>
      </c>
    </row>
    <row r="59" spans="2:3" ht="17.25">
      <c r="B59" s="67" t="s">
        <v>255</v>
      </c>
      <c r="C59" s="66"/>
    </row>
    <row r="60" spans="2:3" ht="17.25">
      <c r="B60" s="67" t="s">
        <v>271</v>
      </c>
      <c r="C60" s="71">
        <v>0</v>
      </c>
    </row>
    <row r="61" spans="2:3" ht="17.25">
      <c r="B61" s="67" t="s">
        <v>256</v>
      </c>
      <c r="C61" s="66"/>
    </row>
    <row r="62" spans="2:3" ht="17.25">
      <c r="B62" s="67" t="s">
        <v>271</v>
      </c>
      <c r="C62" s="71">
        <v>0</v>
      </c>
    </row>
    <row r="63" spans="2:3" ht="17.25">
      <c r="B63" s="67" t="s">
        <v>257</v>
      </c>
      <c r="C63" s="66"/>
    </row>
    <row r="64" spans="2:3" ht="17.25">
      <c r="B64" s="67" t="s">
        <v>271</v>
      </c>
      <c r="C64" s="71">
        <v>0</v>
      </c>
    </row>
    <row r="67" spans="2:3" ht="15">
      <c r="B67" s="64" t="s">
        <v>272</v>
      </c>
      <c r="C67" s="64"/>
    </row>
    <row r="68" spans="2:3" ht="15">
      <c r="B68" s="68" t="s">
        <v>273</v>
      </c>
      <c r="C68" s="69"/>
    </row>
    <row r="69" spans="2:3" ht="16.5">
      <c r="B69" s="70" t="s">
        <v>274</v>
      </c>
      <c r="C69" s="72">
        <v>126.50690580096665</v>
      </c>
    </row>
    <row r="70" spans="2:3" ht="16.5">
      <c r="B70" s="70" t="s">
        <v>275</v>
      </c>
      <c r="C70" s="72">
        <v>3572.5972822230974</v>
      </c>
    </row>
    <row r="71" spans="2:3" ht="16.5">
      <c r="B71" s="70" t="s">
        <v>276</v>
      </c>
      <c r="C71" s="72">
        <v>754.54588595821076</v>
      </c>
    </row>
    <row r="72" spans="2:3" ht="16.5">
      <c r="B72" s="70" t="s">
        <v>277</v>
      </c>
      <c r="C72" s="72">
        <v>214.80163216237668</v>
      </c>
    </row>
    <row r="73" spans="2:3" ht="16.5">
      <c r="B73" s="70" t="s">
        <v>278</v>
      </c>
      <c r="C73" s="72">
        <v>2908.8322393163198</v>
      </c>
    </row>
    <row r="74" spans="2:3" ht="16.5">
      <c r="B74" s="70" t="s">
        <v>279</v>
      </c>
      <c r="C74" s="72">
        <v>59.732124213683335</v>
      </c>
    </row>
  </sheetData>
  <mergeCells count="2">
    <mergeCell ref="C5:E5"/>
    <mergeCell ref="B1:E2"/>
  </mergeCells>
  <phoneticPr fontId="19" type="noConversion"/>
  <hyperlinks>
    <hyperlink ref="A1" location="目录!A1" display="目录"/>
  </hyperlinks>
  <pageMargins left="0.7" right="0.7" top="0.75" bottom="0.75" header="0.3" footer="0.3"/>
  <pageSetup paperSize="9" orientation="portrait" horizontalDpi="300" verticalDpi="3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tint="-0.499984740745262"/>
  </sheetPr>
  <dimension ref="A1:C12"/>
  <sheetViews>
    <sheetView workbookViewId="0">
      <selection activeCell="B6" sqref="B6"/>
    </sheetView>
  </sheetViews>
  <sheetFormatPr defaultRowHeight="13.5"/>
  <cols>
    <col min="1" max="1" width="23.375" customWidth="1"/>
    <col min="2" max="2" width="30.375" customWidth="1"/>
    <col min="3" max="3" width="59" bestFit="1" customWidth="1"/>
  </cols>
  <sheetData>
    <row r="1" spans="1:3">
      <c r="A1" s="27" t="s">
        <v>31</v>
      </c>
    </row>
    <row r="2" spans="1:3" ht="24.75" customHeight="1">
      <c r="B2" s="506" t="s">
        <v>440</v>
      </c>
      <c r="C2" s="506"/>
    </row>
    <row r="3" spans="1:3" ht="17.100000000000001" customHeight="1">
      <c r="B3" s="506"/>
      <c r="C3" s="506"/>
    </row>
    <row r="4" spans="1:3" ht="16.5">
      <c r="A4" s="519" t="s">
        <v>170</v>
      </c>
      <c r="B4" s="519"/>
      <c r="C4" s="35" t="s">
        <v>171</v>
      </c>
    </row>
    <row r="5" spans="1:3" ht="16.5">
      <c r="A5" s="150" t="s">
        <v>172</v>
      </c>
      <c r="B5" s="151">
        <v>1.2</v>
      </c>
      <c r="C5" s="150" t="s">
        <v>173</v>
      </c>
    </row>
    <row r="6" spans="1:3" ht="16.5">
      <c r="A6" s="150" t="s">
        <v>174</v>
      </c>
      <c r="B6" s="152">
        <v>1.05</v>
      </c>
      <c r="C6" s="150" t="s">
        <v>438</v>
      </c>
    </row>
    <row r="7" spans="1:3" ht="16.5">
      <c r="A7" s="150" t="s">
        <v>175</v>
      </c>
      <c r="B7" s="150">
        <v>13</v>
      </c>
      <c r="C7" s="150" t="s">
        <v>176</v>
      </c>
    </row>
    <row r="10" spans="1:3" ht="16.5">
      <c r="A10" s="518" t="s">
        <v>177</v>
      </c>
      <c r="B10" s="518"/>
    </row>
    <row r="11" spans="1:3" ht="16.5">
      <c r="A11" s="29" t="s">
        <v>178</v>
      </c>
      <c r="B11" s="37">
        <v>13</v>
      </c>
    </row>
    <row r="12" spans="1:3" ht="16.5">
      <c r="A12" s="29" t="s">
        <v>179</v>
      </c>
      <c r="B12" s="37" t="str">
        <f>CONCATENATE(period_num,"M")</f>
        <v>13M</v>
      </c>
    </row>
  </sheetData>
  <mergeCells count="3">
    <mergeCell ref="A10:B10"/>
    <mergeCell ref="A4:B4"/>
    <mergeCell ref="B2:C3"/>
  </mergeCells>
  <phoneticPr fontId="19" type="noConversion"/>
  <hyperlinks>
    <hyperlink ref="A1" location="目录!A1" display="目录"/>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92D050"/>
  </sheetPr>
  <dimension ref="A1:CD276"/>
  <sheetViews>
    <sheetView tabSelected="1" zoomScale="80" zoomScaleNormal="80" workbookViewId="0">
      <pane xSplit="1" ySplit="4" topLeftCell="B8" activePane="bottomRight" state="frozen"/>
      <selection activeCell="F270" sqref="F270"/>
      <selection pane="topRight" activeCell="F270" sqref="F270"/>
      <selection pane="bottomLeft" activeCell="F270" sqref="F270"/>
      <selection pane="bottomRight"/>
    </sheetView>
  </sheetViews>
  <sheetFormatPr defaultRowHeight="13.5"/>
  <cols>
    <col min="1" max="1" width="32.375" bestFit="1" customWidth="1"/>
  </cols>
  <sheetData>
    <row r="1" spans="1:82" ht="39" customHeight="1">
      <c r="A1" s="27" t="s">
        <v>31</v>
      </c>
      <c r="B1" s="506" t="s">
        <v>425</v>
      </c>
      <c r="C1" s="506"/>
      <c r="D1" s="506"/>
      <c r="E1" s="506"/>
      <c r="F1" s="506"/>
      <c r="G1" s="506"/>
      <c r="H1" s="506"/>
      <c r="I1" s="506"/>
    </row>
    <row r="2" spans="1:82" ht="47.25" customHeight="1">
      <c r="A2" s="27"/>
      <c r="B2" s="506"/>
      <c r="C2" s="506"/>
      <c r="D2" s="506"/>
      <c r="E2" s="506"/>
      <c r="F2" s="506"/>
      <c r="G2" s="506"/>
      <c r="H2" s="506"/>
      <c r="I2" s="506"/>
    </row>
    <row r="3" spans="1:82" ht="15">
      <c r="B3" s="521" t="s">
        <v>354</v>
      </c>
      <c r="C3" s="521"/>
      <c r="D3" s="521"/>
      <c r="E3" s="521"/>
      <c r="F3" s="521"/>
      <c r="G3" s="521"/>
      <c r="AQ3" s="521" t="s">
        <v>355</v>
      </c>
      <c r="AR3" s="521"/>
      <c r="AS3" s="521"/>
      <c r="AT3" s="521"/>
      <c r="AU3" s="521"/>
      <c r="AV3" s="521"/>
    </row>
    <row r="4" spans="1:82" ht="16.5">
      <c r="A4" s="118"/>
      <c r="B4" s="26">
        <v>1</v>
      </c>
      <c r="C4" s="26">
        <v>2</v>
      </c>
      <c r="D4" s="26">
        <v>3</v>
      </c>
      <c r="E4" s="26">
        <v>4</v>
      </c>
      <c r="F4" s="26">
        <v>5</v>
      </c>
      <c r="G4" s="26">
        <v>6</v>
      </c>
      <c r="H4" s="26">
        <v>7</v>
      </c>
      <c r="I4" s="26">
        <v>8</v>
      </c>
      <c r="J4" s="26">
        <v>9</v>
      </c>
      <c r="K4" s="26">
        <v>10</v>
      </c>
      <c r="L4" s="26">
        <v>11</v>
      </c>
      <c r="M4" s="26">
        <v>12</v>
      </c>
      <c r="N4" s="26">
        <v>13</v>
      </c>
      <c r="O4" s="26">
        <v>14</v>
      </c>
      <c r="P4" s="26">
        <v>15</v>
      </c>
      <c r="Q4" s="26">
        <v>16</v>
      </c>
      <c r="R4" s="26">
        <v>17</v>
      </c>
      <c r="S4" s="26">
        <v>18</v>
      </c>
      <c r="T4" s="26">
        <v>19</v>
      </c>
      <c r="U4" s="26">
        <v>20</v>
      </c>
      <c r="V4" s="26">
        <v>21</v>
      </c>
      <c r="W4" s="26">
        <v>22</v>
      </c>
      <c r="X4" s="26">
        <v>23</v>
      </c>
      <c r="Y4" s="26">
        <v>24</v>
      </c>
      <c r="Z4" s="26">
        <v>25</v>
      </c>
      <c r="AA4" s="26">
        <v>26</v>
      </c>
      <c r="AB4" s="26">
        <v>27</v>
      </c>
      <c r="AC4" s="26">
        <v>28</v>
      </c>
      <c r="AD4" s="26">
        <v>29</v>
      </c>
      <c r="AE4" s="26">
        <v>30</v>
      </c>
      <c r="AF4" s="26">
        <v>31</v>
      </c>
      <c r="AG4" s="26">
        <v>32</v>
      </c>
      <c r="AH4" s="26">
        <v>33</v>
      </c>
      <c r="AI4" s="26">
        <v>34</v>
      </c>
      <c r="AJ4" s="26">
        <v>35</v>
      </c>
      <c r="AK4" s="26">
        <v>36</v>
      </c>
      <c r="AL4" s="26">
        <v>37</v>
      </c>
      <c r="AM4" s="26">
        <v>38</v>
      </c>
      <c r="AN4" s="26">
        <v>39</v>
      </c>
      <c r="AO4" s="26">
        <v>40</v>
      </c>
      <c r="AQ4" s="26">
        <v>1</v>
      </c>
      <c r="AR4" s="26">
        <v>2</v>
      </c>
      <c r="AS4" s="26">
        <v>3</v>
      </c>
      <c r="AT4" s="26">
        <v>4</v>
      </c>
      <c r="AU4" s="26">
        <v>5</v>
      </c>
      <c r="AV4" s="26">
        <v>6</v>
      </c>
      <c r="AW4" s="26">
        <v>7</v>
      </c>
      <c r="AX4" s="26">
        <v>8</v>
      </c>
      <c r="AY4" s="26">
        <v>9</v>
      </c>
      <c r="AZ4" s="26">
        <v>10</v>
      </c>
      <c r="BA4" s="26">
        <v>11</v>
      </c>
      <c r="BB4" s="26">
        <v>12</v>
      </c>
      <c r="BC4" s="26">
        <v>13</v>
      </c>
      <c r="BD4" s="26">
        <v>14</v>
      </c>
      <c r="BE4" s="26">
        <v>15</v>
      </c>
      <c r="BF4" s="26">
        <v>16</v>
      </c>
      <c r="BG4" s="26">
        <v>17</v>
      </c>
      <c r="BH4" s="26">
        <v>18</v>
      </c>
      <c r="BI4" s="26">
        <v>19</v>
      </c>
      <c r="BJ4" s="26">
        <v>20</v>
      </c>
      <c r="BK4" s="26">
        <v>21</v>
      </c>
      <c r="BL4" s="26">
        <v>22</v>
      </c>
      <c r="BM4" s="26">
        <v>23</v>
      </c>
      <c r="BN4" s="26">
        <v>24</v>
      </c>
      <c r="BO4" s="26">
        <v>25</v>
      </c>
      <c r="BP4" s="26">
        <v>26</v>
      </c>
      <c r="BQ4" s="26">
        <v>27</v>
      </c>
      <c r="BR4" s="26">
        <v>28</v>
      </c>
      <c r="BS4" s="26">
        <v>29</v>
      </c>
      <c r="BT4" s="26">
        <v>30</v>
      </c>
      <c r="BU4" s="26">
        <v>31</v>
      </c>
      <c r="BV4" s="26">
        <v>32</v>
      </c>
      <c r="BW4" s="26">
        <v>33</v>
      </c>
      <c r="BX4" s="26">
        <v>34</v>
      </c>
      <c r="BY4" s="26">
        <v>35</v>
      </c>
      <c r="BZ4" s="26">
        <v>36</v>
      </c>
      <c r="CA4" s="26">
        <v>37</v>
      </c>
      <c r="CB4" s="26">
        <v>38</v>
      </c>
      <c r="CC4" s="26">
        <v>39</v>
      </c>
      <c r="CD4" s="26">
        <v>40</v>
      </c>
    </row>
    <row r="5" spans="1:82" ht="15">
      <c r="A5" s="14" t="str">
        <f>存量业务到期结构!B4</f>
        <v>资产端</v>
      </c>
      <c r="B5" s="75"/>
      <c r="C5" s="75"/>
      <c r="D5" s="75"/>
      <c r="E5" s="75"/>
      <c r="F5" s="75"/>
      <c r="G5" s="75"/>
      <c r="H5" s="75"/>
      <c r="I5" s="75"/>
      <c r="J5" s="75"/>
      <c r="K5" s="75"/>
      <c r="L5" s="75"/>
      <c r="M5" s="75"/>
      <c r="N5" s="75"/>
      <c r="O5" s="75"/>
      <c r="P5" s="75"/>
      <c r="Q5" s="75"/>
      <c r="R5" s="75"/>
      <c r="S5" s="75"/>
      <c r="T5" s="75"/>
      <c r="U5" s="75"/>
      <c r="V5" s="75"/>
      <c r="W5" s="75"/>
      <c r="X5" s="75"/>
      <c r="Y5" s="75"/>
      <c r="Z5" s="75"/>
      <c r="AA5" s="75"/>
      <c r="AB5" s="75"/>
      <c r="AC5" s="75"/>
      <c r="AD5" s="75"/>
      <c r="AE5" s="75"/>
      <c r="AF5" s="75"/>
      <c r="AG5" s="75"/>
      <c r="AH5" s="75"/>
      <c r="AI5" s="75"/>
      <c r="AJ5" s="75"/>
      <c r="AK5" s="75"/>
      <c r="AL5" s="75"/>
      <c r="AM5" s="75"/>
      <c r="AN5" s="75"/>
      <c r="AO5" s="75"/>
      <c r="AQ5" s="75"/>
      <c r="AR5" s="75"/>
      <c r="AS5" s="75"/>
      <c r="AT5" s="75"/>
      <c r="AU5" s="75"/>
      <c r="AV5" s="75"/>
      <c r="AW5" s="75"/>
      <c r="AX5" s="75"/>
      <c r="AY5" s="75"/>
      <c r="AZ5" s="75"/>
      <c r="BA5" s="75"/>
      <c r="BB5" s="75"/>
      <c r="BC5" s="75"/>
      <c r="BD5" s="75"/>
      <c r="BE5" s="75"/>
      <c r="BF5" s="75"/>
      <c r="BG5" s="75"/>
      <c r="BH5" s="75"/>
      <c r="BI5" s="75"/>
      <c r="BJ5" s="75"/>
      <c r="BK5" s="75"/>
      <c r="BL5" s="75"/>
      <c r="BM5" s="75"/>
      <c r="BN5" s="75"/>
      <c r="BO5" s="75"/>
      <c r="BP5" s="75"/>
      <c r="BQ5" s="75"/>
      <c r="BR5" s="75"/>
      <c r="BS5" s="75"/>
      <c r="BT5" s="75"/>
      <c r="BU5" s="75"/>
      <c r="BV5" s="75"/>
      <c r="BW5" s="75"/>
      <c r="BX5" s="75"/>
      <c r="BY5" s="75"/>
      <c r="BZ5" s="75"/>
      <c r="CA5" s="75"/>
      <c r="CB5" s="75"/>
      <c r="CC5" s="75"/>
      <c r="CD5" s="75"/>
    </row>
    <row r="6" spans="1:82" ht="15">
      <c r="A6" s="15" t="str">
        <f>存量业务到期结构!B5</f>
        <v>贷款和垫款</v>
      </c>
      <c r="B6" s="75"/>
      <c r="C6" s="75"/>
      <c r="D6" s="75"/>
      <c r="E6" s="75"/>
      <c r="F6" s="75"/>
      <c r="G6" s="75"/>
      <c r="H6" s="75"/>
      <c r="I6" s="75"/>
      <c r="J6" s="75"/>
      <c r="K6" s="75"/>
      <c r="L6" s="75"/>
      <c r="M6" s="75"/>
      <c r="N6" s="75"/>
      <c r="O6" s="75"/>
      <c r="P6" s="75"/>
      <c r="Q6" s="75"/>
      <c r="R6" s="75"/>
      <c r="S6" s="75"/>
      <c r="T6" s="75"/>
      <c r="U6" s="75"/>
      <c r="V6" s="75"/>
      <c r="W6" s="75"/>
      <c r="X6" s="75"/>
      <c r="Y6" s="75"/>
      <c r="Z6" s="75"/>
      <c r="AA6" s="75"/>
      <c r="AB6" s="75"/>
      <c r="AC6" s="75"/>
      <c r="AD6" s="75"/>
      <c r="AE6" s="75"/>
      <c r="AF6" s="75"/>
      <c r="AG6" s="75"/>
      <c r="AH6" s="75"/>
      <c r="AI6" s="75"/>
      <c r="AJ6" s="75"/>
      <c r="AK6" s="75"/>
      <c r="AL6" s="75"/>
      <c r="AM6" s="75"/>
      <c r="AN6" s="75"/>
      <c r="AO6" s="75"/>
      <c r="AQ6" s="75"/>
      <c r="AR6" s="75"/>
      <c r="AS6" s="75"/>
      <c r="AT6" s="75"/>
      <c r="AU6" s="75"/>
      <c r="AV6" s="75"/>
      <c r="AW6" s="75"/>
      <c r="AX6" s="75"/>
      <c r="AY6" s="75"/>
      <c r="AZ6" s="75"/>
      <c r="BA6" s="75"/>
      <c r="BB6" s="75"/>
      <c r="BC6" s="75"/>
      <c r="BD6" s="75"/>
      <c r="BE6" s="75"/>
      <c r="BF6" s="75"/>
      <c r="BG6" s="75"/>
      <c r="BH6" s="75"/>
      <c r="BI6" s="75"/>
      <c r="BJ6" s="75"/>
      <c r="BK6" s="75"/>
      <c r="BL6" s="75"/>
      <c r="BM6" s="75"/>
      <c r="BN6" s="75"/>
      <c r="BO6" s="75"/>
      <c r="BP6" s="75"/>
      <c r="BQ6" s="75"/>
      <c r="BR6" s="75"/>
      <c r="BS6" s="75"/>
      <c r="BT6" s="75"/>
      <c r="BU6" s="75"/>
      <c r="BV6" s="75"/>
      <c r="BW6" s="75"/>
      <c r="BX6" s="75"/>
      <c r="BY6" s="75"/>
      <c r="BZ6" s="75"/>
      <c r="CA6" s="75"/>
      <c r="CB6" s="75"/>
      <c r="CC6" s="75"/>
      <c r="CD6" s="75"/>
    </row>
    <row r="7" spans="1:82" ht="16.5">
      <c r="A7" s="17" t="str">
        <f>存量业务到期结构!B6</f>
        <v>公司贷款</v>
      </c>
      <c r="B7" s="76">
        <v>1.2</v>
      </c>
      <c r="C7" s="76">
        <v>1.2</v>
      </c>
      <c r="D7" s="76">
        <v>1.2</v>
      </c>
      <c r="E7" s="76">
        <v>1.2</v>
      </c>
      <c r="F7" s="76">
        <v>1.2</v>
      </c>
      <c r="G7" s="76">
        <v>1.2</v>
      </c>
      <c r="H7" s="76">
        <v>1.2</v>
      </c>
      <c r="I7" s="76">
        <v>1.2</v>
      </c>
      <c r="J7" s="76">
        <v>1.2</v>
      </c>
      <c r="K7" s="76">
        <v>1.2</v>
      </c>
      <c r="L7" s="76">
        <v>1.2</v>
      </c>
      <c r="M7" s="76">
        <v>1.2</v>
      </c>
      <c r="N7" s="76">
        <v>1.2</v>
      </c>
      <c r="O7" s="76">
        <v>1.2</v>
      </c>
      <c r="P7" s="76">
        <v>1.2</v>
      </c>
      <c r="Q7" s="76">
        <v>1.2</v>
      </c>
      <c r="R7" s="76">
        <v>1.2</v>
      </c>
      <c r="S7" s="76">
        <v>1.2</v>
      </c>
      <c r="T7" s="76">
        <v>1.2</v>
      </c>
      <c r="U7" s="76">
        <v>1.2</v>
      </c>
      <c r="V7" s="76">
        <v>1.2</v>
      </c>
      <c r="W7" s="76">
        <v>1.05</v>
      </c>
      <c r="X7" s="76">
        <v>1.05</v>
      </c>
      <c r="Y7" s="76">
        <v>1.05</v>
      </c>
      <c r="Z7" s="76">
        <v>1.05</v>
      </c>
      <c r="AA7" s="76">
        <v>1.05</v>
      </c>
      <c r="AB7" s="76">
        <v>1.05</v>
      </c>
      <c r="AC7" s="76">
        <v>1.05</v>
      </c>
      <c r="AD7" s="76">
        <v>1.05</v>
      </c>
      <c r="AE7" s="76">
        <v>1.05</v>
      </c>
      <c r="AF7" s="76">
        <v>1.05</v>
      </c>
      <c r="AG7" s="76">
        <v>1.05</v>
      </c>
      <c r="AH7" s="76">
        <v>1.05</v>
      </c>
      <c r="AI7" s="76">
        <v>1.05</v>
      </c>
      <c r="AJ7" s="76">
        <v>1.05</v>
      </c>
      <c r="AK7" s="76">
        <v>1.05</v>
      </c>
      <c r="AL7" s="76">
        <v>1.05</v>
      </c>
      <c r="AM7" s="76">
        <v>1.05</v>
      </c>
      <c r="AN7" s="76">
        <v>1.05</v>
      </c>
      <c r="AO7" s="76">
        <v>1.05</v>
      </c>
      <c r="AQ7" s="76">
        <v>0.9</v>
      </c>
      <c r="AR7" s="76">
        <v>0.9</v>
      </c>
      <c r="AS7" s="76">
        <v>0.9</v>
      </c>
      <c r="AT7" s="76">
        <v>0.9</v>
      </c>
      <c r="AU7" s="76">
        <v>0.9</v>
      </c>
      <c r="AV7" s="76">
        <v>0.9</v>
      </c>
      <c r="AW7" s="76">
        <v>0.9</v>
      </c>
      <c r="AX7" s="76">
        <v>0.9</v>
      </c>
      <c r="AY7" s="76">
        <v>0.8</v>
      </c>
      <c r="AZ7" s="76">
        <v>0.9</v>
      </c>
      <c r="BA7" s="76">
        <v>0.9</v>
      </c>
      <c r="BB7" s="76">
        <v>0.9</v>
      </c>
      <c r="BC7" s="76">
        <v>0.9</v>
      </c>
      <c r="BD7" s="76">
        <v>0.9</v>
      </c>
      <c r="BE7" s="76">
        <v>0.9</v>
      </c>
      <c r="BF7" s="76">
        <v>0.9</v>
      </c>
      <c r="BG7" s="76">
        <v>0.9</v>
      </c>
      <c r="BH7" s="76">
        <v>0.9</v>
      </c>
      <c r="BI7" s="76">
        <v>0.9</v>
      </c>
      <c r="BJ7" s="76">
        <v>0.9</v>
      </c>
      <c r="BK7" s="76">
        <v>0.9</v>
      </c>
      <c r="BL7" s="76">
        <v>0.9</v>
      </c>
      <c r="BM7" s="76">
        <v>0.9</v>
      </c>
      <c r="BN7" s="76">
        <v>0.9</v>
      </c>
      <c r="BO7" s="76">
        <v>0.9</v>
      </c>
      <c r="BP7" s="76">
        <v>0.9</v>
      </c>
      <c r="BQ7" s="76">
        <v>0.9</v>
      </c>
      <c r="BR7" s="76">
        <v>0.9</v>
      </c>
      <c r="BS7" s="76">
        <v>0.9</v>
      </c>
      <c r="BT7" s="76">
        <v>0.9</v>
      </c>
      <c r="BU7" s="76">
        <v>0.9</v>
      </c>
      <c r="BV7" s="76">
        <v>0.9</v>
      </c>
      <c r="BW7" s="76">
        <v>0.9</v>
      </c>
      <c r="BX7" s="76">
        <v>0.9</v>
      </c>
      <c r="BY7" s="76">
        <v>0.9</v>
      </c>
      <c r="BZ7" s="76">
        <v>0.9</v>
      </c>
      <c r="CA7" s="76">
        <v>0.9</v>
      </c>
      <c r="CB7" s="76">
        <v>0.9</v>
      </c>
      <c r="CC7" s="76">
        <v>0.9</v>
      </c>
      <c r="CD7" s="76">
        <v>0.9</v>
      </c>
    </row>
    <row r="8" spans="1:82" ht="16.5">
      <c r="A8" s="17" t="str">
        <f>存量业务到期结构!B7</f>
        <v>零售住房贷款</v>
      </c>
      <c r="B8" s="76">
        <v>1.2</v>
      </c>
      <c r="C8" s="76">
        <v>1.2</v>
      </c>
      <c r="D8" s="76">
        <v>1.2</v>
      </c>
      <c r="E8" s="76">
        <v>1.2</v>
      </c>
      <c r="F8" s="76">
        <v>1.2</v>
      </c>
      <c r="G8" s="76">
        <v>1.2</v>
      </c>
      <c r="H8" s="76">
        <v>1.2</v>
      </c>
      <c r="I8" s="76">
        <v>1.2</v>
      </c>
      <c r="J8" s="76">
        <v>1.2</v>
      </c>
      <c r="K8" s="76">
        <v>1.2</v>
      </c>
      <c r="L8" s="76">
        <v>1.2</v>
      </c>
      <c r="M8" s="76">
        <v>1.2</v>
      </c>
      <c r="N8" s="76">
        <v>1.2</v>
      </c>
      <c r="O8" s="76">
        <v>1.2</v>
      </c>
      <c r="P8" s="76">
        <v>1.2</v>
      </c>
      <c r="Q8" s="76">
        <v>1.2</v>
      </c>
      <c r="R8" s="76">
        <v>1.2</v>
      </c>
      <c r="S8" s="76">
        <v>1.2</v>
      </c>
      <c r="T8" s="76">
        <v>1.2</v>
      </c>
      <c r="U8" s="76">
        <v>1.2</v>
      </c>
      <c r="V8" s="76">
        <v>1.2</v>
      </c>
      <c r="W8" s="76">
        <v>1.1000000000000001</v>
      </c>
      <c r="X8" s="76">
        <v>1.1000000000000001</v>
      </c>
      <c r="Y8" s="76">
        <v>1.1000000000000001</v>
      </c>
      <c r="Z8" s="76">
        <v>1.1000000000000001</v>
      </c>
      <c r="AA8" s="76">
        <v>1.1000000000000001</v>
      </c>
      <c r="AB8" s="76">
        <v>1.1000000000000001</v>
      </c>
      <c r="AC8" s="76">
        <v>1.1000000000000001</v>
      </c>
      <c r="AD8" s="76">
        <v>1.1000000000000001</v>
      </c>
      <c r="AE8" s="76">
        <v>1.1000000000000001</v>
      </c>
      <c r="AF8" s="76">
        <v>1.1000000000000001</v>
      </c>
      <c r="AG8" s="76">
        <v>1.1000000000000001</v>
      </c>
      <c r="AH8" s="76">
        <v>1.1000000000000001</v>
      </c>
      <c r="AI8" s="76">
        <v>1.1000000000000001</v>
      </c>
      <c r="AJ8" s="76">
        <v>1.1000000000000001</v>
      </c>
      <c r="AK8" s="76">
        <v>1.1000000000000001</v>
      </c>
      <c r="AL8" s="76">
        <v>1.1000000000000001</v>
      </c>
      <c r="AM8" s="76">
        <v>1.1000000000000001</v>
      </c>
      <c r="AN8" s="76">
        <v>1.1000000000000001</v>
      </c>
      <c r="AO8" s="76">
        <v>1.1000000000000001</v>
      </c>
      <c r="AQ8" s="76">
        <v>0.9</v>
      </c>
      <c r="AR8" s="76">
        <v>0.9</v>
      </c>
      <c r="AS8" s="76">
        <v>0.9</v>
      </c>
      <c r="AT8" s="76">
        <v>0.9</v>
      </c>
      <c r="AU8" s="76">
        <v>0.9</v>
      </c>
      <c r="AV8" s="76">
        <v>0.9</v>
      </c>
      <c r="AW8" s="76">
        <v>0.9</v>
      </c>
      <c r="AX8" s="76">
        <v>0.9</v>
      </c>
      <c r="AY8" s="76">
        <v>0.8</v>
      </c>
      <c r="AZ8" s="76">
        <v>0.9</v>
      </c>
      <c r="BA8" s="76">
        <v>0.9</v>
      </c>
      <c r="BB8" s="76">
        <v>0.9</v>
      </c>
      <c r="BC8" s="76">
        <v>0.9</v>
      </c>
      <c r="BD8" s="76">
        <v>0.9</v>
      </c>
      <c r="BE8" s="76">
        <v>0.9</v>
      </c>
      <c r="BF8" s="76">
        <v>0.9</v>
      </c>
      <c r="BG8" s="76">
        <v>0.9</v>
      </c>
      <c r="BH8" s="76">
        <v>0.9</v>
      </c>
      <c r="BI8" s="76">
        <v>0.9</v>
      </c>
      <c r="BJ8" s="76">
        <v>0.9</v>
      </c>
      <c r="BK8" s="76">
        <v>0.9</v>
      </c>
      <c r="BL8" s="76">
        <v>0.9</v>
      </c>
      <c r="BM8" s="76">
        <v>0.9</v>
      </c>
      <c r="BN8" s="76">
        <v>0.9</v>
      </c>
      <c r="BO8" s="76">
        <v>0.9</v>
      </c>
      <c r="BP8" s="76">
        <v>0.9</v>
      </c>
      <c r="BQ8" s="76">
        <v>0.9</v>
      </c>
      <c r="BR8" s="76">
        <v>0.9</v>
      </c>
      <c r="BS8" s="76">
        <v>0.9</v>
      </c>
      <c r="BT8" s="76">
        <v>0.9</v>
      </c>
      <c r="BU8" s="76">
        <v>0.9</v>
      </c>
      <c r="BV8" s="76">
        <v>0.9</v>
      </c>
      <c r="BW8" s="76">
        <v>0.9</v>
      </c>
      <c r="BX8" s="76">
        <v>0.9</v>
      </c>
      <c r="BY8" s="76">
        <v>0.9</v>
      </c>
      <c r="BZ8" s="76">
        <v>0.9</v>
      </c>
      <c r="CA8" s="76">
        <v>0.9</v>
      </c>
      <c r="CB8" s="76">
        <v>0.9</v>
      </c>
      <c r="CC8" s="76">
        <v>0.9</v>
      </c>
      <c r="CD8" s="76">
        <v>0.9</v>
      </c>
    </row>
    <row r="9" spans="1:82" ht="16.5">
      <c r="A9" s="17" t="str">
        <f>存量业务到期结构!B8</f>
        <v>零售非住房贷款</v>
      </c>
      <c r="B9" s="76">
        <v>1.2</v>
      </c>
      <c r="C9" s="76">
        <v>1.2</v>
      </c>
      <c r="D9" s="76">
        <v>1.2</v>
      </c>
      <c r="E9" s="76">
        <v>1.2</v>
      </c>
      <c r="F9" s="76">
        <v>1.2</v>
      </c>
      <c r="G9" s="76">
        <v>1.2</v>
      </c>
      <c r="H9" s="76">
        <v>1.2</v>
      </c>
      <c r="I9" s="76">
        <v>1.2</v>
      </c>
      <c r="J9" s="76">
        <v>1.2</v>
      </c>
      <c r="K9" s="76">
        <v>1.2</v>
      </c>
      <c r="L9" s="76">
        <v>1.2</v>
      </c>
      <c r="M9" s="76">
        <v>1.2</v>
      </c>
      <c r="N9" s="76">
        <v>1.2</v>
      </c>
      <c r="O9" s="76">
        <v>1.2</v>
      </c>
      <c r="P9" s="76">
        <v>1.2</v>
      </c>
      <c r="Q9" s="76">
        <v>1.2</v>
      </c>
      <c r="R9" s="76">
        <v>1.2</v>
      </c>
      <c r="S9" s="76">
        <v>1.2</v>
      </c>
      <c r="T9" s="76">
        <v>1.2</v>
      </c>
      <c r="U9" s="76">
        <v>1.2</v>
      </c>
      <c r="V9" s="76">
        <v>1.2</v>
      </c>
      <c r="W9" s="76">
        <v>1.1499999999999999</v>
      </c>
      <c r="X9" s="76">
        <v>1.1499999999999999</v>
      </c>
      <c r="Y9" s="76">
        <v>1.1499999999999999</v>
      </c>
      <c r="Z9" s="76">
        <v>1.1499999999999999</v>
      </c>
      <c r="AA9" s="76">
        <v>1.1499999999999999</v>
      </c>
      <c r="AB9" s="76">
        <v>1.1499999999999999</v>
      </c>
      <c r="AC9" s="76">
        <v>1.1499999999999999</v>
      </c>
      <c r="AD9" s="76">
        <v>1.1499999999999999</v>
      </c>
      <c r="AE9" s="76">
        <v>1.1499999999999999</v>
      </c>
      <c r="AF9" s="76">
        <v>1.1499999999999999</v>
      </c>
      <c r="AG9" s="76">
        <v>1.1499999999999999</v>
      </c>
      <c r="AH9" s="76">
        <v>1.1499999999999999</v>
      </c>
      <c r="AI9" s="76">
        <v>1.1499999999999999</v>
      </c>
      <c r="AJ9" s="76">
        <v>1.1499999999999999</v>
      </c>
      <c r="AK9" s="76">
        <v>1.1499999999999999</v>
      </c>
      <c r="AL9" s="76">
        <v>1.1499999999999999</v>
      </c>
      <c r="AM9" s="76">
        <v>1.1499999999999999</v>
      </c>
      <c r="AN9" s="76">
        <v>1.1499999999999999</v>
      </c>
      <c r="AO9" s="76">
        <v>1.1499999999999999</v>
      </c>
      <c r="AQ9" s="76">
        <v>1.05</v>
      </c>
      <c r="AR9" s="76">
        <v>1.05</v>
      </c>
      <c r="AS9" s="76">
        <v>1.05</v>
      </c>
      <c r="AT9" s="76">
        <v>1.05</v>
      </c>
      <c r="AU9" s="76">
        <v>1.05</v>
      </c>
      <c r="AV9" s="76">
        <v>1.05</v>
      </c>
      <c r="AW9" s="76">
        <v>1.05</v>
      </c>
      <c r="AX9" s="76">
        <v>1.05</v>
      </c>
      <c r="AY9" s="76">
        <v>1.05</v>
      </c>
      <c r="AZ9" s="76">
        <v>1.05</v>
      </c>
      <c r="BA9" s="76">
        <v>1.05</v>
      </c>
      <c r="BB9" s="76">
        <v>1.05</v>
      </c>
      <c r="BC9" s="76">
        <v>1.05</v>
      </c>
      <c r="BD9" s="76">
        <v>1.05</v>
      </c>
      <c r="BE9" s="76">
        <v>1.05</v>
      </c>
      <c r="BF9" s="76">
        <v>1.05</v>
      </c>
      <c r="BG9" s="76">
        <v>1.05</v>
      </c>
      <c r="BH9" s="76">
        <v>1.05</v>
      </c>
      <c r="BI9" s="76">
        <v>1.05</v>
      </c>
      <c r="BJ9" s="76">
        <v>1.05</v>
      </c>
      <c r="BK9" s="76">
        <v>1.05</v>
      </c>
      <c r="BL9" s="76">
        <v>1.05</v>
      </c>
      <c r="BM9" s="76">
        <v>1.05</v>
      </c>
      <c r="BN9" s="76">
        <v>1.05</v>
      </c>
      <c r="BO9" s="76">
        <v>1.05</v>
      </c>
      <c r="BP9" s="76">
        <v>1.05</v>
      </c>
      <c r="BQ9" s="76">
        <v>1.05</v>
      </c>
      <c r="BR9" s="76">
        <v>1.05</v>
      </c>
      <c r="BS9" s="76">
        <v>1.05</v>
      </c>
      <c r="BT9" s="76">
        <v>1.05</v>
      </c>
      <c r="BU9" s="76">
        <v>1.05</v>
      </c>
      <c r="BV9" s="76">
        <v>1.05</v>
      </c>
      <c r="BW9" s="76">
        <v>1.05</v>
      </c>
      <c r="BX9" s="76">
        <v>1.05</v>
      </c>
      <c r="BY9" s="76">
        <v>1.05</v>
      </c>
      <c r="BZ9" s="76">
        <v>1.05</v>
      </c>
      <c r="CA9" s="76">
        <v>1.05</v>
      </c>
      <c r="CB9" s="76">
        <v>1.05</v>
      </c>
      <c r="CC9" s="76">
        <v>1.05</v>
      </c>
      <c r="CD9" s="76">
        <v>1.05</v>
      </c>
    </row>
    <row r="10" spans="1:82" ht="16.5">
      <c r="A10" s="21" t="str">
        <f>存量业务到期结构!B9</f>
        <v>信用卡贷款</v>
      </c>
      <c r="B10" s="76">
        <v>1.1000000000000001</v>
      </c>
      <c r="C10" s="76">
        <v>1.1000000000000001</v>
      </c>
      <c r="D10" s="76">
        <v>1.1000000000000001</v>
      </c>
      <c r="E10" s="76">
        <v>1.1000000000000001</v>
      </c>
      <c r="F10" s="76">
        <v>1.1000000000000001</v>
      </c>
      <c r="G10" s="76">
        <v>1.1000000000000001</v>
      </c>
      <c r="H10" s="76">
        <v>1.1000000000000001</v>
      </c>
      <c r="I10" s="76">
        <v>1.1000000000000001</v>
      </c>
      <c r="J10" s="76">
        <v>1.1000000000000001</v>
      </c>
      <c r="K10" s="76">
        <v>1.1000000000000001</v>
      </c>
      <c r="L10" s="76">
        <v>1.1000000000000001</v>
      </c>
      <c r="M10" s="76">
        <v>1.1000000000000001</v>
      </c>
      <c r="N10" s="76">
        <v>1.1000000000000001</v>
      </c>
      <c r="O10" s="76">
        <v>1.1000000000000001</v>
      </c>
      <c r="P10" s="76">
        <v>1.1000000000000001</v>
      </c>
      <c r="Q10" s="76">
        <v>1.1000000000000001</v>
      </c>
      <c r="R10" s="76">
        <v>1.1000000000000001</v>
      </c>
      <c r="S10" s="76">
        <v>1.1000000000000001</v>
      </c>
      <c r="T10" s="76">
        <v>1.1000000000000001</v>
      </c>
      <c r="U10" s="76">
        <v>1.1000000000000001</v>
      </c>
      <c r="V10" s="76">
        <v>1.1000000000000001</v>
      </c>
      <c r="W10" s="76">
        <v>1.05</v>
      </c>
      <c r="X10" s="76">
        <v>1.05</v>
      </c>
      <c r="Y10" s="76">
        <v>1.05</v>
      </c>
      <c r="Z10" s="76">
        <v>1.05</v>
      </c>
      <c r="AA10" s="76">
        <v>1.05</v>
      </c>
      <c r="AB10" s="76">
        <v>1.05</v>
      </c>
      <c r="AC10" s="76">
        <v>1.05</v>
      </c>
      <c r="AD10" s="76">
        <v>1.05</v>
      </c>
      <c r="AE10" s="76">
        <v>1.05</v>
      </c>
      <c r="AF10" s="76">
        <v>1.05</v>
      </c>
      <c r="AG10" s="76">
        <v>1.05</v>
      </c>
      <c r="AH10" s="76">
        <v>1.05</v>
      </c>
      <c r="AI10" s="76">
        <v>1.05</v>
      </c>
      <c r="AJ10" s="76">
        <v>1.05</v>
      </c>
      <c r="AK10" s="76">
        <v>1.05</v>
      </c>
      <c r="AL10" s="76">
        <v>1.05</v>
      </c>
      <c r="AM10" s="76">
        <v>1.05</v>
      </c>
      <c r="AN10" s="76">
        <v>1.05</v>
      </c>
      <c r="AO10" s="76">
        <v>1.05</v>
      </c>
      <c r="AQ10" s="76">
        <v>1.05</v>
      </c>
      <c r="AR10" s="76">
        <v>1.05</v>
      </c>
      <c r="AS10" s="76">
        <v>1.05</v>
      </c>
      <c r="AT10" s="76">
        <v>1.05</v>
      </c>
      <c r="AU10" s="76">
        <v>1.05</v>
      </c>
      <c r="AV10" s="76">
        <v>1.05</v>
      </c>
      <c r="AW10" s="76">
        <v>1.05</v>
      </c>
      <c r="AX10" s="76">
        <v>1.05</v>
      </c>
      <c r="AY10" s="76">
        <v>1.05</v>
      </c>
      <c r="AZ10" s="76">
        <v>1.05</v>
      </c>
      <c r="BA10" s="76">
        <v>1.05</v>
      </c>
      <c r="BB10" s="76">
        <v>1.05</v>
      </c>
      <c r="BC10" s="76">
        <v>1.05</v>
      </c>
      <c r="BD10" s="76">
        <v>1.05</v>
      </c>
      <c r="BE10" s="76">
        <v>1.05</v>
      </c>
      <c r="BF10" s="76">
        <v>1.05</v>
      </c>
      <c r="BG10" s="76">
        <v>1.05</v>
      </c>
      <c r="BH10" s="76">
        <v>1.05</v>
      </c>
      <c r="BI10" s="76">
        <v>1.05</v>
      </c>
      <c r="BJ10" s="76">
        <v>1.05</v>
      </c>
      <c r="BK10" s="76">
        <v>1.05</v>
      </c>
      <c r="BL10" s="76">
        <v>1.05</v>
      </c>
      <c r="BM10" s="76">
        <v>1.05</v>
      </c>
      <c r="BN10" s="76">
        <v>1.05</v>
      </c>
      <c r="BO10" s="76">
        <v>1.05</v>
      </c>
      <c r="BP10" s="76">
        <v>1.05</v>
      </c>
      <c r="BQ10" s="76">
        <v>1.05</v>
      </c>
      <c r="BR10" s="76">
        <v>1.05</v>
      </c>
      <c r="BS10" s="76">
        <v>1.05</v>
      </c>
      <c r="BT10" s="76">
        <v>1.05</v>
      </c>
      <c r="BU10" s="76">
        <v>1.05</v>
      </c>
      <c r="BV10" s="76">
        <v>1.05</v>
      </c>
      <c r="BW10" s="76">
        <v>1.05</v>
      </c>
      <c r="BX10" s="76">
        <v>1.05</v>
      </c>
      <c r="BY10" s="76">
        <v>1.05</v>
      </c>
      <c r="BZ10" s="76">
        <v>1.05</v>
      </c>
      <c r="CA10" s="76">
        <v>1.05</v>
      </c>
      <c r="CB10" s="76">
        <v>1.05</v>
      </c>
      <c r="CC10" s="76">
        <v>1.05</v>
      </c>
      <c r="CD10" s="76">
        <v>1.05</v>
      </c>
    </row>
    <row r="11" spans="1:82" ht="16.5">
      <c r="A11" s="17" t="str">
        <f>存量业务到期结构!B10</f>
        <v>票据贴现</v>
      </c>
      <c r="B11" s="76">
        <v>1.2</v>
      </c>
      <c r="C11" s="76">
        <v>1.2</v>
      </c>
      <c r="D11" s="76">
        <v>1.2</v>
      </c>
      <c r="E11" s="76">
        <v>1.2</v>
      </c>
      <c r="F11" s="76">
        <v>1.2</v>
      </c>
      <c r="G11" s="76">
        <v>1.2</v>
      </c>
      <c r="H11" s="76">
        <v>1.2</v>
      </c>
      <c r="I11" s="76">
        <v>1.2</v>
      </c>
      <c r="J11" s="76">
        <v>1.2</v>
      </c>
      <c r="K11" s="76">
        <v>1.2</v>
      </c>
      <c r="L11" s="76">
        <v>1.2</v>
      </c>
      <c r="M11" s="76">
        <v>1.2</v>
      </c>
      <c r="N11" s="76">
        <v>1.2</v>
      </c>
      <c r="O11" s="76">
        <v>1.2</v>
      </c>
      <c r="P11" s="76">
        <v>1.2</v>
      </c>
      <c r="Q11" s="76">
        <v>1.2</v>
      </c>
      <c r="R11" s="76">
        <v>1.2</v>
      </c>
      <c r="S11" s="76">
        <v>1.2</v>
      </c>
      <c r="T11" s="76">
        <v>1.2</v>
      </c>
      <c r="U11" s="76">
        <v>1.2</v>
      </c>
      <c r="V11" s="76">
        <v>1.2</v>
      </c>
      <c r="W11" s="76">
        <v>1</v>
      </c>
      <c r="X11" s="76">
        <v>1</v>
      </c>
      <c r="Y11" s="76">
        <v>1</v>
      </c>
      <c r="Z11" s="76">
        <v>1</v>
      </c>
      <c r="AA11" s="76">
        <v>1</v>
      </c>
      <c r="AB11" s="76">
        <v>1</v>
      </c>
      <c r="AC11" s="76">
        <v>1</v>
      </c>
      <c r="AD11" s="76">
        <v>1</v>
      </c>
      <c r="AE11" s="76">
        <v>1</v>
      </c>
      <c r="AF11" s="76">
        <v>1</v>
      </c>
      <c r="AG11" s="76">
        <v>1</v>
      </c>
      <c r="AH11" s="76">
        <v>1</v>
      </c>
      <c r="AI11" s="76">
        <v>1</v>
      </c>
      <c r="AJ11" s="76">
        <v>1</v>
      </c>
      <c r="AK11" s="76">
        <v>1</v>
      </c>
      <c r="AL11" s="76">
        <v>1</v>
      </c>
      <c r="AM11" s="76">
        <v>1</v>
      </c>
      <c r="AN11" s="76">
        <v>1</v>
      </c>
      <c r="AO11" s="76">
        <v>1</v>
      </c>
      <c r="AQ11" s="76">
        <v>0.8</v>
      </c>
      <c r="AR11" s="76">
        <v>0.8</v>
      </c>
      <c r="AS11" s="76">
        <v>0.8</v>
      </c>
      <c r="AT11" s="76">
        <v>0.8</v>
      </c>
      <c r="AU11" s="76">
        <v>0.8</v>
      </c>
      <c r="AV11" s="76">
        <v>0.8</v>
      </c>
      <c r="AW11" s="76">
        <v>0.8</v>
      </c>
      <c r="AX11" s="76">
        <v>0.8</v>
      </c>
      <c r="AY11" s="76">
        <v>0.8</v>
      </c>
      <c r="AZ11" s="76">
        <v>0.8</v>
      </c>
      <c r="BA11" s="76">
        <v>0.8</v>
      </c>
      <c r="BB11" s="76">
        <v>0.8</v>
      </c>
      <c r="BC11" s="76">
        <v>0.8</v>
      </c>
      <c r="BD11" s="76">
        <v>0.8</v>
      </c>
      <c r="BE11" s="76">
        <v>0.8</v>
      </c>
      <c r="BF11" s="76">
        <v>0.8</v>
      </c>
      <c r="BG11" s="76">
        <v>0.9</v>
      </c>
      <c r="BH11" s="76">
        <v>0.9</v>
      </c>
      <c r="BI11" s="76">
        <v>0.9</v>
      </c>
      <c r="BJ11" s="76">
        <v>0.9</v>
      </c>
      <c r="BK11" s="76">
        <v>0.9</v>
      </c>
      <c r="BL11" s="76">
        <v>-0.2</v>
      </c>
      <c r="BM11" s="76">
        <v>-0.2</v>
      </c>
      <c r="BN11" s="76">
        <v>-0.2</v>
      </c>
      <c r="BO11" s="76">
        <v>-0.2</v>
      </c>
      <c r="BP11" s="76">
        <v>-0.2</v>
      </c>
      <c r="BQ11" s="76">
        <v>-0.2</v>
      </c>
      <c r="BR11" s="76">
        <v>-0.2</v>
      </c>
      <c r="BS11" s="76">
        <v>-0.2</v>
      </c>
      <c r="BT11" s="76">
        <v>-0.2</v>
      </c>
      <c r="BU11" s="76">
        <v>-0.2</v>
      </c>
      <c r="BV11" s="76">
        <v>-0.2</v>
      </c>
      <c r="BW11" s="76">
        <v>-0.2</v>
      </c>
      <c r="BX11" s="76">
        <v>-0.2</v>
      </c>
      <c r="BY11" s="76">
        <v>-0.2</v>
      </c>
      <c r="BZ11" s="76">
        <v>-0.2</v>
      </c>
      <c r="CA11" s="76">
        <v>-0.2</v>
      </c>
      <c r="CB11" s="76">
        <v>-0.2</v>
      </c>
      <c r="CC11" s="76">
        <v>-0.2</v>
      </c>
      <c r="CD11" s="76">
        <v>-0.2</v>
      </c>
    </row>
    <row r="12" spans="1:82" ht="15">
      <c r="A12" s="15" t="str">
        <f>存量业务到期结构!B11</f>
        <v>投资</v>
      </c>
      <c r="B12" s="75"/>
      <c r="C12" s="75"/>
      <c r="D12" s="75"/>
      <c r="E12" s="75"/>
      <c r="F12" s="75"/>
      <c r="G12" s="75"/>
      <c r="H12" s="75"/>
      <c r="I12" s="75"/>
      <c r="J12" s="75"/>
      <c r="K12" s="75"/>
      <c r="L12" s="75"/>
      <c r="M12" s="75"/>
      <c r="N12" s="75"/>
      <c r="O12" s="75"/>
      <c r="P12" s="75"/>
      <c r="Q12" s="75"/>
      <c r="R12" s="75"/>
      <c r="S12" s="75"/>
      <c r="T12" s="75"/>
      <c r="U12" s="75"/>
      <c r="V12" s="75"/>
      <c r="W12" s="75"/>
      <c r="X12" s="75"/>
      <c r="Y12" s="75"/>
      <c r="Z12" s="75"/>
      <c r="AA12" s="75"/>
      <c r="AB12" s="75"/>
      <c r="AC12" s="75"/>
      <c r="AD12" s="75"/>
      <c r="AE12" s="75"/>
      <c r="AF12" s="75"/>
      <c r="AG12" s="75"/>
      <c r="AH12" s="75"/>
      <c r="AI12" s="75"/>
      <c r="AJ12" s="75"/>
      <c r="AK12" s="75"/>
      <c r="AL12" s="75"/>
      <c r="AM12" s="75"/>
      <c r="AN12" s="75"/>
      <c r="AO12" s="75"/>
      <c r="AQ12" s="75"/>
      <c r="AR12" s="75"/>
      <c r="AS12" s="75"/>
      <c r="AT12" s="75"/>
      <c r="AU12" s="75"/>
      <c r="AV12" s="75"/>
      <c r="AW12" s="75"/>
      <c r="AX12" s="75"/>
      <c r="AY12" s="75"/>
      <c r="AZ12" s="75"/>
      <c r="BA12" s="75"/>
      <c r="BB12" s="75"/>
      <c r="BC12" s="75"/>
      <c r="BD12" s="75"/>
      <c r="BE12" s="75"/>
      <c r="BF12" s="75"/>
      <c r="BG12" s="75"/>
      <c r="BH12" s="75"/>
      <c r="BI12" s="75"/>
      <c r="BJ12" s="75"/>
      <c r="BK12" s="75"/>
      <c r="BL12" s="75"/>
      <c r="BM12" s="75"/>
      <c r="BN12" s="75"/>
      <c r="BO12" s="75"/>
      <c r="BP12" s="75"/>
      <c r="BQ12" s="75"/>
      <c r="BR12" s="75"/>
      <c r="BS12" s="75"/>
      <c r="BT12" s="75"/>
      <c r="BU12" s="75"/>
      <c r="BV12" s="75"/>
      <c r="BW12" s="75"/>
      <c r="BX12" s="75"/>
      <c r="BY12" s="75"/>
      <c r="BZ12" s="75"/>
      <c r="CA12" s="75"/>
      <c r="CB12" s="75"/>
      <c r="CC12" s="75"/>
      <c r="CD12" s="75"/>
    </row>
    <row r="13" spans="1:82" ht="16.5">
      <c r="A13" s="16" t="str">
        <f>存量业务到期结构!B12</f>
        <v>债券</v>
      </c>
      <c r="B13" s="75"/>
      <c r="C13" s="75"/>
      <c r="D13" s="75"/>
      <c r="E13" s="75"/>
      <c r="F13" s="75"/>
      <c r="G13" s="75"/>
      <c r="H13" s="75"/>
      <c r="I13" s="75"/>
      <c r="J13" s="75"/>
      <c r="K13" s="75"/>
      <c r="L13" s="75"/>
      <c r="M13" s="75"/>
      <c r="N13" s="75"/>
      <c r="O13" s="75"/>
      <c r="P13" s="75"/>
      <c r="Q13" s="75"/>
      <c r="R13" s="75"/>
      <c r="S13" s="75"/>
      <c r="T13" s="75"/>
      <c r="U13" s="75"/>
      <c r="V13" s="75"/>
      <c r="W13" s="75"/>
      <c r="X13" s="75"/>
      <c r="Y13" s="75"/>
      <c r="Z13" s="75"/>
      <c r="AA13" s="75"/>
      <c r="AB13" s="75"/>
      <c r="AC13" s="75"/>
      <c r="AD13" s="75"/>
      <c r="AE13" s="75"/>
      <c r="AF13" s="75"/>
      <c r="AG13" s="75"/>
      <c r="AH13" s="75"/>
      <c r="AI13" s="75"/>
      <c r="AJ13" s="75"/>
      <c r="AK13" s="75"/>
      <c r="AL13" s="75"/>
      <c r="AM13" s="75"/>
      <c r="AN13" s="75"/>
      <c r="AO13" s="75"/>
      <c r="AQ13" s="75"/>
      <c r="AR13" s="75"/>
      <c r="AS13" s="75"/>
      <c r="AT13" s="75"/>
      <c r="AU13" s="75"/>
      <c r="AV13" s="75"/>
      <c r="AW13" s="75"/>
      <c r="AX13" s="75"/>
      <c r="AY13" s="75"/>
      <c r="AZ13" s="75"/>
      <c r="BA13" s="75"/>
      <c r="BB13" s="75"/>
      <c r="BC13" s="75"/>
      <c r="BD13" s="75"/>
      <c r="BE13" s="75"/>
      <c r="BF13" s="75"/>
      <c r="BG13" s="75"/>
      <c r="BH13" s="75"/>
      <c r="BI13" s="75"/>
      <c r="BJ13" s="75"/>
      <c r="BK13" s="75"/>
      <c r="BL13" s="75"/>
      <c r="BM13" s="75"/>
      <c r="BN13" s="75"/>
      <c r="BO13" s="75"/>
      <c r="BP13" s="75"/>
      <c r="BQ13" s="75"/>
      <c r="BR13" s="75"/>
      <c r="BS13" s="75"/>
      <c r="BT13" s="75"/>
      <c r="BU13" s="75"/>
      <c r="BV13" s="75"/>
      <c r="BW13" s="75"/>
      <c r="BX13" s="75"/>
      <c r="BY13" s="75"/>
      <c r="BZ13" s="75"/>
      <c r="CA13" s="75"/>
      <c r="CB13" s="75"/>
      <c r="CC13" s="75"/>
      <c r="CD13" s="75"/>
    </row>
    <row r="14" spans="1:82" ht="16.5">
      <c r="A14" s="17" t="str">
        <f>存量业务到期结构!B13</f>
        <v>国债</v>
      </c>
      <c r="B14" s="76">
        <v>1.4</v>
      </c>
      <c r="C14" s="76">
        <v>1.4</v>
      </c>
      <c r="D14" s="76">
        <v>1.4</v>
      </c>
      <c r="E14" s="76">
        <v>1.4</v>
      </c>
      <c r="F14" s="76">
        <v>1.4</v>
      </c>
      <c r="G14" s="76">
        <v>1.4</v>
      </c>
      <c r="H14" s="76">
        <v>1.4</v>
      </c>
      <c r="I14" s="76">
        <v>1.4</v>
      </c>
      <c r="J14" s="76">
        <v>1.4</v>
      </c>
      <c r="K14" s="76">
        <v>1.4</v>
      </c>
      <c r="L14" s="76">
        <v>1.4</v>
      </c>
      <c r="M14" s="76">
        <v>1.4</v>
      </c>
      <c r="N14" s="76">
        <v>1.4</v>
      </c>
      <c r="O14" s="76">
        <v>1.4</v>
      </c>
      <c r="P14" s="76">
        <v>1.4</v>
      </c>
      <c r="Q14" s="76">
        <v>1.4</v>
      </c>
      <c r="R14" s="76">
        <v>1.4</v>
      </c>
      <c r="S14" s="76">
        <v>1.4</v>
      </c>
      <c r="T14" s="76">
        <v>1.4</v>
      </c>
      <c r="U14" s="76">
        <v>1.4</v>
      </c>
      <c r="V14" s="76">
        <v>1.4</v>
      </c>
      <c r="W14" s="76">
        <v>1.1000000000000001</v>
      </c>
      <c r="X14" s="76">
        <v>1.1000000000000001</v>
      </c>
      <c r="Y14" s="76">
        <v>1.1000000000000001</v>
      </c>
      <c r="Z14" s="76">
        <v>1.1000000000000001</v>
      </c>
      <c r="AA14" s="76">
        <v>1.1000000000000001</v>
      </c>
      <c r="AB14" s="76">
        <v>1.1000000000000001</v>
      </c>
      <c r="AC14" s="76">
        <v>1.1000000000000001</v>
      </c>
      <c r="AD14" s="76">
        <v>1.1000000000000001</v>
      </c>
      <c r="AE14" s="76">
        <v>1.1000000000000001</v>
      </c>
      <c r="AF14" s="76">
        <v>1.1000000000000001</v>
      </c>
      <c r="AG14" s="76">
        <v>1.1000000000000001</v>
      </c>
      <c r="AH14" s="76">
        <v>1.1000000000000001</v>
      </c>
      <c r="AI14" s="76">
        <v>1.1000000000000001</v>
      </c>
      <c r="AJ14" s="76">
        <v>1.1000000000000001</v>
      </c>
      <c r="AK14" s="76">
        <v>1.1000000000000001</v>
      </c>
      <c r="AL14" s="76">
        <v>1.1000000000000001</v>
      </c>
      <c r="AM14" s="76">
        <v>1.1000000000000001</v>
      </c>
      <c r="AN14" s="76">
        <v>1.1000000000000001</v>
      </c>
      <c r="AO14" s="76">
        <v>1.1000000000000001</v>
      </c>
      <c r="AQ14" s="76">
        <v>1.1000000000000001</v>
      </c>
      <c r="AR14" s="76">
        <v>1.1000000000000001</v>
      </c>
      <c r="AS14" s="76">
        <v>1.1000000000000001</v>
      </c>
      <c r="AT14" s="76">
        <v>1.1000000000000001</v>
      </c>
      <c r="AU14" s="76">
        <v>1.1000000000000001</v>
      </c>
      <c r="AV14" s="76">
        <v>1.1000000000000001</v>
      </c>
      <c r="AW14" s="76">
        <v>1.1000000000000001</v>
      </c>
      <c r="AX14" s="76">
        <v>1.1000000000000001</v>
      </c>
      <c r="AY14" s="76">
        <v>1.1000000000000001</v>
      </c>
      <c r="AZ14" s="76">
        <v>1.1000000000000001</v>
      </c>
      <c r="BA14" s="76">
        <v>1.1000000000000001</v>
      </c>
      <c r="BB14" s="76">
        <v>1.1000000000000001</v>
      </c>
      <c r="BC14" s="76">
        <v>1.1000000000000001</v>
      </c>
      <c r="BD14" s="76">
        <v>1.1000000000000001</v>
      </c>
      <c r="BE14" s="76">
        <v>0.8</v>
      </c>
      <c r="BF14" s="76">
        <v>0.8</v>
      </c>
      <c r="BG14" s="76">
        <v>0.8</v>
      </c>
      <c r="BH14" s="76">
        <v>0.8</v>
      </c>
      <c r="BI14" s="76">
        <v>0.8</v>
      </c>
      <c r="BJ14" s="76">
        <v>0.8</v>
      </c>
      <c r="BK14" s="76">
        <v>0.8</v>
      </c>
      <c r="BL14" s="76">
        <v>0.8</v>
      </c>
      <c r="BM14" s="76">
        <v>0.8</v>
      </c>
      <c r="BN14" s="76">
        <v>0.8</v>
      </c>
      <c r="BO14" s="76">
        <v>0.8</v>
      </c>
      <c r="BP14" s="76">
        <v>0.8</v>
      </c>
      <c r="BQ14" s="76">
        <v>0.8</v>
      </c>
      <c r="BR14" s="76">
        <v>0.8</v>
      </c>
      <c r="BS14" s="76">
        <v>0.8</v>
      </c>
      <c r="BT14" s="76">
        <v>0.8</v>
      </c>
      <c r="BU14" s="76">
        <v>0.8</v>
      </c>
      <c r="BV14" s="76">
        <v>0.8</v>
      </c>
      <c r="BW14" s="76">
        <v>0.8</v>
      </c>
      <c r="BX14" s="76">
        <v>0.8</v>
      </c>
      <c r="BY14" s="76">
        <v>0.8</v>
      </c>
      <c r="BZ14" s="76">
        <v>0.8</v>
      </c>
      <c r="CA14" s="76">
        <v>0.8</v>
      </c>
      <c r="CB14" s="76">
        <v>0.8</v>
      </c>
      <c r="CC14" s="76">
        <v>0.8</v>
      </c>
      <c r="CD14" s="76">
        <v>0.8</v>
      </c>
    </row>
    <row r="15" spans="1:82" ht="16.5">
      <c r="A15" s="17" t="str">
        <f>存量业务到期结构!B14</f>
        <v>政策性银行金融债</v>
      </c>
      <c r="B15" s="76">
        <v>1.4</v>
      </c>
      <c r="C15" s="76">
        <v>1.4</v>
      </c>
      <c r="D15" s="76">
        <v>1.4</v>
      </c>
      <c r="E15" s="76">
        <v>1.4</v>
      </c>
      <c r="F15" s="76">
        <v>1.4</v>
      </c>
      <c r="G15" s="76">
        <v>1.4</v>
      </c>
      <c r="H15" s="76">
        <v>1.4</v>
      </c>
      <c r="I15" s="76">
        <v>1.4</v>
      </c>
      <c r="J15" s="76">
        <v>1.4</v>
      </c>
      <c r="K15" s="76">
        <v>1.4</v>
      </c>
      <c r="L15" s="76">
        <v>1.4</v>
      </c>
      <c r="M15" s="76">
        <v>1.4</v>
      </c>
      <c r="N15" s="76">
        <v>1.4</v>
      </c>
      <c r="O15" s="76">
        <v>1.4</v>
      </c>
      <c r="P15" s="76">
        <v>1.4</v>
      </c>
      <c r="Q15" s="76">
        <v>1.4</v>
      </c>
      <c r="R15" s="76">
        <v>1.4</v>
      </c>
      <c r="S15" s="76">
        <v>1.4</v>
      </c>
      <c r="T15" s="76">
        <v>1.4</v>
      </c>
      <c r="U15" s="76">
        <v>1.4</v>
      </c>
      <c r="V15" s="76">
        <v>1.4</v>
      </c>
      <c r="W15" s="76">
        <v>1.1000000000000001</v>
      </c>
      <c r="X15" s="76">
        <v>1.1000000000000001</v>
      </c>
      <c r="Y15" s="76">
        <v>1.1000000000000001</v>
      </c>
      <c r="Z15" s="76">
        <v>1.1000000000000001</v>
      </c>
      <c r="AA15" s="76">
        <v>1.1000000000000001</v>
      </c>
      <c r="AB15" s="76">
        <v>1.1000000000000001</v>
      </c>
      <c r="AC15" s="76">
        <v>1.1000000000000001</v>
      </c>
      <c r="AD15" s="76">
        <v>1.1000000000000001</v>
      </c>
      <c r="AE15" s="76">
        <v>1.1000000000000001</v>
      </c>
      <c r="AF15" s="76">
        <v>1.1000000000000001</v>
      </c>
      <c r="AG15" s="76">
        <v>1.1000000000000001</v>
      </c>
      <c r="AH15" s="76">
        <v>1.1000000000000001</v>
      </c>
      <c r="AI15" s="76">
        <v>1.1000000000000001</v>
      </c>
      <c r="AJ15" s="76">
        <v>1.1000000000000001</v>
      </c>
      <c r="AK15" s="76">
        <v>1.1000000000000001</v>
      </c>
      <c r="AL15" s="76">
        <v>1.1000000000000001</v>
      </c>
      <c r="AM15" s="76">
        <v>1.1000000000000001</v>
      </c>
      <c r="AN15" s="76">
        <v>1.1000000000000001</v>
      </c>
      <c r="AO15" s="76">
        <v>1.1000000000000001</v>
      </c>
      <c r="AQ15" s="76">
        <v>1.1000000000000001</v>
      </c>
      <c r="AR15" s="76">
        <v>1.1000000000000001</v>
      </c>
      <c r="AS15" s="76">
        <v>1.1000000000000001</v>
      </c>
      <c r="AT15" s="76">
        <v>1.1000000000000001</v>
      </c>
      <c r="AU15" s="76">
        <v>1.1000000000000001</v>
      </c>
      <c r="AV15" s="76">
        <v>1.1000000000000001</v>
      </c>
      <c r="AW15" s="76">
        <v>1.1000000000000001</v>
      </c>
      <c r="AX15" s="76">
        <v>1.1000000000000001</v>
      </c>
      <c r="AY15" s="76">
        <v>1.1000000000000001</v>
      </c>
      <c r="AZ15" s="76">
        <v>1.1000000000000001</v>
      </c>
      <c r="BA15" s="76">
        <v>1.1000000000000001</v>
      </c>
      <c r="BB15" s="76">
        <v>1.1000000000000001</v>
      </c>
      <c r="BC15" s="76">
        <v>1.1000000000000001</v>
      </c>
      <c r="BD15" s="76">
        <v>1.1000000000000001</v>
      </c>
      <c r="BE15" s="76">
        <v>0.8</v>
      </c>
      <c r="BF15" s="76">
        <v>0.8</v>
      </c>
      <c r="BG15" s="76">
        <v>0.8</v>
      </c>
      <c r="BH15" s="76">
        <v>0.8</v>
      </c>
      <c r="BI15" s="76">
        <v>0.8</v>
      </c>
      <c r="BJ15" s="76">
        <v>0.8</v>
      </c>
      <c r="BK15" s="76">
        <v>0.8</v>
      </c>
      <c r="BL15" s="76">
        <v>0.8</v>
      </c>
      <c r="BM15" s="76">
        <v>0.8</v>
      </c>
      <c r="BN15" s="76">
        <v>0.8</v>
      </c>
      <c r="BO15" s="76">
        <v>0.8</v>
      </c>
      <c r="BP15" s="76">
        <v>0.8</v>
      </c>
      <c r="BQ15" s="76">
        <v>0.8</v>
      </c>
      <c r="BR15" s="76">
        <v>0.8</v>
      </c>
      <c r="BS15" s="76">
        <v>0.8</v>
      </c>
      <c r="BT15" s="76">
        <v>0.8</v>
      </c>
      <c r="BU15" s="76">
        <v>0.8</v>
      </c>
      <c r="BV15" s="76">
        <v>0.8</v>
      </c>
      <c r="BW15" s="76">
        <v>0.8</v>
      </c>
      <c r="BX15" s="76">
        <v>0.8</v>
      </c>
      <c r="BY15" s="76">
        <v>0.8</v>
      </c>
      <c r="BZ15" s="76">
        <v>0.8</v>
      </c>
      <c r="CA15" s="76">
        <v>0.8</v>
      </c>
      <c r="CB15" s="76">
        <v>0.8</v>
      </c>
      <c r="CC15" s="76">
        <v>0.8</v>
      </c>
      <c r="CD15" s="76">
        <v>0.8</v>
      </c>
    </row>
    <row r="16" spans="1:82" ht="16.5">
      <c r="A16" s="17" t="str">
        <f>存量业务到期结构!B15</f>
        <v>其他债券</v>
      </c>
      <c r="B16" s="76">
        <v>1.4</v>
      </c>
      <c r="C16" s="76">
        <v>1.4</v>
      </c>
      <c r="D16" s="76">
        <v>1.4</v>
      </c>
      <c r="E16" s="76">
        <v>1.4</v>
      </c>
      <c r="F16" s="76">
        <v>1.4</v>
      </c>
      <c r="G16" s="76">
        <v>1.4</v>
      </c>
      <c r="H16" s="76">
        <v>1.4</v>
      </c>
      <c r="I16" s="76">
        <v>1.4</v>
      </c>
      <c r="J16" s="76">
        <v>1.4</v>
      </c>
      <c r="K16" s="76">
        <v>1.4</v>
      </c>
      <c r="L16" s="76">
        <v>1.4</v>
      </c>
      <c r="M16" s="76">
        <v>1.4</v>
      </c>
      <c r="N16" s="76">
        <v>1.4</v>
      </c>
      <c r="O16" s="76">
        <v>1.4</v>
      </c>
      <c r="P16" s="76">
        <v>1.4</v>
      </c>
      <c r="Q16" s="76">
        <v>1.4</v>
      </c>
      <c r="R16" s="76">
        <v>1.4</v>
      </c>
      <c r="S16" s="76">
        <v>1.4</v>
      </c>
      <c r="T16" s="76">
        <v>1.4</v>
      </c>
      <c r="U16" s="76">
        <v>1.4</v>
      </c>
      <c r="V16" s="76">
        <v>1.4</v>
      </c>
      <c r="W16" s="76">
        <v>1.1000000000000001</v>
      </c>
      <c r="X16" s="76">
        <v>1.1000000000000001</v>
      </c>
      <c r="Y16" s="76">
        <v>1.1000000000000001</v>
      </c>
      <c r="Z16" s="76">
        <v>1.1000000000000001</v>
      </c>
      <c r="AA16" s="76">
        <v>1.1000000000000001</v>
      </c>
      <c r="AB16" s="76">
        <v>1.1000000000000001</v>
      </c>
      <c r="AC16" s="76">
        <v>1.1000000000000001</v>
      </c>
      <c r="AD16" s="76">
        <v>1.1000000000000001</v>
      </c>
      <c r="AE16" s="76">
        <v>1.1000000000000001</v>
      </c>
      <c r="AF16" s="76">
        <v>1.1000000000000001</v>
      </c>
      <c r="AG16" s="76">
        <v>1.1000000000000001</v>
      </c>
      <c r="AH16" s="76">
        <v>1.1000000000000001</v>
      </c>
      <c r="AI16" s="76">
        <v>1.1000000000000001</v>
      </c>
      <c r="AJ16" s="76">
        <v>1.1000000000000001</v>
      </c>
      <c r="AK16" s="76">
        <v>1.1000000000000001</v>
      </c>
      <c r="AL16" s="76">
        <v>1.1000000000000001</v>
      </c>
      <c r="AM16" s="76">
        <v>1.1000000000000001</v>
      </c>
      <c r="AN16" s="76">
        <v>1.1000000000000001</v>
      </c>
      <c r="AO16" s="76">
        <v>1.1000000000000001</v>
      </c>
      <c r="AQ16" s="76">
        <v>1.1000000000000001</v>
      </c>
      <c r="AR16" s="76">
        <v>1.1000000000000001</v>
      </c>
      <c r="AS16" s="76">
        <v>1.1000000000000001</v>
      </c>
      <c r="AT16" s="76">
        <v>1.1000000000000001</v>
      </c>
      <c r="AU16" s="76">
        <v>1.1000000000000001</v>
      </c>
      <c r="AV16" s="76">
        <v>1.1000000000000001</v>
      </c>
      <c r="AW16" s="76">
        <v>1.1000000000000001</v>
      </c>
      <c r="AX16" s="76">
        <v>1.1000000000000001</v>
      </c>
      <c r="AY16" s="76">
        <v>1.1000000000000001</v>
      </c>
      <c r="AZ16" s="76">
        <v>1.1000000000000001</v>
      </c>
      <c r="BA16" s="76">
        <v>1.1000000000000001</v>
      </c>
      <c r="BB16" s="76">
        <v>1.1000000000000001</v>
      </c>
      <c r="BC16" s="76">
        <v>1.1000000000000001</v>
      </c>
      <c r="BD16" s="76">
        <v>1.1000000000000001</v>
      </c>
      <c r="BE16" s="76">
        <v>0.8</v>
      </c>
      <c r="BF16" s="76">
        <v>0.8</v>
      </c>
      <c r="BG16" s="76">
        <v>0.8</v>
      </c>
      <c r="BH16" s="76">
        <v>0.8</v>
      </c>
      <c r="BI16" s="76">
        <v>0.8</v>
      </c>
      <c r="BJ16" s="76">
        <v>0.8</v>
      </c>
      <c r="BK16" s="76">
        <v>0.8</v>
      </c>
      <c r="BL16" s="76">
        <v>0.8</v>
      </c>
      <c r="BM16" s="76">
        <v>0.8</v>
      </c>
      <c r="BN16" s="76">
        <v>0.8</v>
      </c>
      <c r="BO16" s="76">
        <v>0.8</v>
      </c>
      <c r="BP16" s="76">
        <v>0.8</v>
      </c>
      <c r="BQ16" s="76">
        <v>0.8</v>
      </c>
      <c r="BR16" s="76">
        <v>0.8</v>
      </c>
      <c r="BS16" s="76">
        <v>0.8</v>
      </c>
      <c r="BT16" s="76">
        <v>0.8</v>
      </c>
      <c r="BU16" s="76">
        <v>0.8</v>
      </c>
      <c r="BV16" s="76">
        <v>0.8</v>
      </c>
      <c r="BW16" s="76">
        <v>0.8</v>
      </c>
      <c r="BX16" s="76">
        <v>0.8</v>
      </c>
      <c r="BY16" s="76">
        <v>0.8</v>
      </c>
      <c r="BZ16" s="76">
        <v>0.8</v>
      </c>
      <c r="CA16" s="76">
        <v>0.8</v>
      </c>
      <c r="CB16" s="76">
        <v>0.8</v>
      </c>
      <c r="CC16" s="76">
        <v>0.8</v>
      </c>
      <c r="CD16" s="76">
        <v>0.8</v>
      </c>
    </row>
    <row r="17" spans="1:82" ht="16.5">
      <c r="A17" s="16" t="str">
        <f>存量业务到期结构!B16</f>
        <v>非标投资</v>
      </c>
      <c r="B17" s="75"/>
      <c r="C17" s="75"/>
      <c r="D17" s="75"/>
      <c r="E17" s="75"/>
      <c r="F17" s="75"/>
      <c r="G17" s="75"/>
      <c r="H17" s="75"/>
      <c r="I17" s="75"/>
      <c r="J17" s="75"/>
      <c r="K17" s="75"/>
      <c r="L17" s="75"/>
      <c r="M17" s="75"/>
      <c r="N17" s="75"/>
      <c r="O17" s="75"/>
      <c r="P17" s="75"/>
      <c r="Q17" s="75"/>
      <c r="R17" s="75"/>
      <c r="S17" s="75"/>
      <c r="T17" s="75"/>
      <c r="U17" s="75"/>
      <c r="V17" s="75"/>
      <c r="W17" s="75"/>
      <c r="X17" s="75"/>
      <c r="Y17" s="75"/>
      <c r="Z17" s="75"/>
      <c r="AA17" s="75"/>
      <c r="AB17" s="75"/>
      <c r="AC17" s="75"/>
      <c r="AD17" s="75"/>
      <c r="AE17" s="75"/>
      <c r="AF17" s="75"/>
      <c r="AG17" s="75"/>
      <c r="AH17" s="75"/>
      <c r="AI17" s="75"/>
      <c r="AJ17" s="75"/>
      <c r="AK17" s="75"/>
      <c r="AL17" s="75"/>
      <c r="AM17" s="75"/>
      <c r="AN17" s="75"/>
      <c r="AO17" s="75"/>
      <c r="AQ17" s="75"/>
      <c r="AR17" s="75"/>
      <c r="AS17" s="75"/>
      <c r="AT17" s="75"/>
      <c r="AU17" s="75"/>
      <c r="AV17" s="75"/>
      <c r="AW17" s="75"/>
      <c r="AX17" s="75"/>
      <c r="AY17" s="75"/>
      <c r="AZ17" s="75"/>
      <c r="BA17" s="75"/>
      <c r="BB17" s="75"/>
      <c r="BC17" s="75"/>
      <c r="BD17" s="75"/>
      <c r="BE17" s="75"/>
      <c r="BF17" s="75"/>
      <c r="BG17" s="75"/>
      <c r="BH17" s="75"/>
      <c r="BI17" s="75"/>
      <c r="BJ17" s="75"/>
      <c r="BK17" s="75"/>
      <c r="BL17" s="75"/>
      <c r="BM17" s="75"/>
      <c r="BN17" s="75"/>
      <c r="BO17" s="75"/>
      <c r="BP17" s="75"/>
      <c r="BQ17" s="75"/>
      <c r="BR17" s="75"/>
      <c r="BS17" s="75"/>
      <c r="BT17" s="75"/>
      <c r="BU17" s="75"/>
      <c r="BV17" s="75"/>
      <c r="BW17" s="75"/>
      <c r="BX17" s="75"/>
      <c r="BY17" s="75"/>
      <c r="BZ17" s="75"/>
      <c r="CA17" s="75"/>
      <c r="CB17" s="75"/>
      <c r="CC17" s="75"/>
      <c r="CD17" s="75"/>
    </row>
    <row r="18" spans="1:82" ht="16.5">
      <c r="A18" s="17" t="str">
        <f>存量业务到期结构!B17</f>
        <v>信贷类非标投资</v>
      </c>
      <c r="B18" s="76">
        <v>1.1000000000000001</v>
      </c>
      <c r="C18" s="76">
        <v>1.1000000000000001</v>
      </c>
      <c r="D18" s="76">
        <v>1.1000000000000001</v>
      </c>
      <c r="E18" s="76">
        <v>1.1000000000000001</v>
      </c>
      <c r="F18" s="76">
        <v>1.1000000000000001</v>
      </c>
      <c r="G18" s="76">
        <v>1.1000000000000001</v>
      </c>
      <c r="H18" s="76">
        <v>1.1000000000000001</v>
      </c>
      <c r="I18" s="76">
        <v>1.1000000000000001</v>
      </c>
      <c r="J18" s="76">
        <v>1.1000000000000001</v>
      </c>
      <c r="K18" s="76">
        <v>1.1000000000000001</v>
      </c>
      <c r="L18" s="76">
        <v>1.1000000000000001</v>
      </c>
      <c r="M18" s="76">
        <v>1.1000000000000001</v>
      </c>
      <c r="N18" s="76">
        <v>1.1000000000000001</v>
      </c>
      <c r="O18" s="76">
        <v>1.1000000000000001</v>
      </c>
      <c r="P18" s="76">
        <v>1.1000000000000001</v>
      </c>
      <c r="Q18" s="76">
        <v>1.1000000000000001</v>
      </c>
      <c r="R18" s="76">
        <v>1.05</v>
      </c>
      <c r="S18" s="76">
        <v>1.05</v>
      </c>
      <c r="T18" s="76">
        <v>1.05</v>
      </c>
      <c r="U18" s="76">
        <v>1.05</v>
      </c>
      <c r="V18" s="76">
        <v>1.05</v>
      </c>
      <c r="W18" s="76">
        <v>1.05</v>
      </c>
      <c r="X18" s="76">
        <v>1.05</v>
      </c>
      <c r="Y18" s="76">
        <v>1.05</v>
      </c>
      <c r="Z18" s="76">
        <v>1.05</v>
      </c>
      <c r="AA18" s="76">
        <v>1.05</v>
      </c>
      <c r="AB18" s="76">
        <v>1.05</v>
      </c>
      <c r="AC18" s="76">
        <v>1.05</v>
      </c>
      <c r="AD18" s="76">
        <v>1.05</v>
      </c>
      <c r="AE18" s="76">
        <v>1.05</v>
      </c>
      <c r="AF18" s="76">
        <v>1.05</v>
      </c>
      <c r="AG18" s="76">
        <v>1.05</v>
      </c>
      <c r="AH18" s="76">
        <v>1.05</v>
      </c>
      <c r="AI18" s="76">
        <v>1.05</v>
      </c>
      <c r="AJ18" s="76">
        <v>1.05</v>
      </c>
      <c r="AK18" s="76">
        <v>1.05</v>
      </c>
      <c r="AL18" s="76">
        <v>1.05</v>
      </c>
      <c r="AM18" s="76">
        <v>1.05</v>
      </c>
      <c r="AN18" s="76">
        <v>1.05</v>
      </c>
      <c r="AO18" s="76">
        <v>1.05</v>
      </c>
      <c r="AQ18" s="76">
        <v>0.9</v>
      </c>
      <c r="AR18" s="76">
        <v>0.9</v>
      </c>
      <c r="AS18" s="76">
        <v>0.9</v>
      </c>
      <c r="AT18" s="76">
        <v>0.9</v>
      </c>
      <c r="AU18" s="76">
        <v>0.9</v>
      </c>
      <c r="AV18" s="76">
        <v>0.9</v>
      </c>
      <c r="AW18" s="76">
        <v>0.9</v>
      </c>
      <c r="AX18" s="76">
        <v>0.9</v>
      </c>
      <c r="AY18" s="76">
        <v>0.9</v>
      </c>
      <c r="AZ18" s="76">
        <v>0.9</v>
      </c>
      <c r="BA18" s="76">
        <v>0.9</v>
      </c>
      <c r="BB18" s="76">
        <v>0.9</v>
      </c>
      <c r="BC18" s="76">
        <v>0.9</v>
      </c>
      <c r="BD18" s="76">
        <v>0.9</v>
      </c>
      <c r="BE18" s="76">
        <v>0.9</v>
      </c>
      <c r="BF18" s="76">
        <v>0.9</v>
      </c>
      <c r="BG18" s="76">
        <v>0.9</v>
      </c>
      <c r="BH18" s="76">
        <v>0.9</v>
      </c>
      <c r="BI18" s="76">
        <v>0.9</v>
      </c>
      <c r="BJ18" s="76">
        <v>0.9</v>
      </c>
      <c r="BK18" s="76">
        <v>0.9</v>
      </c>
      <c r="BL18" s="76">
        <v>0.8</v>
      </c>
      <c r="BM18" s="76">
        <v>0.8</v>
      </c>
      <c r="BN18" s="76">
        <v>0.8</v>
      </c>
      <c r="BO18" s="76">
        <v>0.8</v>
      </c>
      <c r="BP18" s="76">
        <v>0.8</v>
      </c>
      <c r="BQ18" s="76">
        <v>0.8</v>
      </c>
      <c r="BR18" s="76">
        <v>0.8</v>
      </c>
      <c r="BS18" s="76">
        <v>0.8</v>
      </c>
      <c r="BT18" s="76">
        <v>0.8</v>
      </c>
      <c r="BU18" s="76">
        <v>0.8</v>
      </c>
      <c r="BV18" s="76">
        <v>0.8</v>
      </c>
      <c r="BW18" s="76">
        <v>0.8</v>
      </c>
      <c r="BX18" s="76">
        <v>0.8</v>
      </c>
      <c r="BY18" s="76">
        <v>0.8</v>
      </c>
      <c r="BZ18" s="76">
        <v>0.8</v>
      </c>
      <c r="CA18" s="76">
        <v>0.8</v>
      </c>
      <c r="CB18" s="76">
        <v>0.8</v>
      </c>
      <c r="CC18" s="76">
        <v>0.8</v>
      </c>
      <c r="CD18" s="76">
        <v>0.8</v>
      </c>
    </row>
    <row r="19" spans="1:82" ht="16.5">
      <c r="A19" s="17" t="str">
        <f>存量业务到期结构!B18</f>
        <v>非信贷类非标投资</v>
      </c>
      <c r="B19" s="76">
        <v>1</v>
      </c>
      <c r="C19" s="76">
        <v>1</v>
      </c>
      <c r="D19" s="76">
        <v>1</v>
      </c>
      <c r="E19" s="76">
        <v>1</v>
      </c>
      <c r="F19" s="76">
        <v>1</v>
      </c>
      <c r="G19" s="76">
        <v>1</v>
      </c>
      <c r="H19" s="76">
        <v>1</v>
      </c>
      <c r="I19" s="76">
        <v>1.1000000000000001</v>
      </c>
      <c r="J19" s="76">
        <v>1.1000000000000001</v>
      </c>
      <c r="K19" s="76">
        <v>1.1000000000000001</v>
      </c>
      <c r="L19" s="76">
        <v>1.1000000000000001</v>
      </c>
      <c r="M19" s="76">
        <v>1.1000000000000001</v>
      </c>
      <c r="N19" s="76">
        <v>1.1000000000000001</v>
      </c>
      <c r="O19" s="76">
        <v>1.1000000000000001</v>
      </c>
      <c r="P19" s="76">
        <v>1.1000000000000001</v>
      </c>
      <c r="Q19" s="76">
        <v>1.1000000000000001</v>
      </c>
      <c r="R19" s="76">
        <v>1.1000000000000001</v>
      </c>
      <c r="S19" s="76">
        <v>1</v>
      </c>
      <c r="T19" s="76">
        <v>1</v>
      </c>
      <c r="U19" s="76">
        <v>1</v>
      </c>
      <c r="V19" s="76">
        <v>1</v>
      </c>
      <c r="W19" s="76">
        <v>1</v>
      </c>
      <c r="X19" s="76">
        <v>1</v>
      </c>
      <c r="Y19" s="76">
        <v>1</v>
      </c>
      <c r="Z19" s="76">
        <v>1</v>
      </c>
      <c r="AA19" s="76">
        <v>1</v>
      </c>
      <c r="AB19" s="76">
        <v>1</v>
      </c>
      <c r="AC19" s="76">
        <v>1</v>
      </c>
      <c r="AD19" s="76">
        <v>1</v>
      </c>
      <c r="AE19" s="76">
        <v>1</v>
      </c>
      <c r="AF19" s="76">
        <v>1</v>
      </c>
      <c r="AG19" s="76">
        <v>1</v>
      </c>
      <c r="AH19" s="76">
        <v>1</v>
      </c>
      <c r="AI19" s="76">
        <v>1</v>
      </c>
      <c r="AJ19" s="76">
        <v>1</v>
      </c>
      <c r="AK19" s="76">
        <v>1</v>
      </c>
      <c r="AL19" s="76">
        <v>1</v>
      </c>
      <c r="AM19" s="76">
        <v>1</v>
      </c>
      <c r="AN19" s="76">
        <v>1</v>
      </c>
      <c r="AO19" s="76">
        <v>1</v>
      </c>
      <c r="AQ19" s="76">
        <v>1</v>
      </c>
      <c r="AR19" s="76">
        <v>1</v>
      </c>
      <c r="AS19" s="76">
        <v>1</v>
      </c>
      <c r="AT19" s="76">
        <v>1</v>
      </c>
      <c r="AU19" s="76">
        <v>1</v>
      </c>
      <c r="AV19" s="76">
        <v>1</v>
      </c>
      <c r="AW19" s="76">
        <v>1</v>
      </c>
      <c r="AX19" s="76">
        <v>1</v>
      </c>
      <c r="AY19" s="76">
        <v>1</v>
      </c>
      <c r="AZ19" s="76">
        <v>1</v>
      </c>
      <c r="BA19" s="76">
        <v>1</v>
      </c>
      <c r="BB19" s="76">
        <v>1</v>
      </c>
      <c r="BC19" s="76">
        <v>1</v>
      </c>
      <c r="BD19" s="76">
        <v>1</v>
      </c>
      <c r="BE19" s="76">
        <v>1</v>
      </c>
      <c r="BF19" s="76">
        <v>1</v>
      </c>
      <c r="BG19" s="76">
        <v>-0.2</v>
      </c>
      <c r="BH19" s="76">
        <v>-0.2</v>
      </c>
      <c r="BI19" s="76">
        <v>-0.2</v>
      </c>
      <c r="BJ19" s="76">
        <v>-0.2</v>
      </c>
      <c r="BK19" s="76">
        <v>-0.2</v>
      </c>
      <c r="BL19" s="76">
        <v>1</v>
      </c>
      <c r="BM19" s="76">
        <v>1</v>
      </c>
      <c r="BN19" s="76">
        <v>1</v>
      </c>
      <c r="BO19" s="76">
        <v>1</v>
      </c>
      <c r="BP19" s="76">
        <v>1</v>
      </c>
      <c r="BQ19" s="76">
        <v>1</v>
      </c>
      <c r="BR19" s="76">
        <v>1</v>
      </c>
      <c r="BS19" s="76">
        <v>1</v>
      </c>
      <c r="BT19" s="76">
        <v>1</v>
      </c>
      <c r="BU19" s="76">
        <v>1</v>
      </c>
      <c r="BV19" s="76">
        <v>1</v>
      </c>
      <c r="BW19" s="76">
        <v>1</v>
      </c>
      <c r="BX19" s="76">
        <v>1</v>
      </c>
      <c r="BY19" s="76">
        <v>1</v>
      </c>
      <c r="BZ19" s="76">
        <v>1</v>
      </c>
      <c r="CA19" s="76">
        <v>1</v>
      </c>
      <c r="CB19" s="76">
        <v>1</v>
      </c>
      <c r="CC19" s="76">
        <v>1</v>
      </c>
      <c r="CD19" s="76">
        <v>1</v>
      </c>
    </row>
    <row r="20" spans="1:82" ht="15">
      <c r="A20" s="20" t="str">
        <f>存量业务到期结构!B19</f>
        <v>存放中央银行款项</v>
      </c>
      <c r="B20" s="76">
        <v>1</v>
      </c>
      <c r="C20" s="76">
        <v>1</v>
      </c>
      <c r="D20" s="76">
        <v>1</v>
      </c>
      <c r="E20" s="76">
        <v>1</v>
      </c>
      <c r="F20" s="76">
        <v>1</v>
      </c>
      <c r="G20" s="76">
        <v>1</v>
      </c>
      <c r="H20" s="76">
        <v>1</v>
      </c>
      <c r="I20" s="76">
        <v>1</v>
      </c>
      <c r="J20" s="76">
        <v>1</v>
      </c>
      <c r="K20" s="76">
        <v>1</v>
      </c>
      <c r="L20" s="76">
        <v>1</v>
      </c>
      <c r="M20" s="76">
        <v>1</v>
      </c>
      <c r="N20" s="76">
        <v>1</v>
      </c>
      <c r="O20" s="76">
        <v>1</v>
      </c>
      <c r="P20" s="76">
        <v>1</v>
      </c>
      <c r="Q20" s="76">
        <v>1</v>
      </c>
      <c r="R20" s="76">
        <v>1</v>
      </c>
      <c r="S20" s="76">
        <v>1</v>
      </c>
      <c r="T20" s="76">
        <v>1</v>
      </c>
      <c r="U20" s="76">
        <v>1</v>
      </c>
      <c r="V20" s="76">
        <v>1</v>
      </c>
      <c r="W20" s="76">
        <v>1</v>
      </c>
      <c r="X20" s="76">
        <v>1</v>
      </c>
      <c r="Y20" s="76">
        <v>1</v>
      </c>
      <c r="Z20" s="76">
        <v>1</v>
      </c>
      <c r="AA20" s="76">
        <v>1</v>
      </c>
      <c r="AB20" s="76">
        <v>1</v>
      </c>
      <c r="AC20" s="76">
        <v>1</v>
      </c>
      <c r="AD20" s="76">
        <v>1</v>
      </c>
      <c r="AE20" s="76">
        <v>1</v>
      </c>
      <c r="AF20" s="76">
        <v>1</v>
      </c>
      <c r="AG20" s="76">
        <v>1</v>
      </c>
      <c r="AH20" s="76">
        <v>1</v>
      </c>
      <c r="AI20" s="76">
        <v>1</v>
      </c>
      <c r="AJ20" s="76">
        <v>1</v>
      </c>
      <c r="AK20" s="76">
        <v>1</v>
      </c>
      <c r="AL20" s="76">
        <v>1</v>
      </c>
      <c r="AM20" s="76">
        <v>1</v>
      </c>
      <c r="AN20" s="76">
        <v>1</v>
      </c>
      <c r="AO20" s="76">
        <v>1</v>
      </c>
      <c r="AQ20" s="76">
        <v>1</v>
      </c>
      <c r="AR20" s="76">
        <v>1</v>
      </c>
      <c r="AS20" s="76">
        <v>1</v>
      </c>
      <c r="AT20" s="76">
        <v>1</v>
      </c>
      <c r="AU20" s="76">
        <v>1</v>
      </c>
      <c r="AV20" s="76">
        <v>1</v>
      </c>
      <c r="AW20" s="76">
        <v>1</v>
      </c>
      <c r="AX20" s="76">
        <v>1</v>
      </c>
      <c r="AY20" s="76">
        <v>1</v>
      </c>
      <c r="AZ20" s="76">
        <v>1</v>
      </c>
      <c r="BA20" s="76">
        <v>1</v>
      </c>
      <c r="BB20" s="76">
        <v>1</v>
      </c>
      <c r="BC20" s="76">
        <v>1</v>
      </c>
      <c r="BD20" s="76">
        <v>1</v>
      </c>
      <c r="BE20" s="76">
        <v>1</v>
      </c>
      <c r="BF20" s="76">
        <v>1</v>
      </c>
      <c r="BG20" s="76">
        <v>1</v>
      </c>
      <c r="BH20" s="76">
        <v>1</v>
      </c>
      <c r="BI20" s="76">
        <v>1</v>
      </c>
      <c r="BJ20" s="76">
        <v>1</v>
      </c>
      <c r="BK20" s="76">
        <v>1</v>
      </c>
      <c r="BL20" s="76">
        <v>1</v>
      </c>
      <c r="BM20" s="76">
        <v>1</v>
      </c>
      <c r="BN20" s="76">
        <v>1</v>
      </c>
      <c r="BO20" s="76">
        <v>1</v>
      </c>
      <c r="BP20" s="76">
        <v>1</v>
      </c>
      <c r="BQ20" s="76">
        <v>1</v>
      </c>
      <c r="BR20" s="76">
        <v>1</v>
      </c>
      <c r="BS20" s="76">
        <v>1</v>
      </c>
      <c r="BT20" s="76">
        <v>1</v>
      </c>
      <c r="BU20" s="76">
        <v>1</v>
      </c>
      <c r="BV20" s="76">
        <v>1</v>
      </c>
      <c r="BW20" s="76">
        <v>1</v>
      </c>
      <c r="BX20" s="76">
        <v>1</v>
      </c>
      <c r="BY20" s="76">
        <v>1</v>
      </c>
      <c r="BZ20" s="76">
        <v>1</v>
      </c>
      <c r="CA20" s="76">
        <v>1</v>
      </c>
      <c r="CB20" s="76">
        <v>1</v>
      </c>
      <c r="CC20" s="76">
        <v>1</v>
      </c>
      <c r="CD20" s="76">
        <v>1</v>
      </c>
    </row>
    <row r="21" spans="1:82" ht="15">
      <c r="A21" s="15" t="str">
        <f>存量业务到期结构!B20</f>
        <v>存放同业和其他金融机构款项</v>
      </c>
      <c r="B21" s="75"/>
      <c r="C21" s="75"/>
      <c r="D21" s="75"/>
      <c r="E21" s="75"/>
      <c r="F21" s="75"/>
      <c r="G21" s="75"/>
      <c r="H21" s="75"/>
      <c r="I21" s="75"/>
      <c r="J21" s="75"/>
      <c r="K21" s="75"/>
      <c r="L21" s="75"/>
      <c r="M21" s="75"/>
      <c r="N21" s="75"/>
      <c r="O21" s="75"/>
      <c r="P21" s="75"/>
      <c r="Q21" s="75"/>
      <c r="R21" s="75"/>
      <c r="S21" s="75"/>
      <c r="T21" s="75"/>
      <c r="U21" s="75"/>
      <c r="V21" s="75"/>
      <c r="W21" s="75"/>
      <c r="X21" s="75"/>
      <c r="Y21" s="75"/>
      <c r="Z21" s="75"/>
      <c r="AA21" s="75"/>
      <c r="AB21" s="75"/>
      <c r="AC21" s="75"/>
      <c r="AD21" s="75"/>
      <c r="AE21" s="75"/>
      <c r="AF21" s="75"/>
      <c r="AG21" s="75"/>
      <c r="AH21" s="75"/>
      <c r="AI21" s="75"/>
      <c r="AJ21" s="75"/>
      <c r="AK21" s="75"/>
      <c r="AL21" s="75"/>
      <c r="AM21" s="75"/>
      <c r="AN21" s="75"/>
      <c r="AO21" s="75"/>
      <c r="AQ21" s="75"/>
      <c r="AR21" s="75"/>
      <c r="AS21" s="75"/>
      <c r="AT21" s="75"/>
      <c r="AU21" s="75"/>
      <c r="AV21" s="75"/>
      <c r="AW21" s="75"/>
      <c r="AX21" s="75"/>
      <c r="AY21" s="75"/>
      <c r="AZ21" s="75"/>
      <c r="BA21" s="75"/>
      <c r="BB21" s="75"/>
      <c r="BC21" s="75"/>
      <c r="BD21" s="75"/>
      <c r="BE21" s="75"/>
      <c r="BF21" s="75"/>
      <c r="BG21" s="75"/>
      <c r="BH21" s="75"/>
      <c r="BI21" s="75"/>
      <c r="BJ21" s="75"/>
      <c r="BK21" s="75"/>
      <c r="BL21" s="75"/>
      <c r="BM21" s="75"/>
      <c r="BN21" s="75"/>
      <c r="BO21" s="75"/>
      <c r="BP21" s="75"/>
      <c r="BQ21" s="75"/>
      <c r="BR21" s="75"/>
      <c r="BS21" s="75"/>
      <c r="BT21" s="75"/>
      <c r="BU21" s="75"/>
      <c r="BV21" s="75"/>
      <c r="BW21" s="75"/>
      <c r="BX21" s="75"/>
      <c r="BY21" s="75"/>
      <c r="BZ21" s="75"/>
      <c r="CA21" s="75"/>
      <c r="CB21" s="75"/>
      <c r="CC21" s="75"/>
      <c r="CD21" s="75"/>
    </row>
    <row r="22" spans="1:82" ht="16.5">
      <c r="A22" s="22" t="str">
        <f>存量业务到期结构!B21</f>
        <v>存放同业和其他金融机构款项 定期</v>
      </c>
      <c r="B22" s="76">
        <v>1.2</v>
      </c>
      <c r="C22" s="76">
        <v>1.2</v>
      </c>
      <c r="D22" s="76">
        <v>1.2</v>
      </c>
      <c r="E22" s="76">
        <v>1.2</v>
      </c>
      <c r="F22" s="76">
        <v>1.2</v>
      </c>
      <c r="G22" s="76">
        <v>1.2</v>
      </c>
      <c r="H22" s="76">
        <v>1.2</v>
      </c>
      <c r="I22" s="76">
        <v>1.2</v>
      </c>
      <c r="J22" s="76">
        <v>1.2</v>
      </c>
      <c r="K22" s="76">
        <v>1.2</v>
      </c>
      <c r="L22" s="76">
        <v>1.2</v>
      </c>
      <c r="M22" s="76">
        <v>1.2</v>
      </c>
      <c r="N22" s="76">
        <v>1.2</v>
      </c>
      <c r="O22" s="76">
        <v>1.2</v>
      </c>
      <c r="P22" s="76">
        <v>1.2</v>
      </c>
      <c r="Q22" s="76">
        <v>1.2</v>
      </c>
      <c r="R22" s="76">
        <v>1.2</v>
      </c>
      <c r="S22" s="76">
        <v>1.2</v>
      </c>
      <c r="T22" s="76">
        <v>1.2</v>
      </c>
      <c r="U22" s="76">
        <v>1.2</v>
      </c>
      <c r="V22" s="76">
        <v>1.2</v>
      </c>
      <c r="W22" s="76">
        <v>1.2</v>
      </c>
      <c r="X22" s="76">
        <v>1.2</v>
      </c>
      <c r="Y22" s="76">
        <v>1.2</v>
      </c>
      <c r="Z22" s="76">
        <v>1.2</v>
      </c>
      <c r="AA22" s="76">
        <v>1.2</v>
      </c>
      <c r="AB22" s="76">
        <v>1.2</v>
      </c>
      <c r="AC22" s="76">
        <v>1.2</v>
      </c>
      <c r="AD22" s="76">
        <v>1.2</v>
      </c>
      <c r="AE22" s="76">
        <v>1.2</v>
      </c>
      <c r="AF22" s="76">
        <v>1.2</v>
      </c>
      <c r="AG22" s="76">
        <v>1.2</v>
      </c>
      <c r="AH22" s="76">
        <v>1.2</v>
      </c>
      <c r="AI22" s="76">
        <v>1.2</v>
      </c>
      <c r="AJ22" s="76">
        <v>1.2</v>
      </c>
      <c r="AK22" s="76">
        <v>1.2</v>
      </c>
      <c r="AL22" s="76">
        <v>1.2</v>
      </c>
      <c r="AM22" s="76">
        <v>1.2</v>
      </c>
      <c r="AN22" s="76">
        <v>1.2</v>
      </c>
      <c r="AO22" s="76">
        <v>1.2</v>
      </c>
      <c r="AQ22" s="76">
        <v>0.5</v>
      </c>
      <c r="AR22" s="76">
        <v>0.5</v>
      </c>
      <c r="AS22" s="76">
        <v>0.5</v>
      </c>
      <c r="AT22" s="76">
        <v>0.5</v>
      </c>
      <c r="AU22" s="76">
        <v>0.5</v>
      </c>
      <c r="AV22" s="76">
        <v>0.5</v>
      </c>
      <c r="AW22" s="76">
        <v>0.5</v>
      </c>
      <c r="AX22" s="76">
        <v>0.5</v>
      </c>
      <c r="AY22" s="76">
        <v>0.5</v>
      </c>
      <c r="AZ22" s="76">
        <v>0.5</v>
      </c>
      <c r="BA22" s="76">
        <v>0.5</v>
      </c>
      <c r="BB22" s="76">
        <v>0.5</v>
      </c>
      <c r="BC22" s="76">
        <v>0.5</v>
      </c>
      <c r="BD22" s="76">
        <v>0.5</v>
      </c>
      <c r="BE22" s="76">
        <v>0.5</v>
      </c>
      <c r="BF22" s="76">
        <v>0.5</v>
      </c>
      <c r="BG22" s="76">
        <v>0.5</v>
      </c>
      <c r="BH22" s="76">
        <v>0.5</v>
      </c>
      <c r="BI22" s="76">
        <v>0.5</v>
      </c>
      <c r="BJ22" s="76">
        <v>0.5</v>
      </c>
      <c r="BK22" s="76">
        <v>0.5</v>
      </c>
      <c r="BL22" s="76">
        <v>0.5</v>
      </c>
      <c r="BM22" s="76">
        <v>0.5</v>
      </c>
      <c r="BN22" s="76">
        <v>0.5</v>
      </c>
      <c r="BO22" s="76">
        <v>0.5</v>
      </c>
      <c r="BP22" s="76">
        <v>0.5</v>
      </c>
      <c r="BQ22" s="76">
        <v>0.5</v>
      </c>
      <c r="BR22" s="76">
        <v>0.5</v>
      </c>
      <c r="BS22" s="76">
        <v>0.5</v>
      </c>
      <c r="BT22" s="76">
        <v>0.5</v>
      </c>
      <c r="BU22" s="76">
        <v>0.5</v>
      </c>
      <c r="BV22" s="76">
        <v>0.5</v>
      </c>
      <c r="BW22" s="76">
        <v>0.5</v>
      </c>
      <c r="BX22" s="76">
        <v>0.5</v>
      </c>
      <c r="BY22" s="76">
        <v>0.5</v>
      </c>
      <c r="BZ22" s="76">
        <v>0.5</v>
      </c>
      <c r="CA22" s="76">
        <v>0.5</v>
      </c>
      <c r="CB22" s="76">
        <v>0.5</v>
      </c>
      <c r="CC22" s="76">
        <v>0.5</v>
      </c>
      <c r="CD22" s="76">
        <v>0.5</v>
      </c>
    </row>
    <row r="23" spans="1:82" ht="16.5">
      <c r="A23" s="21" t="str">
        <f>存量业务到期结构!B22</f>
        <v>存放同业和其他金融机构款项 活期</v>
      </c>
      <c r="B23" s="76">
        <v>1.2</v>
      </c>
      <c r="C23" s="76">
        <v>1.2</v>
      </c>
      <c r="D23" s="76">
        <v>1.2</v>
      </c>
      <c r="E23" s="76">
        <v>1.2</v>
      </c>
      <c r="F23" s="76">
        <v>1.2</v>
      </c>
      <c r="G23" s="76">
        <v>1.2</v>
      </c>
      <c r="H23" s="76">
        <v>1.2</v>
      </c>
      <c r="I23" s="76">
        <v>1.2</v>
      </c>
      <c r="J23" s="76">
        <v>1.2</v>
      </c>
      <c r="K23" s="76">
        <v>1.2</v>
      </c>
      <c r="L23" s="76">
        <v>1.2</v>
      </c>
      <c r="M23" s="76">
        <v>1.2</v>
      </c>
      <c r="N23" s="76">
        <v>1.2</v>
      </c>
      <c r="O23" s="76">
        <v>1.2</v>
      </c>
      <c r="P23" s="76">
        <v>1.2</v>
      </c>
      <c r="Q23" s="76">
        <v>1.2</v>
      </c>
      <c r="R23" s="76">
        <v>1.2</v>
      </c>
      <c r="S23" s="76">
        <v>1.2</v>
      </c>
      <c r="T23" s="76">
        <v>1.2</v>
      </c>
      <c r="U23" s="76">
        <v>1.2</v>
      </c>
      <c r="V23" s="76">
        <v>1.2</v>
      </c>
      <c r="W23" s="76">
        <v>1.2</v>
      </c>
      <c r="X23" s="76">
        <v>1.2</v>
      </c>
      <c r="Y23" s="76">
        <v>1.2</v>
      </c>
      <c r="Z23" s="76">
        <v>1.2</v>
      </c>
      <c r="AA23" s="76">
        <v>1.2</v>
      </c>
      <c r="AB23" s="76">
        <v>1.2</v>
      </c>
      <c r="AC23" s="76">
        <v>1.2</v>
      </c>
      <c r="AD23" s="76">
        <v>1.2</v>
      </c>
      <c r="AE23" s="76">
        <v>1.2</v>
      </c>
      <c r="AF23" s="76">
        <v>1.2</v>
      </c>
      <c r="AG23" s="76">
        <v>1.2</v>
      </c>
      <c r="AH23" s="76">
        <v>1.2</v>
      </c>
      <c r="AI23" s="76">
        <v>1.2</v>
      </c>
      <c r="AJ23" s="76">
        <v>1.2</v>
      </c>
      <c r="AK23" s="76">
        <v>1.2</v>
      </c>
      <c r="AL23" s="76">
        <v>1.2</v>
      </c>
      <c r="AM23" s="76">
        <v>1.2</v>
      </c>
      <c r="AN23" s="76">
        <v>1.2</v>
      </c>
      <c r="AO23" s="76">
        <v>1.2</v>
      </c>
      <c r="AQ23" s="76">
        <v>1</v>
      </c>
      <c r="AR23" s="76">
        <v>1</v>
      </c>
      <c r="AS23" s="76">
        <v>1</v>
      </c>
      <c r="AT23" s="76">
        <v>1</v>
      </c>
      <c r="AU23" s="76">
        <v>1</v>
      </c>
      <c r="AV23" s="76">
        <v>1</v>
      </c>
      <c r="AW23" s="76">
        <v>1</v>
      </c>
      <c r="AX23" s="76">
        <v>1</v>
      </c>
      <c r="AY23" s="76">
        <v>1</v>
      </c>
      <c r="AZ23" s="76">
        <v>1</v>
      </c>
      <c r="BA23" s="76">
        <v>1</v>
      </c>
      <c r="BB23" s="76">
        <v>1</v>
      </c>
      <c r="BC23" s="76">
        <v>1</v>
      </c>
      <c r="BD23" s="76">
        <v>1</v>
      </c>
      <c r="BE23" s="76">
        <v>1</v>
      </c>
      <c r="BF23" s="76">
        <v>1</v>
      </c>
      <c r="BG23" s="76">
        <v>1</v>
      </c>
      <c r="BH23" s="76">
        <v>1</v>
      </c>
      <c r="BI23" s="76">
        <v>1</v>
      </c>
      <c r="BJ23" s="76">
        <v>1</v>
      </c>
      <c r="BK23" s="76">
        <v>1</v>
      </c>
      <c r="BL23" s="76">
        <v>1</v>
      </c>
      <c r="BM23" s="76">
        <v>1</v>
      </c>
      <c r="BN23" s="76">
        <v>1</v>
      </c>
      <c r="BO23" s="76">
        <v>1</v>
      </c>
      <c r="BP23" s="76">
        <v>1</v>
      </c>
      <c r="BQ23" s="76">
        <v>1</v>
      </c>
      <c r="BR23" s="76">
        <v>1</v>
      </c>
      <c r="BS23" s="76">
        <v>1</v>
      </c>
      <c r="BT23" s="76">
        <v>1</v>
      </c>
      <c r="BU23" s="76">
        <v>1</v>
      </c>
      <c r="BV23" s="76">
        <v>1</v>
      </c>
      <c r="BW23" s="76">
        <v>1</v>
      </c>
      <c r="BX23" s="76">
        <v>1</v>
      </c>
      <c r="BY23" s="76">
        <v>1</v>
      </c>
      <c r="BZ23" s="76">
        <v>1</v>
      </c>
      <c r="CA23" s="76">
        <v>1</v>
      </c>
      <c r="CB23" s="76">
        <v>1</v>
      </c>
      <c r="CC23" s="76">
        <v>1</v>
      </c>
      <c r="CD23" s="76">
        <v>1</v>
      </c>
    </row>
    <row r="24" spans="1:82" ht="15">
      <c r="A24" s="15" t="str">
        <f>存量业务到期结构!B23</f>
        <v>拆出资金</v>
      </c>
      <c r="B24" s="76">
        <v>1.1000000000000001</v>
      </c>
      <c r="C24" s="76">
        <v>1.1000000000000001</v>
      </c>
      <c r="D24" s="76">
        <v>1.1000000000000001</v>
      </c>
      <c r="E24" s="76">
        <v>1.1000000000000001</v>
      </c>
      <c r="F24" s="76">
        <v>1.2</v>
      </c>
      <c r="G24" s="76">
        <v>1.2</v>
      </c>
      <c r="H24" s="76">
        <v>1.2</v>
      </c>
      <c r="I24" s="76">
        <v>1.2</v>
      </c>
      <c r="J24" s="76">
        <v>1.2</v>
      </c>
      <c r="K24" s="76">
        <v>1.2</v>
      </c>
      <c r="L24" s="76">
        <v>1.2</v>
      </c>
      <c r="M24" s="76">
        <v>1.2</v>
      </c>
      <c r="N24" s="76">
        <v>1.2</v>
      </c>
      <c r="O24" s="76">
        <v>1.2</v>
      </c>
      <c r="P24" s="76">
        <v>1.2</v>
      </c>
      <c r="Q24" s="76">
        <v>1.2</v>
      </c>
      <c r="R24" s="76">
        <v>1.2</v>
      </c>
      <c r="S24" s="76">
        <v>1.2</v>
      </c>
      <c r="T24" s="76">
        <v>1.2</v>
      </c>
      <c r="U24" s="76">
        <v>1.2</v>
      </c>
      <c r="V24" s="76">
        <v>1.2</v>
      </c>
      <c r="W24" s="76">
        <v>1.2</v>
      </c>
      <c r="X24" s="76">
        <v>1.2</v>
      </c>
      <c r="Y24" s="76">
        <v>1.2</v>
      </c>
      <c r="Z24" s="76">
        <v>1.2</v>
      </c>
      <c r="AA24" s="76">
        <v>1.2</v>
      </c>
      <c r="AB24" s="76">
        <v>1.2</v>
      </c>
      <c r="AC24" s="76">
        <v>1.2</v>
      </c>
      <c r="AD24" s="76">
        <v>1.2</v>
      </c>
      <c r="AE24" s="76">
        <v>1.2</v>
      </c>
      <c r="AF24" s="76">
        <v>1.2</v>
      </c>
      <c r="AG24" s="76">
        <v>1.2</v>
      </c>
      <c r="AH24" s="76">
        <v>1.2</v>
      </c>
      <c r="AI24" s="76">
        <v>1.2</v>
      </c>
      <c r="AJ24" s="76">
        <v>1.2</v>
      </c>
      <c r="AK24" s="76">
        <v>1.2</v>
      </c>
      <c r="AL24" s="76">
        <v>1.2</v>
      </c>
      <c r="AM24" s="76">
        <v>1.2</v>
      </c>
      <c r="AN24" s="76">
        <v>1.2</v>
      </c>
      <c r="AO24" s="76">
        <v>1.2</v>
      </c>
      <c r="AQ24" s="76">
        <v>0.7</v>
      </c>
      <c r="AR24" s="76">
        <v>0.7</v>
      </c>
      <c r="AS24" s="76">
        <v>0.7</v>
      </c>
      <c r="AT24" s="76">
        <v>0.7</v>
      </c>
      <c r="AU24" s="76">
        <v>0.7</v>
      </c>
      <c r="AV24" s="76">
        <v>0.7</v>
      </c>
      <c r="AW24" s="76">
        <v>0.7</v>
      </c>
      <c r="AX24" s="76">
        <v>0.7</v>
      </c>
      <c r="AY24" s="76">
        <v>0.7</v>
      </c>
      <c r="AZ24" s="76">
        <v>0.7</v>
      </c>
      <c r="BA24" s="76">
        <v>0.7</v>
      </c>
      <c r="BB24" s="76">
        <v>0.7</v>
      </c>
      <c r="BC24" s="76">
        <v>0.7</v>
      </c>
      <c r="BD24" s="76">
        <v>0.7</v>
      </c>
      <c r="BE24" s="76">
        <v>0.7</v>
      </c>
      <c r="BF24" s="76">
        <v>0.7</v>
      </c>
      <c r="BG24" s="76">
        <v>0.7</v>
      </c>
      <c r="BH24" s="76">
        <v>0.7</v>
      </c>
      <c r="BI24" s="76">
        <v>0.7</v>
      </c>
      <c r="BJ24" s="76">
        <v>0.7</v>
      </c>
      <c r="BK24" s="76">
        <v>0.7</v>
      </c>
      <c r="BL24" s="76">
        <v>0.7</v>
      </c>
      <c r="BM24" s="76">
        <v>0.7</v>
      </c>
      <c r="BN24" s="76">
        <v>0.7</v>
      </c>
      <c r="BO24" s="76">
        <v>0.7</v>
      </c>
      <c r="BP24" s="76">
        <v>0.7</v>
      </c>
      <c r="BQ24" s="76">
        <v>0.7</v>
      </c>
      <c r="BR24" s="76">
        <v>0.7</v>
      </c>
      <c r="BS24" s="76">
        <v>0.7</v>
      </c>
      <c r="BT24" s="76">
        <v>0.7</v>
      </c>
      <c r="BU24" s="76">
        <v>0.7</v>
      </c>
      <c r="BV24" s="76">
        <v>0.7</v>
      </c>
      <c r="BW24" s="76">
        <v>0.7</v>
      </c>
      <c r="BX24" s="76">
        <v>0.7</v>
      </c>
      <c r="BY24" s="76">
        <v>0.7</v>
      </c>
      <c r="BZ24" s="76">
        <v>0.7</v>
      </c>
      <c r="CA24" s="76">
        <v>0.7</v>
      </c>
      <c r="CB24" s="76">
        <v>0.7</v>
      </c>
      <c r="CC24" s="76">
        <v>0.7</v>
      </c>
      <c r="CD24" s="76">
        <v>0.7</v>
      </c>
    </row>
    <row r="25" spans="1:82" ht="15">
      <c r="A25" s="15" t="str">
        <f>存量业务到期结构!B24</f>
        <v>买入返售金融资产</v>
      </c>
      <c r="B25" s="75"/>
      <c r="C25" s="75"/>
      <c r="D25" s="75"/>
      <c r="E25" s="75"/>
      <c r="F25" s="75"/>
      <c r="G25" s="75"/>
      <c r="H25" s="75"/>
      <c r="I25" s="75"/>
      <c r="J25" s="75"/>
      <c r="K25" s="75"/>
      <c r="L25" s="75"/>
      <c r="M25" s="75"/>
      <c r="N25" s="75"/>
      <c r="O25" s="75"/>
      <c r="P25" s="75"/>
      <c r="Q25" s="75"/>
      <c r="R25" s="75"/>
      <c r="S25" s="75"/>
      <c r="T25" s="75"/>
      <c r="U25" s="75"/>
      <c r="V25" s="75"/>
      <c r="W25" s="75"/>
      <c r="X25" s="75"/>
      <c r="Y25" s="75"/>
      <c r="Z25" s="75"/>
      <c r="AA25" s="75"/>
      <c r="AB25" s="75"/>
      <c r="AC25" s="75"/>
      <c r="AD25" s="75"/>
      <c r="AE25" s="75"/>
      <c r="AF25" s="75"/>
      <c r="AG25" s="75"/>
      <c r="AH25" s="75"/>
      <c r="AI25" s="75"/>
      <c r="AJ25" s="75"/>
      <c r="AK25" s="75"/>
      <c r="AL25" s="75"/>
      <c r="AM25" s="75"/>
      <c r="AN25" s="75"/>
      <c r="AO25" s="75"/>
      <c r="AQ25" s="75"/>
      <c r="AR25" s="75"/>
      <c r="AS25" s="75"/>
      <c r="AT25" s="75"/>
      <c r="AU25" s="75"/>
      <c r="AV25" s="75"/>
      <c r="AW25" s="75"/>
      <c r="AX25" s="75"/>
      <c r="AY25" s="75"/>
      <c r="AZ25" s="75"/>
      <c r="BA25" s="75"/>
      <c r="BB25" s="75"/>
      <c r="BC25" s="75"/>
      <c r="BD25" s="75"/>
      <c r="BE25" s="75"/>
      <c r="BF25" s="75"/>
      <c r="BG25" s="75"/>
      <c r="BH25" s="75"/>
      <c r="BI25" s="75"/>
      <c r="BJ25" s="75"/>
      <c r="BK25" s="75"/>
      <c r="BL25" s="75"/>
      <c r="BM25" s="75"/>
      <c r="BN25" s="75"/>
      <c r="BO25" s="75"/>
      <c r="BP25" s="75"/>
      <c r="BQ25" s="75"/>
      <c r="BR25" s="75"/>
      <c r="BS25" s="75"/>
      <c r="BT25" s="75"/>
      <c r="BU25" s="75"/>
      <c r="BV25" s="75"/>
      <c r="BW25" s="75"/>
      <c r="BX25" s="75"/>
      <c r="BY25" s="75"/>
      <c r="BZ25" s="75"/>
      <c r="CA25" s="75"/>
      <c r="CB25" s="75"/>
      <c r="CC25" s="75"/>
      <c r="CD25" s="75"/>
    </row>
    <row r="26" spans="1:82" ht="16.5">
      <c r="A26" s="17" t="str">
        <f>存量业务到期结构!B25</f>
        <v>买入返售债券</v>
      </c>
      <c r="B26" s="76">
        <v>1.1000000000000001</v>
      </c>
      <c r="C26" s="76">
        <v>1.1000000000000001</v>
      </c>
      <c r="D26" s="76">
        <v>1.1000000000000001</v>
      </c>
      <c r="E26" s="76">
        <v>1.1000000000000001</v>
      </c>
      <c r="F26" s="76">
        <v>1.2</v>
      </c>
      <c r="G26" s="76">
        <v>1.2</v>
      </c>
      <c r="H26" s="76">
        <v>1.2</v>
      </c>
      <c r="I26" s="76">
        <v>1.2</v>
      </c>
      <c r="J26" s="76">
        <v>1.2</v>
      </c>
      <c r="K26" s="76">
        <v>1.2</v>
      </c>
      <c r="L26" s="76">
        <v>1.2</v>
      </c>
      <c r="M26" s="76">
        <v>1.2</v>
      </c>
      <c r="N26" s="76">
        <v>1.2</v>
      </c>
      <c r="O26" s="76">
        <v>1.2</v>
      </c>
      <c r="P26" s="76">
        <v>1.2</v>
      </c>
      <c r="Q26" s="76">
        <v>1.2</v>
      </c>
      <c r="R26" s="76">
        <v>1.3</v>
      </c>
      <c r="S26" s="76">
        <v>1.3</v>
      </c>
      <c r="T26" s="76">
        <v>1.3</v>
      </c>
      <c r="U26" s="76">
        <v>1.3</v>
      </c>
      <c r="V26" s="76">
        <v>1.3</v>
      </c>
      <c r="W26" s="76">
        <v>1.5</v>
      </c>
      <c r="X26" s="76">
        <v>1.5</v>
      </c>
      <c r="Y26" s="76">
        <v>1.5</v>
      </c>
      <c r="Z26" s="76">
        <v>1.5</v>
      </c>
      <c r="AA26" s="76">
        <v>1.5</v>
      </c>
      <c r="AB26" s="76">
        <v>1.5</v>
      </c>
      <c r="AC26" s="76">
        <v>1.5</v>
      </c>
      <c r="AD26" s="76">
        <v>1.5</v>
      </c>
      <c r="AE26" s="76">
        <v>1.5</v>
      </c>
      <c r="AF26" s="76">
        <v>1.5</v>
      </c>
      <c r="AG26" s="76">
        <v>1.5</v>
      </c>
      <c r="AH26" s="76">
        <v>1.5</v>
      </c>
      <c r="AI26" s="76">
        <v>1.5</v>
      </c>
      <c r="AJ26" s="76">
        <v>1.5</v>
      </c>
      <c r="AK26" s="76">
        <v>1.5</v>
      </c>
      <c r="AL26" s="76">
        <v>1.5</v>
      </c>
      <c r="AM26" s="76">
        <v>1.5</v>
      </c>
      <c r="AN26" s="76">
        <v>1.5</v>
      </c>
      <c r="AO26" s="76">
        <v>1.5</v>
      </c>
      <c r="AQ26" s="76">
        <v>0.7</v>
      </c>
      <c r="AR26" s="76">
        <v>0.7</v>
      </c>
      <c r="AS26" s="76">
        <v>0.7</v>
      </c>
      <c r="AT26" s="76">
        <v>0.7</v>
      </c>
      <c r="AU26" s="76">
        <v>0.7</v>
      </c>
      <c r="AV26" s="76">
        <v>0.7</v>
      </c>
      <c r="AW26" s="76">
        <v>0.7</v>
      </c>
      <c r="AX26" s="76">
        <v>0.7</v>
      </c>
      <c r="AY26" s="76">
        <v>0.7</v>
      </c>
      <c r="AZ26" s="76">
        <v>0.7</v>
      </c>
      <c r="BA26" s="76">
        <v>0.7</v>
      </c>
      <c r="BB26" s="76">
        <v>0.7</v>
      </c>
      <c r="BC26" s="76">
        <v>0.7</v>
      </c>
      <c r="BD26" s="76">
        <v>0.7</v>
      </c>
      <c r="BE26" s="76">
        <v>0.7</v>
      </c>
      <c r="BF26" s="76">
        <v>0.7</v>
      </c>
      <c r="BG26" s="76">
        <v>0.7</v>
      </c>
      <c r="BH26" s="76">
        <v>0.7</v>
      </c>
      <c r="BI26" s="76">
        <v>0.7</v>
      </c>
      <c r="BJ26" s="76">
        <v>0.7</v>
      </c>
      <c r="BK26" s="76">
        <v>0.7</v>
      </c>
      <c r="BL26" s="76">
        <v>0.7</v>
      </c>
      <c r="BM26" s="76">
        <v>0.7</v>
      </c>
      <c r="BN26" s="76">
        <v>0.7</v>
      </c>
      <c r="BO26" s="76">
        <v>0.7</v>
      </c>
      <c r="BP26" s="76">
        <v>0.7</v>
      </c>
      <c r="BQ26" s="76">
        <v>0.7</v>
      </c>
      <c r="BR26" s="76">
        <v>0.7</v>
      </c>
      <c r="BS26" s="76">
        <v>0.7</v>
      </c>
      <c r="BT26" s="76">
        <v>0.7</v>
      </c>
      <c r="BU26" s="76">
        <v>0.7</v>
      </c>
      <c r="BV26" s="76">
        <v>0.7</v>
      </c>
      <c r="BW26" s="76">
        <v>0.7</v>
      </c>
      <c r="BX26" s="76">
        <v>0.7</v>
      </c>
      <c r="BY26" s="76">
        <v>0.7</v>
      </c>
      <c r="BZ26" s="76">
        <v>0.7</v>
      </c>
      <c r="CA26" s="76">
        <v>0.7</v>
      </c>
      <c r="CB26" s="76">
        <v>0.7</v>
      </c>
      <c r="CC26" s="76">
        <v>0.7</v>
      </c>
      <c r="CD26" s="76">
        <v>0.7</v>
      </c>
    </row>
    <row r="27" spans="1:82" ht="16.5">
      <c r="A27" s="17" t="str">
        <f>存量业务到期结构!B26</f>
        <v>买入返售贷款</v>
      </c>
      <c r="B27" s="76">
        <v>1</v>
      </c>
      <c r="C27" s="76">
        <v>1</v>
      </c>
      <c r="D27" s="76">
        <v>1</v>
      </c>
      <c r="E27" s="76">
        <v>1</v>
      </c>
      <c r="F27" s="76">
        <v>1</v>
      </c>
      <c r="G27" s="76">
        <v>1</v>
      </c>
      <c r="H27" s="76">
        <v>1</v>
      </c>
      <c r="I27" s="76">
        <v>1</v>
      </c>
      <c r="J27" s="76">
        <v>1</v>
      </c>
      <c r="K27" s="76">
        <v>1</v>
      </c>
      <c r="L27" s="76">
        <v>1</v>
      </c>
      <c r="M27" s="76">
        <v>1</v>
      </c>
      <c r="N27" s="76">
        <v>1</v>
      </c>
      <c r="O27" s="76">
        <v>1</v>
      </c>
      <c r="P27" s="76">
        <v>1</v>
      </c>
      <c r="Q27" s="76">
        <v>1</v>
      </c>
      <c r="R27" s="76">
        <v>1</v>
      </c>
      <c r="S27" s="76">
        <v>1</v>
      </c>
      <c r="T27" s="76">
        <v>1</v>
      </c>
      <c r="U27" s="76">
        <v>1</v>
      </c>
      <c r="V27" s="76">
        <v>1</v>
      </c>
      <c r="W27" s="76">
        <v>1.5</v>
      </c>
      <c r="X27" s="76">
        <v>1.5</v>
      </c>
      <c r="Y27" s="76">
        <v>1.5</v>
      </c>
      <c r="Z27" s="76">
        <v>1.5</v>
      </c>
      <c r="AA27" s="76">
        <v>1.5</v>
      </c>
      <c r="AB27" s="76">
        <v>1.5</v>
      </c>
      <c r="AC27" s="76">
        <v>1.5</v>
      </c>
      <c r="AD27" s="76">
        <v>1.5</v>
      </c>
      <c r="AE27" s="76">
        <v>1.5</v>
      </c>
      <c r="AF27" s="76">
        <v>1.5</v>
      </c>
      <c r="AG27" s="76">
        <v>1.5</v>
      </c>
      <c r="AH27" s="76">
        <v>1.5</v>
      </c>
      <c r="AI27" s="76">
        <v>1.5</v>
      </c>
      <c r="AJ27" s="76">
        <v>1.5</v>
      </c>
      <c r="AK27" s="76">
        <v>1.5</v>
      </c>
      <c r="AL27" s="76">
        <v>1.5</v>
      </c>
      <c r="AM27" s="76">
        <v>1.5</v>
      </c>
      <c r="AN27" s="76">
        <v>1.5</v>
      </c>
      <c r="AO27" s="76">
        <v>1.5</v>
      </c>
      <c r="AQ27" s="76">
        <v>1</v>
      </c>
      <c r="AR27" s="76">
        <v>1</v>
      </c>
      <c r="AS27" s="76">
        <v>1</v>
      </c>
      <c r="AT27" s="76">
        <v>1</v>
      </c>
      <c r="AU27" s="76">
        <v>1</v>
      </c>
      <c r="AV27" s="76">
        <v>1</v>
      </c>
      <c r="AW27" s="76">
        <v>1</v>
      </c>
      <c r="AX27" s="76">
        <v>1</v>
      </c>
      <c r="AY27" s="76">
        <v>1</v>
      </c>
      <c r="AZ27" s="76">
        <v>1</v>
      </c>
      <c r="BA27" s="76">
        <v>1</v>
      </c>
      <c r="BB27" s="76">
        <v>1</v>
      </c>
      <c r="BC27" s="76">
        <v>1</v>
      </c>
      <c r="BD27" s="76">
        <v>1</v>
      </c>
      <c r="BE27" s="76">
        <v>1</v>
      </c>
      <c r="BF27" s="76">
        <v>1</v>
      </c>
      <c r="BG27" s="76">
        <v>1</v>
      </c>
      <c r="BH27" s="76">
        <v>1</v>
      </c>
      <c r="BI27" s="76">
        <v>1</v>
      </c>
      <c r="BJ27" s="76">
        <v>1</v>
      </c>
      <c r="BK27" s="76">
        <v>1</v>
      </c>
      <c r="BL27" s="76">
        <v>1</v>
      </c>
      <c r="BM27" s="76">
        <v>1</v>
      </c>
      <c r="BN27" s="76">
        <v>1</v>
      </c>
      <c r="BO27" s="76">
        <v>1</v>
      </c>
      <c r="BP27" s="76">
        <v>1</v>
      </c>
      <c r="BQ27" s="76">
        <v>1</v>
      </c>
      <c r="BR27" s="76">
        <v>1</v>
      </c>
      <c r="BS27" s="76">
        <v>1</v>
      </c>
      <c r="BT27" s="76">
        <v>1</v>
      </c>
      <c r="BU27" s="76">
        <v>1</v>
      </c>
      <c r="BV27" s="76">
        <v>1</v>
      </c>
      <c r="BW27" s="76">
        <v>1</v>
      </c>
      <c r="BX27" s="76">
        <v>1</v>
      </c>
      <c r="BY27" s="76">
        <v>1</v>
      </c>
      <c r="BZ27" s="76">
        <v>1</v>
      </c>
      <c r="CA27" s="76">
        <v>1</v>
      </c>
      <c r="CB27" s="76">
        <v>1</v>
      </c>
      <c r="CC27" s="76">
        <v>1</v>
      </c>
      <c r="CD27" s="76">
        <v>1</v>
      </c>
    </row>
    <row r="28" spans="1:82" ht="16.5">
      <c r="A28" s="17" t="str">
        <f>存量业务到期结构!B27</f>
        <v>买入返售票据</v>
      </c>
      <c r="B28" s="76">
        <v>1.3</v>
      </c>
      <c r="C28" s="76">
        <v>1.3</v>
      </c>
      <c r="D28" s="76">
        <v>1.3</v>
      </c>
      <c r="E28" s="76">
        <v>1.3</v>
      </c>
      <c r="F28" s="76">
        <v>1.3</v>
      </c>
      <c r="G28" s="76">
        <v>1.3</v>
      </c>
      <c r="H28" s="76">
        <v>1.3</v>
      </c>
      <c r="I28" s="76">
        <v>1.3</v>
      </c>
      <c r="J28" s="76">
        <v>1.3</v>
      </c>
      <c r="K28" s="76">
        <v>1.3</v>
      </c>
      <c r="L28" s="76">
        <v>1.3</v>
      </c>
      <c r="M28" s="76">
        <v>1.3</v>
      </c>
      <c r="N28" s="76">
        <v>1.3</v>
      </c>
      <c r="O28" s="76">
        <v>1.3</v>
      </c>
      <c r="P28" s="76">
        <v>1.3</v>
      </c>
      <c r="Q28" s="76">
        <v>1.3</v>
      </c>
      <c r="R28" s="76">
        <v>1.3</v>
      </c>
      <c r="S28" s="76">
        <v>1.3</v>
      </c>
      <c r="T28" s="76">
        <v>1.3</v>
      </c>
      <c r="U28" s="76">
        <v>1.3</v>
      </c>
      <c r="V28" s="76">
        <v>1.3</v>
      </c>
      <c r="W28" s="76">
        <v>1.5</v>
      </c>
      <c r="X28" s="76">
        <v>1.5</v>
      </c>
      <c r="Y28" s="76">
        <v>1.5</v>
      </c>
      <c r="Z28" s="76">
        <v>1.5</v>
      </c>
      <c r="AA28" s="76">
        <v>1.5</v>
      </c>
      <c r="AB28" s="76">
        <v>1.5</v>
      </c>
      <c r="AC28" s="76">
        <v>1.5</v>
      </c>
      <c r="AD28" s="76">
        <v>1.5</v>
      </c>
      <c r="AE28" s="76">
        <v>1.5</v>
      </c>
      <c r="AF28" s="76">
        <v>1.5</v>
      </c>
      <c r="AG28" s="76">
        <v>1.5</v>
      </c>
      <c r="AH28" s="76">
        <v>1.5</v>
      </c>
      <c r="AI28" s="76">
        <v>1.5</v>
      </c>
      <c r="AJ28" s="76">
        <v>1.5</v>
      </c>
      <c r="AK28" s="76">
        <v>1.5</v>
      </c>
      <c r="AL28" s="76">
        <v>1.5</v>
      </c>
      <c r="AM28" s="76">
        <v>1.5</v>
      </c>
      <c r="AN28" s="76">
        <v>1.5</v>
      </c>
      <c r="AO28" s="76">
        <v>1.5</v>
      </c>
      <c r="AQ28" s="76">
        <v>0.8</v>
      </c>
      <c r="AR28" s="76">
        <v>0.8</v>
      </c>
      <c r="AS28" s="76">
        <v>0.8</v>
      </c>
      <c r="AT28" s="76">
        <v>0.8</v>
      </c>
      <c r="AU28" s="76">
        <v>0.8</v>
      </c>
      <c r="AV28" s="76">
        <v>0.8</v>
      </c>
      <c r="AW28" s="76">
        <v>0.8</v>
      </c>
      <c r="AX28" s="76">
        <v>0.8</v>
      </c>
      <c r="AY28" s="76">
        <v>0.8</v>
      </c>
      <c r="AZ28" s="76">
        <v>0.8</v>
      </c>
      <c r="BA28" s="76">
        <v>0.8</v>
      </c>
      <c r="BB28" s="76">
        <v>0.8</v>
      </c>
      <c r="BC28" s="76">
        <v>0.8</v>
      </c>
      <c r="BD28" s="76">
        <v>0.8</v>
      </c>
      <c r="BE28" s="76">
        <v>0.8</v>
      </c>
      <c r="BF28" s="76">
        <v>0.8</v>
      </c>
      <c r="BG28" s="76">
        <v>0.8</v>
      </c>
      <c r="BH28" s="76">
        <v>0.8</v>
      </c>
      <c r="BI28" s="76">
        <v>0.8</v>
      </c>
      <c r="BJ28" s="76">
        <v>0.8</v>
      </c>
      <c r="BK28" s="76">
        <v>0.8</v>
      </c>
      <c r="BL28" s="76">
        <v>0.8</v>
      </c>
      <c r="BM28" s="76">
        <v>0.8</v>
      </c>
      <c r="BN28" s="76">
        <v>0.8</v>
      </c>
      <c r="BO28" s="76">
        <v>0.8</v>
      </c>
      <c r="BP28" s="76">
        <v>0.8</v>
      </c>
      <c r="BQ28" s="76">
        <v>0.8</v>
      </c>
      <c r="BR28" s="76">
        <v>0.8</v>
      </c>
      <c r="BS28" s="76">
        <v>0.8</v>
      </c>
      <c r="BT28" s="76">
        <v>0.8</v>
      </c>
      <c r="BU28" s="76">
        <v>0.8</v>
      </c>
      <c r="BV28" s="76">
        <v>0.8</v>
      </c>
      <c r="BW28" s="76">
        <v>0.8</v>
      </c>
      <c r="BX28" s="76">
        <v>0.8</v>
      </c>
      <c r="BY28" s="76">
        <v>0.8</v>
      </c>
      <c r="BZ28" s="76">
        <v>0.8</v>
      </c>
      <c r="CA28" s="76">
        <v>0.8</v>
      </c>
      <c r="CB28" s="76">
        <v>0.8</v>
      </c>
      <c r="CC28" s="76">
        <v>0.8</v>
      </c>
      <c r="CD28" s="76">
        <v>0.8</v>
      </c>
    </row>
    <row r="29" spans="1:82" ht="16.5">
      <c r="A29" s="17" t="str">
        <f>存量业务到期结构!B28</f>
        <v>买入返售其他</v>
      </c>
      <c r="B29" s="76">
        <v>1.3</v>
      </c>
      <c r="C29" s="76">
        <v>1.3</v>
      </c>
      <c r="D29" s="76">
        <v>1.3</v>
      </c>
      <c r="E29" s="76">
        <v>1.3</v>
      </c>
      <c r="F29" s="76">
        <v>1.3</v>
      </c>
      <c r="G29" s="76">
        <v>1.3</v>
      </c>
      <c r="H29" s="76">
        <v>1.3</v>
      </c>
      <c r="I29" s="76">
        <v>1.3</v>
      </c>
      <c r="J29" s="76">
        <v>1.3</v>
      </c>
      <c r="K29" s="76">
        <v>1.3</v>
      </c>
      <c r="L29" s="76">
        <v>1.3</v>
      </c>
      <c r="M29" s="76">
        <v>1.3</v>
      </c>
      <c r="N29" s="76">
        <v>1.3</v>
      </c>
      <c r="O29" s="76">
        <v>1.3</v>
      </c>
      <c r="P29" s="76">
        <v>1.3</v>
      </c>
      <c r="Q29" s="76">
        <v>1.3</v>
      </c>
      <c r="R29" s="76">
        <v>1.3</v>
      </c>
      <c r="S29" s="76">
        <v>1.3</v>
      </c>
      <c r="T29" s="76">
        <v>1.3</v>
      </c>
      <c r="U29" s="76">
        <v>1.3</v>
      </c>
      <c r="V29" s="76">
        <v>1.3</v>
      </c>
      <c r="W29" s="76">
        <v>1.5</v>
      </c>
      <c r="X29" s="76">
        <v>1.5</v>
      </c>
      <c r="Y29" s="76">
        <v>1.5</v>
      </c>
      <c r="Z29" s="76">
        <v>1.5</v>
      </c>
      <c r="AA29" s="76">
        <v>1.5</v>
      </c>
      <c r="AB29" s="76">
        <v>1.5</v>
      </c>
      <c r="AC29" s="76">
        <v>1.5</v>
      </c>
      <c r="AD29" s="76">
        <v>1.5</v>
      </c>
      <c r="AE29" s="76">
        <v>1.5</v>
      </c>
      <c r="AF29" s="76">
        <v>1.5</v>
      </c>
      <c r="AG29" s="76">
        <v>1.5</v>
      </c>
      <c r="AH29" s="76">
        <v>1.5</v>
      </c>
      <c r="AI29" s="76">
        <v>1.5</v>
      </c>
      <c r="AJ29" s="76">
        <v>1.5</v>
      </c>
      <c r="AK29" s="76">
        <v>1.5</v>
      </c>
      <c r="AL29" s="76">
        <v>1.5</v>
      </c>
      <c r="AM29" s="76">
        <v>1.5</v>
      </c>
      <c r="AN29" s="76">
        <v>1.5</v>
      </c>
      <c r="AO29" s="76">
        <v>1.5</v>
      </c>
      <c r="AQ29" s="76">
        <v>-0.3</v>
      </c>
      <c r="AR29" s="76">
        <v>-0.3</v>
      </c>
      <c r="AS29" s="76">
        <v>-0.3</v>
      </c>
      <c r="AT29" s="76">
        <v>-0.3</v>
      </c>
      <c r="AU29" s="76">
        <v>-0.3</v>
      </c>
      <c r="AV29" s="76">
        <v>-0.3</v>
      </c>
      <c r="AW29" s="76">
        <v>-0.3</v>
      </c>
      <c r="AX29" s="76">
        <v>-0.3</v>
      </c>
      <c r="AY29" s="76">
        <v>-0.3</v>
      </c>
      <c r="AZ29" s="76">
        <v>-0.3</v>
      </c>
      <c r="BA29" s="76">
        <v>-0.3</v>
      </c>
      <c r="BB29" s="76">
        <v>-0.3</v>
      </c>
      <c r="BC29" s="76">
        <v>-0.3</v>
      </c>
      <c r="BD29" s="76">
        <v>-0.3</v>
      </c>
      <c r="BE29" s="76">
        <v>-0.3</v>
      </c>
      <c r="BF29" s="76">
        <v>-0.3</v>
      </c>
      <c r="BG29" s="76">
        <v>-0.3</v>
      </c>
      <c r="BH29" s="76">
        <v>-0.3</v>
      </c>
      <c r="BI29" s="76">
        <v>-0.3</v>
      </c>
      <c r="BJ29" s="76">
        <v>-0.3</v>
      </c>
      <c r="BK29" s="76">
        <v>-0.3</v>
      </c>
      <c r="BL29" s="76">
        <v>-0.3</v>
      </c>
      <c r="BM29" s="76">
        <v>-0.3</v>
      </c>
      <c r="BN29" s="76">
        <v>-0.3</v>
      </c>
      <c r="BO29" s="76">
        <v>-0.3</v>
      </c>
      <c r="BP29" s="76">
        <v>-0.3</v>
      </c>
      <c r="BQ29" s="76">
        <v>-0.3</v>
      </c>
      <c r="BR29" s="76">
        <v>-0.3</v>
      </c>
      <c r="BS29" s="76">
        <v>-0.3</v>
      </c>
      <c r="BT29" s="76">
        <v>-0.3</v>
      </c>
      <c r="BU29" s="76">
        <v>-0.3</v>
      </c>
      <c r="BV29" s="76">
        <v>-0.3</v>
      </c>
      <c r="BW29" s="76">
        <v>-0.3</v>
      </c>
      <c r="BX29" s="76">
        <v>-0.3</v>
      </c>
      <c r="BY29" s="76">
        <v>-0.3</v>
      </c>
      <c r="BZ29" s="76">
        <v>-0.3</v>
      </c>
      <c r="CA29" s="76">
        <v>-0.3</v>
      </c>
      <c r="CB29" s="76">
        <v>-0.3</v>
      </c>
      <c r="CC29" s="76">
        <v>-0.3</v>
      </c>
      <c r="CD29" s="76">
        <v>-0.3</v>
      </c>
    </row>
    <row r="30" spans="1:82" ht="15">
      <c r="A30" s="14" t="str">
        <f>存量业务到期结构!B29</f>
        <v>负债端</v>
      </c>
      <c r="B30" s="75"/>
      <c r="C30" s="75"/>
      <c r="D30" s="75"/>
      <c r="E30" s="75"/>
      <c r="F30" s="75"/>
      <c r="G30" s="75"/>
      <c r="H30" s="75"/>
      <c r="I30" s="75"/>
      <c r="J30" s="75"/>
      <c r="K30" s="75"/>
      <c r="L30" s="75"/>
      <c r="M30" s="75"/>
      <c r="N30" s="75"/>
      <c r="O30" s="75"/>
      <c r="P30" s="75"/>
      <c r="Q30" s="75"/>
      <c r="R30" s="75"/>
      <c r="S30" s="75"/>
      <c r="T30" s="75"/>
      <c r="U30" s="75"/>
      <c r="V30" s="75"/>
      <c r="W30" s="75"/>
      <c r="X30" s="75"/>
      <c r="Y30" s="75"/>
      <c r="Z30" s="75"/>
      <c r="AA30" s="75"/>
      <c r="AB30" s="75"/>
      <c r="AC30" s="75"/>
      <c r="AD30" s="75"/>
      <c r="AE30" s="75"/>
      <c r="AF30" s="75"/>
      <c r="AG30" s="75"/>
      <c r="AH30" s="75"/>
      <c r="AI30" s="75"/>
      <c r="AJ30" s="75"/>
      <c r="AK30" s="75"/>
      <c r="AL30" s="75"/>
      <c r="AM30" s="75"/>
      <c r="AN30" s="75"/>
      <c r="AO30" s="75"/>
      <c r="AQ30" s="75"/>
      <c r="AR30" s="75"/>
      <c r="AS30" s="75"/>
      <c r="AT30" s="75"/>
      <c r="AU30" s="75"/>
      <c r="AV30" s="75"/>
      <c r="AW30" s="75"/>
      <c r="AX30" s="75"/>
      <c r="AY30" s="75"/>
      <c r="AZ30" s="75"/>
      <c r="BA30" s="75"/>
      <c r="BB30" s="75"/>
      <c r="BC30" s="75"/>
      <c r="BD30" s="75"/>
      <c r="BE30" s="75"/>
      <c r="BF30" s="75"/>
      <c r="BG30" s="75"/>
      <c r="BH30" s="75"/>
      <c r="BI30" s="75"/>
      <c r="BJ30" s="75"/>
      <c r="BK30" s="75"/>
      <c r="BL30" s="75"/>
      <c r="BM30" s="75"/>
      <c r="BN30" s="75"/>
      <c r="BO30" s="75"/>
      <c r="BP30" s="75"/>
      <c r="BQ30" s="75"/>
      <c r="BR30" s="75"/>
      <c r="BS30" s="75"/>
      <c r="BT30" s="75"/>
      <c r="BU30" s="75"/>
      <c r="BV30" s="75"/>
      <c r="BW30" s="75"/>
      <c r="BX30" s="75"/>
      <c r="BY30" s="75"/>
      <c r="BZ30" s="75"/>
      <c r="CA30" s="75"/>
      <c r="CB30" s="75"/>
      <c r="CC30" s="75"/>
      <c r="CD30" s="75"/>
    </row>
    <row r="31" spans="1:82" ht="15">
      <c r="A31" s="15" t="str">
        <f>存量业务到期结构!B30</f>
        <v>客户存款</v>
      </c>
      <c r="B31" s="75"/>
      <c r="C31" s="75"/>
      <c r="D31" s="75"/>
      <c r="E31" s="75"/>
      <c r="F31" s="75"/>
      <c r="G31" s="75"/>
      <c r="H31" s="75"/>
      <c r="I31" s="75"/>
      <c r="J31" s="75"/>
      <c r="K31" s="75"/>
      <c r="L31" s="75"/>
      <c r="M31" s="75"/>
      <c r="N31" s="75"/>
      <c r="O31" s="75"/>
      <c r="P31" s="75"/>
      <c r="Q31" s="75"/>
      <c r="R31" s="75"/>
      <c r="S31" s="75"/>
      <c r="T31" s="75"/>
      <c r="U31" s="75"/>
      <c r="V31" s="75"/>
      <c r="W31" s="75"/>
      <c r="X31" s="75"/>
      <c r="Y31" s="75"/>
      <c r="Z31" s="75"/>
      <c r="AA31" s="75"/>
      <c r="AB31" s="75"/>
      <c r="AC31" s="75"/>
      <c r="AD31" s="75"/>
      <c r="AE31" s="75"/>
      <c r="AF31" s="75"/>
      <c r="AG31" s="75"/>
      <c r="AH31" s="75"/>
      <c r="AI31" s="75"/>
      <c r="AJ31" s="75"/>
      <c r="AK31" s="75"/>
      <c r="AL31" s="75"/>
      <c r="AM31" s="75"/>
      <c r="AN31" s="75"/>
      <c r="AO31" s="75"/>
      <c r="AQ31" s="75"/>
      <c r="AR31" s="75"/>
      <c r="AS31" s="75"/>
      <c r="AT31" s="75"/>
      <c r="AU31" s="75"/>
      <c r="AV31" s="75"/>
      <c r="AW31" s="75"/>
      <c r="AX31" s="75"/>
      <c r="AY31" s="75"/>
      <c r="AZ31" s="75"/>
      <c r="BA31" s="75"/>
      <c r="BB31" s="75"/>
      <c r="BC31" s="75"/>
      <c r="BD31" s="75"/>
      <c r="BE31" s="75"/>
      <c r="BF31" s="75"/>
      <c r="BG31" s="75"/>
      <c r="BH31" s="75"/>
      <c r="BI31" s="75"/>
      <c r="BJ31" s="75"/>
      <c r="BK31" s="75"/>
      <c r="BL31" s="75"/>
      <c r="BM31" s="75"/>
      <c r="BN31" s="75"/>
      <c r="BO31" s="75"/>
      <c r="BP31" s="75"/>
      <c r="BQ31" s="75"/>
      <c r="BR31" s="75"/>
      <c r="BS31" s="75"/>
      <c r="BT31" s="75"/>
      <c r="BU31" s="75"/>
      <c r="BV31" s="75"/>
      <c r="BW31" s="75"/>
      <c r="BX31" s="75"/>
      <c r="BY31" s="75"/>
      <c r="BZ31" s="75"/>
      <c r="CA31" s="75"/>
      <c r="CB31" s="75"/>
      <c r="CC31" s="75"/>
      <c r="CD31" s="75"/>
    </row>
    <row r="32" spans="1:82" ht="16.5">
      <c r="A32" s="16" t="str">
        <f>存量业务到期结构!B31</f>
        <v>对公存款</v>
      </c>
      <c r="B32" s="75"/>
      <c r="C32" s="75"/>
      <c r="D32" s="75"/>
      <c r="E32" s="75"/>
      <c r="F32" s="75"/>
      <c r="G32" s="75"/>
      <c r="H32" s="75"/>
      <c r="I32" s="75"/>
      <c r="J32" s="75"/>
      <c r="K32" s="75"/>
      <c r="L32" s="75"/>
      <c r="M32" s="75"/>
      <c r="N32" s="75"/>
      <c r="O32" s="75"/>
      <c r="P32" s="75"/>
      <c r="Q32" s="75"/>
      <c r="R32" s="75"/>
      <c r="S32" s="75"/>
      <c r="T32" s="75"/>
      <c r="U32" s="75"/>
      <c r="V32" s="75"/>
      <c r="W32" s="75"/>
      <c r="X32" s="75"/>
      <c r="Y32" s="75"/>
      <c r="Z32" s="75"/>
      <c r="AA32" s="75"/>
      <c r="AB32" s="75"/>
      <c r="AC32" s="75"/>
      <c r="AD32" s="75"/>
      <c r="AE32" s="75"/>
      <c r="AF32" s="75"/>
      <c r="AG32" s="75"/>
      <c r="AH32" s="75"/>
      <c r="AI32" s="75"/>
      <c r="AJ32" s="75"/>
      <c r="AK32" s="75"/>
      <c r="AL32" s="75"/>
      <c r="AM32" s="75"/>
      <c r="AN32" s="75"/>
      <c r="AO32" s="75"/>
      <c r="AQ32" s="75"/>
      <c r="AR32" s="75"/>
      <c r="AS32" s="75"/>
      <c r="AT32" s="75"/>
      <c r="AU32" s="75"/>
      <c r="AV32" s="75"/>
      <c r="AW32" s="75"/>
      <c r="AX32" s="75"/>
      <c r="AY32" s="75"/>
      <c r="AZ32" s="75"/>
      <c r="BA32" s="75"/>
      <c r="BB32" s="75"/>
      <c r="BC32" s="75"/>
      <c r="BD32" s="75"/>
      <c r="BE32" s="75"/>
      <c r="BF32" s="75"/>
      <c r="BG32" s="75"/>
      <c r="BH32" s="75"/>
      <c r="BI32" s="75"/>
      <c r="BJ32" s="75"/>
      <c r="BK32" s="75"/>
      <c r="BL32" s="75"/>
      <c r="BM32" s="75"/>
      <c r="BN32" s="75"/>
      <c r="BO32" s="75"/>
      <c r="BP32" s="75"/>
      <c r="BQ32" s="75"/>
      <c r="BR32" s="75"/>
      <c r="BS32" s="75"/>
      <c r="BT32" s="75"/>
      <c r="BU32" s="75"/>
      <c r="BV32" s="75"/>
      <c r="BW32" s="75"/>
      <c r="BX32" s="75"/>
      <c r="BY32" s="75"/>
      <c r="BZ32" s="75"/>
      <c r="CA32" s="75"/>
      <c r="CB32" s="75"/>
      <c r="CC32" s="75"/>
      <c r="CD32" s="75"/>
    </row>
    <row r="33" spans="1:82" ht="16.5">
      <c r="A33" s="17" t="str">
        <f>存量业务到期结构!B32</f>
        <v>一般对公定期存款</v>
      </c>
      <c r="B33" s="76">
        <v>1.1000000000000001</v>
      </c>
      <c r="C33" s="76">
        <v>1.1000000000000001</v>
      </c>
      <c r="D33" s="76">
        <v>1.1000000000000001</v>
      </c>
      <c r="E33" s="76">
        <v>1.1000000000000001</v>
      </c>
      <c r="F33" s="76">
        <v>1.1000000000000001</v>
      </c>
      <c r="G33" s="76">
        <v>1.1000000000000001</v>
      </c>
      <c r="H33" s="76">
        <v>1.1000000000000001</v>
      </c>
      <c r="I33" s="76">
        <v>1.1000000000000001</v>
      </c>
      <c r="J33" s="76">
        <v>1.1000000000000001</v>
      </c>
      <c r="K33" s="76">
        <v>1.1000000000000001</v>
      </c>
      <c r="L33" s="76">
        <v>1.1000000000000001</v>
      </c>
      <c r="M33" s="76">
        <v>1.1000000000000001</v>
      </c>
      <c r="N33" s="76">
        <v>1.1000000000000001</v>
      </c>
      <c r="O33" s="76">
        <v>1.1000000000000001</v>
      </c>
      <c r="P33" s="76">
        <v>1.1000000000000001</v>
      </c>
      <c r="Q33" s="76">
        <v>1.1000000000000001</v>
      </c>
      <c r="R33" s="76">
        <v>1.1000000000000001</v>
      </c>
      <c r="S33" s="76">
        <v>1.1000000000000001</v>
      </c>
      <c r="T33" s="76">
        <v>1.1000000000000001</v>
      </c>
      <c r="U33" s="76">
        <v>1.1000000000000001</v>
      </c>
      <c r="V33" s="76">
        <v>1.1000000000000001</v>
      </c>
      <c r="W33" s="76">
        <v>1.1000000000000001</v>
      </c>
      <c r="X33" s="76">
        <v>1.1000000000000001</v>
      </c>
      <c r="Y33" s="76">
        <v>1.1000000000000001</v>
      </c>
      <c r="Z33" s="76">
        <v>1.1000000000000001</v>
      </c>
      <c r="AA33" s="76">
        <v>1.1000000000000001</v>
      </c>
      <c r="AB33" s="76">
        <v>1.1000000000000001</v>
      </c>
      <c r="AC33" s="76">
        <v>1.1000000000000001</v>
      </c>
      <c r="AD33" s="76">
        <v>1.1000000000000001</v>
      </c>
      <c r="AE33" s="76">
        <v>1.1000000000000001</v>
      </c>
      <c r="AF33" s="76">
        <v>1.1000000000000001</v>
      </c>
      <c r="AG33" s="76">
        <v>1.1000000000000001</v>
      </c>
      <c r="AH33" s="76">
        <v>1.1000000000000001</v>
      </c>
      <c r="AI33" s="76">
        <v>1.1000000000000001</v>
      </c>
      <c r="AJ33" s="76">
        <v>1.1000000000000001</v>
      </c>
      <c r="AK33" s="76">
        <v>1.1000000000000001</v>
      </c>
      <c r="AL33" s="76">
        <v>1.1000000000000001</v>
      </c>
      <c r="AM33" s="76">
        <v>1.1000000000000001</v>
      </c>
      <c r="AN33" s="76">
        <v>1.1000000000000001</v>
      </c>
      <c r="AO33" s="76">
        <v>1.1000000000000001</v>
      </c>
      <c r="AQ33" s="76">
        <v>1</v>
      </c>
      <c r="AR33" s="76">
        <v>0.95</v>
      </c>
      <c r="AS33" s="76">
        <v>0.9</v>
      </c>
      <c r="AT33" s="76">
        <v>0.9</v>
      </c>
      <c r="AU33" s="76">
        <v>0.9</v>
      </c>
      <c r="AV33" s="76">
        <v>0.9</v>
      </c>
      <c r="AW33" s="76">
        <v>0.9</v>
      </c>
      <c r="AX33" s="76">
        <v>0.9</v>
      </c>
      <c r="AY33" s="76">
        <v>0.9</v>
      </c>
      <c r="AZ33" s="76">
        <v>0.9</v>
      </c>
      <c r="BA33" s="76">
        <v>0.9</v>
      </c>
      <c r="BB33" s="76">
        <v>0.9</v>
      </c>
      <c r="BC33" s="76">
        <v>0.9</v>
      </c>
      <c r="BD33" s="76">
        <v>0.9</v>
      </c>
      <c r="BE33" s="76">
        <v>0.9</v>
      </c>
      <c r="BF33" s="76">
        <v>0.9</v>
      </c>
      <c r="BG33" s="76">
        <v>0.9</v>
      </c>
      <c r="BH33" s="76">
        <v>0.9</v>
      </c>
      <c r="BI33" s="76">
        <v>0.9</v>
      </c>
      <c r="BJ33" s="76">
        <v>0.9</v>
      </c>
      <c r="BK33" s="76">
        <v>0.9</v>
      </c>
      <c r="BL33" s="76">
        <v>0.9</v>
      </c>
      <c r="BM33" s="76">
        <v>0.9</v>
      </c>
      <c r="BN33" s="76">
        <v>0.9</v>
      </c>
      <c r="BO33" s="76">
        <v>0.9</v>
      </c>
      <c r="BP33" s="76">
        <v>0.9</v>
      </c>
      <c r="BQ33" s="76">
        <v>0.9</v>
      </c>
      <c r="BR33" s="76">
        <v>0.9</v>
      </c>
      <c r="BS33" s="76">
        <v>0.9</v>
      </c>
      <c r="BT33" s="76">
        <v>0.9</v>
      </c>
      <c r="BU33" s="76">
        <v>0.9</v>
      </c>
      <c r="BV33" s="76">
        <v>0.9</v>
      </c>
      <c r="BW33" s="76">
        <v>0.9</v>
      </c>
      <c r="BX33" s="76">
        <v>0.9</v>
      </c>
      <c r="BY33" s="76">
        <v>0.9</v>
      </c>
      <c r="BZ33" s="76">
        <v>0.9</v>
      </c>
      <c r="CA33" s="76">
        <v>0.9</v>
      </c>
      <c r="CB33" s="76">
        <v>0.9</v>
      </c>
      <c r="CC33" s="76">
        <v>0.9</v>
      </c>
      <c r="CD33" s="76">
        <v>0.9</v>
      </c>
    </row>
    <row r="34" spans="1:82" ht="16.5">
      <c r="A34" s="17" t="str">
        <f>存量业务到期结构!B33</f>
        <v>对公结构性存款</v>
      </c>
      <c r="B34" s="76">
        <v>1</v>
      </c>
      <c r="C34" s="76">
        <v>1</v>
      </c>
      <c r="D34" s="76">
        <v>1</v>
      </c>
      <c r="E34" s="76">
        <v>1</v>
      </c>
      <c r="F34" s="76">
        <v>1.2</v>
      </c>
      <c r="G34" s="76">
        <v>1.2</v>
      </c>
      <c r="H34" s="76">
        <v>1.2</v>
      </c>
      <c r="I34" s="76">
        <v>1.2</v>
      </c>
      <c r="J34" s="76">
        <v>1.2</v>
      </c>
      <c r="K34" s="76">
        <v>1.2</v>
      </c>
      <c r="L34" s="76">
        <v>1.2</v>
      </c>
      <c r="M34" s="76">
        <v>1.2</v>
      </c>
      <c r="N34" s="76">
        <v>1.2</v>
      </c>
      <c r="O34" s="76">
        <v>1.2</v>
      </c>
      <c r="P34" s="76">
        <v>1.2</v>
      </c>
      <c r="Q34" s="76">
        <v>1.2</v>
      </c>
      <c r="R34" s="76">
        <v>1.2</v>
      </c>
      <c r="S34" s="76">
        <v>1.2</v>
      </c>
      <c r="T34" s="76">
        <v>1.2</v>
      </c>
      <c r="U34" s="76">
        <v>1.2</v>
      </c>
      <c r="V34" s="76">
        <v>1.2</v>
      </c>
      <c r="W34" s="76">
        <v>1.2</v>
      </c>
      <c r="X34" s="76">
        <v>1.2</v>
      </c>
      <c r="Y34" s="76">
        <v>1.2</v>
      </c>
      <c r="Z34" s="76">
        <v>1.2</v>
      </c>
      <c r="AA34" s="76">
        <v>1.2</v>
      </c>
      <c r="AB34" s="76">
        <v>1.2</v>
      </c>
      <c r="AC34" s="76">
        <v>1.2</v>
      </c>
      <c r="AD34" s="76">
        <v>1.2</v>
      </c>
      <c r="AE34" s="76">
        <v>1.2</v>
      </c>
      <c r="AF34" s="76">
        <v>1.2</v>
      </c>
      <c r="AG34" s="76">
        <v>1.2</v>
      </c>
      <c r="AH34" s="76">
        <v>1.2</v>
      </c>
      <c r="AI34" s="76">
        <v>1.2</v>
      </c>
      <c r="AJ34" s="76">
        <v>1.2</v>
      </c>
      <c r="AK34" s="76">
        <v>1.2</v>
      </c>
      <c r="AL34" s="76">
        <v>1.2</v>
      </c>
      <c r="AM34" s="76">
        <v>1.2</v>
      </c>
      <c r="AN34" s="76">
        <v>1.2</v>
      </c>
      <c r="AO34" s="76">
        <v>1.2</v>
      </c>
      <c r="AQ34" s="76">
        <v>0.8</v>
      </c>
      <c r="AR34" s="76">
        <v>0.8</v>
      </c>
      <c r="AS34" s="76">
        <v>0.8</v>
      </c>
      <c r="AT34" s="76">
        <v>0.8</v>
      </c>
      <c r="AU34" s="76">
        <v>0.8</v>
      </c>
      <c r="AV34" s="76">
        <v>0.8</v>
      </c>
      <c r="AW34" s="76">
        <v>0.8</v>
      </c>
      <c r="AX34" s="76">
        <v>0.8</v>
      </c>
      <c r="AY34" s="76">
        <v>0.8</v>
      </c>
      <c r="AZ34" s="76">
        <v>0.8</v>
      </c>
      <c r="BA34" s="76">
        <v>0.8</v>
      </c>
      <c r="BB34" s="76">
        <v>0.8</v>
      </c>
      <c r="BC34" s="76">
        <v>0.8</v>
      </c>
      <c r="BD34" s="76">
        <v>0.8</v>
      </c>
      <c r="BE34" s="76">
        <v>0.8</v>
      </c>
      <c r="BF34" s="76">
        <v>0.8</v>
      </c>
      <c r="BG34" s="76">
        <v>0.8</v>
      </c>
      <c r="BH34" s="76">
        <v>0.8</v>
      </c>
      <c r="BI34" s="76">
        <v>0.8</v>
      </c>
      <c r="BJ34" s="76">
        <v>0.8</v>
      </c>
      <c r="BK34" s="76">
        <v>0.8</v>
      </c>
      <c r="BL34" s="76">
        <v>0.8</v>
      </c>
      <c r="BM34" s="76">
        <v>0.8</v>
      </c>
      <c r="BN34" s="76">
        <v>0.8</v>
      </c>
      <c r="BO34" s="76">
        <v>0.8</v>
      </c>
      <c r="BP34" s="76">
        <v>0.8</v>
      </c>
      <c r="BQ34" s="76">
        <v>0.8</v>
      </c>
      <c r="BR34" s="76">
        <v>0.8</v>
      </c>
      <c r="BS34" s="76">
        <v>0.8</v>
      </c>
      <c r="BT34" s="76">
        <v>0.8</v>
      </c>
      <c r="BU34" s="76">
        <v>0.8</v>
      </c>
      <c r="BV34" s="76">
        <v>0.8</v>
      </c>
      <c r="BW34" s="76">
        <v>0.8</v>
      </c>
      <c r="BX34" s="76">
        <v>0.8</v>
      </c>
      <c r="BY34" s="76">
        <v>0.8</v>
      </c>
      <c r="BZ34" s="76">
        <v>0.8</v>
      </c>
      <c r="CA34" s="76">
        <v>0.8</v>
      </c>
      <c r="CB34" s="76">
        <v>0.8</v>
      </c>
      <c r="CC34" s="76">
        <v>0.8</v>
      </c>
      <c r="CD34" s="76">
        <v>0.8</v>
      </c>
    </row>
    <row r="35" spans="1:82" ht="16.5">
      <c r="A35" s="17" t="str">
        <f>存量业务到期结构!B34</f>
        <v>对公大额存单</v>
      </c>
      <c r="B35" s="76">
        <v>1.2</v>
      </c>
      <c r="C35" s="76">
        <v>1.2</v>
      </c>
      <c r="D35" s="76">
        <v>1.2</v>
      </c>
      <c r="E35" s="76">
        <v>1.2</v>
      </c>
      <c r="F35" s="76">
        <v>1.2</v>
      </c>
      <c r="G35" s="76">
        <v>1.2</v>
      </c>
      <c r="H35" s="76">
        <v>1.2</v>
      </c>
      <c r="I35" s="76">
        <v>1.2</v>
      </c>
      <c r="J35" s="76">
        <v>1.2</v>
      </c>
      <c r="K35" s="76">
        <v>1.2</v>
      </c>
      <c r="L35" s="76">
        <v>1.2</v>
      </c>
      <c r="M35" s="76">
        <v>1.2</v>
      </c>
      <c r="N35" s="76">
        <v>1.2</v>
      </c>
      <c r="O35" s="76">
        <v>1.2</v>
      </c>
      <c r="P35" s="76">
        <v>1.2</v>
      </c>
      <c r="Q35" s="76">
        <v>1.2</v>
      </c>
      <c r="R35" s="76">
        <v>1.2</v>
      </c>
      <c r="S35" s="76">
        <v>1.2</v>
      </c>
      <c r="T35" s="76">
        <v>1.2</v>
      </c>
      <c r="U35" s="76">
        <v>1.2</v>
      </c>
      <c r="V35" s="76">
        <v>1.2</v>
      </c>
      <c r="W35" s="76">
        <v>1.2</v>
      </c>
      <c r="X35" s="76">
        <v>1.2</v>
      </c>
      <c r="Y35" s="76">
        <v>1.2</v>
      </c>
      <c r="Z35" s="76">
        <v>1.2</v>
      </c>
      <c r="AA35" s="76">
        <v>1.2</v>
      </c>
      <c r="AB35" s="76">
        <v>1.2</v>
      </c>
      <c r="AC35" s="76">
        <v>1.2</v>
      </c>
      <c r="AD35" s="76">
        <v>1.2</v>
      </c>
      <c r="AE35" s="76">
        <v>1.2</v>
      </c>
      <c r="AF35" s="76">
        <v>1.2</v>
      </c>
      <c r="AG35" s="76">
        <v>1.2</v>
      </c>
      <c r="AH35" s="76">
        <v>1.2</v>
      </c>
      <c r="AI35" s="76">
        <v>1.2</v>
      </c>
      <c r="AJ35" s="76">
        <v>1.2</v>
      </c>
      <c r="AK35" s="76">
        <v>1.2</v>
      </c>
      <c r="AL35" s="76">
        <v>1.2</v>
      </c>
      <c r="AM35" s="76">
        <v>1.2</v>
      </c>
      <c r="AN35" s="76">
        <v>1.2</v>
      </c>
      <c r="AO35" s="76">
        <v>1.2</v>
      </c>
      <c r="AQ35" s="76">
        <v>0.5</v>
      </c>
      <c r="AR35" s="76">
        <v>0.5</v>
      </c>
      <c r="AS35" s="76">
        <v>0.5</v>
      </c>
      <c r="AT35" s="76">
        <v>0.5</v>
      </c>
      <c r="AU35" s="76">
        <v>0.5</v>
      </c>
      <c r="AV35" s="76">
        <v>0.5</v>
      </c>
      <c r="AW35" s="76">
        <v>0.5</v>
      </c>
      <c r="AX35" s="76">
        <v>0.5</v>
      </c>
      <c r="AY35" s="76">
        <v>0.5</v>
      </c>
      <c r="AZ35" s="76">
        <v>0.5</v>
      </c>
      <c r="BA35" s="76">
        <v>0.5</v>
      </c>
      <c r="BB35" s="76">
        <v>0.5</v>
      </c>
      <c r="BC35" s="76">
        <v>0.5</v>
      </c>
      <c r="BD35" s="76">
        <v>0.5</v>
      </c>
      <c r="BE35" s="76">
        <v>0.5</v>
      </c>
      <c r="BF35" s="76">
        <v>0.5</v>
      </c>
      <c r="BG35" s="76">
        <v>0.5</v>
      </c>
      <c r="BH35" s="76">
        <v>0.5</v>
      </c>
      <c r="BI35" s="76">
        <v>0.5</v>
      </c>
      <c r="BJ35" s="76">
        <v>0.5</v>
      </c>
      <c r="BK35" s="76">
        <v>0.5</v>
      </c>
      <c r="BL35" s="76">
        <v>0.5</v>
      </c>
      <c r="BM35" s="76">
        <v>0.5</v>
      </c>
      <c r="BN35" s="76">
        <v>0.5</v>
      </c>
      <c r="BO35" s="76">
        <v>0.5</v>
      </c>
      <c r="BP35" s="76">
        <v>0.5</v>
      </c>
      <c r="BQ35" s="76">
        <v>0.5</v>
      </c>
      <c r="BR35" s="76">
        <v>0.5</v>
      </c>
      <c r="BS35" s="76">
        <v>0.5</v>
      </c>
      <c r="BT35" s="76">
        <v>0.5</v>
      </c>
      <c r="BU35" s="76">
        <v>0.5</v>
      </c>
      <c r="BV35" s="76">
        <v>0.5</v>
      </c>
      <c r="BW35" s="76">
        <v>0.5</v>
      </c>
      <c r="BX35" s="76">
        <v>0.5</v>
      </c>
      <c r="BY35" s="76">
        <v>0.5</v>
      </c>
      <c r="BZ35" s="76">
        <v>0.5</v>
      </c>
      <c r="CA35" s="76">
        <v>0.5</v>
      </c>
      <c r="CB35" s="76">
        <v>0.5</v>
      </c>
      <c r="CC35" s="76">
        <v>0.5</v>
      </c>
      <c r="CD35" s="76">
        <v>0.5</v>
      </c>
    </row>
    <row r="36" spans="1:82" ht="16.5">
      <c r="A36" s="17" t="str">
        <f>存量业务到期结构!B35</f>
        <v>对公协议存款</v>
      </c>
      <c r="B36" s="76">
        <v>1</v>
      </c>
      <c r="C36" s="76">
        <v>1</v>
      </c>
      <c r="D36" s="76">
        <v>1</v>
      </c>
      <c r="E36" s="76">
        <v>1</v>
      </c>
      <c r="F36" s="76">
        <v>1</v>
      </c>
      <c r="G36" s="76">
        <v>1</v>
      </c>
      <c r="H36" s="76">
        <v>1</v>
      </c>
      <c r="I36" s="76">
        <v>1</v>
      </c>
      <c r="J36" s="76">
        <v>1</v>
      </c>
      <c r="K36" s="76">
        <v>1</v>
      </c>
      <c r="L36" s="76">
        <v>1</v>
      </c>
      <c r="M36" s="76">
        <v>1</v>
      </c>
      <c r="N36" s="76">
        <v>1</v>
      </c>
      <c r="O36" s="76">
        <v>1</v>
      </c>
      <c r="P36" s="76">
        <v>1</v>
      </c>
      <c r="Q36" s="76">
        <v>1</v>
      </c>
      <c r="R36" s="76">
        <v>1</v>
      </c>
      <c r="S36" s="76">
        <v>1</v>
      </c>
      <c r="T36" s="76">
        <v>1</v>
      </c>
      <c r="U36" s="76">
        <v>1</v>
      </c>
      <c r="V36" s="76">
        <v>1</v>
      </c>
      <c r="W36" s="76">
        <v>1</v>
      </c>
      <c r="X36" s="76">
        <v>1</v>
      </c>
      <c r="Y36" s="76">
        <v>1</v>
      </c>
      <c r="Z36" s="76">
        <v>1</v>
      </c>
      <c r="AA36" s="76">
        <v>1</v>
      </c>
      <c r="AB36" s="76">
        <v>1</v>
      </c>
      <c r="AC36" s="76">
        <v>1</v>
      </c>
      <c r="AD36" s="76">
        <v>1</v>
      </c>
      <c r="AE36" s="76">
        <v>1</v>
      </c>
      <c r="AF36" s="76">
        <v>1</v>
      </c>
      <c r="AG36" s="76">
        <v>1</v>
      </c>
      <c r="AH36" s="76">
        <v>1</v>
      </c>
      <c r="AI36" s="76">
        <v>1</v>
      </c>
      <c r="AJ36" s="76">
        <v>1</v>
      </c>
      <c r="AK36" s="76">
        <v>1</v>
      </c>
      <c r="AL36" s="76">
        <v>1</v>
      </c>
      <c r="AM36" s="76">
        <v>1</v>
      </c>
      <c r="AN36" s="76">
        <v>1</v>
      </c>
      <c r="AO36" s="76">
        <v>1</v>
      </c>
      <c r="AQ36" s="76">
        <v>1</v>
      </c>
      <c r="AR36" s="76">
        <v>1</v>
      </c>
      <c r="AS36" s="76">
        <v>1</v>
      </c>
      <c r="AT36" s="76">
        <v>1</v>
      </c>
      <c r="AU36" s="76">
        <v>1</v>
      </c>
      <c r="AV36" s="76">
        <v>1</v>
      </c>
      <c r="AW36" s="76">
        <v>1</v>
      </c>
      <c r="AX36" s="76">
        <v>1</v>
      </c>
      <c r="AY36" s="76">
        <v>1</v>
      </c>
      <c r="AZ36" s="76">
        <v>1</v>
      </c>
      <c r="BA36" s="76">
        <v>1</v>
      </c>
      <c r="BB36" s="76">
        <v>1</v>
      </c>
      <c r="BC36" s="76">
        <v>1</v>
      </c>
      <c r="BD36" s="76">
        <v>1</v>
      </c>
      <c r="BE36" s="76">
        <v>1</v>
      </c>
      <c r="BF36" s="76">
        <v>1</v>
      </c>
      <c r="BG36" s="76">
        <v>1</v>
      </c>
      <c r="BH36" s="76">
        <v>1</v>
      </c>
      <c r="BI36" s="76">
        <v>1</v>
      </c>
      <c r="BJ36" s="76">
        <v>1</v>
      </c>
      <c r="BK36" s="76">
        <v>1</v>
      </c>
      <c r="BL36" s="76">
        <v>1</v>
      </c>
      <c r="BM36" s="76">
        <v>1</v>
      </c>
      <c r="BN36" s="76">
        <v>1</v>
      </c>
      <c r="BO36" s="76">
        <v>1</v>
      </c>
      <c r="BP36" s="76">
        <v>1</v>
      </c>
      <c r="BQ36" s="76">
        <v>1</v>
      </c>
      <c r="BR36" s="76">
        <v>1</v>
      </c>
      <c r="BS36" s="76">
        <v>1</v>
      </c>
      <c r="BT36" s="76">
        <v>1</v>
      </c>
      <c r="BU36" s="76">
        <v>1</v>
      </c>
      <c r="BV36" s="76">
        <v>1</v>
      </c>
      <c r="BW36" s="76">
        <v>1</v>
      </c>
      <c r="BX36" s="76">
        <v>1</v>
      </c>
      <c r="BY36" s="76">
        <v>1</v>
      </c>
      <c r="BZ36" s="76">
        <v>1</v>
      </c>
      <c r="CA36" s="76">
        <v>1</v>
      </c>
      <c r="CB36" s="76">
        <v>1</v>
      </c>
      <c r="CC36" s="76">
        <v>1</v>
      </c>
      <c r="CD36" s="76">
        <v>1</v>
      </c>
    </row>
    <row r="37" spans="1:82" ht="16.5">
      <c r="A37" s="21" t="str">
        <f>存量业务到期结构!B36</f>
        <v>对公活期存款</v>
      </c>
      <c r="B37" s="76">
        <v>1</v>
      </c>
      <c r="C37" s="76">
        <v>1</v>
      </c>
      <c r="D37" s="76">
        <v>1</v>
      </c>
      <c r="E37" s="76">
        <v>1</v>
      </c>
      <c r="F37" s="76">
        <v>1</v>
      </c>
      <c r="G37" s="76">
        <v>1</v>
      </c>
      <c r="H37" s="76">
        <v>1</v>
      </c>
      <c r="I37" s="76">
        <v>1</v>
      </c>
      <c r="J37" s="76">
        <v>1</v>
      </c>
      <c r="K37" s="76">
        <v>1</v>
      </c>
      <c r="L37" s="76">
        <v>1</v>
      </c>
      <c r="M37" s="76">
        <v>1</v>
      </c>
      <c r="N37" s="76">
        <v>1</v>
      </c>
      <c r="O37" s="76">
        <v>1</v>
      </c>
      <c r="P37" s="76">
        <v>1</v>
      </c>
      <c r="Q37" s="76">
        <v>1</v>
      </c>
      <c r="R37" s="76">
        <v>1</v>
      </c>
      <c r="S37" s="76">
        <v>1</v>
      </c>
      <c r="T37" s="76">
        <v>1</v>
      </c>
      <c r="U37" s="76">
        <v>1</v>
      </c>
      <c r="V37" s="76">
        <v>1</v>
      </c>
      <c r="W37" s="76">
        <v>1</v>
      </c>
      <c r="X37" s="76">
        <v>1</v>
      </c>
      <c r="Y37" s="76">
        <v>1</v>
      </c>
      <c r="Z37" s="76">
        <v>1</v>
      </c>
      <c r="AA37" s="76">
        <v>1</v>
      </c>
      <c r="AB37" s="76">
        <v>1</v>
      </c>
      <c r="AC37" s="76">
        <v>1</v>
      </c>
      <c r="AD37" s="76">
        <v>1</v>
      </c>
      <c r="AE37" s="76">
        <v>1</v>
      </c>
      <c r="AF37" s="76">
        <v>1</v>
      </c>
      <c r="AG37" s="76">
        <v>1</v>
      </c>
      <c r="AH37" s="76">
        <v>1</v>
      </c>
      <c r="AI37" s="76">
        <v>1</v>
      </c>
      <c r="AJ37" s="76">
        <v>1</v>
      </c>
      <c r="AK37" s="76">
        <v>1</v>
      </c>
      <c r="AL37" s="76">
        <v>1</v>
      </c>
      <c r="AM37" s="76">
        <v>1</v>
      </c>
      <c r="AN37" s="76">
        <v>1</v>
      </c>
      <c r="AO37" s="76">
        <v>1</v>
      </c>
      <c r="AQ37" s="76">
        <v>1</v>
      </c>
      <c r="AR37" s="76">
        <v>1</v>
      </c>
      <c r="AS37" s="76">
        <v>1</v>
      </c>
      <c r="AT37" s="76">
        <v>1</v>
      </c>
      <c r="AU37" s="76">
        <v>1</v>
      </c>
      <c r="AV37" s="76">
        <v>1</v>
      </c>
      <c r="AW37" s="76">
        <v>1</v>
      </c>
      <c r="AX37" s="76">
        <v>1</v>
      </c>
      <c r="AY37" s="76">
        <v>1</v>
      </c>
      <c r="AZ37" s="76">
        <v>1</v>
      </c>
      <c r="BA37" s="76">
        <v>1</v>
      </c>
      <c r="BB37" s="76">
        <v>1</v>
      </c>
      <c r="BC37" s="76">
        <v>1</v>
      </c>
      <c r="BD37" s="76">
        <v>1</v>
      </c>
      <c r="BE37" s="76">
        <v>1</v>
      </c>
      <c r="BF37" s="76">
        <v>1</v>
      </c>
      <c r="BG37" s="76">
        <v>1</v>
      </c>
      <c r="BH37" s="76">
        <v>1</v>
      </c>
      <c r="BI37" s="76">
        <v>1</v>
      </c>
      <c r="BJ37" s="76">
        <v>1</v>
      </c>
      <c r="BK37" s="76">
        <v>1</v>
      </c>
      <c r="BL37" s="76">
        <v>1</v>
      </c>
      <c r="BM37" s="76">
        <v>1</v>
      </c>
      <c r="BN37" s="76">
        <v>1</v>
      </c>
      <c r="BO37" s="76">
        <v>1</v>
      </c>
      <c r="BP37" s="76">
        <v>1</v>
      </c>
      <c r="BQ37" s="76">
        <v>1</v>
      </c>
      <c r="BR37" s="76">
        <v>1</v>
      </c>
      <c r="BS37" s="76">
        <v>1</v>
      </c>
      <c r="BT37" s="76">
        <v>1</v>
      </c>
      <c r="BU37" s="76">
        <v>1</v>
      </c>
      <c r="BV37" s="76">
        <v>1</v>
      </c>
      <c r="BW37" s="76">
        <v>1</v>
      </c>
      <c r="BX37" s="76">
        <v>1</v>
      </c>
      <c r="BY37" s="76">
        <v>1</v>
      </c>
      <c r="BZ37" s="76">
        <v>1</v>
      </c>
      <c r="CA37" s="76">
        <v>1</v>
      </c>
      <c r="CB37" s="76">
        <v>1</v>
      </c>
      <c r="CC37" s="76">
        <v>1</v>
      </c>
      <c r="CD37" s="76">
        <v>1</v>
      </c>
    </row>
    <row r="38" spans="1:82" ht="16.5">
      <c r="A38" s="21" t="str">
        <f>存量业务到期结构!B37</f>
        <v>对公通知存款</v>
      </c>
      <c r="B38" s="76">
        <v>1</v>
      </c>
      <c r="C38" s="76">
        <v>1</v>
      </c>
      <c r="D38" s="76">
        <v>1</v>
      </c>
      <c r="E38" s="76">
        <v>1</v>
      </c>
      <c r="F38" s="76">
        <v>1</v>
      </c>
      <c r="G38" s="76">
        <v>1</v>
      </c>
      <c r="H38" s="76">
        <v>1</v>
      </c>
      <c r="I38" s="76">
        <v>1</v>
      </c>
      <c r="J38" s="76">
        <v>1</v>
      </c>
      <c r="K38" s="76">
        <v>1</v>
      </c>
      <c r="L38" s="76">
        <v>1</v>
      </c>
      <c r="M38" s="76">
        <v>1</v>
      </c>
      <c r="N38" s="76">
        <v>1</v>
      </c>
      <c r="O38" s="76">
        <v>1</v>
      </c>
      <c r="P38" s="76">
        <v>1</v>
      </c>
      <c r="Q38" s="76">
        <v>1</v>
      </c>
      <c r="R38" s="76">
        <v>1</v>
      </c>
      <c r="S38" s="76">
        <v>1</v>
      </c>
      <c r="T38" s="76">
        <v>1</v>
      </c>
      <c r="U38" s="76">
        <v>1</v>
      </c>
      <c r="V38" s="76">
        <v>1</v>
      </c>
      <c r="W38" s="76">
        <v>1</v>
      </c>
      <c r="X38" s="76">
        <v>1</v>
      </c>
      <c r="Y38" s="76">
        <v>1</v>
      </c>
      <c r="Z38" s="76">
        <v>1</v>
      </c>
      <c r="AA38" s="76">
        <v>1</v>
      </c>
      <c r="AB38" s="76">
        <v>1</v>
      </c>
      <c r="AC38" s="76">
        <v>1</v>
      </c>
      <c r="AD38" s="76">
        <v>1</v>
      </c>
      <c r="AE38" s="76">
        <v>1</v>
      </c>
      <c r="AF38" s="76">
        <v>1</v>
      </c>
      <c r="AG38" s="76">
        <v>1</v>
      </c>
      <c r="AH38" s="76">
        <v>1</v>
      </c>
      <c r="AI38" s="76">
        <v>1</v>
      </c>
      <c r="AJ38" s="76">
        <v>1</v>
      </c>
      <c r="AK38" s="76">
        <v>1</v>
      </c>
      <c r="AL38" s="76">
        <v>1</v>
      </c>
      <c r="AM38" s="76">
        <v>1</v>
      </c>
      <c r="AN38" s="76">
        <v>1</v>
      </c>
      <c r="AO38" s="76">
        <v>1</v>
      </c>
      <c r="AQ38" s="76">
        <v>1</v>
      </c>
      <c r="AR38" s="76">
        <v>1</v>
      </c>
      <c r="AS38" s="76">
        <v>1</v>
      </c>
      <c r="AT38" s="76">
        <v>1</v>
      </c>
      <c r="AU38" s="76">
        <v>1</v>
      </c>
      <c r="AV38" s="76">
        <v>1</v>
      </c>
      <c r="AW38" s="76">
        <v>1</v>
      </c>
      <c r="AX38" s="76">
        <v>1</v>
      </c>
      <c r="AY38" s="76">
        <v>1</v>
      </c>
      <c r="AZ38" s="76">
        <v>1</v>
      </c>
      <c r="BA38" s="76">
        <v>1</v>
      </c>
      <c r="BB38" s="76">
        <v>1</v>
      </c>
      <c r="BC38" s="76">
        <v>1</v>
      </c>
      <c r="BD38" s="76">
        <v>1</v>
      </c>
      <c r="BE38" s="76">
        <v>1</v>
      </c>
      <c r="BF38" s="76">
        <v>1</v>
      </c>
      <c r="BG38" s="76">
        <v>1</v>
      </c>
      <c r="BH38" s="76">
        <v>1</v>
      </c>
      <c r="BI38" s="76">
        <v>1</v>
      </c>
      <c r="BJ38" s="76">
        <v>1</v>
      </c>
      <c r="BK38" s="76">
        <v>1</v>
      </c>
      <c r="BL38" s="76">
        <v>1</v>
      </c>
      <c r="BM38" s="76">
        <v>1</v>
      </c>
      <c r="BN38" s="76">
        <v>1</v>
      </c>
      <c r="BO38" s="76">
        <v>1</v>
      </c>
      <c r="BP38" s="76">
        <v>1</v>
      </c>
      <c r="BQ38" s="76">
        <v>1</v>
      </c>
      <c r="BR38" s="76">
        <v>1</v>
      </c>
      <c r="BS38" s="76">
        <v>1</v>
      </c>
      <c r="BT38" s="76">
        <v>1</v>
      </c>
      <c r="BU38" s="76">
        <v>1</v>
      </c>
      <c r="BV38" s="76">
        <v>1</v>
      </c>
      <c r="BW38" s="76">
        <v>1</v>
      </c>
      <c r="BX38" s="76">
        <v>1</v>
      </c>
      <c r="BY38" s="76">
        <v>1</v>
      </c>
      <c r="BZ38" s="76">
        <v>1</v>
      </c>
      <c r="CA38" s="76">
        <v>1</v>
      </c>
      <c r="CB38" s="76">
        <v>1</v>
      </c>
      <c r="CC38" s="76">
        <v>1</v>
      </c>
      <c r="CD38" s="76">
        <v>1</v>
      </c>
    </row>
    <row r="39" spans="1:82" ht="16.5">
      <c r="A39" s="16" t="str">
        <f>存量业务到期结构!B38</f>
        <v>零售存款</v>
      </c>
      <c r="B39" s="75"/>
      <c r="C39" s="75"/>
      <c r="D39" s="75"/>
      <c r="E39" s="75"/>
      <c r="F39" s="75"/>
      <c r="G39" s="75"/>
      <c r="H39" s="75"/>
      <c r="I39" s="75"/>
      <c r="J39" s="75"/>
      <c r="K39" s="75"/>
      <c r="L39" s="75"/>
      <c r="M39" s="75"/>
      <c r="N39" s="75"/>
      <c r="O39" s="75"/>
      <c r="P39" s="75"/>
      <c r="Q39" s="75"/>
      <c r="R39" s="75"/>
      <c r="S39" s="75"/>
      <c r="T39" s="75"/>
      <c r="U39" s="75"/>
      <c r="V39" s="75"/>
      <c r="W39" s="75"/>
      <c r="X39" s="75"/>
      <c r="Y39" s="75"/>
      <c r="Z39" s="75"/>
      <c r="AA39" s="75"/>
      <c r="AB39" s="75"/>
      <c r="AC39" s="75"/>
      <c r="AD39" s="75"/>
      <c r="AE39" s="75"/>
      <c r="AF39" s="75"/>
      <c r="AG39" s="75"/>
      <c r="AH39" s="75"/>
      <c r="AI39" s="75"/>
      <c r="AJ39" s="75"/>
      <c r="AK39" s="75"/>
      <c r="AL39" s="75"/>
      <c r="AM39" s="75"/>
      <c r="AN39" s="75"/>
      <c r="AO39" s="75"/>
      <c r="AQ39" s="75"/>
      <c r="AR39" s="75"/>
      <c r="AS39" s="75"/>
      <c r="AT39" s="75"/>
      <c r="AU39" s="75"/>
      <c r="AV39" s="75"/>
      <c r="AW39" s="75"/>
      <c r="AX39" s="75"/>
      <c r="AY39" s="75"/>
      <c r="AZ39" s="75"/>
      <c r="BA39" s="75"/>
      <c r="BB39" s="75"/>
      <c r="BC39" s="75"/>
      <c r="BD39" s="75"/>
      <c r="BE39" s="75"/>
      <c r="BF39" s="75"/>
      <c r="BG39" s="75"/>
      <c r="BH39" s="75"/>
      <c r="BI39" s="75"/>
      <c r="BJ39" s="75"/>
      <c r="BK39" s="75"/>
      <c r="BL39" s="75"/>
      <c r="BM39" s="75"/>
      <c r="BN39" s="75"/>
      <c r="BO39" s="75"/>
      <c r="BP39" s="75"/>
      <c r="BQ39" s="75"/>
      <c r="BR39" s="75"/>
      <c r="BS39" s="75"/>
      <c r="BT39" s="75"/>
      <c r="BU39" s="75"/>
      <c r="BV39" s="75"/>
      <c r="BW39" s="75"/>
      <c r="BX39" s="75"/>
      <c r="BY39" s="75"/>
      <c r="BZ39" s="75"/>
      <c r="CA39" s="75"/>
      <c r="CB39" s="75"/>
      <c r="CC39" s="75"/>
      <c r="CD39" s="75"/>
    </row>
    <row r="40" spans="1:82" ht="16.5">
      <c r="A40" s="17" t="str">
        <f>存量业务到期结构!B39</f>
        <v>一般零售定期存款</v>
      </c>
      <c r="B40" s="76">
        <v>1.1000000000000001</v>
      </c>
      <c r="C40" s="76">
        <v>1.1000000000000001</v>
      </c>
      <c r="D40" s="76">
        <v>1.1000000000000001</v>
      </c>
      <c r="E40" s="76">
        <v>1.1000000000000001</v>
      </c>
      <c r="F40" s="76">
        <v>1.1000000000000001</v>
      </c>
      <c r="G40" s="76">
        <v>1.1000000000000001</v>
      </c>
      <c r="H40" s="76">
        <v>1.1000000000000001</v>
      </c>
      <c r="I40" s="76">
        <v>1.1000000000000001</v>
      </c>
      <c r="J40" s="76">
        <v>1.1000000000000001</v>
      </c>
      <c r="K40" s="76">
        <v>1.1000000000000001</v>
      </c>
      <c r="L40" s="76">
        <v>1.1000000000000001</v>
      </c>
      <c r="M40" s="76">
        <v>1.1000000000000001</v>
      </c>
      <c r="N40" s="76">
        <v>1.1000000000000001</v>
      </c>
      <c r="O40" s="76">
        <v>1.1000000000000001</v>
      </c>
      <c r="P40" s="76">
        <v>1.1000000000000001</v>
      </c>
      <c r="Q40" s="76">
        <v>1.05</v>
      </c>
      <c r="R40" s="76">
        <v>1.05</v>
      </c>
      <c r="S40" s="76">
        <v>1.05</v>
      </c>
      <c r="T40" s="76">
        <v>1.05</v>
      </c>
      <c r="U40" s="76">
        <v>1.05</v>
      </c>
      <c r="V40" s="76">
        <v>1.05</v>
      </c>
      <c r="W40" s="76">
        <v>1.2</v>
      </c>
      <c r="X40" s="76">
        <v>1.2</v>
      </c>
      <c r="Y40" s="76">
        <v>1.2</v>
      </c>
      <c r="Z40" s="76">
        <v>1.2</v>
      </c>
      <c r="AA40" s="76">
        <v>1.2</v>
      </c>
      <c r="AB40" s="76">
        <v>1.2</v>
      </c>
      <c r="AC40" s="76">
        <v>1.2</v>
      </c>
      <c r="AD40" s="76">
        <v>1.2</v>
      </c>
      <c r="AE40" s="76">
        <v>1.2</v>
      </c>
      <c r="AF40" s="76">
        <v>1.2</v>
      </c>
      <c r="AG40" s="76">
        <v>1.2</v>
      </c>
      <c r="AH40" s="76">
        <v>1.2</v>
      </c>
      <c r="AI40" s="76">
        <v>1.2</v>
      </c>
      <c r="AJ40" s="76">
        <v>1.2</v>
      </c>
      <c r="AK40" s="76">
        <v>1.2</v>
      </c>
      <c r="AL40" s="76">
        <v>1.2</v>
      </c>
      <c r="AM40" s="76">
        <v>1.2</v>
      </c>
      <c r="AN40" s="76">
        <v>1.2</v>
      </c>
      <c r="AO40" s="76">
        <v>1.2</v>
      </c>
      <c r="AQ40" s="76">
        <v>0.95</v>
      </c>
      <c r="AR40" s="76">
        <v>0.9</v>
      </c>
      <c r="AS40" s="76">
        <v>0.9</v>
      </c>
      <c r="AT40" s="76">
        <v>0.9</v>
      </c>
      <c r="AU40" s="76">
        <v>0.9</v>
      </c>
      <c r="AV40" s="76">
        <v>0.9</v>
      </c>
      <c r="AW40" s="76">
        <v>0.9</v>
      </c>
      <c r="AX40" s="76">
        <v>0.9</v>
      </c>
      <c r="AY40" s="76">
        <v>0.9</v>
      </c>
      <c r="AZ40" s="76">
        <v>0.9</v>
      </c>
      <c r="BA40" s="76">
        <v>0.9</v>
      </c>
      <c r="BB40" s="76">
        <v>0.9</v>
      </c>
      <c r="BC40" s="76">
        <v>0.9</v>
      </c>
      <c r="BD40" s="76">
        <v>0.9</v>
      </c>
      <c r="BE40" s="76">
        <v>0.9</v>
      </c>
      <c r="BF40" s="76">
        <v>0.9</v>
      </c>
      <c r="BG40" s="76">
        <v>0.9</v>
      </c>
      <c r="BH40" s="76">
        <v>0.9</v>
      </c>
      <c r="BI40" s="76">
        <v>0.9</v>
      </c>
      <c r="BJ40" s="76">
        <v>0.9</v>
      </c>
      <c r="BK40" s="76">
        <v>0.9</v>
      </c>
      <c r="BL40" s="76">
        <v>0.5</v>
      </c>
      <c r="BM40" s="76">
        <v>0.5</v>
      </c>
      <c r="BN40" s="76">
        <v>0.5</v>
      </c>
      <c r="BO40" s="76">
        <v>0.5</v>
      </c>
      <c r="BP40" s="76">
        <v>0.5</v>
      </c>
      <c r="BQ40" s="76">
        <v>0.5</v>
      </c>
      <c r="BR40" s="76">
        <v>0.5</v>
      </c>
      <c r="BS40" s="76">
        <v>0.5</v>
      </c>
      <c r="BT40" s="76">
        <v>0.5</v>
      </c>
      <c r="BU40" s="76">
        <v>0.5</v>
      </c>
      <c r="BV40" s="76">
        <v>0.5</v>
      </c>
      <c r="BW40" s="76">
        <v>0.5</v>
      </c>
      <c r="BX40" s="76">
        <v>0.5</v>
      </c>
      <c r="BY40" s="76">
        <v>0.5</v>
      </c>
      <c r="BZ40" s="76">
        <v>0.5</v>
      </c>
      <c r="CA40" s="76">
        <v>0.5</v>
      </c>
      <c r="CB40" s="76">
        <v>0.5</v>
      </c>
      <c r="CC40" s="76">
        <v>0.5</v>
      </c>
      <c r="CD40" s="76">
        <v>0.5</v>
      </c>
    </row>
    <row r="41" spans="1:82" ht="16.5">
      <c r="A41" s="17" t="str">
        <f>存量业务到期结构!B40</f>
        <v>零售结构性存款</v>
      </c>
      <c r="B41" s="76">
        <v>1</v>
      </c>
      <c r="C41" s="76">
        <v>1</v>
      </c>
      <c r="D41" s="76">
        <v>1</v>
      </c>
      <c r="E41" s="76">
        <v>1.2</v>
      </c>
      <c r="F41" s="76">
        <v>1.2</v>
      </c>
      <c r="G41" s="76">
        <v>1.2</v>
      </c>
      <c r="H41" s="76">
        <v>1.2</v>
      </c>
      <c r="I41" s="76">
        <v>1.2</v>
      </c>
      <c r="J41" s="76">
        <v>1.2</v>
      </c>
      <c r="K41" s="76">
        <v>1.2</v>
      </c>
      <c r="L41" s="76">
        <v>1.2</v>
      </c>
      <c r="M41" s="76">
        <v>1.2</v>
      </c>
      <c r="N41" s="76">
        <v>1.2</v>
      </c>
      <c r="O41" s="76">
        <v>1.2</v>
      </c>
      <c r="P41" s="76">
        <v>1.2</v>
      </c>
      <c r="Q41" s="76">
        <v>1.2</v>
      </c>
      <c r="R41" s="76">
        <v>1.2</v>
      </c>
      <c r="S41" s="76">
        <v>1.2</v>
      </c>
      <c r="T41" s="76">
        <v>1.2</v>
      </c>
      <c r="U41" s="76">
        <v>1.2</v>
      </c>
      <c r="V41" s="76">
        <v>1.2</v>
      </c>
      <c r="W41" s="76">
        <v>1.3</v>
      </c>
      <c r="X41" s="76">
        <v>1.3</v>
      </c>
      <c r="Y41" s="76">
        <v>1.3</v>
      </c>
      <c r="Z41" s="76">
        <v>1.3</v>
      </c>
      <c r="AA41" s="76">
        <v>1.3</v>
      </c>
      <c r="AB41" s="76">
        <v>1.3</v>
      </c>
      <c r="AC41" s="76">
        <v>1.3</v>
      </c>
      <c r="AD41" s="76">
        <v>1.3</v>
      </c>
      <c r="AE41" s="76">
        <v>1.3</v>
      </c>
      <c r="AF41" s="76">
        <v>1.3</v>
      </c>
      <c r="AG41" s="76">
        <v>1.3</v>
      </c>
      <c r="AH41" s="76">
        <v>1.3</v>
      </c>
      <c r="AI41" s="76">
        <v>1.3</v>
      </c>
      <c r="AJ41" s="76">
        <v>1.3</v>
      </c>
      <c r="AK41" s="76">
        <v>1.3</v>
      </c>
      <c r="AL41" s="76">
        <v>1.3</v>
      </c>
      <c r="AM41" s="76">
        <v>1.3</v>
      </c>
      <c r="AN41" s="76">
        <v>1.3</v>
      </c>
      <c r="AO41" s="76">
        <v>1.3</v>
      </c>
      <c r="AQ41" s="76">
        <v>0.8</v>
      </c>
      <c r="AR41" s="76">
        <v>0.8</v>
      </c>
      <c r="AS41" s="76">
        <v>0.8</v>
      </c>
      <c r="AT41" s="76">
        <v>0.8</v>
      </c>
      <c r="AU41" s="76">
        <v>0.8</v>
      </c>
      <c r="AV41" s="76">
        <v>0.8</v>
      </c>
      <c r="AW41" s="76">
        <v>0.8</v>
      </c>
      <c r="AX41" s="76">
        <v>0.8</v>
      </c>
      <c r="AY41" s="76">
        <v>0.8</v>
      </c>
      <c r="AZ41" s="76">
        <v>0.8</v>
      </c>
      <c r="BA41" s="76">
        <v>0.8</v>
      </c>
      <c r="BB41" s="76">
        <v>0.8</v>
      </c>
      <c r="BC41" s="76">
        <v>0.8</v>
      </c>
      <c r="BD41" s="76">
        <v>0.8</v>
      </c>
      <c r="BE41" s="76">
        <v>0.8</v>
      </c>
      <c r="BF41" s="76">
        <v>0.8</v>
      </c>
      <c r="BG41" s="76">
        <v>0.8</v>
      </c>
      <c r="BH41" s="76">
        <v>0.8</v>
      </c>
      <c r="BI41" s="76">
        <v>0.8</v>
      </c>
      <c r="BJ41" s="76">
        <v>0.8</v>
      </c>
      <c r="BK41" s="76">
        <v>0.8</v>
      </c>
      <c r="BL41" s="76">
        <v>0.8</v>
      </c>
      <c r="BM41" s="76">
        <v>0.8</v>
      </c>
      <c r="BN41" s="76">
        <v>0.8</v>
      </c>
      <c r="BO41" s="76">
        <v>0.8</v>
      </c>
      <c r="BP41" s="76">
        <v>0.8</v>
      </c>
      <c r="BQ41" s="76">
        <v>0.8</v>
      </c>
      <c r="BR41" s="76">
        <v>0.8</v>
      </c>
      <c r="BS41" s="76">
        <v>0.8</v>
      </c>
      <c r="BT41" s="76">
        <v>0.8</v>
      </c>
      <c r="BU41" s="76">
        <v>0.8</v>
      </c>
      <c r="BV41" s="76">
        <v>0.8</v>
      </c>
      <c r="BW41" s="76">
        <v>0.8</v>
      </c>
      <c r="BX41" s="76">
        <v>0.8</v>
      </c>
      <c r="BY41" s="76">
        <v>0.8</v>
      </c>
      <c r="BZ41" s="76">
        <v>0.8</v>
      </c>
      <c r="CA41" s="76">
        <v>0.8</v>
      </c>
      <c r="CB41" s="76">
        <v>0.8</v>
      </c>
      <c r="CC41" s="76">
        <v>0.8</v>
      </c>
      <c r="CD41" s="76">
        <v>0.8</v>
      </c>
    </row>
    <row r="42" spans="1:82" ht="16.5">
      <c r="A42" s="17" t="str">
        <f>存量业务到期结构!B41</f>
        <v>零售大额存单</v>
      </c>
      <c r="B42" s="76">
        <v>1.05</v>
      </c>
      <c r="C42" s="76">
        <v>1.05</v>
      </c>
      <c r="D42" s="76">
        <v>1.05</v>
      </c>
      <c r="E42" s="76">
        <v>1.2</v>
      </c>
      <c r="F42" s="76">
        <v>1.2</v>
      </c>
      <c r="G42" s="76">
        <v>1.2</v>
      </c>
      <c r="H42" s="76">
        <v>1.2</v>
      </c>
      <c r="I42" s="76">
        <v>1.2</v>
      </c>
      <c r="J42" s="76">
        <v>1.2</v>
      </c>
      <c r="K42" s="76">
        <v>1.2</v>
      </c>
      <c r="L42" s="76">
        <v>1.2</v>
      </c>
      <c r="M42" s="76">
        <v>1.2</v>
      </c>
      <c r="N42" s="76">
        <v>1.2</v>
      </c>
      <c r="O42" s="76">
        <v>1.2</v>
      </c>
      <c r="P42" s="76">
        <v>1.2</v>
      </c>
      <c r="Q42" s="76">
        <v>1.2</v>
      </c>
      <c r="R42" s="76">
        <v>1.2</v>
      </c>
      <c r="S42" s="76">
        <v>1.2</v>
      </c>
      <c r="T42" s="76">
        <v>1.2</v>
      </c>
      <c r="U42" s="76">
        <v>1.2</v>
      </c>
      <c r="V42" s="76">
        <v>1.2</v>
      </c>
      <c r="W42" s="76">
        <v>1.3</v>
      </c>
      <c r="X42" s="76">
        <v>1.3</v>
      </c>
      <c r="Y42" s="76">
        <v>1.3</v>
      </c>
      <c r="Z42" s="76">
        <v>1.3</v>
      </c>
      <c r="AA42" s="76">
        <v>1.3</v>
      </c>
      <c r="AB42" s="76">
        <v>1.3</v>
      </c>
      <c r="AC42" s="76">
        <v>1.3</v>
      </c>
      <c r="AD42" s="76">
        <v>1.3</v>
      </c>
      <c r="AE42" s="76">
        <v>1.3</v>
      </c>
      <c r="AF42" s="76">
        <v>1.3</v>
      </c>
      <c r="AG42" s="76">
        <v>1.3</v>
      </c>
      <c r="AH42" s="76">
        <v>1.3</v>
      </c>
      <c r="AI42" s="76">
        <v>1.3</v>
      </c>
      <c r="AJ42" s="76">
        <v>1.3</v>
      </c>
      <c r="AK42" s="76">
        <v>1.3</v>
      </c>
      <c r="AL42" s="76">
        <v>1.3</v>
      </c>
      <c r="AM42" s="76">
        <v>1.3</v>
      </c>
      <c r="AN42" s="76">
        <v>1.3</v>
      </c>
      <c r="AO42" s="76">
        <v>1.3</v>
      </c>
      <c r="AQ42" s="76">
        <v>0.5</v>
      </c>
      <c r="AR42" s="76">
        <v>0.5</v>
      </c>
      <c r="AS42" s="76">
        <v>0.5</v>
      </c>
      <c r="AT42" s="76">
        <v>0.5</v>
      </c>
      <c r="AU42" s="76">
        <v>0.5</v>
      </c>
      <c r="AV42" s="76">
        <v>0.5</v>
      </c>
      <c r="AW42" s="76">
        <v>0.5</v>
      </c>
      <c r="AX42" s="76">
        <v>0.5</v>
      </c>
      <c r="AY42" s="76">
        <v>0.5</v>
      </c>
      <c r="AZ42" s="76">
        <v>0.5</v>
      </c>
      <c r="BA42" s="76">
        <v>0.5</v>
      </c>
      <c r="BB42" s="76">
        <v>0.5</v>
      </c>
      <c r="BC42" s="76">
        <v>0.5</v>
      </c>
      <c r="BD42" s="76">
        <v>0.5</v>
      </c>
      <c r="BE42" s="76">
        <v>0.5</v>
      </c>
      <c r="BF42" s="76">
        <v>0.5</v>
      </c>
      <c r="BG42" s="76">
        <v>0.5</v>
      </c>
      <c r="BH42" s="76">
        <v>0.5</v>
      </c>
      <c r="BI42" s="76">
        <v>0.5</v>
      </c>
      <c r="BJ42" s="76">
        <v>0.5</v>
      </c>
      <c r="BK42" s="76">
        <v>0.5</v>
      </c>
      <c r="BL42" s="76">
        <v>0.5</v>
      </c>
      <c r="BM42" s="76">
        <v>0.5</v>
      </c>
      <c r="BN42" s="76">
        <v>0.5</v>
      </c>
      <c r="BO42" s="76">
        <v>0.5</v>
      </c>
      <c r="BP42" s="76">
        <v>0.5</v>
      </c>
      <c r="BQ42" s="76">
        <v>0.5</v>
      </c>
      <c r="BR42" s="76">
        <v>0.5</v>
      </c>
      <c r="BS42" s="76">
        <v>0.5</v>
      </c>
      <c r="BT42" s="76">
        <v>0.5</v>
      </c>
      <c r="BU42" s="76">
        <v>0.5</v>
      </c>
      <c r="BV42" s="76">
        <v>0.5</v>
      </c>
      <c r="BW42" s="76">
        <v>0.5</v>
      </c>
      <c r="BX42" s="76">
        <v>0.5</v>
      </c>
      <c r="BY42" s="76">
        <v>0.5</v>
      </c>
      <c r="BZ42" s="76">
        <v>0.5</v>
      </c>
      <c r="CA42" s="76">
        <v>0.5</v>
      </c>
      <c r="CB42" s="76">
        <v>0.5</v>
      </c>
      <c r="CC42" s="76">
        <v>0.5</v>
      </c>
      <c r="CD42" s="76">
        <v>0.5</v>
      </c>
    </row>
    <row r="43" spans="1:82" ht="16.5">
      <c r="A43" s="21" t="str">
        <f>存量业务到期结构!B42</f>
        <v>零售活期存款</v>
      </c>
      <c r="B43" s="76">
        <v>1</v>
      </c>
      <c r="C43" s="76">
        <v>1</v>
      </c>
      <c r="D43" s="76">
        <v>1</v>
      </c>
      <c r="E43" s="76">
        <v>1</v>
      </c>
      <c r="F43" s="76">
        <v>1</v>
      </c>
      <c r="G43" s="76">
        <v>1</v>
      </c>
      <c r="H43" s="76">
        <v>1</v>
      </c>
      <c r="I43" s="76">
        <v>1</v>
      </c>
      <c r="J43" s="76">
        <v>1</v>
      </c>
      <c r="K43" s="76">
        <v>1</v>
      </c>
      <c r="L43" s="76">
        <v>1</v>
      </c>
      <c r="M43" s="76">
        <v>1</v>
      </c>
      <c r="N43" s="76">
        <v>1</v>
      </c>
      <c r="O43" s="76">
        <v>1</v>
      </c>
      <c r="P43" s="76">
        <v>1</v>
      </c>
      <c r="Q43" s="76">
        <v>1</v>
      </c>
      <c r="R43" s="76">
        <v>1</v>
      </c>
      <c r="S43" s="76">
        <v>1</v>
      </c>
      <c r="T43" s="76">
        <v>1</v>
      </c>
      <c r="U43" s="76">
        <v>1</v>
      </c>
      <c r="V43" s="76">
        <v>1</v>
      </c>
      <c r="W43" s="76">
        <v>1</v>
      </c>
      <c r="X43" s="76">
        <v>1</v>
      </c>
      <c r="Y43" s="76">
        <v>1</v>
      </c>
      <c r="Z43" s="76">
        <v>1</v>
      </c>
      <c r="AA43" s="76">
        <v>1</v>
      </c>
      <c r="AB43" s="76">
        <v>1</v>
      </c>
      <c r="AC43" s="76">
        <v>1</v>
      </c>
      <c r="AD43" s="76">
        <v>1</v>
      </c>
      <c r="AE43" s="76">
        <v>1</v>
      </c>
      <c r="AF43" s="76">
        <v>1</v>
      </c>
      <c r="AG43" s="76">
        <v>1</v>
      </c>
      <c r="AH43" s="76">
        <v>1</v>
      </c>
      <c r="AI43" s="76">
        <v>1</v>
      </c>
      <c r="AJ43" s="76">
        <v>1</v>
      </c>
      <c r="AK43" s="76">
        <v>1</v>
      </c>
      <c r="AL43" s="76">
        <v>1</v>
      </c>
      <c r="AM43" s="76">
        <v>1</v>
      </c>
      <c r="AN43" s="76">
        <v>1</v>
      </c>
      <c r="AO43" s="76">
        <v>1</v>
      </c>
      <c r="AQ43" s="76">
        <v>1</v>
      </c>
      <c r="AR43" s="76">
        <v>1</v>
      </c>
      <c r="AS43" s="76">
        <v>1</v>
      </c>
      <c r="AT43" s="76">
        <v>1</v>
      </c>
      <c r="AU43" s="76">
        <v>1</v>
      </c>
      <c r="AV43" s="76">
        <v>1</v>
      </c>
      <c r="AW43" s="76">
        <v>1</v>
      </c>
      <c r="AX43" s="76">
        <v>1</v>
      </c>
      <c r="AY43" s="76">
        <v>1</v>
      </c>
      <c r="AZ43" s="76">
        <v>1</v>
      </c>
      <c r="BA43" s="76">
        <v>1</v>
      </c>
      <c r="BB43" s="76">
        <v>1</v>
      </c>
      <c r="BC43" s="76">
        <v>1</v>
      </c>
      <c r="BD43" s="76">
        <v>1</v>
      </c>
      <c r="BE43" s="76">
        <v>1</v>
      </c>
      <c r="BF43" s="76">
        <v>1</v>
      </c>
      <c r="BG43" s="76">
        <v>1</v>
      </c>
      <c r="BH43" s="76">
        <v>1</v>
      </c>
      <c r="BI43" s="76">
        <v>1</v>
      </c>
      <c r="BJ43" s="76">
        <v>1</v>
      </c>
      <c r="BK43" s="76">
        <v>1</v>
      </c>
      <c r="BL43" s="76">
        <v>1</v>
      </c>
      <c r="BM43" s="76">
        <v>1</v>
      </c>
      <c r="BN43" s="76">
        <v>1</v>
      </c>
      <c r="BO43" s="76">
        <v>1</v>
      </c>
      <c r="BP43" s="76">
        <v>1</v>
      </c>
      <c r="BQ43" s="76">
        <v>1</v>
      </c>
      <c r="BR43" s="76">
        <v>1</v>
      </c>
      <c r="BS43" s="76">
        <v>1</v>
      </c>
      <c r="BT43" s="76">
        <v>1</v>
      </c>
      <c r="BU43" s="76">
        <v>1</v>
      </c>
      <c r="BV43" s="76">
        <v>1</v>
      </c>
      <c r="BW43" s="76">
        <v>1</v>
      </c>
      <c r="BX43" s="76">
        <v>1</v>
      </c>
      <c r="BY43" s="76">
        <v>1</v>
      </c>
      <c r="BZ43" s="76">
        <v>1</v>
      </c>
      <c r="CA43" s="76">
        <v>1</v>
      </c>
      <c r="CB43" s="76">
        <v>1</v>
      </c>
      <c r="CC43" s="76">
        <v>1</v>
      </c>
      <c r="CD43" s="76">
        <v>1</v>
      </c>
    </row>
    <row r="44" spans="1:82" ht="16.5">
      <c r="A44" s="21" t="str">
        <f>存量业务到期结构!B43</f>
        <v>零售通知存款</v>
      </c>
      <c r="B44" s="76">
        <v>1</v>
      </c>
      <c r="C44" s="76">
        <v>1</v>
      </c>
      <c r="D44" s="76">
        <v>1</v>
      </c>
      <c r="E44" s="76">
        <v>1</v>
      </c>
      <c r="F44" s="76">
        <v>1</v>
      </c>
      <c r="G44" s="76">
        <v>1</v>
      </c>
      <c r="H44" s="76">
        <v>1</v>
      </c>
      <c r="I44" s="76">
        <v>1</v>
      </c>
      <c r="J44" s="76">
        <v>1</v>
      </c>
      <c r="K44" s="76">
        <v>1</v>
      </c>
      <c r="L44" s="76">
        <v>1</v>
      </c>
      <c r="M44" s="76">
        <v>1</v>
      </c>
      <c r="N44" s="76">
        <v>1</v>
      </c>
      <c r="O44" s="76">
        <v>1</v>
      </c>
      <c r="P44" s="76">
        <v>1</v>
      </c>
      <c r="Q44" s="76">
        <v>1</v>
      </c>
      <c r="R44" s="76">
        <v>1</v>
      </c>
      <c r="S44" s="76">
        <v>1</v>
      </c>
      <c r="T44" s="76">
        <v>1</v>
      </c>
      <c r="U44" s="76">
        <v>1</v>
      </c>
      <c r="V44" s="76">
        <v>1</v>
      </c>
      <c r="W44" s="76">
        <v>1</v>
      </c>
      <c r="X44" s="76">
        <v>1</v>
      </c>
      <c r="Y44" s="76">
        <v>1</v>
      </c>
      <c r="Z44" s="76">
        <v>1</v>
      </c>
      <c r="AA44" s="76">
        <v>1</v>
      </c>
      <c r="AB44" s="76">
        <v>1</v>
      </c>
      <c r="AC44" s="76">
        <v>1</v>
      </c>
      <c r="AD44" s="76">
        <v>1</v>
      </c>
      <c r="AE44" s="76">
        <v>1</v>
      </c>
      <c r="AF44" s="76">
        <v>1</v>
      </c>
      <c r="AG44" s="76">
        <v>1</v>
      </c>
      <c r="AH44" s="76">
        <v>1</v>
      </c>
      <c r="AI44" s="76">
        <v>1</v>
      </c>
      <c r="AJ44" s="76">
        <v>1</v>
      </c>
      <c r="AK44" s="76">
        <v>1</v>
      </c>
      <c r="AL44" s="76">
        <v>1</v>
      </c>
      <c r="AM44" s="76">
        <v>1</v>
      </c>
      <c r="AN44" s="76">
        <v>1</v>
      </c>
      <c r="AO44" s="76">
        <v>1</v>
      </c>
      <c r="AQ44" s="76">
        <v>1</v>
      </c>
      <c r="AR44" s="76">
        <v>1</v>
      </c>
      <c r="AS44" s="76">
        <v>1</v>
      </c>
      <c r="AT44" s="76">
        <v>1</v>
      </c>
      <c r="AU44" s="76">
        <v>1</v>
      </c>
      <c r="AV44" s="76">
        <v>1</v>
      </c>
      <c r="AW44" s="76">
        <v>1</v>
      </c>
      <c r="AX44" s="76">
        <v>1</v>
      </c>
      <c r="AY44" s="76">
        <v>1</v>
      </c>
      <c r="AZ44" s="76">
        <v>1</v>
      </c>
      <c r="BA44" s="76">
        <v>1</v>
      </c>
      <c r="BB44" s="76">
        <v>1</v>
      </c>
      <c r="BC44" s="76">
        <v>1</v>
      </c>
      <c r="BD44" s="76">
        <v>1</v>
      </c>
      <c r="BE44" s="76">
        <v>1</v>
      </c>
      <c r="BF44" s="76">
        <v>1</v>
      </c>
      <c r="BG44" s="76">
        <v>1</v>
      </c>
      <c r="BH44" s="76">
        <v>1</v>
      </c>
      <c r="BI44" s="76">
        <v>1</v>
      </c>
      <c r="BJ44" s="76">
        <v>1</v>
      </c>
      <c r="BK44" s="76">
        <v>1</v>
      </c>
      <c r="BL44" s="76">
        <v>1</v>
      </c>
      <c r="BM44" s="76">
        <v>1</v>
      </c>
      <c r="BN44" s="76">
        <v>1</v>
      </c>
      <c r="BO44" s="76">
        <v>1</v>
      </c>
      <c r="BP44" s="76">
        <v>1</v>
      </c>
      <c r="BQ44" s="76">
        <v>1</v>
      </c>
      <c r="BR44" s="76">
        <v>1</v>
      </c>
      <c r="BS44" s="76">
        <v>1</v>
      </c>
      <c r="BT44" s="76">
        <v>1</v>
      </c>
      <c r="BU44" s="76">
        <v>1</v>
      </c>
      <c r="BV44" s="76">
        <v>1</v>
      </c>
      <c r="BW44" s="76">
        <v>1</v>
      </c>
      <c r="BX44" s="76">
        <v>1</v>
      </c>
      <c r="BY44" s="76">
        <v>1</v>
      </c>
      <c r="BZ44" s="76">
        <v>1</v>
      </c>
      <c r="CA44" s="76">
        <v>1</v>
      </c>
      <c r="CB44" s="76">
        <v>1</v>
      </c>
      <c r="CC44" s="76">
        <v>1</v>
      </c>
      <c r="CD44" s="76">
        <v>1</v>
      </c>
    </row>
    <row r="45" spans="1:82" ht="15">
      <c r="A45" s="15" t="str">
        <f>存量业务到期结构!B44</f>
        <v>同业和其他金融机构存放款项</v>
      </c>
      <c r="B45" s="75"/>
      <c r="C45" s="75"/>
      <c r="D45" s="75"/>
      <c r="E45" s="75"/>
      <c r="F45" s="75"/>
      <c r="G45" s="75"/>
      <c r="H45" s="75"/>
      <c r="I45" s="75"/>
      <c r="J45" s="75"/>
      <c r="K45" s="75"/>
      <c r="L45" s="75"/>
      <c r="M45" s="75"/>
      <c r="N45" s="75"/>
      <c r="O45" s="75"/>
      <c r="P45" s="75"/>
      <c r="Q45" s="75"/>
      <c r="R45" s="75"/>
      <c r="S45" s="75"/>
      <c r="T45" s="75"/>
      <c r="U45" s="75"/>
      <c r="V45" s="75"/>
      <c r="W45" s="75"/>
      <c r="X45" s="75"/>
      <c r="Y45" s="75"/>
      <c r="Z45" s="75"/>
      <c r="AA45" s="75"/>
      <c r="AB45" s="75"/>
      <c r="AC45" s="75"/>
      <c r="AD45" s="75"/>
      <c r="AE45" s="75"/>
      <c r="AF45" s="75"/>
      <c r="AG45" s="75"/>
      <c r="AH45" s="75"/>
      <c r="AI45" s="75"/>
      <c r="AJ45" s="75"/>
      <c r="AK45" s="75"/>
      <c r="AL45" s="75"/>
      <c r="AM45" s="75"/>
      <c r="AN45" s="75"/>
      <c r="AO45" s="75"/>
      <c r="AQ45" s="75"/>
      <c r="AR45" s="75"/>
      <c r="AS45" s="75"/>
      <c r="AT45" s="75"/>
      <c r="AU45" s="75"/>
      <c r="AV45" s="75"/>
      <c r="AW45" s="75"/>
      <c r="AX45" s="75"/>
      <c r="AY45" s="75"/>
      <c r="AZ45" s="75"/>
      <c r="BA45" s="75"/>
      <c r="BB45" s="75"/>
      <c r="BC45" s="75"/>
      <c r="BD45" s="75"/>
      <c r="BE45" s="75"/>
      <c r="BF45" s="75"/>
      <c r="BG45" s="75"/>
      <c r="BH45" s="75"/>
      <c r="BI45" s="75"/>
      <c r="BJ45" s="75"/>
      <c r="BK45" s="75"/>
      <c r="BL45" s="75"/>
      <c r="BM45" s="75"/>
      <c r="BN45" s="75"/>
      <c r="BO45" s="75"/>
      <c r="BP45" s="75"/>
      <c r="BQ45" s="75"/>
      <c r="BR45" s="75"/>
      <c r="BS45" s="75"/>
      <c r="BT45" s="75"/>
      <c r="BU45" s="75"/>
      <c r="BV45" s="75"/>
      <c r="BW45" s="75"/>
      <c r="BX45" s="75"/>
      <c r="BY45" s="75"/>
      <c r="BZ45" s="75"/>
      <c r="CA45" s="75"/>
      <c r="CB45" s="75"/>
      <c r="CC45" s="75"/>
      <c r="CD45" s="75"/>
    </row>
    <row r="46" spans="1:82" ht="16.5">
      <c r="A46" s="21" t="str">
        <f>存量业务到期结构!B45</f>
        <v>同业存放活期</v>
      </c>
      <c r="B46" s="76">
        <v>1</v>
      </c>
      <c r="C46" s="76">
        <v>1</v>
      </c>
      <c r="D46" s="76">
        <v>1</v>
      </c>
      <c r="E46" s="76">
        <v>1</v>
      </c>
      <c r="F46" s="76">
        <v>1</v>
      </c>
      <c r="G46" s="76">
        <v>1</v>
      </c>
      <c r="H46" s="76">
        <v>1</v>
      </c>
      <c r="I46" s="76">
        <v>1</v>
      </c>
      <c r="J46" s="76">
        <v>1</v>
      </c>
      <c r="K46" s="76">
        <v>1</v>
      </c>
      <c r="L46" s="76">
        <v>1</v>
      </c>
      <c r="M46" s="76">
        <v>1</v>
      </c>
      <c r="N46" s="76">
        <v>1</v>
      </c>
      <c r="O46" s="76">
        <v>1</v>
      </c>
      <c r="P46" s="76">
        <v>1</v>
      </c>
      <c r="Q46" s="76">
        <v>1</v>
      </c>
      <c r="R46" s="76">
        <v>1</v>
      </c>
      <c r="S46" s="76">
        <v>1.3</v>
      </c>
      <c r="T46" s="76">
        <v>1.3</v>
      </c>
      <c r="U46" s="76">
        <v>1.3</v>
      </c>
      <c r="V46" s="76">
        <v>1.3</v>
      </c>
      <c r="W46" s="76">
        <v>1.3</v>
      </c>
      <c r="X46" s="76">
        <v>1.3</v>
      </c>
      <c r="Y46" s="76">
        <v>1.3</v>
      </c>
      <c r="Z46" s="76">
        <v>1.3</v>
      </c>
      <c r="AA46" s="76">
        <v>1.3</v>
      </c>
      <c r="AB46" s="76">
        <v>1.3</v>
      </c>
      <c r="AC46" s="76">
        <v>1.3</v>
      </c>
      <c r="AD46" s="76">
        <v>1.3</v>
      </c>
      <c r="AE46" s="76">
        <v>1.3</v>
      </c>
      <c r="AF46" s="76">
        <v>1.3</v>
      </c>
      <c r="AG46" s="76">
        <v>1.3</v>
      </c>
      <c r="AH46" s="76">
        <v>1.3</v>
      </c>
      <c r="AI46" s="76">
        <v>1.3</v>
      </c>
      <c r="AJ46" s="76">
        <v>1.3</v>
      </c>
      <c r="AK46" s="76">
        <v>1.3</v>
      </c>
      <c r="AL46" s="76">
        <v>1.3</v>
      </c>
      <c r="AM46" s="76">
        <v>1.3</v>
      </c>
      <c r="AN46" s="76">
        <v>1.3</v>
      </c>
      <c r="AO46" s="76">
        <v>1.3</v>
      </c>
      <c r="AQ46" s="76">
        <v>1</v>
      </c>
      <c r="AR46" s="76">
        <v>1</v>
      </c>
      <c r="AS46" s="76">
        <v>1</v>
      </c>
      <c r="AT46" s="76">
        <v>1</v>
      </c>
      <c r="AU46" s="76">
        <v>1</v>
      </c>
      <c r="AV46" s="76">
        <v>1</v>
      </c>
      <c r="AW46" s="76">
        <v>1</v>
      </c>
      <c r="AX46" s="76">
        <v>1</v>
      </c>
      <c r="AY46" s="76">
        <v>1</v>
      </c>
      <c r="AZ46" s="76">
        <v>1</v>
      </c>
      <c r="BA46" s="76">
        <v>1</v>
      </c>
      <c r="BB46" s="76">
        <v>1</v>
      </c>
      <c r="BC46" s="76">
        <v>1</v>
      </c>
      <c r="BD46" s="76">
        <v>1</v>
      </c>
      <c r="BE46" s="76">
        <v>1</v>
      </c>
      <c r="BF46" s="76">
        <v>1</v>
      </c>
      <c r="BG46" s="76">
        <v>1</v>
      </c>
      <c r="BH46" s="76">
        <v>1</v>
      </c>
      <c r="BI46" s="76">
        <v>1</v>
      </c>
      <c r="BJ46" s="76">
        <v>1</v>
      </c>
      <c r="BK46" s="76">
        <v>1</v>
      </c>
      <c r="BL46" s="76">
        <v>1</v>
      </c>
      <c r="BM46" s="76">
        <v>1</v>
      </c>
      <c r="BN46" s="76">
        <v>1</v>
      </c>
      <c r="BO46" s="76">
        <v>1</v>
      </c>
      <c r="BP46" s="76">
        <v>1</v>
      </c>
      <c r="BQ46" s="76">
        <v>1</v>
      </c>
      <c r="BR46" s="76">
        <v>1</v>
      </c>
      <c r="BS46" s="76">
        <v>1</v>
      </c>
      <c r="BT46" s="76">
        <v>1</v>
      </c>
      <c r="BU46" s="76">
        <v>1</v>
      </c>
      <c r="BV46" s="76">
        <v>1</v>
      </c>
      <c r="BW46" s="76">
        <v>1</v>
      </c>
      <c r="BX46" s="76">
        <v>1</v>
      </c>
      <c r="BY46" s="76">
        <v>1</v>
      </c>
      <c r="BZ46" s="76">
        <v>1</v>
      </c>
      <c r="CA46" s="76">
        <v>1</v>
      </c>
      <c r="CB46" s="76">
        <v>1</v>
      </c>
      <c r="CC46" s="76">
        <v>1</v>
      </c>
      <c r="CD46" s="76">
        <v>1</v>
      </c>
    </row>
    <row r="47" spans="1:82" ht="16.5">
      <c r="A47" s="17" t="str">
        <f>存量业务到期结构!B46</f>
        <v>同业存放定期</v>
      </c>
      <c r="B47" s="76">
        <v>1.3</v>
      </c>
      <c r="C47" s="76">
        <v>1.3</v>
      </c>
      <c r="D47" s="76">
        <v>1.3</v>
      </c>
      <c r="E47" s="76">
        <v>1.3</v>
      </c>
      <c r="F47" s="76">
        <v>1.3</v>
      </c>
      <c r="G47" s="76">
        <v>1.3</v>
      </c>
      <c r="H47" s="76">
        <v>1.3</v>
      </c>
      <c r="I47" s="76">
        <v>1.3</v>
      </c>
      <c r="J47" s="76">
        <v>1.3</v>
      </c>
      <c r="K47" s="76">
        <v>1.3</v>
      </c>
      <c r="L47" s="76">
        <v>1.3</v>
      </c>
      <c r="M47" s="76">
        <v>1.3</v>
      </c>
      <c r="N47" s="76">
        <v>1.3</v>
      </c>
      <c r="O47" s="76">
        <v>1.3</v>
      </c>
      <c r="P47" s="76">
        <v>1.3</v>
      </c>
      <c r="Q47" s="76">
        <v>1.3</v>
      </c>
      <c r="R47" s="76">
        <v>1.3</v>
      </c>
      <c r="S47" s="76">
        <v>1.3</v>
      </c>
      <c r="T47" s="76">
        <v>1.3</v>
      </c>
      <c r="U47" s="76">
        <v>1.3</v>
      </c>
      <c r="V47" s="76">
        <v>1.3</v>
      </c>
      <c r="W47" s="76">
        <v>1.3</v>
      </c>
      <c r="X47" s="76">
        <v>1.3</v>
      </c>
      <c r="Y47" s="76">
        <v>1.3</v>
      </c>
      <c r="Z47" s="76">
        <v>1.3</v>
      </c>
      <c r="AA47" s="76">
        <v>1.3</v>
      </c>
      <c r="AB47" s="76">
        <v>1.3</v>
      </c>
      <c r="AC47" s="76">
        <v>1.3</v>
      </c>
      <c r="AD47" s="76">
        <v>1.3</v>
      </c>
      <c r="AE47" s="76">
        <v>1.3</v>
      </c>
      <c r="AF47" s="76">
        <v>1.3</v>
      </c>
      <c r="AG47" s="76">
        <v>1.3</v>
      </c>
      <c r="AH47" s="76">
        <v>1.3</v>
      </c>
      <c r="AI47" s="76">
        <v>1.3</v>
      </c>
      <c r="AJ47" s="76">
        <v>1.3</v>
      </c>
      <c r="AK47" s="76">
        <v>1.3</v>
      </c>
      <c r="AL47" s="76">
        <v>1.3</v>
      </c>
      <c r="AM47" s="76">
        <v>1.3</v>
      </c>
      <c r="AN47" s="76">
        <v>1.3</v>
      </c>
      <c r="AO47" s="76">
        <v>1.3</v>
      </c>
      <c r="AQ47" s="76">
        <v>0.7</v>
      </c>
      <c r="AR47" s="76">
        <v>0.7</v>
      </c>
      <c r="AS47" s="76">
        <v>0.7</v>
      </c>
      <c r="AT47" s="76">
        <v>0.5</v>
      </c>
      <c r="AU47" s="76">
        <v>0.5</v>
      </c>
      <c r="AV47" s="76">
        <v>0.5</v>
      </c>
      <c r="AW47" s="76">
        <v>0.5</v>
      </c>
      <c r="AX47" s="76">
        <v>0.5</v>
      </c>
      <c r="AY47" s="76">
        <v>0.5</v>
      </c>
      <c r="AZ47" s="76">
        <v>0.5</v>
      </c>
      <c r="BA47" s="76">
        <v>0.5</v>
      </c>
      <c r="BB47" s="76">
        <v>0.5</v>
      </c>
      <c r="BC47" s="76">
        <v>0.5</v>
      </c>
      <c r="BD47" s="76">
        <v>0.5</v>
      </c>
      <c r="BE47" s="76">
        <v>0.5</v>
      </c>
      <c r="BF47" s="76">
        <v>0.5</v>
      </c>
      <c r="BG47" s="76">
        <v>0.5</v>
      </c>
      <c r="BH47" s="76">
        <v>0.5</v>
      </c>
      <c r="BI47" s="76">
        <v>0.5</v>
      </c>
      <c r="BJ47" s="76">
        <v>0.5</v>
      </c>
      <c r="BK47" s="76">
        <v>0.5</v>
      </c>
      <c r="BL47" s="76">
        <v>0.5</v>
      </c>
      <c r="BM47" s="76">
        <v>0.5</v>
      </c>
      <c r="BN47" s="76">
        <v>0.5</v>
      </c>
      <c r="BO47" s="76">
        <v>0.5</v>
      </c>
      <c r="BP47" s="76">
        <v>0.5</v>
      </c>
      <c r="BQ47" s="76">
        <v>0.5</v>
      </c>
      <c r="BR47" s="76">
        <v>0.5</v>
      </c>
      <c r="BS47" s="76">
        <v>0.5</v>
      </c>
      <c r="BT47" s="76">
        <v>0.5</v>
      </c>
      <c r="BU47" s="76">
        <v>0.5</v>
      </c>
      <c r="BV47" s="76">
        <v>0.5</v>
      </c>
      <c r="BW47" s="76">
        <v>0.5</v>
      </c>
      <c r="BX47" s="76">
        <v>0.5</v>
      </c>
      <c r="BY47" s="76">
        <v>0.5</v>
      </c>
      <c r="BZ47" s="76">
        <v>0.5</v>
      </c>
      <c r="CA47" s="76">
        <v>0.5</v>
      </c>
      <c r="CB47" s="76">
        <v>0.5</v>
      </c>
      <c r="CC47" s="76">
        <v>0.5</v>
      </c>
      <c r="CD47" s="76">
        <v>0.5</v>
      </c>
    </row>
    <row r="48" spans="1:82" ht="15">
      <c r="A48" s="15" t="str">
        <f>存量业务到期结构!B47</f>
        <v>拆入资金</v>
      </c>
      <c r="B48" s="76">
        <v>1.05</v>
      </c>
      <c r="C48" s="76">
        <v>1.2</v>
      </c>
      <c r="D48" s="76">
        <v>1.2</v>
      </c>
      <c r="E48" s="76">
        <v>1.2</v>
      </c>
      <c r="F48" s="76">
        <v>1.2</v>
      </c>
      <c r="G48" s="76">
        <v>1.2</v>
      </c>
      <c r="H48" s="76">
        <v>1.2</v>
      </c>
      <c r="I48" s="76">
        <v>1.2</v>
      </c>
      <c r="J48" s="76">
        <v>1.2</v>
      </c>
      <c r="K48" s="76">
        <v>1.2</v>
      </c>
      <c r="L48" s="76">
        <v>1.2</v>
      </c>
      <c r="M48" s="76">
        <v>1.2</v>
      </c>
      <c r="N48" s="76">
        <v>1.2</v>
      </c>
      <c r="O48" s="76">
        <v>1.2</v>
      </c>
      <c r="P48" s="76">
        <v>1.2</v>
      </c>
      <c r="Q48" s="76">
        <v>1.2</v>
      </c>
      <c r="R48" s="76">
        <v>1.2</v>
      </c>
      <c r="S48" s="76">
        <v>1.2</v>
      </c>
      <c r="T48" s="76">
        <v>1.2</v>
      </c>
      <c r="U48" s="76">
        <v>1.2</v>
      </c>
      <c r="V48" s="76">
        <v>1.2</v>
      </c>
      <c r="W48" s="76">
        <v>1.2</v>
      </c>
      <c r="X48" s="76">
        <v>1.2</v>
      </c>
      <c r="Y48" s="76">
        <v>1.2</v>
      </c>
      <c r="Z48" s="76">
        <v>1.2</v>
      </c>
      <c r="AA48" s="76">
        <v>1.2</v>
      </c>
      <c r="AB48" s="76">
        <v>1.2</v>
      </c>
      <c r="AC48" s="76">
        <v>1.2</v>
      </c>
      <c r="AD48" s="76">
        <v>1.2</v>
      </c>
      <c r="AE48" s="76">
        <v>1.2</v>
      </c>
      <c r="AF48" s="76">
        <v>1.2</v>
      </c>
      <c r="AG48" s="76">
        <v>1.2</v>
      </c>
      <c r="AH48" s="76">
        <v>1.2</v>
      </c>
      <c r="AI48" s="76">
        <v>1.2</v>
      </c>
      <c r="AJ48" s="76">
        <v>1.2</v>
      </c>
      <c r="AK48" s="76">
        <v>1.2</v>
      </c>
      <c r="AL48" s="76">
        <v>1.2</v>
      </c>
      <c r="AM48" s="76">
        <v>1.2</v>
      </c>
      <c r="AN48" s="76">
        <v>1.2</v>
      </c>
      <c r="AO48" s="76">
        <v>1.2</v>
      </c>
      <c r="AQ48" s="76">
        <v>0.8</v>
      </c>
      <c r="AR48" s="76">
        <v>0.8</v>
      </c>
      <c r="AS48" s="76">
        <v>0.8</v>
      </c>
      <c r="AT48" s="76">
        <v>0.8</v>
      </c>
      <c r="AU48" s="76">
        <v>0.8</v>
      </c>
      <c r="AV48" s="76">
        <v>0.8</v>
      </c>
      <c r="AW48" s="76">
        <v>0.8</v>
      </c>
      <c r="AX48" s="76">
        <v>0.8</v>
      </c>
      <c r="AY48" s="76">
        <v>0.8</v>
      </c>
      <c r="AZ48" s="76">
        <v>0.8</v>
      </c>
      <c r="BA48" s="76">
        <v>0.8</v>
      </c>
      <c r="BB48" s="76">
        <v>0.8</v>
      </c>
      <c r="BC48" s="76">
        <v>0.8</v>
      </c>
      <c r="BD48" s="76">
        <v>0.8</v>
      </c>
      <c r="BE48" s="76">
        <v>0.8</v>
      </c>
      <c r="BF48" s="76">
        <v>0.8</v>
      </c>
      <c r="BG48" s="76">
        <v>0.8</v>
      </c>
      <c r="BH48" s="76">
        <v>0.8</v>
      </c>
      <c r="BI48" s="76">
        <v>0.8</v>
      </c>
      <c r="BJ48" s="76">
        <v>0.8</v>
      </c>
      <c r="BK48" s="76">
        <v>0.8</v>
      </c>
      <c r="BL48" s="76">
        <v>0.8</v>
      </c>
      <c r="BM48" s="76">
        <v>0.8</v>
      </c>
      <c r="BN48" s="76">
        <v>0.8</v>
      </c>
      <c r="BO48" s="76">
        <v>0.8</v>
      </c>
      <c r="BP48" s="76">
        <v>0.8</v>
      </c>
      <c r="BQ48" s="76">
        <v>0.8</v>
      </c>
      <c r="BR48" s="76">
        <v>0.8</v>
      </c>
      <c r="BS48" s="76">
        <v>0.8</v>
      </c>
      <c r="BT48" s="76">
        <v>0.8</v>
      </c>
      <c r="BU48" s="76">
        <v>0.8</v>
      </c>
      <c r="BV48" s="76">
        <v>0.8</v>
      </c>
      <c r="BW48" s="76">
        <v>0.8</v>
      </c>
      <c r="BX48" s="76">
        <v>0.8</v>
      </c>
      <c r="BY48" s="76">
        <v>0.8</v>
      </c>
      <c r="BZ48" s="76">
        <v>0.8</v>
      </c>
      <c r="CA48" s="76">
        <v>0.8</v>
      </c>
      <c r="CB48" s="76">
        <v>0.8</v>
      </c>
      <c r="CC48" s="76">
        <v>0.8</v>
      </c>
      <c r="CD48" s="76">
        <v>0.8</v>
      </c>
    </row>
    <row r="49" spans="1:82" ht="15">
      <c r="A49" s="15" t="str">
        <f>存量业务到期结构!B48</f>
        <v>卖出回购金融资产</v>
      </c>
      <c r="B49" s="75"/>
      <c r="C49" s="75"/>
      <c r="D49" s="75"/>
      <c r="E49" s="75"/>
      <c r="F49" s="75"/>
      <c r="G49" s="75"/>
      <c r="H49" s="75"/>
      <c r="I49" s="75"/>
      <c r="J49" s="75"/>
      <c r="K49" s="75"/>
      <c r="L49" s="75"/>
      <c r="M49" s="75"/>
      <c r="N49" s="75"/>
      <c r="O49" s="75"/>
      <c r="P49" s="75"/>
      <c r="Q49" s="75"/>
      <c r="R49" s="75"/>
      <c r="S49" s="75"/>
      <c r="T49" s="75"/>
      <c r="U49" s="75"/>
      <c r="V49" s="75"/>
      <c r="W49" s="75"/>
      <c r="X49" s="75"/>
      <c r="Y49" s="75"/>
      <c r="Z49" s="75"/>
      <c r="AA49" s="75"/>
      <c r="AB49" s="75"/>
      <c r="AC49" s="75"/>
      <c r="AD49" s="75"/>
      <c r="AE49" s="75"/>
      <c r="AF49" s="75"/>
      <c r="AG49" s="75"/>
      <c r="AH49" s="75"/>
      <c r="AI49" s="75"/>
      <c r="AJ49" s="75"/>
      <c r="AK49" s="75"/>
      <c r="AL49" s="75"/>
      <c r="AM49" s="75"/>
      <c r="AN49" s="75"/>
      <c r="AO49" s="75"/>
      <c r="AQ49" s="75"/>
      <c r="AR49" s="75"/>
      <c r="AS49" s="75"/>
      <c r="AT49" s="75"/>
      <c r="AU49" s="75"/>
      <c r="AV49" s="75"/>
      <c r="AW49" s="75"/>
      <c r="AX49" s="75"/>
      <c r="AY49" s="75"/>
      <c r="AZ49" s="75"/>
      <c r="BA49" s="75"/>
      <c r="BB49" s="75"/>
      <c r="BC49" s="75"/>
      <c r="BD49" s="75"/>
      <c r="BE49" s="75"/>
      <c r="BF49" s="75"/>
      <c r="BG49" s="75"/>
      <c r="BH49" s="75"/>
      <c r="BI49" s="75"/>
      <c r="BJ49" s="75"/>
      <c r="BK49" s="75"/>
      <c r="BL49" s="75"/>
      <c r="BM49" s="75"/>
      <c r="BN49" s="75"/>
      <c r="BO49" s="75"/>
      <c r="BP49" s="75"/>
      <c r="BQ49" s="75"/>
      <c r="BR49" s="75"/>
      <c r="BS49" s="75"/>
      <c r="BT49" s="75"/>
      <c r="BU49" s="75"/>
      <c r="BV49" s="75"/>
      <c r="BW49" s="75"/>
      <c r="BX49" s="75"/>
      <c r="BY49" s="75"/>
      <c r="BZ49" s="75"/>
      <c r="CA49" s="75"/>
      <c r="CB49" s="75"/>
      <c r="CC49" s="75"/>
      <c r="CD49" s="75"/>
    </row>
    <row r="50" spans="1:82" ht="16.5">
      <c r="A50" s="17" t="str">
        <f>存量业务到期结构!B49</f>
        <v>卖出回购债券</v>
      </c>
      <c r="B50" s="76">
        <v>1.2</v>
      </c>
      <c r="C50" s="76">
        <v>1.2</v>
      </c>
      <c r="D50" s="76">
        <v>1.2</v>
      </c>
      <c r="E50" s="76">
        <v>1.2</v>
      </c>
      <c r="F50" s="76">
        <v>1.2</v>
      </c>
      <c r="G50" s="76">
        <v>1.2</v>
      </c>
      <c r="H50" s="76">
        <v>1.2</v>
      </c>
      <c r="I50" s="76">
        <v>1.2</v>
      </c>
      <c r="J50" s="76">
        <v>1.2</v>
      </c>
      <c r="K50" s="76">
        <v>1.2</v>
      </c>
      <c r="L50" s="76">
        <v>1.2</v>
      </c>
      <c r="M50" s="76">
        <v>1.2</v>
      </c>
      <c r="N50" s="76">
        <v>1.2</v>
      </c>
      <c r="O50" s="76">
        <v>1.2</v>
      </c>
      <c r="P50" s="76">
        <v>1.2</v>
      </c>
      <c r="Q50" s="76">
        <v>1.2</v>
      </c>
      <c r="R50" s="76">
        <v>1.2</v>
      </c>
      <c r="S50" s="76">
        <v>1.2</v>
      </c>
      <c r="T50" s="76">
        <v>1.2</v>
      </c>
      <c r="U50" s="76">
        <v>1.2</v>
      </c>
      <c r="V50" s="76">
        <v>1.2</v>
      </c>
      <c r="W50" s="76">
        <v>1.2</v>
      </c>
      <c r="X50" s="76">
        <v>1.2</v>
      </c>
      <c r="Y50" s="76">
        <v>1.2</v>
      </c>
      <c r="Z50" s="76">
        <v>1.2</v>
      </c>
      <c r="AA50" s="76">
        <v>1.2</v>
      </c>
      <c r="AB50" s="76">
        <v>1.2</v>
      </c>
      <c r="AC50" s="76">
        <v>1.2</v>
      </c>
      <c r="AD50" s="76">
        <v>1.2</v>
      </c>
      <c r="AE50" s="76">
        <v>1.2</v>
      </c>
      <c r="AF50" s="76">
        <v>1.2</v>
      </c>
      <c r="AG50" s="76">
        <v>1.2</v>
      </c>
      <c r="AH50" s="76">
        <v>1.2</v>
      </c>
      <c r="AI50" s="76">
        <v>1.2</v>
      </c>
      <c r="AJ50" s="76">
        <v>1.2</v>
      </c>
      <c r="AK50" s="76">
        <v>1.2</v>
      </c>
      <c r="AL50" s="76">
        <v>1.2</v>
      </c>
      <c r="AM50" s="76">
        <v>1.2</v>
      </c>
      <c r="AN50" s="76">
        <v>1.2</v>
      </c>
      <c r="AO50" s="76">
        <v>1.2</v>
      </c>
      <c r="AQ50" s="76">
        <v>0.8</v>
      </c>
      <c r="AR50" s="76">
        <v>0.8</v>
      </c>
      <c r="AS50" s="76">
        <v>0.8</v>
      </c>
      <c r="AT50" s="76">
        <v>0.8</v>
      </c>
      <c r="AU50" s="76">
        <v>0.8</v>
      </c>
      <c r="AV50" s="76">
        <v>0.8</v>
      </c>
      <c r="AW50" s="76">
        <v>0.8</v>
      </c>
      <c r="AX50" s="76">
        <v>0.8</v>
      </c>
      <c r="AY50" s="76">
        <v>0.8</v>
      </c>
      <c r="AZ50" s="76">
        <v>0.8</v>
      </c>
      <c r="BA50" s="76">
        <v>0.8</v>
      </c>
      <c r="BB50" s="76">
        <v>0.8</v>
      </c>
      <c r="BC50" s="76">
        <v>0.8</v>
      </c>
      <c r="BD50" s="76">
        <v>0.8</v>
      </c>
      <c r="BE50" s="76">
        <v>0.8</v>
      </c>
      <c r="BF50" s="76">
        <v>0.8</v>
      </c>
      <c r="BG50" s="76">
        <v>0.8</v>
      </c>
      <c r="BH50" s="76">
        <v>0.8</v>
      </c>
      <c r="BI50" s="76">
        <v>0.8</v>
      </c>
      <c r="BJ50" s="76">
        <v>0.8</v>
      </c>
      <c r="BK50" s="76">
        <v>0.8</v>
      </c>
      <c r="BL50" s="76">
        <v>0.8</v>
      </c>
      <c r="BM50" s="76">
        <v>0.8</v>
      </c>
      <c r="BN50" s="76">
        <v>0.8</v>
      </c>
      <c r="BO50" s="76">
        <v>0.8</v>
      </c>
      <c r="BP50" s="76">
        <v>0.8</v>
      </c>
      <c r="BQ50" s="76">
        <v>0.8</v>
      </c>
      <c r="BR50" s="76">
        <v>0.8</v>
      </c>
      <c r="BS50" s="76">
        <v>0.8</v>
      </c>
      <c r="BT50" s="76">
        <v>0.8</v>
      </c>
      <c r="BU50" s="76">
        <v>0.8</v>
      </c>
      <c r="BV50" s="76">
        <v>0.8</v>
      </c>
      <c r="BW50" s="76">
        <v>0.8</v>
      </c>
      <c r="BX50" s="76">
        <v>0.8</v>
      </c>
      <c r="BY50" s="76">
        <v>0.8</v>
      </c>
      <c r="BZ50" s="76">
        <v>0.8</v>
      </c>
      <c r="CA50" s="76">
        <v>0.8</v>
      </c>
      <c r="CB50" s="76">
        <v>0.8</v>
      </c>
      <c r="CC50" s="76">
        <v>0.8</v>
      </c>
      <c r="CD50" s="76">
        <v>0.8</v>
      </c>
    </row>
    <row r="51" spans="1:82" ht="16.5">
      <c r="A51" s="17" t="str">
        <f>存量业务到期结构!B50</f>
        <v>卖出回购票据</v>
      </c>
      <c r="B51" s="76">
        <v>1.2</v>
      </c>
      <c r="C51" s="76">
        <v>1.2</v>
      </c>
      <c r="D51" s="76">
        <v>1.2</v>
      </c>
      <c r="E51" s="76">
        <v>1.2</v>
      </c>
      <c r="F51" s="76">
        <v>1.2</v>
      </c>
      <c r="G51" s="76">
        <v>1.2</v>
      </c>
      <c r="H51" s="76">
        <v>1.2</v>
      </c>
      <c r="I51" s="76">
        <v>1.2</v>
      </c>
      <c r="J51" s="76">
        <v>1.2</v>
      </c>
      <c r="K51" s="76">
        <v>1.2</v>
      </c>
      <c r="L51" s="76">
        <v>1.2</v>
      </c>
      <c r="M51" s="76">
        <v>1.2</v>
      </c>
      <c r="N51" s="76">
        <v>1.2</v>
      </c>
      <c r="O51" s="76">
        <v>1.2</v>
      </c>
      <c r="P51" s="76">
        <v>1.2</v>
      </c>
      <c r="Q51" s="76">
        <v>1.2</v>
      </c>
      <c r="R51" s="76">
        <v>1.2</v>
      </c>
      <c r="S51" s="76">
        <v>1.2</v>
      </c>
      <c r="T51" s="76">
        <v>1.2</v>
      </c>
      <c r="U51" s="76">
        <v>1.2</v>
      </c>
      <c r="V51" s="76">
        <v>1.2</v>
      </c>
      <c r="W51" s="76">
        <v>1.2</v>
      </c>
      <c r="X51" s="76">
        <v>1.2</v>
      </c>
      <c r="Y51" s="76">
        <v>1.2</v>
      </c>
      <c r="Z51" s="76">
        <v>1.2</v>
      </c>
      <c r="AA51" s="76">
        <v>1.2</v>
      </c>
      <c r="AB51" s="76">
        <v>1.2</v>
      </c>
      <c r="AC51" s="76">
        <v>1.2</v>
      </c>
      <c r="AD51" s="76">
        <v>1.2</v>
      </c>
      <c r="AE51" s="76">
        <v>1.2</v>
      </c>
      <c r="AF51" s="76">
        <v>1.2</v>
      </c>
      <c r="AG51" s="76">
        <v>1.2</v>
      </c>
      <c r="AH51" s="76">
        <v>1.2</v>
      </c>
      <c r="AI51" s="76">
        <v>1.2</v>
      </c>
      <c r="AJ51" s="76">
        <v>1.2</v>
      </c>
      <c r="AK51" s="76">
        <v>1.2</v>
      </c>
      <c r="AL51" s="76">
        <v>1.2</v>
      </c>
      <c r="AM51" s="76">
        <v>1.2</v>
      </c>
      <c r="AN51" s="76">
        <v>1.2</v>
      </c>
      <c r="AO51" s="76">
        <v>1.2</v>
      </c>
      <c r="AQ51" s="76">
        <v>0.8</v>
      </c>
      <c r="AR51" s="76">
        <v>0.8</v>
      </c>
      <c r="AS51" s="76">
        <v>0.8</v>
      </c>
      <c r="AT51" s="76">
        <v>0.8</v>
      </c>
      <c r="AU51" s="76">
        <v>0.8</v>
      </c>
      <c r="AV51" s="76">
        <v>0.8</v>
      </c>
      <c r="AW51" s="76">
        <v>0.8</v>
      </c>
      <c r="AX51" s="76">
        <v>0.8</v>
      </c>
      <c r="AY51" s="76">
        <v>0.8</v>
      </c>
      <c r="AZ51" s="76">
        <v>0.8</v>
      </c>
      <c r="BA51" s="76">
        <v>0.8</v>
      </c>
      <c r="BB51" s="76">
        <v>0.8</v>
      </c>
      <c r="BC51" s="76">
        <v>0.8</v>
      </c>
      <c r="BD51" s="76">
        <v>0.8</v>
      </c>
      <c r="BE51" s="76">
        <v>0.8</v>
      </c>
      <c r="BF51" s="76">
        <v>0.8</v>
      </c>
      <c r="BG51" s="76">
        <v>0.8</v>
      </c>
      <c r="BH51" s="76">
        <v>0.8</v>
      </c>
      <c r="BI51" s="76">
        <v>0.8</v>
      </c>
      <c r="BJ51" s="76">
        <v>0.8</v>
      </c>
      <c r="BK51" s="76">
        <v>0.8</v>
      </c>
      <c r="BL51" s="76">
        <v>0.8</v>
      </c>
      <c r="BM51" s="76">
        <v>0.8</v>
      </c>
      <c r="BN51" s="76">
        <v>0.8</v>
      </c>
      <c r="BO51" s="76">
        <v>0.8</v>
      </c>
      <c r="BP51" s="76">
        <v>0.8</v>
      </c>
      <c r="BQ51" s="76">
        <v>0.8</v>
      </c>
      <c r="BR51" s="76">
        <v>0.8</v>
      </c>
      <c r="BS51" s="76">
        <v>0.8</v>
      </c>
      <c r="BT51" s="76">
        <v>0.8</v>
      </c>
      <c r="BU51" s="76">
        <v>0.8</v>
      </c>
      <c r="BV51" s="76">
        <v>0.8</v>
      </c>
      <c r="BW51" s="76">
        <v>0.8</v>
      </c>
      <c r="BX51" s="76">
        <v>0.8</v>
      </c>
      <c r="BY51" s="76">
        <v>0.8</v>
      </c>
      <c r="BZ51" s="76">
        <v>0.8</v>
      </c>
      <c r="CA51" s="76">
        <v>0.8</v>
      </c>
      <c r="CB51" s="76">
        <v>0.8</v>
      </c>
      <c r="CC51" s="76">
        <v>0.8</v>
      </c>
      <c r="CD51" s="76">
        <v>0.8</v>
      </c>
    </row>
    <row r="52" spans="1:82" ht="15">
      <c r="A52" s="15" t="str">
        <f>存量业务到期结构!B51</f>
        <v>应付债券</v>
      </c>
      <c r="B52" s="75"/>
      <c r="C52" s="75"/>
      <c r="D52" s="75"/>
      <c r="E52" s="75"/>
      <c r="F52" s="75"/>
      <c r="G52" s="75"/>
      <c r="H52" s="75"/>
      <c r="I52" s="75"/>
      <c r="J52" s="75"/>
      <c r="K52" s="75"/>
      <c r="L52" s="75"/>
      <c r="M52" s="75"/>
      <c r="N52" s="75"/>
      <c r="O52" s="75"/>
      <c r="P52" s="75"/>
      <c r="Q52" s="75"/>
      <c r="R52" s="75"/>
      <c r="S52" s="75"/>
      <c r="T52" s="75"/>
      <c r="U52" s="75"/>
      <c r="V52" s="75"/>
      <c r="W52" s="75"/>
      <c r="X52" s="75"/>
      <c r="Y52" s="75"/>
      <c r="Z52" s="75"/>
      <c r="AA52" s="75"/>
      <c r="AB52" s="75"/>
      <c r="AC52" s="75"/>
      <c r="AD52" s="75"/>
      <c r="AE52" s="75"/>
      <c r="AF52" s="75"/>
      <c r="AG52" s="75"/>
      <c r="AH52" s="75"/>
      <c r="AI52" s="75"/>
      <c r="AJ52" s="75"/>
      <c r="AK52" s="75"/>
      <c r="AL52" s="75"/>
      <c r="AM52" s="75"/>
      <c r="AN52" s="75"/>
      <c r="AO52" s="75"/>
      <c r="AQ52" s="75"/>
      <c r="AR52" s="75"/>
      <c r="AS52" s="75"/>
      <c r="AT52" s="75"/>
      <c r="AU52" s="75"/>
      <c r="AV52" s="75"/>
      <c r="AW52" s="75"/>
      <c r="AX52" s="75"/>
      <c r="AY52" s="75"/>
      <c r="AZ52" s="75"/>
      <c r="BA52" s="75"/>
      <c r="BB52" s="75"/>
      <c r="BC52" s="75"/>
      <c r="BD52" s="75"/>
      <c r="BE52" s="75"/>
      <c r="BF52" s="75"/>
      <c r="BG52" s="75"/>
      <c r="BH52" s="75"/>
      <c r="BI52" s="75"/>
      <c r="BJ52" s="75"/>
      <c r="BK52" s="75"/>
      <c r="BL52" s="75"/>
      <c r="BM52" s="75"/>
      <c r="BN52" s="75"/>
      <c r="BO52" s="75"/>
      <c r="BP52" s="75"/>
      <c r="BQ52" s="75"/>
      <c r="BR52" s="75"/>
      <c r="BS52" s="75"/>
      <c r="BT52" s="75"/>
      <c r="BU52" s="75"/>
      <c r="BV52" s="75"/>
      <c r="BW52" s="75"/>
      <c r="BX52" s="75"/>
      <c r="BY52" s="75"/>
      <c r="BZ52" s="75"/>
      <c r="CA52" s="75"/>
      <c r="CB52" s="75"/>
      <c r="CC52" s="75"/>
      <c r="CD52" s="75"/>
    </row>
    <row r="53" spans="1:82" ht="16.5">
      <c r="A53" s="17" t="str">
        <f>存量业务到期结构!B52</f>
        <v>次级定期债券</v>
      </c>
      <c r="B53" s="76">
        <v>1</v>
      </c>
      <c r="C53" s="76">
        <v>1</v>
      </c>
      <c r="D53" s="76">
        <v>1</v>
      </c>
      <c r="E53" s="76">
        <v>1</v>
      </c>
      <c r="F53" s="76">
        <v>1</v>
      </c>
      <c r="G53" s="76">
        <v>1</v>
      </c>
      <c r="H53" s="76">
        <v>1</v>
      </c>
      <c r="I53" s="76">
        <v>1</v>
      </c>
      <c r="J53" s="76">
        <v>1</v>
      </c>
      <c r="K53" s="76">
        <v>1</v>
      </c>
      <c r="L53" s="76">
        <v>1</v>
      </c>
      <c r="M53" s="76">
        <v>1</v>
      </c>
      <c r="N53" s="76">
        <v>1</v>
      </c>
      <c r="O53" s="76">
        <v>1</v>
      </c>
      <c r="P53" s="76">
        <v>1</v>
      </c>
      <c r="Q53" s="76">
        <v>1</v>
      </c>
      <c r="R53" s="76">
        <v>1</v>
      </c>
      <c r="S53" s="76">
        <v>1</v>
      </c>
      <c r="T53" s="76">
        <v>1</v>
      </c>
      <c r="U53" s="76">
        <v>1</v>
      </c>
      <c r="V53" s="76">
        <v>1</v>
      </c>
      <c r="W53" s="76">
        <v>1</v>
      </c>
      <c r="X53" s="76">
        <v>1</v>
      </c>
      <c r="Y53" s="76">
        <v>1</v>
      </c>
      <c r="Z53" s="76">
        <v>1</v>
      </c>
      <c r="AA53" s="76">
        <v>1</v>
      </c>
      <c r="AB53" s="76">
        <v>1</v>
      </c>
      <c r="AC53" s="76">
        <v>1</v>
      </c>
      <c r="AD53" s="76">
        <v>1</v>
      </c>
      <c r="AE53" s="76">
        <v>1</v>
      </c>
      <c r="AF53" s="76">
        <v>1</v>
      </c>
      <c r="AG53" s="76">
        <v>1</v>
      </c>
      <c r="AH53" s="76">
        <v>1</v>
      </c>
      <c r="AI53" s="76">
        <v>1</v>
      </c>
      <c r="AJ53" s="76">
        <v>1</v>
      </c>
      <c r="AK53" s="76">
        <v>1</v>
      </c>
      <c r="AL53" s="76">
        <v>1</v>
      </c>
      <c r="AM53" s="76">
        <v>1</v>
      </c>
      <c r="AN53" s="76">
        <v>1</v>
      </c>
      <c r="AO53" s="76">
        <v>1</v>
      </c>
      <c r="AQ53" s="76">
        <v>1</v>
      </c>
      <c r="AR53" s="76">
        <v>1</v>
      </c>
      <c r="AS53" s="76">
        <v>1</v>
      </c>
      <c r="AT53" s="76">
        <v>1</v>
      </c>
      <c r="AU53" s="76">
        <v>1</v>
      </c>
      <c r="AV53" s="76">
        <v>1</v>
      </c>
      <c r="AW53" s="76">
        <v>1</v>
      </c>
      <c r="AX53" s="76">
        <v>1</v>
      </c>
      <c r="AY53" s="76">
        <v>1</v>
      </c>
      <c r="AZ53" s="76">
        <v>1</v>
      </c>
      <c r="BA53" s="76">
        <v>1</v>
      </c>
      <c r="BB53" s="76">
        <v>1</v>
      </c>
      <c r="BC53" s="76">
        <v>1</v>
      </c>
      <c r="BD53" s="76">
        <v>1</v>
      </c>
      <c r="BE53" s="76">
        <v>1</v>
      </c>
      <c r="BF53" s="76">
        <v>1</v>
      </c>
      <c r="BG53" s="76">
        <v>1</v>
      </c>
      <c r="BH53" s="76">
        <v>1</v>
      </c>
      <c r="BI53" s="76">
        <v>1</v>
      </c>
      <c r="BJ53" s="76">
        <v>1</v>
      </c>
      <c r="BK53" s="76">
        <v>1</v>
      </c>
      <c r="BL53" s="76">
        <v>1</v>
      </c>
      <c r="BM53" s="76">
        <v>1</v>
      </c>
      <c r="BN53" s="76">
        <v>1</v>
      </c>
      <c r="BO53" s="76">
        <v>1</v>
      </c>
      <c r="BP53" s="76">
        <v>1</v>
      </c>
      <c r="BQ53" s="76">
        <v>1</v>
      </c>
      <c r="BR53" s="76">
        <v>1</v>
      </c>
      <c r="BS53" s="76">
        <v>1</v>
      </c>
      <c r="BT53" s="76">
        <v>1</v>
      </c>
      <c r="BU53" s="76">
        <v>1</v>
      </c>
      <c r="BV53" s="76">
        <v>1</v>
      </c>
      <c r="BW53" s="76">
        <v>1</v>
      </c>
      <c r="BX53" s="76">
        <v>1</v>
      </c>
      <c r="BY53" s="76">
        <v>1</v>
      </c>
      <c r="BZ53" s="76">
        <v>1</v>
      </c>
      <c r="CA53" s="76">
        <v>1</v>
      </c>
      <c r="CB53" s="76">
        <v>1</v>
      </c>
      <c r="CC53" s="76">
        <v>1</v>
      </c>
      <c r="CD53" s="76">
        <v>1</v>
      </c>
    </row>
    <row r="54" spans="1:82" ht="16.5">
      <c r="A54" s="17" t="str">
        <f>存量业务到期结构!B53</f>
        <v>长期债券</v>
      </c>
      <c r="B54" s="76">
        <v>1</v>
      </c>
      <c r="C54" s="76">
        <v>1</v>
      </c>
      <c r="D54" s="76">
        <v>1</v>
      </c>
      <c r="E54" s="76">
        <v>1</v>
      </c>
      <c r="F54" s="76">
        <v>1</v>
      </c>
      <c r="G54" s="76">
        <v>1</v>
      </c>
      <c r="H54" s="76">
        <v>1</v>
      </c>
      <c r="I54" s="76">
        <v>1</v>
      </c>
      <c r="J54" s="76">
        <v>1</v>
      </c>
      <c r="K54" s="76">
        <v>1</v>
      </c>
      <c r="L54" s="76">
        <v>1</v>
      </c>
      <c r="M54" s="76">
        <v>1</v>
      </c>
      <c r="N54" s="76">
        <v>1</v>
      </c>
      <c r="O54" s="76">
        <v>1</v>
      </c>
      <c r="P54" s="76">
        <v>1</v>
      </c>
      <c r="Q54" s="76">
        <v>1</v>
      </c>
      <c r="R54" s="76">
        <v>1</v>
      </c>
      <c r="S54" s="76">
        <v>1</v>
      </c>
      <c r="T54" s="76">
        <v>1</v>
      </c>
      <c r="U54" s="76">
        <v>1</v>
      </c>
      <c r="V54" s="76">
        <v>1</v>
      </c>
      <c r="W54" s="76">
        <v>1</v>
      </c>
      <c r="X54" s="76">
        <v>1</v>
      </c>
      <c r="Y54" s="76">
        <v>1</v>
      </c>
      <c r="Z54" s="76">
        <v>1</v>
      </c>
      <c r="AA54" s="76">
        <v>1</v>
      </c>
      <c r="AB54" s="76">
        <v>1</v>
      </c>
      <c r="AC54" s="76">
        <v>1</v>
      </c>
      <c r="AD54" s="76">
        <v>1</v>
      </c>
      <c r="AE54" s="76">
        <v>1</v>
      </c>
      <c r="AF54" s="76">
        <v>1</v>
      </c>
      <c r="AG54" s="76">
        <v>1</v>
      </c>
      <c r="AH54" s="76">
        <v>1</v>
      </c>
      <c r="AI54" s="76">
        <v>1</v>
      </c>
      <c r="AJ54" s="76">
        <v>1</v>
      </c>
      <c r="AK54" s="76">
        <v>1</v>
      </c>
      <c r="AL54" s="76">
        <v>1</v>
      </c>
      <c r="AM54" s="76">
        <v>1</v>
      </c>
      <c r="AN54" s="76">
        <v>1</v>
      </c>
      <c r="AO54" s="76">
        <v>1</v>
      </c>
      <c r="AQ54" s="76">
        <v>1</v>
      </c>
      <c r="AR54" s="76">
        <v>1</v>
      </c>
      <c r="AS54" s="76">
        <v>1</v>
      </c>
      <c r="AT54" s="76">
        <v>1</v>
      </c>
      <c r="AU54" s="76">
        <v>1</v>
      </c>
      <c r="AV54" s="76">
        <v>1</v>
      </c>
      <c r="AW54" s="76">
        <v>1</v>
      </c>
      <c r="AX54" s="76">
        <v>1</v>
      </c>
      <c r="AY54" s="76">
        <v>1</v>
      </c>
      <c r="AZ54" s="76">
        <v>1</v>
      </c>
      <c r="BA54" s="76">
        <v>1</v>
      </c>
      <c r="BB54" s="76">
        <v>1</v>
      </c>
      <c r="BC54" s="76">
        <v>1</v>
      </c>
      <c r="BD54" s="76">
        <v>1</v>
      </c>
      <c r="BE54" s="76">
        <v>1</v>
      </c>
      <c r="BF54" s="76">
        <v>1</v>
      </c>
      <c r="BG54" s="76">
        <v>1</v>
      </c>
      <c r="BH54" s="76">
        <v>1</v>
      </c>
      <c r="BI54" s="76">
        <v>1</v>
      </c>
      <c r="BJ54" s="76">
        <v>1</v>
      </c>
      <c r="BK54" s="76">
        <v>1</v>
      </c>
      <c r="BL54" s="76">
        <v>1</v>
      </c>
      <c r="BM54" s="76">
        <v>1</v>
      </c>
      <c r="BN54" s="76">
        <v>1</v>
      </c>
      <c r="BO54" s="76">
        <v>1</v>
      </c>
      <c r="BP54" s="76">
        <v>1</v>
      </c>
      <c r="BQ54" s="76">
        <v>1</v>
      </c>
      <c r="BR54" s="76">
        <v>1</v>
      </c>
      <c r="BS54" s="76">
        <v>1</v>
      </c>
      <c r="BT54" s="76">
        <v>1</v>
      </c>
      <c r="BU54" s="76">
        <v>1</v>
      </c>
      <c r="BV54" s="76">
        <v>1</v>
      </c>
      <c r="BW54" s="76">
        <v>1</v>
      </c>
      <c r="BX54" s="76">
        <v>1</v>
      </c>
      <c r="BY54" s="76">
        <v>1</v>
      </c>
      <c r="BZ54" s="76">
        <v>1</v>
      </c>
      <c r="CA54" s="76">
        <v>1</v>
      </c>
      <c r="CB54" s="76">
        <v>1</v>
      </c>
      <c r="CC54" s="76">
        <v>1</v>
      </c>
      <c r="CD54" s="76">
        <v>1</v>
      </c>
    </row>
    <row r="55" spans="1:82" ht="16.5">
      <c r="A55" s="17" t="str">
        <f>存量业务到期结构!B54</f>
        <v>同业存单</v>
      </c>
      <c r="B55" s="76">
        <v>1.3</v>
      </c>
      <c r="C55" s="76">
        <v>1.3</v>
      </c>
      <c r="D55" s="76">
        <v>1.3</v>
      </c>
      <c r="E55" s="76">
        <v>1.3</v>
      </c>
      <c r="F55" s="76">
        <v>1.3</v>
      </c>
      <c r="G55" s="76">
        <v>1.3</v>
      </c>
      <c r="H55" s="76">
        <v>1.3</v>
      </c>
      <c r="I55" s="76">
        <v>1.3</v>
      </c>
      <c r="J55" s="76">
        <v>1.3</v>
      </c>
      <c r="K55" s="76">
        <v>1.3</v>
      </c>
      <c r="L55" s="76">
        <v>1.3</v>
      </c>
      <c r="M55" s="76">
        <v>1.3</v>
      </c>
      <c r="N55" s="76">
        <v>1.3</v>
      </c>
      <c r="O55" s="76">
        <v>1.3</v>
      </c>
      <c r="P55" s="76">
        <v>1.3</v>
      </c>
      <c r="Q55" s="76">
        <v>1.3</v>
      </c>
      <c r="R55" s="76">
        <v>1.3</v>
      </c>
      <c r="S55" s="76">
        <v>1.3</v>
      </c>
      <c r="T55" s="76">
        <v>1.3</v>
      </c>
      <c r="U55" s="76">
        <v>1.3</v>
      </c>
      <c r="V55" s="76">
        <v>1.3</v>
      </c>
      <c r="W55" s="76">
        <v>1.3</v>
      </c>
      <c r="X55" s="76">
        <v>1.3</v>
      </c>
      <c r="Y55" s="76">
        <v>1.3</v>
      </c>
      <c r="Z55" s="76">
        <v>1.3</v>
      </c>
      <c r="AA55" s="76">
        <v>1.3</v>
      </c>
      <c r="AB55" s="76">
        <v>1.3</v>
      </c>
      <c r="AC55" s="76">
        <v>1.3</v>
      </c>
      <c r="AD55" s="76">
        <v>1.3</v>
      </c>
      <c r="AE55" s="76">
        <v>1.3</v>
      </c>
      <c r="AF55" s="76">
        <v>1.3</v>
      </c>
      <c r="AG55" s="76">
        <v>1.3</v>
      </c>
      <c r="AH55" s="76">
        <v>1.3</v>
      </c>
      <c r="AI55" s="76">
        <v>1.3</v>
      </c>
      <c r="AJ55" s="76">
        <v>1.3</v>
      </c>
      <c r="AK55" s="76">
        <v>1.3</v>
      </c>
      <c r="AL55" s="76">
        <v>1.3</v>
      </c>
      <c r="AM55" s="76">
        <v>1.3</v>
      </c>
      <c r="AN55" s="76">
        <v>1.3</v>
      </c>
      <c r="AO55" s="76">
        <v>1.3</v>
      </c>
      <c r="AQ55" s="76">
        <v>0.7</v>
      </c>
      <c r="AR55" s="76">
        <v>0.7</v>
      </c>
      <c r="AS55" s="76">
        <v>0.7</v>
      </c>
      <c r="AT55" s="76">
        <v>0.7</v>
      </c>
      <c r="AU55" s="76">
        <v>0.7</v>
      </c>
      <c r="AV55" s="76">
        <v>0.7</v>
      </c>
      <c r="AW55" s="76">
        <v>0.7</v>
      </c>
      <c r="AX55" s="76">
        <v>0.7</v>
      </c>
      <c r="AY55" s="76">
        <v>0.7</v>
      </c>
      <c r="AZ55" s="76">
        <v>0.7</v>
      </c>
      <c r="BA55" s="76">
        <v>0.7</v>
      </c>
      <c r="BB55" s="76">
        <v>0.7</v>
      </c>
      <c r="BC55" s="76">
        <v>0.7</v>
      </c>
      <c r="BD55" s="76">
        <v>0.7</v>
      </c>
      <c r="BE55" s="76">
        <v>0.7</v>
      </c>
      <c r="BF55" s="76">
        <v>0.7</v>
      </c>
      <c r="BG55" s="76">
        <v>0.7</v>
      </c>
      <c r="BH55" s="76">
        <v>0.7</v>
      </c>
      <c r="BI55" s="76">
        <v>0.7</v>
      </c>
      <c r="BJ55" s="76">
        <v>0.7</v>
      </c>
      <c r="BK55" s="76">
        <v>0.7</v>
      </c>
      <c r="BL55" s="76">
        <v>0.7</v>
      </c>
      <c r="BM55" s="76">
        <v>0.7</v>
      </c>
      <c r="BN55" s="76">
        <v>0.7</v>
      </c>
      <c r="BO55" s="76">
        <v>0.7</v>
      </c>
      <c r="BP55" s="76">
        <v>0.7</v>
      </c>
      <c r="BQ55" s="76">
        <v>0.7</v>
      </c>
      <c r="BR55" s="76">
        <v>0.7</v>
      </c>
      <c r="BS55" s="76">
        <v>0.7</v>
      </c>
      <c r="BT55" s="76">
        <v>0.7</v>
      </c>
      <c r="BU55" s="76">
        <v>0.7</v>
      </c>
      <c r="BV55" s="76">
        <v>0.7</v>
      </c>
      <c r="BW55" s="76">
        <v>0.7</v>
      </c>
      <c r="BX55" s="76">
        <v>0.7</v>
      </c>
      <c r="BY55" s="76">
        <v>0.7</v>
      </c>
      <c r="BZ55" s="76">
        <v>0.7</v>
      </c>
      <c r="CA55" s="76">
        <v>0.7</v>
      </c>
      <c r="CB55" s="76">
        <v>0.7</v>
      </c>
      <c r="CC55" s="76">
        <v>0.7</v>
      </c>
      <c r="CD55" s="76">
        <v>0.7</v>
      </c>
    </row>
    <row r="56" spans="1:82" ht="15">
      <c r="A56" s="15" t="str">
        <f>存量业务到期结构!B55</f>
        <v>向央行借款</v>
      </c>
      <c r="B56" s="76">
        <v>1</v>
      </c>
      <c r="C56" s="76">
        <v>1</v>
      </c>
      <c r="D56" s="76">
        <v>1</v>
      </c>
      <c r="E56" s="76">
        <v>1</v>
      </c>
      <c r="F56" s="76">
        <v>1</v>
      </c>
      <c r="G56" s="76">
        <v>1</v>
      </c>
      <c r="H56" s="76">
        <v>1</v>
      </c>
      <c r="I56" s="76">
        <v>1</v>
      </c>
      <c r="J56" s="76">
        <v>1</v>
      </c>
      <c r="K56" s="76">
        <v>1</v>
      </c>
      <c r="L56" s="76">
        <v>1</v>
      </c>
      <c r="M56" s="76">
        <v>1</v>
      </c>
      <c r="N56" s="76">
        <v>1</v>
      </c>
      <c r="O56" s="76">
        <v>1</v>
      </c>
      <c r="P56" s="76">
        <v>1</v>
      </c>
      <c r="Q56" s="76">
        <v>1</v>
      </c>
      <c r="R56" s="76">
        <v>1</v>
      </c>
      <c r="S56" s="76">
        <v>1</v>
      </c>
      <c r="T56" s="76">
        <v>1</v>
      </c>
      <c r="U56" s="76">
        <v>1</v>
      </c>
      <c r="V56" s="76">
        <v>1</v>
      </c>
      <c r="W56" s="76">
        <v>1</v>
      </c>
      <c r="X56" s="76">
        <v>1</v>
      </c>
      <c r="Y56" s="76">
        <v>1</v>
      </c>
      <c r="Z56" s="76">
        <v>1</v>
      </c>
      <c r="AA56" s="76">
        <v>1</v>
      </c>
      <c r="AB56" s="76">
        <v>1</v>
      </c>
      <c r="AC56" s="76">
        <v>1</v>
      </c>
      <c r="AD56" s="76">
        <v>1</v>
      </c>
      <c r="AE56" s="76">
        <v>1</v>
      </c>
      <c r="AF56" s="76">
        <v>1</v>
      </c>
      <c r="AG56" s="76">
        <v>1</v>
      </c>
      <c r="AH56" s="76">
        <v>1</v>
      </c>
      <c r="AI56" s="76">
        <v>1</v>
      </c>
      <c r="AJ56" s="76">
        <v>1</v>
      </c>
      <c r="AK56" s="76">
        <v>1</v>
      </c>
      <c r="AL56" s="76">
        <v>1</v>
      </c>
      <c r="AM56" s="76">
        <v>1</v>
      </c>
      <c r="AN56" s="76">
        <v>1</v>
      </c>
      <c r="AO56" s="76">
        <v>1</v>
      </c>
      <c r="AQ56" s="76">
        <v>1</v>
      </c>
      <c r="AR56" s="76">
        <v>1</v>
      </c>
      <c r="AS56" s="76">
        <v>0.8</v>
      </c>
      <c r="AT56" s="76">
        <v>0.8</v>
      </c>
      <c r="AU56" s="76">
        <v>0.8</v>
      </c>
      <c r="AV56" s="76">
        <v>0.8</v>
      </c>
      <c r="AW56" s="76">
        <v>0.8</v>
      </c>
      <c r="AX56" s="76">
        <v>0.8</v>
      </c>
      <c r="AY56" s="76">
        <v>0.8</v>
      </c>
      <c r="AZ56" s="76">
        <v>0.8</v>
      </c>
      <c r="BA56" s="76">
        <v>0.8</v>
      </c>
      <c r="BB56" s="76">
        <v>0.8</v>
      </c>
      <c r="BC56" s="76">
        <v>0.8</v>
      </c>
      <c r="BD56" s="76">
        <v>0.8</v>
      </c>
      <c r="BE56" s="76">
        <v>0.8</v>
      </c>
      <c r="BF56" s="76">
        <v>0.8</v>
      </c>
      <c r="BG56" s="76">
        <v>0.8</v>
      </c>
      <c r="BH56" s="76">
        <v>0.8</v>
      </c>
      <c r="BI56" s="76">
        <v>0.8</v>
      </c>
      <c r="BJ56" s="76">
        <v>0.8</v>
      </c>
      <c r="BK56" s="76">
        <v>0.8</v>
      </c>
      <c r="BL56" s="76">
        <v>0.8</v>
      </c>
      <c r="BM56" s="76">
        <v>0.8</v>
      </c>
      <c r="BN56" s="76">
        <v>0.8</v>
      </c>
      <c r="BO56" s="76">
        <v>0.8</v>
      </c>
      <c r="BP56" s="76">
        <v>0.8</v>
      </c>
      <c r="BQ56" s="76">
        <v>0.8</v>
      </c>
      <c r="BR56" s="76">
        <v>0.8</v>
      </c>
      <c r="BS56" s="76">
        <v>0.8</v>
      </c>
      <c r="BT56" s="76">
        <v>0.8</v>
      </c>
      <c r="BU56" s="76">
        <v>0.8</v>
      </c>
      <c r="BV56" s="76">
        <v>0.8</v>
      </c>
      <c r="BW56" s="76">
        <v>0.8</v>
      </c>
      <c r="BX56" s="76">
        <v>0.8</v>
      </c>
      <c r="BY56" s="76">
        <v>0.8</v>
      </c>
      <c r="BZ56" s="76">
        <v>0.8</v>
      </c>
      <c r="CA56" s="76">
        <v>0.8</v>
      </c>
      <c r="CB56" s="76">
        <v>0.8</v>
      </c>
      <c r="CC56" s="76">
        <v>0.8</v>
      </c>
      <c r="CD56" s="76">
        <v>0.8</v>
      </c>
    </row>
    <row r="58" spans="1:82" ht="15">
      <c r="B58" s="521" t="s">
        <v>356</v>
      </c>
      <c r="C58" s="521"/>
      <c r="D58" s="521"/>
      <c r="E58" s="521"/>
      <c r="F58" s="521"/>
      <c r="G58" s="521"/>
      <c r="AQ58" s="521" t="s">
        <v>357</v>
      </c>
      <c r="AR58" s="521"/>
      <c r="AS58" s="521"/>
      <c r="AT58" s="521"/>
      <c r="AU58" s="521"/>
      <c r="AV58" s="521"/>
    </row>
    <row r="59" spans="1:82" ht="16.5">
      <c r="A59" s="118"/>
      <c r="B59" s="26">
        <v>1</v>
      </c>
      <c r="C59" s="26">
        <v>2</v>
      </c>
      <c r="D59" s="26">
        <v>3</v>
      </c>
      <c r="E59" s="26">
        <v>4</v>
      </c>
      <c r="F59" s="26">
        <v>5</v>
      </c>
      <c r="G59" s="26">
        <v>6</v>
      </c>
      <c r="H59" s="26">
        <v>7</v>
      </c>
      <c r="I59" s="26">
        <v>8</v>
      </c>
      <c r="J59" s="26">
        <v>9</v>
      </c>
      <c r="K59" s="26">
        <v>10</v>
      </c>
      <c r="L59" s="26">
        <v>11</v>
      </c>
      <c r="M59" s="26">
        <v>12</v>
      </c>
      <c r="N59" s="26">
        <v>13</v>
      </c>
      <c r="O59" s="26">
        <v>14</v>
      </c>
      <c r="P59" s="26">
        <v>15</v>
      </c>
      <c r="Q59" s="26">
        <v>16</v>
      </c>
      <c r="R59" s="26">
        <v>17</v>
      </c>
      <c r="S59" s="26">
        <v>18</v>
      </c>
      <c r="T59" s="26">
        <v>19</v>
      </c>
      <c r="U59" s="26">
        <v>20</v>
      </c>
      <c r="V59" s="26">
        <v>21</v>
      </c>
      <c r="W59" s="26">
        <v>22</v>
      </c>
      <c r="X59" s="26">
        <v>23</v>
      </c>
      <c r="Y59" s="26">
        <v>24</v>
      </c>
      <c r="Z59" s="26">
        <v>25</v>
      </c>
      <c r="AA59" s="26">
        <v>26</v>
      </c>
      <c r="AB59" s="26">
        <v>27</v>
      </c>
      <c r="AC59" s="26">
        <v>28</v>
      </c>
      <c r="AD59" s="26">
        <v>29</v>
      </c>
      <c r="AE59" s="26">
        <v>30</v>
      </c>
      <c r="AF59" s="26">
        <v>31</v>
      </c>
      <c r="AG59" s="26">
        <v>32</v>
      </c>
      <c r="AH59" s="26">
        <v>33</v>
      </c>
      <c r="AI59" s="26">
        <v>34</v>
      </c>
      <c r="AJ59" s="26">
        <v>35</v>
      </c>
      <c r="AK59" s="26">
        <v>36</v>
      </c>
      <c r="AL59" s="26">
        <v>37</v>
      </c>
      <c r="AM59" s="26">
        <v>38</v>
      </c>
      <c r="AN59" s="26">
        <v>39</v>
      </c>
      <c r="AO59" s="26">
        <v>40</v>
      </c>
      <c r="AQ59" s="26">
        <v>1</v>
      </c>
      <c r="AR59" s="26">
        <v>2</v>
      </c>
      <c r="AS59" s="26">
        <v>3</v>
      </c>
      <c r="AT59" s="26">
        <v>4</v>
      </c>
      <c r="AU59" s="26">
        <v>5</v>
      </c>
      <c r="AV59" s="26">
        <v>6</v>
      </c>
      <c r="AW59" s="26">
        <v>7</v>
      </c>
      <c r="AX59" s="26">
        <v>8</v>
      </c>
      <c r="AY59" s="26">
        <v>9</v>
      </c>
      <c r="AZ59" s="26">
        <v>10</v>
      </c>
      <c r="BA59" s="26">
        <v>11</v>
      </c>
      <c r="BB59" s="26">
        <v>12</v>
      </c>
      <c r="BC59" s="26">
        <v>13</v>
      </c>
      <c r="BD59" s="26">
        <v>14</v>
      </c>
      <c r="BE59" s="26">
        <v>15</v>
      </c>
      <c r="BF59" s="26">
        <v>16</v>
      </c>
      <c r="BG59" s="26">
        <v>17</v>
      </c>
      <c r="BH59" s="26">
        <v>18</v>
      </c>
      <c r="BI59" s="26">
        <v>19</v>
      </c>
      <c r="BJ59" s="26">
        <v>20</v>
      </c>
      <c r="BK59" s="26">
        <v>21</v>
      </c>
      <c r="BL59" s="26">
        <v>22</v>
      </c>
      <c r="BM59" s="26">
        <v>23</v>
      </c>
      <c r="BN59" s="26">
        <v>24</v>
      </c>
      <c r="BO59" s="26">
        <v>25</v>
      </c>
      <c r="BP59" s="26">
        <v>26</v>
      </c>
      <c r="BQ59" s="26">
        <v>27</v>
      </c>
      <c r="BR59" s="26">
        <v>28</v>
      </c>
      <c r="BS59" s="26">
        <v>29</v>
      </c>
      <c r="BT59" s="26">
        <v>30</v>
      </c>
      <c r="BU59" s="26">
        <v>31</v>
      </c>
      <c r="BV59" s="26">
        <v>32</v>
      </c>
      <c r="BW59" s="26">
        <v>33</v>
      </c>
      <c r="BX59" s="26">
        <v>34</v>
      </c>
      <c r="BY59" s="26">
        <v>35</v>
      </c>
      <c r="BZ59" s="26">
        <v>36</v>
      </c>
      <c r="CA59" s="26">
        <v>37</v>
      </c>
      <c r="CB59" s="26">
        <v>38</v>
      </c>
      <c r="CC59" s="26">
        <v>39</v>
      </c>
      <c r="CD59" s="26">
        <v>40</v>
      </c>
    </row>
    <row r="60" spans="1:82" ht="15">
      <c r="A60" s="14" t="str">
        <f t="shared" ref="A60:A91" si="0">A5</f>
        <v>资产端</v>
      </c>
      <c r="B60" s="75"/>
      <c r="C60" s="75"/>
      <c r="D60" s="75"/>
      <c r="E60" s="75"/>
      <c r="F60" s="75"/>
      <c r="G60" s="75"/>
      <c r="H60" s="75"/>
      <c r="I60" s="75"/>
      <c r="J60" s="75"/>
      <c r="K60" s="75"/>
      <c r="L60" s="75"/>
      <c r="M60" s="75"/>
      <c r="N60" s="75"/>
      <c r="O60" s="75"/>
      <c r="P60" s="75"/>
      <c r="Q60" s="75"/>
      <c r="R60" s="75"/>
      <c r="S60" s="75"/>
      <c r="T60" s="75"/>
      <c r="U60" s="75"/>
      <c r="V60" s="75"/>
      <c r="W60" s="75"/>
      <c r="X60" s="75"/>
      <c r="Y60" s="75"/>
      <c r="Z60" s="75"/>
      <c r="AA60" s="75"/>
      <c r="AB60" s="75"/>
      <c r="AC60" s="75"/>
      <c r="AD60" s="75"/>
      <c r="AE60" s="75"/>
      <c r="AF60" s="75"/>
      <c r="AG60" s="75"/>
      <c r="AH60" s="75"/>
      <c r="AI60" s="75"/>
      <c r="AJ60" s="75"/>
      <c r="AK60" s="75"/>
      <c r="AL60" s="75"/>
      <c r="AM60" s="75"/>
      <c r="AN60" s="75"/>
      <c r="AO60" s="75"/>
      <c r="AQ60" s="75"/>
      <c r="AR60" s="75"/>
      <c r="AS60" s="75"/>
      <c r="AT60" s="75"/>
      <c r="AU60" s="75"/>
      <c r="AV60" s="75"/>
      <c r="AW60" s="75"/>
      <c r="AX60" s="75"/>
      <c r="AY60" s="75"/>
      <c r="AZ60" s="75"/>
      <c r="BA60" s="75"/>
      <c r="BB60" s="75"/>
      <c r="BC60" s="75"/>
      <c r="BD60" s="75"/>
      <c r="BE60" s="75"/>
      <c r="BF60" s="75"/>
      <c r="BG60" s="75"/>
      <c r="BH60" s="75"/>
      <c r="BI60" s="75"/>
      <c r="BJ60" s="75"/>
      <c r="BK60" s="75"/>
      <c r="BL60" s="75"/>
      <c r="BM60" s="75"/>
      <c r="BN60" s="75"/>
      <c r="BO60" s="75"/>
      <c r="BP60" s="75"/>
      <c r="BQ60" s="75"/>
      <c r="BR60" s="75"/>
      <c r="BS60" s="75"/>
      <c r="BT60" s="75"/>
      <c r="BU60" s="75"/>
      <c r="BV60" s="75"/>
      <c r="BW60" s="75"/>
      <c r="BX60" s="75"/>
      <c r="BY60" s="75"/>
      <c r="BZ60" s="75"/>
      <c r="CA60" s="75"/>
      <c r="CB60" s="75"/>
      <c r="CC60" s="75"/>
      <c r="CD60" s="75"/>
    </row>
    <row r="61" spans="1:82" ht="15">
      <c r="A61" s="15" t="str">
        <f t="shared" si="0"/>
        <v>贷款和垫款</v>
      </c>
      <c r="B61" s="75"/>
      <c r="C61" s="75"/>
      <c r="D61" s="75"/>
      <c r="E61" s="75"/>
      <c r="F61" s="75"/>
      <c r="G61" s="75"/>
      <c r="H61" s="75"/>
      <c r="I61" s="75"/>
      <c r="J61" s="75"/>
      <c r="K61" s="75"/>
      <c r="L61" s="75"/>
      <c r="M61" s="75"/>
      <c r="N61" s="75"/>
      <c r="O61" s="75"/>
      <c r="P61" s="75"/>
      <c r="Q61" s="75"/>
      <c r="R61" s="75"/>
      <c r="S61" s="75"/>
      <c r="T61" s="75"/>
      <c r="U61" s="75"/>
      <c r="V61" s="75"/>
      <c r="W61" s="75"/>
      <c r="X61" s="75"/>
      <c r="Y61" s="75"/>
      <c r="Z61" s="75"/>
      <c r="AA61" s="75"/>
      <c r="AB61" s="75"/>
      <c r="AC61" s="75"/>
      <c r="AD61" s="75"/>
      <c r="AE61" s="75"/>
      <c r="AF61" s="75"/>
      <c r="AG61" s="75"/>
      <c r="AH61" s="75"/>
      <c r="AI61" s="75"/>
      <c r="AJ61" s="75"/>
      <c r="AK61" s="75"/>
      <c r="AL61" s="75"/>
      <c r="AM61" s="75"/>
      <c r="AN61" s="75"/>
      <c r="AO61" s="75"/>
      <c r="AQ61" s="75"/>
      <c r="AR61" s="75"/>
      <c r="AS61" s="75"/>
      <c r="AT61" s="75"/>
      <c r="AU61" s="75"/>
      <c r="AV61" s="75"/>
      <c r="AW61" s="75"/>
      <c r="AX61" s="75"/>
      <c r="AY61" s="75"/>
      <c r="AZ61" s="75"/>
      <c r="BA61" s="75"/>
      <c r="BB61" s="75"/>
      <c r="BC61" s="75"/>
      <c r="BD61" s="75"/>
      <c r="BE61" s="75"/>
      <c r="BF61" s="75"/>
      <c r="BG61" s="75"/>
      <c r="BH61" s="75"/>
      <c r="BI61" s="75"/>
      <c r="BJ61" s="75"/>
      <c r="BK61" s="75"/>
      <c r="BL61" s="75"/>
      <c r="BM61" s="75"/>
      <c r="BN61" s="75"/>
      <c r="BO61" s="75"/>
      <c r="BP61" s="75"/>
      <c r="BQ61" s="75"/>
      <c r="BR61" s="75"/>
      <c r="BS61" s="75"/>
      <c r="BT61" s="75"/>
      <c r="BU61" s="75"/>
      <c r="BV61" s="75"/>
      <c r="BW61" s="75"/>
      <c r="BX61" s="75"/>
      <c r="BY61" s="75"/>
      <c r="BZ61" s="75"/>
      <c r="CA61" s="75"/>
      <c r="CB61" s="75"/>
      <c r="CC61" s="75"/>
      <c r="CD61" s="75"/>
    </row>
    <row r="62" spans="1:82" ht="16.5">
      <c r="A62" s="17" t="str">
        <f t="shared" si="0"/>
        <v>公司贷款</v>
      </c>
      <c r="B62" s="76">
        <v>5.0000000000000001E-3</v>
      </c>
      <c r="C62" s="76">
        <v>5.0000000000000001E-3</v>
      </c>
      <c r="D62" s="76">
        <v>5.0000000000000001E-3</v>
      </c>
      <c r="E62" s="76">
        <v>5.0000000000000001E-3</v>
      </c>
      <c r="F62" s="76">
        <v>5.0000000000000001E-3</v>
      </c>
      <c r="G62" s="76">
        <v>5.0000000000000001E-3</v>
      </c>
      <c r="H62" s="76">
        <v>5.0000000000000001E-3</v>
      </c>
      <c r="I62" s="76">
        <v>5.0000000000000001E-3</v>
      </c>
      <c r="J62" s="76">
        <v>5.0000000000000001E-3</v>
      </c>
      <c r="K62" s="76">
        <v>5.0000000000000001E-3</v>
      </c>
      <c r="L62" s="76">
        <v>5.0000000000000001E-3</v>
      </c>
      <c r="M62" s="76">
        <v>5.0000000000000001E-3</v>
      </c>
      <c r="N62" s="76">
        <v>5.0000000000000001E-3</v>
      </c>
      <c r="O62" s="76">
        <v>5.0000000000000001E-3</v>
      </c>
      <c r="P62" s="76">
        <v>5.0000000000000001E-3</v>
      </c>
      <c r="Q62" s="76">
        <v>5.0000000000000001E-3</v>
      </c>
      <c r="R62" s="76">
        <v>5.0000000000000001E-3</v>
      </c>
      <c r="S62" s="76">
        <v>5.0000000000000001E-3</v>
      </c>
      <c r="T62" s="76">
        <v>5.0000000000000001E-3</v>
      </c>
      <c r="U62" s="76">
        <v>5.0000000000000001E-3</v>
      </c>
      <c r="V62" s="76">
        <v>5.0000000000000001E-3</v>
      </c>
      <c r="W62" s="76">
        <v>0.05</v>
      </c>
      <c r="X62" s="76">
        <v>0.05</v>
      </c>
      <c r="Y62" s="76">
        <v>0.05</v>
      </c>
      <c r="Z62" s="76">
        <v>0.05</v>
      </c>
      <c r="AA62" s="76">
        <v>0.05</v>
      </c>
      <c r="AB62" s="76">
        <v>0.05</v>
      </c>
      <c r="AC62" s="76">
        <v>0.05</v>
      </c>
      <c r="AD62" s="76">
        <v>0.05</v>
      </c>
      <c r="AE62" s="76">
        <v>0.05</v>
      </c>
      <c r="AF62" s="76">
        <v>0.05</v>
      </c>
      <c r="AG62" s="76">
        <v>0.05</v>
      </c>
      <c r="AH62" s="76">
        <v>0.05</v>
      </c>
      <c r="AI62" s="76">
        <v>0.05</v>
      </c>
      <c r="AJ62" s="76">
        <v>0.05</v>
      </c>
      <c r="AK62" s="76">
        <v>0.05</v>
      </c>
      <c r="AL62" s="76">
        <v>0.05</v>
      </c>
      <c r="AM62" s="76">
        <v>0.05</v>
      </c>
      <c r="AN62" s="76">
        <v>0.05</v>
      </c>
      <c r="AO62" s="76">
        <v>0.05</v>
      </c>
      <c r="AQ62" s="161">
        <v>-5.0000000000000001E-3</v>
      </c>
      <c r="AR62" s="161">
        <v>-5.0000000000000001E-3</v>
      </c>
      <c r="AS62" s="161">
        <v>-5.0000000000000001E-3</v>
      </c>
      <c r="AT62" s="161">
        <v>-5.0000000000000001E-3</v>
      </c>
      <c r="AU62" s="161">
        <v>-5.0000000000000001E-3</v>
      </c>
      <c r="AV62" s="161">
        <v>-5.0000000000000001E-3</v>
      </c>
      <c r="AW62" s="161">
        <v>-5.0000000000000001E-3</v>
      </c>
      <c r="AX62" s="161">
        <v>-5.0000000000000001E-3</v>
      </c>
      <c r="AY62" s="161">
        <v>-5.0000000000000001E-3</v>
      </c>
      <c r="AZ62" s="161">
        <v>-5.0000000000000001E-3</v>
      </c>
      <c r="BA62" s="161">
        <v>-5.0000000000000001E-3</v>
      </c>
      <c r="BB62" s="161">
        <v>-5.0000000000000001E-3</v>
      </c>
      <c r="BC62" s="161">
        <v>-5.0000000000000001E-3</v>
      </c>
      <c r="BD62" s="161">
        <v>-5.0000000000000001E-3</v>
      </c>
      <c r="BE62" s="161">
        <v>-5.0000000000000001E-3</v>
      </c>
      <c r="BF62" s="161">
        <v>-5.0000000000000001E-3</v>
      </c>
      <c r="BG62" s="161">
        <v>-5.0000000000000001E-3</v>
      </c>
      <c r="BH62" s="161">
        <v>-5.0000000000000001E-3</v>
      </c>
      <c r="BI62" s="161">
        <v>-5.0000000000000001E-3</v>
      </c>
      <c r="BJ62" s="161">
        <v>-5.0000000000000001E-3</v>
      </c>
      <c r="BK62" s="161">
        <v>-5.0000000000000001E-3</v>
      </c>
      <c r="BL62" s="76">
        <v>0</v>
      </c>
      <c r="BM62" s="76">
        <v>0</v>
      </c>
      <c r="BN62" s="76">
        <v>0</v>
      </c>
      <c r="BO62" s="76">
        <v>0</v>
      </c>
      <c r="BP62" s="76">
        <v>0</v>
      </c>
      <c r="BQ62" s="76">
        <v>0</v>
      </c>
      <c r="BR62" s="76">
        <v>0</v>
      </c>
      <c r="BS62" s="76">
        <v>0</v>
      </c>
      <c r="BT62" s="76">
        <v>0</v>
      </c>
      <c r="BU62" s="76">
        <v>0</v>
      </c>
      <c r="BV62" s="76">
        <v>0</v>
      </c>
      <c r="BW62" s="76">
        <v>0</v>
      </c>
      <c r="BX62" s="76">
        <v>0</v>
      </c>
      <c r="BY62" s="76">
        <v>0</v>
      </c>
      <c r="BZ62" s="76">
        <v>0</v>
      </c>
      <c r="CA62" s="76">
        <v>0</v>
      </c>
      <c r="CB62" s="76">
        <v>0</v>
      </c>
      <c r="CC62" s="76">
        <v>0</v>
      </c>
      <c r="CD62" s="76">
        <v>0</v>
      </c>
    </row>
    <row r="63" spans="1:82" ht="16.5">
      <c r="A63" s="17" t="str">
        <f t="shared" si="0"/>
        <v>零售住房贷款</v>
      </c>
      <c r="B63" s="76">
        <v>0.01</v>
      </c>
      <c r="C63" s="76">
        <v>0.01</v>
      </c>
      <c r="D63" s="76">
        <v>0.01</v>
      </c>
      <c r="E63" s="76">
        <v>0.01</v>
      </c>
      <c r="F63" s="76">
        <v>0.01</v>
      </c>
      <c r="G63" s="76">
        <v>0.01</v>
      </c>
      <c r="H63" s="76">
        <v>0.01</v>
      </c>
      <c r="I63" s="76">
        <v>0.01</v>
      </c>
      <c r="J63" s="76">
        <v>0.01</v>
      </c>
      <c r="K63" s="76">
        <v>0.01</v>
      </c>
      <c r="L63" s="76">
        <v>0.01</v>
      </c>
      <c r="M63" s="76">
        <v>0.01</v>
      </c>
      <c r="N63" s="76">
        <v>0.01</v>
      </c>
      <c r="O63" s="76">
        <v>0.01</v>
      </c>
      <c r="P63" s="76">
        <v>0.01</v>
      </c>
      <c r="Q63" s="76">
        <v>0.01</v>
      </c>
      <c r="R63" s="76">
        <v>0.01</v>
      </c>
      <c r="S63" s="76">
        <v>0.01</v>
      </c>
      <c r="T63" s="76">
        <v>0.01</v>
      </c>
      <c r="U63" s="76">
        <v>0.01</v>
      </c>
      <c r="V63" s="76">
        <v>0.01</v>
      </c>
      <c r="W63" s="76">
        <v>0.05</v>
      </c>
      <c r="X63" s="76">
        <v>0.05</v>
      </c>
      <c r="Y63" s="76">
        <v>0.05</v>
      </c>
      <c r="Z63" s="76">
        <v>0.05</v>
      </c>
      <c r="AA63" s="76">
        <v>0.05</v>
      </c>
      <c r="AB63" s="76">
        <v>0.05</v>
      </c>
      <c r="AC63" s="76">
        <v>0.05</v>
      </c>
      <c r="AD63" s="76">
        <v>0.05</v>
      </c>
      <c r="AE63" s="76">
        <v>0.05</v>
      </c>
      <c r="AF63" s="76">
        <v>0.05</v>
      </c>
      <c r="AG63" s="76">
        <v>0.05</v>
      </c>
      <c r="AH63" s="76">
        <v>0.05</v>
      </c>
      <c r="AI63" s="76">
        <v>0.05</v>
      </c>
      <c r="AJ63" s="76">
        <v>0.05</v>
      </c>
      <c r="AK63" s="76">
        <v>0.05</v>
      </c>
      <c r="AL63" s="76">
        <v>0.05</v>
      </c>
      <c r="AM63" s="76">
        <v>0.05</v>
      </c>
      <c r="AN63" s="76">
        <v>0.05</v>
      </c>
      <c r="AO63" s="76">
        <v>0.05</v>
      </c>
      <c r="AQ63" s="161">
        <v>-0.01</v>
      </c>
      <c r="AR63" s="161">
        <v>-0.01</v>
      </c>
      <c r="AS63" s="161">
        <v>-0.01</v>
      </c>
      <c r="AT63" s="161">
        <v>-0.01</v>
      </c>
      <c r="AU63" s="161">
        <v>-0.01</v>
      </c>
      <c r="AV63" s="161">
        <v>-0.01</v>
      </c>
      <c r="AW63" s="161">
        <v>-0.01</v>
      </c>
      <c r="AX63" s="161">
        <v>-0.01</v>
      </c>
      <c r="AY63" s="161">
        <v>-0.01</v>
      </c>
      <c r="AZ63" s="161">
        <v>-0.01</v>
      </c>
      <c r="BA63" s="161">
        <v>-0.01</v>
      </c>
      <c r="BB63" s="161">
        <v>-0.01</v>
      </c>
      <c r="BC63" s="161">
        <v>-0.01</v>
      </c>
      <c r="BD63" s="161">
        <v>-0.01</v>
      </c>
      <c r="BE63" s="161">
        <v>-0.01</v>
      </c>
      <c r="BF63" s="161">
        <v>-0.01</v>
      </c>
      <c r="BG63" s="161">
        <v>-0.01</v>
      </c>
      <c r="BH63" s="161">
        <v>-0.01</v>
      </c>
      <c r="BI63" s="161">
        <v>-0.01</v>
      </c>
      <c r="BJ63" s="161">
        <v>-0.01</v>
      </c>
      <c r="BK63" s="161">
        <v>-0.01</v>
      </c>
      <c r="BL63" s="76">
        <v>0</v>
      </c>
      <c r="BM63" s="76">
        <v>0</v>
      </c>
      <c r="BN63" s="76">
        <v>0</v>
      </c>
      <c r="BO63" s="76">
        <v>0</v>
      </c>
      <c r="BP63" s="76">
        <v>0</v>
      </c>
      <c r="BQ63" s="76">
        <v>0</v>
      </c>
      <c r="BR63" s="76">
        <v>0</v>
      </c>
      <c r="BS63" s="76">
        <v>0</v>
      </c>
      <c r="BT63" s="76">
        <v>0</v>
      </c>
      <c r="BU63" s="76">
        <v>0</v>
      </c>
      <c r="BV63" s="76">
        <v>0</v>
      </c>
      <c r="BW63" s="76">
        <v>0</v>
      </c>
      <c r="BX63" s="76">
        <v>0</v>
      </c>
      <c r="BY63" s="76">
        <v>0</v>
      </c>
      <c r="BZ63" s="76">
        <v>0</v>
      </c>
      <c r="CA63" s="76">
        <v>0</v>
      </c>
      <c r="CB63" s="76">
        <v>0</v>
      </c>
      <c r="CC63" s="76">
        <v>0</v>
      </c>
      <c r="CD63" s="76">
        <v>0</v>
      </c>
    </row>
    <row r="64" spans="1:82" ht="16.5">
      <c r="A64" s="17" t="str">
        <f t="shared" si="0"/>
        <v>零售非住房贷款</v>
      </c>
      <c r="B64" s="76">
        <v>0.01</v>
      </c>
      <c r="C64" s="76">
        <v>0.01</v>
      </c>
      <c r="D64" s="76">
        <v>0.01</v>
      </c>
      <c r="E64" s="76">
        <v>0.01</v>
      </c>
      <c r="F64" s="76">
        <v>0.01</v>
      </c>
      <c r="G64" s="76">
        <v>0.01</v>
      </c>
      <c r="H64" s="76">
        <v>0.01</v>
      </c>
      <c r="I64" s="76">
        <v>0.01</v>
      </c>
      <c r="J64" s="76">
        <v>0.01</v>
      </c>
      <c r="K64" s="76">
        <v>0.01</v>
      </c>
      <c r="L64" s="76">
        <v>0.01</v>
      </c>
      <c r="M64" s="76">
        <v>0.01</v>
      </c>
      <c r="N64" s="76">
        <v>0.01</v>
      </c>
      <c r="O64" s="76">
        <v>0.01</v>
      </c>
      <c r="P64" s="76">
        <v>0.01</v>
      </c>
      <c r="Q64" s="76">
        <v>0.01</v>
      </c>
      <c r="R64" s="76">
        <v>0.01</v>
      </c>
      <c r="S64" s="76">
        <v>0.01</v>
      </c>
      <c r="T64" s="76">
        <v>0.01</v>
      </c>
      <c r="U64" s="76">
        <v>0.01</v>
      </c>
      <c r="V64" s="76">
        <v>0.01</v>
      </c>
      <c r="W64" s="76">
        <v>0.05</v>
      </c>
      <c r="X64" s="76">
        <v>0.05</v>
      </c>
      <c r="Y64" s="76">
        <v>0.05</v>
      </c>
      <c r="Z64" s="76">
        <v>0.05</v>
      </c>
      <c r="AA64" s="76">
        <v>0.05</v>
      </c>
      <c r="AB64" s="76">
        <v>0.05</v>
      </c>
      <c r="AC64" s="76">
        <v>0.05</v>
      </c>
      <c r="AD64" s="76">
        <v>0.05</v>
      </c>
      <c r="AE64" s="76">
        <v>0.05</v>
      </c>
      <c r="AF64" s="76">
        <v>0.05</v>
      </c>
      <c r="AG64" s="76">
        <v>0.05</v>
      </c>
      <c r="AH64" s="76">
        <v>0.05</v>
      </c>
      <c r="AI64" s="76">
        <v>0.05</v>
      </c>
      <c r="AJ64" s="76">
        <v>0.05</v>
      </c>
      <c r="AK64" s="76">
        <v>0.05</v>
      </c>
      <c r="AL64" s="76">
        <v>0.05</v>
      </c>
      <c r="AM64" s="76">
        <v>0.05</v>
      </c>
      <c r="AN64" s="76">
        <v>0.05</v>
      </c>
      <c r="AO64" s="76">
        <v>0.05</v>
      </c>
      <c r="AQ64" s="161">
        <v>-0.01</v>
      </c>
      <c r="AR64" s="161">
        <v>-0.01</v>
      </c>
      <c r="AS64" s="161">
        <v>-0.01</v>
      </c>
      <c r="AT64" s="161">
        <v>-0.01</v>
      </c>
      <c r="AU64" s="161">
        <v>-0.01</v>
      </c>
      <c r="AV64" s="161">
        <v>-0.01</v>
      </c>
      <c r="AW64" s="161">
        <v>-0.01</v>
      </c>
      <c r="AX64" s="161">
        <v>-0.01</v>
      </c>
      <c r="AY64" s="161">
        <v>-0.01</v>
      </c>
      <c r="AZ64" s="161">
        <v>-0.01</v>
      </c>
      <c r="BA64" s="161">
        <v>-0.01</v>
      </c>
      <c r="BB64" s="161">
        <v>-0.01</v>
      </c>
      <c r="BC64" s="161">
        <v>-0.01</v>
      </c>
      <c r="BD64" s="161">
        <v>-0.01</v>
      </c>
      <c r="BE64" s="161">
        <v>-0.01</v>
      </c>
      <c r="BF64" s="161">
        <v>-0.01</v>
      </c>
      <c r="BG64" s="161">
        <v>-0.01</v>
      </c>
      <c r="BH64" s="161">
        <v>-0.01</v>
      </c>
      <c r="BI64" s="161">
        <v>-0.01</v>
      </c>
      <c r="BJ64" s="161">
        <v>-0.01</v>
      </c>
      <c r="BK64" s="161">
        <v>-0.01</v>
      </c>
      <c r="BL64" s="76">
        <v>0</v>
      </c>
      <c r="BM64" s="76">
        <v>0</v>
      </c>
      <c r="BN64" s="76">
        <v>0</v>
      </c>
      <c r="BO64" s="76">
        <v>0</v>
      </c>
      <c r="BP64" s="76">
        <v>0</v>
      </c>
      <c r="BQ64" s="76">
        <v>0</v>
      </c>
      <c r="BR64" s="76">
        <v>0</v>
      </c>
      <c r="BS64" s="76">
        <v>0</v>
      </c>
      <c r="BT64" s="76">
        <v>0</v>
      </c>
      <c r="BU64" s="76">
        <v>0</v>
      </c>
      <c r="BV64" s="76">
        <v>0</v>
      </c>
      <c r="BW64" s="76">
        <v>0</v>
      </c>
      <c r="BX64" s="76">
        <v>0</v>
      </c>
      <c r="BY64" s="76">
        <v>0</v>
      </c>
      <c r="BZ64" s="76">
        <v>0</v>
      </c>
      <c r="CA64" s="76">
        <v>0</v>
      </c>
      <c r="CB64" s="76">
        <v>0</v>
      </c>
      <c r="CC64" s="76">
        <v>0</v>
      </c>
      <c r="CD64" s="76">
        <v>0</v>
      </c>
    </row>
    <row r="65" spans="1:82" ht="16.5">
      <c r="A65" s="21" t="str">
        <f t="shared" si="0"/>
        <v>信用卡贷款</v>
      </c>
      <c r="B65" s="76">
        <v>0.01</v>
      </c>
      <c r="C65" s="76">
        <v>0.01</v>
      </c>
      <c r="D65" s="76">
        <v>0.01</v>
      </c>
      <c r="E65" s="76">
        <v>0.01</v>
      </c>
      <c r="F65" s="76">
        <v>0.01</v>
      </c>
      <c r="G65" s="76">
        <v>0.01</v>
      </c>
      <c r="H65" s="76">
        <v>0.01</v>
      </c>
      <c r="I65" s="76">
        <v>0.01</v>
      </c>
      <c r="J65" s="76">
        <v>0.01</v>
      </c>
      <c r="K65" s="76">
        <v>0.01</v>
      </c>
      <c r="L65" s="76">
        <v>0.01</v>
      </c>
      <c r="M65" s="76">
        <v>0.01</v>
      </c>
      <c r="N65" s="76">
        <v>0.01</v>
      </c>
      <c r="O65" s="76">
        <v>0.01</v>
      </c>
      <c r="P65" s="76">
        <v>0.01</v>
      </c>
      <c r="Q65" s="76">
        <v>0.01</v>
      </c>
      <c r="R65" s="76">
        <v>0.01</v>
      </c>
      <c r="S65" s="76">
        <v>0.01</v>
      </c>
      <c r="T65" s="76">
        <v>0.01</v>
      </c>
      <c r="U65" s="76">
        <v>0.01</v>
      </c>
      <c r="V65" s="76">
        <v>0.01</v>
      </c>
      <c r="W65" s="76">
        <v>0.05</v>
      </c>
      <c r="X65" s="76">
        <v>0.05</v>
      </c>
      <c r="Y65" s="76">
        <v>0.05</v>
      </c>
      <c r="Z65" s="76">
        <v>0.05</v>
      </c>
      <c r="AA65" s="76">
        <v>0.05</v>
      </c>
      <c r="AB65" s="76">
        <v>0.05</v>
      </c>
      <c r="AC65" s="76">
        <v>0.05</v>
      </c>
      <c r="AD65" s="76">
        <v>0.05</v>
      </c>
      <c r="AE65" s="76">
        <v>0.05</v>
      </c>
      <c r="AF65" s="76">
        <v>0.05</v>
      </c>
      <c r="AG65" s="76">
        <v>0.05</v>
      </c>
      <c r="AH65" s="76">
        <v>0.05</v>
      </c>
      <c r="AI65" s="76">
        <v>0.05</v>
      </c>
      <c r="AJ65" s="76">
        <v>0.05</v>
      </c>
      <c r="AK65" s="76">
        <v>0.05</v>
      </c>
      <c r="AL65" s="76">
        <v>0.05</v>
      </c>
      <c r="AM65" s="76">
        <v>0.05</v>
      </c>
      <c r="AN65" s="76">
        <v>0.05</v>
      </c>
      <c r="AO65" s="76">
        <v>0.05</v>
      </c>
      <c r="AQ65" s="161">
        <v>-0.01</v>
      </c>
      <c r="AR65" s="161">
        <v>-0.01</v>
      </c>
      <c r="AS65" s="161">
        <v>-0.01</v>
      </c>
      <c r="AT65" s="161">
        <v>-0.01</v>
      </c>
      <c r="AU65" s="161">
        <v>-0.01</v>
      </c>
      <c r="AV65" s="161">
        <v>-0.01</v>
      </c>
      <c r="AW65" s="161">
        <v>-0.01</v>
      </c>
      <c r="AX65" s="161">
        <v>-0.01</v>
      </c>
      <c r="AY65" s="161">
        <v>-0.01</v>
      </c>
      <c r="AZ65" s="161">
        <v>-0.01</v>
      </c>
      <c r="BA65" s="161">
        <v>-0.01</v>
      </c>
      <c r="BB65" s="161">
        <v>-0.01</v>
      </c>
      <c r="BC65" s="161">
        <v>-0.01</v>
      </c>
      <c r="BD65" s="161">
        <v>-0.01</v>
      </c>
      <c r="BE65" s="161">
        <v>-0.01</v>
      </c>
      <c r="BF65" s="161">
        <v>-0.01</v>
      </c>
      <c r="BG65" s="161">
        <v>-0.01</v>
      </c>
      <c r="BH65" s="161">
        <v>-0.01</v>
      </c>
      <c r="BI65" s="161">
        <v>-0.01</v>
      </c>
      <c r="BJ65" s="161">
        <v>-0.01</v>
      </c>
      <c r="BK65" s="161">
        <v>-0.01</v>
      </c>
      <c r="BL65" s="76">
        <v>0</v>
      </c>
      <c r="BM65" s="76">
        <v>0</v>
      </c>
      <c r="BN65" s="76">
        <v>0</v>
      </c>
      <c r="BO65" s="76">
        <v>0</v>
      </c>
      <c r="BP65" s="76">
        <v>0</v>
      </c>
      <c r="BQ65" s="76">
        <v>0</v>
      </c>
      <c r="BR65" s="76">
        <v>0</v>
      </c>
      <c r="BS65" s="76">
        <v>0</v>
      </c>
      <c r="BT65" s="76">
        <v>0</v>
      </c>
      <c r="BU65" s="76">
        <v>0</v>
      </c>
      <c r="BV65" s="76">
        <v>0</v>
      </c>
      <c r="BW65" s="76">
        <v>0</v>
      </c>
      <c r="BX65" s="76">
        <v>0</v>
      </c>
      <c r="BY65" s="76">
        <v>0</v>
      </c>
      <c r="BZ65" s="76">
        <v>0</v>
      </c>
      <c r="CA65" s="76">
        <v>0</v>
      </c>
      <c r="CB65" s="76">
        <v>0</v>
      </c>
      <c r="CC65" s="76">
        <v>0</v>
      </c>
      <c r="CD65" s="76">
        <v>0</v>
      </c>
    </row>
    <row r="66" spans="1:82" ht="16.5">
      <c r="A66" s="17" t="str">
        <f t="shared" si="0"/>
        <v>票据贴现</v>
      </c>
      <c r="B66" s="76">
        <v>0.01</v>
      </c>
      <c r="C66" s="76">
        <v>0.01</v>
      </c>
      <c r="D66" s="76">
        <v>0.01</v>
      </c>
      <c r="E66" s="76">
        <v>0.01</v>
      </c>
      <c r="F66" s="76">
        <v>0.01</v>
      </c>
      <c r="G66" s="76">
        <v>0.01</v>
      </c>
      <c r="H66" s="76">
        <v>0.01</v>
      </c>
      <c r="I66" s="76">
        <v>0.01</v>
      </c>
      <c r="J66" s="76">
        <v>0.01</v>
      </c>
      <c r="K66" s="76">
        <v>0.01</v>
      </c>
      <c r="L66" s="76">
        <v>0.01</v>
      </c>
      <c r="M66" s="76">
        <v>0.01</v>
      </c>
      <c r="N66" s="76">
        <v>0.01</v>
      </c>
      <c r="O66" s="76">
        <v>0.01</v>
      </c>
      <c r="P66" s="76">
        <v>0.01</v>
      </c>
      <c r="Q66" s="76">
        <v>0.01</v>
      </c>
      <c r="R66" s="76">
        <v>0.01</v>
      </c>
      <c r="S66" s="76">
        <v>0.01</v>
      </c>
      <c r="T66" s="76">
        <v>0.01</v>
      </c>
      <c r="U66" s="76">
        <v>0.01</v>
      </c>
      <c r="V66" s="76">
        <v>0.01</v>
      </c>
      <c r="W66" s="76">
        <v>0.05</v>
      </c>
      <c r="X66" s="76">
        <v>0.05</v>
      </c>
      <c r="Y66" s="76">
        <v>0.05</v>
      </c>
      <c r="Z66" s="76">
        <v>0.05</v>
      </c>
      <c r="AA66" s="76">
        <v>0.05</v>
      </c>
      <c r="AB66" s="76">
        <v>0.05</v>
      </c>
      <c r="AC66" s="76">
        <v>0.05</v>
      </c>
      <c r="AD66" s="76">
        <v>0.05</v>
      </c>
      <c r="AE66" s="76">
        <v>0.05</v>
      </c>
      <c r="AF66" s="76">
        <v>0.05</v>
      </c>
      <c r="AG66" s="76">
        <v>0.05</v>
      </c>
      <c r="AH66" s="76">
        <v>0.05</v>
      </c>
      <c r="AI66" s="76">
        <v>0.05</v>
      </c>
      <c r="AJ66" s="76">
        <v>0.05</v>
      </c>
      <c r="AK66" s="76">
        <v>0.05</v>
      </c>
      <c r="AL66" s="76">
        <v>0.05</v>
      </c>
      <c r="AM66" s="76">
        <v>0.05</v>
      </c>
      <c r="AN66" s="76">
        <v>0.05</v>
      </c>
      <c r="AO66" s="76">
        <v>0.05</v>
      </c>
      <c r="AQ66" s="161">
        <v>0</v>
      </c>
      <c r="AR66" s="161">
        <v>0</v>
      </c>
      <c r="AS66" s="161">
        <v>0</v>
      </c>
      <c r="AT66" s="161">
        <v>0</v>
      </c>
      <c r="AU66" s="161">
        <v>0</v>
      </c>
      <c r="AV66" s="161">
        <v>0</v>
      </c>
      <c r="AW66" s="161">
        <v>0</v>
      </c>
      <c r="AX66" s="161">
        <v>0</v>
      </c>
      <c r="AY66" s="161">
        <v>0</v>
      </c>
      <c r="AZ66" s="161">
        <v>0</v>
      </c>
      <c r="BA66" s="161">
        <v>0</v>
      </c>
      <c r="BB66" s="161">
        <v>0</v>
      </c>
      <c r="BC66" s="161">
        <v>0</v>
      </c>
      <c r="BD66" s="161">
        <v>0</v>
      </c>
      <c r="BE66" s="161">
        <v>0</v>
      </c>
      <c r="BF66" s="161">
        <v>0</v>
      </c>
      <c r="BG66" s="161">
        <v>0</v>
      </c>
      <c r="BH66" s="161">
        <v>0</v>
      </c>
      <c r="BI66" s="161">
        <v>0</v>
      </c>
      <c r="BJ66" s="161">
        <v>0</v>
      </c>
      <c r="BK66" s="161">
        <v>0</v>
      </c>
      <c r="BL66" s="76">
        <v>0</v>
      </c>
      <c r="BM66" s="76">
        <v>0</v>
      </c>
      <c r="BN66" s="76">
        <v>0</v>
      </c>
      <c r="BO66" s="76">
        <v>0</v>
      </c>
      <c r="BP66" s="76">
        <v>0</v>
      </c>
      <c r="BQ66" s="76">
        <v>0</v>
      </c>
      <c r="BR66" s="76">
        <v>0</v>
      </c>
      <c r="BS66" s="76">
        <v>0</v>
      </c>
      <c r="BT66" s="76">
        <v>0</v>
      </c>
      <c r="BU66" s="76">
        <v>0</v>
      </c>
      <c r="BV66" s="76">
        <v>0</v>
      </c>
      <c r="BW66" s="76">
        <v>0</v>
      </c>
      <c r="BX66" s="76">
        <v>0</v>
      </c>
      <c r="BY66" s="76">
        <v>0</v>
      </c>
      <c r="BZ66" s="76">
        <v>0</v>
      </c>
      <c r="CA66" s="76">
        <v>0</v>
      </c>
      <c r="CB66" s="76">
        <v>0</v>
      </c>
      <c r="CC66" s="76">
        <v>0</v>
      </c>
      <c r="CD66" s="76">
        <v>0</v>
      </c>
    </row>
    <row r="67" spans="1:82" ht="15">
      <c r="A67" s="15" t="str">
        <f t="shared" si="0"/>
        <v>投资</v>
      </c>
      <c r="B67" s="75"/>
      <c r="C67" s="75"/>
      <c r="D67" s="75"/>
      <c r="E67" s="75"/>
      <c r="F67" s="75"/>
      <c r="G67" s="75"/>
      <c r="H67" s="75"/>
      <c r="I67" s="75"/>
      <c r="J67" s="75"/>
      <c r="K67" s="75"/>
      <c r="L67" s="75"/>
      <c r="M67" s="75"/>
      <c r="N67" s="75"/>
      <c r="O67" s="75"/>
      <c r="P67" s="75"/>
      <c r="Q67" s="75"/>
      <c r="R67" s="75"/>
      <c r="S67" s="75"/>
      <c r="T67" s="75"/>
      <c r="U67" s="75"/>
      <c r="V67" s="75"/>
      <c r="W67" s="75"/>
      <c r="X67" s="75"/>
      <c r="Y67" s="75"/>
      <c r="Z67" s="75"/>
      <c r="AA67" s="75"/>
      <c r="AB67" s="75"/>
      <c r="AC67" s="75"/>
      <c r="AD67" s="75"/>
      <c r="AE67" s="75"/>
      <c r="AF67" s="75"/>
      <c r="AG67" s="75"/>
      <c r="AH67" s="75"/>
      <c r="AI67" s="75"/>
      <c r="AJ67" s="75"/>
      <c r="AK67" s="75"/>
      <c r="AL67" s="75"/>
      <c r="AM67" s="75"/>
      <c r="AN67" s="75"/>
      <c r="AO67" s="75"/>
      <c r="AQ67" s="75"/>
      <c r="AR67" s="75"/>
      <c r="AS67" s="75"/>
      <c r="AT67" s="75"/>
      <c r="AU67" s="75"/>
      <c r="AV67" s="75"/>
      <c r="AW67" s="75"/>
      <c r="AX67" s="75"/>
      <c r="AY67" s="75"/>
      <c r="AZ67" s="75"/>
      <c r="BA67" s="75"/>
      <c r="BB67" s="75"/>
      <c r="BC67" s="75"/>
      <c r="BD67" s="75"/>
      <c r="BE67" s="75"/>
      <c r="BF67" s="75"/>
      <c r="BG67" s="75"/>
      <c r="BH67" s="75"/>
      <c r="BI67" s="75"/>
      <c r="BJ67" s="75"/>
      <c r="BK67" s="75"/>
      <c r="BL67" s="75"/>
      <c r="BM67" s="75"/>
      <c r="BN67" s="75"/>
      <c r="BO67" s="75"/>
      <c r="BP67" s="75"/>
      <c r="BQ67" s="75"/>
      <c r="BR67" s="75"/>
      <c r="BS67" s="75"/>
      <c r="BT67" s="75"/>
      <c r="BU67" s="75"/>
      <c r="BV67" s="75"/>
      <c r="BW67" s="75"/>
      <c r="BX67" s="75"/>
      <c r="BY67" s="75"/>
      <c r="BZ67" s="75"/>
      <c r="CA67" s="75"/>
      <c r="CB67" s="75"/>
      <c r="CC67" s="75"/>
      <c r="CD67" s="75"/>
    </row>
    <row r="68" spans="1:82" ht="16.5">
      <c r="A68" s="16" t="str">
        <f t="shared" si="0"/>
        <v>债券</v>
      </c>
      <c r="B68" s="75"/>
      <c r="C68" s="75"/>
      <c r="D68" s="75"/>
      <c r="E68" s="75"/>
      <c r="F68" s="75"/>
      <c r="G68" s="75"/>
      <c r="H68" s="75"/>
      <c r="I68" s="75"/>
      <c r="J68" s="75"/>
      <c r="K68" s="75"/>
      <c r="L68" s="75"/>
      <c r="M68" s="75"/>
      <c r="N68" s="75"/>
      <c r="O68" s="75"/>
      <c r="P68" s="75"/>
      <c r="Q68" s="75"/>
      <c r="R68" s="75"/>
      <c r="S68" s="75"/>
      <c r="T68" s="75"/>
      <c r="U68" s="75"/>
      <c r="V68" s="75"/>
      <c r="W68" s="75"/>
      <c r="X68" s="75"/>
      <c r="Y68" s="75"/>
      <c r="Z68" s="75"/>
      <c r="AA68" s="75"/>
      <c r="AB68" s="75"/>
      <c r="AC68" s="75"/>
      <c r="AD68" s="75"/>
      <c r="AE68" s="75"/>
      <c r="AF68" s="75"/>
      <c r="AG68" s="75"/>
      <c r="AH68" s="75"/>
      <c r="AI68" s="75"/>
      <c r="AJ68" s="75"/>
      <c r="AK68" s="75"/>
      <c r="AL68" s="75"/>
      <c r="AM68" s="75"/>
      <c r="AN68" s="75"/>
      <c r="AO68" s="75"/>
      <c r="AQ68" s="75"/>
      <c r="AR68" s="75"/>
      <c r="AS68" s="75"/>
      <c r="AT68" s="75"/>
      <c r="AU68" s="75"/>
      <c r="AV68" s="75"/>
      <c r="AW68" s="75"/>
      <c r="AX68" s="75"/>
      <c r="AY68" s="75"/>
      <c r="AZ68" s="75"/>
      <c r="BA68" s="75"/>
      <c r="BB68" s="75"/>
      <c r="BC68" s="75"/>
      <c r="BD68" s="75"/>
      <c r="BE68" s="75"/>
      <c r="BF68" s="75"/>
      <c r="BG68" s="75"/>
      <c r="BH68" s="75"/>
      <c r="BI68" s="75"/>
      <c r="BJ68" s="75"/>
      <c r="BK68" s="75"/>
      <c r="BL68" s="75"/>
      <c r="BM68" s="75"/>
      <c r="BN68" s="75"/>
      <c r="BO68" s="75"/>
      <c r="BP68" s="75"/>
      <c r="BQ68" s="75"/>
      <c r="BR68" s="75"/>
      <c r="BS68" s="75"/>
      <c r="BT68" s="75"/>
      <c r="BU68" s="75"/>
      <c r="BV68" s="75"/>
      <c r="BW68" s="75"/>
      <c r="BX68" s="75"/>
      <c r="BY68" s="75"/>
      <c r="BZ68" s="75"/>
      <c r="CA68" s="75"/>
      <c r="CB68" s="75"/>
      <c r="CC68" s="75"/>
      <c r="CD68" s="75"/>
    </row>
    <row r="69" spans="1:82" ht="16.5">
      <c r="A69" s="17" t="str">
        <f t="shared" si="0"/>
        <v>国债</v>
      </c>
      <c r="B69" s="76">
        <v>0.02</v>
      </c>
      <c r="C69" s="76">
        <v>0.02</v>
      </c>
      <c r="D69" s="76">
        <v>0.02</v>
      </c>
      <c r="E69" s="76">
        <v>0.02</v>
      </c>
      <c r="F69" s="76">
        <v>0.02</v>
      </c>
      <c r="G69" s="76">
        <v>0.02</v>
      </c>
      <c r="H69" s="76">
        <v>0.02</v>
      </c>
      <c r="I69" s="76">
        <v>0.02</v>
      </c>
      <c r="J69" s="76">
        <v>0.02</v>
      </c>
      <c r="K69" s="76">
        <v>0.02</v>
      </c>
      <c r="L69" s="76">
        <v>0.02</v>
      </c>
      <c r="M69" s="76">
        <v>0.02</v>
      </c>
      <c r="N69" s="76">
        <v>0.02</v>
      </c>
      <c r="O69" s="76">
        <v>0.02</v>
      </c>
      <c r="P69" s="76">
        <v>0.02</v>
      </c>
      <c r="Q69" s="76">
        <v>0.02</v>
      </c>
      <c r="R69" s="76">
        <v>0.02</v>
      </c>
      <c r="S69" s="76">
        <v>0.02</v>
      </c>
      <c r="T69" s="76">
        <v>0.02</v>
      </c>
      <c r="U69" s="76">
        <v>0.02</v>
      </c>
      <c r="V69" s="76">
        <v>0.02</v>
      </c>
      <c r="W69" s="76">
        <v>0.05</v>
      </c>
      <c r="X69" s="76">
        <v>0.05</v>
      </c>
      <c r="Y69" s="76">
        <v>0.05</v>
      </c>
      <c r="Z69" s="76">
        <v>0.05</v>
      </c>
      <c r="AA69" s="76">
        <v>0.05</v>
      </c>
      <c r="AB69" s="76">
        <v>0.05</v>
      </c>
      <c r="AC69" s="76">
        <v>0.05</v>
      </c>
      <c r="AD69" s="76">
        <v>0.05</v>
      </c>
      <c r="AE69" s="76">
        <v>0.05</v>
      </c>
      <c r="AF69" s="76">
        <v>0.05</v>
      </c>
      <c r="AG69" s="76">
        <v>0.05</v>
      </c>
      <c r="AH69" s="76">
        <v>0.05</v>
      </c>
      <c r="AI69" s="76">
        <v>0.05</v>
      </c>
      <c r="AJ69" s="76">
        <v>0.05</v>
      </c>
      <c r="AK69" s="76">
        <v>0.05</v>
      </c>
      <c r="AL69" s="76">
        <v>0.05</v>
      </c>
      <c r="AM69" s="76">
        <v>0.05</v>
      </c>
      <c r="AN69" s="76">
        <v>0.05</v>
      </c>
      <c r="AO69" s="76">
        <v>0.05</v>
      </c>
      <c r="AQ69" s="76">
        <v>-0.02</v>
      </c>
      <c r="AR69" s="76">
        <v>-0.02</v>
      </c>
      <c r="AS69" s="76">
        <v>-0.02</v>
      </c>
      <c r="AT69" s="76">
        <v>-0.02</v>
      </c>
      <c r="AU69" s="76">
        <v>-0.02</v>
      </c>
      <c r="AV69" s="76">
        <v>-0.02</v>
      </c>
      <c r="AW69" s="76">
        <v>-0.02</v>
      </c>
      <c r="AX69" s="76">
        <v>-0.02</v>
      </c>
      <c r="AY69" s="76">
        <v>-0.02</v>
      </c>
      <c r="AZ69" s="76">
        <v>-0.02</v>
      </c>
      <c r="BA69" s="76">
        <v>-0.02</v>
      </c>
      <c r="BB69" s="76">
        <v>-0.02</v>
      </c>
      <c r="BC69" s="76">
        <v>-0.02</v>
      </c>
      <c r="BD69" s="76">
        <v>-0.02</v>
      </c>
      <c r="BE69" s="76">
        <v>-0.02</v>
      </c>
      <c r="BF69" s="76">
        <v>-0.02</v>
      </c>
      <c r="BG69" s="76">
        <v>-0.02</v>
      </c>
      <c r="BH69" s="76">
        <v>-0.02</v>
      </c>
      <c r="BI69" s="76">
        <v>-0.02</v>
      </c>
      <c r="BJ69" s="76">
        <v>-0.02</v>
      </c>
      <c r="BK69" s="76">
        <v>-0.02</v>
      </c>
      <c r="BL69" s="76">
        <v>0</v>
      </c>
      <c r="BM69" s="76">
        <v>0</v>
      </c>
      <c r="BN69" s="76">
        <v>0</v>
      </c>
      <c r="BO69" s="76">
        <v>0</v>
      </c>
      <c r="BP69" s="76">
        <v>0</v>
      </c>
      <c r="BQ69" s="76">
        <v>0</v>
      </c>
      <c r="BR69" s="76">
        <v>0</v>
      </c>
      <c r="BS69" s="76">
        <v>0</v>
      </c>
      <c r="BT69" s="76">
        <v>0</v>
      </c>
      <c r="BU69" s="76">
        <v>0</v>
      </c>
      <c r="BV69" s="76">
        <v>0</v>
      </c>
      <c r="BW69" s="76">
        <v>0</v>
      </c>
      <c r="BX69" s="76">
        <v>0</v>
      </c>
      <c r="BY69" s="76">
        <v>0</v>
      </c>
      <c r="BZ69" s="76">
        <v>0</v>
      </c>
      <c r="CA69" s="76">
        <v>0</v>
      </c>
      <c r="CB69" s="76">
        <v>0</v>
      </c>
      <c r="CC69" s="76">
        <v>0</v>
      </c>
      <c r="CD69" s="76">
        <v>0</v>
      </c>
    </row>
    <row r="70" spans="1:82" ht="16.5">
      <c r="A70" s="17" t="str">
        <f t="shared" si="0"/>
        <v>政策性银行金融债</v>
      </c>
      <c r="B70" s="76">
        <v>0.02</v>
      </c>
      <c r="C70" s="76">
        <v>0.02</v>
      </c>
      <c r="D70" s="76">
        <v>0.02</v>
      </c>
      <c r="E70" s="76">
        <v>0.02</v>
      </c>
      <c r="F70" s="76">
        <v>0.02</v>
      </c>
      <c r="G70" s="76">
        <v>0.02</v>
      </c>
      <c r="H70" s="76">
        <v>0.02</v>
      </c>
      <c r="I70" s="76">
        <v>0.02</v>
      </c>
      <c r="J70" s="76">
        <v>0.02</v>
      </c>
      <c r="K70" s="76">
        <v>0.02</v>
      </c>
      <c r="L70" s="76">
        <v>0.02</v>
      </c>
      <c r="M70" s="76">
        <v>0.02</v>
      </c>
      <c r="N70" s="76">
        <v>0.02</v>
      </c>
      <c r="O70" s="76">
        <v>0.02</v>
      </c>
      <c r="P70" s="76">
        <v>0.02</v>
      </c>
      <c r="Q70" s="76">
        <v>0.02</v>
      </c>
      <c r="R70" s="76">
        <v>0.02</v>
      </c>
      <c r="S70" s="76">
        <v>0.02</v>
      </c>
      <c r="T70" s="76">
        <v>0.02</v>
      </c>
      <c r="U70" s="76">
        <v>0.02</v>
      </c>
      <c r="V70" s="76">
        <v>0.02</v>
      </c>
      <c r="W70" s="76">
        <v>0.05</v>
      </c>
      <c r="X70" s="76">
        <v>0.05</v>
      </c>
      <c r="Y70" s="76">
        <v>0.05</v>
      </c>
      <c r="Z70" s="76">
        <v>0.05</v>
      </c>
      <c r="AA70" s="76">
        <v>0.05</v>
      </c>
      <c r="AB70" s="76">
        <v>0.05</v>
      </c>
      <c r="AC70" s="76">
        <v>0.05</v>
      </c>
      <c r="AD70" s="76">
        <v>0.05</v>
      </c>
      <c r="AE70" s="76">
        <v>0.05</v>
      </c>
      <c r="AF70" s="76">
        <v>0.05</v>
      </c>
      <c r="AG70" s="76">
        <v>0.05</v>
      </c>
      <c r="AH70" s="76">
        <v>0.05</v>
      </c>
      <c r="AI70" s="76">
        <v>0.05</v>
      </c>
      <c r="AJ70" s="76">
        <v>0.05</v>
      </c>
      <c r="AK70" s="76">
        <v>0.05</v>
      </c>
      <c r="AL70" s="76">
        <v>0.05</v>
      </c>
      <c r="AM70" s="76">
        <v>0.05</v>
      </c>
      <c r="AN70" s="76">
        <v>0.05</v>
      </c>
      <c r="AO70" s="76">
        <v>0.05</v>
      </c>
      <c r="AQ70" s="76">
        <v>-0.02</v>
      </c>
      <c r="AR70" s="76">
        <v>-0.02</v>
      </c>
      <c r="AS70" s="76">
        <v>-0.02</v>
      </c>
      <c r="AT70" s="76">
        <v>-0.02</v>
      </c>
      <c r="AU70" s="76">
        <v>-0.02</v>
      </c>
      <c r="AV70" s="76">
        <v>-0.02</v>
      </c>
      <c r="AW70" s="76">
        <v>-0.02</v>
      </c>
      <c r="AX70" s="76">
        <v>-0.02</v>
      </c>
      <c r="AY70" s="76">
        <v>-0.02</v>
      </c>
      <c r="AZ70" s="76">
        <v>-0.02</v>
      </c>
      <c r="BA70" s="76">
        <v>-0.02</v>
      </c>
      <c r="BB70" s="76">
        <v>-0.02</v>
      </c>
      <c r="BC70" s="76">
        <v>-0.02</v>
      </c>
      <c r="BD70" s="76">
        <v>-0.02</v>
      </c>
      <c r="BE70" s="76">
        <v>-0.02</v>
      </c>
      <c r="BF70" s="76">
        <v>-0.02</v>
      </c>
      <c r="BG70" s="76">
        <v>-0.02</v>
      </c>
      <c r="BH70" s="76">
        <v>-0.02</v>
      </c>
      <c r="BI70" s="76">
        <v>-0.02</v>
      </c>
      <c r="BJ70" s="76">
        <v>-0.02</v>
      </c>
      <c r="BK70" s="76">
        <v>-0.02</v>
      </c>
      <c r="BL70" s="76">
        <v>0</v>
      </c>
      <c r="BM70" s="76">
        <v>0</v>
      </c>
      <c r="BN70" s="76">
        <v>0</v>
      </c>
      <c r="BO70" s="76">
        <v>0</v>
      </c>
      <c r="BP70" s="76">
        <v>0</v>
      </c>
      <c r="BQ70" s="76">
        <v>0</v>
      </c>
      <c r="BR70" s="76">
        <v>0</v>
      </c>
      <c r="BS70" s="76">
        <v>0</v>
      </c>
      <c r="BT70" s="76">
        <v>0</v>
      </c>
      <c r="BU70" s="76">
        <v>0</v>
      </c>
      <c r="BV70" s="76">
        <v>0</v>
      </c>
      <c r="BW70" s="76">
        <v>0</v>
      </c>
      <c r="BX70" s="76">
        <v>0</v>
      </c>
      <c r="BY70" s="76">
        <v>0</v>
      </c>
      <c r="BZ70" s="76">
        <v>0</v>
      </c>
      <c r="CA70" s="76">
        <v>0</v>
      </c>
      <c r="CB70" s="76">
        <v>0</v>
      </c>
      <c r="CC70" s="76">
        <v>0</v>
      </c>
      <c r="CD70" s="76">
        <v>0</v>
      </c>
    </row>
    <row r="71" spans="1:82" ht="16.5">
      <c r="A71" s="17" t="str">
        <f t="shared" si="0"/>
        <v>其他债券</v>
      </c>
      <c r="B71" s="76">
        <v>0.02</v>
      </c>
      <c r="C71" s="76">
        <v>0.02</v>
      </c>
      <c r="D71" s="76">
        <v>0.02</v>
      </c>
      <c r="E71" s="76">
        <v>0.02</v>
      </c>
      <c r="F71" s="76">
        <v>0.02</v>
      </c>
      <c r="G71" s="76">
        <v>0.02</v>
      </c>
      <c r="H71" s="76">
        <v>0.02</v>
      </c>
      <c r="I71" s="76">
        <v>0.02</v>
      </c>
      <c r="J71" s="76">
        <v>0.02</v>
      </c>
      <c r="K71" s="76">
        <v>0.02</v>
      </c>
      <c r="L71" s="76">
        <v>0.02</v>
      </c>
      <c r="M71" s="76">
        <v>0.02</v>
      </c>
      <c r="N71" s="76">
        <v>0.02</v>
      </c>
      <c r="O71" s="76">
        <v>0.02</v>
      </c>
      <c r="P71" s="76">
        <v>0.02</v>
      </c>
      <c r="Q71" s="76">
        <v>0.02</v>
      </c>
      <c r="R71" s="76">
        <v>0.02</v>
      </c>
      <c r="S71" s="76">
        <v>0.02</v>
      </c>
      <c r="T71" s="76">
        <v>0.02</v>
      </c>
      <c r="U71" s="76">
        <v>0.02</v>
      </c>
      <c r="V71" s="76">
        <v>0.02</v>
      </c>
      <c r="W71" s="76">
        <v>0.05</v>
      </c>
      <c r="X71" s="76">
        <v>0.05</v>
      </c>
      <c r="Y71" s="76">
        <v>0.05</v>
      </c>
      <c r="Z71" s="76">
        <v>0.05</v>
      </c>
      <c r="AA71" s="76">
        <v>0.05</v>
      </c>
      <c r="AB71" s="76">
        <v>0.05</v>
      </c>
      <c r="AC71" s="76">
        <v>0.05</v>
      </c>
      <c r="AD71" s="76">
        <v>0.05</v>
      </c>
      <c r="AE71" s="76">
        <v>0.05</v>
      </c>
      <c r="AF71" s="76">
        <v>0.05</v>
      </c>
      <c r="AG71" s="76">
        <v>0.05</v>
      </c>
      <c r="AH71" s="76">
        <v>0.05</v>
      </c>
      <c r="AI71" s="76">
        <v>0.05</v>
      </c>
      <c r="AJ71" s="76">
        <v>0.05</v>
      </c>
      <c r="AK71" s="76">
        <v>0.05</v>
      </c>
      <c r="AL71" s="76">
        <v>0.05</v>
      </c>
      <c r="AM71" s="76">
        <v>0.05</v>
      </c>
      <c r="AN71" s="76">
        <v>0.05</v>
      </c>
      <c r="AO71" s="76">
        <v>0.05</v>
      </c>
      <c r="AQ71" s="76">
        <v>-0.02</v>
      </c>
      <c r="AR71" s="76">
        <v>-0.02</v>
      </c>
      <c r="AS71" s="76">
        <v>-0.02</v>
      </c>
      <c r="AT71" s="76">
        <v>-0.02</v>
      </c>
      <c r="AU71" s="76">
        <v>-0.02</v>
      </c>
      <c r="AV71" s="76">
        <v>-0.02</v>
      </c>
      <c r="AW71" s="76">
        <v>-0.02</v>
      </c>
      <c r="AX71" s="76">
        <v>-0.02</v>
      </c>
      <c r="AY71" s="76">
        <v>-0.02</v>
      </c>
      <c r="AZ71" s="76">
        <v>-0.02</v>
      </c>
      <c r="BA71" s="76">
        <v>-0.02</v>
      </c>
      <c r="BB71" s="76">
        <v>-0.02</v>
      </c>
      <c r="BC71" s="76">
        <v>-0.02</v>
      </c>
      <c r="BD71" s="76">
        <v>-0.02</v>
      </c>
      <c r="BE71" s="76">
        <v>-0.02</v>
      </c>
      <c r="BF71" s="76">
        <v>-0.02</v>
      </c>
      <c r="BG71" s="76">
        <v>-0.02</v>
      </c>
      <c r="BH71" s="76">
        <v>-0.02</v>
      </c>
      <c r="BI71" s="76">
        <v>-0.02</v>
      </c>
      <c r="BJ71" s="76">
        <v>-0.02</v>
      </c>
      <c r="BK71" s="76">
        <v>-0.02</v>
      </c>
      <c r="BL71" s="76">
        <v>0</v>
      </c>
      <c r="BM71" s="76">
        <v>0</v>
      </c>
      <c r="BN71" s="76">
        <v>0</v>
      </c>
      <c r="BO71" s="76">
        <v>0</v>
      </c>
      <c r="BP71" s="76">
        <v>0</v>
      </c>
      <c r="BQ71" s="76">
        <v>0</v>
      </c>
      <c r="BR71" s="76">
        <v>0</v>
      </c>
      <c r="BS71" s="76">
        <v>0</v>
      </c>
      <c r="BT71" s="76">
        <v>0</v>
      </c>
      <c r="BU71" s="76">
        <v>0</v>
      </c>
      <c r="BV71" s="76">
        <v>0</v>
      </c>
      <c r="BW71" s="76">
        <v>0</v>
      </c>
      <c r="BX71" s="76">
        <v>0</v>
      </c>
      <c r="BY71" s="76">
        <v>0</v>
      </c>
      <c r="BZ71" s="76">
        <v>0</v>
      </c>
      <c r="CA71" s="76">
        <v>0</v>
      </c>
      <c r="CB71" s="76">
        <v>0</v>
      </c>
      <c r="CC71" s="76">
        <v>0</v>
      </c>
      <c r="CD71" s="76">
        <v>0</v>
      </c>
    </row>
    <row r="72" spans="1:82" ht="16.5">
      <c r="A72" s="16" t="str">
        <f t="shared" si="0"/>
        <v>非标投资</v>
      </c>
      <c r="B72" s="75"/>
      <c r="C72" s="75"/>
      <c r="D72" s="75"/>
      <c r="E72" s="75"/>
      <c r="F72" s="75"/>
      <c r="G72" s="75"/>
      <c r="H72" s="75"/>
      <c r="I72" s="75"/>
      <c r="J72" s="75"/>
      <c r="K72" s="75"/>
      <c r="L72" s="75"/>
      <c r="M72" s="75"/>
      <c r="N72" s="75"/>
      <c r="O72" s="75"/>
      <c r="P72" s="75"/>
      <c r="Q72" s="75"/>
      <c r="R72" s="75"/>
      <c r="S72" s="75"/>
      <c r="T72" s="75"/>
      <c r="U72" s="75"/>
      <c r="V72" s="75"/>
      <c r="W72" s="75"/>
      <c r="X72" s="75"/>
      <c r="Y72" s="75"/>
      <c r="Z72" s="75"/>
      <c r="AA72" s="75"/>
      <c r="AB72" s="75"/>
      <c r="AC72" s="75"/>
      <c r="AD72" s="75"/>
      <c r="AE72" s="75"/>
      <c r="AF72" s="75"/>
      <c r="AG72" s="75"/>
      <c r="AH72" s="75"/>
      <c r="AI72" s="75"/>
      <c r="AJ72" s="75"/>
      <c r="AK72" s="75"/>
      <c r="AL72" s="75"/>
      <c r="AM72" s="75"/>
      <c r="AN72" s="75"/>
      <c r="AO72" s="75"/>
      <c r="AQ72" s="75"/>
      <c r="AR72" s="75"/>
      <c r="AS72" s="75"/>
      <c r="AT72" s="75"/>
      <c r="AU72" s="75"/>
      <c r="AV72" s="75"/>
      <c r="AW72" s="75"/>
      <c r="AX72" s="75"/>
      <c r="AY72" s="75"/>
      <c r="AZ72" s="75"/>
      <c r="BA72" s="75"/>
      <c r="BB72" s="75"/>
      <c r="BC72" s="75"/>
      <c r="BD72" s="75"/>
      <c r="BE72" s="75"/>
      <c r="BF72" s="75"/>
      <c r="BG72" s="75"/>
      <c r="BH72" s="75"/>
      <c r="BI72" s="75"/>
      <c r="BJ72" s="75"/>
      <c r="BK72" s="75"/>
      <c r="BL72" s="75"/>
      <c r="BM72" s="75"/>
      <c r="BN72" s="75"/>
      <c r="BO72" s="75"/>
      <c r="BP72" s="75"/>
      <c r="BQ72" s="75"/>
      <c r="BR72" s="75"/>
      <c r="BS72" s="75"/>
      <c r="BT72" s="75"/>
      <c r="BU72" s="75"/>
      <c r="BV72" s="75"/>
      <c r="BW72" s="75"/>
      <c r="BX72" s="75"/>
      <c r="BY72" s="75"/>
      <c r="BZ72" s="75"/>
      <c r="CA72" s="75"/>
      <c r="CB72" s="75"/>
      <c r="CC72" s="75"/>
      <c r="CD72" s="75"/>
    </row>
    <row r="73" spans="1:82" ht="16.5">
      <c r="A73" s="17" t="str">
        <f t="shared" si="0"/>
        <v>信贷类非标投资</v>
      </c>
      <c r="B73" s="76">
        <v>0.01</v>
      </c>
      <c r="C73" s="76">
        <v>0.01</v>
      </c>
      <c r="D73" s="76">
        <v>0.01</v>
      </c>
      <c r="E73" s="76">
        <v>0.01</v>
      </c>
      <c r="F73" s="76">
        <v>0.01</v>
      </c>
      <c r="G73" s="76">
        <v>0.01</v>
      </c>
      <c r="H73" s="76">
        <v>0.01</v>
      </c>
      <c r="I73" s="76">
        <v>0.01</v>
      </c>
      <c r="J73" s="76">
        <v>0.01</v>
      </c>
      <c r="K73" s="76">
        <v>0.01</v>
      </c>
      <c r="L73" s="76">
        <v>0.01</v>
      </c>
      <c r="M73" s="76">
        <v>0.01</v>
      </c>
      <c r="N73" s="76">
        <v>0.01</v>
      </c>
      <c r="O73" s="76">
        <v>0.01</v>
      </c>
      <c r="P73" s="76">
        <v>0.01</v>
      </c>
      <c r="Q73" s="76">
        <v>0.01</v>
      </c>
      <c r="R73" s="76">
        <v>0.01</v>
      </c>
      <c r="S73" s="76">
        <v>0.01</v>
      </c>
      <c r="T73" s="76">
        <v>0.01</v>
      </c>
      <c r="U73" s="76">
        <v>0.01</v>
      </c>
      <c r="V73" s="76">
        <v>0.01</v>
      </c>
      <c r="W73" s="76">
        <v>0.05</v>
      </c>
      <c r="X73" s="76">
        <v>0.05</v>
      </c>
      <c r="Y73" s="76">
        <v>0.05</v>
      </c>
      <c r="Z73" s="76">
        <v>0.05</v>
      </c>
      <c r="AA73" s="76">
        <v>0.05</v>
      </c>
      <c r="AB73" s="76">
        <v>0.05</v>
      </c>
      <c r="AC73" s="76">
        <v>0.05</v>
      </c>
      <c r="AD73" s="76">
        <v>0.05</v>
      </c>
      <c r="AE73" s="76">
        <v>0.05</v>
      </c>
      <c r="AF73" s="76">
        <v>0.05</v>
      </c>
      <c r="AG73" s="76">
        <v>0.05</v>
      </c>
      <c r="AH73" s="76">
        <v>0.05</v>
      </c>
      <c r="AI73" s="76">
        <v>0.05</v>
      </c>
      <c r="AJ73" s="76">
        <v>0.05</v>
      </c>
      <c r="AK73" s="76">
        <v>0.05</v>
      </c>
      <c r="AL73" s="76">
        <v>0.05</v>
      </c>
      <c r="AM73" s="76">
        <v>0.05</v>
      </c>
      <c r="AN73" s="76">
        <v>0.05</v>
      </c>
      <c r="AO73" s="76">
        <v>0.05</v>
      </c>
      <c r="AQ73" s="76">
        <v>-0.01</v>
      </c>
      <c r="AR73" s="76">
        <v>-0.01</v>
      </c>
      <c r="AS73" s="76">
        <v>-0.01</v>
      </c>
      <c r="AT73" s="76">
        <v>-0.01</v>
      </c>
      <c r="AU73" s="76">
        <v>-0.01</v>
      </c>
      <c r="AV73" s="76">
        <v>-0.01</v>
      </c>
      <c r="AW73" s="76">
        <v>-0.01</v>
      </c>
      <c r="AX73" s="76">
        <v>-0.01</v>
      </c>
      <c r="AY73" s="76">
        <v>-0.01</v>
      </c>
      <c r="AZ73" s="76">
        <v>-0.01</v>
      </c>
      <c r="BA73" s="76">
        <v>-0.01</v>
      </c>
      <c r="BB73" s="76">
        <v>-0.01</v>
      </c>
      <c r="BC73" s="76">
        <v>-0.01</v>
      </c>
      <c r="BD73" s="76">
        <v>-0.01</v>
      </c>
      <c r="BE73" s="76">
        <v>-0.01</v>
      </c>
      <c r="BF73" s="76">
        <v>-0.01</v>
      </c>
      <c r="BG73" s="76">
        <v>-0.01</v>
      </c>
      <c r="BH73" s="76">
        <v>-0.01</v>
      </c>
      <c r="BI73" s="76">
        <v>-0.01</v>
      </c>
      <c r="BJ73" s="76">
        <v>-0.01</v>
      </c>
      <c r="BK73" s="76">
        <v>-0.01</v>
      </c>
      <c r="BL73" s="76">
        <v>0</v>
      </c>
      <c r="BM73" s="76">
        <v>0</v>
      </c>
      <c r="BN73" s="76">
        <v>0</v>
      </c>
      <c r="BO73" s="76">
        <v>0</v>
      </c>
      <c r="BP73" s="76">
        <v>0</v>
      </c>
      <c r="BQ73" s="76">
        <v>0</v>
      </c>
      <c r="BR73" s="76">
        <v>0</v>
      </c>
      <c r="BS73" s="76">
        <v>0</v>
      </c>
      <c r="BT73" s="76">
        <v>0</v>
      </c>
      <c r="BU73" s="76">
        <v>0</v>
      </c>
      <c r="BV73" s="76">
        <v>0</v>
      </c>
      <c r="BW73" s="76">
        <v>0</v>
      </c>
      <c r="BX73" s="76">
        <v>0</v>
      </c>
      <c r="BY73" s="76">
        <v>0</v>
      </c>
      <c r="BZ73" s="76">
        <v>0</v>
      </c>
      <c r="CA73" s="76">
        <v>0</v>
      </c>
      <c r="CB73" s="76">
        <v>0</v>
      </c>
      <c r="CC73" s="76">
        <v>0</v>
      </c>
      <c r="CD73" s="76">
        <v>0</v>
      </c>
    </row>
    <row r="74" spans="1:82" ht="16.5">
      <c r="A74" s="17" t="str">
        <f t="shared" si="0"/>
        <v>非信贷类非标投资</v>
      </c>
      <c r="B74" s="76">
        <v>0.03</v>
      </c>
      <c r="C74" s="76">
        <v>0.03</v>
      </c>
      <c r="D74" s="76">
        <v>0.03</v>
      </c>
      <c r="E74" s="76">
        <v>0.03</v>
      </c>
      <c r="F74" s="76">
        <v>0.03</v>
      </c>
      <c r="G74" s="76">
        <v>0.03</v>
      </c>
      <c r="H74" s="76">
        <v>0.03</v>
      </c>
      <c r="I74" s="76">
        <v>0.03</v>
      </c>
      <c r="J74" s="76">
        <v>0.03</v>
      </c>
      <c r="K74" s="76">
        <v>0.03</v>
      </c>
      <c r="L74" s="76">
        <v>0.03</v>
      </c>
      <c r="M74" s="76">
        <v>0.03</v>
      </c>
      <c r="N74" s="76">
        <v>0.03</v>
      </c>
      <c r="O74" s="76">
        <v>0.03</v>
      </c>
      <c r="P74" s="76">
        <v>0.03</v>
      </c>
      <c r="Q74" s="76">
        <v>0.03</v>
      </c>
      <c r="R74" s="76">
        <v>0.03</v>
      </c>
      <c r="S74" s="76">
        <v>0.03</v>
      </c>
      <c r="T74" s="76">
        <v>0.03</v>
      </c>
      <c r="U74" s="76">
        <v>0.03</v>
      </c>
      <c r="V74" s="76">
        <v>0.03</v>
      </c>
      <c r="W74" s="76">
        <v>0.05</v>
      </c>
      <c r="X74" s="76">
        <v>0.05</v>
      </c>
      <c r="Y74" s="76">
        <v>0.05</v>
      </c>
      <c r="Z74" s="76">
        <v>0.05</v>
      </c>
      <c r="AA74" s="76">
        <v>0.05</v>
      </c>
      <c r="AB74" s="76">
        <v>0.05</v>
      </c>
      <c r="AC74" s="76">
        <v>0.05</v>
      </c>
      <c r="AD74" s="76">
        <v>0.05</v>
      </c>
      <c r="AE74" s="76">
        <v>0.05</v>
      </c>
      <c r="AF74" s="76">
        <v>0.05</v>
      </c>
      <c r="AG74" s="76">
        <v>0.05</v>
      </c>
      <c r="AH74" s="76">
        <v>0.05</v>
      </c>
      <c r="AI74" s="76">
        <v>0.05</v>
      </c>
      <c r="AJ74" s="76">
        <v>0.05</v>
      </c>
      <c r="AK74" s="76">
        <v>0.05</v>
      </c>
      <c r="AL74" s="76">
        <v>0.05</v>
      </c>
      <c r="AM74" s="76">
        <v>0.05</v>
      </c>
      <c r="AN74" s="76">
        <v>0.05</v>
      </c>
      <c r="AO74" s="76">
        <v>0.05</v>
      </c>
      <c r="AQ74" s="76">
        <v>0</v>
      </c>
      <c r="AR74" s="76">
        <v>0</v>
      </c>
      <c r="AS74" s="76">
        <v>0</v>
      </c>
      <c r="AT74" s="76">
        <v>0</v>
      </c>
      <c r="AU74" s="76">
        <v>0</v>
      </c>
      <c r="AV74" s="76">
        <v>0</v>
      </c>
      <c r="AW74" s="76">
        <v>0</v>
      </c>
      <c r="AX74" s="76">
        <v>0</v>
      </c>
      <c r="AY74" s="76">
        <v>0</v>
      </c>
      <c r="AZ74" s="76">
        <v>0</v>
      </c>
      <c r="BA74" s="76">
        <v>0</v>
      </c>
      <c r="BB74" s="76">
        <v>0</v>
      </c>
      <c r="BC74" s="76">
        <v>0</v>
      </c>
      <c r="BD74" s="76">
        <v>0</v>
      </c>
      <c r="BE74" s="76">
        <v>0</v>
      </c>
      <c r="BF74" s="76">
        <v>0</v>
      </c>
      <c r="BG74" s="76">
        <v>0</v>
      </c>
      <c r="BH74" s="76">
        <v>0</v>
      </c>
      <c r="BI74" s="76">
        <v>0</v>
      </c>
      <c r="BJ74" s="76">
        <v>0</v>
      </c>
      <c r="BK74" s="76">
        <v>0</v>
      </c>
      <c r="BL74" s="76">
        <v>0</v>
      </c>
      <c r="BM74" s="76">
        <v>0</v>
      </c>
      <c r="BN74" s="76">
        <v>0</v>
      </c>
      <c r="BO74" s="76">
        <v>0</v>
      </c>
      <c r="BP74" s="76">
        <v>0</v>
      </c>
      <c r="BQ74" s="76">
        <v>0</v>
      </c>
      <c r="BR74" s="76">
        <v>0</v>
      </c>
      <c r="BS74" s="76">
        <v>0</v>
      </c>
      <c r="BT74" s="76">
        <v>0</v>
      </c>
      <c r="BU74" s="76">
        <v>0</v>
      </c>
      <c r="BV74" s="76">
        <v>0</v>
      </c>
      <c r="BW74" s="76">
        <v>0</v>
      </c>
      <c r="BX74" s="76">
        <v>0</v>
      </c>
      <c r="BY74" s="76">
        <v>0</v>
      </c>
      <c r="BZ74" s="76">
        <v>0</v>
      </c>
      <c r="CA74" s="76">
        <v>0</v>
      </c>
      <c r="CB74" s="76">
        <v>0</v>
      </c>
      <c r="CC74" s="76">
        <v>0</v>
      </c>
      <c r="CD74" s="76">
        <v>0</v>
      </c>
    </row>
    <row r="75" spans="1:82" ht="15">
      <c r="A75" s="20" t="str">
        <f t="shared" si="0"/>
        <v>存放中央银行款项</v>
      </c>
      <c r="B75" s="76">
        <v>0</v>
      </c>
      <c r="C75" s="76">
        <v>0</v>
      </c>
      <c r="D75" s="76">
        <v>0</v>
      </c>
      <c r="E75" s="76">
        <v>0</v>
      </c>
      <c r="F75" s="76">
        <v>0</v>
      </c>
      <c r="G75" s="76">
        <v>0</v>
      </c>
      <c r="H75" s="76">
        <v>0</v>
      </c>
      <c r="I75" s="76">
        <v>0</v>
      </c>
      <c r="J75" s="76">
        <v>0</v>
      </c>
      <c r="K75" s="76">
        <v>0</v>
      </c>
      <c r="L75" s="76">
        <v>0</v>
      </c>
      <c r="M75" s="76">
        <v>0</v>
      </c>
      <c r="N75" s="76">
        <v>0</v>
      </c>
      <c r="O75" s="76">
        <v>0</v>
      </c>
      <c r="P75" s="76">
        <v>0</v>
      </c>
      <c r="Q75" s="76">
        <v>0</v>
      </c>
      <c r="R75" s="76">
        <v>0</v>
      </c>
      <c r="S75" s="76">
        <v>0</v>
      </c>
      <c r="T75" s="76">
        <v>0</v>
      </c>
      <c r="U75" s="76">
        <v>0</v>
      </c>
      <c r="V75" s="76">
        <v>0</v>
      </c>
      <c r="W75" s="76">
        <v>0.05</v>
      </c>
      <c r="X75" s="76">
        <v>0.05</v>
      </c>
      <c r="Y75" s="76">
        <v>0.05</v>
      </c>
      <c r="Z75" s="76">
        <v>0.05</v>
      </c>
      <c r="AA75" s="76">
        <v>0.05</v>
      </c>
      <c r="AB75" s="76">
        <v>0.05</v>
      </c>
      <c r="AC75" s="76">
        <v>0.05</v>
      </c>
      <c r="AD75" s="76">
        <v>0.05</v>
      </c>
      <c r="AE75" s="76">
        <v>0.05</v>
      </c>
      <c r="AF75" s="76">
        <v>0.05</v>
      </c>
      <c r="AG75" s="76">
        <v>0.05</v>
      </c>
      <c r="AH75" s="76">
        <v>0.05</v>
      </c>
      <c r="AI75" s="76">
        <v>0.05</v>
      </c>
      <c r="AJ75" s="76">
        <v>0.05</v>
      </c>
      <c r="AK75" s="76">
        <v>0.05</v>
      </c>
      <c r="AL75" s="76">
        <v>0.05</v>
      </c>
      <c r="AM75" s="76">
        <v>0.05</v>
      </c>
      <c r="AN75" s="76">
        <v>0.05</v>
      </c>
      <c r="AO75" s="76">
        <v>0.05</v>
      </c>
      <c r="AQ75" s="76">
        <v>0</v>
      </c>
      <c r="AR75" s="76">
        <v>0</v>
      </c>
      <c r="AS75" s="76">
        <v>0</v>
      </c>
      <c r="AT75" s="76">
        <v>0</v>
      </c>
      <c r="AU75" s="76">
        <v>0</v>
      </c>
      <c r="AV75" s="76">
        <v>0</v>
      </c>
      <c r="AW75" s="76">
        <v>0</v>
      </c>
      <c r="AX75" s="76">
        <v>0</v>
      </c>
      <c r="AY75" s="76">
        <v>0</v>
      </c>
      <c r="AZ75" s="76">
        <v>0</v>
      </c>
      <c r="BA75" s="76">
        <v>0</v>
      </c>
      <c r="BB75" s="76">
        <v>0</v>
      </c>
      <c r="BC75" s="76">
        <v>0</v>
      </c>
      <c r="BD75" s="76">
        <v>0</v>
      </c>
      <c r="BE75" s="76">
        <v>0</v>
      </c>
      <c r="BF75" s="76">
        <v>0</v>
      </c>
      <c r="BG75" s="76">
        <v>0</v>
      </c>
      <c r="BH75" s="76">
        <v>0</v>
      </c>
      <c r="BI75" s="76">
        <v>0</v>
      </c>
      <c r="BJ75" s="76">
        <v>0</v>
      </c>
      <c r="BK75" s="76">
        <v>0</v>
      </c>
      <c r="BL75" s="76">
        <v>0</v>
      </c>
      <c r="BM75" s="76">
        <v>0</v>
      </c>
      <c r="BN75" s="76">
        <v>0</v>
      </c>
      <c r="BO75" s="76">
        <v>0</v>
      </c>
      <c r="BP75" s="76">
        <v>0</v>
      </c>
      <c r="BQ75" s="76">
        <v>0</v>
      </c>
      <c r="BR75" s="76">
        <v>0</v>
      </c>
      <c r="BS75" s="76">
        <v>0</v>
      </c>
      <c r="BT75" s="76">
        <v>0</v>
      </c>
      <c r="BU75" s="76">
        <v>0</v>
      </c>
      <c r="BV75" s="76">
        <v>0</v>
      </c>
      <c r="BW75" s="76">
        <v>0</v>
      </c>
      <c r="BX75" s="76">
        <v>0</v>
      </c>
      <c r="BY75" s="76">
        <v>0</v>
      </c>
      <c r="BZ75" s="76">
        <v>0</v>
      </c>
      <c r="CA75" s="76">
        <v>0</v>
      </c>
      <c r="CB75" s="76">
        <v>0</v>
      </c>
      <c r="CC75" s="76">
        <v>0</v>
      </c>
      <c r="CD75" s="76">
        <v>0</v>
      </c>
    </row>
    <row r="76" spans="1:82" ht="15">
      <c r="A76" s="15" t="str">
        <f t="shared" si="0"/>
        <v>存放同业和其他金融机构款项</v>
      </c>
      <c r="B76" s="75"/>
      <c r="C76" s="75"/>
      <c r="D76" s="75"/>
      <c r="E76" s="75"/>
      <c r="F76" s="75"/>
      <c r="G76" s="75"/>
      <c r="H76" s="75"/>
      <c r="I76" s="75"/>
      <c r="J76" s="75"/>
      <c r="K76" s="75"/>
      <c r="L76" s="75"/>
      <c r="M76" s="75"/>
      <c r="N76" s="75"/>
      <c r="O76" s="75"/>
      <c r="P76" s="75"/>
      <c r="Q76" s="75"/>
      <c r="R76" s="75"/>
      <c r="S76" s="75"/>
      <c r="T76" s="75"/>
      <c r="U76" s="75"/>
      <c r="V76" s="75"/>
      <c r="W76" s="75"/>
      <c r="X76" s="75"/>
      <c r="Y76" s="75"/>
      <c r="Z76" s="75"/>
      <c r="AA76" s="75"/>
      <c r="AB76" s="75"/>
      <c r="AC76" s="75"/>
      <c r="AD76" s="75"/>
      <c r="AE76" s="75"/>
      <c r="AF76" s="75"/>
      <c r="AG76" s="75"/>
      <c r="AH76" s="75"/>
      <c r="AI76" s="75"/>
      <c r="AJ76" s="75"/>
      <c r="AK76" s="75"/>
      <c r="AL76" s="75"/>
      <c r="AM76" s="75"/>
      <c r="AN76" s="75"/>
      <c r="AO76" s="75"/>
      <c r="AQ76" s="75"/>
      <c r="AR76" s="75"/>
      <c r="AS76" s="75"/>
      <c r="AT76" s="75"/>
      <c r="AU76" s="75"/>
      <c r="AV76" s="75"/>
      <c r="AW76" s="75"/>
      <c r="AX76" s="75"/>
      <c r="AY76" s="75"/>
      <c r="AZ76" s="75"/>
      <c r="BA76" s="75"/>
      <c r="BB76" s="75"/>
      <c r="BC76" s="75"/>
      <c r="BD76" s="75"/>
      <c r="BE76" s="75"/>
      <c r="BF76" s="75"/>
      <c r="BG76" s="75"/>
      <c r="BH76" s="75"/>
      <c r="BI76" s="75"/>
      <c r="BJ76" s="75"/>
      <c r="BK76" s="75"/>
      <c r="BL76" s="75"/>
      <c r="BM76" s="75"/>
      <c r="BN76" s="75"/>
      <c r="BO76" s="75"/>
      <c r="BP76" s="75"/>
      <c r="BQ76" s="75"/>
      <c r="BR76" s="75"/>
      <c r="BS76" s="75"/>
      <c r="BT76" s="75"/>
      <c r="BU76" s="75"/>
      <c r="BV76" s="75"/>
      <c r="BW76" s="75"/>
      <c r="BX76" s="75"/>
      <c r="BY76" s="75"/>
      <c r="BZ76" s="75"/>
      <c r="CA76" s="75"/>
      <c r="CB76" s="75"/>
      <c r="CC76" s="75"/>
      <c r="CD76" s="75"/>
    </row>
    <row r="77" spans="1:82" ht="16.5">
      <c r="A77" s="22" t="str">
        <f t="shared" si="0"/>
        <v>存放同业和其他金融机构款项 定期</v>
      </c>
      <c r="B77" s="76">
        <v>0.05</v>
      </c>
      <c r="C77" s="76">
        <v>0.05</v>
      </c>
      <c r="D77" s="76">
        <v>0.05</v>
      </c>
      <c r="E77" s="76">
        <v>0.05</v>
      </c>
      <c r="F77" s="76">
        <v>0.05</v>
      </c>
      <c r="G77" s="76">
        <v>0.05</v>
      </c>
      <c r="H77" s="76">
        <v>0.05</v>
      </c>
      <c r="I77" s="76">
        <v>0.05</v>
      </c>
      <c r="J77" s="76">
        <v>0.05</v>
      </c>
      <c r="K77" s="76">
        <v>0.05</v>
      </c>
      <c r="L77" s="76">
        <v>0.05</v>
      </c>
      <c r="M77" s="76">
        <v>0.05</v>
      </c>
      <c r="N77" s="76">
        <v>0.05</v>
      </c>
      <c r="O77" s="76">
        <v>0.05</v>
      </c>
      <c r="P77" s="76">
        <v>0.05</v>
      </c>
      <c r="Q77" s="76">
        <v>0.05</v>
      </c>
      <c r="R77" s="76">
        <v>0.05</v>
      </c>
      <c r="S77" s="76">
        <v>0.05</v>
      </c>
      <c r="T77" s="76">
        <v>0.05</v>
      </c>
      <c r="U77" s="76">
        <v>0.05</v>
      </c>
      <c r="V77" s="76">
        <v>0.05</v>
      </c>
      <c r="W77" s="76">
        <v>0.05</v>
      </c>
      <c r="X77" s="76">
        <v>0.05</v>
      </c>
      <c r="Y77" s="76">
        <v>0.05</v>
      </c>
      <c r="Z77" s="76">
        <v>0.05</v>
      </c>
      <c r="AA77" s="76">
        <v>0.05</v>
      </c>
      <c r="AB77" s="76">
        <v>0.05</v>
      </c>
      <c r="AC77" s="76">
        <v>0.05</v>
      </c>
      <c r="AD77" s="76">
        <v>0.05</v>
      </c>
      <c r="AE77" s="76">
        <v>0.05</v>
      </c>
      <c r="AF77" s="76">
        <v>0.05</v>
      </c>
      <c r="AG77" s="76">
        <v>0.05</v>
      </c>
      <c r="AH77" s="76">
        <v>0.05</v>
      </c>
      <c r="AI77" s="76">
        <v>0.05</v>
      </c>
      <c r="AJ77" s="76">
        <v>0.05</v>
      </c>
      <c r="AK77" s="76">
        <v>0.05</v>
      </c>
      <c r="AL77" s="76">
        <v>0.05</v>
      </c>
      <c r="AM77" s="76">
        <v>0.05</v>
      </c>
      <c r="AN77" s="76">
        <v>0.05</v>
      </c>
      <c r="AO77" s="76">
        <v>0.05</v>
      </c>
      <c r="AQ77" s="76">
        <v>-0.05</v>
      </c>
      <c r="AR77" s="76">
        <v>-0.05</v>
      </c>
      <c r="AS77" s="76">
        <v>-0.05</v>
      </c>
      <c r="AT77" s="76">
        <v>-0.05</v>
      </c>
      <c r="AU77" s="76">
        <v>-0.05</v>
      </c>
      <c r="AV77" s="76">
        <v>-0.05</v>
      </c>
      <c r="AW77" s="76">
        <v>-0.05</v>
      </c>
      <c r="AX77" s="76">
        <v>-0.05</v>
      </c>
      <c r="AY77" s="76">
        <v>-0.05</v>
      </c>
      <c r="AZ77" s="76">
        <v>-0.05</v>
      </c>
      <c r="BA77" s="76">
        <v>-0.05</v>
      </c>
      <c r="BB77" s="76">
        <v>-0.05</v>
      </c>
      <c r="BC77" s="76">
        <v>-0.05</v>
      </c>
      <c r="BD77" s="76">
        <v>-0.05</v>
      </c>
      <c r="BE77" s="76">
        <v>-0.05</v>
      </c>
      <c r="BF77" s="76">
        <v>-0.05</v>
      </c>
      <c r="BG77" s="76">
        <v>-0.05</v>
      </c>
      <c r="BH77" s="76">
        <v>-0.05</v>
      </c>
      <c r="BI77" s="76">
        <v>-0.05</v>
      </c>
      <c r="BJ77" s="76">
        <v>-0.05</v>
      </c>
      <c r="BK77" s="76">
        <v>-0.05</v>
      </c>
      <c r="BL77" s="76">
        <v>-0.05</v>
      </c>
      <c r="BM77" s="76">
        <v>-0.05</v>
      </c>
      <c r="BN77" s="76">
        <v>-0.05</v>
      </c>
      <c r="BO77" s="76">
        <v>-0.05</v>
      </c>
      <c r="BP77" s="76">
        <v>-0.05</v>
      </c>
      <c r="BQ77" s="76">
        <v>-0.05</v>
      </c>
      <c r="BR77" s="76">
        <v>-0.05</v>
      </c>
      <c r="BS77" s="76">
        <v>-0.05</v>
      </c>
      <c r="BT77" s="76">
        <v>-0.05</v>
      </c>
      <c r="BU77" s="76">
        <v>-0.05</v>
      </c>
      <c r="BV77" s="76">
        <v>-0.05</v>
      </c>
      <c r="BW77" s="76">
        <v>-0.05</v>
      </c>
      <c r="BX77" s="76">
        <v>-0.05</v>
      </c>
      <c r="BY77" s="76">
        <v>-0.05</v>
      </c>
      <c r="BZ77" s="76">
        <v>-0.05</v>
      </c>
      <c r="CA77" s="76">
        <v>-0.05</v>
      </c>
      <c r="CB77" s="76">
        <v>-0.05</v>
      </c>
      <c r="CC77" s="76">
        <v>-0.05</v>
      </c>
      <c r="CD77" s="76">
        <v>-0.05</v>
      </c>
    </row>
    <row r="78" spans="1:82" ht="16.5">
      <c r="A78" s="21" t="str">
        <f t="shared" si="0"/>
        <v>存放同业和其他金融机构款项 活期</v>
      </c>
      <c r="B78" s="76">
        <v>0.05</v>
      </c>
      <c r="C78" s="76">
        <v>0.05</v>
      </c>
      <c r="D78" s="76">
        <v>0.05</v>
      </c>
      <c r="E78" s="76">
        <v>0.05</v>
      </c>
      <c r="F78" s="76">
        <v>0.05</v>
      </c>
      <c r="G78" s="76">
        <v>0.05</v>
      </c>
      <c r="H78" s="76">
        <v>0.05</v>
      </c>
      <c r="I78" s="76">
        <v>0.05</v>
      </c>
      <c r="J78" s="76">
        <v>0.05</v>
      </c>
      <c r="K78" s="76">
        <v>0.05</v>
      </c>
      <c r="L78" s="76">
        <v>0.05</v>
      </c>
      <c r="M78" s="76">
        <v>0.05</v>
      </c>
      <c r="N78" s="76">
        <v>0.05</v>
      </c>
      <c r="O78" s="76">
        <v>0.05</v>
      </c>
      <c r="P78" s="76">
        <v>0.05</v>
      </c>
      <c r="Q78" s="76">
        <v>0.05</v>
      </c>
      <c r="R78" s="76">
        <v>0.05</v>
      </c>
      <c r="S78" s="76">
        <v>0.05</v>
      </c>
      <c r="T78" s="76">
        <v>0.05</v>
      </c>
      <c r="U78" s="76">
        <v>0.05</v>
      </c>
      <c r="V78" s="76">
        <v>0.05</v>
      </c>
      <c r="W78" s="76">
        <v>0.05</v>
      </c>
      <c r="X78" s="76">
        <v>0.05</v>
      </c>
      <c r="Y78" s="76">
        <v>0.05</v>
      </c>
      <c r="Z78" s="76">
        <v>0.05</v>
      </c>
      <c r="AA78" s="76">
        <v>0.05</v>
      </c>
      <c r="AB78" s="76">
        <v>0.05</v>
      </c>
      <c r="AC78" s="76">
        <v>0.05</v>
      </c>
      <c r="AD78" s="76">
        <v>0.05</v>
      </c>
      <c r="AE78" s="76">
        <v>0.05</v>
      </c>
      <c r="AF78" s="76">
        <v>0.05</v>
      </c>
      <c r="AG78" s="76">
        <v>0.05</v>
      </c>
      <c r="AH78" s="76">
        <v>0.05</v>
      </c>
      <c r="AI78" s="76">
        <v>0.05</v>
      </c>
      <c r="AJ78" s="76">
        <v>0.05</v>
      </c>
      <c r="AK78" s="76">
        <v>0.05</v>
      </c>
      <c r="AL78" s="76">
        <v>0.05</v>
      </c>
      <c r="AM78" s="76">
        <v>0.05</v>
      </c>
      <c r="AN78" s="76">
        <v>0.05</v>
      </c>
      <c r="AO78" s="76">
        <v>0.05</v>
      </c>
      <c r="AQ78" s="76">
        <v>0</v>
      </c>
      <c r="AR78" s="76">
        <v>0</v>
      </c>
      <c r="AS78" s="76">
        <v>0</v>
      </c>
      <c r="AT78" s="76">
        <v>0</v>
      </c>
      <c r="AU78" s="76">
        <v>0</v>
      </c>
      <c r="AV78" s="76">
        <v>0</v>
      </c>
      <c r="AW78" s="76">
        <v>0</v>
      </c>
      <c r="AX78" s="76">
        <v>0</v>
      </c>
      <c r="AY78" s="76">
        <v>0</v>
      </c>
      <c r="AZ78" s="76">
        <v>0</v>
      </c>
      <c r="BA78" s="76">
        <v>0</v>
      </c>
      <c r="BB78" s="76">
        <v>0</v>
      </c>
      <c r="BC78" s="76">
        <v>0</v>
      </c>
      <c r="BD78" s="76">
        <v>0</v>
      </c>
      <c r="BE78" s="76">
        <v>0</v>
      </c>
      <c r="BF78" s="76">
        <v>0</v>
      </c>
      <c r="BG78" s="76">
        <v>0</v>
      </c>
      <c r="BH78" s="76">
        <v>0</v>
      </c>
      <c r="BI78" s="76">
        <v>0</v>
      </c>
      <c r="BJ78" s="76">
        <v>0</v>
      </c>
      <c r="BK78" s="76">
        <v>0</v>
      </c>
      <c r="BL78" s="76">
        <v>-0.05</v>
      </c>
      <c r="BM78" s="76">
        <v>-0.05</v>
      </c>
      <c r="BN78" s="76">
        <v>-0.05</v>
      </c>
      <c r="BO78" s="76">
        <v>-0.05</v>
      </c>
      <c r="BP78" s="76">
        <v>-0.05</v>
      </c>
      <c r="BQ78" s="76">
        <v>-0.05</v>
      </c>
      <c r="BR78" s="76">
        <v>-0.05</v>
      </c>
      <c r="BS78" s="76">
        <v>-0.05</v>
      </c>
      <c r="BT78" s="76">
        <v>-0.05</v>
      </c>
      <c r="BU78" s="76">
        <v>-0.05</v>
      </c>
      <c r="BV78" s="76">
        <v>-0.05</v>
      </c>
      <c r="BW78" s="76">
        <v>-0.05</v>
      </c>
      <c r="BX78" s="76">
        <v>-0.05</v>
      </c>
      <c r="BY78" s="76">
        <v>-0.05</v>
      </c>
      <c r="BZ78" s="76">
        <v>-0.05</v>
      </c>
      <c r="CA78" s="76">
        <v>-0.05</v>
      </c>
      <c r="CB78" s="76">
        <v>-0.05</v>
      </c>
      <c r="CC78" s="76">
        <v>-0.05</v>
      </c>
      <c r="CD78" s="76">
        <v>-0.05</v>
      </c>
    </row>
    <row r="79" spans="1:82" ht="15">
      <c r="A79" s="15" t="str">
        <f t="shared" si="0"/>
        <v>拆出资金</v>
      </c>
      <c r="B79" s="76">
        <v>0.02</v>
      </c>
      <c r="C79" s="76">
        <v>0.02</v>
      </c>
      <c r="D79" s="76">
        <v>0.02</v>
      </c>
      <c r="E79" s="76">
        <v>0.02</v>
      </c>
      <c r="F79" s="76">
        <v>0.02</v>
      </c>
      <c r="G79" s="76">
        <v>0.02</v>
      </c>
      <c r="H79" s="76">
        <v>0.02</v>
      </c>
      <c r="I79" s="76">
        <v>0.02</v>
      </c>
      <c r="J79" s="76">
        <v>0.02</v>
      </c>
      <c r="K79" s="76">
        <v>0.02</v>
      </c>
      <c r="L79" s="76">
        <v>0.02</v>
      </c>
      <c r="M79" s="76">
        <v>0.02</v>
      </c>
      <c r="N79" s="76">
        <v>0.02</v>
      </c>
      <c r="O79" s="76">
        <v>0.02</v>
      </c>
      <c r="P79" s="76">
        <v>0.02</v>
      </c>
      <c r="Q79" s="76">
        <v>0.02</v>
      </c>
      <c r="R79" s="76">
        <v>0.02</v>
      </c>
      <c r="S79" s="76">
        <v>0.02</v>
      </c>
      <c r="T79" s="76">
        <v>0.02</v>
      </c>
      <c r="U79" s="76">
        <v>0.02</v>
      </c>
      <c r="V79" s="76">
        <v>0.02</v>
      </c>
      <c r="W79" s="76">
        <v>0.02</v>
      </c>
      <c r="X79" s="76">
        <v>0.02</v>
      </c>
      <c r="Y79" s="76">
        <v>0.02</v>
      </c>
      <c r="Z79" s="76">
        <v>0.02</v>
      </c>
      <c r="AA79" s="76">
        <v>0.02</v>
      </c>
      <c r="AB79" s="76">
        <v>0.02</v>
      </c>
      <c r="AC79" s="76">
        <v>0.02</v>
      </c>
      <c r="AD79" s="76">
        <v>0.02</v>
      </c>
      <c r="AE79" s="76">
        <v>0.02</v>
      </c>
      <c r="AF79" s="76">
        <v>0.02</v>
      </c>
      <c r="AG79" s="76">
        <v>0.02</v>
      </c>
      <c r="AH79" s="76">
        <v>0.02</v>
      </c>
      <c r="AI79" s="76">
        <v>0.02</v>
      </c>
      <c r="AJ79" s="76">
        <v>0.02</v>
      </c>
      <c r="AK79" s="76">
        <v>0.02</v>
      </c>
      <c r="AL79" s="76">
        <v>0.02</v>
      </c>
      <c r="AM79" s="76">
        <v>0.02</v>
      </c>
      <c r="AN79" s="76">
        <v>0.02</v>
      </c>
      <c r="AO79" s="76">
        <v>0.02</v>
      </c>
      <c r="AQ79" s="76">
        <v>-0.02</v>
      </c>
      <c r="AR79" s="76">
        <v>-0.02</v>
      </c>
      <c r="AS79" s="76">
        <v>-0.02</v>
      </c>
      <c r="AT79" s="76">
        <v>-0.02</v>
      </c>
      <c r="AU79" s="76">
        <v>-0.02</v>
      </c>
      <c r="AV79" s="76">
        <v>-0.02</v>
      </c>
      <c r="AW79" s="76">
        <v>-0.02</v>
      </c>
      <c r="AX79" s="76">
        <v>-0.02</v>
      </c>
      <c r="AY79" s="76">
        <v>-0.02</v>
      </c>
      <c r="AZ79" s="76">
        <v>-0.02</v>
      </c>
      <c r="BA79" s="76">
        <v>-0.02</v>
      </c>
      <c r="BB79" s="76">
        <v>-0.02</v>
      </c>
      <c r="BC79" s="76">
        <v>-0.02</v>
      </c>
      <c r="BD79" s="76">
        <v>-0.02</v>
      </c>
      <c r="BE79" s="76">
        <v>-0.02</v>
      </c>
      <c r="BF79" s="76">
        <v>-0.02</v>
      </c>
      <c r="BG79" s="76">
        <v>-0.02</v>
      </c>
      <c r="BH79" s="76">
        <v>-0.02</v>
      </c>
      <c r="BI79" s="76">
        <v>-0.02</v>
      </c>
      <c r="BJ79" s="76">
        <v>-0.02</v>
      </c>
      <c r="BK79" s="76">
        <v>-0.02</v>
      </c>
      <c r="BL79" s="76">
        <v>-0.02</v>
      </c>
      <c r="BM79" s="76">
        <v>-0.02</v>
      </c>
      <c r="BN79" s="76">
        <v>-0.02</v>
      </c>
      <c r="BO79" s="76">
        <v>-0.02</v>
      </c>
      <c r="BP79" s="76">
        <v>-0.02</v>
      </c>
      <c r="BQ79" s="76">
        <v>-0.02</v>
      </c>
      <c r="BR79" s="76">
        <v>-0.02</v>
      </c>
      <c r="BS79" s="76">
        <v>-0.02</v>
      </c>
      <c r="BT79" s="76">
        <v>-0.02</v>
      </c>
      <c r="BU79" s="76">
        <v>-0.02</v>
      </c>
      <c r="BV79" s="76">
        <v>-0.02</v>
      </c>
      <c r="BW79" s="76">
        <v>-0.02</v>
      </c>
      <c r="BX79" s="76">
        <v>-0.02</v>
      </c>
      <c r="BY79" s="76">
        <v>-0.02</v>
      </c>
      <c r="BZ79" s="76">
        <v>-0.02</v>
      </c>
      <c r="CA79" s="76">
        <v>-0.02</v>
      </c>
      <c r="CB79" s="76">
        <v>-0.02</v>
      </c>
      <c r="CC79" s="76">
        <v>-0.02</v>
      </c>
      <c r="CD79" s="76">
        <v>-0.02</v>
      </c>
    </row>
    <row r="80" spans="1:82" ht="15">
      <c r="A80" s="15" t="str">
        <f t="shared" si="0"/>
        <v>买入返售金融资产</v>
      </c>
      <c r="B80" s="75"/>
      <c r="C80" s="75"/>
      <c r="D80" s="75"/>
      <c r="E80" s="75"/>
      <c r="F80" s="75"/>
      <c r="G80" s="75"/>
      <c r="H80" s="75"/>
      <c r="I80" s="75"/>
      <c r="J80" s="75"/>
      <c r="K80" s="75"/>
      <c r="L80" s="75"/>
      <c r="M80" s="75"/>
      <c r="N80" s="75"/>
      <c r="O80" s="75"/>
      <c r="P80" s="75"/>
      <c r="Q80" s="75"/>
      <c r="R80" s="75"/>
      <c r="S80" s="75"/>
      <c r="T80" s="75"/>
      <c r="U80" s="75"/>
      <c r="V80" s="75"/>
      <c r="W80" s="75"/>
      <c r="X80" s="75"/>
      <c r="Y80" s="75"/>
      <c r="Z80" s="75"/>
      <c r="AA80" s="75"/>
      <c r="AB80" s="75"/>
      <c r="AC80" s="75"/>
      <c r="AD80" s="75"/>
      <c r="AE80" s="75"/>
      <c r="AF80" s="75"/>
      <c r="AG80" s="75"/>
      <c r="AH80" s="75"/>
      <c r="AI80" s="75"/>
      <c r="AJ80" s="75"/>
      <c r="AK80" s="75"/>
      <c r="AL80" s="75"/>
      <c r="AM80" s="75"/>
      <c r="AN80" s="75"/>
      <c r="AO80" s="75"/>
      <c r="AQ80" s="75"/>
      <c r="AR80" s="75"/>
      <c r="AS80" s="75"/>
      <c r="AT80" s="75"/>
      <c r="AU80" s="75"/>
      <c r="AV80" s="75"/>
      <c r="AW80" s="75"/>
      <c r="AX80" s="75"/>
      <c r="AY80" s="75"/>
      <c r="AZ80" s="75"/>
      <c r="BA80" s="75"/>
      <c r="BB80" s="75"/>
      <c r="BC80" s="75"/>
      <c r="BD80" s="75"/>
      <c r="BE80" s="75"/>
      <c r="BF80" s="75"/>
      <c r="BG80" s="75"/>
      <c r="BH80" s="75"/>
      <c r="BI80" s="75"/>
      <c r="BJ80" s="75"/>
      <c r="BK80" s="75"/>
      <c r="BL80" s="75"/>
      <c r="BM80" s="75"/>
      <c r="BN80" s="75"/>
      <c r="BO80" s="75"/>
      <c r="BP80" s="75"/>
      <c r="BQ80" s="75"/>
      <c r="BR80" s="75"/>
      <c r="BS80" s="75"/>
      <c r="BT80" s="75"/>
      <c r="BU80" s="75"/>
      <c r="BV80" s="75"/>
      <c r="BW80" s="75"/>
      <c r="BX80" s="75"/>
      <c r="BY80" s="75"/>
      <c r="BZ80" s="75"/>
      <c r="CA80" s="75"/>
      <c r="CB80" s="75"/>
      <c r="CC80" s="75"/>
      <c r="CD80" s="75"/>
    </row>
    <row r="81" spans="1:82" ht="16.5">
      <c r="A81" s="17" t="str">
        <f t="shared" si="0"/>
        <v>买入返售债券</v>
      </c>
      <c r="B81" s="76">
        <v>0.02</v>
      </c>
      <c r="C81" s="76">
        <v>0.02</v>
      </c>
      <c r="D81" s="76">
        <v>0.02</v>
      </c>
      <c r="E81" s="76">
        <v>0.02</v>
      </c>
      <c r="F81" s="76">
        <v>0.02</v>
      </c>
      <c r="G81" s="76">
        <v>0.02</v>
      </c>
      <c r="H81" s="76">
        <v>0.02</v>
      </c>
      <c r="I81" s="76">
        <v>0.02</v>
      </c>
      <c r="J81" s="76">
        <v>0.02</v>
      </c>
      <c r="K81" s="76">
        <v>0.02</v>
      </c>
      <c r="L81" s="76">
        <v>0.02</v>
      </c>
      <c r="M81" s="76">
        <v>0.02</v>
      </c>
      <c r="N81" s="76">
        <v>0.02</v>
      </c>
      <c r="O81" s="76">
        <v>0.02</v>
      </c>
      <c r="P81" s="76">
        <v>0.02</v>
      </c>
      <c r="Q81" s="76">
        <v>0.02</v>
      </c>
      <c r="R81" s="76">
        <v>0.02</v>
      </c>
      <c r="S81" s="76">
        <v>0.02</v>
      </c>
      <c r="T81" s="76">
        <v>0.02</v>
      </c>
      <c r="U81" s="76">
        <v>0.02</v>
      </c>
      <c r="V81" s="76">
        <v>0.02</v>
      </c>
      <c r="W81" s="76">
        <v>0.02</v>
      </c>
      <c r="X81" s="76">
        <v>0.02</v>
      </c>
      <c r="Y81" s="76">
        <v>0.02</v>
      </c>
      <c r="Z81" s="76">
        <v>0.02</v>
      </c>
      <c r="AA81" s="76">
        <v>0.02</v>
      </c>
      <c r="AB81" s="76">
        <v>0.02</v>
      </c>
      <c r="AC81" s="76">
        <v>0.02</v>
      </c>
      <c r="AD81" s="76">
        <v>0.02</v>
      </c>
      <c r="AE81" s="76">
        <v>0.02</v>
      </c>
      <c r="AF81" s="76">
        <v>0.02</v>
      </c>
      <c r="AG81" s="76">
        <v>0.02</v>
      </c>
      <c r="AH81" s="76">
        <v>0.02</v>
      </c>
      <c r="AI81" s="76">
        <v>0.02</v>
      </c>
      <c r="AJ81" s="76">
        <v>0.02</v>
      </c>
      <c r="AK81" s="76">
        <v>0.02</v>
      </c>
      <c r="AL81" s="76">
        <v>0.02</v>
      </c>
      <c r="AM81" s="76">
        <v>0.02</v>
      </c>
      <c r="AN81" s="76">
        <v>0.02</v>
      </c>
      <c r="AO81" s="76">
        <v>0.02</v>
      </c>
      <c r="AQ81" s="76">
        <v>-0.02</v>
      </c>
      <c r="AR81" s="76">
        <v>-0.02</v>
      </c>
      <c r="AS81" s="76">
        <v>-0.02</v>
      </c>
      <c r="AT81" s="76">
        <v>-0.02</v>
      </c>
      <c r="AU81" s="76">
        <v>-0.02</v>
      </c>
      <c r="AV81" s="76">
        <v>-0.02</v>
      </c>
      <c r="AW81" s="76">
        <v>-0.02</v>
      </c>
      <c r="AX81" s="76">
        <v>-0.02</v>
      </c>
      <c r="AY81" s="76">
        <v>-0.02</v>
      </c>
      <c r="AZ81" s="76">
        <v>-0.02</v>
      </c>
      <c r="BA81" s="76">
        <v>-0.02</v>
      </c>
      <c r="BB81" s="76">
        <v>-0.02</v>
      </c>
      <c r="BC81" s="76">
        <v>-0.02</v>
      </c>
      <c r="BD81" s="76">
        <v>-0.02</v>
      </c>
      <c r="BE81" s="76">
        <v>-0.02</v>
      </c>
      <c r="BF81" s="76">
        <v>-0.02</v>
      </c>
      <c r="BG81" s="76">
        <v>-0.02</v>
      </c>
      <c r="BH81" s="76">
        <v>-0.02</v>
      </c>
      <c r="BI81" s="76">
        <v>-0.02</v>
      </c>
      <c r="BJ81" s="76">
        <v>-0.02</v>
      </c>
      <c r="BK81" s="76">
        <v>-0.02</v>
      </c>
      <c r="BL81" s="76">
        <v>-0.02</v>
      </c>
      <c r="BM81" s="76">
        <v>-0.02</v>
      </c>
      <c r="BN81" s="76">
        <v>-0.02</v>
      </c>
      <c r="BO81" s="76">
        <v>-0.02</v>
      </c>
      <c r="BP81" s="76">
        <v>-0.02</v>
      </c>
      <c r="BQ81" s="76">
        <v>-0.02</v>
      </c>
      <c r="BR81" s="76">
        <v>-0.02</v>
      </c>
      <c r="BS81" s="76">
        <v>-0.02</v>
      </c>
      <c r="BT81" s="76">
        <v>-0.02</v>
      </c>
      <c r="BU81" s="76">
        <v>-0.02</v>
      </c>
      <c r="BV81" s="76">
        <v>-0.02</v>
      </c>
      <c r="BW81" s="76">
        <v>-0.02</v>
      </c>
      <c r="BX81" s="76">
        <v>-0.02</v>
      </c>
      <c r="BY81" s="76">
        <v>-0.02</v>
      </c>
      <c r="BZ81" s="76">
        <v>-0.02</v>
      </c>
      <c r="CA81" s="76">
        <v>-0.02</v>
      </c>
      <c r="CB81" s="76">
        <v>-0.02</v>
      </c>
      <c r="CC81" s="76">
        <v>-0.02</v>
      </c>
      <c r="CD81" s="76">
        <v>-0.02</v>
      </c>
    </row>
    <row r="82" spans="1:82" ht="16.5">
      <c r="A82" s="17" t="str">
        <f t="shared" si="0"/>
        <v>买入返售贷款</v>
      </c>
      <c r="B82" s="76">
        <v>0</v>
      </c>
      <c r="C82" s="76">
        <v>0</v>
      </c>
      <c r="D82" s="76">
        <v>0</v>
      </c>
      <c r="E82" s="76">
        <v>0</v>
      </c>
      <c r="F82" s="76">
        <v>0</v>
      </c>
      <c r="G82" s="76">
        <v>0</v>
      </c>
      <c r="H82" s="76">
        <v>0</v>
      </c>
      <c r="I82" s="76">
        <v>0</v>
      </c>
      <c r="J82" s="76">
        <v>0</v>
      </c>
      <c r="K82" s="76">
        <v>0</v>
      </c>
      <c r="L82" s="76">
        <v>0</v>
      </c>
      <c r="M82" s="76">
        <v>0</v>
      </c>
      <c r="N82" s="76">
        <v>0.02</v>
      </c>
      <c r="O82" s="76">
        <v>0.02</v>
      </c>
      <c r="P82" s="76">
        <v>0.02</v>
      </c>
      <c r="Q82" s="76">
        <v>0.02</v>
      </c>
      <c r="R82" s="76">
        <v>0.02</v>
      </c>
      <c r="S82" s="76">
        <v>0.02</v>
      </c>
      <c r="T82" s="76">
        <v>0.02</v>
      </c>
      <c r="U82" s="76">
        <v>0.02</v>
      </c>
      <c r="V82" s="76">
        <v>0.02</v>
      </c>
      <c r="W82" s="76">
        <v>0.02</v>
      </c>
      <c r="X82" s="76">
        <v>0.02</v>
      </c>
      <c r="Y82" s="76">
        <v>0.02</v>
      </c>
      <c r="Z82" s="76">
        <v>0.02</v>
      </c>
      <c r="AA82" s="76">
        <v>0.02</v>
      </c>
      <c r="AB82" s="76">
        <v>0.02</v>
      </c>
      <c r="AC82" s="76">
        <v>0.02</v>
      </c>
      <c r="AD82" s="76">
        <v>0.02</v>
      </c>
      <c r="AE82" s="76">
        <v>0.02</v>
      </c>
      <c r="AF82" s="76">
        <v>0.02</v>
      </c>
      <c r="AG82" s="76">
        <v>0.02</v>
      </c>
      <c r="AH82" s="76">
        <v>0.02</v>
      </c>
      <c r="AI82" s="76">
        <v>0.02</v>
      </c>
      <c r="AJ82" s="76">
        <v>0.02</v>
      </c>
      <c r="AK82" s="76">
        <v>0.02</v>
      </c>
      <c r="AL82" s="76">
        <v>0.02</v>
      </c>
      <c r="AM82" s="76">
        <v>0.02</v>
      </c>
      <c r="AN82" s="76">
        <v>0.02</v>
      </c>
      <c r="AO82" s="76">
        <v>0.02</v>
      </c>
      <c r="AQ82" s="76">
        <v>0</v>
      </c>
      <c r="AR82" s="76">
        <v>0</v>
      </c>
      <c r="AS82" s="76">
        <v>0</v>
      </c>
      <c r="AT82" s="76">
        <v>0</v>
      </c>
      <c r="AU82" s="76">
        <v>0</v>
      </c>
      <c r="AV82" s="76">
        <v>0</v>
      </c>
      <c r="AW82" s="76">
        <v>0</v>
      </c>
      <c r="AX82" s="76">
        <v>0</v>
      </c>
      <c r="AY82" s="76">
        <v>0</v>
      </c>
      <c r="AZ82" s="76">
        <v>0</v>
      </c>
      <c r="BA82" s="76">
        <v>0</v>
      </c>
      <c r="BB82" s="76">
        <v>0</v>
      </c>
      <c r="BC82" s="76">
        <v>0</v>
      </c>
      <c r="BD82" s="76">
        <v>0</v>
      </c>
      <c r="BE82" s="76">
        <v>0</v>
      </c>
      <c r="BF82" s="76">
        <v>0</v>
      </c>
      <c r="BG82" s="76">
        <v>0</v>
      </c>
      <c r="BH82" s="76">
        <v>0</v>
      </c>
      <c r="BI82" s="76">
        <v>0</v>
      </c>
      <c r="BJ82" s="76">
        <v>0</v>
      </c>
      <c r="BK82" s="76">
        <v>0</v>
      </c>
      <c r="BL82" s="76">
        <v>0</v>
      </c>
      <c r="BM82" s="76">
        <v>0</v>
      </c>
      <c r="BN82" s="76">
        <v>0</v>
      </c>
      <c r="BO82" s="76">
        <v>0</v>
      </c>
      <c r="BP82" s="76">
        <v>0</v>
      </c>
      <c r="BQ82" s="76">
        <v>0</v>
      </c>
      <c r="BR82" s="76">
        <v>0</v>
      </c>
      <c r="BS82" s="76">
        <v>0</v>
      </c>
      <c r="BT82" s="76">
        <v>0</v>
      </c>
      <c r="BU82" s="76">
        <v>0</v>
      </c>
      <c r="BV82" s="76">
        <v>0</v>
      </c>
      <c r="BW82" s="76">
        <v>0</v>
      </c>
      <c r="BX82" s="76">
        <v>0</v>
      </c>
      <c r="BY82" s="76">
        <v>0</v>
      </c>
      <c r="BZ82" s="76">
        <v>0</v>
      </c>
      <c r="CA82" s="76">
        <v>0</v>
      </c>
      <c r="CB82" s="76">
        <v>0</v>
      </c>
      <c r="CC82" s="76">
        <v>0</v>
      </c>
      <c r="CD82" s="76">
        <v>0</v>
      </c>
    </row>
    <row r="83" spans="1:82" ht="16.5">
      <c r="A83" s="17" t="str">
        <f t="shared" si="0"/>
        <v>买入返售票据</v>
      </c>
      <c r="B83" s="76">
        <v>0.02</v>
      </c>
      <c r="C83" s="76">
        <v>0.02</v>
      </c>
      <c r="D83" s="76">
        <v>0.02</v>
      </c>
      <c r="E83" s="76">
        <v>0.02</v>
      </c>
      <c r="F83" s="76">
        <v>0.02</v>
      </c>
      <c r="G83" s="76">
        <v>0.02</v>
      </c>
      <c r="H83" s="76">
        <v>0.02</v>
      </c>
      <c r="I83" s="76">
        <v>0.02</v>
      </c>
      <c r="J83" s="76">
        <v>0.02</v>
      </c>
      <c r="K83" s="76">
        <v>0.02</v>
      </c>
      <c r="L83" s="76">
        <v>0.02</v>
      </c>
      <c r="M83" s="76">
        <v>0.02</v>
      </c>
      <c r="N83" s="76">
        <v>0.02</v>
      </c>
      <c r="O83" s="76">
        <v>0.02</v>
      </c>
      <c r="P83" s="76">
        <v>0.02</v>
      </c>
      <c r="Q83" s="76">
        <v>0.02</v>
      </c>
      <c r="R83" s="76">
        <v>0.02</v>
      </c>
      <c r="S83" s="76">
        <v>0.02</v>
      </c>
      <c r="T83" s="76">
        <v>0.02</v>
      </c>
      <c r="U83" s="76">
        <v>0.02</v>
      </c>
      <c r="V83" s="76">
        <v>0.02</v>
      </c>
      <c r="W83" s="76">
        <v>0.02</v>
      </c>
      <c r="X83" s="76">
        <v>0.02</v>
      </c>
      <c r="Y83" s="76">
        <v>0.02</v>
      </c>
      <c r="Z83" s="76">
        <v>0.02</v>
      </c>
      <c r="AA83" s="76">
        <v>0.02</v>
      </c>
      <c r="AB83" s="76">
        <v>0.02</v>
      </c>
      <c r="AC83" s="76">
        <v>0.02</v>
      </c>
      <c r="AD83" s="76">
        <v>0.02</v>
      </c>
      <c r="AE83" s="76">
        <v>0.02</v>
      </c>
      <c r="AF83" s="76">
        <v>0.02</v>
      </c>
      <c r="AG83" s="76">
        <v>0.02</v>
      </c>
      <c r="AH83" s="76">
        <v>0.02</v>
      </c>
      <c r="AI83" s="76">
        <v>0.02</v>
      </c>
      <c r="AJ83" s="76">
        <v>0.02</v>
      </c>
      <c r="AK83" s="76">
        <v>0.02</v>
      </c>
      <c r="AL83" s="76">
        <v>0.02</v>
      </c>
      <c r="AM83" s="76">
        <v>0.02</v>
      </c>
      <c r="AN83" s="76">
        <v>0.02</v>
      </c>
      <c r="AO83" s="76">
        <v>0.02</v>
      </c>
      <c r="AQ83" s="76">
        <v>-0.02</v>
      </c>
      <c r="AR83" s="76">
        <v>-0.02</v>
      </c>
      <c r="AS83" s="76">
        <v>-0.02</v>
      </c>
      <c r="AT83" s="76">
        <v>-0.02</v>
      </c>
      <c r="AU83" s="76">
        <v>-0.02</v>
      </c>
      <c r="AV83" s="76">
        <v>-0.02</v>
      </c>
      <c r="AW83" s="76">
        <v>-0.02</v>
      </c>
      <c r="AX83" s="76">
        <v>-0.02</v>
      </c>
      <c r="AY83" s="76">
        <v>-0.02</v>
      </c>
      <c r="AZ83" s="76">
        <v>-0.02</v>
      </c>
      <c r="BA83" s="76">
        <v>-0.02</v>
      </c>
      <c r="BB83" s="76">
        <v>-0.02</v>
      </c>
      <c r="BC83" s="76">
        <v>-0.02</v>
      </c>
      <c r="BD83" s="76">
        <v>-0.02</v>
      </c>
      <c r="BE83" s="76">
        <v>-0.02</v>
      </c>
      <c r="BF83" s="76">
        <v>-0.02</v>
      </c>
      <c r="BG83" s="76">
        <v>-0.02</v>
      </c>
      <c r="BH83" s="76">
        <v>-0.02</v>
      </c>
      <c r="BI83" s="76">
        <v>-0.02</v>
      </c>
      <c r="BJ83" s="76">
        <v>-0.02</v>
      </c>
      <c r="BK83" s="76">
        <v>-0.02</v>
      </c>
      <c r="BL83" s="76">
        <v>-0.02</v>
      </c>
      <c r="BM83" s="76">
        <v>-0.02</v>
      </c>
      <c r="BN83" s="76">
        <v>-0.02</v>
      </c>
      <c r="BO83" s="76">
        <v>-0.02</v>
      </c>
      <c r="BP83" s="76">
        <v>-0.02</v>
      </c>
      <c r="BQ83" s="76">
        <v>-0.02</v>
      </c>
      <c r="BR83" s="76">
        <v>-0.02</v>
      </c>
      <c r="BS83" s="76">
        <v>-0.02</v>
      </c>
      <c r="BT83" s="76">
        <v>-0.02</v>
      </c>
      <c r="BU83" s="76">
        <v>-0.02</v>
      </c>
      <c r="BV83" s="76">
        <v>-0.02</v>
      </c>
      <c r="BW83" s="76">
        <v>-0.02</v>
      </c>
      <c r="BX83" s="76">
        <v>-0.02</v>
      </c>
      <c r="BY83" s="76">
        <v>-0.02</v>
      </c>
      <c r="BZ83" s="76">
        <v>-0.02</v>
      </c>
      <c r="CA83" s="76">
        <v>-0.02</v>
      </c>
      <c r="CB83" s="76">
        <v>-0.02</v>
      </c>
      <c r="CC83" s="76">
        <v>-0.02</v>
      </c>
      <c r="CD83" s="76">
        <v>-0.02</v>
      </c>
    </row>
    <row r="84" spans="1:82" ht="16.5">
      <c r="A84" s="17" t="str">
        <f t="shared" si="0"/>
        <v>买入返售其他</v>
      </c>
      <c r="B84" s="76">
        <v>0.02</v>
      </c>
      <c r="C84" s="76">
        <v>0.02</v>
      </c>
      <c r="D84" s="76">
        <v>0.02</v>
      </c>
      <c r="E84" s="76">
        <v>0.02</v>
      </c>
      <c r="F84" s="76">
        <v>0.02</v>
      </c>
      <c r="G84" s="76">
        <v>0.02</v>
      </c>
      <c r="H84" s="76">
        <v>0.02</v>
      </c>
      <c r="I84" s="76">
        <v>0.02</v>
      </c>
      <c r="J84" s="76">
        <v>0.02</v>
      </c>
      <c r="K84" s="76">
        <v>0.02</v>
      </c>
      <c r="L84" s="76">
        <v>0.02</v>
      </c>
      <c r="M84" s="76">
        <v>0.02</v>
      </c>
      <c r="N84" s="76">
        <v>0.02</v>
      </c>
      <c r="O84" s="76">
        <v>0.02</v>
      </c>
      <c r="P84" s="76">
        <v>0.02</v>
      </c>
      <c r="Q84" s="76">
        <v>0.02</v>
      </c>
      <c r="R84" s="76">
        <v>0.02</v>
      </c>
      <c r="S84" s="76">
        <v>0.02</v>
      </c>
      <c r="T84" s="76">
        <v>0.02</v>
      </c>
      <c r="U84" s="76">
        <v>0.02</v>
      </c>
      <c r="V84" s="76">
        <v>0.02</v>
      </c>
      <c r="W84" s="76">
        <v>0.02</v>
      </c>
      <c r="X84" s="76">
        <v>0.02</v>
      </c>
      <c r="Y84" s="76">
        <v>0.02</v>
      </c>
      <c r="Z84" s="76">
        <v>0.02</v>
      </c>
      <c r="AA84" s="76">
        <v>0.02</v>
      </c>
      <c r="AB84" s="76">
        <v>0.02</v>
      </c>
      <c r="AC84" s="76">
        <v>0.02</v>
      </c>
      <c r="AD84" s="76">
        <v>0.02</v>
      </c>
      <c r="AE84" s="76">
        <v>0.02</v>
      </c>
      <c r="AF84" s="76">
        <v>0.02</v>
      </c>
      <c r="AG84" s="76">
        <v>0.02</v>
      </c>
      <c r="AH84" s="76">
        <v>0.02</v>
      </c>
      <c r="AI84" s="76">
        <v>0.02</v>
      </c>
      <c r="AJ84" s="76">
        <v>0.02</v>
      </c>
      <c r="AK84" s="76">
        <v>0.02</v>
      </c>
      <c r="AL84" s="76">
        <v>0.02</v>
      </c>
      <c r="AM84" s="76">
        <v>0.02</v>
      </c>
      <c r="AN84" s="76">
        <v>0.02</v>
      </c>
      <c r="AO84" s="76">
        <v>0.02</v>
      </c>
      <c r="AQ84" s="76">
        <v>-0.02</v>
      </c>
      <c r="AR84" s="76">
        <v>-0.02</v>
      </c>
      <c r="AS84" s="76">
        <v>-0.02</v>
      </c>
      <c r="AT84" s="76">
        <v>-0.02</v>
      </c>
      <c r="AU84" s="76">
        <v>-0.02</v>
      </c>
      <c r="AV84" s="76">
        <v>-0.02</v>
      </c>
      <c r="AW84" s="76">
        <v>-0.02</v>
      </c>
      <c r="AX84" s="76">
        <v>-0.02</v>
      </c>
      <c r="AY84" s="76">
        <v>-0.02</v>
      </c>
      <c r="AZ84" s="76">
        <v>-0.02</v>
      </c>
      <c r="BA84" s="76">
        <v>-0.02</v>
      </c>
      <c r="BB84" s="76">
        <v>-0.02</v>
      </c>
      <c r="BC84" s="76">
        <v>-0.02</v>
      </c>
      <c r="BD84" s="76">
        <v>-0.02</v>
      </c>
      <c r="BE84" s="76">
        <v>-0.02</v>
      </c>
      <c r="BF84" s="76">
        <v>-0.02</v>
      </c>
      <c r="BG84" s="76">
        <v>-0.02</v>
      </c>
      <c r="BH84" s="76">
        <v>-0.02</v>
      </c>
      <c r="BI84" s="76">
        <v>-0.02</v>
      </c>
      <c r="BJ84" s="76">
        <v>-0.02</v>
      </c>
      <c r="BK84" s="76">
        <v>-0.02</v>
      </c>
      <c r="BL84" s="76">
        <v>-0.02</v>
      </c>
      <c r="BM84" s="76">
        <v>-0.02</v>
      </c>
      <c r="BN84" s="76">
        <v>-0.02</v>
      </c>
      <c r="BO84" s="76">
        <v>-0.02</v>
      </c>
      <c r="BP84" s="76">
        <v>-0.02</v>
      </c>
      <c r="BQ84" s="76">
        <v>-0.02</v>
      </c>
      <c r="BR84" s="76">
        <v>-0.02</v>
      </c>
      <c r="BS84" s="76">
        <v>-0.02</v>
      </c>
      <c r="BT84" s="76">
        <v>-0.02</v>
      </c>
      <c r="BU84" s="76">
        <v>-0.02</v>
      </c>
      <c r="BV84" s="76">
        <v>-0.02</v>
      </c>
      <c r="BW84" s="76">
        <v>-0.02</v>
      </c>
      <c r="BX84" s="76">
        <v>-0.02</v>
      </c>
      <c r="BY84" s="76">
        <v>-0.02</v>
      </c>
      <c r="BZ84" s="76">
        <v>-0.02</v>
      </c>
      <c r="CA84" s="76">
        <v>-0.02</v>
      </c>
      <c r="CB84" s="76">
        <v>-0.02</v>
      </c>
      <c r="CC84" s="76">
        <v>-0.02</v>
      </c>
      <c r="CD84" s="76">
        <v>-0.02</v>
      </c>
    </row>
    <row r="85" spans="1:82" ht="15">
      <c r="A85" s="14" t="str">
        <f t="shared" si="0"/>
        <v>负债端</v>
      </c>
      <c r="B85" s="75"/>
      <c r="C85" s="75"/>
      <c r="D85" s="75"/>
      <c r="E85" s="75"/>
      <c r="F85" s="75"/>
      <c r="G85" s="75"/>
      <c r="H85" s="75"/>
      <c r="I85" s="75"/>
      <c r="J85" s="75"/>
      <c r="K85" s="75"/>
      <c r="L85" s="75"/>
      <c r="M85" s="75"/>
      <c r="N85" s="75"/>
      <c r="O85" s="75"/>
      <c r="P85" s="75"/>
      <c r="Q85" s="75"/>
      <c r="R85" s="75"/>
      <c r="S85" s="75"/>
      <c r="T85" s="75"/>
      <c r="U85" s="75"/>
      <c r="V85" s="75"/>
      <c r="W85" s="75"/>
      <c r="X85" s="75"/>
      <c r="Y85" s="75"/>
      <c r="Z85" s="75"/>
      <c r="AA85" s="75"/>
      <c r="AB85" s="75"/>
      <c r="AC85" s="75"/>
      <c r="AD85" s="75"/>
      <c r="AE85" s="75"/>
      <c r="AF85" s="75"/>
      <c r="AG85" s="75"/>
      <c r="AH85" s="75"/>
      <c r="AI85" s="75"/>
      <c r="AJ85" s="75"/>
      <c r="AK85" s="75"/>
      <c r="AL85" s="75"/>
      <c r="AM85" s="75"/>
      <c r="AN85" s="75"/>
      <c r="AO85" s="75"/>
      <c r="AQ85" s="75"/>
      <c r="AR85" s="75"/>
      <c r="AS85" s="75"/>
      <c r="AT85" s="75"/>
      <c r="AU85" s="75"/>
      <c r="AV85" s="75"/>
      <c r="AW85" s="75"/>
      <c r="AX85" s="75"/>
      <c r="AY85" s="75"/>
      <c r="AZ85" s="75"/>
      <c r="BA85" s="75"/>
      <c r="BB85" s="75"/>
      <c r="BC85" s="75"/>
      <c r="BD85" s="75"/>
      <c r="BE85" s="75"/>
      <c r="BF85" s="75"/>
      <c r="BG85" s="75"/>
      <c r="BH85" s="75"/>
      <c r="BI85" s="75"/>
      <c r="BJ85" s="75"/>
      <c r="BK85" s="75"/>
      <c r="BL85" s="75"/>
      <c r="BM85" s="75"/>
      <c r="BN85" s="75"/>
      <c r="BO85" s="75"/>
      <c r="BP85" s="75"/>
      <c r="BQ85" s="75"/>
      <c r="BR85" s="75"/>
      <c r="BS85" s="75"/>
      <c r="BT85" s="75"/>
      <c r="BU85" s="75"/>
      <c r="BV85" s="75"/>
      <c r="BW85" s="75"/>
      <c r="BX85" s="75"/>
      <c r="BY85" s="75"/>
      <c r="BZ85" s="75"/>
      <c r="CA85" s="75"/>
      <c r="CB85" s="75"/>
      <c r="CC85" s="75"/>
      <c r="CD85" s="75"/>
    </row>
    <row r="86" spans="1:82" ht="15">
      <c r="A86" s="15" t="str">
        <f t="shared" si="0"/>
        <v>客户存款</v>
      </c>
      <c r="B86" s="75"/>
      <c r="C86" s="75"/>
      <c r="D86" s="75"/>
      <c r="E86" s="75"/>
      <c r="F86" s="75"/>
      <c r="G86" s="75"/>
      <c r="H86" s="75"/>
      <c r="I86" s="75"/>
      <c r="J86" s="75"/>
      <c r="K86" s="75"/>
      <c r="L86" s="75"/>
      <c r="M86" s="75"/>
      <c r="N86" s="75"/>
      <c r="O86" s="75"/>
      <c r="P86" s="75"/>
      <c r="Q86" s="75"/>
      <c r="R86" s="75"/>
      <c r="S86" s="75"/>
      <c r="T86" s="75"/>
      <c r="U86" s="75"/>
      <c r="V86" s="75"/>
      <c r="W86" s="75"/>
      <c r="X86" s="75"/>
      <c r="Y86" s="75"/>
      <c r="Z86" s="75"/>
      <c r="AA86" s="75"/>
      <c r="AB86" s="75"/>
      <c r="AC86" s="75"/>
      <c r="AD86" s="75"/>
      <c r="AE86" s="75"/>
      <c r="AF86" s="75"/>
      <c r="AG86" s="75"/>
      <c r="AH86" s="75"/>
      <c r="AI86" s="75"/>
      <c r="AJ86" s="75"/>
      <c r="AK86" s="75"/>
      <c r="AL86" s="75"/>
      <c r="AM86" s="75"/>
      <c r="AN86" s="75"/>
      <c r="AO86" s="75"/>
      <c r="AQ86" s="75"/>
      <c r="AR86" s="75"/>
      <c r="AS86" s="75"/>
      <c r="AT86" s="75"/>
      <c r="AU86" s="75"/>
      <c r="AV86" s="75"/>
      <c r="AW86" s="75"/>
      <c r="AX86" s="75"/>
      <c r="AY86" s="75"/>
      <c r="AZ86" s="75"/>
      <c r="BA86" s="75"/>
      <c r="BB86" s="75"/>
      <c r="BC86" s="75"/>
      <c r="BD86" s="75"/>
      <c r="BE86" s="75"/>
      <c r="BF86" s="75"/>
      <c r="BG86" s="75"/>
      <c r="BH86" s="75"/>
      <c r="BI86" s="75"/>
      <c r="BJ86" s="75"/>
      <c r="BK86" s="75"/>
      <c r="BL86" s="75"/>
      <c r="BM86" s="75"/>
      <c r="BN86" s="75"/>
      <c r="BO86" s="75"/>
      <c r="BP86" s="75"/>
      <c r="BQ86" s="75"/>
      <c r="BR86" s="75"/>
      <c r="BS86" s="75"/>
      <c r="BT86" s="75"/>
      <c r="BU86" s="75"/>
      <c r="BV86" s="75"/>
      <c r="BW86" s="75"/>
      <c r="BX86" s="75"/>
      <c r="BY86" s="75"/>
      <c r="BZ86" s="75"/>
      <c r="CA86" s="75"/>
      <c r="CB86" s="75"/>
      <c r="CC86" s="75"/>
      <c r="CD86" s="75"/>
    </row>
    <row r="87" spans="1:82" ht="16.5">
      <c r="A87" s="16" t="str">
        <f t="shared" si="0"/>
        <v>对公存款</v>
      </c>
      <c r="B87" s="75"/>
      <c r="C87" s="75"/>
      <c r="D87" s="75"/>
      <c r="E87" s="75"/>
      <c r="F87" s="75"/>
      <c r="G87" s="75"/>
      <c r="H87" s="75"/>
      <c r="I87" s="75"/>
      <c r="J87" s="75"/>
      <c r="K87" s="75"/>
      <c r="L87" s="75"/>
      <c r="M87" s="75"/>
      <c r="N87" s="75"/>
      <c r="O87" s="75"/>
      <c r="P87" s="75"/>
      <c r="Q87" s="75"/>
      <c r="R87" s="75"/>
      <c r="S87" s="75"/>
      <c r="T87" s="75"/>
      <c r="U87" s="75"/>
      <c r="V87" s="75"/>
      <c r="W87" s="75"/>
      <c r="X87" s="75"/>
      <c r="Y87" s="75"/>
      <c r="Z87" s="75"/>
      <c r="AA87" s="75"/>
      <c r="AB87" s="75"/>
      <c r="AC87" s="75"/>
      <c r="AD87" s="75"/>
      <c r="AE87" s="75"/>
      <c r="AF87" s="75"/>
      <c r="AG87" s="75"/>
      <c r="AH87" s="75"/>
      <c r="AI87" s="75"/>
      <c r="AJ87" s="75"/>
      <c r="AK87" s="75"/>
      <c r="AL87" s="75"/>
      <c r="AM87" s="75"/>
      <c r="AN87" s="75"/>
      <c r="AO87" s="75"/>
      <c r="AQ87" s="75"/>
      <c r="AR87" s="75"/>
      <c r="AS87" s="75"/>
      <c r="AT87" s="75"/>
      <c r="AU87" s="75"/>
      <c r="AV87" s="75"/>
      <c r="AW87" s="75"/>
      <c r="AX87" s="75"/>
      <c r="AY87" s="75"/>
      <c r="AZ87" s="75"/>
      <c r="BA87" s="75"/>
      <c r="BB87" s="75"/>
      <c r="BC87" s="75"/>
      <c r="BD87" s="75"/>
      <c r="BE87" s="75"/>
      <c r="BF87" s="75"/>
      <c r="BG87" s="75"/>
      <c r="BH87" s="75"/>
      <c r="BI87" s="75"/>
      <c r="BJ87" s="75"/>
      <c r="BK87" s="75"/>
      <c r="BL87" s="75"/>
      <c r="BM87" s="75"/>
      <c r="BN87" s="75"/>
      <c r="BO87" s="75"/>
      <c r="BP87" s="75"/>
      <c r="BQ87" s="75"/>
      <c r="BR87" s="75"/>
      <c r="BS87" s="75"/>
      <c r="BT87" s="75"/>
      <c r="BU87" s="75"/>
      <c r="BV87" s="75"/>
      <c r="BW87" s="75"/>
      <c r="BX87" s="75"/>
      <c r="BY87" s="75"/>
      <c r="BZ87" s="75"/>
      <c r="CA87" s="75"/>
      <c r="CB87" s="75"/>
      <c r="CC87" s="75"/>
      <c r="CD87" s="75"/>
    </row>
    <row r="88" spans="1:82" ht="16.5">
      <c r="A88" s="17" t="str">
        <f t="shared" si="0"/>
        <v>一般对公定期存款</v>
      </c>
      <c r="B88" s="76">
        <v>0.02</v>
      </c>
      <c r="C88" s="76">
        <v>0.02</v>
      </c>
      <c r="D88" s="76">
        <v>0.02</v>
      </c>
      <c r="E88" s="76">
        <v>0.02</v>
      </c>
      <c r="F88" s="76">
        <v>0.02</v>
      </c>
      <c r="G88" s="76">
        <v>0.02</v>
      </c>
      <c r="H88" s="76">
        <v>0.02</v>
      </c>
      <c r="I88" s="76">
        <v>0.02</v>
      </c>
      <c r="J88" s="76">
        <v>0.02</v>
      </c>
      <c r="K88" s="76">
        <v>0.02</v>
      </c>
      <c r="L88" s="76">
        <v>0.02</v>
      </c>
      <c r="M88" s="76">
        <v>0.02</v>
      </c>
      <c r="N88" s="76">
        <v>0.02</v>
      </c>
      <c r="O88" s="76">
        <v>0.02</v>
      </c>
      <c r="P88" s="76">
        <v>0.02</v>
      </c>
      <c r="Q88" s="76">
        <v>0.02</v>
      </c>
      <c r="R88" s="76">
        <v>0.02</v>
      </c>
      <c r="S88" s="76">
        <v>0.02</v>
      </c>
      <c r="T88" s="76">
        <v>0.02</v>
      </c>
      <c r="U88" s="76">
        <v>0.02</v>
      </c>
      <c r="V88" s="76">
        <v>0.02</v>
      </c>
      <c r="W88" s="76">
        <v>0</v>
      </c>
      <c r="X88" s="76">
        <v>0</v>
      </c>
      <c r="Y88" s="76">
        <v>0</v>
      </c>
      <c r="Z88" s="76">
        <v>0</v>
      </c>
      <c r="AA88" s="76">
        <v>0</v>
      </c>
      <c r="AB88" s="76">
        <v>0</v>
      </c>
      <c r="AC88" s="76">
        <v>0</v>
      </c>
      <c r="AD88" s="76">
        <v>0</v>
      </c>
      <c r="AE88" s="76">
        <v>0</v>
      </c>
      <c r="AF88" s="76">
        <v>0</v>
      </c>
      <c r="AG88" s="76">
        <v>0</v>
      </c>
      <c r="AH88" s="76">
        <v>0</v>
      </c>
      <c r="AI88" s="76">
        <v>0</v>
      </c>
      <c r="AJ88" s="76">
        <v>0</v>
      </c>
      <c r="AK88" s="76">
        <v>0</v>
      </c>
      <c r="AL88" s="76">
        <v>0</v>
      </c>
      <c r="AM88" s="76">
        <v>0</v>
      </c>
      <c r="AN88" s="76">
        <v>0</v>
      </c>
      <c r="AO88" s="76">
        <v>0</v>
      </c>
      <c r="AQ88" s="161">
        <v>-0.02</v>
      </c>
      <c r="AR88" s="161">
        <v>-0.02</v>
      </c>
      <c r="AS88" s="161">
        <v>-0.02</v>
      </c>
      <c r="AT88" s="161">
        <v>-0.02</v>
      </c>
      <c r="AU88" s="161">
        <v>-0.02</v>
      </c>
      <c r="AV88" s="161">
        <v>-0.02</v>
      </c>
      <c r="AW88" s="161">
        <v>-0.02</v>
      </c>
      <c r="AX88" s="161">
        <v>-0.02</v>
      </c>
      <c r="AY88" s="161">
        <v>-0.02</v>
      </c>
      <c r="AZ88" s="161">
        <v>-0.02</v>
      </c>
      <c r="BA88" s="161">
        <v>-0.02</v>
      </c>
      <c r="BB88" s="161">
        <v>-0.02</v>
      </c>
      <c r="BC88" s="161">
        <v>-0.02</v>
      </c>
      <c r="BD88" s="161">
        <v>-0.02</v>
      </c>
      <c r="BE88" s="161">
        <v>-0.02</v>
      </c>
      <c r="BF88" s="161">
        <v>-0.02</v>
      </c>
      <c r="BG88" s="161">
        <v>-0.02</v>
      </c>
      <c r="BH88" s="161">
        <v>-0.02</v>
      </c>
      <c r="BI88" s="161">
        <v>-0.02</v>
      </c>
      <c r="BJ88" s="161">
        <v>-0.02</v>
      </c>
      <c r="BK88" s="161">
        <v>-0.02</v>
      </c>
      <c r="BL88" s="76">
        <v>0</v>
      </c>
      <c r="BM88" s="76">
        <v>0</v>
      </c>
      <c r="BN88" s="76">
        <v>0</v>
      </c>
      <c r="BO88" s="76">
        <v>0</v>
      </c>
      <c r="BP88" s="76">
        <v>0</v>
      </c>
      <c r="BQ88" s="76">
        <v>0</v>
      </c>
      <c r="BR88" s="76">
        <v>0</v>
      </c>
      <c r="BS88" s="76">
        <v>0</v>
      </c>
      <c r="BT88" s="76">
        <v>0</v>
      </c>
      <c r="BU88" s="76">
        <v>0</v>
      </c>
      <c r="BV88" s="76">
        <v>0</v>
      </c>
      <c r="BW88" s="76">
        <v>0</v>
      </c>
      <c r="BX88" s="76">
        <v>0</v>
      </c>
      <c r="BY88" s="76">
        <v>0</v>
      </c>
      <c r="BZ88" s="76">
        <v>0</v>
      </c>
      <c r="CA88" s="76">
        <v>0</v>
      </c>
      <c r="CB88" s="76">
        <v>0</v>
      </c>
      <c r="CC88" s="76">
        <v>0</v>
      </c>
      <c r="CD88" s="76">
        <v>0</v>
      </c>
    </row>
    <row r="89" spans="1:82" ht="16.5">
      <c r="A89" s="17" t="str">
        <f t="shared" si="0"/>
        <v>对公结构性存款</v>
      </c>
      <c r="B89" s="76">
        <v>0.01</v>
      </c>
      <c r="C89" s="76">
        <v>0.01</v>
      </c>
      <c r="D89" s="76">
        <v>0.01</v>
      </c>
      <c r="E89" s="76">
        <v>0.01</v>
      </c>
      <c r="F89" s="76">
        <v>0.01</v>
      </c>
      <c r="G89" s="76">
        <v>0.01</v>
      </c>
      <c r="H89" s="76">
        <v>0.01</v>
      </c>
      <c r="I89" s="76">
        <v>0.01</v>
      </c>
      <c r="J89" s="76">
        <v>0.01</v>
      </c>
      <c r="K89" s="76">
        <v>0.01</v>
      </c>
      <c r="L89" s="76">
        <v>0.01</v>
      </c>
      <c r="M89" s="76">
        <v>0.01</v>
      </c>
      <c r="N89" s="76">
        <v>0.01</v>
      </c>
      <c r="O89" s="76">
        <v>0.01</v>
      </c>
      <c r="P89" s="76">
        <v>0.01</v>
      </c>
      <c r="Q89" s="76">
        <v>0.01</v>
      </c>
      <c r="R89" s="76">
        <v>0.01</v>
      </c>
      <c r="S89" s="76">
        <v>0.01</v>
      </c>
      <c r="T89" s="76">
        <v>0.01</v>
      </c>
      <c r="U89" s="76">
        <v>0.01</v>
      </c>
      <c r="V89" s="76">
        <v>0.01</v>
      </c>
      <c r="W89" s="76">
        <v>0</v>
      </c>
      <c r="X89" s="76">
        <v>0</v>
      </c>
      <c r="Y89" s="76">
        <v>0</v>
      </c>
      <c r="Z89" s="76">
        <v>0</v>
      </c>
      <c r="AA89" s="76">
        <v>0</v>
      </c>
      <c r="AB89" s="76">
        <v>0</v>
      </c>
      <c r="AC89" s="76">
        <v>0</v>
      </c>
      <c r="AD89" s="76">
        <v>0</v>
      </c>
      <c r="AE89" s="76">
        <v>0</v>
      </c>
      <c r="AF89" s="76">
        <v>0</v>
      </c>
      <c r="AG89" s="76">
        <v>0</v>
      </c>
      <c r="AH89" s="76">
        <v>0</v>
      </c>
      <c r="AI89" s="76">
        <v>0</v>
      </c>
      <c r="AJ89" s="76">
        <v>0</v>
      </c>
      <c r="AK89" s="76">
        <v>0</v>
      </c>
      <c r="AL89" s="76">
        <v>0</v>
      </c>
      <c r="AM89" s="76">
        <v>0</v>
      </c>
      <c r="AN89" s="76">
        <v>0</v>
      </c>
      <c r="AO89" s="76">
        <v>0</v>
      </c>
      <c r="AQ89" s="161">
        <v>-0.03</v>
      </c>
      <c r="AR89" s="161">
        <v>-0.03</v>
      </c>
      <c r="AS89" s="161">
        <v>-0.03</v>
      </c>
      <c r="AT89" s="161">
        <v>-0.03</v>
      </c>
      <c r="AU89" s="161">
        <v>-0.03</v>
      </c>
      <c r="AV89" s="161">
        <v>-0.03</v>
      </c>
      <c r="AW89" s="161">
        <v>-0.03</v>
      </c>
      <c r="AX89" s="161">
        <v>-0.03</v>
      </c>
      <c r="AY89" s="161">
        <v>-0.03</v>
      </c>
      <c r="AZ89" s="161">
        <v>-0.03</v>
      </c>
      <c r="BA89" s="161">
        <v>-0.03</v>
      </c>
      <c r="BB89" s="161">
        <v>-0.03</v>
      </c>
      <c r="BC89" s="161">
        <v>-0.03</v>
      </c>
      <c r="BD89" s="161">
        <v>-0.03</v>
      </c>
      <c r="BE89" s="161">
        <v>-0.03</v>
      </c>
      <c r="BF89" s="161">
        <v>-0.03</v>
      </c>
      <c r="BG89" s="161">
        <v>-0.03</v>
      </c>
      <c r="BH89" s="161">
        <v>-0.03</v>
      </c>
      <c r="BI89" s="161">
        <v>-0.03</v>
      </c>
      <c r="BJ89" s="161">
        <v>-0.03</v>
      </c>
      <c r="BK89" s="161">
        <v>-0.03</v>
      </c>
      <c r="BL89" s="76">
        <v>0</v>
      </c>
      <c r="BM89" s="76">
        <v>0</v>
      </c>
      <c r="BN89" s="76">
        <v>0</v>
      </c>
      <c r="BO89" s="76">
        <v>0</v>
      </c>
      <c r="BP89" s="76">
        <v>0</v>
      </c>
      <c r="BQ89" s="76">
        <v>0</v>
      </c>
      <c r="BR89" s="76">
        <v>0</v>
      </c>
      <c r="BS89" s="76">
        <v>0</v>
      </c>
      <c r="BT89" s="76">
        <v>0</v>
      </c>
      <c r="BU89" s="76">
        <v>0</v>
      </c>
      <c r="BV89" s="76">
        <v>0</v>
      </c>
      <c r="BW89" s="76">
        <v>0</v>
      </c>
      <c r="BX89" s="76">
        <v>0</v>
      </c>
      <c r="BY89" s="76">
        <v>0</v>
      </c>
      <c r="BZ89" s="76">
        <v>0</v>
      </c>
      <c r="CA89" s="76">
        <v>0</v>
      </c>
      <c r="CB89" s="76">
        <v>0</v>
      </c>
      <c r="CC89" s="76">
        <v>0</v>
      </c>
      <c r="CD89" s="76">
        <v>0</v>
      </c>
    </row>
    <row r="90" spans="1:82" ht="16.5">
      <c r="A90" s="17" t="str">
        <f t="shared" si="0"/>
        <v>对公大额存单</v>
      </c>
      <c r="B90" s="76">
        <v>0.01</v>
      </c>
      <c r="C90" s="76">
        <v>0.01</v>
      </c>
      <c r="D90" s="76">
        <v>0.01</v>
      </c>
      <c r="E90" s="76">
        <v>0.01</v>
      </c>
      <c r="F90" s="76">
        <v>0.01</v>
      </c>
      <c r="G90" s="76">
        <v>0.01</v>
      </c>
      <c r="H90" s="76">
        <v>0.01</v>
      </c>
      <c r="I90" s="76">
        <v>0.01</v>
      </c>
      <c r="J90" s="76">
        <v>0.01</v>
      </c>
      <c r="K90" s="76">
        <v>0.01</v>
      </c>
      <c r="L90" s="76">
        <v>0.01</v>
      </c>
      <c r="M90" s="76">
        <v>0.01</v>
      </c>
      <c r="N90" s="76">
        <v>0.01</v>
      </c>
      <c r="O90" s="76">
        <v>0.01</v>
      </c>
      <c r="P90" s="76">
        <v>0.01</v>
      </c>
      <c r="Q90" s="76">
        <v>0.01</v>
      </c>
      <c r="R90" s="76">
        <v>0.01</v>
      </c>
      <c r="S90" s="76">
        <v>0.01</v>
      </c>
      <c r="T90" s="76">
        <v>0.01</v>
      </c>
      <c r="U90" s="76">
        <v>0.01</v>
      </c>
      <c r="V90" s="76">
        <v>0.01</v>
      </c>
      <c r="W90" s="76">
        <v>0</v>
      </c>
      <c r="X90" s="76">
        <v>0</v>
      </c>
      <c r="Y90" s="76">
        <v>0</v>
      </c>
      <c r="Z90" s="76">
        <v>0</v>
      </c>
      <c r="AA90" s="76">
        <v>0</v>
      </c>
      <c r="AB90" s="76">
        <v>0</v>
      </c>
      <c r="AC90" s="76">
        <v>0</v>
      </c>
      <c r="AD90" s="76">
        <v>0</v>
      </c>
      <c r="AE90" s="76">
        <v>0</v>
      </c>
      <c r="AF90" s="76">
        <v>0</v>
      </c>
      <c r="AG90" s="76">
        <v>0</v>
      </c>
      <c r="AH90" s="76">
        <v>0</v>
      </c>
      <c r="AI90" s="76">
        <v>0</v>
      </c>
      <c r="AJ90" s="76">
        <v>0</v>
      </c>
      <c r="AK90" s="76">
        <v>0</v>
      </c>
      <c r="AL90" s="76">
        <v>0</v>
      </c>
      <c r="AM90" s="76">
        <v>0</v>
      </c>
      <c r="AN90" s="76">
        <v>0</v>
      </c>
      <c r="AO90" s="76">
        <v>0</v>
      </c>
      <c r="AQ90" s="161">
        <v>-0.01</v>
      </c>
      <c r="AR90" s="161">
        <v>-0.01</v>
      </c>
      <c r="AS90" s="161">
        <v>-0.01</v>
      </c>
      <c r="AT90" s="161">
        <v>-0.01</v>
      </c>
      <c r="AU90" s="161">
        <v>-0.01</v>
      </c>
      <c r="AV90" s="161">
        <v>-0.01</v>
      </c>
      <c r="AW90" s="161">
        <v>-0.01</v>
      </c>
      <c r="AX90" s="161">
        <v>-0.01</v>
      </c>
      <c r="AY90" s="161">
        <v>-0.01</v>
      </c>
      <c r="AZ90" s="161">
        <v>-0.01</v>
      </c>
      <c r="BA90" s="161">
        <v>-0.01</v>
      </c>
      <c r="BB90" s="161">
        <v>-0.01</v>
      </c>
      <c r="BC90" s="161">
        <v>-0.01</v>
      </c>
      <c r="BD90" s="161">
        <v>-0.01</v>
      </c>
      <c r="BE90" s="161">
        <v>-0.01</v>
      </c>
      <c r="BF90" s="161">
        <v>-0.01</v>
      </c>
      <c r="BG90" s="161">
        <v>-0.01</v>
      </c>
      <c r="BH90" s="161">
        <v>-0.01</v>
      </c>
      <c r="BI90" s="161">
        <v>-0.01</v>
      </c>
      <c r="BJ90" s="161">
        <v>-0.01</v>
      </c>
      <c r="BK90" s="161">
        <v>-0.01</v>
      </c>
      <c r="BL90" s="76">
        <v>0</v>
      </c>
      <c r="BM90" s="76">
        <v>0</v>
      </c>
      <c r="BN90" s="76">
        <v>0</v>
      </c>
      <c r="BO90" s="76">
        <v>0</v>
      </c>
      <c r="BP90" s="76">
        <v>0</v>
      </c>
      <c r="BQ90" s="76">
        <v>0</v>
      </c>
      <c r="BR90" s="76">
        <v>0</v>
      </c>
      <c r="BS90" s="76">
        <v>0</v>
      </c>
      <c r="BT90" s="76">
        <v>0</v>
      </c>
      <c r="BU90" s="76">
        <v>0</v>
      </c>
      <c r="BV90" s="76">
        <v>0</v>
      </c>
      <c r="BW90" s="76">
        <v>0</v>
      </c>
      <c r="BX90" s="76">
        <v>0</v>
      </c>
      <c r="BY90" s="76">
        <v>0</v>
      </c>
      <c r="BZ90" s="76">
        <v>0</v>
      </c>
      <c r="CA90" s="76">
        <v>0</v>
      </c>
      <c r="CB90" s="76">
        <v>0</v>
      </c>
      <c r="CC90" s="76">
        <v>0</v>
      </c>
      <c r="CD90" s="76">
        <v>0</v>
      </c>
    </row>
    <row r="91" spans="1:82" ht="16.5">
      <c r="A91" s="17" t="str">
        <f t="shared" si="0"/>
        <v>对公协议存款</v>
      </c>
      <c r="B91" s="76">
        <v>0</v>
      </c>
      <c r="C91" s="76">
        <v>0</v>
      </c>
      <c r="D91" s="76">
        <v>0</v>
      </c>
      <c r="E91" s="76">
        <v>0</v>
      </c>
      <c r="F91" s="76">
        <v>0</v>
      </c>
      <c r="G91" s="76">
        <v>0</v>
      </c>
      <c r="H91" s="76">
        <v>0</v>
      </c>
      <c r="I91" s="76">
        <v>0</v>
      </c>
      <c r="J91" s="76">
        <v>0</v>
      </c>
      <c r="K91" s="76">
        <v>0</v>
      </c>
      <c r="L91" s="76">
        <v>0</v>
      </c>
      <c r="M91" s="76">
        <v>0</v>
      </c>
      <c r="N91" s="76">
        <v>0</v>
      </c>
      <c r="O91" s="76">
        <v>0</v>
      </c>
      <c r="P91" s="76">
        <v>0</v>
      </c>
      <c r="Q91" s="76">
        <v>0</v>
      </c>
      <c r="R91" s="76">
        <v>0</v>
      </c>
      <c r="S91" s="76">
        <v>0</v>
      </c>
      <c r="T91" s="76">
        <v>0</v>
      </c>
      <c r="U91" s="76">
        <v>0</v>
      </c>
      <c r="V91" s="76">
        <v>0</v>
      </c>
      <c r="W91" s="76">
        <v>0</v>
      </c>
      <c r="X91" s="76">
        <v>0</v>
      </c>
      <c r="Y91" s="76">
        <v>0</v>
      </c>
      <c r="Z91" s="76">
        <v>0</v>
      </c>
      <c r="AA91" s="76">
        <v>0</v>
      </c>
      <c r="AB91" s="76">
        <v>0</v>
      </c>
      <c r="AC91" s="76">
        <v>0</v>
      </c>
      <c r="AD91" s="76">
        <v>0</v>
      </c>
      <c r="AE91" s="76">
        <v>0</v>
      </c>
      <c r="AF91" s="76">
        <v>0</v>
      </c>
      <c r="AG91" s="76">
        <v>0</v>
      </c>
      <c r="AH91" s="76">
        <v>0</v>
      </c>
      <c r="AI91" s="76">
        <v>0</v>
      </c>
      <c r="AJ91" s="76">
        <v>0</v>
      </c>
      <c r="AK91" s="76">
        <v>0</v>
      </c>
      <c r="AL91" s="76">
        <v>0</v>
      </c>
      <c r="AM91" s="76">
        <v>0</v>
      </c>
      <c r="AN91" s="76">
        <v>0</v>
      </c>
      <c r="AO91" s="76">
        <v>0</v>
      </c>
      <c r="AQ91" s="161">
        <v>0</v>
      </c>
      <c r="AR91" s="161">
        <v>0</v>
      </c>
      <c r="AS91" s="161">
        <v>0</v>
      </c>
      <c r="AT91" s="161">
        <v>0</v>
      </c>
      <c r="AU91" s="161">
        <v>0</v>
      </c>
      <c r="AV91" s="161">
        <v>0</v>
      </c>
      <c r="AW91" s="161">
        <v>0</v>
      </c>
      <c r="AX91" s="161">
        <v>0</v>
      </c>
      <c r="AY91" s="161">
        <v>0</v>
      </c>
      <c r="AZ91" s="161">
        <v>0</v>
      </c>
      <c r="BA91" s="161">
        <v>0</v>
      </c>
      <c r="BB91" s="161">
        <v>0</v>
      </c>
      <c r="BC91" s="161">
        <v>0</v>
      </c>
      <c r="BD91" s="161">
        <v>0</v>
      </c>
      <c r="BE91" s="161">
        <v>0</v>
      </c>
      <c r="BF91" s="161">
        <v>0</v>
      </c>
      <c r="BG91" s="161">
        <v>0</v>
      </c>
      <c r="BH91" s="161">
        <v>0</v>
      </c>
      <c r="BI91" s="161">
        <v>0</v>
      </c>
      <c r="BJ91" s="161">
        <v>0</v>
      </c>
      <c r="BK91" s="161">
        <v>0</v>
      </c>
      <c r="BL91" s="76">
        <v>0</v>
      </c>
      <c r="BM91" s="76">
        <v>0</v>
      </c>
      <c r="BN91" s="76">
        <v>0</v>
      </c>
      <c r="BO91" s="76">
        <v>0</v>
      </c>
      <c r="BP91" s="76">
        <v>0</v>
      </c>
      <c r="BQ91" s="76">
        <v>0</v>
      </c>
      <c r="BR91" s="76">
        <v>0</v>
      </c>
      <c r="BS91" s="76">
        <v>0</v>
      </c>
      <c r="BT91" s="76">
        <v>0</v>
      </c>
      <c r="BU91" s="76">
        <v>0</v>
      </c>
      <c r="BV91" s="76">
        <v>0</v>
      </c>
      <c r="BW91" s="76">
        <v>0</v>
      </c>
      <c r="BX91" s="76">
        <v>0</v>
      </c>
      <c r="BY91" s="76">
        <v>0</v>
      </c>
      <c r="BZ91" s="76">
        <v>0</v>
      </c>
      <c r="CA91" s="76">
        <v>0</v>
      </c>
      <c r="CB91" s="76">
        <v>0</v>
      </c>
      <c r="CC91" s="76">
        <v>0</v>
      </c>
      <c r="CD91" s="76">
        <v>0</v>
      </c>
    </row>
    <row r="92" spans="1:82" ht="16.5">
      <c r="A92" s="21" t="str">
        <f t="shared" ref="A92:A111" si="1">A37</f>
        <v>对公活期存款</v>
      </c>
      <c r="B92" s="76">
        <v>0</v>
      </c>
      <c r="C92" s="76">
        <v>0</v>
      </c>
      <c r="D92" s="76">
        <v>0</v>
      </c>
      <c r="E92" s="76">
        <v>0</v>
      </c>
      <c r="F92" s="76">
        <v>0</v>
      </c>
      <c r="G92" s="76">
        <v>0</v>
      </c>
      <c r="H92" s="76">
        <v>0</v>
      </c>
      <c r="I92" s="76">
        <v>0</v>
      </c>
      <c r="J92" s="76">
        <v>0</v>
      </c>
      <c r="K92" s="76">
        <v>0</v>
      </c>
      <c r="L92" s="76">
        <v>0</v>
      </c>
      <c r="M92" s="76">
        <v>0</v>
      </c>
      <c r="N92" s="76">
        <v>0</v>
      </c>
      <c r="O92" s="76">
        <v>0</v>
      </c>
      <c r="P92" s="76">
        <v>0</v>
      </c>
      <c r="Q92" s="76">
        <v>0</v>
      </c>
      <c r="R92" s="76">
        <v>0</v>
      </c>
      <c r="S92" s="76">
        <v>0</v>
      </c>
      <c r="T92" s="76">
        <v>0</v>
      </c>
      <c r="U92" s="76">
        <v>0</v>
      </c>
      <c r="V92" s="76">
        <v>0</v>
      </c>
      <c r="W92" s="76">
        <v>0</v>
      </c>
      <c r="X92" s="76">
        <v>0</v>
      </c>
      <c r="Y92" s="76">
        <v>0</v>
      </c>
      <c r="Z92" s="76">
        <v>0</v>
      </c>
      <c r="AA92" s="76">
        <v>0</v>
      </c>
      <c r="AB92" s="76">
        <v>0</v>
      </c>
      <c r="AC92" s="76">
        <v>0</v>
      </c>
      <c r="AD92" s="76">
        <v>0</v>
      </c>
      <c r="AE92" s="76">
        <v>0</v>
      </c>
      <c r="AF92" s="76">
        <v>0</v>
      </c>
      <c r="AG92" s="76">
        <v>0</v>
      </c>
      <c r="AH92" s="76">
        <v>0</v>
      </c>
      <c r="AI92" s="76">
        <v>0</v>
      </c>
      <c r="AJ92" s="76">
        <v>0</v>
      </c>
      <c r="AK92" s="76">
        <v>0</v>
      </c>
      <c r="AL92" s="76">
        <v>0</v>
      </c>
      <c r="AM92" s="76">
        <v>0</v>
      </c>
      <c r="AN92" s="76">
        <v>0</v>
      </c>
      <c r="AO92" s="76">
        <v>0</v>
      </c>
      <c r="AQ92" s="161">
        <v>0</v>
      </c>
      <c r="AR92" s="161">
        <v>0</v>
      </c>
      <c r="AS92" s="161">
        <v>0</v>
      </c>
      <c r="AT92" s="161">
        <v>0</v>
      </c>
      <c r="AU92" s="161">
        <v>0</v>
      </c>
      <c r="AV92" s="161">
        <v>0</v>
      </c>
      <c r="AW92" s="161">
        <v>0</v>
      </c>
      <c r="AX92" s="161">
        <v>0</v>
      </c>
      <c r="AY92" s="161">
        <v>0</v>
      </c>
      <c r="AZ92" s="161">
        <v>0</v>
      </c>
      <c r="BA92" s="161">
        <v>0</v>
      </c>
      <c r="BB92" s="161">
        <v>0</v>
      </c>
      <c r="BC92" s="161">
        <v>0</v>
      </c>
      <c r="BD92" s="161">
        <v>0</v>
      </c>
      <c r="BE92" s="161">
        <v>0</v>
      </c>
      <c r="BF92" s="161">
        <v>0</v>
      </c>
      <c r="BG92" s="161">
        <v>0</v>
      </c>
      <c r="BH92" s="161">
        <v>0</v>
      </c>
      <c r="BI92" s="161">
        <v>0</v>
      </c>
      <c r="BJ92" s="161">
        <v>0</v>
      </c>
      <c r="BK92" s="161">
        <v>0</v>
      </c>
      <c r="BL92" s="161">
        <v>0</v>
      </c>
      <c r="BM92" s="161">
        <v>0</v>
      </c>
      <c r="BN92" s="161">
        <v>0</v>
      </c>
      <c r="BO92" s="161">
        <v>0</v>
      </c>
      <c r="BP92" s="161">
        <v>0</v>
      </c>
      <c r="BQ92" s="161">
        <v>0</v>
      </c>
      <c r="BR92" s="161">
        <v>0</v>
      </c>
      <c r="BS92" s="161">
        <v>0</v>
      </c>
      <c r="BT92" s="161">
        <v>0</v>
      </c>
      <c r="BU92" s="161">
        <v>0</v>
      </c>
      <c r="BV92" s="161">
        <v>0</v>
      </c>
      <c r="BW92" s="161">
        <v>0</v>
      </c>
      <c r="BX92" s="161">
        <v>0</v>
      </c>
      <c r="BY92" s="161">
        <v>0</v>
      </c>
      <c r="BZ92" s="161">
        <v>0</v>
      </c>
      <c r="CA92" s="161">
        <v>0</v>
      </c>
      <c r="CB92" s="161">
        <v>0</v>
      </c>
      <c r="CC92" s="161">
        <v>0</v>
      </c>
      <c r="CD92" s="161">
        <v>0</v>
      </c>
    </row>
    <row r="93" spans="1:82" ht="16.5">
      <c r="A93" s="21" t="str">
        <f t="shared" si="1"/>
        <v>对公通知存款</v>
      </c>
      <c r="B93" s="76">
        <v>0</v>
      </c>
      <c r="C93" s="76">
        <v>0</v>
      </c>
      <c r="D93" s="76">
        <v>0</v>
      </c>
      <c r="E93" s="76">
        <v>0</v>
      </c>
      <c r="F93" s="76">
        <v>0</v>
      </c>
      <c r="G93" s="76">
        <v>0</v>
      </c>
      <c r="H93" s="76">
        <v>0</v>
      </c>
      <c r="I93" s="76">
        <v>0</v>
      </c>
      <c r="J93" s="76">
        <v>0</v>
      </c>
      <c r="K93" s="76">
        <v>0</v>
      </c>
      <c r="L93" s="76">
        <v>0</v>
      </c>
      <c r="M93" s="76">
        <v>0</v>
      </c>
      <c r="N93" s="76">
        <v>0</v>
      </c>
      <c r="O93" s="76">
        <v>0</v>
      </c>
      <c r="P93" s="76">
        <v>0</v>
      </c>
      <c r="Q93" s="76">
        <v>0</v>
      </c>
      <c r="R93" s="76">
        <v>0</v>
      </c>
      <c r="S93" s="76">
        <v>0</v>
      </c>
      <c r="T93" s="76">
        <v>0</v>
      </c>
      <c r="U93" s="76">
        <v>0</v>
      </c>
      <c r="V93" s="76">
        <v>0</v>
      </c>
      <c r="W93" s="76">
        <v>0</v>
      </c>
      <c r="X93" s="76">
        <v>0</v>
      </c>
      <c r="Y93" s="76">
        <v>0</v>
      </c>
      <c r="Z93" s="76">
        <v>0</v>
      </c>
      <c r="AA93" s="76">
        <v>0</v>
      </c>
      <c r="AB93" s="76">
        <v>0</v>
      </c>
      <c r="AC93" s="76">
        <v>0</v>
      </c>
      <c r="AD93" s="76">
        <v>0</v>
      </c>
      <c r="AE93" s="76">
        <v>0</v>
      </c>
      <c r="AF93" s="76">
        <v>0</v>
      </c>
      <c r="AG93" s="76">
        <v>0</v>
      </c>
      <c r="AH93" s="76">
        <v>0</v>
      </c>
      <c r="AI93" s="76">
        <v>0</v>
      </c>
      <c r="AJ93" s="76">
        <v>0</v>
      </c>
      <c r="AK93" s="76">
        <v>0</v>
      </c>
      <c r="AL93" s="76">
        <v>0</v>
      </c>
      <c r="AM93" s="76">
        <v>0</v>
      </c>
      <c r="AN93" s="76">
        <v>0</v>
      </c>
      <c r="AO93" s="76">
        <v>0</v>
      </c>
      <c r="AQ93" s="161">
        <v>0</v>
      </c>
      <c r="AR93" s="161">
        <v>0</v>
      </c>
      <c r="AS93" s="161">
        <v>0</v>
      </c>
      <c r="AT93" s="161">
        <v>0</v>
      </c>
      <c r="AU93" s="161">
        <v>0</v>
      </c>
      <c r="AV93" s="161">
        <v>0</v>
      </c>
      <c r="AW93" s="161">
        <v>0</v>
      </c>
      <c r="AX93" s="161">
        <v>0</v>
      </c>
      <c r="AY93" s="161">
        <v>0</v>
      </c>
      <c r="AZ93" s="161">
        <v>0</v>
      </c>
      <c r="BA93" s="161">
        <v>0</v>
      </c>
      <c r="BB93" s="161">
        <v>0</v>
      </c>
      <c r="BC93" s="161">
        <v>0</v>
      </c>
      <c r="BD93" s="161">
        <v>0</v>
      </c>
      <c r="BE93" s="161">
        <v>0</v>
      </c>
      <c r="BF93" s="161">
        <v>0</v>
      </c>
      <c r="BG93" s="161">
        <v>0</v>
      </c>
      <c r="BH93" s="161">
        <v>0</v>
      </c>
      <c r="BI93" s="161">
        <v>0</v>
      </c>
      <c r="BJ93" s="161">
        <v>0</v>
      </c>
      <c r="BK93" s="161">
        <v>0</v>
      </c>
      <c r="BL93" s="161">
        <v>0</v>
      </c>
      <c r="BM93" s="161">
        <v>0</v>
      </c>
      <c r="BN93" s="161">
        <v>0</v>
      </c>
      <c r="BO93" s="161">
        <v>0</v>
      </c>
      <c r="BP93" s="161">
        <v>0</v>
      </c>
      <c r="BQ93" s="161">
        <v>0</v>
      </c>
      <c r="BR93" s="161">
        <v>0</v>
      </c>
      <c r="BS93" s="161">
        <v>0</v>
      </c>
      <c r="BT93" s="161">
        <v>0</v>
      </c>
      <c r="BU93" s="161">
        <v>0</v>
      </c>
      <c r="BV93" s="161">
        <v>0</v>
      </c>
      <c r="BW93" s="161">
        <v>0</v>
      </c>
      <c r="BX93" s="161">
        <v>0</v>
      </c>
      <c r="BY93" s="161">
        <v>0</v>
      </c>
      <c r="BZ93" s="161">
        <v>0</v>
      </c>
      <c r="CA93" s="161">
        <v>0</v>
      </c>
      <c r="CB93" s="161">
        <v>0</v>
      </c>
      <c r="CC93" s="161">
        <v>0</v>
      </c>
      <c r="CD93" s="161">
        <v>0</v>
      </c>
    </row>
    <row r="94" spans="1:82" ht="16.5">
      <c r="A94" s="16" t="str">
        <f t="shared" si="1"/>
        <v>零售存款</v>
      </c>
      <c r="B94" s="75"/>
      <c r="C94" s="75"/>
      <c r="D94" s="75"/>
      <c r="E94" s="75"/>
      <c r="F94" s="75"/>
      <c r="G94" s="75"/>
      <c r="H94" s="75"/>
      <c r="I94" s="75"/>
      <c r="J94" s="75"/>
      <c r="K94" s="75"/>
      <c r="L94" s="75"/>
      <c r="M94" s="75"/>
      <c r="N94" s="75"/>
      <c r="O94" s="75"/>
      <c r="P94" s="75"/>
      <c r="Q94" s="75"/>
      <c r="R94" s="75"/>
      <c r="S94" s="75"/>
      <c r="T94" s="75"/>
      <c r="U94" s="75"/>
      <c r="V94" s="75"/>
      <c r="W94" s="75"/>
      <c r="X94" s="75"/>
      <c r="Y94" s="75"/>
      <c r="Z94" s="75"/>
      <c r="AA94" s="75"/>
      <c r="AB94" s="75"/>
      <c r="AC94" s="75"/>
      <c r="AD94" s="75"/>
      <c r="AE94" s="75"/>
      <c r="AF94" s="75"/>
      <c r="AG94" s="75"/>
      <c r="AH94" s="75"/>
      <c r="AI94" s="75"/>
      <c r="AJ94" s="75"/>
      <c r="AK94" s="75"/>
      <c r="AL94" s="75"/>
      <c r="AM94" s="75"/>
      <c r="AN94" s="75"/>
      <c r="AO94" s="75"/>
      <c r="AQ94" s="75"/>
      <c r="AR94" s="75"/>
      <c r="AS94" s="75"/>
      <c r="AT94" s="75"/>
      <c r="AU94" s="75"/>
      <c r="AV94" s="75"/>
      <c r="AW94" s="75"/>
      <c r="AX94" s="75"/>
      <c r="AY94" s="75"/>
      <c r="AZ94" s="75"/>
      <c r="BA94" s="75"/>
      <c r="BB94" s="75"/>
      <c r="BC94" s="75"/>
      <c r="BD94" s="75"/>
      <c r="BE94" s="75"/>
      <c r="BF94" s="75"/>
      <c r="BG94" s="75"/>
      <c r="BH94" s="75"/>
      <c r="BI94" s="75"/>
      <c r="BJ94" s="75"/>
      <c r="BK94" s="75"/>
      <c r="BL94" s="75"/>
      <c r="BM94" s="75"/>
      <c r="BN94" s="75"/>
      <c r="BO94" s="75"/>
      <c r="BP94" s="75"/>
      <c r="BQ94" s="75"/>
      <c r="BR94" s="75"/>
      <c r="BS94" s="75"/>
      <c r="BT94" s="75"/>
      <c r="BU94" s="75"/>
      <c r="BV94" s="75"/>
      <c r="BW94" s="75"/>
      <c r="BX94" s="75"/>
      <c r="BY94" s="75"/>
      <c r="BZ94" s="75"/>
      <c r="CA94" s="75"/>
      <c r="CB94" s="75"/>
      <c r="CC94" s="75"/>
      <c r="CD94" s="75"/>
    </row>
    <row r="95" spans="1:82" ht="16.5">
      <c r="A95" s="17" t="str">
        <f t="shared" si="1"/>
        <v>一般零售定期存款</v>
      </c>
      <c r="B95" s="161">
        <v>0.02</v>
      </c>
      <c r="C95" s="161">
        <v>0.02</v>
      </c>
      <c r="D95" s="161">
        <v>0.02</v>
      </c>
      <c r="E95" s="161">
        <v>0.02</v>
      </c>
      <c r="F95" s="161">
        <v>0.02</v>
      </c>
      <c r="G95" s="161">
        <v>0.02</v>
      </c>
      <c r="H95" s="161">
        <v>0.02</v>
      </c>
      <c r="I95" s="161">
        <v>0.02</v>
      </c>
      <c r="J95" s="161">
        <v>0.02</v>
      </c>
      <c r="K95" s="161">
        <v>0.02</v>
      </c>
      <c r="L95" s="161">
        <v>0.02</v>
      </c>
      <c r="M95" s="161">
        <v>0.02</v>
      </c>
      <c r="N95" s="161">
        <v>0.02</v>
      </c>
      <c r="O95" s="161">
        <v>0.02</v>
      </c>
      <c r="P95" s="161">
        <v>0.02</v>
      </c>
      <c r="Q95" s="161">
        <v>0.02</v>
      </c>
      <c r="R95" s="161">
        <v>0.02</v>
      </c>
      <c r="S95" s="161">
        <v>0.02</v>
      </c>
      <c r="T95" s="161">
        <v>0.02</v>
      </c>
      <c r="U95" s="161">
        <v>0.02</v>
      </c>
      <c r="V95" s="161">
        <v>0.02</v>
      </c>
      <c r="W95" s="76">
        <v>0</v>
      </c>
      <c r="X95" s="76">
        <v>0</v>
      </c>
      <c r="Y95" s="76">
        <v>0</v>
      </c>
      <c r="Z95" s="76">
        <v>0</v>
      </c>
      <c r="AA95" s="76">
        <v>0</v>
      </c>
      <c r="AB95" s="76">
        <v>0</v>
      </c>
      <c r="AC95" s="76">
        <v>0</v>
      </c>
      <c r="AD95" s="76">
        <v>0</v>
      </c>
      <c r="AE95" s="76">
        <v>0</v>
      </c>
      <c r="AF95" s="76">
        <v>0</v>
      </c>
      <c r="AG95" s="76">
        <v>0</v>
      </c>
      <c r="AH95" s="76">
        <v>0</v>
      </c>
      <c r="AI95" s="76">
        <v>0</v>
      </c>
      <c r="AJ95" s="76">
        <v>0</v>
      </c>
      <c r="AK95" s="76">
        <v>0</v>
      </c>
      <c r="AL95" s="76">
        <v>0</v>
      </c>
      <c r="AM95" s="76">
        <v>0</v>
      </c>
      <c r="AN95" s="76">
        <v>0</v>
      </c>
      <c r="AO95" s="76">
        <v>0</v>
      </c>
      <c r="AQ95" s="161">
        <v>-0.02</v>
      </c>
      <c r="AR95" s="161">
        <v>-0.02</v>
      </c>
      <c r="AS95" s="161">
        <v>-0.02</v>
      </c>
      <c r="AT95" s="161">
        <v>-0.02</v>
      </c>
      <c r="AU95" s="161">
        <v>-0.02</v>
      </c>
      <c r="AV95" s="161">
        <v>-0.02</v>
      </c>
      <c r="AW95" s="161">
        <v>-0.02</v>
      </c>
      <c r="AX95" s="161">
        <v>-0.02</v>
      </c>
      <c r="AY95" s="161">
        <v>-0.02</v>
      </c>
      <c r="AZ95" s="161">
        <v>-0.02</v>
      </c>
      <c r="BA95" s="161">
        <v>-0.02</v>
      </c>
      <c r="BB95" s="161">
        <v>-0.02</v>
      </c>
      <c r="BC95" s="161">
        <v>-0.02</v>
      </c>
      <c r="BD95" s="161">
        <v>-0.02</v>
      </c>
      <c r="BE95" s="161">
        <v>-0.02</v>
      </c>
      <c r="BF95" s="161">
        <v>-0.02</v>
      </c>
      <c r="BG95" s="161">
        <v>-0.02</v>
      </c>
      <c r="BH95" s="161">
        <v>-0.02</v>
      </c>
      <c r="BI95" s="161">
        <v>-0.02</v>
      </c>
      <c r="BJ95" s="161">
        <v>-0.02</v>
      </c>
      <c r="BK95" s="161">
        <v>-0.02</v>
      </c>
      <c r="BL95" s="76">
        <v>0</v>
      </c>
      <c r="BM95" s="76">
        <v>0</v>
      </c>
      <c r="BN95" s="76">
        <v>0</v>
      </c>
      <c r="BO95" s="76">
        <v>0</v>
      </c>
      <c r="BP95" s="76">
        <v>0</v>
      </c>
      <c r="BQ95" s="76">
        <v>0</v>
      </c>
      <c r="BR95" s="76">
        <v>0</v>
      </c>
      <c r="BS95" s="76">
        <v>0</v>
      </c>
      <c r="BT95" s="76">
        <v>0</v>
      </c>
      <c r="BU95" s="76">
        <v>0</v>
      </c>
      <c r="BV95" s="76">
        <v>0</v>
      </c>
      <c r="BW95" s="76">
        <v>0</v>
      </c>
      <c r="BX95" s="76">
        <v>0</v>
      </c>
      <c r="BY95" s="76">
        <v>0</v>
      </c>
      <c r="BZ95" s="76">
        <v>0</v>
      </c>
      <c r="CA95" s="76">
        <v>0</v>
      </c>
      <c r="CB95" s="76">
        <v>0</v>
      </c>
      <c r="CC95" s="76">
        <v>0</v>
      </c>
      <c r="CD95" s="76">
        <v>0</v>
      </c>
    </row>
    <row r="96" spans="1:82" ht="16.5">
      <c r="A96" s="17" t="str">
        <f t="shared" si="1"/>
        <v>零售结构性存款</v>
      </c>
      <c r="B96" s="76">
        <v>0.01</v>
      </c>
      <c r="C96" s="76">
        <v>0.01</v>
      </c>
      <c r="D96" s="76">
        <v>0.01</v>
      </c>
      <c r="E96" s="76">
        <v>0.01</v>
      </c>
      <c r="F96" s="76">
        <v>0.01</v>
      </c>
      <c r="G96" s="76">
        <v>0.01</v>
      </c>
      <c r="H96" s="76">
        <v>0.01</v>
      </c>
      <c r="I96" s="76">
        <v>0.01</v>
      </c>
      <c r="J96" s="76">
        <v>0.05</v>
      </c>
      <c r="K96" s="76">
        <v>0.01</v>
      </c>
      <c r="L96" s="76">
        <v>0.01</v>
      </c>
      <c r="M96" s="76">
        <v>0.01</v>
      </c>
      <c r="N96" s="76">
        <v>0.01</v>
      </c>
      <c r="O96" s="76">
        <v>0.01</v>
      </c>
      <c r="P96" s="76">
        <v>0.01</v>
      </c>
      <c r="Q96" s="76">
        <v>0.01</v>
      </c>
      <c r="R96" s="76">
        <v>0.01</v>
      </c>
      <c r="S96" s="76">
        <v>0.01</v>
      </c>
      <c r="T96" s="76">
        <v>0.01</v>
      </c>
      <c r="U96" s="76">
        <v>0.01</v>
      </c>
      <c r="V96" s="76">
        <v>0.01</v>
      </c>
      <c r="W96" s="76">
        <v>0</v>
      </c>
      <c r="X96" s="76">
        <v>0</v>
      </c>
      <c r="Y96" s="76">
        <v>0</v>
      </c>
      <c r="Z96" s="76">
        <v>0</v>
      </c>
      <c r="AA96" s="76">
        <v>0</v>
      </c>
      <c r="AB96" s="76">
        <v>0</v>
      </c>
      <c r="AC96" s="76">
        <v>0</v>
      </c>
      <c r="AD96" s="76">
        <v>0</v>
      </c>
      <c r="AE96" s="76">
        <v>0</v>
      </c>
      <c r="AF96" s="76">
        <v>0</v>
      </c>
      <c r="AG96" s="76">
        <v>0</v>
      </c>
      <c r="AH96" s="76">
        <v>0</v>
      </c>
      <c r="AI96" s="76">
        <v>0</v>
      </c>
      <c r="AJ96" s="76">
        <v>0</v>
      </c>
      <c r="AK96" s="76">
        <v>0</v>
      </c>
      <c r="AL96" s="76">
        <v>0</v>
      </c>
      <c r="AM96" s="76">
        <v>0</v>
      </c>
      <c r="AN96" s="76">
        <v>0</v>
      </c>
      <c r="AO96" s="76">
        <v>0</v>
      </c>
      <c r="AQ96" s="161">
        <v>-0.03</v>
      </c>
      <c r="AR96" s="161">
        <v>-0.03</v>
      </c>
      <c r="AS96" s="161">
        <v>-0.03</v>
      </c>
      <c r="AT96" s="161">
        <v>-0.03</v>
      </c>
      <c r="AU96" s="161">
        <v>-0.03</v>
      </c>
      <c r="AV96" s="161">
        <v>-0.03</v>
      </c>
      <c r="AW96" s="161">
        <v>-0.03</v>
      </c>
      <c r="AX96" s="161">
        <v>-0.03</v>
      </c>
      <c r="AY96" s="161">
        <v>-0.03</v>
      </c>
      <c r="AZ96" s="161">
        <v>-0.03</v>
      </c>
      <c r="BA96" s="161">
        <v>-0.03</v>
      </c>
      <c r="BB96" s="161">
        <v>-0.03</v>
      </c>
      <c r="BC96" s="161">
        <v>-0.03</v>
      </c>
      <c r="BD96" s="161">
        <v>-0.03</v>
      </c>
      <c r="BE96" s="161">
        <v>-0.03</v>
      </c>
      <c r="BF96" s="161">
        <v>-0.03</v>
      </c>
      <c r="BG96" s="161">
        <v>-0.03</v>
      </c>
      <c r="BH96" s="161">
        <v>-0.03</v>
      </c>
      <c r="BI96" s="161">
        <v>-0.03</v>
      </c>
      <c r="BJ96" s="161">
        <v>-0.03</v>
      </c>
      <c r="BK96" s="161">
        <v>-0.03</v>
      </c>
      <c r="BL96" s="76">
        <v>0</v>
      </c>
      <c r="BM96" s="76">
        <v>0</v>
      </c>
      <c r="BN96" s="76">
        <v>0</v>
      </c>
      <c r="BO96" s="76">
        <v>0</v>
      </c>
      <c r="BP96" s="76">
        <v>0</v>
      </c>
      <c r="BQ96" s="76">
        <v>0</v>
      </c>
      <c r="BR96" s="76">
        <v>0</v>
      </c>
      <c r="BS96" s="76">
        <v>0</v>
      </c>
      <c r="BT96" s="76">
        <v>0</v>
      </c>
      <c r="BU96" s="76">
        <v>0</v>
      </c>
      <c r="BV96" s="76">
        <v>0</v>
      </c>
      <c r="BW96" s="76">
        <v>0</v>
      </c>
      <c r="BX96" s="76">
        <v>0</v>
      </c>
      <c r="BY96" s="76">
        <v>0</v>
      </c>
      <c r="BZ96" s="76">
        <v>0</v>
      </c>
      <c r="CA96" s="76">
        <v>0</v>
      </c>
      <c r="CB96" s="76">
        <v>0</v>
      </c>
      <c r="CC96" s="76">
        <v>0</v>
      </c>
      <c r="CD96" s="76">
        <v>0</v>
      </c>
    </row>
    <row r="97" spans="1:82" ht="16.5">
      <c r="A97" s="17" t="str">
        <f t="shared" si="1"/>
        <v>零售大额存单</v>
      </c>
      <c r="B97" s="161">
        <v>0.05</v>
      </c>
      <c r="C97" s="161">
        <v>0.05</v>
      </c>
      <c r="D97" s="161">
        <v>0.05</v>
      </c>
      <c r="E97" s="161">
        <v>0.05</v>
      </c>
      <c r="F97" s="161">
        <v>0.05</v>
      </c>
      <c r="G97" s="161">
        <v>0.05</v>
      </c>
      <c r="H97" s="161">
        <v>0.05</v>
      </c>
      <c r="I97" s="161">
        <v>0.05</v>
      </c>
      <c r="J97" s="161">
        <v>0.05</v>
      </c>
      <c r="K97" s="161">
        <v>0.05</v>
      </c>
      <c r="L97" s="161">
        <v>0.05</v>
      </c>
      <c r="M97" s="161">
        <v>0.05</v>
      </c>
      <c r="N97" s="161">
        <v>0.05</v>
      </c>
      <c r="O97" s="161">
        <v>0.05</v>
      </c>
      <c r="P97" s="161">
        <v>0.05</v>
      </c>
      <c r="Q97" s="161">
        <v>0.05</v>
      </c>
      <c r="R97" s="161">
        <v>0.05</v>
      </c>
      <c r="S97" s="161">
        <v>0.05</v>
      </c>
      <c r="T97" s="161">
        <v>0.05</v>
      </c>
      <c r="U97" s="161">
        <v>0.05</v>
      </c>
      <c r="V97" s="161">
        <v>0.05</v>
      </c>
      <c r="W97" s="76">
        <v>0</v>
      </c>
      <c r="X97" s="76">
        <v>0</v>
      </c>
      <c r="Y97" s="76">
        <v>0</v>
      </c>
      <c r="Z97" s="76">
        <v>0</v>
      </c>
      <c r="AA97" s="76">
        <v>0</v>
      </c>
      <c r="AB97" s="76">
        <v>0</v>
      </c>
      <c r="AC97" s="76">
        <v>0</v>
      </c>
      <c r="AD97" s="76">
        <v>0</v>
      </c>
      <c r="AE97" s="76">
        <v>0</v>
      </c>
      <c r="AF97" s="76">
        <v>0</v>
      </c>
      <c r="AG97" s="76">
        <v>0</v>
      </c>
      <c r="AH97" s="76">
        <v>0</v>
      </c>
      <c r="AI97" s="76">
        <v>0</v>
      </c>
      <c r="AJ97" s="76">
        <v>0</v>
      </c>
      <c r="AK97" s="76">
        <v>0</v>
      </c>
      <c r="AL97" s="76">
        <v>0</v>
      </c>
      <c r="AM97" s="76">
        <v>0</v>
      </c>
      <c r="AN97" s="76">
        <v>0</v>
      </c>
      <c r="AO97" s="76">
        <v>0</v>
      </c>
      <c r="AQ97" s="161">
        <v>-0.05</v>
      </c>
      <c r="AR97" s="161">
        <v>-0.05</v>
      </c>
      <c r="AS97" s="161">
        <v>-0.05</v>
      </c>
      <c r="AT97" s="161">
        <v>-0.05</v>
      </c>
      <c r="AU97" s="161">
        <v>-0.05</v>
      </c>
      <c r="AV97" s="161">
        <v>-0.05</v>
      </c>
      <c r="AW97" s="161">
        <v>-0.05</v>
      </c>
      <c r="AX97" s="161">
        <v>-0.05</v>
      </c>
      <c r="AY97" s="161">
        <v>-0.05</v>
      </c>
      <c r="AZ97" s="161">
        <v>-0.05</v>
      </c>
      <c r="BA97" s="161">
        <v>-0.05</v>
      </c>
      <c r="BB97" s="161">
        <v>-0.05</v>
      </c>
      <c r="BC97" s="161">
        <v>-0.05</v>
      </c>
      <c r="BD97" s="161">
        <v>-0.05</v>
      </c>
      <c r="BE97" s="161">
        <v>-0.05</v>
      </c>
      <c r="BF97" s="161">
        <v>-0.05</v>
      </c>
      <c r="BG97" s="161">
        <v>-0.05</v>
      </c>
      <c r="BH97" s="161">
        <v>-0.05</v>
      </c>
      <c r="BI97" s="161">
        <v>-0.05</v>
      </c>
      <c r="BJ97" s="161">
        <v>-0.05</v>
      </c>
      <c r="BK97" s="161">
        <v>-0.05</v>
      </c>
      <c r="BL97" s="76">
        <v>0</v>
      </c>
      <c r="BM97" s="76">
        <v>0</v>
      </c>
      <c r="BN97" s="76">
        <v>0</v>
      </c>
      <c r="BO97" s="76">
        <v>0</v>
      </c>
      <c r="BP97" s="76">
        <v>0</v>
      </c>
      <c r="BQ97" s="76">
        <v>0</v>
      </c>
      <c r="BR97" s="76">
        <v>0</v>
      </c>
      <c r="BS97" s="76">
        <v>0</v>
      </c>
      <c r="BT97" s="76">
        <v>0</v>
      </c>
      <c r="BU97" s="76">
        <v>0</v>
      </c>
      <c r="BV97" s="76">
        <v>0</v>
      </c>
      <c r="BW97" s="76">
        <v>0</v>
      </c>
      <c r="BX97" s="76">
        <v>0</v>
      </c>
      <c r="BY97" s="76">
        <v>0</v>
      </c>
      <c r="BZ97" s="76">
        <v>0</v>
      </c>
      <c r="CA97" s="76">
        <v>0</v>
      </c>
      <c r="CB97" s="76">
        <v>0</v>
      </c>
      <c r="CC97" s="76">
        <v>0</v>
      </c>
      <c r="CD97" s="76">
        <v>0</v>
      </c>
    </row>
    <row r="98" spans="1:82" ht="16.5">
      <c r="A98" s="21" t="str">
        <f t="shared" si="1"/>
        <v>零售活期存款</v>
      </c>
      <c r="B98" s="161">
        <v>0</v>
      </c>
      <c r="C98" s="161">
        <v>0</v>
      </c>
      <c r="D98" s="161">
        <v>0</v>
      </c>
      <c r="E98" s="161">
        <v>0</v>
      </c>
      <c r="F98" s="161">
        <v>0</v>
      </c>
      <c r="G98" s="161">
        <v>0</v>
      </c>
      <c r="H98" s="161">
        <v>0</v>
      </c>
      <c r="I98" s="161">
        <v>0</v>
      </c>
      <c r="J98" s="161">
        <v>0</v>
      </c>
      <c r="K98" s="161">
        <v>0</v>
      </c>
      <c r="L98" s="161">
        <v>0</v>
      </c>
      <c r="M98" s="161">
        <v>0</v>
      </c>
      <c r="N98" s="161">
        <v>0</v>
      </c>
      <c r="O98" s="161">
        <v>0</v>
      </c>
      <c r="P98" s="161">
        <v>0</v>
      </c>
      <c r="Q98" s="161">
        <v>0</v>
      </c>
      <c r="R98" s="161">
        <v>0</v>
      </c>
      <c r="S98" s="161">
        <v>0</v>
      </c>
      <c r="T98" s="161">
        <v>0</v>
      </c>
      <c r="U98" s="161">
        <v>0</v>
      </c>
      <c r="V98" s="161">
        <v>0</v>
      </c>
      <c r="W98" s="76">
        <v>0</v>
      </c>
      <c r="X98" s="76">
        <v>0</v>
      </c>
      <c r="Y98" s="76">
        <v>0</v>
      </c>
      <c r="Z98" s="76">
        <v>0</v>
      </c>
      <c r="AA98" s="76">
        <v>0</v>
      </c>
      <c r="AB98" s="76">
        <v>0</v>
      </c>
      <c r="AC98" s="76">
        <v>0</v>
      </c>
      <c r="AD98" s="76">
        <v>0</v>
      </c>
      <c r="AE98" s="76">
        <v>0</v>
      </c>
      <c r="AF98" s="76">
        <v>0</v>
      </c>
      <c r="AG98" s="76">
        <v>0</v>
      </c>
      <c r="AH98" s="76">
        <v>0</v>
      </c>
      <c r="AI98" s="76">
        <v>0</v>
      </c>
      <c r="AJ98" s="76">
        <v>0</v>
      </c>
      <c r="AK98" s="76">
        <v>0</v>
      </c>
      <c r="AL98" s="76">
        <v>0</v>
      </c>
      <c r="AM98" s="76">
        <v>0</v>
      </c>
      <c r="AN98" s="76">
        <v>0</v>
      </c>
      <c r="AO98" s="76">
        <v>0</v>
      </c>
      <c r="AQ98" s="161">
        <v>0</v>
      </c>
      <c r="AR98" s="161">
        <v>0</v>
      </c>
      <c r="AS98" s="161">
        <v>0</v>
      </c>
      <c r="AT98" s="161">
        <v>0</v>
      </c>
      <c r="AU98" s="161">
        <v>0</v>
      </c>
      <c r="AV98" s="161">
        <v>0</v>
      </c>
      <c r="AW98" s="161">
        <v>0</v>
      </c>
      <c r="AX98" s="161">
        <v>0</v>
      </c>
      <c r="AY98" s="161">
        <v>0</v>
      </c>
      <c r="AZ98" s="161">
        <v>0</v>
      </c>
      <c r="BA98" s="161">
        <v>0</v>
      </c>
      <c r="BB98" s="161">
        <v>0</v>
      </c>
      <c r="BC98" s="161">
        <v>0</v>
      </c>
      <c r="BD98" s="161">
        <v>0</v>
      </c>
      <c r="BE98" s="161">
        <v>0</v>
      </c>
      <c r="BF98" s="161">
        <v>0</v>
      </c>
      <c r="BG98" s="161">
        <v>0</v>
      </c>
      <c r="BH98" s="161">
        <v>0</v>
      </c>
      <c r="BI98" s="161">
        <v>0</v>
      </c>
      <c r="BJ98" s="161">
        <v>0</v>
      </c>
      <c r="BK98" s="161">
        <v>0</v>
      </c>
      <c r="BL98" s="76">
        <v>0</v>
      </c>
      <c r="BM98" s="76">
        <v>0</v>
      </c>
      <c r="BN98" s="76">
        <v>0</v>
      </c>
      <c r="BO98" s="76">
        <v>0</v>
      </c>
      <c r="BP98" s="76">
        <v>0</v>
      </c>
      <c r="BQ98" s="76">
        <v>0</v>
      </c>
      <c r="BR98" s="76">
        <v>0</v>
      </c>
      <c r="BS98" s="76">
        <v>0</v>
      </c>
      <c r="BT98" s="76">
        <v>0</v>
      </c>
      <c r="BU98" s="76">
        <v>0</v>
      </c>
      <c r="BV98" s="76">
        <v>0</v>
      </c>
      <c r="BW98" s="76">
        <v>0</v>
      </c>
      <c r="BX98" s="76">
        <v>0</v>
      </c>
      <c r="BY98" s="76">
        <v>0</v>
      </c>
      <c r="BZ98" s="76">
        <v>0</v>
      </c>
      <c r="CA98" s="76">
        <v>0</v>
      </c>
      <c r="CB98" s="76">
        <v>0</v>
      </c>
      <c r="CC98" s="76">
        <v>0</v>
      </c>
      <c r="CD98" s="76">
        <v>0</v>
      </c>
    </row>
    <row r="99" spans="1:82" ht="16.5">
      <c r="A99" s="21" t="str">
        <f t="shared" si="1"/>
        <v>零售通知存款</v>
      </c>
      <c r="B99" s="161">
        <v>0</v>
      </c>
      <c r="C99" s="161">
        <v>0</v>
      </c>
      <c r="D99" s="161">
        <v>0</v>
      </c>
      <c r="E99" s="161">
        <v>0</v>
      </c>
      <c r="F99" s="161">
        <v>0</v>
      </c>
      <c r="G99" s="161">
        <v>0</v>
      </c>
      <c r="H99" s="161">
        <v>0</v>
      </c>
      <c r="I99" s="161">
        <v>0</v>
      </c>
      <c r="J99" s="161">
        <v>0</v>
      </c>
      <c r="K99" s="161">
        <v>0</v>
      </c>
      <c r="L99" s="161">
        <v>0</v>
      </c>
      <c r="M99" s="161">
        <v>0</v>
      </c>
      <c r="N99" s="161">
        <v>0</v>
      </c>
      <c r="O99" s="161">
        <v>0</v>
      </c>
      <c r="P99" s="161">
        <v>0</v>
      </c>
      <c r="Q99" s="161">
        <v>0</v>
      </c>
      <c r="R99" s="161">
        <v>0</v>
      </c>
      <c r="S99" s="161">
        <v>0</v>
      </c>
      <c r="T99" s="161">
        <v>0</v>
      </c>
      <c r="U99" s="161">
        <v>0</v>
      </c>
      <c r="V99" s="161">
        <v>0</v>
      </c>
      <c r="W99" s="76">
        <v>0</v>
      </c>
      <c r="X99" s="76">
        <v>0</v>
      </c>
      <c r="Y99" s="76">
        <v>0</v>
      </c>
      <c r="Z99" s="76">
        <v>0</v>
      </c>
      <c r="AA99" s="76">
        <v>0</v>
      </c>
      <c r="AB99" s="76">
        <v>0</v>
      </c>
      <c r="AC99" s="76">
        <v>0</v>
      </c>
      <c r="AD99" s="76">
        <v>0</v>
      </c>
      <c r="AE99" s="76">
        <v>0</v>
      </c>
      <c r="AF99" s="76">
        <v>0</v>
      </c>
      <c r="AG99" s="76">
        <v>0</v>
      </c>
      <c r="AH99" s="76">
        <v>0</v>
      </c>
      <c r="AI99" s="76">
        <v>0</v>
      </c>
      <c r="AJ99" s="76">
        <v>0</v>
      </c>
      <c r="AK99" s="76">
        <v>0</v>
      </c>
      <c r="AL99" s="76">
        <v>0</v>
      </c>
      <c r="AM99" s="76">
        <v>0</v>
      </c>
      <c r="AN99" s="76">
        <v>0</v>
      </c>
      <c r="AO99" s="76">
        <v>0</v>
      </c>
      <c r="AQ99" s="161">
        <v>0</v>
      </c>
      <c r="AR99" s="161">
        <v>0</v>
      </c>
      <c r="AS99" s="161">
        <v>0</v>
      </c>
      <c r="AT99" s="161">
        <v>0</v>
      </c>
      <c r="AU99" s="161">
        <v>0</v>
      </c>
      <c r="AV99" s="161">
        <v>0</v>
      </c>
      <c r="AW99" s="161">
        <v>0</v>
      </c>
      <c r="AX99" s="161">
        <v>0</v>
      </c>
      <c r="AY99" s="161">
        <v>0</v>
      </c>
      <c r="AZ99" s="161">
        <v>0</v>
      </c>
      <c r="BA99" s="161">
        <v>0</v>
      </c>
      <c r="BB99" s="161">
        <v>0</v>
      </c>
      <c r="BC99" s="161">
        <v>0</v>
      </c>
      <c r="BD99" s="161">
        <v>0</v>
      </c>
      <c r="BE99" s="161">
        <v>0</v>
      </c>
      <c r="BF99" s="161">
        <v>0</v>
      </c>
      <c r="BG99" s="161">
        <v>0</v>
      </c>
      <c r="BH99" s="161">
        <v>0</v>
      </c>
      <c r="BI99" s="161">
        <v>0</v>
      </c>
      <c r="BJ99" s="161">
        <v>0</v>
      </c>
      <c r="BK99" s="161">
        <v>0</v>
      </c>
      <c r="BL99" s="76">
        <v>0</v>
      </c>
      <c r="BM99" s="76">
        <v>0</v>
      </c>
      <c r="BN99" s="76">
        <v>0</v>
      </c>
      <c r="BO99" s="76">
        <v>0</v>
      </c>
      <c r="BP99" s="76">
        <v>0</v>
      </c>
      <c r="BQ99" s="76">
        <v>0</v>
      </c>
      <c r="BR99" s="76">
        <v>0</v>
      </c>
      <c r="BS99" s="76">
        <v>0</v>
      </c>
      <c r="BT99" s="76">
        <v>0</v>
      </c>
      <c r="BU99" s="76">
        <v>0</v>
      </c>
      <c r="BV99" s="76">
        <v>0</v>
      </c>
      <c r="BW99" s="76">
        <v>0</v>
      </c>
      <c r="BX99" s="76">
        <v>0</v>
      </c>
      <c r="BY99" s="76">
        <v>0</v>
      </c>
      <c r="BZ99" s="76">
        <v>0</v>
      </c>
      <c r="CA99" s="76">
        <v>0</v>
      </c>
      <c r="CB99" s="76">
        <v>0</v>
      </c>
      <c r="CC99" s="76">
        <v>0</v>
      </c>
      <c r="CD99" s="76">
        <v>0</v>
      </c>
    </row>
    <row r="100" spans="1:82" ht="15">
      <c r="A100" s="15" t="str">
        <f t="shared" si="1"/>
        <v>同业和其他金融机构存放款项</v>
      </c>
      <c r="B100" s="75"/>
      <c r="C100" s="75"/>
      <c r="D100" s="75"/>
      <c r="E100" s="75"/>
      <c r="F100" s="75"/>
      <c r="G100" s="75"/>
      <c r="H100" s="75"/>
      <c r="I100" s="75"/>
      <c r="J100" s="75"/>
      <c r="K100" s="75"/>
      <c r="L100" s="75"/>
      <c r="M100" s="75"/>
      <c r="N100" s="75"/>
      <c r="O100" s="75"/>
      <c r="P100" s="75"/>
      <c r="Q100" s="75"/>
      <c r="R100" s="75"/>
      <c r="S100" s="75"/>
      <c r="T100" s="75"/>
      <c r="U100" s="75"/>
      <c r="V100" s="75"/>
      <c r="W100" s="75"/>
      <c r="X100" s="75"/>
      <c r="Y100" s="75"/>
      <c r="Z100" s="75"/>
      <c r="AA100" s="75"/>
      <c r="AB100" s="75"/>
      <c r="AC100" s="75"/>
      <c r="AD100" s="75"/>
      <c r="AE100" s="75"/>
      <c r="AF100" s="75"/>
      <c r="AG100" s="75"/>
      <c r="AH100" s="75"/>
      <c r="AI100" s="75"/>
      <c r="AJ100" s="75"/>
      <c r="AK100" s="75"/>
      <c r="AL100" s="75"/>
      <c r="AM100" s="75"/>
      <c r="AN100" s="75"/>
      <c r="AO100" s="75"/>
      <c r="AQ100" s="75"/>
      <c r="AR100" s="75"/>
      <c r="AS100" s="75"/>
      <c r="AT100" s="75"/>
      <c r="AU100" s="75"/>
      <c r="AV100" s="75"/>
      <c r="AW100" s="75"/>
      <c r="AX100" s="75"/>
      <c r="AY100" s="75"/>
      <c r="AZ100" s="75"/>
      <c r="BA100" s="75"/>
      <c r="BB100" s="75"/>
      <c r="BC100" s="75"/>
      <c r="BD100" s="75"/>
      <c r="BE100" s="75"/>
      <c r="BF100" s="75"/>
      <c r="BG100" s="75"/>
      <c r="BH100" s="75"/>
      <c r="BI100" s="75"/>
      <c r="BJ100" s="75"/>
      <c r="BK100" s="75"/>
      <c r="BL100" s="75"/>
      <c r="BM100" s="75"/>
      <c r="BN100" s="75"/>
      <c r="BO100" s="75"/>
      <c r="BP100" s="75"/>
      <c r="BQ100" s="75"/>
      <c r="BR100" s="75"/>
      <c r="BS100" s="75"/>
      <c r="BT100" s="75"/>
      <c r="BU100" s="75"/>
      <c r="BV100" s="75"/>
      <c r="BW100" s="75"/>
      <c r="BX100" s="75"/>
      <c r="BY100" s="75"/>
      <c r="BZ100" s="75"/>
      <c r="CA100" s="75"/>
      <c r="CB100" s="75"/>
      <c r="CC100" s="75"/>
      <c r="CD100" s="75"/>
    </row>
    <row r="101" spans="1:82" ht="16.5">
      <c r="A101" s="21" t="str">
        <f t="shared" si="1"/>
        <v>同业存放活期</v>
      </c>
      <c r="B101" s="76">
        <v>0</v>
      </c>
      <c r="C101" s="76">
        <v>0</v>
      </c>
      <c r="D101" s="76">
        <v>0</v>
      </c>
      <c r="E101" s="76">
        <v>0</v>
      </c>
      <c r="F101" s="76">
        <v>0</v>
      </c>
      <c r="G101" s="76">
        <v>0</v>
      </c>
      <c r="H101" s="76">
        <v>0</v>
      </c>
      <c r="I101" s="76">
        <v>0</v>
      </c>
      <c r="J101" s="76">
        <v>0</v>
      </c>
      <c r="K101" s="76">
        <v>0</v>
      </c>
      <c r="L101" s="76">
        <v>0</v>
      </c>
      <c r="M101" s="76">
        <v>0</v>
      </c>
      <c r="N101" s="76">
        <v>0</v>
      </c>
      <c r="O101" s="76">
        <v>0</v>
      </c>
      <c r="P101" s="76">
        <v>0</v>
      </c>
      <c r="Q101" s="76">
        <v>0</v>
      </c>
      <c r="R101" s="76">
        <v>0</v>
      </c>
      <c r="S101" s="76">
        <v>0</v>
      </c>
      <c r="T101" s="76">
        <v>0</v>
      </c>
      <c r="U101" s="76">
        <v>0</v>
      </c>
      <c r="V101" s="76">
        <v>0</v>
      </c>
      <c r="W101" s="76">
        <v>0</v>
      </c>
      <c r="X101" s="76">
        <v>0</v>
      </c>
      <c r="Y101" s="76">
        <v>0</v>
      </c>
      <c r="Z101" s="76">
        <v>0</v>
      </c>
      <c r="AA101" s="76">
        <v>0</v>
      </c>
      <c r="AB101" s="76">
        <v>0</v>
      </c>
      <c r="AC101" s="76">
        <v>0</v>
      </c>
      <c r="AD101" s="76">
        <v>0</v>
      </c>
      <c r="AE101" s="76">
        <v>0</v>
      </c>
      <c r="AF101" s="76">
        <v>0</v>
      </c>
      <c r="AG101" s="76">
        <v>0</v>
      </c>
      <c r="AH101" s="76">
        <v>0</v>
      </c>
      <c r="AI101" s="76">
        <v>0</v>
      </c>
      <c r="AJ101" s="76">
        <v>0</v>
      </c>
      <c r="AK101" s="76">
        <v>0</v>
      </c>
      <c r="AL101" s="76">
        <v>0</v>
      </c>
      <c r="AM101" s="76">
        <v>0</v>
      </c>
      <c r="AN101" s="76">
        <v>0</v>
      </c>
      <c r="AO101" s="76">
        <v>0</v>
      </c>
      <c r="AQ101" s="76">
        <v>0</v>
      </c>
      <c r="AR101" s="76">
        <v>0</v>
      </c>
      <c r="AS101" s="76">
        <v>0</v>
      </c>
      <c r="AT101" s="76">
        <v>0</v>
      </c>
      <c r="AU101" s="76">
        <v>0</v>
      </c>
      <c r="AV101" s="76">
        <v>0</v>
      </c>
      <c r="AW101" s="76">
        <v>0</v>
      </c>
      <c r="AX101" s="76">
        <v>0</v>
      </c>
      <c r="AY101" s="76">
        <v>0</v>
      </c>
      <c r="AZ101" s="76">
        <v>0</v>
      </c>
      <c r="BA101" s="76">
        <v>0</v>
      </c>
      <c r="BB101" s="76">
        <v>0</v>
      </c>
      <c r="BC101" s="76">
        <v>0</v>
      </c>
      <c r="BD101" s="76">
        <v>0</v>
      </c>
      <c r="BE101" s="76">
        <v>0</v>
      </c>
      <c r="BF101" s="76">
        <v>0</v>
      </c>
      <c r="BG101" s="76">
        <v>0</v>
      </c>
      <c r="BH101" s="76">
        <v>0</v>
      </c>
      <c r="BI101" s="76">
        <v>0</v>
      </c>
      <c r="BJ101" s="76">
        <v>0</v>
      </c>
      <c r="BK101" s="76">
        <v>0</v>
      </c>
      <c r="BL101" s="76">
        <v>0</v>
      </c>
      <c r="BM101" s="76">
        <v>0</v>
      </c>
      <c r="BN101" s="76">
        <v>0</v>
      </c>
      <c r="BO101" s="76">
        <v>0</v>
      </c>
      <c r="BP101" s="76">
        <v>0</v>
      </c>
      <c r="BQ101" s="76">
        <v>0</v>
      </c>
      <c r="BR101" s="76">
        <v>0</v>
      </c>
      <c r="BS101" s="76">
        <v>0</v>
      </c>
      <c r="BT101" s="76">
        <v>0</v>
      </c>
      <c r="BU101" s="76">
        <v>0</v>
      </c>
      <c r="BV101" s="76">
        <v>0</v>
      </c>
      <c r="BW101" s="76">
        <v>0</v>
      </c>
      <c r="BX101" s="76">
        <v>0</v>
      </c>
      <c r="BY101" s="76">
        <v>0</v>
      </c>
      <c r="BZ101" s="76">
        <v>0</v>
      </c>
      <c r="CA101" s="76">
        <v>0</v>
      </c>
      <c r="CB101" s="76">
        <v>0</v>
      </c>
      <c r="CC101" s="76">
        <v>0</v>
      </c>
      <c r="CD101" s="76">
        <v>0</v>
      </c>
    </row>
    <row r="102" spans="1:82" ht="16.5">
      <c r="A102" s="17" t="str">
        <f t="shared" si="1"/>
        <v>同业存放定期</v>
      </c>
      <c r="B102" s="76">
        <v>0.02</v>
      </c>
      <c r="C102" s="76">
        <v>0.02</v>
      </c>
      <c r="D102" s="76">
        <v>0.03</v>
      </c>
      <c r="E102" s="76">
        <v>0.03</v>
      </c>
      <c r="F102" s="76">
        <v>0.03</v>
      </c>
      <c r="G102" s="76">
        <v>0.03</v>
      </c>
      <c r="H102" s="76">
        <v>0.03</v>
      </c>
      <c r="I102" s="76">
        <v>0.03</v>
      </c>
      <c r="J102" s="76">
        <v>0.03</v>
      </c>
      <c r="K102" s="76">
        <v>0.03</v>
      </c>
      <c r="L102" s="76">
        <v>0.03</v>
      </c>
      <c r="M102" s="76">
        <v>0.03</v>
      </c>
      <c r="N102" s="76">
        <v>0.03</v>
      </c>
      <c r="O102" s="76">
        <v>0.03</v>
      </c>
      <c r="P102" s="76">
        <v>0.03</v>
      </c>
      <c r="Q102" s="76">
        <v>0.03</v>
      </c>
      <c r="R102" s="76">
        <v>0.05</v>
      </c>
      <c r="S102" s="76">
        <v>0.05</v>
      </c>
      <c r="T102" s="76">
        <v>0.05</v>
      </c>
      <c r="U102" s="76">
        <v>0.05</v>
      </c>
      <c r="V102" s="76">
        <v>0.05</v>
      </c>
      <c r="W102" s="76">
        <v>0</v>
      </c>
      <c r="X102" s="76">
        <v>0</v>
      </c>
      <c r="Y102" s="76">
        <v>0</v>
      </c>
      <c r="Z102" s="76">
        <v>0</v>
      </c>
      <c r="AA102" s="76">
        <v>0</v>
      </c>
      <c r="AB102" s="76">
        <v>0</v>
      </c>
      <c r="AC102" s="76">
        <v>0</v>
      </c>
      <c r="AD102" s="76">
        <v>0</v>
      </c>
      <c r="AE102" s="76">
        <v>0</v>
      </c>
      <c r="AF102" s="76">
        <v>0</v>
      </c>
      <c r="AG102" s="76">
        <v>0</v>
      </c>
      <c r="AH102" s="76">
        <v>0</v>
      </c>
      <c r="AI102" s="76">
        <v>0</v>
      </c>
      <c r="AJ102" s="76">
        <v>0</v>
      </c>
      <c r="AK102" s="76">
        <v>0</v>
      </c>
      <c r="AL102" s="76">
        <v>0</v>
      </c>
      <c r="AM102" s="76">
        <v>0</v>
      </c>
      <c r="AN102" s="76">
        <v>0</v>
      </c>
      <c r="AO102" s="76">
        <v>0</v>
      </c>
      <c r="AQ102" s="76">
        <v>-0.02</v>
      </c>
      <c r="AR102" s="76">
        <v>-0.02</v>
      </c>
      <c r="AS102" s="76">
        <v>-0.03</v>
      </c>
      <c r="AT102" s="76">
        <v>-0.03</v>
      </c>
      <c r="AU102" s="76">
        <v>-0.03</v>
      </c>
      <c r="AV102" s="76">
        <v>-0.03</v>
      </c>
      <c r="AW102" s="76">
        <v>-0.03</v>
      </c>
      <c r="AX102" s="76">
        <v>-0.03</v>
      </c>
      <c r="AY102" s="76">
        <v>-0.03</v>
      </c>
      <c r="AZ102" s="76">
        <v>-0.03</v>
      </c>
      <c r="BA102" s="76">
        <v>-0.03</v>
      </c>
      <c r="BB102" s="76">
        <v>-0.03</v>
      </c>
      <c r="BC102" s="76">
        <v>-0.03</v>
      </c>
      <c r="BD102" s="76">
        <v>-0.03</v>
      </c>
      <c r="BE102" s="76">
        <v>-0.03</v>
      </c>
      <c r="BF102" s="76">
        <v>-0.03</v>
      </c>
      <c r="BG102" s="76">
        <v>-0.05</v>
      </c>
      <c r="BH102" s="76">
        <v>-0.05</v>
      </c>
      <c r="BI102" s="76">
        <v>-0.05</v>
      </c>
      <c r="BJ102" s="76">
        <v>-0.05</v>
      </c>
      <c r="BK102" s="76">
        <v>-0.05</v>
      </c>
      <c r="BL102" s="76">
        <v>0</v>
      </c>
      <c r="BM102" s="76">
        <v>0</v>
      </c>
      <c r="BN102" s="76">
        <v>0</v>
      </c>
      <c r="BO102" s="76">
        <v>0</v>
      </c>
      <c r="BP102" s="76">
        <v>0</v>
      </c>
      <c r="BQ102" s="76">
        <v>0</v>
      </c>
      <c r="BR102" s="76">
        <v>0</v>
      </c>
      <c r="BS102" s="76">
        <v>0</v>
      </c>
      <c r="BT102" s="76">
        <v>0</v>
      </c>
      <c r="BU102" s="76">
        <v>0</v>
      </c>
      <c r="BV102" s="76">
        <v>0</v>
      </c>
      <c r="BW102" s="76">
        <v>0</v>
      </c>
      <c r="BX102" s="76">
        <v>0</v>
      </c>
      <c r="BY102" s="76">
        <v>0</v>
      </c>
      <c r="BZ102" s="76">
        <v>0</v>
      </c>
      <c r="CA102" s="76">
        <v>0</v>
      </c>
      <c r="CB102" s="76">
        <v>0</v>
      </c>
      <c r="CC102" s="76">
        <v>0</v>
      </c>
      <c r="CD102" s="76">
        <v>0</v>
      </c>
    </row>
    <row r="103" spans="1:82" ht="15">
      <c r="A103" s="15" t="str">
        <f t="shared" si="1"/>
        <v>拆入资金</v>
      </c>
      <c r="B103" s="76">
        <v>0.03</v>
      </c>
      <c r="C103" s="76">
        <v>0.03</v>
      </c>
      <c r="D103" s="76">
        <v>0.03</v>
      </c>
      <c r="E103" s="76">
        <v>0.03</v>
      </c>
      <c r="F103" s="76">
        <v>0.03</v>
      </c>
      <c r="G103" s="76">
        <v>0.03</v>
      </c>
      <c r="H103" s="76">
        <v>0.03</v>
      </c>
      <c r="I103" s="76">
        <v>0.03</v>
      </c>
      <c r="J103" s="76">
        <v>0.03</v>
      </c>
      <c r="K103" s="76">
        <v>0.03</v>
      </c>
      <c r="L103" s="76">
        <v>0.03</v>
      </c>
      <c r="M103" s="76">
        <v>0.03</v>
      </c>
      <c r="N103" s="76">
        <v>0.03</v>
      </c>
      <c r="O103" s="76">
        <v>0.03</v>
      </c>
      <c r="P103" s="76">
        <v>0.03</v>
      </c>
      <c r="Q103" s="76">
        <v>0.03</v>
      </c>
      <c r="R103" s="76">
        <v>0.03</v>
      </c>
      <c r="S103" s="76">
        <v>0.03</v>
      </c>
      <c r="T103" s="76">
        <v>0.03</v>
      </c>
      <c r="U103" s="76">
        <v>0.03</v>
      </c>
      <c r="V103" s="76">
        <v>0.03</v>
      </c>
      <c r="W103" s="76">
        <v>0</v>
      </c>
      <c r="X103" s="76">
        <v>0</v>
      </c>
      <c r="Y103" s="76">
        <v>0</v>
      </c>
      <c r="Z103" s="76">
        <v>0</v>
      </c>
      <c r="AA103" s="76">
        <v>0</v>
      </c>
      <c r="AB103" s="76">
        <v>0</v>
      </c>
      <c r="AC103" s="76">
        <v>0</v>
      </c>
      <c r="AD103" s="76">
        <v>0</v>
      </c>
      <c r="AE103" s="76">
        <v>0</v>
      </c>
      <c r="AF103" s="76">
        <v>0</v>
      </c>
      <c r="AG103" s="76">
        <v>0</v>
      </c>
      <c r="AH103" s="76">
        <v>0</v>
      </c>
      <c r="AI103" s="76">
        <v>0</v>
      </c>
      <c r="AJ103" s="76">
        <v>0</v>
      </c>
      <c r="AK103" s="76">
        <v>0</v>
      </c>
      <c r="AL103" s="76">
        <v>0</v>
      </c>
      <c r="AM103" s="76">
        <v>0</v>
      </c>
      <c r="AN103" s="76">
        <v>0</v>
      </c>
      <c r="AO103" s="76">
        <v>0</v>
      </c>
      <c r="AQ103" s="76">
        <v>-0.03</v>
      </c>
      <c r="AR103" s="76">
        <v>-0.03</v>
      </c>
      <c r="AS103" s="76">
        <v>-0.03</v>
      </c>
      <c r="AT103" s="76">
        <v>-0.03</v>
      </c>
      <c r="AU103" s="76">
        <v>-0.03</v>
      </c>
      <c r="AV103" s="76">
        <v>-0.03</v>
      </c>
      <c r="AW103" s="76">
        <v>-0.03</v>
      </c>
      <c r="AX103" s="76">
        <v>-0.03</v>
      </c>
      <c r="AY103" s="76">
        <v>-0.03</v>
      </c>
      <c r="AZ103" s="76">
        <v>-0.03</v>
      </c>
      <c r="BA103" s="76">
        <v>-0.03</v>
      </c>
      <c r="BB103" s="76">
        <v>-0.03</v>
      </c>
      <c r="BC103" s="76">
        <v>-0.03</v>
      </c>
      <c r="BD103" s="76">
        <v>-0.03</v>
      </c>
      <c r="BE103" s="76">
        <v>-0.03</v>
      </c>
      <c r="BF103" s="76">
        <v>-0.03</v>
      </c>
      <c r="BG103" s="76">
        <v>-0.03</v>
      </c>
      <c r="BH103" s="76">
        <v>-0.03</v>
      </c>
      <c r="BI103" s="76">
        <v>-0.03</v>
      </c>
      <c r="BJ103" s="76">
        <v>-0.03</v>
      </c>
      <c r="BK103" s="76">
        <v>-0.03</v>
      </c>
      <c r="BL103" s="76">
        <v>0</v>
      </c>
      <c r="BM103" s="76">
        <v>0</v>
      </c>
      <c r="BN103" s="76">
        <v>0</v>
      </c>
      <c r="BO103" s="76">
        <v>0</v>
      </c>
      <c r="BP103" s="76">
        <v>0</v>
      </c>
      <c r="BQ103" s="76">
        <v>0</v>
      </c>
      <c r="BR103" s="76">
        <v>0</v>
      </c>
      <c r="BS103" s="76">
        <v>0</v>
      </c>
      <c r="BT103" s="76">
        <v>0</v>
      </c>
      <c r="BU103" s="76">
        <v>0</v>
      </c>
      <c r="BV103" s="76">
        <v>0</v>
      </c>
      <c r="BW103" s="76">
        <v>0</v>
      </c>
      <c r="BX103" s="76">
        <v>0</v>
      </c>
      <c r="BY103" s="76">
        <v>0</v>
      </c>
      <c r="BZ103" s="76">
        <v>0</v>
      </c>
      <c r="CA103" s="76">
        <v>0</v>
      </c>
      <c r="CB103" s="76">
        <v>0</v>
      </c>
      <c r="CC103" s="76">
        <v>0</v>
      </c>
      <c r="CD103" s="76">
        <v>0</v>
      </c>
    </row>
    <row r="104" spans="1:82" ht="15">
      <c r="A104" s="15" t="str">
        <f t="shared" si="1"/>
        <v>卖出回购金融资产</v>
      </c>
      <c r="B104" s="75"/>
      <c r="C104" s="75"/>
      <c r="D104" s="75"/>
      <c r="E104" s="75"/>
      <c r="F104" s="75"/>
      <c r="G104" s="75"/>
      <c r="H104" s="75"/>
      <c r="I104" s="75"/>
      <c r="J104" s="75"/>
      <c r="K104" s="75"/>
      <c r="L104" s="75"/>
      <c r="M104" s="75"/>
      <c r="N104" s="75"/>
      <c r="O104" s="75"/>
      <c r="P104" s="75"/>
      <c r="Q104" s="75"/>
      <c r="R104" s="75"/>
      <c r="S104" s="75"/>
      <c r="T104" s="75"/>
      <c r="U104" s="75"/>
      <c r="V104" s="75"/>
      <c r="W104" s="75"/>
      <c r="X104" s="75"/>
      <c r="Y104" s="75"/>
      <c r="Z104" s="75"/>
      <c r="AA104" s="75"/>
      <c r="AB104" s="75"/>
      <c r="AC104" s="75"/>
      <c r="AD104" s="75"/>
      <c r="AE104" s="75"/>
      <c r="AF104" s="75"/>
      <c r="AG104" s="75"/>
      <c r="AH104" s="75"/>
      <c r="AI104" s="75"/>
      <c r="AJ104" s="75"/>
      <c r="AK104" s="75"/>
      <c r="AL104" s="75"/>
      <c r="AM104" s="75"/>
      <c r="AN104" s="75"/>
      <c r="AO104" s="75"/>
      <c r="AQ104" s="75"/>
      <c r="AR104" s="75"/>
      <c r="AS104" s="75"/>
      <c r="AT104" s="75"/>
      <c r="AU104" s="75"/>
      <c r="AV104" s="75"/>
      <c r="AW104" s="75"/>
      <c r="AX104" s="75"/>
      <c r="AY104" s="75"/>
      <c r="AZ104" s="75"/>
      <c r="BA104" s="75"/>
      <c r="BB104" s="75"/>
      <c r="BC104" s="75"/>
      <c r="BD104" s="75"/>
      <c r="BE104" s="75"/>
      <c r="BF104" s="75"/>
      <c r="BG104" s="75"/>
      <c r="BH104" s="75"/>
      <c r="BI104" s="75"/>
      <c r="BJ104" s="75"/>
      <c r="BK104" s="75"/>
      <c r="BL104" s="75"/>
      <c r="BM104" s="75"/>
      <c r="BN104" s="75"/>
      <c r="BO104" s="75"/>
      <c r="BP104" s="75"/>
      <c r="BQ104" s="75"/>
      <c r="BR104" s="75"/>
      <c r="BS104" s="75"/>
      <c r="BT104" s="75"/>
      <c r="BU104" s="75"/>
      <c r="BV104" s="75"/>
      <c r="BW104" s="75"/>
      <c r="BX104" s="75"/>
      <c r="BY104" s="75"/>
      <c r="BZ104" s="75"/>
      <c r="CA104" s="75"/>
      <c r="CB104" s="75"/>
      <c r="CC104" s="75"/>
      <c r="CD104" s="75"/>
    </row>
    <row r="105" spans="1:82" ht="16.5">
      <c r="A105" s="17" t="str">
        <f t="shared" si="1"/>
        <v>卖出回购债券</v>
      </c>
      <c r="B105" s="76">
        <v>0.03</v>
      </c>
      <c r="C105" s="76">
        <v>0.03</v>
      </c>
      <c r="D105" s="76">
        <v>0.03</v>
      </c>
      <c r="E105" s="76">
        <v>0.03</v>
      </c>
      <c r="F105" s="76">
        <v>0.03</v>
      </c>
      <c r="G105" s="76">
        <v>0.03</v>
      </c>
      <c r="H105" s="76">
        <v>0.03</v>
      </c>
      <c r="I105" s="76">
        <v>0.03</v>
      </c>
      <c r="J105" s="76">
        <v>0.03</v>
      </c>
      <c r="K105" s="76">
        <v>0.03</v>
      </c>
      <c r="L105" s="76">
        <v>0.03</v>
      </c>
      <c r="M105" s="76">
        <v>0.03</v>
      </c>
      <c r="N105" s="76">
        <v>0.03</v>
      </c>
      <c r="O105" s="76">
        <v>0.03</v>
      </c>
      <c r="P105" s="76">
        <v>0.03</v>
      </c>
      <c r="Q105" s="76">
        <v>0.03</v>
      </c>
      <c r="R105" s="76">
        <v>0.03</v>
      </c>
      <c r="S105" s="76">
        <v>0.03</v>
      </c>
      <c r="T105" s="76">
        <v>0.03</v>
      </c>
      <c r="U105" s="76">
        <v>0.03</v>
      </c>
      <c r="V105" s="76">
        <v>0.03</v>
      </c>
      <c r="W105" s="76">
        <v>0</v>
      </c>
      <c r="X105" s="76">
        <v>0</v>
      </c>
      <c r="Y105" s="76">
        <v>0</v>
      </c>
      <c r="Z105" s="76">
        <v>0</v>
      </c>
      <c r="AA105" s="76">
        <v>0</v>
      </c>
      <c r="AB105" s="76">
        <v>0</v>
      </c>
      <c r="AC105" s="76">
        <v>0</v>
      </c>
      <c r="AD105" s="76">
        <v>0</v>
      </c>
      <c r="AE105" s="76">
        <v>0</v>
      </c>
      <c r="AF105" s="76">
        <v>0</v>
      </c>
      <c r="AG105" s="76">
        <v>0</v>
      </c>
      <c r="AH105" s="76">
        <v>0</v>
      </c>
      <c r="AI105" s="76">
        <v>0</v>
      </c>
      <c r="AJ105" s="76">
        <v>0</v>
      </c>
      <c r="AK105" s="76">
        <v>0</v>
      </c>
      <c r="AL105" s="76">
        <v>0</v>
      </c>
      <c r="AM105" s="76">
        <v>0</v>
      </c>
      <c r="AN105" s="76">
        <v>0</v>
      </c>
      <c r="AO105" s="76">
        <v>0</v>
      </c>
      <c r="AQ105" s="76">
        <v>-0.03</v>
      </c>
      <c r="AR105" s="76">
        <v>-0.03</v>
      </c>
      <c r="AS105" s="76">
        <v>-0.03</v>
      </c>
      <c r="AT105" s="76">
        <v>-0.03</v>
      </c>
      <c r="AU105" s="76">
        <v>-0.03</v>
      </c>
      <c r="AV105" s="76">
        <v>-0.03</v>
      </c>
      <c r="AW105" s="76">
        <v>-0.03</v>
      </c>
      <c r="AX105" s="76">
        <v>-0.03</v>
      </c>
      <c r="AY105" s="76">
        <v>-0.03</v>
      </c>
      <c r="AZ105" s="76">
        <v>-0.03</v>
      </c>
      <c r="BA105" s="76">
        <v>-0.03</v>
      </c>
      <c r="BB105" s="76">
        <v>-0.03</v>
      </c>
      <c r="BC105" s="76">
        <v>-0.03</v>
      </c>
      <c r="BD105" s="76">
        <v>-0.03</v>
      </c>
      <c r="BE105" s="76">
        <v>-0.03</v>
      </c>
      <c r="BF105" s="76">
        <v>-0.03</v>
      </c>
      <c r="BG105" s="76">
        <v>-0.03</v>
      </c>
      <c r="BH105" s="76">
        <v>-0.03</v>
      </c>
      <c r="BI105" s="76">
        <v>-0.03</v>
      </c>
      <c r="BJ105" s="76">
        <v>-0.03</v>
      </c>
      <c r="BK105" s="76">
        <v>-0.03</v>
      </c>
      <c r="BL105" s="76">
        <v>0</v>
      </c>
      <c r="BM105" s="76">
        <v>0</v>
      </c>
      <c r="BN105" s="76">
        <v>0</v>
      </c>
      <c r="BO105" s="76">
        <v>0</v>
      </c>
      <c r="BP105" s="76">
        <v>0</v>
      </c>
      <c r="BQ105" s="76">
        <v>0</v>
      </c>
      <c r="BR105" s="76">
        <v>0</v>
      </c>
      <c r="BS105" s="76">
        <v>0</v>
      </c>
      <c r="BT105" s="76">
        <v>0</v>
      </c>
      <c r="BU105" s="76">
        <v>0</v>
      </c>
      <c r="BV105" s="76">
        <v>0</v>
      </c>
      <c r="BW105" s="76">
        <v>0</v>
      </c>
      <c r="BX105" s="76">
        <v>0</v>
      </c>
      <c r="BY105" s="76">
        <v>0</v>
      </c>
      <c r="BZ105" s="76">
        <v>0</v>
      </c>
      <c r="CA105" s="76">
        <v>0</v>
      </c>
      <c r="CB105" s="76">
        <v>0</v>
      </c>
      <c r="CC105" s="76">
        <v>0</v>
      </c>
      <c r="CD105" s="76">
        <v>0</v>
      </c>
    </row>
    <row r="106" spans="1:82" ht="16.5">
      <c r="A106" s="17" t="str">
        <f t="shared" si="1"/>
        <v>卖出回购票据</v>
      </c>
      <c r="B106" s="76">
        <v>5.0000000000000001E-3</v>
      </c>
      <c r="C106" s="76">
        <v>5.0000000000000001E-3</v>
      </c>
      <c r="D106" s="76">
        <v>5.0000000000000001E-3</v>
      </c>
      <c r="E106" s="76">
        <v>5.0000000000000001E-3</v>
      </c>
      <c r="F106" s="76">
        <v>5.0000000000000001E-3</v>
      </c>
      <c r="G106" s="76">
        <v>5.0000000000000001E-3</v>
      </c>
      <c r="H106" s="76">
        <v>5.0000000000000001E-3</v>
      </c>
      <c r="I106" s="76">
        <v>5.0000000000000001E-3</v>
      </c>
      <c r="J106" s="76">
        <v>5.0000000000000001E-3</v>
      </c>
      <c r="K106" s="76">
        <v>5.0000000000000001E-3</v>
      </c>
      <c r="L106" s="76">
        <v>5.0000000000000001E-3</v>
      </c>
      <c r="M106" s="76">
        <v>5.0000000000000001E-3</v>
      </c>
      <c r="N106" s="76">
        <v>5.0000000000000001E-3</v>
      </c>
      <c r="O106" s="76">
        <v>5.0000000000000001E-3</v>
      </c>
      <c r="P106" s="76">
        <v>5.0000000000000001E-3</v>
      </c>
      <c r="Q106" s="76">
        <v>5.0000000000000001E-3</v>
      </c>
      <c r="R106" s="76">
        <v>5.0000000000000001E-3</v>
      </c>
      <c r="S106" s="76">
        <v>5.0000000000000001E-3</v>
      </c>
      <c r="T106" s="76">
        <v>5.0000000000000001E-3</v>
      </c>
      <c r="U106" s="76">
        <v>5.0000000000000001E-3</v>
      </c>
      <c r="V106" s="76">
        <v>5.0000000000000001E-3</v>
      </c>
      <c r="W106" s="76">
        <v>0</v>
      </c>
      <c r="X106" s="76">
        <v>0</v>
      </c>
      <c r="Y106" s="76">
        <v>0</v>
      </c>
      <c r="Z106" s="76">
        <v>0</v>
      </c>
      <c r="AA106" s="76">
        <v>0</v>
      </c>
      <c r="AB106" s="76">
        <v>0</v>
      </c>
      <c r="AC106" s="76">
        <v>0</v>
      </c>
      <c r="AD106" s="76">
        <v>0</v>
      </c>
      <c r="AE106" s="76">
        <v>0</v>
      </c>
      <c r="AF106" s="76">
        <v>0</v>
      </c>
      <c r="AG106" s="76">
        <v>0</v>
      </c>
      <c r="AH106" s="76">
        <v>0</v>
      </c>
      <c r="AI106" s="76">
        <v>0</v>
      </c>
      <c r="AJ106" s="76">
        <v>0</v>
      </c>
      <c r="AK106" s="76">
        <v>0</v>
      </c>
      <c r="AL106" s="76">
        <v>0</v>
      </c>
      <c r="AM106" s="76">
        <v>0</v>
      </c>
      <c r="AN106" s="76">
        <v>0</v>
      </c>
      <c r="AO106" s="76">
        <v>0</v>
      </c>
      <c r="AQ106" s="76">
        <v>-5.0000000000000001E-3</v>
      </c>
      <c r="AR106" s="76">
        <v>-5.0000000000000001E-3</v>
      </c>
      <c r="AS106" s="76">
        <v>-5.0000000000000001E-3</v>
      </c>
      <c r="AT106" s="76">
        <v>-5.0000000000000001E-3</v>
      </c>
      <c r="AU106" s="76">
        <v>-5.0000000000000001E-3</v>
      </c>
      <c r="AV106" s="76">
        <v>-5.0000000000000001E-3</v>
      </c>
      <c r="AW106" s="76">
        <v>-5.0000000000000001E-3</v>
      </c>
      <c r="AX106" s="76">
        <v>-5.0000000000000001E-3</v>
      </c>
      <c r="AY106" s="76">
        <v>-5.0000000000000001E-3</v>
      </c>
      <c r="AZ106" s="76">
        <v>-5.0000000000000001E-3</v>
      </c>
      <c r="BA106" s="76">
        <v>-5.0000000000000001E-3</v>
      </c>
      <c r="BB106" s="76">
        <v>-5.0000000000000001E-3</v>
      </c>
      <c r="BC106" s="76">
        <v>-5.0000000000000001E-3</v>
      </c>
      <c r="BD106" s="76">
        <v>-5.0000000000000001E-3</v>
      </c>
      <c r="BE106" s="76">
        <v>-5.0000000000000001E-3</v>
      </c>
      <c r="BF106" s="76">
        <v>-5.0000000000000001E-3</v>
      </c>
      <c r="BG106" s="76">
        <v>-5.0000000000000001E-3</v>
      </c>
      <c r="BH106" s="76">
        <v>-5.0000000000000001E-3</v>
      </c>
      <c r="BI106" s="76">
        <v>-5.0000000000000001E-3</v>
      </c>
      <c r="BJ106" s="76">
        <v>-5.0000000000000001E-3</v>
      </c>
      <c r="BK106" s="76">
        <v>-5.0000000000000001E-3</v>
      </c>
      <c r="BL106" s="76">
        <v>0</v>
      </c>
      <c r="BM106" s="76">
        <v>0</v>
      </c>
      <c r="BN106" s="76">
        <v>0</v>
      </c>
      <c r="BO106" s="76">
        <v>0</v>
      </c>
      <c r="BP106" s="76">
        <v>0</v>
      </c>
      <c r="BQ106" s="76">
        <v>0</v>
      </c>
      <c r="BR106" s="76">
        <v>0</v>
      </c>
      <c r="BS106" s="76">
        <v>0</v>
      </c>
      <c r="BT106" s="76">
        <v>0</v>
      </c>
      <c r="BU106" s="76">
        <v>0</v>
      </c>
      <c r="BV106" s="76">
        <v>0</v>
      </c>
      <c r="BW106" s="76">
        <v>0</v>
      </c>
      <c r="BX106" s="76">
        <v>0</v>
      </c>
      <c r="BY106" s="76">
        <v>0</v>
      </c>
      <c r="BZ106" s="76">
        <v>0</v>
      </c>
      <c r="CA106" s="76">
        <v>0</v>
      </c>
      <c r="CB106" s="76">
        <v>0</v>
      </c>
      <c r="CC106" s="76">
        <v>0</v>
      </c>
      <c r="CD106" s="76">
        <v>0</v>
      </c>
    </row>
    <row r="107" spans="1:82" ht="15">
      <c r="A107" s="15" t="str">
        <f t="shared" si="1"/>
        <v>应付债券</v>
      </c>
      <c r="B107" s="75"/>
      <c r="C107" s="75"/>
      <c r="D107" s="75"/>
      <c r="E107" s="75"/>
      <c r="F107" s="75"/>
      <c r="G107" s="75"/>
      <c r="H107" s="75"/>
      <c r="I107" s="75"/>
      <c r="J107" s="75"/>
      <c r="K107" s="75"/>
      <c r="L107" s="75"/>
      <c r="M107" s="75"/>
      <c r="N107" s="75"/>
      <c r="O107" s="75"/>
      <c r="P107" s="75"/>
      <c r="Q107" s="75"/>
      <c r="R107" s="75"/>
      <c r="S107" s="75"/>
      <c r="T107" s="75"/>
      <c r="U107" s="75"/>
      <c r="V107" s="75"/>
      <c r="W107" s="75"/>
      <c r="X107" s="75"/>
      <c r="Y107" s="75"/>
      <c r="Z107" s="75"/>
      <c r="AA107" s="75"/>
      <c r="AB107" s="75"/>
      <c r="AC107" s="75"/>
      <c r="AD107" s="75"/>
      <c r="AE107" s="75"/>
      <c r="AF107" s="75"/>
      <c r="AG107" s="75"/>
      <c r="AH107" s="75"/>
      <c r="AI107" s="75"/>
      <c r="AJ107" s="75"/>
      <c r="AK107" s="75"/>
      <c r="AL107" s="75"/>
      <c r="AM107" s="75"/>
      <c r="AN107" s="75"/>
      <c r="AO107" s="75"/>
      <c r="AQ107" s="75"/>
      <c r="AR107" s="75"/>
      <c r="AS107" s="75"/>
      <c r="AT107" s="75"/>
      <c r="AU107" s="75"/>
      <c r="AV107" s="75"/>
      <c r="AW107" s="75"/>
      <c r="AX107" s="75"/>
      <c r="AY107" s="75"/>
      <c r="AZ107" s="75"/>
      <c r="BA107" s="75"/>
      <c r="BB107" s="75"/>
      <c r="BC107" s="75"/>
      <c r="BD107" s="75"/>
      <c r="BE107" s="75"/>
      <c r="BF107" s="75"/>
      <c r="BG107" s="75"/>
      <c r="BH107" s="75"/>
      <c r="BI107" s="75"/>
      <c r="BJ107" s="75"/>
      <c r="BK107" s="75"/>
      <c r="BL107" s="75"/>
      <c r="BM107" s="75"/>
      <c r="BN107" s="75"/>
      <c r="BO107" s="75"/>
      <c r="BP107" s="75"/>
      <c r="BQ107" s="75"/>
      <c r="BR107" s="75"/>
      <c r="BS107" s="75"/>
      <c r="BT107" s="75"/>
      <c r="BU107" s="75"/>
      <c r="BV107" s="75"/>
      <c r="BW107" s="75"/>
      <c r="BX107" s="75"/>
      <c r="BY107" s="75"/>
      <c r="BZ107" s="75"/>
      <c r="CA107" s="75"/>
      <c r="CB107" s="75"/>
      <c r="CC107" s="75"/>
      <c r="CD107" s="75"/>
    </row>
    <row r="108" spans="1:82" ht="16.5">
      <c r="A108" s="17" t="str">
        <f t="shared" si="1"/>
        <v>次级定期债券</v>
      </c>
      <c r="B108" s="161">
        <v>0</v>
      </c>
      <c r="C108" s="161">
        <v>0</v>
      </c>
      <c r="D108" s="161">
        <v>0</v>
      </c>
      <c r="E108" s="161">
        <v>0</v>
      </c>
      <c r="F108" s="161">
        <v>0</v>
      </c>
      <c r="G108" s="161">
        <v>0</v>
      </c>
      <c r="H108" s="161">
        <v>0</v>
      </c>
      <c r="I108" s="161">
        <v>0</v>
      </c>
      <c r="J108" s="161">
        <v>0</v>
      </c>
      <c r="K108" s="161">
        <v>0</v>
      </c>
      <c r="L108" s="161">
        <v>0</v>
      </c>
      <c r="M108" s="161">
        <v>0</v>
      </c>
      <c r="N108" s="161">
        <v>0</v>
      </c>
      <c r="O108" s="161">
        <v>0</v>
      </c>
      <c r="P108" s="161">
        <v>0</v>
      </c>
      <c r="Q108" s="161">
        <v>0</v>
      </c>
      <c r="R108" s="161">
        <v>0</v>
      </c>
      <c r="S108" s="76">
        <v>0</v>
      </c>
      <c r="T108" s="76">
        <v>0</v>
      </c>
      <c r="U108" s="76">
        <v>0</v>
      </c>
      <c r="V108" s="76">
        <v>0</v>
      </c>
      <c r="W108" s="76">
        <v>0</v>
      </c>
      <c r="X108" s="76">
        <v>0</v>
      </c>
      <c r="Y108" s="76">
        <v>0</v>
      </c>
      <c r="Z108" s="76">
        <v>0</v>
      </c>
      <c r="AA108" s="76">
        <v>0</v>
      </c>
      <c r="AB108" s="76">
        <v>0</v>
      </c>
      <c r="AC108" s="76">
        <v>0</v>
      </c>
      <c r="AD108" s="76">
        <v>0</v>
      </c>
      <c r="AE108" s="76">
        <v>0</v>
      </c>
      <c r="AF108" s="76">
        <v>0</v>
      </c>
      <c r="AG108" s="76">
        <v>0</v>
      </c>
      <c r="AH108" s="76">
        <v>0</v>
      </c>
      <c r="AI108" s="76">
        <v>0</v>
      </c>
      <c r="AJ108" s="76">
        <v>0</v>
      </c>
      <c r="AK108" s="76">
        <v>0</v>
      </c>
      <c r="AL108" s="76">
        <v>0</v>
      </c>
      <c r="AM108" s="76">
        <v>0</v>
      </c>
      <c r="AN108" s="76">
        <v>0</v>
      </c>
      <c r="AO108" s="76">
        <v>0</v>
      </c>
      <c r="AQ108" s="161">
        <v>0</v>
      </c>
      <c r="AR108" s="161">
        <v>0</v>
      </c>
      <c r="AS108" s="161">
        <v>0</v>
      </c>
      <c r="AT108" s="161">
        <v>0</v>
      </c>
      <c r="AU108" s="161">
        <v>0</v>
      </c>
      <c r="AV108" s="161">
        <v>0</v>
      </c>
      <c r="AW108" s="161">
        <v>0</v>
      </c>
      <c r="AX108" s="161">
        <v>0</v>
      </c>
      <c r="AY108" s="161">
        <v>0</v>
      </c>
      <c r="AZ108" s="161">
        <v>0</v>
      </c>
      <c r="BA108" s="161">
        <v>0</v>
      </c>
      <c r="BB108" s="161">
        <v>0</v>
      </c>
      <c r="BC108" s="161">
        <v>0</v>
      </c>
      <c r="BD108" s="161">
        <v>0</v>
      </c>
      <c r="BE108" s="161">
        <v>0</v>
      </c>
      <c r="BF108" s="161">
        <v>0</v>
      </c>
      <c r="BG108" s="161">
        <v>0</v>
      </c>
      <c r="BH108" s="76">
        <v>0</v>
      </c>
      <c r="BI108" s="76">
        <v>0</v>
      </c>
      <c r="BJ108" s="76">
        <v>0</v>
      </c>
      <c r="BK108" s="76">
        <v>0</v>
      </c>
      <c r="BL108" s="76">
        <v>0</v>
      </c>
      <c r="BM108" s="76">
        <v>0</v>
      </c>
      <c r="BN108" s="76">
        <v>0</v>
      </c>
      <c r="BO108" s="76">
        <v>0</v>
      </c>
      <c r="BP108" s="76">
        <v>0</v>
      </c>
      <c r="BQ108" s="76">
        <v>0</v>
      </c>
      <c r="BR108" s="76">
        <v>0</v>
      </c>
      <c r="BS108" s="76">
        <v>0</v>
      </c>
      <c r="BT108" s="76">
        <v>0</v>
      </c>
      <c r="BU108" s="76">
        <v>0</v>
      </c>
      <c r="BV108" s="76">
        <v>0</v>
      </c>
      <c r="BW108" s="76">
        <v>0</v>
      </c>
      <c r="BX108" s="76">
        <v>0</v>
      </c>
      <c r="BY108" s="76">
        <v>0</v>
      </c>
      <c r="BZ108" s="76">
        <v>0</v>
      </c>
      <c r="CA108" s="76">
        <v>0</v>
      </c>
      <c r="CB108" s="76">
        <v>0</v>
      </c>
      <c r="CC108" s="76">
        <v>0</v>
      </c>
      <c r="CD108" s="76">
        <v>0</v>
      </c>
    </row>
    <row r="109" spans="1:82" ht="16.5">
      <c r="A109" s="17" t="str">
        <f t="shared" si="1"/>
        <v>长期债券</v>
      </c>
      <c r="B109" s="161">
        <v>0</v>
      </c>
      <c r="C109" s="161">
        <v>0</v>
      </c>
      <c r="D109" s="161">
        <v>0</v>
      </c>
      <c r="E109" s="161">
        <v>0</v>
      </c>
      <c r="F109" s="161">
        <v>0</v>
      </c>
      <c r="G109" s="161">
        <v>0</v>
      </c>
      <c r="H109" s="161">
        <v>0</v>
      </c>
      <c r="I109" s="161">
        <v>0</v>
      </c>
      <c r="J109" s="161">
        <v>0</v>
      </c>
      <c r="K109" s="161">
        <v>0</v>
      </c>
      <c r="L109" s="161">
        <v>0</v>
      </c>
      <c r="M109" s="161">
        <v>0</v>
      </c>
      <c r="N109" s="161">
        <v>0</v>
      </c>
      <c r="O109" s="161">
        <v>0</v>
      </c>
      <c r="P109" s="161">
        <v>0</v>
      </c>
      <c r="Q109" s="161">
        <v>0</v>
      </c>
      <c r="R109" s="161">
        <v>0</v>
      </c>
      <c r="S109" s="76">
        <v>0</v>
      </c>
      <c r="T109" s="76">
        <v>0</v>
      </c>
      <c r="U109" s="76">
        <v>0</v>
      </c>
      <c r="V109" s="76">
        <v>0</v>
      </c>
      <c r="W109" s="76">
        <v>0</v>
      </c>
      <c r="X109" s="76">
        <v>0</v>
      </c>
      <c r="Y109" s="76">
        <v>0</v>
      </c>
      <c r="Z109" s="76">
        <v>0</v>
      </c>
      <c r="AA109" s="76">
        <v>0</v>
      </c>
      <c r="AB109" s="76">
        <v>0</v>
      </c>
      <c r="AC109" s="76">
        <v>0</v>
      </c>
      <c r="AD109" s="76">
        <v>0</v>
      </c>
      <c r="AE109" s="76">
        <v>0</v>
      </c>
      <c r="AF109" s="76">
        <v>0</v>
      </c>
      <c r="AG109" s="76">
        <v>0</v>
      </c>
      <c r="AH109" s="76">
        <v>0</v>
      </c>
      <c r="AI109" s="76">
        <v>0</v>
      </c>
      <c r="AJ109" s="76">
        <v>0</v>
      </c>
      <c r="AK109" s="76">
        <v>0</v>
      </c>
      <c r="AL109" s="76">
        <v>0</v>
      </c>
      <c r="AM109" s="76">
        <v>0</v>
      </c>
      <c r="AN109" s="76">
        <v>0</v>
      </c>
      <c r="AO109" s="76">
        <v>0</v>
      </c>
      <c r="AQ109" s="161">
        <v>0</v>
      </c>
      <c r="AR109" s="161">
        <v>0</v>
      </c>
      <c r="AS109" s="161">
        <v>0</v>
      </c>
      <c r="AT109" s="161">
        <v>0</v>
      </c>
      <c r="AU109" s="161">
        <v>0</v>
      </c>
      <c r="AV109" s="161">
        <v>0</v>
      </c>
      <c r="AW109" s="161">
        <v>0</v>
      </c>
      <c r="AX109" s="161">
        <v>0</v>
      </c>
      <c r="AY109" s="161">
        <v>0</v>
      </c>
      <c r="AZ109" s="161">
        <v>0</v>
      </c>
      <c r="BA109" s="161">
        <v>0</v>
      </c>
      <c r="BB109" s="161">
        <v>0</v>
      </c>
      <c r="BC109" s="161">
        <v>0</v>
      </c>
      <c r="BD109" s="161">
        <v>0</v>
      </c>
      <c r="BE109" s="161">
        <v>0</v>
      </c>
      <c r="BF109" s="161">
        <v>0</v>
      </c>
      <c r="BG109" s="161">
        <v>0</v>
      </c>
      <c r="BH109" s="76">
        <v>0</v>
      </c>
      <c r="BI109" s="76">
        <v>0</v>
      </c>
      <c r="BJ109" s="76">
        <v>0</v>
      </c>
      <c r="BK109" s="76">
        <v>0</v>
      </c>
      <c r="BL109" s="76">
        <v>0</v>
      </c>
      <c r="BM109" s="76">
        <v>0</v>
      </c>
      <c r="BN109" s="76">
        <v>0</v>
      </c>
      <c r="BO109" s="76">
        <v>0</v>
      </c>
      <c r="BP109" s="76">
        <v>0</v>
      </c>
      <c r="BQ109" s="76">
        <v>0</v>
      </c>
      <c r="BR109" s="76">
        <v>0</v>
      </c>
      <c r="BS109" s="76">
        <v>0</v>
      </c>
      <c r="BT109" s="76">
        <v>0</v>
      </c>
      <c r="BU109" s="76">
        <v>0</v>
      </c>
      <c r="BV109" s="76">
        <v>0</v>
      </c>
      <c r="BW109" s="76">
        <v>0</v>
      </c>
      <c r="BX109" s="76">
        <v>0</v>
      </c>
      <c r="BY109" s="76">
        <v>0</v>
      </c>
      <c r="BZ109" s="76">
        <v>0</v>
      </c>
      <c r="CA109" s="76">
        <v>0</v>
      </c>
      <c r="CB109" s="76">
        <v>0</v>
      </c>
      <c r="CC109" s="76">
        <v>0</v>
      </c>
      <c r="CD109" s="76">
        <v>0</v>
      </c>
    </row>
    <row r="110" spans="1:82" ht="16.5">
      <c r="A110" s="17" t="str">
        <f t="shared" si="1"/>
        <v>同业存单</v>
      </c>
      <c r="B110" s="161">
        <v>0.02</v>
      </c>
      <c r="C110" s="161">
        <v>0.02</v>
      </c>
      <c r="D110" s="161">
        <v>0.02</v>
      </c>
      <c r="E110" s="161">
        <v>0.02</v>
      </c>
      <c r="F110" s="161">
        <v>0.02</v>
      </c>
      <c r="G110" s="161">
        <v>0.02</v>
      </c>
      <c r="H110" s="161">
        <v>0.02</v>
      </c>
      <c r="I110" s="161">
        <v>0.02</v>
      </c>
      <c r="J110" s="161">
        <v>0.02</v>
      </c>
      <c r="K110" s="161">
        <v>0.02</v>
      </c>
      <c r="L110" s="161">
        <v>0.02</v>
      </c>
      <c r="M110" s="161">
        <v>0.02</v>
      </c>
      <c r="N110" s="161">
        <v>0.02</v>
      </c>
      <c r="O110" s="161">
        <v>0.02</v>
      </c>
      <c r="P110" s="161">
        <v>0.02</v>
      </c>
      <c r="Q110" s="161">
        <v>0.02</v>
      </c>
      <c r="R110" s="161">
        <v>0.02</v>
      </c>
      <c r="S110" s="161">
        <v>0.02</v>
      </c>
      <c r="T110" s="161">
        <v>0.02</v>
      </c>
      <c r="U110" s="161">
        <v>0.02</v>
      </c>
      <c r="V110" s="161">
        <v>0.02</v>
      </c>
      <c r="W110" s="76">
        <v>0</v>
      </c>
      <c r="X110" s="76">
        <v>0</v>
      </c>
      <c r="Y110" s="76">
        <v>0</v>
      </c>
      <c r="Z110" s="76">
        <v>0</v>
      </c>
      <c r="AA110" s="76">
        <v>0</v>
      </c>
      <c r="AB110" s="76">
        <v>0</v>
      </c>
      <c r="AC110" s="76">
        <v>0</v>
      </c>
      <c r="AD110" s="76">
        <v>0</v>
      </c>
      <c r="AE110" s="76">
        <v>0</v>
      </c>
      <c r="AF110" s="76">
        <v>0</v>
      </c>
      <c r="AG110" s="76">
        <v>0</v>
      </c>
      <c r="AH110" s="76">
        <v>0</v>
      </c>
      <c r="AI110" s="76">
        <v>0</v>
      </c>
      <c r="AJ110" s="76">
        <v>0</v>
      </c>
      <c r="AK110" s="76">
        <v>0</v>
      </c>
      <c r="AL110" s="76">
        <v>0</v>
      </c>
      <c r="AM110" s="76">
        <v>0</v>
      </c>
      <c r="AN110" s="76">
        <v>0</v>
      </c>
      <c r="AO110" s="76">
        <v>0</v>
      </c>
      <c r="AQ110" s="161">
        <v>-0.02</v>
      </c>
      <c r="AR110" s="161">
        <v>-0.02</v>
      </c>
      <c r="AS110" s="161">
        <v>-0.02</v>
      </c>
      <c r="AT110" s="161">
        <v>-0.02</v>
      </c>
      <c r="AU110" s="161">
        <v>-0.02</v>
      </c>
      <c r="AV110" s="161">
        <v>-0.02</v>
      </c>
      <c r="AW110" s="161">
        <v>-0.02</v>
      </c>
      <c r="AX110" s="161">
        <v>-0.02</v>
      </c>
      <c r="AY110" s="161">
        <v>-0.02</v>
      </c>
      <c r="AZ110" s="161">
        <v>-0.02</v>
      </c>
      <c r="BA110" s="161">
        <v>-0.02</v>
      </c>
      <c r="BB110" s="161">
        <v>-0.02</v>
      </c>
      <c r="BC110" s="161">
        <v>-0.02</v>
      </c>
      <c r="BD110" s="161">
        <v>-0.02</v>
      </c>
      <c r="BE110" s="161">
        <v>-0.02</v>
      </c>
      <c r="BF110" s="161">
        <v>-0.02</v>
      </c>
      <c r="BG110" s="161">
        <v>-0.02</v>
      </c>
      <c r="BH110" s="161">
        <v>-0.02</v>
      </c>
      <c r="BI110" s="161">
        <v>-0.02</v>
      </c>
      <c r="BJ110" s="161">
        <v>-0.02</v>
      </c>
      <c r="BK110" s="161">
        <v>-0.02</v>
      </c>
      <c r="BL110" s="76">
        <v>0</v>
      </c>
      <c r="BM110" s="76">
        <v>0</v>
      </c>
      <c r="BN110" s="76">
        <v>0</v>
      </c>
      <c r="BO110" s="76">
        <v>0</v>
      </c>
      <c r="BP110" s="76">
        <v>0</v>
      </c>
      <c r="BQ110" s="76">
        <v>0</v>
      </c>
      <c r="BR110" s="76">
        <v>0</v>
      </c>
      <c r="BS110" s="76">
        <v>0</v>
      </c>
      <c r="BT110" s="76">
        <v>0</v>
      </c>
      <c r="BU110" s="76">
        <v>0</v>
      </c>
      <c r="BV110" s="76">
        <v>0</v>
      </c>
      <c r="BW110" s="76">
        <v>0</v>
      </c>
      <c r="BX110" s="76">
        <v>0</v>
      </c>
      <c r="BY110" s="76">
        <v>0</v>
      </c>
      <c r="BZ110" s="76">
        <v>0</v>
      </c>
      <c r="CA110" s="76">
        <v>0</v>
      </c>
      <c r="CB110" s="76">
        <v>0</v>
      </c>
      <c r="CC110" s="76">
        <v>0</v>
      </c>
      <c r="CD110" s="76">
        <v>0</v>
      </c>
    </row>
    <row r="111" spans="1:82" ht="15">
      <c r="A111" s="15" t="str">
        <f t="shared" si="1"/>
        <v>向央行借款</v>
      </c>
      <c r="B111" s="161">
        <v>5.0000000000000001E-3</v>
      </c>
      <c r="C111" s="161">
        <v>5.0000000000000001E-3</v>
      </c>
      <c r="D111" s="161">
        <v>5.0000000000000001E-3</v>
      </c>
      <c r="E111" s="161">
        <v>5.0000000000000001E-3</v>
      </c>
      <c r="F111" s="161">
        <v>0</v>
      </c>
      <c r="G111" s="161">
        <v>0</v>
      </c>
      <c r="H111" s="161">
        <v>0</v>
      </c>
      <c r="I111" s="161">
        <v>0</v>
      </c>
      <c r="J111" s="161">
        <v>0</v>
      </c>
      <c r="K111" s="161">
        <v>0</v>
      </c>
      <c r="L111" s="161">
        <v>0</v>
      </c>
      <c r="M111" s="161">
        <v>0</v>
      </c>
      <c r="N111" s="161">
        <v>0</v>
      </c>
      <c r="O111" s="161">
        <v>0</v>
      </c>
      <c r="P111" s="161">
        <v>0</v>
      </c>
      <c r="Q111" s="161">
        <v>0</v>
      </c>
      <c r="R111" s="161">
        <v>0.01</v>
      </c>
      <c r="S111" s="161">
        <v>0.01</v>
      </c>
      <c r="T111" s="161">
        <v>0.01</v>
      </c>
      <c r="U111" s="161">
        <v>0.01</v>
      </c>
      <c r="V111" s="161">
        <v>0.01</v>
      </c>
      <c r="W111" s="76">
        <v>0</v>
      </c>
      <c r="X111" s="76">
        <v>0</v>
      </c>
      <c r="Y111" s="76">
        <v>0</v>
      </c>
      <c r="Z111" s="76">
        <v>0</v>
      </c>
      <c r="AA111" s="76">
        <v>0</v>
      </c>
      <c r="AB111" s="76">
        <v>0</v>
      </c>
      <c r="AC111" s="76">
        <v>0</v>
      </c>
      <c r="AD111" s="76">
        <v>0</v>
      </c>
      <c r="AE111" s="76">
        <v>0</v>
      </c>
      <c r="AF111" s="76">
        <v>0</v>
      </c>
      <c r="AG111" s="76">
        <v>0</v>
      </c>
      <c r="AH111" s="76">
        <v>0</v>
      </c>
      <c r="AI111" s="76">
        <v>0</v>
      </c>
      <c r="AJ111" s="76">
        <v>0</v>
      </c>
      <c r="AK111" s="76">
        <v>0</v>
      </c>
      <c r="AL111" s="76">
        <v>0</v>
      </c>
      <c r="AM111" s="76">
        <v>0</v>
      </c>
      <c r="AN111" s="76">
        <v>0</v>
      </c>
      <c r="AO111" s="76">
        <v>0</v>
      </c>
      <c r="AQ111" s="161">
        <v>-5.0000000000000001E-3</v>
      </c>
      <c r="AR111" s="161">
        <v>-5.0000000000000001E-3</v>
      </c>
      <c r="AS111" s="161">
        <v>-5.0000000000000001E-3</v>
      </c>
      <c r="AT111" s="161">
        <v>-5.0000000000000001E-3</v>
      </c>
      <c r="AU111" s="161">
        <v>-5.0000000000000001E-3</v>
      </c>
      <c r="AV111" s="161">
        <v>-5.0000000000000001E-3</v>
      </c>
      <c r="AW111" s="161">
        <v>-5.0000000000000001E-3</v>
      </c>
      <c r="AX111" s="161">
        <v>-5.0000000000000001E-3</v>
      </c>
      <c r="AY111" s="161">
        <v>-5.0000000000000001E-3</v>
      </c>
      <c r="AZ111" s="161">
        <v>-5.0000000000000001E-3</v>
      </c>
      <c r="BA111" s="161">
        <v>-5.0000000000000001E-3</v>
      </c>
      <c r="BB111" s="161">
        <v>0</v>
      </c>
      <c r="BC111" s="161">
        <v>0</v>
      </c>
      <c r="BD111" s="161">
        <v>-0.01</v>
      </c>
      <c r="BE111" s="161">
        <v>-0.01</v>
      </c>
      <c r="BF111" s="161">
        <v>-0.01</v>
      </c>
      <c r="BG111" s="161">
        <v>-0.01</v>
      </c>
      <c r="BH111" s="161">
        <v>-0.01</v>
      </c>
      <c r="BI111" s="161">
        <v>-0.01</v>
      </c>
      <c r="BJ111" s="161">
        <v>-0.01</v>
      </c>
      <c r="BK111" s="161">
        <v>-0.01</v>
      </c>
      <c r="BL111" s="76">
        <v>0</v>
      </c>
      <c r="BM111" s="76">
        <v>0</v>
      </c>
      <c r="BN111" s="76">
        <v>0</v>
      </c>
      <c r="BO111" s="76">
        <v>0</v>
      </c>
      <c r="BP111" s="76">
        <v>0</v>
      </c>
      <c r="BQ111" s="76">
        <v>0</v>
      </c>
      <c r="BR111" s="76">
        <v>0</v>
      </c>
      <c r="BS111" s="76">
        <v>0</v>
      </c>
      <c r="BT111" s="76">
        <v>0</v>
      </c>
      <c r="BU111" s="76">
        <v>0</v>
      </c>
      <c r="BV111" s="76">
        <v>0</v>
      </c>
      <c r="BW111" s="76">
        <v>0</v>
      </c>
      <c r="BX111" s="76">
        <v>0</v>
      </c>
      <c r="BY111" s="76">
        <v>0</v>
      </c>
      <c r="BZ111" s="76">
        <v>0</v>
      </c>
      <c r="CA111" s="76">
        <v>0</v>
      </c>
      <c r="CB111" s="76">
        <v>0</v>
      </c>
      <c r="CC111" s="76">
        <v>0</v>
      </c>
      <c r="CD111" s="76">
        <v>0</v>
      </c>
    </row>
    <row r="113" spans="1:41" ht="33.75" customHeight="1">
      <c r="B113" s="520" t="s">
        <v>426</v>
      </c>
      <c r="C113" s="520"/>
      <c r="D113" s="520"/>
      <c r="E113" s="520"/>
      <c r="F113" s="520"/>
      <c r="G113" s="520"/>
      <c r="H113" s="520"/>
    </row>
    <row r="114" spans="1:41" ht="16.5">
      <c r="A114" s="120" t="s">
        <v>351</v>
      </c>
      <c r="B114" s="119">
        <v>1</v>
      </c>
      <c r="C114" s="119">
        <v>2</v>
      </c>
      <c r="D114" s="119">
        <v>3</v>
      </c>
      <c r="E114" s="119">
        <v>4</v>
      </c>
      <c r="F114" s="119">
        <v>5</v>
      </c>
      <c r="G114" s="119">
        <v>6</v>
      </c>
      <c r="H114" s="119">
        <v>7</v>
      </c>
      <c r="I114" s="119">
        <v>8</v>
      </c>
      <c r="J114" s="119">
        <v>9</v>
      </c>
      <c r="K114" s="119">
        <v>10</v>
      </c>
      <c r="L114" s="119">
        <v>11</v>
      </c>
      <c r="M114" s="119">
        <v>12</v>
      </c>
      <c r="N114" s="119">
        <v>13</v>
      </c>
      <c r="O114" s="119">
        <v>14</v>
      </c>
      <c r="P114" s="119">
        <v>15</v>
      </c>
      <c r="Q114" s="119">
        <v>16</v>
      </c>
      <c r="R114" s="119">
        <v>17</v>
      </c>
      <c r="S114" s="119">
        <v>18</v>
      </c>
      <c r="T114" s="119">
        <v>19</v>
      </c>
      <c r="U114" s="119">
        <v>20</v>
      </c>
      <c r="V114" s="119">
        <v>21</v>
      </c>
      <c r="W114" s="119">
        <v>22</v>
      </c>
      <c r="X114" s="119">
        <v>23</v>
      </c>
      <c r="Y114" s="119">
        <v>24</v>
      </c>
      <c r="Z114" s="119">
        <v>25</v>
      </c>
      <c r="AA114" s="119">
        <v>26</v>
      </c>
      <c r="AB114" s="119">
        <v>27</v>
      </c>
      <c r="AC114" s="119">
        <v>28</v>
      </c>
      <c r="AD114" s="119">
        <v>29</v>
      </c>
      <c r="AE114" s="119">
        <v>30</v>
      </c>
      <c r="AF114" s="119">
        <v>31</v>
      </c>
      <c r="AG114" s="119">
        <v>32</v>
      </c>
      <c r="AH114" s="119">
        <v>33</v>
      </c>
      <c r="AI114" s="119">
        <v>34</v>
      </c>
      <c r="AJ114" s="119">
        <v>35</v>
      </c>
      <c r="AK114" s="119">
        <v>36</v>
      </c>
      <c r="AL114" s="119">
        <v>37</v>
      </c>
      <c r="AM114" s="119">
        <v>38</v>
      </c>
      <c r="AN114" s="119">
        <v>39</v>
      </c>
      <c r="AO114" s="119">
        <v>40</v>
      </c>
    </row>
    <row r="115" spans="1:41" ht="15">
      <c r="A115" s="14" t="str">
        <f t="shared" ref="A115:A146" si="2">A60</f>
        <v>资产端</v>
      </c>
      <c r="B115" s="75"/>
      <c r="C115" s="75"/>
      <c r="D115" s="75"/>
      <c r="E115" s="75"/>
      <c r="F115" s="75"/>
      <c r="G115" s="75"/>
      <c r="H115" s="75"/>
      <c r="I115" s="75"/>
      <c r="J115" s="75"/>
      <c r="K115" s="75"/>
      <c r="L115" s="75"/>
      <c r="M115" s="75"/>
      <c r="N115" s="75"/>
      <c r="O115" s="75"/>
      <c r="P115" s="75"/>
      <c r="Q115" s="75"/>
      <c r="R115" s="75"/>
      <c r="S115" s="75"/>
      <c r="T115" s="75"/>
      <c r="U115" s="75"/>
      <c r="V115" s="75"/>
      <c r="W115" s="75"/>
      <c r="X115" s="75"/>
      <c r="Y115" s="75"/>
      <c r="Z115" s="75"/>
      <c r="AA115" s="75"/>
      <c r="AB115" s="75"/>
      <c r="AC115" s="75"/>
      <c r="AD115" s="75"/>
      <c r="AE115" s="75"/>
      <c r="AF115" s="75"/>
      <c r="AG115" s="75"/>
      <c r="AH115" s="75"/>
      <c r="AI115" s="75"/>
      <c r="AJ115" s="75"/>
      <c r="AK115" s="75"/>
      <c r="AL115" s="75"/>
      <c r="AM115" s="75"/>
      <c r="AN115" s="75"/>
      <c r="AO115" s="75"/>
    </row>
    <row r="116" spans="1:41" ht="15">
      <c r="A116" s="15" t="str">
        <f t="shared" si="2"/>
        <v>贷款和垫款</v>
      </c>
      <c r="B116" s="75"/>
      <c r="C116" s="75"/>
      <c r="D116" s="75"/>
      <c r="E116" s="75"/>
      <c r="F116" s="75"/>
      <c r="G116" s="75"/>
      <c r="H116" s="75"/>
      <c r="I116" s="75"/>
      <c r="J116" s="75"/>
      <c r="K116" s="75"/>
      <c r="L116" s="75"/>
      <c r="M116" s="75"/>
      <c r="N116" s="75"/>
      <c r="O116" s="75"/>
      <c r="P116" s="75"/>
      <c r="Q116" s="75"/>
      <c r="R116" s="75"/>
      <c r="S116" s="75"/>
      <c r="T116" s="75"/>
      <c r="U116" s="75"/>
      <c r="V116" s="75"/>
      <c r="W116" s="75"/>
      <c r="X116" s="75"/>
      <c r="Y116" s="75"/>
      <c r="Z116" s="75"/>
      <c r="AA116" s="75"/>
      <c r="AB116" s="75"/>
      <c r="AC116" s="75"/>
      <c r="AD116" s="75"/>
      <c r="AE116" s="75"/>
      <c r="AF116" s="75"/>
      <c r="AG116" s="75"/>
      <c r="AH116" s="75"/>
      <c r="AI116" s="75"/>
      <c r="AJ116" s="75"/>
      <c r="AK116" s="75"/>
      <c r="AL116" s="75"/>
      <c r="AM116" s="75"/>
      <c r="AN116" s="75"/>
      <c r="AO116" s="75"/>
    </row>
    <row r="117" spans="1:41" ht="16.5">
      <c r="A117" s="17" t="str">
        <f t="shared" si="2"/>
        <v>公司贷款</v>
      </c>
      <c r="B117" s="92">
        <f>业务净增量_基准情景!C6</f>
        <v>-94.94005507770089</v>
      </c>
      <c r="C117" s="92">
        <f>业务净增量_基准情景!D6</f>
        <v>216.5</v>
      </c>
      <c r="D117" s="92">
        <f>业务净增量_基准情景!E6</f>
        <v>58.33333333333394</v>
      </c>
      <c r="E117" s="92">
        <f>业务净增量_基准情景!F6</f>
        <v>58.33333333333394</v>
      </c>
      <c r="F117" s="92">
        <f>业务净增量_基准情景!G6</f>
        <v>58.33333333333394</v>
      </c>
      <c r="G117" s="92">
        <f>业务净增量_基准情景!H6</f>
        <v>58.33333333333394</v>
      </c>
      <c r="H117" s="92">
        <f>业务净增量_基准情景!I6</f>
        <v>58.33333333333394</v>
      </c>
      <c r="I117" s="92">
        <f>业务净增量_基准情景!J6</f>
        <v>58.33333333333394</v>
      </c>
      <c r="J117" s="92">
        <f>业务净增量_基准情景!K6</f>
        <v>58.33333333333394</v>
      </c>
      <c r="K117" s="92">
        <f>业务净增量_基准情景!L6</f>
        <v>58.33333333333394</v>
      </c>
      <c r="L117" s="92">
        <f>业务净增量_基准情景!M6</f>
        <v>58.33333333333394</v>
      </c>
      <c r="M117" s="92">
        <f>业务净增量_基准情景!N6</f>
        <v>58.33333333333394</v>
      </c>
      <c r="N117" s="92">
        <f>业务净增量_基准情景!O6</f>
        <v>58.33333333333394</v>
      </c>
      <c r="O117" s="92">
        <f>业务净增量_基准情景!P6</f>
        <v>0</v>
      </c>
      <c r="P117" s="92">
        <f>业务净增量_基准情景!Q6</f>
        <v>0</v>
      </c>
      <c r="Q117" s="92">
        <f>业务净增量_基准情景!R6</f>
        <v>0</v>
      </c>
      <c r="R117" s="92">
        <f>业务净增量_基准情景!S6</f>
        <v>0</v>
      </c>
      <c r="S117" s="92">
        <f>业务净增量_基准情景!T6</f>
        <v>0</v>
      </c>
      <c r="T117" s="92">
        <f>业务净增量_基准情景!U6</f>
        <v>0</v>
      </c>
      <c r="U117" s="92">
        <f>业务净增量_基准情景!V6</f>
        <v>0</v>
      </c>
      <c r="V117" s="92">
        <f>业务净增量_基准情景!W6</f>
        <v>0</v>
      </c>
      <c r="W117" s="92">
        <f>业务净增量_基准情景!X6</f>
        <v>0</v>
      </c>
      <c r="X117" s="92">
        <f>业务净增量_基准情景!Y6</f>
        <v>0</v>
      </c>
      <c r="Y117" s="92">
        <f>业务净增量_基准情景!Z6</f>
        <v>0</v>
      </c>
      <c r="Z117" s="92">
        <f>业务净增量_基准情景!AA6</f>
        <v>0</v>
      </c>
      <c r="AA117" s="92">
        <f>业务净增量_基准情景!AB6</f>
        <v>0</v>
      </c>
      <c r="AB117" s="92">
        <f>业务净增量_基准情景!AC6</f>
        <v>0</v>
      </c>
      <c r="AC117" s="92">
        <f>业务净增量_基准情景!AD6</f>
        <v>0</v>
      </c>
      <c r="AD117" s="92">
        <f>业务净增量_基准情景!AE6</f>
        <v>0</v>
      </c>
      <c r="AE117" s="92">
        <f>业务净增量_基准情景!AF6</f>
        <v>0</v>
      </c>
      <c r="AF117" s="92">
        <f>业务净增量_基准情景!AG6</f>
        <v>0</v>
      </c>
      <c r="AG117" s="92">
        <f>业务净增量_基准情景!AH6</f>
        <v>0</v>
      </c>
      <c r="AH117" s="92">
        <f>业务净增量_基准情景!AI6</f>
        <v>0</v>
      </c>
      <c r="AI117" s="92">
        <f>业务净增量_基准情景!AJ6</f>
        <v>0</v>
      </c>
      <c r="AJ117" s="92">
        <f>业务净增量_基准情景!AK6</f>
        <v>0</v>
      </c>
      <c r="AK117" s="92">
        <f>业务净增量_基准情景!AL6</f>
        <v>0</v>
      </c>
      <c r="AL117" s="92">
        <f>业务净增量_基准情景!AM6</f>
        <v>0</v>
      </c>
      <c r="AM117" s="92">
        <f>业务净增量_基准情景!AN6</f>
        <v>0</v>
      </c>
      <c r="AN117" s="92">
        <f>业务净增量_基准情景!AO6</f>
        <v>0</v>
      </c>
      <c r="AO117" s="92">
        <f>业务净增量_基准情景!AP6</f>
        <v>0</v>
      </c>
    </row>
    <row r="118" spans="1:41" ht="16.5">
      <c r="A118" s="17" t="str">
        <f t="shared" si="2"/>
        <v>零售住房贷款</v>
      </c>
      <c r="B118" s="92">
        <f>业务净增量_基准情景!C7</f>
        <v>45.44984531460068</v>
      </c>
      <c r="C118" s="92">
        <f>业务净增量_基准情景!D7</f>
        <v>97.08333333333394</v>
      </c>
      <c r="D118" s="92">
        <f>业务净增量_基准情景!E7</f>
        <v>104.16666666666606</v>
      </c>
      <c r="E118" s="92">
        <f>业务净增量_基准情景!F7</f>
        <v>104.16666666666606</v>
      </c>
      <c r="F118" s="92">
        <f>业务净增量_基准情景!G7</f>
        <v>104.16666666666606</v>
      </c>
      <c r="G118" s="92">
        <f>业务净增量_基准情景!H7</f>
        <v>104.16666666666606</v>
      </c>
      <c r="H118" s="92">
        <f>业务净增量_基准情景!I7</f>
        <v>104.16666666666606</v>
      </c>
      <c r="I118" s="92">
        <f>业务净增量_基准情景!J7</f>
        <v>104.16666666666606</v>
      </c>
      <c r="J118" s="92">
        <f>业务净增量_基准情景!K7</f>
        <v>104.16666666666606</v>
      </c>
      <c r="K118" s="92">
        <f>业务净增量_基准情景!L7</f>
        <v>104.16666666666606</v>
      </c>
      <c r="L118" s="92">
        <f>业务净增量_基准情景!M7</f>
        <v>104.16666666666606</v>
      </c>
      <c r="M118" s="92">
        <f>业务净增量_基准情景!N7</f>
        <v>104.16666666666606</v>
      </c>
      <c r="N118" s="92">
        <f>业务净增量_基准情景!O7</f>
        <v>104.16666666666606</v>
      </c>
      <c r="O118" s="92">
        <f>业务净增量_基准情景!P7</f>
        <v>0</v>
      </c>
      <c r="P118" s="92">
        <f>业务净增量_基准情景!Q7</f>
        <v>0</v>
      </c>
      <c r="Q118" s="92">
        <f>业务净增量_基准情景!R7</f>
        <v>0</v>
      </c>
      <c r="R118" s="92">
        <f>业务净增量_基准情景!S7</f>
        <v>0</v>
      </c>
      <c r="S118" s="92">
        <f>业务净增量_基准情景!T7</f>
        <v>0</v>
      </c>
      <c r="T118" s="92">
        <f>业务净增量_基准情景!U7</f>
        <v>0</v>
      </c>
      <c r="U118" s="92">
        <f>业务净增量_基准情景!V7</f>
        <v>0</v>
      </c>
      <c r="V118" s="92">
        <f>业务净增量_基准情景!W7</f>
        <v>0</v>
      </c>
      <c r="W118" s="92">
        <f>业务净增量_基准情景!X7</f>
        <v>0</v>
      </c>
      <c r="X118" s="92">
        <f>业务净增量_基准情景!Y7</f>
        <v>0</v>
      </c>
      <c r="Y118" s="92">
        <f>业务净增量_基准情景!Z7</f>
        <v>0</v>
      </c>
      <c r="Z118" s="92">
        <f>业务净增量_基准情景!AA7</f>
        <v>0</v>
      </c>
      <c r="AA118" s="92">
        <f>业务净增量_基准情景!AB7</f>
        <v>0</v>
      </c>
      <c r="AB118" s="92">
        <f>业务净增量_基准情景!AC7</f>
        <v>0</v>
      </c>
      <c r="AC118" s="92">
        <f>业务净增量_基准情景!AD7</f>
        <v>0</v>
      </c>
      <c r="AD118" s="92">
        <f>业务净增量_基准情景!AE7</f>
        <v>0</v>
      </c>
      <c r="AE118" s="92">
        <f>业务净增量_基准情景!AF7</f>
        <v>0</v>
      </c>
      <c r="AF118" s="92">
        <f>业务净增量_基准情景!AG7</f>
        <v>0</v>
      </c>
      <c r="AG118" s="92">
        <f>业务净增量_基准情景!AH7</f>
        <v>0</v>
      </c>
      <c r="AH118" s="92">
        <f>业务净增量_基准情景!AI7</f>
        <v>0</v>
      </c>
      <c r="AI118" s="92">
        <f>业务净增量_基准情景!AJ7</f>
        <v>0</v>
      </c>
      <c r="AJ118" s="92">
        <f>业务净增量_基准情景!AK7</f>
        <v>0</v>
      </c>
      <c r="AK118" s="92">
        <f>业务净增量_基准情景!AL7</f>
        <v>0</v>
      </c>
      <c r="AL118" s="92">
        <f>业务净增量_基准情景!AM7</f>
        <v>0</v>
      </c>
      <c r="AM118" s="92">
        <f>业务净增量_基准情景!AN7</f>
        <v>0</v>
      </c>
      <c r="AN118" s="92">
        <f>业务净增量_基准情景!AO7</f>
        <v>0</v>
      </c>
      <c r="AO118" s="92">
        <f>业务净增量_基准情景!AP7</f>
        <v>0</v>
      </c>
    </row>
    <row r="119" spans="1:41" ht="16.5">
      <c r="A119" s="17" t="str">
        <f t="shared" si="2"/>
        <v>零售非住房贷款</v>
      </c>
      <c r="B119" s="92">
        <f>业务净增量_基准情景!C8</f>
        <v>68.558422625601452</v>
      </c>
      <c r="C119" s="92">
        <f>业务净增量_基准情景!D8</f>
        <v>39.5</v>
      </c>
      <c r="D119" s="92">
        <f>业务净增量_基准情景!E8</f>
        <v>37.5</v>
      </c>
      <c r="E119" s="92">
        <f>业务净增量_基准情景!F8</f>
        <v>37.5</v>
      </c>
      <c r="F119" s="92">
        <f>业务净增量_基准情景!G8</f>
        <v>37.5</v>
      </c>
      <c r="G119" s="92">
        <f>业务净增量_基准情景!H8</f>
        <v>37.5</v>
      </c>
      <c r="H119" s="92">
        <f>业务净增量_基准情景!I8</f>
        <v>37.5</v>
      </c>
      <c r="I119" s="92">
        <f>业务净增量_基准情景!J8</f>
        <v>37.5</v>
      </c>
      <c r="J119" s="92">
        <f>业务净增量_基准情景!K8</f>
        <v>37.5</v>
      </c>
      <c r="K119" s="92">
        <f>业务净增量_基准情景!L8</f>
        <v>37.5</v>
      </c>
      <c r="L119" s="92">
        <f>业务净增量_基准情景!M8</f>
        <v>37.5</v>
      </c>
      <c r="M119" s="92">
        <f>业务净增量_基准情景!N8</f>
        <v>37.5</v>
      </c>
      <c r="N119" s="92">
        <f>业务净增量_基准情景!O8</f>
        <v>37.5</v>
      </c>
      <c r="O119" s="92">
        <f>业务净增量_基准情景!P8</f>
        <v>0</v>
      </c>
      <c r="P119" s="92">
        <f>业务净增量_基准情景!Q8</f>
        <v>0</v>
      </c>
      <c r="Q119" s="92">
        <f>业务净增量_基准情景!R8</f>
        <v>0</v>
      </c>
      <c r="R119" s="92">
        <f>业务净增量_基准情景!S8</f>
        <v>0</v>
      </c>
      <c r="S119" s="92">
        <f>业务净增量_基准情景!T8</f>
        <v>0</v>
      </c>
      <c r="T119" s="92">
        <f>业务净增量_基准情景!U8</f>
        <v>0</v>
      </c>
      <c r="U119" s="92">
        <f>业务净增量_基准情景!V8</f>
        <v>0</v>
      </c>
      <c r="V119" s="92">
        <f>业务净增量_基准情景!W8</f>
        <v>0</v>
      </c>
      <c r="W119" s="92">
        <f>业务净增量_基准情景!X8</f>
        <v>0</v>
      </c>
      <c r="X119" s="92">
        <f>业务净增量_基准情景!Y8</f>
        <v>0</v>
      </c>
      <c r="Y119" s="92">
        <f>业务净增量_基准情景!Z8</f>
        <v>0</v>
      </c>
      <c r="Z119" s="92">
        <f>业务净增量_基准情景!AA8</f>
        <v>0</v>
      </c>
      <c r="AA119" s="92">
        <f>业务净增量_基准情景!AB8</f>
        <v>0</v>
      </c>
      <c r="AB119" s="92">
        <f>业务净增量_基准情景!AC8</f>
        <v>0</v>
      </c>
      <c r="AC119" s="92">
        <f>业务净增量_基准情景!AD8</f>
        <v>0</v>
      </c>
      <c r="AD119" s="92">
        <f>业务净增量_基准情景!AE8</f>
        <v>0</v>
      </c>
      <c r="AE119" s="92">
        <f>业务净增量_基准情景!AF8</f>
        <v>0</v>
      </c>
      <c r="AF119" s="92">
        <f>业务净增量_基准情景!AG8</f>
        <v>0</v>
      </c>
      <c r="AG119" s="92">
        <f>业务净增量_基准情景!AH8</f>
        <v>0</v>
      </c>
      <c r="AH119" s="92">
        <f>业务净增量_基准情景!AI8</f>
        <v>0</v>
      </c>
      <c r="AI119" s="92">
        <f>业务净增量_基准情景!AJ8</f>
        <v>0</v>
      </c>
      <c r="AJ119" s="92">
        <f>业务净增量_基准情景!AK8</f>
        <v>0</v>
      </c>
      <c r="AK119" s="92">
        <f>业务净增量_基准情景!AL8</f>
        <v>0</v>
      </c>
      <c r="AL119" s="92">
        <f>业务净增量_基准情景!AM8</f>
        <v>0</v>
      </c>
      <c r="AM119" s="92">
        <f>业务净增量_基准情景!AN8</f>
        <v>0</v>
      </c>
      <c r="AN119" s="92">
        <f>业务净增量_基准情景!AO8</f>
        <v>0</v>
      </c>
      <c r="AO119" s="92">
        <f>业务净增量_基准情景!AP8</f>
        <v>0</v>
      </c>
    </row>
    <row r="120" spans="1:41" ht="16.5">
      <c r="A120" s="21" t="str">
        <f t="shared" si="2"/>
        <v>信用卡贷款</v>
      </c>
      <c r="B120" s="92">
        <f>业务净增量_基准情景!C9</f>
        <v>34.344818042999577</v>
      </c>
      <c r="C120" s="92">
        <f>业务净增量_基准情景!D9</f>
        <v>68.33333333333303</v>
      </c>
      <c r="D120" s="92">
        <f>业务净增量_基准情景!E9</f>
        <v>66.66666666666697</v>
      </c>
      <c r="E120" s="92">
        <f>业务净增量_基准情景!F9</f>
        <v>66.66666666666697</v>
      </c>
      <c r="F120" s="92">
        <f>业务净增量_基准情景!G9</f>
        <v>66.66666666666697</v>
      </c>
      <c r="G120" s="92">
        <f>业务净增量_基准情景!H9</f>
        <v>66.66666666666697</v>
      </c>
      <c r="H120" s="92">
        <f>业务净增量_基准情景!I9</f>
        <v>66.66666666666697</v>
      </c>
      <c r="I120" s="92">
        <f>业务净增量_基准情景!J9</f>
        <v>66.66666666666697</v>
      </c>
      <c r="J120" s="92">
        <f>业务净增量_基准情景!K9</f>
        <v>66.66666666666697</v>
      </c>
      <c r="K120" s="92">
        <f>业务净增量_基准情景!L9</f>
        <v>66.66666666666697</v>
      </c>
      <c r="L120" s="92">
        <f>业务净增量_基准情景!M9</f>
        <v>66.66666666666697</v>
      </c>
      <c r="M120" s="92">
        <f>业务净增量_基准情景!N9</f>
        <v>66.66666666666697</v>
      </c>
      <c r="N120" s="92">
        <f>业务净增量_基准情景!O9</f>
        <v>66.66666666666697</v>
      </c>
      <c r="O120" s="92">
        <f>业务净增量_基准情景!P9</f>
        <v>0</v>
      </c>
      <c r="P120" s="92">
        <f>业务净增量_基准情景!Q9</f>
        <v>0</v>
      </c>
      <c r="Q120" s="92">
        <f>业务净增量_基准情景!R9</f>
        <v>0</v>
      </c>
      <c r="R120" s="92">
        <f>业务净增量_基准情景!S9</f>
        <v>0</v>
      </c>
      <c r="S120" s="92">
        <f>业务净增量_基准情景!T9</f>
        <v>0</v>
      </c>
      <c r="T120" s="92">
        <f>业务净增量_基准情景!U9</f>
        <v>0</v>
      </c>
      <c r="U120" s="92">
        <f>业务净增量_基准情景!V9</f>
        <v>0</v>
      </c>
      <c r="V120" s="92">
        <f>业务净增量_基准情景!W9</f>
        <v>0</v>
      </c>
      <c r="W120" s="92">
        <f>业务净增量_基准情景!X9</f>
        <v>0</v>
      </c>
      <c r="X120" s="92">
        <f>业务净增量_基准情景!Y9</f>
        <v>0</v>
      </c>
      <c r="Y120" s="92">
        <f>业务净增量_基准情景!Z9</f>
        <v>0</v>
      </c>
      <c r="Z120" s="92">
        <f>业务净增量_基准情景!AA9</f>
        <v>0</v>
      </c>
      <c r="AA120" s="92">
        <f>业务净增量_基准情景!AB9</f>
        <v>0</v>
      </c>
      <c r="AB120" s="92">
        <f>业务净增量_基准情景!AC9</f>
        <v>0</v>
      </c>
      <c r="AC120" s="92">
        <f>业务净增量_基准情景!AD9</f>
        <v>0</v>
      </c>
      <c r="AD120" s="92">
        <f>业务净增量_基准情景!AE9</f>
        <v>0</v>
      </c>
      <c r="AE120" s="92">
        <f>业务净增量_基准情景!AF9</f>
        <v>0</v>
      </c>
      <c r="AF120" s="92">
        <f>业务净增量_基准情景!AG9</f>
        <v>0</v>
      </c>
      <c r="AG120" s="92">
        <f>业务净增量_基准情景!AH9</f>
        <v>0</v>
      </c>
      <c r="AH120" s="92">
        <f>业务净增量_基准情景!AI9</f>
        <v>0</v>
      </c>
      <c r="AI120" s="92">
        <f>业务净增量_基准情景!AJ9</f>
        <v>0</v>
      </c>
      <c r="AJ120" s="92">
        <f>业务净增量_基准情景!AK9</f>
        <v>0</v>
      </c>
      <c r="AK120" s="92">
        <f>业务净增量_基准情景!AL9</f>
        <v>0</v>
      </c>
      <c r="AL120" s="92">
        <f>业务净增量_基准情景!AM9</f>
        <v>0</v>
      </c>
      <c r="AM120" s="92">
        <f>业务净增量_基准情景!AN9</f>
        <v>0</v>
      </c>
      <c r="AN120" s="92">
        <f>业务净增量_基准情景!AO9</f>
        <v>0</v>
      </c>
      <c r="AO120" s="92">
        <f>业务净增量_基准情景!AP9</f>
        <v>0</v>
      </c>
    </row>
    <row r="121" spans="1:41" ht="16.5">
      <c r="A121" s="17" t="str">
        <f t="shared" si="2"/>
        <v>票据贴现</v>
      </c>
      <c r="B121" s="92">
        <f>业务净增量_基准情景!C10</f>
        <v>-192.76925431859968</v>
      </c>
      <c r="C121" s="92">
        <f>业务净增量_基准情景!D10</f>
        <v>470</v>
      </c>
      <c r="D121" s="92">
        <f>业务净增量_基准情景!E10</f>
        <v>0</v>
      </c>
      <c r="E121" s="92">
        <f>业务净增量_基准情景!F10</f>
        <v>0</v>
      </c>
      <c r="F121" s="92">
        <f>业务净增量_基准情景!G10</f>
        <v>0</v>
      </c>
      <c r="G121" s="92">
        <f>业务净增量_基准情景!H10</f>
        <v>0</v>
      </c>
      <c r="H121" s="92">
        <f>业务净增量_基准情景!I10</f>
        <v>0</v>
      </c>
      <c r="I121" s="92">
        <f>业务净增量_基准情景!J10</f>
        <v>0</v>
      </c>
      <c r="J121" s="92">
        <f>业务净增量_基准情景!K10</f>
        <v>0</v>
      </c>
      <c r="K121" s="92">
        <f>业务净增量_基准情景!L10</f>
        <v>0</v>
      </c>
      <c r="L121" s="92">
        <f>业务净增量_基准情景!M10</f>
        <v>0</v>
      </c>
      <c r="M121" s="92">
        <f>业务净增量_基准情景!N10</f>
        <v>0</v>
      </c>
      <c r="N121" s="92">
        <f>业务净增量_基准情景!O10</f>
        <v>0</v>
      </c>
      <c r="O121" s="92">
        <f>业务净增量_基准情景!P10</f>
        <v>0</v>
      </c>
      <c r="P121" s="92">
        <f>业务净增量_基准情景!Q10</f>
        <v>0</v>
      </c>
      <c r="Q121" s="92">
        <f>业务净增量_基准情景!R10</f>
        <v>0</v>
      </c>
      <c r="R121" s="92">
        <f>业务净增量_基准情景!S10</f>
        <v>0</v>
      </c>
      <c r="S121" s="92">
        <f>业务净增量_基准情景!T10</f>
        <v>0</v>
      </c>
      <c r="T121" s="92">
        <f>业务净增量_基准情景!U10</f>
        <v>0</v>
      </c>
      <c r="U121" s="92">
        <f>业务净增量_基准情景!V10</f>
        <v>0</v>
      </c>
      <c r="V121" s="92">
        <f>业务净增量_基准情景!W10</f>
        <v>0</v>
      </c>
      <c r="W121" s="92">
        <f>业务净增量_基准情景!X10</f>
        <v>0</v>
      </c>
      <c r="X121" s="92">
        <f>业务净增量_基准情景!Y10</f>
        <v>0</v>
      </c>
      <c r="Y121" s="92">
        <f>业务净增量_基准情景!Z10</f>
        <v>0</v>
      </c>
      <c r="Z121" s="92">
        <f>业务净增量_基准情景!AA10</f>
        <v>0</v>
      </c>
      <c r="AA121" s="92">
        <f>业务净增量_基准情景!AB10</f>
        <v>0</v>
      </c>
      <c r="AB121" s="92">
        <f>业务净增量_基准情景!AC10</f>
        <v>0</v>
      </c>
      <c r="AC121" s="92">
        <f>业务净增量_基准情景!AD10</f>
        <v>0</v>
      </c>
      <c r="AD121" s="92">
        <f>业务净增量_基准情景!AE10</f>
        <v>0</v>
      </c>
      <c r="AE121" s="92">
        <f>业务净增量_基准情景!AF10</f>
        <v>0</v>
      </c>
      <c r="AF121" s="92">
        <f>业务净增量_基准情景!AG10</f>
        <v>0</v>
      </c>
      <c r="AG121" s="92">
        <f>业务净增量_基准情景!AH10</f>
        <v>0</v>
      </c>
      <c r="AH121" s="92">
        <f>业务净增量_基准情景!AI10</f>
        <v>0</v>
      </c>
      <c r="AI121" s="92">
        <f>业务净增量_基准情景!AJ10</f>
        <v>0</v>
      </c>
      <c r="AJ121" s="92">
        <f>业务净增量_基准情景!AK10</f>
        <v>0</v>
      </c>
      <c r="AK121" s="92">
        <f>业务净增量_基准情景!AL10</f>
        <v>0</v>
      </c>
      <c r="AL121" s="92">
        <f>业务净增量_基准情景!AM10</f>
        <v>0</v>
      </c>
      <c r="AM121" s="92">
        <f>业务净增量_基准情景!AN10</f>
        <v>0</v>
      </c>
      <c r="AN121" s="92">
        <f>业务净增量_基准情景!AO10</f>
        <v>0</v>
      </c>
      <c r="AO121" s="92">
        <f>业务净增量_基准情景!AP10</f>
        <v>0</v>
      </c>
    </row>
    <row r="122" spans="1:41" ht="15">
      <c r="A122" s="15" t="str">
        <f t="shared" si="2"/>
        <v>投资</v>
      </c>
      <c r="B122" s="75"/>
      <c r="C122" s="75"/>
      <c r="D122" s="75"/>
      <c r="E122" s="75"/>
      <c r="F122" s="75"/>
      <c r="G122" s="75"/>
      <c r="H122" s="75"/>
      <c r="I122" s="75"/>
      <c r="J122" s="75"/>
      <c r="K122" s="75"/>
      <c r="L122" s="75"/>
      <c r="M122" s="75"/>
      <c r="N122" s="75"/>
      <c r="O122" s="75"/>
      <c r="P122" s="75"/>
      <c r="Q122" s="75"/>
      <c r="R122" s="75"/>
      <c r="S122" s="75"/>
      <c r="T122" s="75"/>
      <c r="U122" s="75"/>
      <c r="V122" s="75"/>
      <c r="W122" s="75"/>
      <c r="X122" s="75"/>
      <c r="Y122" s="75"/>
      <c r="Z122" s="75"/>
      <c r="AA122" s="75"/>
      <c r="AB122" s="75"/>
      <c r="AC122" s="75"/>
      <c r="AD122" s="75"/>
      <c r="AE122" s="75"/>
      <c r="AF122" s="75"/>
      <c r="AG122" s="75"/>
      <c r="AH122" s="75"/>
      <c r="AI122" s="75"/>
      <c r="AJ122" s="75"/>
      <c r="AK122" s="75"/>
      <c r="AL122" s="75"/>
      <c r="AM122" s="75"/>
      <c r="AN122" s="75"/>
      <c r="AO122" s="75"/>
    </row>
    <row r="123" spans="1:41" ht="16.5">
      <c r="A123" s="16" t="str">
        <f t="shared" si="2"/>
        <v>债券</v>
      </c>
      <c r="B123" s="75"/>
      <c r="C123" s="75"/>
      <c r="D123" s="75"/>
      <c r="E123" s="75"/>
      <c r="F123" s="75"/>
      <c r="G123" s="75"/>
      <c r="H123" s="75"/>
      <c r="I123" s="75"/>
      <c r="J123" s="75"/>
      <c r="K123" s="75"/>
      <c r="L123" s="75"/>
      <c r="M123" s="75"/>
      <c r="N123" s="75"/>
      <c r="O123" s="75"/>
      <c r="P123" s="75"/>
      <c r="Q123" s="75"/>
      <c r="R123" s="75"/>
      <c r="S123" s="75"/>
      <c r="T123" s="75"/>
      <c r="U123" s="75"/>
      <c r="V123" s="75"/>
      <c r="W123" s="75"/>
      <c r="X123" s="75"/>
      <c r="Y123" s="75"/>
      <c r="Z123" s="75"/>
      <c r="AA123" s="75"/>
      <c r="AB123" s="75"/>
      <c r="AC123" s="75"/>
      <c r="AD123" s="75"/>
      <c r="AE123" s="75"/>
      <c r="AF123" s="75"/>
      <c r="AG123" s="75"/>
      <c r="AH123" s="75"/>
      <c r="AI123" s="75"/>
      <c r="AJ123" s="75"/>
      <c r="AK123" s="75"/>
      <c r="AL123" s="75"/>
      <c r="AM123" s="75"/>
      <c r="AN123" s="75"/>
      <c r="AO123" s="75"/>
    </row>
    <row r="124" spans="1:41" ht="16.5">
      <c r="A124" s="17" t="str">
        <f t="shared" si="2"/>
        <v>国债</v>
      </c>
      <c r="B124" s="92">
        <f>业务净增量_基准情景!C13</f>
        <v>-29.27419210670169</v>
      </c>
      <c r="C124" s="92">
        <f>业务净增量_基准情景!D13</f>
        <v>-4.0858367593041454</v>
      </c>
      <c r="D124" s="92">
        <f>业务净增量_基准情景!E13</f>
        <v>71.502143287828673</v>
      </c>
      <c r="E124" s="92">
        <f>业务净增量_基准情景!F13</f>
        <v>71.502143287829782</v>
      </c>
      <c r="F124" s="92">
        <f>业务净增量_基准情景!G13</f>
        <v>71.502143287828673</v>
      </c>
      <c r="G124" s="92">
        <f>业务净增量_基准情景!H13</f>
        <v>71.502143287828673</v>
      </c>
      <c r="H124" s="92">
        <f>业务净增量_基准情景!I13</f>
        <v>71.502143287828673</v>
      </c>
      <c r="I124" s="92">
        <f>业务净增量_基准情景!J13</f>
        <v>71.502143287828673</v>
      </c>
      <c r="J124" s="92">
        <f>业务净增量_基准情景!K13</f>
        <v>71.502143287829782</v>
      </c>
      <c r="K124" s="92">
        <f>业务净增量_基准情景!L13</f>
        <v>71.502143287828673</v>
      </c>
      <c r="L124" s="92">
        <f>业务净增量_基准情景!M13</f>
        <v>71.502143287828673</v>
      </c>
      <c r="M124" s="92">
        <f>业务净增量_基准情景!N13</f>
        <v>71.502143287829782</v>
      </c>
      <c r="N124" s="92">
        <f>业务净增量_基准情景!O13</f>
        <v>71.502143287828673</v>
      </c>
      <c r="O124" s="92">
        <f>业务净增量_基准情景!P13</f>
        <v>0</v>
      </c>
      <c r="P124" s="92">
        <f>业务净增量_基准情景!Q13</f>
        <v>0</v>
      </c>
      <c r="Q124" s="92">
        <f>业务净增量_基准情景!R13</f>
        <v>0</v>
      </c>
      <c r="R124" s="92">
        <f>业务净增量_基准情景!S13</f>
        <v>0</v>
      </c>
      <c r="S124" s="92">
        <f>业务净增量_基准情景!T13</f>
        <v>0</v>
      </c>
      <c r="T124" s="92">
        <f>业务净增量_基准情景!U13</f>
        <v>0</v>
      </c>
      <c r="U124" s="92">
        <f>业务净增量_基准情景!V13</f>
        <v>0</v>
      </c>
      <c r="V124" s="92">
        <f>业务净增量_基准情景!W13</f>
        <v>0</v>
      </c>
      <c r="W124" s="92">
        <f>业务净增量_基准情景!X13</f>
        <v>0</v>
      </c>
      <c r="X124" s="92">
        <f>业务净增量_基准情景!Y13</f>
        <v>0</v>
      </c>
      <c r="Y124" s="92">
        <f>业务净增量_基准情景!Z13</f>
        <v>0</v>
      </c>
      <c r="Z124" s="92">
        <f>业务净增量_基准情景!AA13</f>
        <v>0</v>
      </c>
      <c r="AA124" s="92">
        <f>业务净增量_基准情景!AB13</f>
        <v>0</v>
      </c>
      <c r="AB124" s="92">
        <f>业务净增量_基准情景!AC13</f>
        <v>0</v>
      </c>
      <c r="AC124" s="92">
        <f>业务净增量_基准情景!AD13</f>
        <v>0</v>
      </c>
      <c r="AD124" s="92">
        <f>业务净增量_基准情景!AE13</f>
        <v>0</v>
      </c>
      <c r="AE124" s="92">
        <f>业务净增量_基准情景!AF13</f>
        <v>0</v>
      </c>
      <c r="AF124" s="92">
        <f>业务净增量_基准情景!AG13</f>
        <v>0</v>
      </c>
      <c r="AG124" s="92">
        <f>业务净增量_基准情景!AH13</f>
        <v>0</v>
      </c>
      <c r="AH124" s="92">
        <f>业务净增量_基准情景!AI13</f>
        <v>0</v>
      </c>
      <c r="AI124" s="92">
        <f>业务净增量_基准情景!AJ13</f>
        <v>0</v>
      </c>
      <c r="AJ124" s="92">
        <f>业务净增量_基准情景!AK13</f>
        <v>0</v>
      </c>
      <c r="AK124" s="92">
        <f>业务净增量_基准情景!AL13</f>
        <v>0</v>
      </c>
      <c r="AL124" s="92">
        <f>业务净增量_基准情景!AM13</f>
        <v>0</v>
      </c>
      <c r="AM124" s="92">
        <f>业务净增量_基准情景!AN13</f>
        <v>0</v>
      </c>
      <c r="AN124" s="92">
        <f>业务净增量_基准情景!AO13</f>
        <v>0</v>
      </c>
      <c r="AO124" s="92">
        <f>业务净增量_基准情景!AP13</f>
        <v>0</v>
      </c>
    </row>
    <row r="125" spans="1:41" ht="16.5">
      <c r="A125" s="17" t="str">
        <f t="shared" si="2"/>
        <v>政策性银行金融债</v>
      </c>
      <c r="B125" s="92">
        <f>业务净增量_基准情景!C14</f>
        <v>-13.264280603803716</v>
      </c>
      <c r="C125" s="92">
        <f>业务净增量_基准情景!D14</f>
        <v>-1.8513127562737857</v>
      </c>
      <c r="D125" s="92">
        <f>业务净增量_基准情景!E14</f>
        <v>32.397973234794023</v>
      </c>
      <c r="E125" s="92">
        <f>业务净增量_基准情景!F14</f>
        <v>32.397973234794534</v>
      </c>
      <c r="F125" s="92">
        <f>业务净增量_基准情景!G14</f>
        <v>32.397973234794023</v>
      </c>
      <c r="G125" s="92">
        <f>业务净增量_基准情景!H14</f>
        <v>32.397973234794023</v>
      </c>
      <c r="H125" s="92">
        <f>业务净增量_基准情景!I14</f>
        <v>32.397973234794023</v>
      </c>
      <c r="I125" s="92">
        <f>业务净增量_基准情景!J14</f>
        <v>32.397973234794023</v>
      </c>
      <c r="J125" s="92">
        <f>业务净增量_基准情景!K14</f>
        <v>32.397973234794534</v>
      </c>
      <c r="K125" s="92">
        <f>业务净增量_基准情景!L14</f>
        <v>32.397973234794023</v>
      </c>
      <c r="L125" s="92">
        <f>业务净增量_基准情景!M14</f>
        <v>32.397973234794023</v>
      </c>
      <c r="M125" s="92">
        <f>业务净增量_基准情景!N14</f>
        <v>32.397973234794534</v>
      </c>
      <c r="N125" s="92">
        <f>业务净增量_基准情景!O14</f>
        <v>32.397973234794023</v>
      </c>
      <c r="O125" s="92">
        <f>业务净增量_基准情景!P14</f>
        <v>0</v>
      </c>
      <c r="P125" s="92">
        <f>业务净增量_基准情景!Q14</f>
        <v>0</v>
      </c>
      <c r="Q125" s="92">
        <f>业务净增量_基准情景!R14</f>
        <v>0</v>
      </c>
      <c r="R125" s="92">
        <f>业务净增量_基准情景!S14</f>
        <v>0</v>
      </c>
      <c r="S125" s="92">
        <f>业务净增量_基准情景!T14</f>
        <v>0</v>
      </c>
      <c r="T125" s="92">
        <f>业务净增量_基准情景!U14</f>
        <v>0</v>
      </c>
      <c r="U125" s="92">
        <f>业务净增量_基准情景!V14</f>
        <v>0</v>
      </c>
      <c r="V125" s="92">
        <f>业务净增量_基准情景!W14</f>
        <v>0</v>
      </c>
      <c r="W125" s="92">
        <f>业务净增量_基准情景!X14</f>
        <v>0</v>
      </c>
      <c r="X125" s="92">
        <f>业务净增量_基准情景!Y14</f>
        <v>0</v>
      </c>
      <c r="Y125" s="92">
        <f>业务净增量_基准情景!Z14</f>
        <v>0</v>
      </c>
      <c r="Z125" s="92">
        <f>业务净增量_基准情景!AA14</f>
        <v>0</v>
      </c>
      <c r="AA125" s="92">
        <f>业务净增量_基准情景!AB14</f>
        <v>0</v>
      </c>
      <c r="AB125" s="92">
        <f>业务净增量_基准情景!AC14</f>
        <v>0</v>
      </c>
      <c r="AC125" s="92">
        <f>业务净增量_基准情景!AD14</f>
        <v>0</v>
      </c>
      <c r="AD125" s="92">
        <f>业务净增量_基准情景!AE14</f>
        <v>0</v>
      </c>
      <c r="AE125" s="92">
        <f>业务净增量_基准情景!AF14</f>
        <v>0</v>
      </c>
      <c r="AF125" s="92">
        <f>业务净增量_基准情景!AG14</f>
        <v>0</v>
      </c>
      <c r="AG125" s="92">
        <f>业务净增量_基准情景!AH14</f>
        <v>0</v>
      </c>
      <c r="AH125" s="92">
        <f>业务净增量_基准情景!AI14</f>
        <v>0</v>
      </c>
      <c r="AI125" s="92">
        <f>业务净增量_基准情景!AJ14</f>
        <v>0</v>
      </c>
      <c r="AJ125" s="92">
        <f>业务净增量_基准情景!AK14</f>
        <v>0</v>
      </c>
      <c r="AK125" s="92">
        <f>业务净增量_基准情景!AL14</f>
        <v>0</v>
      </c>
      <c r="AL125" s="92">
        <f>业务净增量_基准情景!AM14</f>
        <v>0</v>
      </c>
      <c r="AM125" s="92">
        <f>业务净增量_基准情景!AN14</f>
        <v>0</v>
      </c>
      <c r="AN125" s="92">
        <f>业务净增量_基准情景!AO14</f>
        <v>0</v>
      </c>
      <c r="AO125" s="92">
        <f>业务净增量_基准情景!AP14</f>
        <v>0</v>
      </c>
    </row>
    <row r="126" spans="1:41" ht="16.5">
      <c r="A126" s="17" t="str">
        <f t="shared" si="2"/>
        <v>其他债券</v>
      </c>
      <c r="B126" s="92">
        <f>业务净增量_基准情景!C15</f>
        <v>-5.2268425011000028</v>
      </c>
      <c r="C126" s="92">
        <f>业务净增量_基准情景!D15</f>
        <v>-0.72951715108812898</v>
      </c>
      <c r="D126" s="92">
        <f>业务净增量_基准情景!E15</f>
        <v>12.766550144043352</v>
      </c>
      <c r="E126" s="92">
        <f>业务净增量_基准情景!F15</f>
        <v>12.766550144043551</v>
      </c>
      <c r="F126" s="92">
        <f>业务净增量_基准情景!G15</f>
        <v>12.766550144043352</v>
      </c>
      <c r="G126" s="92">
        <f>业务净增量_基准情景!H15</f>
        <v>12.766550144043352</v>
      </c>
      <c r="H126" s="92">
        <f>业务净增量_基准情景!I15</f>
        <v>12.766550144043352</v>
      </c>
      <c r="I126" s="92">
        <f>业务净增量_基准情景!J15</f>
        <v>12.766550144043352</v>
      </c>
      <c r="J126" s="92">
        <f>业务净增量_基准情景!K15</f>
        <v>12.766550144043551</v>
      </c>
      <c r="K126" s="92">
        <f>业务净增量_基准情景!L15</f>
        <v>12.766550144043352</v>
      </c>
      <c r="L126" s="92">
        <f>业务净增量_基准情景!M15</f>
        <v>12.766550144043352</v>
      </c>
      <c r="M126" s="92">
        <f>业务净增量_基准情景!N15</f>
        <v>12.766550144043551</v>
      </c>
      <c r="N126" s="92">
        <f>业务净增量_基准情景!O15</f>
        <v>12.766550144043352</v>
      </c>
      <c r="O126" s="92">
        <f>业务净增量_基准情景!P15</f>
        <v>0</v>
      </c>
      <c r="P126" s="92">
        <f>业务净增量_基准情景!Q15</f>
        <v>0</v>
      </c>
      <c r="Q126" s="92">
        <f>业务净增量_基准情景!R15</f>
        <v>0</v>
      </c>
      <c r="R126" s="92">
        <f>业务净增量_基准情景!S15</f>
        <v>0</v>
      </c>
      <c r="S126" s="92">
        <f>业务净增量_基准情景!T15</f>
        <v>0</v>
      </c>
      <c r="T126" s="92">
        <f>业务净增量_基准情景!U15</f>
        <v>0</v>
      </c>
      <c r="U126" s="92">
        <f>业务净增量_基准情景!V15</f>
        <v>0</v>
      </c>
      <c r="V126" s="92">
        <f>业务净增量_基准情景!W15</f>
        <v>0</v>
      </c>
      <c r="W126" s="92">
        <f>业务净增量_基准情景!X15</f>
        <v>0</v>
      </c>
      <c r="X126" s="92">
        <f>业务净增量_基准情景!Y15</f>
        <v>0</v>
      </c>
      <c r="Y126" s="92">
        <f>业务净增量_基准情景!Z15</f>
        <v>0</v>
      </c>
      <c r="Z126" s="92">
        <f>业务净增量_基准情景!AA15</f>
        <v>0</v>
      </c>
      <c r="AA126" s="92">
        <f>业务净增量_基准情景!AB15</f>
        <v>0</v>
      </c>
      <c r="AB126" s="92">
        <f>业务净增量_基准情景!AC15</f>
        <v>0</v>
      </c>
      <c r="AC126" s="92">
        <f>业务净增量_基准情景!AD15</f>
        <v>0</v>
      </c>
      <c r="AD126" s="92">
        <f>业务净增量_基准情景!AE15</f>
        <v>0</v>
      </c>
      <c r="AE126" s="92">
        <f>业务净增量_基准情景!AF15</f>
        <v>0</v>
      </c>
      <c r="AF126" s="92">
        <f>业务净增量_基准情景!AG15</f>
        <v>0</v>
      </c>
      <c r="AG126" s="92">
        <f>业务净增量_基准情景!AH15</f>
        <v>0</v>
      </c>
      <c r="AH126" s="92">
        <f>业务净增量_基准情景!AI15</f>
        <v>0</v>
      </c>
      <c r="AI126" s="92">
        <f>业务净增量_基准情景!AJ15</f>
        <v>0</v>
      </c>
      <c r="AJ126" s="92">
        <f>业务净增量_基准情景!AK15</f>
        <v>0</v>
      </c>
      <c r="AK126" s="92">
        <f>业务净增量_基准情景!AL15</f>
        <v>0</v>
      </c>
      <c r="AL126" s="92">
        <f>业务净增量_基准情景!AM15</f>
        <v>0</v>
      </c>
      <c r="AM126" s="92">
        <f>业务净增量_基准情景!AN15</f>
        <v>0</v>
      </c>
      <c r="AN126" s="92">
        <f>业务净增量_基准情景!AO15</f>
        <v>0</v>
      </c>
      <c r="AO126" s="92">
        <f>业务净增量_基准情景!AP15</f>
        <v>0</v>
      </c>
    </row>
    <row r="127" spans="1:41" ht="16.5">
      <c r="A127" s="16" t="str">
        <f t="shared" si="2"/>
        <v>非标投资</v>
      </c>
      <c r="B127" s="75"/>
      <c r="C127" s="75"/>
      <c r="D127" s="75"/>
      <c r="E127" s="75"/>
      <c r="F127" s="75"/>
      <c r="G127" s="75"/>
      <c r="H127" s="75"/>
      <c r="I127" s="75"/>
      <c r="J127" s="75"/>
      <c r="K127" s="75"/>
      <c r="L127" s="75"/>
      <c r="M127" s="75"/>
      <c r="N127" s="75"/>
      <c r="O127" s="75"/>
      <c r="P127" s="75"/>
      <c r="Q127" s="75"/>
      <c r="R127" s="75"/>
      <c r="S127" s="75"/>
      <c r="T127" s="75"/>
      <c r="U127" s="75"/>
      <c r="V127" s="75"/>
      <c r="W127" s="75"/>
      <c r="X127" s="75"/>
      <c r="Y127" s="75"/>
      <c r="Z127" s="75"/>
      <c r="AA127" s="75"/>
      <c r="AB127" s="75"/>
      <c r="AC127" s="75"/>
      <c r="AD127" s="75"/>
      <c r="AE127" s="75"/>
      <c r="AF127" s="75"/>
      <c r="AG127" s="75"/>
      <c r="AH127" s="75"/>
      <c r="AI127" s="75"/>
      <c r="AJ127" s="75"/>
      <c r="AK127" s="75"/>
      <c r="AL127" s="75"/>
      <c r="AM127" s="75"/>
      <c r="AN127" s="75"/>
      <c r="AO127" s="75"/>
    </row>
    <row r="128" spans="1:41" ht="16.5">
      <c r="A128" s="17" t="str">
        <f t="shared" si="2"/>
        <v>信贷类非标投资</v>
      </c>
      <c r="B128" s="92">
        <f>业务净增量_基准情景!C17</f>
        <v>-49.998996820000229</v>
      </c>
      <c r="C128" s="92">
        <f>业务净增量_基准情景!D17</f>
        <v>-81.25</v>
      </c>
      <c r="D128" s="92">
        <f>业务净增量_基准情景!E17</f>
        <v>-62.5</v>
      </c>
      <c r="E128" s="92">
        <f>业务净增量_基准情景!F17</f>
        <v>-62.5</v>
      </c>
      <c r="F128" s="92">
        <f>业务净增量_基准情景!G17</f>
        <v>-62.5</v>
      </c>
      <c r="G128" s="92">
        <f>业务净增量_基准情景!H17</f>
        <v>-62.5</v>
      </c>
      <c r="H128" s="92">
        <f>业务净增量_基准情景!I17</f>
        <v>-62.5</v>
      </c>
      <c r="I128" s="92">
        <f>业务净增量_基准情景!J17</f>
        <v>-62.5</v>
      </c>
      <c r="J128" s="92">
        <f>业务净增量_基准情景!K17</f>
        <v>-62.5</v>
      </c>
      <c r="K128" s="92">
        <f>业务净增量_基准情景!L17</f>
        <v>-62.5</v>
      </c>
      <c r="L128" s="92">
        <f>业务净增量_基准情景!M17</f>
        <v>-62.5</v>
      </c>
      <c r="M128" s="92">
        <f>业务净增量_基准情景!N17</f>
        <v>-62.5</v>
      </c>
      <c r="N128" s="92">
        <f>业务净增量_基准情景!O17</f>
        <v>-62.5</v>
      </c>
      <c r="O128" s="92">
        <f>业务净增量_基准情景!P17</f>
        <v>0</v>
      </c>
      <c r="P128" s="92">
        <f>业务净增量_基准情景!Q17</f>
        <v>0</v>
      </c>
      <c r="Q128" s="92">
        <f>业务净增量_基准情景!R17</f>
        <v>0</v>
      </c>
      <c r="R128" s="92">
        <f>业务净增量_基准情景!S17</f>
        <v>0</v>
      </c>
      <c r="S128" s="92">
        <f>业务净增量_基准情景!T17</f>
        <v>0</v>
      </c>
      <c r="T128" s="92">
        <f>业务净增量_基准情景!U17</f>
        <v>0</v>
      </c>
      <c r="U128" s="92">
        <f>业务净增量_基准情景!V17</f>
        <v>0</v>
      </c>
      <c r="V128" s="92">
        <f>业务净增量_基准情景!W17</f>
        <v>0</v>
      </c>
      <c r="W128" s="92">
        <f>业务净增量_基准情景!X17</f>
        <v>0</v>
      </c>
      <c r="X128" s="92">
        <f>业务净增量_基准情景!Y17</f>
        <v>0</v>
      </c>
      <c r="Y128" s="92">
        <f>业务净增量_基准情景!Z17</f>
        <v>0</v>
      </c>
      <c r="Z128" s="92">
        <f>业务净增量_基准情景!AA17</f>
        <v>0</v>
      </c>
      <c r="AA128" s="92">
        <f>业务净增量_基准情景!AB17</f>
        <v>0</v>
      </c>
      <c r="AB128" s="92">
        <f>业务净增量_基准情景!AC17</f>
        <v>0</v>
      </c>
      <c r="AC128" s="92">
        <f>业务净增量_基准情景!AD17</f>
        <v>0</v>
      </c>
      <c r="AD128" s="92">
        <f>业务净增量_基准情景!AE17</f>
        <v>0</v>
      </c>
      <c r="AE128" s="92">
        <f>业务净增量_基准情景!AF17</f>
        <v>0</v>
      </c>
      <c r="AF128" s="92">
        <f>业务净增量_基准情景!AG17</f>
        <v>0</v>
      </c>
      <c r="AG128" s="92">
        <f>业务净增量_基准情景!AH17</f>
        <v>0</v>
      </c>
      <c r="AH128" s="92">
        <f>业务净增量_基准情景!AI17</f>
        <v>0</v>
      </c>
      <c r="AI128" s="92">
        <f>业务净增量_基准情景!AJ17</f>
        <v>0</v>
      </c>
      <c r="AJ128" s="92">
        <f>业务净增量_基准情景!AK17</f>
        <v>0</v>
      </c>
      <c r="AK128" s="92">
        <f>业务净增量_基准情景!AL17</f>
        <v>0</v>
      </c>
      <c r="AL128" s="92">
        <f>业务净增量_基准情景!AM17</f>
        <v>0</v>
      </c>
      <c r="AM128" s="92">
        <f>业务净增量_基准情景!AN17</f>
        <v>0</v>
      </c>
      <c r="AN128" s="92">
        <f>业务净增量_基准情景!AO17</f>
        <v>0</v>
      </c>
      <c r="AO128" s="92">
        <f>业务净增量_基准情景!AP17</f>
        <v>0</v>
      </c>
    </row>
    <row r="129" spans="1:41" ht="16.5">
      <c r="A129" s="17" t="str">
        <f t="shared" si="2"/>
        <v>非信贷类非标投资</v>
      </c>
      <c r="B129" s="92">
        <f>业务净增量_基准情景!C18</f>
        <v>-43.865078670000401</v>
      </c>
      <c r="C129" s="92">
        <f>业务净增量_基准情景!D18</f>
        <v>520</v>
      </c>
      <c r="D129" s="92">
        <f>业务净增量_基准情景!E18</f>
        <v>0</v>
      </c>
      <c r="E129" s="92">
        <f>业务净增量_基准情景!F18</f>
        <v>0</v>
      </c>
      <c r="F129" s="92">
        <f>业务净增量_基准情景!G18</f>
        <v>0</v>
      </c>
      <c r="G129" s="92">
        <f>业务净增量_基准情景!H18</f>
        <v>0</v>
      </c>
      <c r="H129" s="92">
        <f>业务净增量_基准情景!I18</f>
        <v>0</v>
      </c>
      <c r="I129" s="92">
        <f>业务净增量_基准情景!J18</f>
        <v>0</v>
      </c>
      <c r="J129" s="92">
        <f>业务净增量_基准情景!K18</f>
        <v>0</v>
      </c>
      <c r="K129" s="92">
        <f>业务净增量_基准情景!L18</f>
        <v>0</v>
      </c>
      <c r="L129" s="92">
        <f>业务净增量_基准情景!M18</f>
        <v>0</v>
      </c>
      <c r="M129" s="92">
        <f>业务净增量_基准情景!N18</f>
        <v>0</v>
      </c>
      <c r="N129" s="92">
        <f>业务净增量_基准情景!O18</f>
        <v>0</v>
      </c>
      <c r="O129" s="92">
        <f>业务净增量_基准情景!P18</f>
        <v>0</v>
      </c>
      <c r="P129" s="92">
        <f>业务净增量_基准情景!Q18</f>
        <v>0</v>
      </c>
      <c r="Q129" s="92">
        <f>业务净增量_基准情景!R18</f>
        <v>0</v>
      </c>
      <c r="R129" s="92">
        <f>业务净增量_基准情景!S18</f>
        <v>0</v>
      </c>
      <c r="S129" s="92">
        <f>业务净增量_基准情景!T18</f>
        <v>0</v>
      </c>
      <c r="T129" s="92">
        <f>业务净增量_基准情景!U18</f>
        <v>0</v>
      </c>
      <c r="U129" s="92">
        <f>业务净增量_基准情景!V18</f>
        <v>0</v>
      </c>
      <c r="V129" s="92">
        <f>业务净增量_基准情景!W18</f>
        <v>0</v>
      </c>
      <c r="W129" s="92">
        <f>业务净增量_基准情景!X18</f>
        <v>0</v>
      </c>
      <c r="X129" s="92">
        <f>业务净增量_基准情景!Y18</f>
        <v>0</v>
      </c>
      <c r="Y129" s="92">
        <f>业务净增量_基准情景!Z18</f>
        <v>0</v>
      </c>
      <c r="Z129" s="92">
        <f>业务净增量_基准情景!AA18</f>
        <v>0</v>
      </c>
      <c r="AA129" s="92">
        <f>业务净增量_基准情景!AB18</f>
        <v>0</v>
      </c>
      <c r="AB129" s="92">
        <f>业务净增量_基准情景!AC18</f>
        <v>0</v>
      </c>
      <c r="AC129" s="92">
        <f>业务净增量_基准情景!AD18</f>
        <v>0</v>
      </c>
      <c r="AD129" s="92">
        <f>业务净增量_基准情景!AE18</f>
        <v>0</v>
      </c>
      <c r="AE129" s="92">
        <f>业务净增量_基准情景!AF18</f>
        <v>0</v>
      </c>
      <c r="AF129" s="92">
        <f>业务净增量_基准情景!AG18</f>
        <v>0</v>
      </c>
      <c r="AG129" s="92">
        <f>业务净增量_基准情景!AH18</f>
        <v>0</v>
      </c>
      <c r="AH129" s="92">
        <f>业务净增量_基准情景!AI18</f>
        <v>0</v>
      </c>
      <c r="AI129" s="92">
        <f>业务净增量_基准情景!AJ18</f>
        <v>0</v>
      </c>
      <c r="AJ129" s="92">
        <f>业务净增量_基准情景!AK18</f>
        <v>0</v>
      </c>
      <c r="AK129" s="92">
        <f>业务净增量_基准情景!AL18</f>
        <v>0</v>
      </c>
      <c r="AL129" s="92">
        <f>业务净增量_基准情景!AM18</f>
        <v>0</v>
      </c>
      <c r="AM129" s="92">
        <f>业务净增量_基准情景!AN18</f>
        <v>0</v>
      </c>
      <c r="AN129" s="92">
        <f>业务净增量_基准情景!AO18</f>
        <v>0</v>
      </c>
      <c r="AO129" s="92">
        <f>业务净增量_基准情景!AP18</f>
        <v>0</v>
      </c>
    </row>
    <row r="130" spans="1:41" ht="15">
      <c r="A130" s="20" t="str">
        <f t="shared" si="2"/>
        <v>存放中央银行款项</v>
      </c>
      <c r="B130" s="92">
        <f>业务净增量_基准情景!C19</f>
        <v>126.72868000399467</v>
      </c>
      <c r="C130" s="92">
        <f>业务净增量_基准情景!D19</f>
        <v>17.988735359283055</v>
      </c>
      <c r="D130" s="92">
        <f>业务净增量_基准情景!E19</f>
        <v>17.988735359283964</v>
      </c>
      <c r="E130" s="92">
        <f>业务净增量_基准情景!F19</f>
        <v>17.988735359283964</v>
      </c>
      <c r="F130" s="92">
        <f>业务净增量_基准情景!G19</f>
        <v>-373.47524133056322</v>
      </c>
      <c r="G130" s="92">
        <f>业务净增量_基准情景!H19</f>
        <v>16.467068692616522</v>
      </c>
      <c r="H130" s="92">
        <f>业务净增量_基准情景!I19</f>
        <v>16.467068692617431</v>
      </c>
      <c r="I130" s="92">
        <f>业务净增量_基准情景!J19</f>
        <v>-379.56190799723072</v>
      </c>
      <c r="J130" s="92">
        <f>业务净增量_基准情景!K19</f>
        <v>14.945402025951353</v>
      </c>
      <c r="K130" s="92">
        <f>业务净增量_基准情景!L19</f>
        <v>14.945402025949988</v>
      </c>
      <c r="L130" s="92">
        <f>业务净增量_基准情景!M19</f>
        <v>14.945402025950443</v>
      </c>
      <c r="M130" s="92">
        <f>业务净增量_基准情景!N19</f>
        <v>14.945402025950898</v>
      </c>
      <c r="N130" s="92">
        <f>业务净增量_基准情景!O19</f>
        <v>14.945402025950443</v>
      </c>
      <c r="O130" s="92">
        <f>业务净增量_基准情景!P19</f>
        <v>0</v>
      </c>
      <c r="P130" s="92">
        <f>业务净增量_基准情景!Q19</f>
        <v>0</v>
      </c>
      <c r="Q130" s="92">
        <f>业务净增量_基准情景!R19</f>
        <v>0</v>
      </c>
      <c r="R130" s="92">
        <f>业务净增量_基准情景!S19</f>
        <v>0</v>
      </c>
      <c r="S130" s="92">
        <f>业务净增量_基准情景!T19</f>
        <v>0</v>
      </c>
      <c r="T130" s="92">
        <f>业务净增量_基准情景!U19</f>
        <v>0</v>
      </c>
      <c r="U130" s="92">
        <f>业务净增量_基准情景!V19</f>
        <v>0</v>
      </c>
      <c r="V130" s="92">
        <f>业务净增量_基准情景!W19</f>
        <v>0</v>
      </c>
      <c r="W130" s="92">
        <f>业务净增量_基准情景!X19</f>
        <v>0</v>
      </c>
      <c r="X130" s="92">
        <f>业务净增量_基准情景!Y19</f>
        <v>0</v>
      </c>
      <c r="Y130" s="92">
        <f>业务净增量_基准情景!Z19</f>
        <v>0</v>
      </c>
      <c r="Z130" s="92">
        <f>业务净增量_基准情景!AA19</f>
        <v>0</v>
      </c>
      <c r="AA130" s="92">
        <f>业务净增量_基准情景!AB19</f>
        <v>0</v>
      </c>
      <c r="AB130" s="92">
        <f>业务净增量_基准情景!AC19</f>
        <v>0</v>
      </c>
      <c r="AC130" s="92">
        <f>业务净增量_基准情景!AD19</f>
        <v>0</v>
      </c>
      <c r="AD130" s="92">
        <f>业务净增量_基准情景!AE19</f>
        <v>0</v>
      </c>
      <c r="AE130" s="92">
        <f>业务净增量_基准情景!AF19</f>
        <v>0</v>
      </c>
      <c r="AF130" s="92">
        <f>业务净增量_基准情景!AG19</f>
        <v>0</v>
      </c>
      <c r="AG130" s="92">
        <f>业务净增量_基准情景!AH19</f>
        <v>0</v>
      </c>
      <c r="AH130" s="92">
        <f>业务净增量_基准情景!AI19</f>
        <v>0</v>
      </c>
      <c r="AI130" s="92">
        <f>业务净增量_基准情景!AJ19</f>
        <v>0</v>
      </c>
      <c r="AJ130" s="92">
        <f>业务净增量_基准情景!AK19</f>
        <v>0</v>
      </c>
      <c r="AK130" s="92">
        <f>业务净增量_基准情景!AL19</f>
        <v>0</v>
      </c>
      <c r="AL130" s="92">
        <f>业务净增量_基准情景!AM19</f>
        <v>0</v>
      </c>
      <c r="AM130" s="92">
        <f>业务净增量_基准情景!AN19</f>
        <v>0</v>
      </c>
      <c r="AN130" s="92">
        <f>业务净增量_基准情景!AO19</f>
        <v>0</v>
      </c>
      <c r="AO130" s="92">
        <f>业务净增量_基准情景!AP19</f>
        <v>0</v>
      </c>
    </row>
    <row r="131" spans="1:41" ht="15">
      <c r="A131" s="15" t="str">
        <f t="shared" si="2"/>
        <v>存放同业和其他金融机构款项</v>
      </c>
      <c r="B131" s="75"/>
      <c r="C131" s="75"/>
      <c r="D131" s="75"/>
      <c r="E131" s="75"/>
      <c r="F131" s="75"/>
      <c r="G131" s="75"/>
      <c r="H131" s="75"/>
      <c r="I131" s="75"/>
      <c r="J131" s="75"/>
      <c r="K131" s="75"/>
      <c r="L131" s="75"/>
      <c r="M131" s="75"/>
      <c r="N131" s="75"/>
      <c r="O131" s="75"/>
      <c r="P131" s="75"/>
      <c r="Q131" s="75"/>
      <c r="R131" s="75"/>
      <c r="S131" s="75"/>
      <c r="T131" s="75"/>
      <c r="U131" s="75"/>
      <c r="V131" s="75"/>
      <c r="W131" s="75"/>
      <c r="X131" s="75"/>
      <c r="Y131" s="75"/>
      <c r="Z131" s="75"/>
      <c r="AA131" s="75"/>
      <c r="AB131" s="75"/>
      <c r="AC131" s="75"/>
      <c r="AD131" s="75"/>
      <c r="AE131" s="75"/>
      <c r="AF131" s="75"/>
      <c r="AG131" s="75"/>
      <c r="AH131" s="75"/>
      <c r="AI131" s="75"/>
      <c r="AJ131" s="75"/>
      <c r="AK131" s="75"/>
      <c r="AL131" s="75"/>
      <c r="AM131" s="75"/>
      <c r="AN131" s="75"/>
      <c r="AO131" s="75"/>
    </row>
    <row r="132" spans="1:41" ht="16.5">
      <c r="A132" s="22" t="str">
        <f t="shared" si="2"/>
        <v>存放同业和其他金融机构款项 定期</v>
      </c>
      <c r="B132" s="92">
        <f>业务净增量_基准情景!C21</f>
        <v>-3.2439274013246511</v>
      </c>
      <c r="C132" s="92">
        <f>业务净增量_基准情景!D21</f>
        <v>0</v>
      </c>
      <c r="D132" s="92">
        <f>业务净增量_基准情景!E21</f>
        <v>0</v>
      </c>
      <c r="E132" s="92">
        <f>业务净增量_基准情景!F21</f>
        <v>0</v>
      </c>
      <c r="F132" s="92">
        <f>业务净增量_基准情景!G21</f>
        <v>0</v>
      </c>
      <c r="G132" s="92">
        <f>业务净增量_基准情景!H21</f>
        <v>0</v>
      </c>
      <c r="H132" s="92">
        <f>业务净增量_基准情景!I21</f>
        <v>0</v>
      </c>
      <c r="I132" s="92">
        <f>业务净增量_基准情景!J21</f>
        <v>0</v>
      </c>
      <c r="J132" s="92">
        <f>业务净增量_基准情景!K21</f>
        <v>0</v>
      </c>
      <c r="K132" s="92">
        <f>业务净增量_基准情景!L21</f>
        <v>0</v>
      </c>
      <c r="L132" s="92">
        <f>业务净增量_基准情景!M21</f>
        <v>0</v>
      </c>
      <c r="M132" s="92">
        <f>业务净增量_基准情景!N21</f>
        <v>0</v>
      </c>
      <c r="N132" s="92">
        <f>业务净增量_基准情景!O21</f>
        <v>0</v>
      </c>
      <c r="O132" s="92">
        <f>业务净增量_基准情景!P21</f>
        <v>0</v>
      </c>
      <c r="P132" s="92">
        <f>业务净增量_基准情景!Q21</f>
        <v>0</v>
      </c>
      <c r="Q132" s="92">
        <f>业务净增量_基准情景!R21</f>
        <v>0</v>
      </c>
      <c r="R132" s="92">
        <f>业务净增量_基准情景!S21</f>
        <v>0</v>
      </c>
      <c r="S132" s="92">
        <f>业务净增量_基准情景!T21</f>
        <v>0</v>
      </c>
      <c r="T132" s="92">
        <f>业务净增量_基准情景!U21</f>
        <v>0</v>
      </c>
      <c r="U132" s="92">
        <f>业务净增量_基准情景!V21</f>
        <v>0</v>
      </c>
      <c r="V132" s="92">
        <f>业务净增量_基准情景!W21</f>
        <v>0</v>
      </c>
      <c r="W132" s="92">
        <f>业务净增量_基准情景!X21</f>
        <v>0</v>
      </c>
      <c r="X132" s="92">
        <f>业务净增量_基准情景!Y21</f>
        <v>0</v>
      </c>
      <c r="Y132" s="92">
        <f>业务净增量_基准情景!Z21</f>
        <v>0</v>
      </c>
      <c r="Z132" s="92">
        <f>业务净增量_基准情景!AA21</f>
        <v>0</v>
      </c>
      <c r="AA132" s="92">
        <f>业务净增量_基准情景!AB21</f>
        <v>0</v>
      </c>
      <c r="AB132" s="92">
        <f>业务净增量_基准情景!AC21</f>
        <v>0</v>
      </c>
      <c r="AC132" s="92">
        <f>业务净增量_基准情景!AD21</f>
        <v>0</v>
      </c>
      <c r="AD132" s="92">
        <f>业务净增量_基准情景!AE21</f>
        <v>0</v>
      </c>
      <c r="AE132" s="92">
        <f>业务净增量_基准情景!AF21</f>
        <v>0</v>
      </c>
      <c r="AF132" s="92">
        <f>业务净增量_基准情景!AG21</f>
        <v>0</v>
      </c>
      <c r="AG132" s="92">
        <f>业务净增量_基准情景!AH21</f>
        <v>0</v>
      </c>
      <c r="AH132" s="92">
        <f>业务净增量_基准情景!AI21</f>
        <v>0</v>
      </c>
      <c r="AI132" s="92">
        <f>业务净增量_基准情景!AJ21</f>
        <v>0</v>
      </c>
      <c r="AJ132" s="92">
        <f>业务净增量_基准情景!AK21</f>
        <v>0</v>
      </c>
      <c r="AK132" s="92">
        <f>业务净增量_基准情景!AL21</f>
        <v>0</v>
      </c>
      <c r="AL132" s="92">
        <f>业务净增量_基准情景!AM21</f>
        <v>0</v>
      </c>
      <c r="AM132" s="92">
        <f>业务净增量_基准情景!AN21</f>
        <v>0</v>
      </c>
      <c r="AN132" s="92">
        <f>业务净增量_基准情景!AO21</f>
        <v>0</v>
      </c>
      <c r="AO132" s="92">
        <f>业务净增量_基准情景!AP21</f>
        <v>0</v>
      </c>
    </row>
    <row r="133" spans="1:41" ht="16.5">
      <c r="A133" s="21" t="str">
        <f t="shared" si="2"/>
        <v>存放同业和其他金融机构款项 活期</v>
      </c>
      <c r="B133" s="92">
        <f>业务净增量_基准情景!C22</f>
        <v>-21.961747493175423</v>
      </c>
      <c r="C133" s="92">
        <f>业务净增量_基准情景!D22</f>
        <v>0</v>
      </c>
      <c r="D133" s="92">
        <f>业务净增量_基准情景!E22</f>
        <v>0</v>
      </c>
      <c r="E133" s="92">
        <f>业务净增量_基准情景!F22</f>
        <v>0</v>
      </c>
      <c r="F133" s="92">
        <f>业务净增量_基准情景!G22</f>
        <v>0</v>
      </c>
      <c r="G133" s="92">
        <f>业务净增量_基准情景!H22</f>
        <v>0</v>
      </c>
      <c r="H133" s="92">
        <f>业务净增量_基准情景!I22</f>
        <v>0</v>
      </c>
      <c r="I133" s="92">
        <f>业务净增量_基准情景!J22</f>
        <v>0</v>
      </c>
      <c r="J133" s="92">
        <f>业务净增量_基准情景!K22</f>
        <v>0</v>
      </c>
      <c r="K133" s="92">
        <f>业务净增量_基准情景!L22</f>
        <v>0</v>
      </c>
      <c r="L133" s="92">
        <f>业务净增量_基准情景!M22</f>
        <v>0</v>
      </c>
      <c r="M133" s="92">
        <f>业务净增量_基准情景!N22</f>
        <v>0</v>
      </c>
      <c r="N133" s="92">
        <f>业务净增量_基准情景!O22</f>
        <v>0</v>
      </c>
      <c r="O133" s="92">
        <f>业务净增量_基准情景!P22</f>
        <v>0</v>
      </c>
      <c r="P133" s="92">
        <f>业务净增量_基准情景!Q22</f>
        <v>0</v>
      </c>
      <c r="Q133" s="92">
        <f>业务净增量_基准情景!R22</f>
        <v>0</v>
      </c>
      <c r="R133" s="92">
        <f>业务净增量_基准情景!S22</f>
        <v>0</v>
      </c>
      <c r="S133" s="92">
        <f>业务净增量_基准情景!T22</f>
        <v>0</v>
      </c>
      <c r="T133" s="92">
        <f>业务净增量_基准情景!U22</f>
        <v>0</v>
      </c>
      <c r="U133" s="92">
        <f>业务净增量_基准情景!V22</f>
        <v>0</v>
      </c>
      <c r="V133" s="92">
        <f>业务净增量_基准情景!W22</f>
        <v>0</v>
      </c>
      <c r="W133" s="92">
        <f>业务净增量_基准情景!X22</f>
        <v>0</v>
      </c>
      <c r="X133" s="92">
        <f>业务净增量_基准情景!Y22</f>
        <v>0</v>
      </c>
      <c r="Y133" s="92">
        <f>业务净增量_基准情景!Z22</f>
        <v>0</v>
      </c>
      <c r="Z133" s="92">
        <f>业务净增量_基准情景!AA22</f>
        <v>0</v>
      </c>
      <c r="AA133" s="92">
        <f>业务净增量_基准情景!AB22</f>
        <v>0</v>
      </c>
      <c r="AB133" s="92">
        <f>业务净增量_基准情景!AC22</f>
        <v>0</v>
      </c>
      <c r="AC133" s="92">
        <f>业务净增量_基准情景!AD22</f>
        <v>0</v>
      </c>
      <c r="AD133" s="92">
        <f>业务净增量_基准情景!AE22</f>
        <v>0</v>
      </c>
      <c r="AE133" s="92">
        <f>业务净增量_基准情景!AF22</f>
        <v>0</v>
      </c>
      <c r="AF133" s="92">
        <f>业务净增量_基准情景!AG22</f>
        <v>0</v>
      </c>
      <c r="AG133" s="92">
        <f>业务净增量_基准情景!AH22</f>
        <v>0</v>
      </c>
      <c r="AH133" s="92">
        <f>业务净增量_基准情景!AI22</f>
        <v>0</v>
      </c>
      <c r="AI133" s="92">
        <f>业务净增量_基准情景!AJ22</f>
        <v>0</v>
      </c>
      <c r="AJ133" s="92">
        <f>业务净增量_基准情景!AK22</f>
        <v>0</v>
      </c>
      <c r="AK133" s="92">
        <f>业务净增量_基准情景!AL22</f>
        <v>0</v>
      </c>
      <c r="AL133" s="92">
        <f>业务净增量_基准情景!AM22</f>
        <v>0</v>
      </c>
      <c r="AM133" s="92">
        <f>业务净增量_基准情景!AN22</f>
        <v>0</v>
      </c>
      <c r="AN133" s="92">
        <f>业务净增量_基准情景!AO22</f>
        <v>0</v>
      </c>
      <c r="AO133" s="92">
        <f>业务净增量_基准情景!AP22</f>
        <v>0</v>
      </c>
    </row>
    <row r="134" spans="1:41" ht="15">
      <c r="A134" s="15" t="str">
        <f t="shared" si="2"/>
        <v>拆出资金</v>
      </c>
      <c r="B134" s="92">
        <f>业务净增量_基准情景!C23</f>
        <v>-16.755820437899729</v>
      </c>
      <c r="C134" s="92">
        <f>业务净增量_基准情景!D23</f>
        <v>100</v>
      </c>
      <c r="D134" s="92">
        <f>业务净增量_基准情景!E23</f>
        <v>0</v>
      </c>
      <c r="E134" s="92">
        <f>业务净增量_基准情景!F23</f>
        <v>0</v>
      </c>
      <c r="F134" s="92">
        <f>业务净增量_基准情景!G23</f>
        <v>0</v>
      </c>
      <c r="G134" s="92">
        <f>业务净增量_基准情景!H23</f>
        <v>0</v>
      </c>
      <c r="H134" s="92">
        <f>业务净增量_基准情景!I23</f>
        <v>0</v>
      </c>
      <c r="I134" s="92">
        <f>业务净增量_基准情景!J23</f>
        <v>100</v>
      </c>
      <c r="J134" s="92">
        <f>业务净增量_基准情景!K23</f>
        <v>0</v>
      </c>
      <c r="K134" s="92">
        <f>业务净增量_基准情景!L23</f>
        <v>0</v>
      </c>
      <c r="L134" s="92">
        <f>业务净增量_基准情景!M23</f>
        <v>0</v>
      </c>
      <c r="M134" s="92">
        <f>业务净增量_基准情景!N23</f>
        <v>0</v>
      </c>
      <c r="N134" s="92">
        <f>业务净增量_基准情景!O23</f>
        <v>0</v>
      </c>
      <c r="O134" s="92">
        <f>业务净增量_基准情景!P23</f>
        <v>0</v>
      </c>
      <c r="P134" s="92">
        <f>业务净增量_基准情景!Q23</f>
        <v>0</v>
      </c>
      <c r="Q134" s="92">
        <f>业务净增量_基准情景!R23</f>
        <v>0</v>
      </c>
      <c r="R134" s="92">
        <f>业务净增量_基准情景!S23</f>
        <v>0</v>
      </c>
      <c r="S134" s="92">
        <f>业务净增量_基准情景!T23</f>
        <v>0</v>
      </c>
      <c r="T134" s="92">
        <f>业务净增量_基准情景!U23</f>
        <v>0</v>
      </c>
      <c r="U134" s="92">
        <f>业务净增量_基准情景!V23</f>
        <v>0</v>
      </c>
      <c r="V134" s="92">
        <f>业务净增量_基准情景!W23</f>
        <v>0</v>
      </c>
      <c r="W134" s="92">
        <f>业务净增量_基准情景!X23</f>
        <v>0</v>
      </c>
      <c r="X134" s="92">
        <f>业务净增量_基准情景!Y23</f>
        <v>0</v>
      </c>
      <c r="Y134" s="92">
        <f>业务净增量_基准情景!Z23</f>
        <v>0</v>
      </c>
      <c r="Z134" s="92">
        <f>业务净增量_基准情景!AA23</f>
        <v>0</v>
      </c>
      <c r="AA134" s="92">
        <f>业务净增量_基准情景!AB23</f>
        <v>0</v>
      </c>
      <c r="AB134" s="92">
        <f>业务净增量_基准情景!AC23</f>
        <v>0</v>
      </c>
      <c r="AC134" s="92">
        <f>业务净增量_基准情景!AD23</f>
        <v>0</v>
      </c>
      <c r="AD134" s="92">
        <f>业务净增量_基准情景!AE23</f>
        <v>0</v>
      </c>
      <c r="AE134" s="92">
        <f>业务净增量_基准情景!AF23</f>
        <v>0</v>
      </c>
      <c r="AF134" s="92">
        <f>业务净增量_基准情景!AG23</f>
        <v>0</v>
      </c>
      <c r="AG134" s="92">
        <f>业务净增量_基准情景!AH23</f>
        <v>0</v>
      </c>
      <c r="AH134" s="92">
        <f>业务净增量_基准情景!AI23</f>
        <v>0</v>
      </c>
      <c r="AI134" s="92">
        <f>业务净增量_基准情景!AJ23</f>
        <v>0</v>
      </c>
      <c r="AJ134" s="92">
        <f>业务净增量_基准情景!AK23</f>
        <v>0</v>
      </c>
      <c r="AK134" s="92">
        <f>业务净增量_基准情景!AL23</f>
        <v>0</v>
      </c>
      <c r="AL134" s="92">
        <f>业务净增量_基准情景!AM23</f>
        <v>0</v>
      </c>
      <c r="AM134" s="92">
        <f>业务净增量_基准情景!AN23</f>
        <v>0</v>
      </c>
      <c r="AN134" s="92">
        <f>业务净增量_基准情景!AO23</f>
        <v>0</v>
      </c>
      <c r="AO134" s="92">
        <f>业务净增量_基准情景!AP23</f>
        <v>0</v>
      </c>
    </row>
    <row r="135" spans="1:41" ht="15">
      <c r="A135" s="15" t="str">
        <f t="shared" si="2"/>
        <v>买入返售金融资产</v>
      </c>
      <c r="B135" s="75"/>
      <c r="C135" s="75"/>
      <c r="D135" s="75"/>
      <c r="E135" s="75"/>
      <c r="F135" s="75"/>
      <c r="G135" s="75"/>
      <c r="H135" s="75"/>
      <c r="I135" s="75"/>
      <c r="J135" s="75"/>
      <c r="K135" s="75"/>
      <c r="L135" s="75"/>
      <c r="M135" s="75"/>
      <c r="N135" s="75"/>
      <c r="O135" s="75"/>
      <c r="P135" s="75"/>
      <c r="Q135" s="75"/>
      <c r="R135" s="75"/>
      <c r="S135" s="75"/>
      <c r="T135" s="75"/>
      <c r="U135" s="75"/>
      <c r="V135" s="75"/>
      <c r="W135" s="75"/>
      <c r="X135" s="75"/>
      <c r="Y135" s="75"/>
      <c r="Z135" s="75"/>
      <c r="AA135" s="75"/>
      <c r="AB135" s="75"/>
      <c r="AC135" s="75"/>
      <c r="AD135" s="75"/>
      <c r="AE135" s="75"/>
      <c r="AF135" s="75"/>
      <c r="AG135" s="75"/>
      <c r="AH135" s="75"/>
      <c r="AI135" s="75"/>
      <c r="AJ135" s="75"/>
      <c r="AK135" s="75"/>
      <c r="AL135" s="75"/>
      <c r="AM135" s="75"/>
      <c r="AN135" s="75"/>
      <c r="AO135" s="75"/>
    </row>
    <row r="136" spans="1:41" ht="16.5">
      <c r="A136" s="17" t="str">
        <f t="shared" si="2"/>
        <v>买入返售债券</v>
      </c>
      <c r="B136" s="92">
        <f>业务净增量_基准情景!C25</f>
        <v>121.34090303329958</v>
      </c>
      <c r="C136" s="92">
        <f>业务净增量_基准情景!D25</f>
        <v>-470</v>
      </c>
      <c r="D136" s="92">
        <f>业务净增量_基准情景!E25</f>
        <v>0</v>
      </c>
      <c r="E136" s="92">
        <f>业务净增量_基准情景!F25</f>
        <v>-100</v>
      </c>
      <c r="F136" s="92">
        <f>业务净增量_基准情景!G25</f>
        <v>0</v>
      </c>
      <c r="G136" s="92">
        <f>业务净增量_基准情景!H25</f>
        <v>0</v>
      </c>
      <c r="H136" s="92">
        <f>业务净增量_基准情景!I25</f>
        <v>-100</v>
      </c>
      <c r="I136" s="92">
        <f>业务净增量_基准情景!J25</f>
        <v>-200</v>
      </c>
      <c r="J136" s="92">
        <f>业务净增量_基准情景!K25</f>
        <v>0</v>
      </c>
      <c r="K136" s="92">
        <f>业务净增量_基准情景!L25</f>
        <v>-200</v>
      </c>
      <c r="L136" s="92">
        <f>业务净增量_基准情景!M25</f>
        <v>0</v>
      </c>
      <c r="M136" s="92">
        <f>业务净增量_基准情景!N25</f>
        <v>0</v>
      </c>
      <c r="N136" s="92">
        <f>业务净增量_基准情景!O25</f>
        <v>-300</v>
      </c>
      <c r="O136" s="92">
        <f>业务净增量_基准情景!P25</f>
        <v>0</v>
      </c>
      <c r="P136" s="92">
        <f>业务净增量_基准情景!Q25</f>
        <v>0</v>
      </c>
      <c r="Q136" s="92">
        <f>业务净增量_基准情景!R25</f>
        <v>0</v>
      </c>
      <c r="R136" s="92">
        <f>业务净增量_基准情景!S25</f>
        <v>0</v>
      </c>
      <c r="S136" s="92">
        <f>业务净增量_基准情景!T25</f>
        <v>0</v>
      </c>
      <c r="T136" s="92">
        <f>业务净增量_基准情景!U25</f>
        <v>0</v>
      </c>
      <c r="U136" s="92">
        <f>业务净增量_基准情景!V25</f>
        <v>0</v>
      </c>
      <c r="V136" s="92">
        <f>业务净增量_基准情景!W25</f>
        <v>0</v>
      </c>
      <c r="W136" s="92">
        <f>业务净增量_基准情景!X25</f>
        <v>0</v>
      </c>
      <c r="X136" s="92">
        <f>业务净增量_基准情景!Y25</f>
        <v>0</v>
      </c>
      <c r="Y136" s="92">
        <f>业务净增量_基准情景!Z25</f>
        <v>0</v>
      </c>
      <c r="Z136" s="92">
        <f>业务净增量_基准情景!AA25</f>
        <v>0</v>
      </c>
      <c r="AA136" s="92">
        <f>业务净增量_基准情景!AB25</f>
        <v>0</v>
      </c>
      <c r="AB136" s="92">
        <f>业务净增量_基准情景!AC25</f>
        <v>0</v>
      </c>
      <c r="AC136" s="92">
        <f>业务净增量_基准情景!AD25</f>
        <v>0</v>
      </c>
      <c r="AD136" s="92">
        <f>业务净增量_基准情景!AE25</f>
        <v>0</v>
      </c>
      <c r="AE136" s="92">
        <f>业务净增量_基准情景!AF25</f>
        <v>0</v>
      </c>
      <c r="AF136" s="92">
        <f>业务净增量_基准情景!AG25</f>
        <v>0</v>
      </c>
      <c r="AG136" s="92">
        <f>业务净增量_基准情景!AH25</f>
        <v>0</v>
      </c>
      <c r="AH136" s="92">
        <f>业务净增量_基准情景!AI25</f>
        <v>0</v>
      </c>
      <c r="AI136" s="92">
        <f>业务净增量_基准情景!AJ25</f>
        <v>0</v>
      </c>
      <c r="AJ136" s="92">
        <f>业务净增量_基准情景!AK25</f>
        <v>0</v>
      </c>
      <c r="AK136" s="92">
        <f>业务净增量_基准情景!AL25</f>
        <v>0</v>
      </c>
      <c r="AL136" s="92">
        <f>业务净增量_基准情景!AM25</f>
        <v>0</v>
      </c>
      <c r="AM136" s="92">
        <f>业务净增量_基准情景!AN25</f>
        <v>0</v>
      </c>
      <c r="AN136" s="92">
        <f>业务净增量_基准情景!AO25</f>
        <v>0</v>
      </c>
      <c r="AO136" s="92">
        <f>业务净增量_基准情景!AP25</f>
        <v>0</v>
      </c>
    </row>
    <row r="137" spans="1:41" ht="16.5">
      <c r="A137" s="17" t="str">
        <f t="shared" si="2"/>
        <v>买入返售贷款</v>
      </c>
      <c r="B137" s="92">
        <f>业务净增量_基准情景!C26</f>
        <v>0</v>
      </c>
      <c r="C137" s="92">
        <f>业务净增量_基准情景!D26</f>
        <v>0</v>
      </c>
      <c r="D137" s="92">
        <f>业务净增量_基准情景!E26</f>
        <v>0</v>
      </c>
      <c r="E137" s="92">
        <f>业务净增量_基准情景!F26</f>
        <v>0</v>
      </c>
      <c r="F137" s="92">
        <f>业务净增量_基准情景!G26</f>
        <v>0</v>
      </c>
      <c r="G137" s="92">
        <f>业务净增量_基准情景!H26</f>
        <v>0</v>
      </c>
      <c r="H137" s="92">
        <f>业务净增量_基准情景!I26</f>
        <v>0</v>
      </c>
      <c r="I137" s="92">
        <f>业务净增量_基准情景!J26</f>
        <v>0</v>
      </c>
      <c r="J137" s="92">
        <f>业务净增量_基准情景!K26</f>
        <v>0</v>
      </c>
      <c r="K137" s="92">
        <f>业务净增量_基准情景!L26</f>
        <v>0</v>
      </c>
      <c r="L137" s="92">
        <f>业务净增量_基准情景!M26</f>
        <v>0</v>
      </c>
      <c r="M137" s="92">
        <f>业务净增量_基准情景!N26</f>
        <v>0</v>
      </c>
      <c r="N137" s="92">
        <f>业务净增量_基准情景!O26</f>
        <v>0</v>
      </c>
      <c r="O137" s="92">
        <f>业务净增量_基准情景!P26</f>
        <v>0</v>
      </c>
      <c r="P137" s="92">
        <f>业务净增量_基准情景!Q26</f>
        <v>0</v>
      </c>
      <c r="Q137" s="92">
        <f>业务净增量_基准情景!R26</f>
        <v>0</v>
      </c>
      <c r="R137" s="92">
        <f>业务净增量_基准情景!S26</f>
        <v>0</v>
      </c>
      <c r="S137" s="92">
        <f>业务净增量_基准情景!T26</f>
        <v>0</v>
      </c>
      <c r="T137" s="92">
        <f>业务净增量_基准情景!U26</f>
        <v>0</v>
      </c>
      <c r="U137" s="92">
        <f>业务净增量_基准情景!V26</f>
        <v>0</v>
      </c>
      <c r="V137" s="92">
        <f>业务净增量_基准情景!W26</f>
        <v>0</v>
      </c>
      <c r="W137" s="92">
        <f>业务净增量_基准情景!X26</f>
        <v>0</v>
      </c>
      <c r="X137" s="92">
        <f>业务净增量_基准情景!Y26</f>
        <v>0</v>
      </c>
      <c r="Y137" s="92">
        <f>业务净增量_基准情景!Z26</f>
        <v>0</v>
      </c>
      <c r="Z137" s="92">
        <f>业务净增量_基准情景!AA26</f>
        <v>0</v>
      </c>
      <c r="AA137" s="92">
        <f>业务净增量_基准情景!AB26</f>
        <v>0</v>
      </c>
      <c r="AB137" s="92">
        <f>业务净增量_基准情景!AC26</f>
        <v>0</v>
      </c>
      <c r="AC137" s="92">
        <f>业务净增量_基准情景!AD26</f>
        <v>0</v>
      </c>
      <c r="AD137" s="92">
        <f>业务净增量_基准情景!AE26</f>
        <v>0</v>
      </c>
      <c r="AE137" s="92">
        <f>业务净增量_基准情景!AF26</f>
        <v>0</v>
      </c>
      <c r="AF137" s="92">
        <f>业务净增量_基准情景!AG26</f>
        <v>0</v>
      </c>
      <c r="AG137" s="92">
        <f>业务净增量_基准情景!AH26</f>
        <v>0</v>
      </c>
      <c r="AH137" s="92">
        <f>业务净增量_基准情景!AI26</f>
        <v>0</v>
      </c>
      <c r="AI137" s="92">
        <f>业务净增量_基准情景!AJ26</f>
        <v>0</v>
      </c>
      <c r="AJ137" s="92">
        <f>业务净增量_基准情景!AK26</f>
        <v>0</v>
      </c>
      <c r="AK137" s="92">
        <f>业务净增量_基准情景!AL26</f>
        <v>0</v>
      </c>
      <c r="AL137" s="92">
        <f>业务净增量_基准情景!AM26</f>
        <v>0</v>
      </c>
      <c r="AM137" s="92">
        <f>业务净增量_基准情景!AN26</f>
        <v>0</v>
      </c>
      <c r="AN137" s="92">
        <f>业务净增量_基准情景!AO26</f>
        <v>0</v>
      </c>
      <c r="AO137" s="92">
        <f>业务净增量_基准情景!AP26</f>
        <v>0</v>
      </c>
    </row>
    <row r="138" spans="1:41" ht="16.5">
      <c r="A138" s="17" t="str">
        <f t="shared" si="2"/>
        <v>买入返售票据</v>
      </c>
      <c r="B138" s="92">
        <f>业务净增量_基准情景!C27</f>
        <v>22.071498743900001</v>
      </c>
      <c r="C138" s="92">
        <f>业务净增量_基准情景!D27</f>
        <v>50</v>
      </c>
      <c r="D138" s="92">
        <f>业务净增量_基准情景!E27</f>
        <v>0</v>
      </c>
      <c r="E138" s="92">
        <f>业务净增量_基准情景!F27</f>
        <v>0</v>
      </c>
      <c r="F138" s="92">
        <f>业务净增量_基准情景!G27</f>
        <v>0</v>
      </c>
      <c r="G138" s="92">
        <f>业务净增量_基准情景!H27</f>
        <v>0</v>
      </c>
      <c r="H138" s="92">
        <f>业务净增量_基准情景!I27</f>
        <v>0</v>
      </c>
      <c r="I138" s="92">
        <f>业务净增量_基准情景!J27</f>
        <v>0</v>
      </c>
      <c r="J138" s="92">
        <f>业务净增量_基准情景!K27</f>
        <v>0</v>
      </c>
      <c r="K138" s="92">
        <f>业务净增量_基准情景!L27</f>
        <v>0</v>
      </c>
      <c r="L138" s="92">
        <f>业务净增量_基准情景!M27</f>
        <v>0</v>
      </c>
      <c r="M138" s="92">
        <f>业务净增量_基准情景!N27</f>
        <v>0</v>
      </c>
      <c r="N138" s="92">
        <f>业务净增量_基准情景!O27</f>
        <v>0</v>
      </c>
      <c r="O138" s="92">
        <f>业务净增量_基准情景!P27</f>
        <v>0</v>
      </c>
      <c r="P138" s="92">
        <f>业务净增量_基准情景!Q27</f>
        <v>0</v>
      </c>
      <c r="Q138" s="92">
        <f>业务净增量_基准情景!R27</f>
        <v>0</v>
      </c>
      <c r="R138" s="92">
        <f>业务净增量_基准情景!S27</f>
        <v>0</v>
      </c>
      <c r="S138" s="92">
        <f>业务净增量_基准情景!T27</f>
        <v>0</v>
      </c>
      <c r="T138" s="92">
        <f>业务净增量_基准情景!U27</f>
        <v>0</v>
      </c>
      <c r="U138" s="92">
        <f>业务净增量_基准情景!V27</f>
        <v>0</v>
      </c>
      <c r="V138" s="92">
        <f>业务净增量_基准情景!W27</f>
        <v>0</v>
      </c>
      <c r="W138" s="92">
        <f>业务净增量_基准情景!X27</f>
        <v>0</v>
      </c>
      <c r="X138" s="92">
        <f>业务净增量_基准情景!Y27</f>
        <v>0</v>
      </c>
      <c r="Y138" s="92">
        <f>业务净增量_基准情景!Z27</f>
        <v>0</v>
      </c>
      <c r="Z138" s="92">
        <f>业务净增量_基准情景!AA27</f>
        <v>0</v>
      </c>
      <c r="AA138" s="92">
        <f>业务净增量_基准情景!AB27</f>
        <v>0</v>
      </c>
      <c r="AB138" s="92">
        <f>业务净增量_基准情景!AC27</f>
        <v>0</v>
      </c>
      <c r="AC138" s="92">
        <f>业务净增量_基准情景!AD27</f>
        <v>0</v>
      </c>
      <c r="AD138" s="92">
        <f>业务净增量_基准情景!AE27</f>
        <v>0</v>
      </c>
      <c r="AE138" s="92">
        <f>业务净增量_基准情景!AF27</f>
        <v>0</v>
      </c>
      <c r="AF138" s="92">
        <f>业务净增量_基准情景!AG27</f>
        <v>0</v>
      </c>
      <c r="AG138" s="92">
        <f>业务净增量_基准情景!AH27</f>
        <v>0</v>
      </c>
      <c r="AH138" s="92">
        <f>业务净增量_基准情景!AI27</f>
        <v>0</v>
      </c>
      <c r="AI138" s="92">
        <f>业务净增量_基准情景!AJ27</f>
        <v>0</v>
      </c>
      <c r="AJ138" s="92">
        <f>业务净增量_基准情景!AK27</f>
        <v>0</v>
      </c>
      <c r="AK138" s="92">
        <f>业务净增量_基准情景!AL27</f>
        <v>0</v>
      </c>
      <c r="AL138" s="92">
        <f>业务净增量_基准情景!AM27</f>
        <v>0</v>
      </c>
      <c r="AM138" s="92">
        <f>业务净增量_基准情景!AN27</f>
        <v>0</v>
      </c>
      <c r="AN138" s="92">
        <f>业务净增量_基准情景!AO27</f>
        <v>0</v>
      </c>
      <c r="AO138" s="92">
        <f>业务净增量_基准情景!AP27</f>
        <v>0</v>
      </c>
    </row>
    <row r="139" spans="1:41" ht="16.5">
      <c r="A139" s="17" t="str">
        <f t="shared" si="2"/>
        <v>买入返售其他</v>
      </c>
      <c r="B139" s="92">
        <f>业务净增量_基准情景!C28</f>
        <v>0</v>
      </c>
      <c r="C139" s="92">
        <f>业务净增量_基准情景!D28</f>
        <v>0</v>
      </c>
      <c r="D139" s="92">
        <f>业务净增量_基准情景!E28</f>
        <v>0</v>
      </c>
      <c r="E139" s="92">
        <f>业务净增量_基准情景!F28</f>
        <v>0</v>
      </c>
      <c r="F139" s="92">
        <f>业务净增量_基准情景!G28</f>
        <v>0</v>
      </c>
      <c r="G139" s="92">
        <f>业务净增量_基准情景!H28</f>
        <v>0</v>
      </c>
      <c r="H139" s="92">
        <f>业务净增量_基准情景!I28</f>
        <v>0</v>
      </c>
      <c r="I139" s="92">
        <f>业务净增量_基准情景!J28</f>
        <v>0</v>
      </c>
      <c r="J139" s="92">
        <f>业务净增量_基准情景!K28</f>
        <v>0</v>
      </c>
      <c r="K139" s="92">
        <f>业务净增量_基准情景!L28</f>
        <v>0</v>
      </c>
      <c r="L139" s="92">
        <f>业务净增量_基准情景!M28</f>
        <v>0</v>
      </c>
      <c r="M139" s="92">
        <f>业务净增量_基准情景!N28</f>
        <v>0</v>
      </c>
      <c r="N139" s="92">
        <f>业务净增量_基准情景!O28</f>
        <v>0</v>
      </c>
      <c r="O139" s="92">
        <f>业务净增量_基准情景!P28</f>
        <v>0</v>
      </c>
      <c r="P139" s="92">
        <f>业务净增量_基准情景!Q28</f>
        <v>0</v>
      </c>
      <c r="Q139" s="92">
        <f>业务净增量_基准情景!R28</f>
        <v>0</v>
      </c>
      <c r="R139" s="92">
        <f>业务净增量_基准情景!S28</f>
        <v>0</v>
      </c>
      <c r="S139" s="92">
        <f>业务净增量_基准情景!T28</f>
        <v>0</v>
      </c>
      <c r="T139" s="92">
        <f>业务净增量_基准情景!U28</f>
        <v>0</v>
      </c>
      <c r="U139" s="92">
        <f>业务净增量_基准情景!V28</f>
        <v>0</v>
      </c>
      <c r="V139" s="92">
        <f>业务净增量_基准情景!W28</f>
        <v>0</v>
      </c>
      <c r="W139" s="92">
        <f>业务净增量_基准情景!X28</f>
        <v>0</v>
      </c>
      <c r="X139" s="92">
        <f>业务净增量_基准情景!Y28</f>
        <v>0</v>
      </c>
      <c r="Y139" s="92">
        <f>业务净增量_基准情景!Z28</f>
        <v>0</v>
      </c>
      <c r="Z139" s="92">
        <f>业务净增量_基准情景!AA28</f>
        <v>0</v>
      </c>
      <c r="AA139" s="92">
        <f>业务净增量_基准情景!AB28</f>
        <v>0</v>
      </c>
      <c r="AB139" s="92">
        <f>业务净增量_基准情景!AC28</f>
        <v>0</v>
      </c>
      <c r="AC139" s="92">
        <f>业务净增量_基准情景!AD28</f>
        <v>0</v>
      </c>
      <c r="AD139" s="92">
        <f>业务净增量_基准情景!AE28</f>
        <v>0</v>
      </c>
      <c r="AE139" s="92">
        <f>业务净增量_基准情景!AF28</f>
        <v>0</v>
      </c>
      <c r="AF139" s="92">
        <f>业务净增量_基准情景!AG28</f>
        <v>0</v>
      </c>
      <c r="AG139" s="92">
        <f>业务净增量_基准情景!AH28</f>
        <v>0</v>
      </c>
      <c r="AH139" s="92">
        <f>业务净增量_基准情景!AI28</f>
        <v>0</v>
      </c>
      <c r="AI139" s="92">
        <f>业务净增量_基准情景!AJ28</f>
        <v>0</v>
      </c>
      <c r="AJ139" s="92">
        <f>业务净增量_基准情景!AK28</f>
        <v>0</v>
      </c>
      <c r="AK139" s="92">
        <f>业务净增量_基准情景!AL28</f>
        <v>0</v>
      </c>
      <c r="AL139" s="92">
        <f>业务净增量_基准情景!AM28</f>
        <v>0</v>
      </c>
      <c r="AM139" s="92">
        <f>业务净增量_基准情景!AN28</f>
        <v>0</v>
      </c>
      <c r="AN139" s="92">
        <f>业务净增量_基准情景!AO28</f>
        <v>0</v>
      </c>
      <c r="AO139" s="92">
        <f>业务净增量_基准情景!AP28</f>
        <v>0</v>
      </c>
    </row>
    <row r="140" spans="1:41" ht="15">
      <c r="A140" s="14" t="str">
        <f t="shared" si="2"/>
        <v>负债端</v>
      </c>
      <c r="B140" s="75"/>
      <c r="C140" s="75"/>
      <c r="D140" s="75"/>
      <c r="E140" s="75"/>
      <c r="F140" s="75"/>
      <c r="G140" s="75"/>
      <c r="H140" s="75"/>
      <c r="I140" s="75"/>
      <c r="J140" s="75"/>
      <c r="K140" s="75"/>
      <c r="L140" s="75"/>
      <c r="M140" s="75"/>
      <c r="N140" s="75"/>
      <c r="O140" s="75"/>
      <c r="P140" s="75"/>
      <c r="Q140" s="75"/>
      <c r="R140" s="75"/>
      <c r="S140" s="75"/>
      <c r="T140" s="75"/>
      <c r="U140" s="75"/>
      <c r="V140" s="75"/>
      <c r="W140" s="75"/>
      <c r="X140" s="75"/>
      <c r="Y140" s="75"/>
      <c r="Z140" s="75"/>
      <c r="AA140" s="75"/>
      <c r="AB140" s="75"/>
      <c r="AC140" s="75"/>
      <c r="AD140" s="75"/>
      <c r="AE140" s="75"/>
      <c r="AF140" s="75"/>
      <c r="AG140" s="75"/>
      <c r="AH140" s="75"/>
      <c r="AI140" s="75"/>
      <c r="AJ140" s="75"/>
      <c r="AK140" s="75"/>
      <c r="AL140" s="75"/>
      <c r="AM140" s="75"/>
      <c r="AN140" s="75"/>
      <c r="AO140" s="75"/>
    </row>
    <row r="141" spans="1:41" ht="15">
      <c r="A141" s="15" t="str">
        <f t="shared" si="2"/>
        <v>客户存款</v>
      </c>
      <c r="B141" s="75"/>
      <c r="C141" s="75"/>
      <c r="D141" s="75"/>
      <c r="E141" s="75"/>
      <c r="F141" s="75"/>
      <c r="G141" s="75"/>
      <c r="H141" s="75"/>
      <c r="I141" s="75"/>
      <c r="J141" s="75"/>
      <c r="K141" s="75"/>
      <c r="L141" s="75"/>
      <c r="M141" s="75"/>
      <c r="N141" s="75"/>
      <c r="O141" s="75"/>
      <c r="P141" s="75"/>
      <c r="Q141" s="75"/>
      <c r="R141" s="75"/>
      <c r="S141" s="75"/>
      <c r="T141" s="75"/>
      <c r="U141" s="75"/>
      <c r="V141" s="75"/>
      <c r="W141" s="75"/>
      <c r="X141" s="75"/>
      <c r="Y141" s="75"/>
      <c r="Z141" s="75"/>
      <c r="AA141" s="75"/>
      <c r="AB141" s="75"/>
      <c r="AC141" s="75"/>
      <c r="AD141" s="75"/>
      <c r="AE141" s="75"/>
      <c r="AF141" s="75"/>
      <c r="AG141" s="75"/>
      <c r="AH141" s="75"/>
      <c r="AI141" s="75"/>
      <c r="AJ141" s="75"/>
      <c r="AK141" s="75"/>
      <c r="AL141" s="75"/>
      <c r="AM141" s="75"/>
      <c r="AN141" s="75"/>
      <c r="AO141" s="75"/>
    </row>
    <row r="142" spans="1:41" ht="16.5">
      <c r="A142" s="16" t="str">
        <f t="shared" si="2"/>
        <v>对公存款</v>
      </c>
      <c r="B142" s="75"/>
      <c r="C142" s="75"/>
      <c r="D142" s="75"/>
      <c r="E142" s="75"/>
      <c r="F142" s="75"/>
      <c r="G142" s="75"/>
      <c r="H142" s="75"/>
      <c r="I142" s="75"/>
      <c r="J142" s="75"/>
      <c r="K142" s="75"/>
      <c r="L142" s="75"/>
      <c r="M142" s="75"/>
      <c r="N142" s="75"/>
      <c r="O142" s="75"/>
      <c r="P142" s="75"/>
      <c r="Q142" s="75"/>
      <c r="R142" s="75"/>
      <c r="S142" s="75"/>
      <c r="T142" s="75"/>
      <c r="U142" s="75"/>
      <c r="V142" s="75"/>
      <c r="W142" s="75"/>
      <c r="X142" s="75"/>
      <c r="Y142" s="75"/>
      <c r="Z142" s="75"/>
      <c r="AA142" s="75"/>
      <c r="AB142" s="75"/>
      <c r="AC142" s="75"/>
      <c r="AD142" s="75"/>
      <c r="AE142" s="75"/>
      <c r="AF142" s="75"/>
      <c r="AG142" s="75"/>
      <c r="AH142" s="75"/>
      <c r="AI142" s="75"/>
      <c r="AJ142" s="75"/>
      <c r="AK142" s="75"/>
      <c r="AL142" s="75"/>
      <c r="AM142" s="75"/>
      <c r="AN142" s="75"/>
      <c r="AO142" s="75"/>
    </row>
    <row r="143" spans="1:41" ht="16.5">
      <c r="A143" s="17" t="str">
        <f t="shared" si="2"/>
        <v>一般对公定期存款</v>
      </c>
      <c r="B143" s="92">
        <f>业务净增量_基准情景!C32</f>
        <v>231.19517841870766</v>
      </c>
      <c r="C143" s="92">
        <f>业务净增量_基准情景!D32</f>
        <v>-59.373355880195959</v>
      </c>
      <c r="D143" s="92">
        <f>业务净增量_基准情景!E32</f>
        <v>108.6355428660554</v>
      </c>
      <c r="E143" s="92">
        <f>业务净增量_基准情景!F32</f>
        <v>-83.538063428663008</v>
      </c>
      <c r="F143" s="92">
        <f>业务净增量_基准情景!G32</f>
        <v>-83.560495861858726</v>
      </c>
      <c r="G143" s="92">
        <f>业务净增量_基准情景!H32</f>
        <v>-83.582928295054444</v>
      </c>
      <c r="H143" s="92">
        <f>业务净增量_基准情景!I32</f>
        <v>-83.605360728250162</v>
      </c>
      <c r="I143" s="92">
        <f>业务净增量_基准情景!J32</f>
        <v>-83.627793161447698</v>
      </c>
      <c r="J143" s="92">
        <f>业务净增量_基准情景!K32</f>
        <v>-83.650225594645235</v>
      </c>
      <c r="K143" s="92">
        <f>业务净增量_基准情景!L32</f>
        <v>-83.672658027837315</v>
      </c>
      <c r="L143" s="92">
        <f>业务净增量_基准情景!M32</f>
        <v>-83.695090461036671</v>
      </c>
      <c r="M143" s="92">
        <f>业务净增量_基准情景!N32</f>
        <v>-83.717522894230569</v>
      </c>
      <c r="N143" s="92">
        <f>业务净增量_基准情景!O32</f>
        <v>-83.739955327429925</v>
      </c>
      <c r="O143" s="92">
        <f>业务净增量_基准情景!P32</f>
        <v>0</v>
      </c>
      <c r="P143" s="92">
        <f>业务净增量_基准情景!Q32</f>
        <v>0</v>
      </c>
      <c r="Q143" s="92">
        <f>业务净增量_基准情景!R32</f>
        <v>0</v>
      </c>
      <c r="R143" s="92">
        <f>业务净增量_基准情景!S32</f>
        <v>0</v>
      </c>
      <c r="S143" s="92">
        <f>业务净增量_基准情景!T32</f>
        <v>0</v>
      </c>
      <c r="T143" s="92">
        <f>业务净增量_基准情景!U32</f>
        <v>0</v>
      </c>
      <c r="U143" s="92">
        <f>业务净增量_基准情景!V32</f>
        <v>0</v>
      </c>
      <c r="V143" s="92">
        <f>业务净增量_基准情景!W32</f>
        <v>0</v>
      </c>
      <c r="W143" s="92">
        <f>业务净增量_基准情景!X32</f>
        <v>0</v>
      </c>
      <c r="X143" s="92">
        <f>业务净增量_基准情景!Y32</f>
        <v>0</v>
      </c>
      <c r="Y143" s="92">
        <f>业务净增量_基准情景!Z32</f>
        <v>0</v>
      </c>
      <c r="Z143" s="92">
        <f>业务净增量_基准情景!AA32</f>
        <v>0</v>
      </c>
      <c r="AA143" s="92">
        <f>业务净增量_基准情景!AB32</f>
        <v>0</v>
      </c>
      <c r="AB143" s="92">
        <f>业务净增量_基准情景!AC32</f>
        <v>0</v>
      </c>
      <c r="AC143" s="92">
        <f>业务净增量_基准情景!AD32</f>
        <v>0</v>
      </c>
      <c r="AD143" s="92">
        <f>业务净增量_基准情景!AE32</f>
        <v>0</v>
      </c>
      <c r="AE143" s="92">
        <f>业务净增量_基准情景!AF32</f>
        <v>0</v>
      </c>
      <c r="AF143" s="92">
        <f>业务净增量_基准情景!AG32</f>
        <v>0</v>
      </c>
      <c r="AG143" s="92">
        <f>业务净增量_基准情景!AH32</f>
        <v>0</v>
      </c>
      <c r="AH143" s="92">
        <f>业务净增量_基准情景!AI32</f>
        <v>0</v>
      </c>
      <c r="AI143" s="92">
        <f>业务净增量_基准情景!AJ32</f>
        <v>0</v>
      </c>
      <c r="AJ143" s="92">
        <f>业务净增量_基准情景!AK32</f>
        <v>0</v>
      </c>
      <c r="AK143" s="92">
        <f>业务净增量_基准情景!AL32</f>
        <v>0</v>
      </c>
      <c r="AL143" s="92">
        <f>业务净增量_基准情景!AM32</f>
        <v>0</v>
      </c>
      <c r="AM143" s="92">
        <f>业务净增量_基准情景!AN32</f>
        <v>0</v>
      </c>
      <c r="AN143" s="92">
        <f>业务净增量_基准情景!AO32</f>
        <v>0</v>
      </c>
      <c r="AO143" s="92">
        <f>业务净增量_基准情景!AP32</f>
        <v>0</v>
      </c>
    </row>
    <row r="144" spans="1:41" ht="16.5">
      <c r="A144" s="17" t="str">
        <f t="shared" si="2"/>
        <v>对公结构性存款</v>
      </c>
      <c r="B144" s="92">
        <f>业务净增量_基准情景!C33</f>
        <v>77.155008305899628</v>
      </c>
      <c r="C144" s="92">
        <f>业务净增量_基准情景!D33</f>
        <v>77.5</v>
      </c>
      <c r="D144" s="92">
        <f>业务净增量_基准情景!E33</f>
        <v>77.5</v>
      </c>
      <c r="E144" s="92">
        <f>业务净增量_基准情景!F33</f>
        <v>77.5</v>
      </c>
      <c r="F144" s="92">
        <f>业务净增量_基准情景!G33</f>
        <v>77.5</v>
      </c>
      <c r="G144" s="92">
        <f>业务净增量_基准情景!H33</f>
        <v>77.5</v>
      </c>
      <c r="H144" s="92">
        <f>业务净增量_基准情景!I33</f>
        <v>77.5</v>
      </c>
      <c r="I144" s="92">
        <f>业务净增量_基准情景!J33</f>
        <v>77.5</v>
      </c>
      <c r="J144" s="92">
        <f>业务净增量_基准情景!K33</f>
        <v>77.5</v>
      </c>
      <c r="K144" s="92">
        <f>业务净增量_基准情景!L33</f>
        <v>77.5</v>
      </c>
      <c r="L144" s="92">
        <f>业务净增量_基准情景!M33</f>
        <v>77.5</v>
      </c>
      <c r="M144" s="92">
        <f>业务净增量_基准情景!N33</f>
        <v>77.5</v>
      </c>
      <c r="N144" s="92">
        <f>业务净增量_基准情景!O33</f>
        <v>77.5</v>
      </c>
      <c r="O144" s="92">
        <f>业务净增量_基准情景!P33</f>
        <v>0</v>
      </c>
      <c r="P144" s="92">
        <f>业务净增量_基准情景!Q33</f>
        <v>0</v>
      </c>
      <c r="Q144" s="92">
        <f>业务净增量_基准情景!R33</f>
        <v>0</v>
      </c>
      <c r="R144" s="92">
        <f>业务净增量_基准情景!S33</f>
        <v>0</v>
      </c>
      <c r="S144" s="92">
        <f>业务净增量_基准情景!T33</f>
        <v>0</v>
      </c>
      <c r="T144" s="92">
        <f>业务净增量_基准情景!U33</f>
        <v>0</v>
      </c>
      <c r="U144" s="92">
        <f>业务净增量_基准情景!V33</f>
        <v>0</v>
      </c>
      <c r="V144" s="92">
        <f>业务净增量_基准情景!W33</f>
        <v>0</v>
      </c>
      <c r="W144" s="92">
        <f>业务净增量_基准情景!X33</f>
        <v>0</v>
      </c>
      <c r="X144" s="92">
        <f>业务净增量_基准情景!Y33</f>
        <v>0</v>
      </c>
      <c r="Y144" s="92">
        <f>业务净增量_基准情景!Z33</f>
        <v>0</v>
      </c>
      <c r="Z144" s="92">
        <f>业务净增量_基准情景!AA33</f>
        <v>0</v>
      </c>
      <c r="AA144" s="92">
        <f>业务净增量_基准情景!AB33</f>
        <v>0</v>
      </c>
      <c r="AB144" s="92">
        <f>业务净增量_基准情景!AC33</f>
        <v>0</v>
      </c>
      <c r="AC144" s="92">
        <f>业务净增量_基准情景!AD33</f>
        <v>0</v>
      </c>
      <c r="AD144" s="92">
        <f>业务净增量_基准情景!AE33</f>
        <v>0</v>
      </c>
      <c r="AE144" s="92">
        <f>业务净增量_基准情景!AF33</f>
        <v>0</v>
      </c>
      <c r="AF144" s="92">
        <f>业务净增量_基准情景!AG33</f>
        <v>0</v>
      </c>
      <c r="AG144" s="92">
        <f>业务净增量_基准情景!AH33</f>
        <v>0</v>
      </c>
      <c r="AH144" s="92">
        <f>业务净增量_基准情景!AI33</f>
        <v>0</v>
      </c>
      <c r="AI144" s="92">
        <f>业务净增量_基准情景!AJ33</f>
        <v>0</v>
      </c>
      <c r="AJ144" s="92">
        <f>业务净增量_基准情景!AK33</f>
        <v>0</v>
      </c>
      <c r="AK144" s="92">
        <f>业务净增量_基准情景!AL33</f>
        <v>0</v>
      </c>
      <c r="AL144" s="92">
        <f>业务净增量_基准情景!AM33</f>
        <v>0</v>
      </c>
      <c r="AM144" s="92">
        <f>业务净增量_基准情景!AN33</f>
        <v>0</v>
      </c>
      <c r="AN144" s="92">
        <f>业务净增量_基准情景!AO33</f>
        <v>0</v>
      </c>
      <c r="AO144" s="92">
        <f>业务净增量_基准情景!AP33</f>
        <v>0</v>
      </c>
    </row>
    <row r="145" spans="1:41" ht="16.5">
      <c r="A145" s="17" t="str">
        <f t="shared" si="2"/>
        <v>对公大额存单</v>
      </c>
      <c r="B145" s="92">
        <f>业务净增量_基准情景!C34</f>
        <v>-4.0896000453001307</v>
      </c>
      <c r="C145" s="92">
        <f>业务净增量_基准情景!D34</f>
        <v>25</v>
      </c>
      <c r="D145" s="92">
        <f>业务净增量_基准情景!E34</f>
        <v>25</v>
      </c>
      <c r="E145" s="92">
        <f>业务净增量_基准情景!F34</f>
        <v>25</v>
      </c>
      <c r="F145" s="92">
        <f>业务净增量_基准情景!G34</f>
        <v>25</v>
      </c>
      <c r="G145" s="92">
        <f>业务净增量_基准情景!H34</f>
        <v>25</v>
      </c>
      <c r="H145" s="92">
        <f>业务净增量_基准情景!I34</f>
        <v>25</v>
      </c>
      <c r="I145" s="92">
        <f>业务净增量_基准情景!J34</f>
        <v>25</v>
      </c>
      <c r="J145" s="92">
        <f>业务净增量_基准情景!K34</f>
        <v>25</v>
      </c>
      <c r="K145" s="92">
        <f>业务净增量_基准情景!L34</f>
        <v>25</v>
      </c>
      <c r="L145" s="92">
        <f>业务净增量_基准情景!M34</f>
        <v>25</v>
      </c>
      <c r="M145" s="92">
        <f>业务净增量_基准情景!N34</f>
        <v>25</v>
      </c>
      <c r="N145" s="92">
        <f>业务净增量_基准情景!O34</f>
        <v>25</v>
      </c>
      <c r="O145" s="92">
        <f>业务净增量_基准情景!P34</f>
        <v>0</v>
      </c>
      <c r="P145" s="92">
        <f>业务净增量_基准情景!Q34</f>
        <v>0</v>
      </c>
      <c r="Q145" s="92">
        <f>业务净增量_基准情景!R34</f>
        <v>0</v>
      </c>
      <c r="R145" s="92">
        <f>业务净增量_基准情景!S34</f>
        <v>0</v>
      </c>
      <c r="S145" s="92">
        <f>业务净增量_基准情景!T34</f>
        <v>0</v>
      </c>
      <c r="T145" s="92">
        <f>业务净增量_基准情景!U34</f>
        <v>0</v>
      </c>
      <c r="U145" s="92">
        <f>业务净增量_基准情景!V34</f>
        <v>0</v>
      </c>
      <c r="V145" s="92">
        <f>业务净增量_基准情景!W34</f>
        <v>0</v>
      </c>
      <c r="W145" s="92">
        <f>业务净增量_基准情景!X34</f>
        <v>0</v>
      </c>
      <c r="X145" s="92">
        <f>业务净增量_基准情景!Y34</f>
        <v>0</v>
      </c>
      <c r="Y145" s="92">
        <f>业务净增量_基准情景!Z34</f>
        <v>0</v>
      </c>
      <c r="Z145" s="92">
        <f>业务净增量_基准情景!AA34</f>
        <v>0</v>
      </c>
      <c r="AA145" s="92">
        <f>业务净增量_基准情景!AB34</f>
        <v>0</v>
      </c>
      <c r="AB145" s="92">
        <f>业务净增量_基准情景!AC34</f>
        <v>0</v>
      </c>
      <c r="AC145" s="92">
        <f>业务净增量_基准情景!AD34</f>
        <v>0</v>
      </c>
      <c r="AD145" s="92">
        <f>业务净增量_基准情景!AE34</f>
        <v>0</v>
      </c>
      <c r="AE145" s="92">
        <f>业务净增量_基准情景!AF34</f>
        <v>0</v>
      </c>
      <c r="AF145" s="92">
        <f>业务净增量_基准情景!AG34</f>
        <v>0</v>
      </c>
      <c r="AG145" s="92">
        <f>业务净增量_基准情景!AH34</f>
        <v>0</v>
      </c>
      <c r="AH145" s="92">
        <f>业务净增量_基准情景!AI34</f>
        <v>0</v>
      </c>
      <c r="AI145" s="92">
        <f>业务净增量_基准情景!AJ34</f>
        <v>0</v>
      </c>
      <c r="AJ145" s="92">
        <f>业务净增量_基准情景!AK34</f>
        <v>0</v>
      </c>
      <c r="AK145" s="92">
        <f>业务净增量_基准情景!AL34</f>
        <v>0</v>
      </c>
      <c r="AL145" s="92">
        <f>业务净增量_基准情景!AM34</f>
        <v>0</v>
      </c>
      <c r="AM145" s="92">
        <f>业务净增量_基准情景!AN34</f>
        <v>0</v>
      </c>
      <c r="AN145" s="92">
        <f>业务净增量_基准情景!AO34</f>
        <v>0</v>
      </c>
      <c r="AO145" s="92">
        <f>业务净增量_基准情景!AP34</f>
        <v>0</v>
      </c>
    </row>
    <row r="146" spans="1:41" ht="16.5">
      <c r="A146" s="17" t="str">
        <f t="shared" si="2"/>
        <v>对公协议存款</v>
      </c>
      <c r="B146" s="92">
        <f>业务净增量_基准情景!C35</f>
        <v>-11.5</v>
      </c>
      <c r="C146" s="92">
        <f>业务净增量_基准情景!D35</f>
        <v>0</v>
      </c>
      <c r="D146" s="92">
        <f>业务净增量_基准情景!E35</f>
        <v>0</v>
      </c>
      <c r="E146" s="92">
        <f>业务净增量_基准情景!F35</f>
        <v>0</v>
      </c>
      <c r="F146" s="92">
        <f>业务净增量_基准情景!G35</f>
        <v>0</v>
      </c>
      <c r="G146" s="92">
        <f>业务净增量_基准情景!H35</f>
        <v>0</v>
      </c>
      <c r="H146" s="92">
        <f>业务净增量_基准情景!I35</f>
        <v>0</v>
      </c>
      <c r="I146" s="92">
        <f>业务净增量_基准情景!J35</f>
        <v>0</v>
      </c>
      <c r="J146" s="92">
        <f>业务净增量_基准情景!K35</f>
        <v>0</v>
      </c>
      <c r="K146" s="92">
        <f>业务净增量_基准情景!L35</f>
        <v>0</v>
      </c>
      <c r="L146" s="92">
        <f>业务净增量_基准情景!M35</f>
        <v>0</v>
      </c>
      <c r="M146" s="92">
        <f>业务净增量_基准情景!N35</f>
        <v>0</v>
      </c>
      <c r="N146" s="92">
        <f>业务净增量_基准情景!O35</f>
        <v>0</v>
      </c>
      <c r="O146" s="92">
        <f>业务净增量_基准情景!P35</f>
        <v>0</v>
      </c>
      <c r="P146" s="92">
        <f>业务净增量_基准情景!Q35</f>
        <v>0</v>
      </c>
      <c r="Q146" s="92">
        <f>业务净增量_基准情景!R35</f>
        <v>0</v>
      </c>
      <c r="R146" s="92">
        <f>业务净增量_基准情景!S35</f>
        <v>0</v>
      </c>
      <c r="S146" s="92">
        <f>业务净增量_基准情景!T35</f>
        <v>0</v>
      </c>
      <c r="T146" s="92">
        <f>业务净增量_基准情景!U35</f>
        <v>0</v>
      </c>
      <c r="U146" s="92">
        <f>业务净增量_基准情景!V35</f>
        <v>0</v>
      </c>
      <c r="V146" s="92">
        <f>业务净增量_基准情景!W35</f>
        <v>0</v>
      </c>
      <c r="W146" s="92">
        <f>业务净增量_基准情景!X35</f>
        <v>0</v>
      </c>
      <c r="X146" s="92">
        <f>业务净增量_基准情景!Y35</f>
        <v>0</v>
      </c>
      <c r="Y146" s="92">
        <f>业务净增量_基准情景!Z35</f>
        <v>0</v>
      </c>
      <c r="Z146" s="92">
        <f>业务净增量_基准情景!AA35</f>
        <v>0</v>
      </c>
      <c r="AA146" s="92">
        <f>业务净增量_基准情景!AB35</f>
        <v>0</v>
      </c>
      <c r="AB146" s="92">
        <f>业务净增量_基准情景!AC35</f>
        <v>0</v>
      </c>
      <c r="AC146" s="92">
        <f>业务净增量_基准情景!AD35</f>
        <v>0</v>
      </c>
      <c r="AD146" s="92">
        <f>业务净增量_基准情景!AE35</f>
        <v>0</v>
      </c>
      <c r="AE146" s="92">
        <f>业务净增量_基准情景!AF35</f>
        <v>0</v>
      </c>
      <c r="AF146" s="92">
        <f>业务净增量_基准情景!AG35</f>
        <v>0</v>
      </c>
      <c r="AG146" s="92">
        <f>业务净增量_基准情景!AH35</f>
        <v>0</v>
      </c>
      <c r="AH146" s="92">
        <f>业务净增量_基准情景!AI35</f>
        <v>0</v>
      </c>
      <c r="AI146" s="92">
        <f>业务净增量_基准情景!AJ35</f>
        <v>0</v>
      </c>
      <c r="AJ146" s="92">
        <f>业务净增量_基准情景!AK35</f>
        <v>0</v>
      </c>
      <c r="AK146" s="92">
        <f>业务净增量_基准情景!AL35</f>
        <v>0</v>
      </c>
      <c r="AL146" s="92">
        <f>业务净增量_基准情景!AM35</f>
        <v>0</v>
      </c>
      <c r="AM146" s="92">
        <f>业务净增量_基准情景!AN35</f>
        <v>0</v>
      </c>
      <c r="AN146" s="92">
        <f>业务净增量_基准情景!AO35</f>
        <v>0</v>
      </c>
      <c r="AO146" s="92">
        <f>业务净增量_基准情景!AP35</f>
        <v>0</v>
      </c>
    </row>
    <row r="147" spans="1:41" ht="16.5">
      <c r="A147" s="21" t="str">
        <f t="shared" ref="A147:A166" si="3">A92</f>
        <v>对公活期存款</v>
      </c>
      <c r="B147" s="92">
        <f>业务净增量_基准情景!C36</f>
        <v>-464.18606971900772</v>
      </c>
      <c r="C147" s="92">
        <f>业务净增量_基准情景!D36</f>
        <v>-58.140311656112317</v>
      </c>
      <c r="D147" s="92">
        <f>业务净增量_基准情景!E36</f>
        <v>-237.88958515899867</v>
      </c>
      <c r="E147" s="92">
        <f>业务净增量_基准情景!F36</f>
        <v>-32.286986869983593</v>
      </c>
      <c r="F147" s="92">
        <f>业务净增量_基准情景!G36</f>
        <v>-32.262986869984161</v>
      </c>
      <c r="G147" s="92">
        <f>业务净增量_基准情景!H36</f>
        <v>-32.238986869982909</v>
      </c>
      <c r="H147" s="92">
        <f>业务净增量_基准情景!I36</f>
        <v>-32.214986869985296</v>
      </c>
      <c r="I147" s="92">
        <f>业务净增量_基准情景!J36</f>
        <v>-32.190986869984044</v>
      </c>
      <c r="J147" s="92">
        <f>业务净增量_基准情景!K36</f>
        <v>-32.166986869982793</v>
      </c>
      <c r="K147" s="92">
        <f>业务净增量_基准情景!L36</f>
        <v>-32.14298686998518</v>
      </c>
      <c r="L147" s="92">
        <f>业务净增量_基准情景!M36</f>
        <v>-32.118986869983928</v>
      </c>
      <c r="M147" s="92">
        <f>业务净增量_基准情景!N36</f>
        <v>-32.094986869984496</v>
      </c>
      <c r="N147" s="92">
        <f>业务净增量_基准情景!O36</f>
        <v>-32.070986869983244</v>
      </c>
      <c r="O147" s="92">
        <f>业务净增量_基准情景!P36</f>
        <v>0</v>
      </c>
      <c r="P147" s="92">
        <f>业务净增量_基准情景!Q36</f>
        <v>0</v>
      </c>
      <c r="Q147" s="92">
        <f>业务净增量_基准情景!R36</f>
        <v>0</v>
      </c>
      <c r="R147" s="92">
        <f>业务净增量_基准情景!S36</f>
        <v>0</v>
      </c>
      <c r="S147" s="92">
        <f>业务净增量_基准情景!T36</f>
        <v>0</v>
      </c>
      <c r="T147" s="92">
        <f>业务净增量_基准情景!U36</f>
        <v>0</v>
      </c>
      <c r="U147" s="92">
        <f>业务净增量_基准情景!V36</f>
        <v>0</v>
      </c>
      <c r="V147" s="92">
        <f>业务净增量_基准情景!W36</f>
        <v>0</v>
      </c>
      <c r="W147" s="92">
        <f>业务净增量_基准情景!X36</f>
        <v>0</v>
      </c>
      <c r="X147" s="92">
        <f>业务净增量_基准情景!Y36</f>
        <v>0</v>
      </c>
      <c r="Y147" s="92">
        <f>业务净增量_基准情景!Z36</f>
        <v>0</v>
      </c>
      <c r="Z147" s="92">
        <f>业务净增量_基准情景!AA36</f>
        <v>0</v>
      </c>
      <c r="AA147" s="92">
        <f>业务净增量_基准情景!AB36</f>
        <v>0</v>
      </c>
      <c r="AB147" s="92">
        <f>业务净增量_基准情景!AC36</f>
        <v>0</v>
      </c>
      <c r="AC147" s="92">
        <f>业务净增量_基准情景!AD36</f>
        <v>0</v>
      </c>
      <c r="AD147" s="92">
        <f>业务净增量_基准情景!AE36</f>
        <v>0</v>
      </c>
      <c r="AE147" s="92">
        <f>业务净增量_基准情景!AF36</f>
        <v>0</v>
      </c>
      <c r="AF147" s="92">
        <f>业务净增量_基准情景!AG36</f>
        <v>0</v>
      </c>
      <c r="AG147" s="92">
        <f>业务净增量_基准情景!AH36</f>
        <v>0</v>
      </c>
      <c r="AH147" s="92">
        <f>业务净增量_基准情景!AI36</f>
        <v>0</v>
      </c>
      <c r="AI147" s="92">
        <f>业务净增量_基准情景!AJ36</f>
        <v>0</v>
      </c>
      <c r="AJ147" s="92">
        <f>业务净增量_基准情景!AK36</f>
        <v>0</v>
      </c>
      <c r="AK147" s="92">
        <f>业务净增量_基准情景!AL36</f>
        <v>0</v>
      </c>
      <c r="AL147" s="92">
        <f>业务净增量_基准情景!AM36</f>
        <v>0</v>
      </c>
      <c r="AM147" s="92">
        <f>业务净增量_基准情景!AN36</f>
        <v>0</v>
      </c>
      <c r="AN147" s="92">
        <f>业务净增量_基准情景!AO36</f>
        <v>0</v>
      </c>
      <c r="AO147" s="92">
        <f>业务净增量_基准情景!AP36</f>
        <v>0</v>
      </c>
    </row>
    <row r="148" spans="1:41" ht="16.5">
      <c r="A148" s="21" t="str">
        <f t="shared" si="3"/>
        <v>对公通知存款</v>
      </c>
      <c r="B148" s="92">
        <f>业务净增量_基准情景!C37</f>
        <v>-1.0313352759969803</v>
      </c>
      <c r="C148" s="92">
        <f>业务净增量_基准情景!D37</f>
        <v>3.0136675363082759</v>
      </c>
      <c r="D148" s="92">
        <f>业务净增量_基准情景!E37</f>
        <v>14.754042292942245</v>
      </c>
      <c r="E148" s="92">
        <f>业务净增量_基准情景!F37</f>
        <v>1.3250502986467154</v>
      </c>
      <c r="F148" s="92">
        <f>业务净增量_基准情景!G37</f>
        <v>1.3234827318427733</v>
      </c>
      <c r="G148" s="92">
        <f>业务净增量_基准情景!H37</f>
        <v>1.3219151650389449</v>
      </c>
      <c r="H148" s="92">
        <f>业务净增量_基准情景!I37</f>
        <v>1.3203475982352302</v>
      </c>
      <c r="I148" s="92">
        <f>业务净增量_基准情景!J37</f>
        <v>1.3187800314312881</v>
      </c>
      <c r="J148" s="92">
        <f>业务净增量_基准情景!K37</f>
        <v>1.317212464627346</v>
      </c>
      <c r="K148" s="92">
        <f>业务净增量_基准情景!L37</f>
        <v>1.3156448978237449</v>
      </c>
      <c r="L148" s="92">
        <f>业务净增量_基准情景!M37</f>
        <v>1.3140773310196892</v>
      </c>
      <c r="M148" s="92">
        <f>业务净增量_基准情景!N37</f>
        <v>1.3125097642159744</v>
      </c>
      <c r="N148" s="92">
        <f>业务净增量_基准情景!O37</f>
        <v>1.3109421974119186</v>
      </c>
      <c r="O148" s="92">
        <f>业务净增量_基准情景!P37</f>
        <v>0</v>
      </c>
      <c r="P148" s="92">
        <f>业务净增量_基准情景!Q37</f>
        <v>0</v>
      </c>
      <c r="Q148" s="92">
        <f>业务净增量_基准情景!R37</f>
        <v>0</v>
      </c>
      <c r="R148" s="92">
        <f>业务净增量_基准情景!S37</f>
        <v>0</v>
      </c>
      <c r="S148" s="92">
        <f>业务净增量_基准情景!T37</f>
        <v>0</v>
      </c>
      <c r="T148" s="92">
        <f>业务净增量_基准情景!U37</f>
        <v>0</v>
      </c>
      <c r="U148" s="92">
        <f>业务净增量_基准情景!V37</f>
        <v>0</v>
      </c>
      <c r="V148" s="92">
        <f>业务净增量_基准情景!W37</f>
        <v>0</v>
      </c>
      <c r="W148" s="92">
        <f>业务净增量_基准情景!X37</f>
        <v>0</v>
      </c>
      <c r="X148" s="92">
        <f>业务净增量_基准情景!Y37</f>
        <v>0</v>
      </c>
      <c r="Y148" s="92">
        <f>业务净增量_基准情景!Z37</f>
        <v>0</v>
      </c>
      <c r="Z148" s="92">
        <f>业务净增量_基准情景!AA37</f>
        <v>0</v>
      </c>
      <c r="AA148" s="92">
        <f>业务净增量_基准情景!AB37</f>
        <v>0</v>
      </c>
      <c r="AB148" s="92">
        <f>业务净增量_基准情景!AC37</f>
        <v>0</v>
      </c>
      <c r="AC148" s="92">
        <f>业务净增量_基准情景!AD37</f>
        <v>0</v>
      </c>
      <c r="AD148" s="92">
        <f>业务净增量_基准情景!AE37</f>
        <v>0</v>
      </c>
      <c r="AE148" s="92">
        <f>业务净增量_基准情景!AF37</f>
        <v>0</v>
      </c>
      <c r="AF148" s="92">
        <f>业务净增量_基准情景!AG37</f>
        <v>0</v>
      </c>
      <c r="AG148" s="92">
        <f>业务净增量_基准情景!AH37</f>
        <v>0</v>
      </c>
      <c r="AH148" s="92">
        <f>业务净增量_基准情景!AI37</f>
        <v>0</v>
      </c>
      <c r="AI148" s="92">
        <f>业务净增量_基准情景!AJ37</f>
        <v>0</v>
      </c>
      <c r="AJ148" s="92">
        <f>业务净增量_基准情景!AK37</f>
        <v>0</v>
      </c>
      <c r="AK148" s="92">
        <f>业务净增量_基准情景!AL37</f>
        <v>0</v>
      </c>
      <c r="AL148" s="92">
        <f>业务净增量_基准情景!AM37</f>
        <v>0</v>
      </c>
      <c r="AM148" s="92">
        <f>业务净增量_基准情景!AN37</f>
        <v>0</v>
      </c>
      <c r="AN148" s="92">
        <f>业务净增量_基准情景!AO37</f>
        <v>0</v>
      </c>
      <c r="AO148" s="92">
        <f>业务净增量_基准情景!AP37</f>
        <v>0</v>
      </c>
    </row>
    <row r="149" spans="1:41" ht="16.5">
      <c r="A149" s="16" t="str">
        <f t="shared" si="3"/>
        <v>零售存款</v>
      </c>
      <c r="B149" s="75"/>
      <c r="C149" s="75"/>
      <c r="D149" s="75"/>
      <c r="E149" s="75"/>
      <c r="F149" s="75"/>
      <c r="G149" s="75"/>
      <c r="H149" s="75"/>
      <c r="I149" s="75"/>
      <c r="J149" s="75"/>
      <c r="K149" s="75"/>
      <c r="L149" s="75"/>
      <c r="M149" s="75"/>
      <c r="N149" s="75"/>
      <c r="O149" s="75"/>
      <c r="P149" s="75"/>
      <c r="Q149" s="75"/>
      <c r="R149" s="75"/>
      <c r="S149" s="75"/>
      <c r="T149" s="75"/>
      <c r="U149" s="75"/>
      <c r="V149" s="75"/>
      <c r="W149" s="75"/>
      <c r="X149" s="75"/>
      <c r="Y149" s="75"/>
      <c r="Z149" s="75"/>
      <c r="AA149" s="75"/>
      <c r="AB149" s="75"/>
      <c r="AC149" s="75"/>
      <c r="AD149" s="75"/>
      <c r="AE149" s="75"/>
      <c r="AF149" s="75"/>
      <c r="AG149" s="75"/>
      <c r="AH149" s="75"/>
      <c r="AI149" s="75"/>
      <c r="AJ149" s="75"/>
      <c r="AK149" s="75"/>
      <c r="AL149" s="75"/>
      <c r="AM149" s="75"/>
      <c r="AN149" s="75"/>
      <c r="AO149" s="75"/>
    </row>
    <row r="150" spans="1:41" ht="16.5">
      <c r="A150" s="17" t="str">
        <f t="shared" si="3"/>
        <v>一般零售定期存款</v>
      </c>
      <c r="B150" s="92">
        <f>业务净增量_基准情景!C39</f>
        <v>32.689626291321247</v>
      </c>
      <c r="C150" s="92">
        <f>业务净增量_基准情景!D39</f>
        <v>-108.51973346842101</v>
      </c>
      <c r="D150" s="92">
        <f>业务净增量_基准情景!E39</f>
        <v>-62.61301352245232</v>
      </c>
      <c r="E150" s="92">
        <f>业务净增量_基准情景!F39</f>
        <v>-61.150493455337482</v>
      </c>
      <c r="F150" s="92">
        <f>业务净增量_基准情景!G39</f>
        <v>-59.68797338822128</v>
      </c>
      <c r="G150" s="92">
        <f>业务净增量_基准情景!H39</f>
        <v>-58.225453321106897</v>
      </c>
      <c r="H150" s="92">
        <f>业务净增量_基准情景!I39</f>
        <v>-56.762933253990923</v>
      </c>
      <c r="I150" s="92">
        <f>业务净增量_基准情景!J39</f>
        <v>-55.30041318687654</v>
      </c>
      <c r="J150" s="92">
        <f>业务净增量_基准情景!K39</f>
        <v>-53.837893119759883</v>
      </c>
      <c r="K150" s="92">
        <f>业务净增量_基准情景!L39</f>
        <v>-52.375373052644136</v>
      </c>
      <c r="L150" s="92">
        <f>业务净增量_基准情景!M39</f>
        <v>-50.912852985531117</v>
      </c>
      <c r="M150" s="92">
        <f>业务净增量_基准情景!N39</f>
        <v>-49.450332918413096</v>
      </c>
      <c r="N150" s="92">
        <f>业务净增量_基准情景!O39</f>
        <v>-47.987812851298713</v>
      </c>
      <c r="O150" s="92">
        <f>业务净增量_基准情景!P39</f>
        <v>0</v>
      </c>
      <c r="P150" s="92">
        <f>业务净增量_基准情景!Q39</f>
        <v>0</v>
      </c>
      <c r="Q150" s="92">
        <f>业务净增量_基准情景!R39</f>
        <v>0</v>
      </c>
      <c r="R150" s="92">
        <f>业务净增量_基准情景!S39</f>
        <v>0</v>
      </c>
      <c r="S150" s="92">
        <f>业务净增量_基准情景!T39</f>
        <v>0</v>
      </c>
      <c r="T150" s="92">
        <f>业务净增量_基准情景!U39</f>
        <v>0</v>
      </c>
      <c r="U150" s="92">
        <f>业务净增量_基准情景!V39</f>
        <v>0</v>
      </c>
      <c r="V150" s="92">
        <f>业务净增量_基准情景!W39</f>
        <v>0</v>
      </c>
      <c r="W150" s="92">
        <f>业务净增量_基准情景!X39</f>
        <v>0</v>
      </c>
      <c r="X150" s="92">
        <f>业务净增量_基准情景!Y39</f>
        <v>0</v>
      </c>
      <c r="Y150" s="92">
        <f>业务净增量_基准情景!Z39</f>
        <v>0</v>
      </c>
      <c r="Z150" s="92">
        <f>业务净增量_基准情景!AA39</f>
        <v>0</v>
      </c>
      <c r="AA150" s="92">
        <f>业务净增量_基准情景!AB39</f>
        <v>0</v>
      </c>
      <c r="AB150" s="92">
        <f>业务净增量_基准情景!AC39</f>
        <v>0</v>
      </c>
      <c r="AC150" s="92">
        <f>业务净增量_基准情景!AD39</f>
        <v>0</v>
      </c>
      <c r="AD150" s="92">
        <f>业务净增量_基准情景!AE39</f>
        <v>0</v>
      </c>
      <c r="AE150" s="92">
        <f>业务净增量_基准情景!AF39</f>
        <v>0</v>
      </c>
      <c r="AF150" s="92">
        <f>业务净增量_基准情景!AG39</f>
        <v>0</v>
      </c>
      <c r="AG150" s="92">
        <f>业务净增量_基准情景!AH39</f>
        <v>0</v>
      </c>
      <c r="AH150" s="92">
        <f>业务净增量_基准情景!AI39</f>
        <v>0</v>
      </c>
      <c r="AI150" s="92">
        <f>业务净增量_基准情景!AJ39</f>
        <v>0</v>
      </c>
      <c r="AJ150" s="92">
        <f>业务净增量_基准情景!AK39</f>
        <v>0</v>
      </c>
      <c r="AK150" s="92">
        <f>业务净增量_基准情景!AL39</f>
        <v>0</v>
      </c>
      <c r="AL150" s="92">
        <f>业务净增量_基准情景!AM39</f>
        <v>0</v>
      </c>
      <c r="AM150" s="92">
        <f>业务净增量_基准情景!AN39</f>
        <v>0</v>
      </c>
      <c r="AN150" s="92">
        <f>业务净增量_基准情景!AO39</f>
        <v>0</v>
      </c>
      <c r="AO150" s="92">
        <f>业务净增量_基准情景!AP39</f>
        <v>0</v>
      </c>
    </row>
    <row r="151" spans="1:41" ht="16.5">
      <c r="A151" s="17" t="str">
        <f t="shared" si="3"/>
        <v>零售结构性存款</v>
      </c>
      <c r="B151" s="92">
        <f>业务净增量_基准情景!C40</f>
        <v>26.519773333299781</v>
      </c>
      <c r="C151" s="92">
        <f>业务净增量_基准情景!D40</f>
        <v>158.33333333333326</v>
      </c>
      <c r="D151" s="92">
        <f>业务净增量_基准情景!E40</f>
        <v>158.33333333333326</v>
      </c>
      <c r="E151" s="92">
        <f>业务净增量_基准情景!F40</f>
        <v>158.33333333333326</v>
      </c>
      <c r="F151" s="92">
        <f>业务净增量_基准情景!G40</f>
        <v>158.33333333333326</v>
      </c>
      <c r="G151" s="92">
        <f>业务净增量_基准情景!H40</f>
        <v>158.33333333333326</v>
      </c>
      <c r="H151" s="92">
        <f>业务净增量_基准情景!I40</f>
        <v>158.33333333333348</v>
      </c>
      <c r="I151" s="92">
        <f>业务净增量_基准情景!J40</f>
        <v>158.33333333333348</v>
      </c>
      <c r="J151" s="92">
        <f>业务净增量_基准情景!K40</f>
        <v>158.33333333333348</v>
      </c>
      <c r="K151" s="92">
        <f>业务净增量_基准情景!L40</f>
        <v>158.33333333333348</v>
      </c>
      <c r="L151" s="92">
        <f>业务净增量_基准情景!M40</f>
        <v>158.33333333333348</v>
      </c>
      <c r="M151" s="92">
        <f>业务净增量_基准情景!N40</f>
        <v>158.33333333333348</v>
      </c>
      <c r="N151" s="92">
        <f>业务净增量_基准情景!O40</f>
        <v>158.33333333333348</v>
      </c>
      <c r="O151" s="92">
        <f>业务净增量_基准情景!P40</f>
        <v>0</v>
      </c>
      <c r="P151" s="92">
        <f>业务净增量_基准情景!Q40</f>
        <v>0</v>
      </c>
      <c r="Q151" s="92">
        <f>业务净增量_基准情景!R40</f>
        <v>0</v>
      </c>
      <c r="R151" s="92">
        <f>业务净增量_基准情景!S40</f>
        <v>0</v>
      </c>
      <c r="S151" s="92">
        <f>业务净增量_基准情景!T40</f>
        <v>0</v>
      </c>
      <c r="T151" s="92">
        <f>业务净增量_基准情景!U40</f>
        <v>0</v>
      </c>
      <c r="U151" s="92">
        <f>业务净增量_基准情景!V40</f>
        <v>0</v>
      </c>
      <c r="V151" s="92">
        <f>业务净增量_基准情景!W40</f>
        <v>0</v>
      </c>
      <c r="W151" s="92">
        <f>业务净增量_基准情景!X40</f>
        <v>0</v>
      </c>
      <c r="X151" s="92">
        <f>业务净增量_基准情景!Y40</f>
        <v>0</v>
      </c>
      <c r="Y151" s="92">
        <f>业务净增量_基准情景!Z40</f>
        <v>0</v>
      </c>
      <c r="Z151" s="92">
        <f>业务净增量_基准情景!AA40</f>
        <v>0</v>
      </c>
      <c r="AA151" s="92">
        <f>业务净增量_基准情景!AB40</f>
        <v>0</v>
      </c>
      <c r="AB151" s="92">
        <f>业务净增量_基准情景!AC40</f>
        <v>0</v>
      </c>
      <c r="AC151" s="92">
        <f>业务净增量_基准情景!AD40</f>
        <v>0</v>
      </c>
      <c r="AD151" s="92">
        <f>业务净增量_基准情景!AE40</f>
        <v>0</v>
      </c>
      <c r="AE151" s="92">
        <f>业务净增量_基准情景!AF40</f>
        <v>0</v>
      </c>
      <c r="AF151" s="92">
        <f>业务净增量_基准情景!AG40</f>
        <v>0</v>
      </c>
      <c r="AG151" s="92">
        <f>业务净增量_基准情景!AH40</f>
        <v>0</v>
      </c>
      <c r="AH151" s="92">
        <f>业务净增量_基准情景!AI40</f>
        <v>0</v>
      </c>
      <c r="AI151" s="92">
        <f>业务净增量_基准情景!AJ40</f>
        <v>0</v>
      </c>
      <c r="AJ151" s="92">
        <f>业务净增量_基准情景!AK40</f>
        <v>0</v>
      </c>
      <c r="AK151" s="92">
        <f>业务净增量_基准情景!AL40</f>
        <v>0</v>
      </c>
      <c r="AL151" s="92">
        <f>业务净增量_基准情景!AM40</f>
        <v>0</v>
      </c>
      <c r="AM151" s="92">
        <f>业务净增量_基准情景!AN40</f>
        <v>0</v>
      </c>
      <c r="AN151" s="92">
        <f>业务净增量_基准情景!AO40</f>
        <v>0</v>
      </c>
      <c r="AO151" s="92">
        <f>业务净增量_基准情景!AP40</f>
        <v>0</v>
      </c>
    </row>
    <row r="152" spans="1:41" ht="16.5">
      <c r="A152" s="17" t="str">
        <f t="shared" si="3"/>
        <v>零售大额存单</v>
      </c>
      <c r="B152" s="92">
        <f>业务净增量_基准情景!C41</f>
        <v>30.648236997299932</v>
      </c>
      <c r="C152" s="92">
        <f>业务净增量_基准情景!D41</f>
        <v>10</v>
      </c>
      <c r="D152" s="92">
        <f>业务净增量_基准情景!E41</f>
        <v>10</v>
      </c>
      <c r="E152" s="92">
        <f>业务净增量_基准情景!F41</f>
        <v>10</v>
      </c>
      <c r="F152" s="92">
        <f>业务净增量_基准情景!G41</f>
        <v>10</v>
      </c>
      <c r="G152" s="92">
        <f>业务净增量_基准情景!H41</f>
        <v>10</v>
      </c>
      <c r="H152" s="92">
        <f>业务净增量_基准情景!I41</f>
        <v>10</v>
      </c>
      <c r="I152" s="92">
        <f>业务净增量_基准情景!J41</f>
        <v>10</v>
      </c>
      <c r="J152" s="92">
        <f>业务净增量_基准情景!K41</f>
        <v>10</v>
      </c>
      <c r="K152" s="92">
        <f>业务净增量_基准情景!L41</f>
        <v>10</v>
      </c>
      <c r="L152" s="92">
        <f>业务净增量_基准情景!M41</f>
        <v>10</v>
      </c>
      <c r="M152" s="92">
        <f>业务净增量_基准情景!N41</f>
        <v>10</v>
      </c>
      <c r="N152" s="92">
        <f>业务净增量_基准情景!O41</f>
        <v>10</v>
      </c>
      <c r="O152" s="92">
        <f>业务净增量_基准情景!P41</f>
        <v>0</v>
      </c>
      <c r="P152" s="92">
        <f>业务净增量_基准情景!Q41</f>
        <v>0</v>
      </c>
      <c r="Q152" s="92">
        <f>业务净增量_基准情景!R41</f>
        <v>0</v>
      </c>
      <c r="R152" s="92">
        <f>业务净增量_基准情景!S41</f>
        <v>0</v>
      </c>
      <c r="S152" s="92">
        <f>业务净增量_基准情景!T41</f>
        <v>0</v>
      </c>
      <c r="T152" s="92">
        <f>业务净增量_基准情景!U41</f>
        <v>0</v>
      </c>
      <c r="U152" s="92">
        <f>业务净增量_基准情景!V41</f>
        <v>0</v>
      </c>
      <c r="V152" s="92">
        <f>业务净增量_基准情景!W41</f>
        <v>0</v>
      </c>
      <c r="W152" s="92">
        <f>业务净增量_基准情景!X41</f>
        <v>0</v>
      </c>
      <c r="X152" s="92">
        <f>业务净增量_基准情景!Y41</f>
        <v>0</v>
      </c>
      <c r="Y152" s="92">
        <f>业务净增量_基准情景!Z41</f>
        <v>0</v>
      </c>
      <c r="Z152" s="92">
        <f>业务净增量_基准情景!AA41</f>
        <v>0</v>
      </c>
      <c r="AA152" s="92">
        <f>业务净增量_基准情景!AB41</f>
        <v>0</v>
      </c>
      <c r="AB152" s="92">
        <f>业务净增量_基准情景!AC41</f>
        <v>0</v>
      </c>
      <c r="AC152" s="92">
        <f>业务净增量_基准情景!AD41</f>
        <v>0</v>
      </c>
      <c r="AD152" s="92">
        <f>业务净增量_基准情景!AE41</f>
        <v>0</v>
      </c>
      <c r="AE152" s="92">
        <f>业务净增量_基准情景!AF41</f>
        <v>0</v>
      </c>
      <c r="AF152" s="92">
        <f>业务净增量_基准情景!AG41</f>
        <v>0</v>
      </c>
      <c r="AG152" s="92">
        <f>业务净增量_基准情景!AH41</f>
        <v>0</v>
      </c>
      <c r="AH152" s="92">
        <f>业务净增量_基准情景!AI41</f>
        <v>0</v>
      </c>
      <c r="AI152" s="92">
        <f>业务净增量_基准情景!AJ41</f>
        <v>0</v>
      </c>
      <c r="AJ152" s="92">
        <f>业务净增量_基准情景!AK41</f>
        <v>0</v>
      </c>
      <c r="AK152" s="92">
        <f>业务净增量_基准情景!AL41</f>
        <v>0</v>
      </c>
      <c r="AL152" s="92">
        <f>业务净增量_基准情景!AM41</f>
        <v>0</v>
      </c>
      <c r="AM152" s="92">
        <f>业务净增量_基准情景!AN41</f>
        <v>0</v>
      </c>
      <c r="AN152" s="92">
        <f>业务净增量_基准情景!AO41</f>
        <v>0</v>
      </c>
      <c r="AO152" s="92">
        <f>业务净增量_基准情景!AP41</f>
        <v>0</v>
      </c>
    </row>
    <row r="153" spans="1:41" ht="16.5">
      <c r="A153" s="21" t="str">
        <f t="shared" si="3"/>
        <v>零售活期存款</v>
      </c>
      <c r="B153" s="92">
        <f>业务净增量_基准情景!C42</f>
        <v>-88.378533734379744</v>
      </c>
      <c r="C153" s="92">
        <f>业务净增量_基准情景!D42</f>
        <v>103.74042309743163</v>
      </c>
      <c r="D153" s="92">
        <f>业务净增量_基准情景!E42</f>
        <v>57.363501340762014</v>
      </c>
      <c r="E153" s="92">
        <f>业务净增量_基准情景!F42</f>
        <v>55.886001340762959</v>
      </c>
      <c r="F153" s="92">
        <f>业务净增量_基准情景!G42</f>
        <v>54.408501340762086</v>
      </c>
      <c r="G153" s="92">
        <f>业务净增量_基准情景!H42</f>
        <v>52.931001340763032</v>
      </c>
      <c r="H153" s="92">
        <f>业务净增量_基准情景!I42</f>
        <v>51.453501340762159</v>
      </c>
      <c r="I153" s="92">
        <f>业务净增量_基准情景!J42</f>
        <v>49.976001340763105</v>
      </c>
      <c r="J153" s="92">
        <f>业务净增量_基准情景!K42</f>
        <v>48.498501340762232</v>
      </c>
      <c r="K153" s="92">
        <f>业务净增量_基准情景!L42</f>
        <v>47.021001340761359</v>
      </c>
      <c r="L153" s="92">
        <f>业务净增量_基准情景!M42</f>
        <v>45.543501340764124</v>
      </c>
      <c r="M153" s="92">
        <f>业务净增量_基准情景!N42</f>
        <v>44.066001340761431</v>
      </c>
      <c r="N153" s="92">
        <f>业务净增量_基准情景!O42</f>
        <v>42.588501340762377</v>
      </c>
      <c r="O153" s="92">
        <f>业务净增量_基准情景!P42</f>
        <v>0</v>
      </c>
      <c r="P153" s="92">
        <f>业务净增量_基准情景!Q42</f>
        <v>0</v>
      </c>
      <c r="Q153" s="92">
        <f>业务净增量_基准情景!R42</f>
        <v>0</v>
      </c>
      <c r="R153" s="92">
        <f>业务净增量_基准情景!S42</f>
        <v>0</v>
      </c>
      <c r="S153" s="92">
        <f>业务净增量_基准情景!T42</f>
        <v>0</v>
      </c>
      <c r="T153" s="92">
        <f>业务净增量_基准情景!U42</f>
        <v>0</v>
      </c>
      <c r="U153" s="92">
        <f>业务净增量_基准情景!V42</f>
        <v>0</v>
      </c>
      <c r="V153" s="92">
        <f>业务净增量_基准情景!W42</f>
        <v>0</v>
      </c>
      <c r="W153" s="92">
        <f>业务净增量_基准情景!X42</f>
        <v>0</v>
      </c>
      <c r="X153" s="92">
        <f>业务净增量_基准情景!Y42</f>
        <v>0</v>
      </c>
      <c r="Y153" s="92">
        <f>业务净增量_基准情景!Z42</f>
        <v>0</v>
      </c>
      <c r="Z153" s="92">
        <f>业务净增量_基准情景!AA42</f>
        <v>0</v>
      </c>
      <c r="AA153" s="92">
        <f>业务净增量_基准情景!AB42</f>
        <v>0</v>
      </c>
      <c r="AB153" s="92">
        <f>业务净增量_基准情景!AC42</f>
        <v>0</v>
      </c>
      <c r="AC153" s="92">
        <f>业务净增量_基准情景!AD42</f>
        <v>0</v>
      </c>
      <c r="AD153" s="92">
        <f>业务净增量_基准情景!AE42</f>
        <v>0</v>
      </c>
      <c r="AE153" s="92">
        <f>业务净增量_基准情景!AF42</f>
        <v>0</v>
      </c>
      <c r="AF153" s="92">
        <f>业务净增量_基准情景!AG42</f>
        <v>0</v>
      </c>
      <c r="AG153" s="92">
        <f>业务净增量_基准情景!AH42</f>
        <v>0</v>
      </c>
      <c r="AH153" s="92">
        <f>业务净增量_基准情景!AI42</f>
        <v>0</v>
      </c>
      <c r="AI153" s="92">
        <f>业务净增量_基准情景!AJ42</f>
        <v>0</v>
      </c>
      <c r="AJ153" s="92">
        <f>业务净增量_基准情景!AK42</f>
        <v>0</v>
      </c>
      <c r="AK153" s="92">
        <f>业务净增量_基准情景!AL42</f>
        <v>0</v>
      </c>
      <c r="AL153" s="92">
        <f>业务净增量_基准情景!AM42</f>
        <v>0</v>
      </c>
      <c r="AM153" s="92">
        <f>业务净增量_基准情景!AN42</f>
        <v>0</v>
      </c>
      <c r="AN153" s="92">
        <f>业务净增量_基准情景!AO42</f>
        <v>0</v>
      </c>
      <c r="AO153" s="92">
        <f>业务净增量_基准情景!AP42</f>
        <v>0</v>
      </c>
    </row>
    <row r="154" spans="1:41" ht="16.5">
      <c r="A154" s="21" t="str">
        <f t="shared" si="3"/>
        <v>零售通知存款</v>
      </c>
      <c r="B154" s="92">
        <f>业务净增量_基准情景!C43</f>
        <v>2.34735486665857</v>
      </c>
      <c r="C154" s="92">
        <f>业务净增量_基准情景!D43</f>
        <v>0.61264370432242288</v>
      </c>
      <c r="D154" s="92">
        <f>业务净增量_基准情景!E43</f>
        <v>1.0828455150228251</v>
      </c>
      <c r="E154" s="92">
        <f>业务净增量_基准情景!F43</f>
        <v>1.0978254479074181</v>
      </c>
      <c r="F154" s="92">
        <f>业务净增量_基准情景!G43</f>
        <v>1.1128053807920466</v>
      </c>
      <c r="G154" s="92">
        <f>业务净增量_基准情景!H43</f>
        <v>1.1277853136766467</v>
      </c>
      <c r="H154" s="92">
        <f>业务净增量_基准情景!I43</f>
        <v>1.1427652465612681</v>
      </c>
      <c r="I154" s="92">
        <f>业务净增量_基准情景!J43</f>
        <v>1.1577451794458753</v>
      </c>
      <c r="J154" s="92">
        <f>业务净增量_基准情景!K43</f>
        <v>1.1727251123304896</v>
      </c>
      <c r="K154" s="92">
        <f>业务净增量_基准情景!L43</f>
        <v>1.1877050452151181</v>
      </c>
      <c r="L154" s="92">
        <f>业务净增量_基准情景!M43</f>
        <v>1.2026849780996969</v>
      </c>
      <c r="M154" s="92">
        <f>业务净增量_基准情景!N43</f>
        <v>1.2176649109843396</v>
      </c>
      <c r="N154" s="92">
        <f>业务净增量_基准情景!O43</f>
        <v>1.2326448438689397</v>
      </c>
      <c r="O154" s="92">
        <f>业务净增量_基准情景!P43</f>
        <v>0</v>
      </c>
      <c r="P154" s="92">
        <f>业务净增量_基准情景!Q43</f>
        <v>0</v>
      </c>
      <c r="Q154" s="92">
        <f>业务净增量_基准情景!R43</f>
        <v>0</v>
      </c>
      <c r="R154" s="92">
        <f>业务净增量_基准情景!S43</f>
        <v>0</v>
      </c>
      <c r="S154" s="92">
        <f>业务净增量_基准情景!T43</f>
        <v>0</v>
      </c>
      <c r="T154" s="92">
        <f>业务净增量_基准情景!U43</f>
        <v>0</v>
      </c>
      <c r="U154" s="92">
        <f>业务净增量_基准情景!V43</f>
        <v>0</v>
      </c>
      <c r="V154" s="92">
        <f>业务净增量_基准情景!W43</f>
        <v>0</v>
      </c>
      <c r="W154" s="92">
        <f>业务净增量_基准情景!X43</f>
        <v>0</v>
      </c>
      <c r="X154" s="92">
        <f>业务净增量_基准情景!Y43</f>
        <v>0</v>
      </c>
      <c r="Y154" s="92">
        <f>业务净增量_基准情景!Z43</f>
        <v>0</v>
      </c>
      <c r="Z154" s="92">
        <f>业务净增量_基准情景!AA43</f>
        <v>0</v>
      </c>
      <c r="AA154" s="92">
        <f>业务净增量_基准情景!AB43</f>
        <v>0</v>
      </c>
      <c r="AB154" s="92">
        <f>业务净增量_基准情景!AC43</f>
        <v>0</v>
      </c>
      <c r="AC154" s="92">
        <f>业务净增量_基准情景!AD43</f>
        <v>0</v>
      </c>
      <c r="AD154" s="92">
        <f>业务净增量_基准情景!AE43</f>
        <v>0</v>
      </c>
      <c r="AE154" s="92">
        <f>业务净增量_基准情景!AF43</f>
        <v>0</v>
      </c>
      <c r="AF154" s="92">
        <f>业务净增量_基准情景!AG43</f>
        <v>0</v>
      </c>
      <c r="AG154" s="92">
        <f>业务净增量_基准情景!AH43</f>
        <v>0</v>
      </c>
      <c r="AH154" s="92">
        <f>业务净增量_基准情景!AI43</f>
        <v>0</v>
      </c>
      <c r="AI154" s="92">
        <f>业务净增量_基准情景!AJ43</f>
        <v>0</v>
      </c>
      <c r="AJ154" s="92">
        <f>业务净增量_基准情景!AK43</f>
        <v>0</v>
      </c>
      <c r="AK154" s="92">
        <f>业务净增量_基准情景!AL43</f>
        <v>0</v>
      </c>
      <c r="AL154" s="92">
        <f>业务净增量_基准情景!AM43</f>
        <v>0</v>
      </c>
      <c r="AM154" s="92">
        <f>业务净增量_基准情景!AN43</f>
        <v>0</v>
      </c>
      <c r="AN154" s="92">
        <f>业务净增量_基准情景!AO43</f>
        <v>0</v>
      </c>
      <c r="AO154" s="92">
        <f>业务净增量_基准情景!AP43</f>
        <v>0</v>
      </c>
    </row>
    <row r="155" spans="1:41" ht="15">
      <c r="A155" s="15" t="str">
        <f t="shared" si="3"/>
        <v>同业和其他金融机构存放款项</v>
      </c>
      <c r="B155" s="75"/>
      <c r="C155" s="75"/>
      <c r="D155" s="75"/>
      <c r="E155" s="75"/>
      <c r="F155" s="75"/>
      <c r="G155" s="75"/>
      <c r="H155" s="75"/>
      <c r="I155" s="75"/>
      <c r="J155" s="75"/>
      <c r="K155" s="75"/>
      <c r="L155" s="75"/>
      <c r="M155" s="75"/>
      <c r="N155" s="75"/>
      <c r="O155" s="75"/>
      <c r="P155" s="75"/>
      <c r="Q155" s="75"/>
      <c r="R155" s="75"/>
      <c r="S155" s="75"/>
      <c r="T155" s="75"/>
      <c r="U155" s="75"/>
      <c r="V155" s="75"/>
      <c r="W155" s="75"/>
      <c r="X155" s="75"/>
      <c r="Y155" s="75"/>
      <c r="Z155" s="75"/>
      <c r="AA155" s="75"/>
      <c r="AB155" s="75"/>
      <c r="AC155" s="75"/>
      <c r="AD155" s="75"/>
      <c r="AE155" s="75"/>
      <c r="AF155" s="75"/>
      <c r="AG155" s="75"/>
      <c r="AH155" s="75"/>
      <c r="AI155" s="75"/>
      <c r="AJ155" s="75"/>
      <c r="AK155" s="75"/>
      <c r="AL155" s="75"/>
      <c r="AM155" s="75"/>
      <c r="AN155" s="75"/>
      <c r="AO155" s="75"/>
    </row>
    <row r="156" spans="1:41" ht="16.5">
      <c r="A156" s="21" t="str">
        <f t="shared" si="3"/>
        <v>同业存放活期</v>
      </c>
      <c r="B156" s="92">
        <f>业务净增量_基准情景!C45</f>
        <v>19.304774500800249</v>
      </c>
      <c r="C156" s="92">
        <f>业务净增量_基准情景!D45</f>
        <v>150</v>
      </c>
      <c r="D156" s="92">
        <f>业务净增量_基准情景!E45</f>
        <v>0</v>
      </c>
      <c r="E156" s="92">
        <f>业务净增量_基准情景!F45</f>
        <v>0</v>
      </c>
      <c r="F156" s="92">
        <f>业务净增量_基准情景!G45</f>
        <v>0</v>
      </c>
      <c r="G156" s="92">
        <f>业务净增量_基准情景!H45</f>
        <v>0</v>
      </c>
      <c r="H156" s="92">
        <f>业务净增量_基准情景!I45</f>
        <v>0</v>
      </c>
      <c r="I156" s="92">
        <f>业务净增量_基准情景!J45</f>
        <v>0</v>
      </c>
      <c r="J156" s="92">
        <f>业务净增量_基准情景!K45</f>
        <v>0</v>
      </c>
      <c r="K156" s="92">
        <f>业务净增量_基准情景!L45</f>
        <v>0</v>
      </c>
      <c r="L156" s="92">
        <f>业务净增量_基准情景!M45</f>
        <v>0</v>
      </c>
      <c r="M156" s="92">
        <f>业务净增量_基准情景!N45</f>
        <v>0</v>
      </c>
      <c r="N156" s="92">
        <f>业务净增量_基准情景!O45</f>
        <v>-130</v>
      </c>
      <c r="O156" s="92">
        <f>业务净增量_基准情景!P45</f>
        <v>0</v>
      </c>
      <c r="P156" s="92">
        <f>业务净增量_基准情景!Q45</f>
        <v>0</v>
      </c>
      <c r="Q156" s="92">
        <f>业务净增量_基准情景!R45</f>
        <v>0</v>
      </c>
      <c r="R156" s="92">
        <f>业务净增量_基准情景!S45</f>
        <v>0</v>
      </c>
      <c r="S156" s="92">
        <f>业务净增量_基准情景!T45</f>
        <v>0</v>
      </c>
      <c r="T156" s="92">
        <f>业务净增量_基准情景!U45</f>
        <v>0</v>
      </c>
      <c r="U156" s="92">
        <f>业务净增量_基准情景!V45</f>
        <v>0</v>
      </c>
      <c r="V156" s="92">
        <f>业务净增量_基准情景!W45</f>
        <v>0</v>
      </c>
      <c r="W156" s="92">
        <f>业务净增量_基准情景!X45</f>
        <v>0</v>
      </c>
      <c r="X156" s="92">
        <f>业务净增量_基准情景!Y45</f>
        <v>0</v>
      </c>
      <c r="Y156" s="92">
        <f>业务净增量_基准情景!Z45</f>
        <v>0</v>
      </c>
      <c r="Z156" s="92">
        <f>业务净增量_基准情景!AA45</f>
        <v>0</v>
      </c>
      <c r="AA156" s="92">
        <f>业务净增量_基准情景!AB45</f>
        <v>0</v>
      </c>
      <c r="AB156" s="92">
        <f>业务净增量_基准情景!AC45</f>
        <v>0</v>
      </c>
      <c r="AC156" s="92">
        <f>业务净增量_基准情景!AD45</f>
        <v>0</v>
      </c>
      <c r="AD156" s="92">
        <f>业务净增量_基准情景!AE45</f>
        <v>0</v>
      </c>
      <c r="AE156" s="92">
        <f>业务净增量_基准情景!AF45</f>
        <v>0</v>
      </c>
      <c r="AF156" s="92">
        <f>业务净增量_基准情景!AG45</f>
        <v>0</v>
      </c>
      <c r="AG156" s="92">
        <f>业务净增量_基准情景!AH45</f>
        <v>0</v>
      </c>
      <c r="AH156" s="92">
        <f>业务净增量_基准情景!AI45</f>
        <v>0</v>
      </c>
      <c r="AI156" s="92">
        <f>业务净增量_基准情景!AJ45</f>
        <v>0</v>
      </c>
      <c r="AJ156" s="92">
        <f>业务净增量_基准情景!AK45</f>
        <v>0</v>
      </c>
      <c r="AK156" s="92">
        <f>业务净增量_基准情景!AL45</f>
        <v>0</v>
      </c>
      <c r="AL156" s="92">
        <f>业务净增量_基准情景!AM45</f>
        <v>0</v>
      </c>
      <c r="AM156" s="92">
        <f>业务净增量_基准情景!AN45</f>
        <v>0</v>
      </c>
      <c r="AN156" s="92">
        <f>业务净增量_基准情景!AO45</f>
        <v>0</v>
      </c>
      <c r="AO156" s="92">
        <f>业务净增量_基准情景!AP45</f>
        <v>0</v>
      </c>
    </row>
    <row r="157" spans="1:41" ht="16.5">
      <c r="A157" s="17" t="str">
        <f t="shared" si="3"/>
        <v>同业存放定期</v>
      </c>
      <c r="B157" s="92">
        <f>业务净增量_基准情景!C46</f>
        <v>-3.9113009703000898</v>
      </c>
      <c r="C157" s="92">
        <f>业务净增量_基准情景!D46</f>
        <v>0</v>
      </c>
      <c r="D157" s="92">
        <f>业务净增量_基准情景!E46</f>
        <v>0</v>
      </c>
      <c r="E157" s="92">
        <f>业务净增量_基准情景!F46</f>
        <v>0</v>
      </c>
      <c r="F157" s="92">
        <f>业务净增量_基准情景!G46</f>
        <v>0</v>
      </c>
      <c r="G157" s="92">
        <f>业务净增量_基准情景!H46</f>
        <v>0</v>
      </c>
      <c r="H157" s="92">
        <f>业务净增量_基准情景!I46</f>
        <v>0</v>
      </c>
      <c r="I157" s="92">
        <f>业务净增量_基准情景!J46</f>
        <v>0</v>
      </c>
      <c r="J157" s="92">
        <f>业务净增量_基准情景!K46</f>
        <v>0</v>
      </c>
      <c r="K157" s="92">
        <f>业务净增量_基准情景!L46</f>
        <v>0</v>
      </c>
      <c r="L157" s="92">
        <f>业务净增量_基准情景!M46</f>
        <v>0</v>
      </c>
      <c r="M157" s="92">
        <f>业务净增量_基准情景!N46</f>
        <v>0</v>
      </c>
      <c r="N157" s="92">
        <f>业务净增量_基准情景!O46</f>
        <v>0</v>
      </c>
      <c r="O157" s="92">
        <f>业务净增量_基准情景!P46</f>
        <v>0</v>
      </c>
      <c r="P157" s="92">
        <f>业务净增量_基准情景!Q46</f>
        <v>0</v>
      </c>
      <c r="Q157" s="92">
        <f>业务净增量_基准情景!R46</f>
        <v>0</v>
      </c>
      <c r="R157" s="92">
        <f>业务净增量_基准情景!S46</f>
        <v>0</v>
      </c>
      <c r="S157" s="92">
        <f>业务净增量_基准情景!T46</f>
        <v>0</v>
      </c>
      <c r="T157" s="92">
        <f>业务净增量_基准情景!U46</f>
        <v>0</v>
      </c>
      <c r="U157" s="92">
        <f>业务净增量_基准情景!V46</f>
        <v>0</v>
      </c>
      <c r="V157" s="92">
        <f>业务净增量_基准情景!W46</f>
        <v>0</v>
      </c>
      <c r="W157" s="92">
        <f>业务净增量_基准情景!X46</f>
        <v>0</v>
      </c>
      <c r="X157" s="92">
        <f>业务净增量_基准情景!Y46</f>
        <v>0</v>
      </c>
      <c r="Y157" s="92">
        <f>业务净增量_基准情景!Z46</f>
        <v>0</v>
      </c>
      <c r="Z157" s="92">
        <f>业务净增量_基准情景!AA46</f>
        <v>0</v>
      </c>
      <c r="AA157" s="92">
        <f>业务净增量_基准情景!AB46</f>
        <v>0</v>
      </c>
      <c r="AB157" s="92">
        <f>业务净增量_基准情景!AC46</f>
        <v>0</v>
      </c>
      <c r="AC157" s="92">
        <f>业务净增量_基准情景!AD46</f>
        <v>0</v>
      </c>
      <c r="AD157" s="92">
        <f>业务净增量_基准情景!AE46</f>
        <v>0</v>
      </c>
      <c r="AE157" s="92">
        <f>业务净增量_基准情景!AF46</f>
        <v>0</v>
      </c>
      <c r="AF157" s="92">
        <f>业务净增量_基准情景!AG46</f>
        <v>0</v>
      </c>
      <c r="AG157" s="92">
        <f>业务净增量_基准情景!AH46</f>
        <v>0</v>
      </c>
      <c r="AH157" s="92">
        <f>业务净增量_基准情景!AI46</f>
        <v>0</v>
      </c>
      <c r="AI157" s="92">
        <f>业务净增量_基准情景!AJ46</f>
        <v>0</v>
      </c>
      <c r="AJ157" s="92">
        <f>业务净增量_基准情景!AK46</f>
        <v>0</v>
      </c>
      <c r="AK157" s="92">
        <f>业务净增量_基准情景!AL46</f>
        <v>0</v>
      </c>
      <c r="AL157" s="92">
        <f>业务净增量_基准情景!AM46</f>
        <v>0</v>
      </c>
      <c r="AM157" s="92">
        <f>业务净增量_基准情景!AN46</f>
        <v>0</v>
      </c>
      <c r="AN157" s="92">
        <f>业务净增量_基准情景!AO46</f>
        <v>0</v>
      </c>
      <c r="AO157" s="92">
        <f>业务净增量_基准情景!AP46</f>
        <v>0</v>
      </c>
    </row>
    <row r="158" spans="1:41" ht="15">
      <c r="A158" s="15" t="str">
        <f t="shared" si="3"/>
        <v>拆入资金</v>
      </c>
      <c r="B158" s="92">
        <f>业务净增量_基准情景!C47</f>
        <v>284.28254268360001</v>
      </c>
      <c r="C158" s="92">
        <f>业务净增量_基准情景!D47</f>
        <v>-80</v>
      </c>
      <c r="D158" s="92">
        <f>业务净增量_基准情景!E47</f>
        <v>0</v>
      </c>
      <c r="E158" s="92">
        <f>业务净增量_基准情景!F47</f>
        <v>0</v>
      </c>
      <c r="F158" s="92">
        <f>业务净增量_基准情景!G47</f>
        <v>0</v>
      </c>
      <c r="G158" s="92">
        <f>业务净增量_基准情景!H47</f>
        <v>0</v>
      </c>
      <c r="H158" s="92">
        <f>业务净增量_基准情景!I47</f>
        <v>0</v>
      </c>
      <c r="I158" s="92">
        <f>业务净增量_基准情景!J47</f>
        <v>0</v>
      </c>
      <c r="J158" s="92">
        <f>业务净增量_基准情景!K47</f>
        <v>0</v>
      </c>
      <c r="K158" s="92">
        <f>业务净增量_基准情景!L47</f>
        <v>0</v>
      </c>
      <c r="L158" s="92">
        <f>业务净增量_基准情景!M47</f>
        <v>0</v>
      </c>
      <c r="M158" s="92">
        <f>业务净增量_基准情景!N47</f>
        <v>0</v>
      </c>
      <c r="N158" s="92">
        <f>业务净增量_基准情景!O47</f>
        <v>0</v>
      </c>
      <c r="O158" s="92">
        <f>业务净增量_基准情景!P47</f>
        <v>0</v>
      </c>
      <c r="P158" s="92">
        <f>业务净增量_基准情景!Q47</f>
        <v>0</v>
      </c>
      <c r="Q158" s="92">
        <f>业务净增量_基准情景!R47</f>
        <v>0</v>
      </c>
      <c r="R158" s="92">
        <f>业务净增量_基准情景!S47</f>
        <v>0</v>
      </c>
      <c r="S158" s="92">
        <f>业务净增量_基准情景!T47</f>
        <v>0</v>
      </c>
      <c r="T158" s="92">
        <f>业务净增量_基准情景!U47</f>
        <v>0</v>
      </c>
      <c r="U158" s="92">
        <f>业务净增量_基准情景!V47</f>
        <v>0</v>
      </c>
      <c r="V158" s="92">
        <f>业务净增量_基准情景!W47</f>
        <v>0</v>
      </c>
      <c r="W158" s="92">
        <f>业务净增量_基准情景!X47</f>
        <v>0</v>
      </c>
      <c r="X158" s="92">
        <f>业务净增量_基准情景!Y47</f>
        <v>0</v>
      </c>
      <c r="Y158" s="92">
        <f>业务净增量_基准情景!Z47</f>
        <v>0</v>
      </c>
      <c r="Z158" s="92">
        <f>业务净增量_基准情景!AA47</f>
        <v>0</v>
      </c>
      <c r="AA158" s="92">
        <f>业务净增量_基准情景!AB47</f>
        <v>0</v>
      </c>
      <c r="AB158" s="92">
        <f>业务净增量_基准情景!AC47</f>
        <v>0</v>
      </c>
      <c r="AC158" s="92">
        <f>业务净增量_基准情景!AD47</f>
        <v>0</v>
      </c>
      <c r="AD158" s="92">
        <f>业务净增量_基准情景!AE47</f>
        <v>0</v>
      </c>
      <c r="AE158" s="92">
        <f>业务净增量_基准情景!AF47</f>
        <v>0</v>
      </c>
      <c r="AF158" s="92">
        <f>业务净增量_基准情景!AG47</f>
        <v>0</v>
      </c>
      <c r="AG158" s="92">
        <f>业务净增量_基准情景!AH47</f>
        <v>0</v>
      </c>
      <c r="AH158" s="92">
        <f>业务净增量_基准情景!AI47</f>
        <v>0</v>
      </c>
      <c r="AI158" s="92">
        <f>业务净增量_基准情景!AJ47</f>
        <v>0</v>
      </c>
      <c r="AJ158" s="92">
        <f>业务净增量_基准情景!AK47</f>
        <v>0</v>
      </c>
      <c r="AK158" s="92">
        <f>业务净增量_基准情景!AL47</f>
        <v>0</v>
      </c>
      <c r="AL158" s="92">
        <f>业务净增量_基准情景!AM47</f>
        <v>0</v>
      </c>
      <c r="AM158" s="92">
        <f>业务净增量_基准情景!AN47</f>
        <v>0</v>
      </c>
      <c r="AN158" s="92">
        <f>业务净增量_基准情景!AO47</f>
        <v>0</v>
      </c>
      <c r="AO158" s="92">
        <f>业务净增量_基准情景!AP47</f>
        <v>0</v>
      </c>
    </row>
    <row r="159" spans="1:41" ht="15">
      <c r="A159" s="15" t="str">
        <f t="shared" si="3"/>
        <v>卖出回购金融资产</v>
      </c>
      <c r="B159" s="75"/>
      <c r="C159" s="75"/>
      <c r="D159" s="75"/>
      <c r="E159" s="75"/>
      <c r="F159" s="75"/>
      <c r="G159" s="75"/>
      <c r="H159" s="75"/>
      <c r="I159" s="75"/>
      <c r="J159" s="75"/>
      <c r="K159" s="75"/>
      <c r="L159" s="75"/>
      <c r="M159" s="75"/>
      <c r="N159" s="75"/>
      <c r="O159" s="75"/>
      <c r="P159" s="75"/>
      <c r="Q159" s="75"/>
      <c r="R159" s="75"/>
      <c r="S159" s="75"/>
      <c r="T159" s="75"/>
      <c r="U159" s="75"/>
      <c r="V159" s="75"/>
      <c r="W159" s="75"/>
      <c r="X159" s="75"/>
      <c r="Y159" s="75"/>
      <c r="Z159" s="75"/>
      <c r="AA159" s="75"/>
      <c r="AB159" s="75"/>
      <c r="AC159" s="75"/>
      <c r="AD159" s="75"/>
      <c r="AE159" s="75"/>
      <c r="AF159" s="75"/>
      <c r="AG159" s="75"/>
      <c r="AH159" s="75"/>
      <c r="AI159" s="75"/>
      <c r="AJ159" s="75"/>
      <c r="AK159" s="75"/>
      <c r="AL159" s="75"/>
      <c r="AM159" s="75"/>
      <c r="AN159" s="75"/>
      <c r="AO159" s="75"/>
    </row>
    <row r="160" spans="1:41" ht="16.5">
      <c r="A160" s="17" t="str">
        <f t="shared" si="3"/>
        <v>卖出回购债券</v>
      </c>
      <c r="B160" s="92">
        <f>业务净增量_基准情景!C49</f>
        <v>127.34913303639973</v>
      </c>
      <c r="C160" s="92">
        <f>业务净增量_基准情景!D49</f>
        <v>0</v>
      </c>
      <c r="D160" s="92">
        <f>业务净增量_基准情景!E49</f>
        <v>0</v>
      </c>
      <c r="E160" s="92">
        <f>业务净增量_基准情景!F49</f>
        <v>0</v>
      </c>
      <c r="F160" s="92">
        <f>业务净增量_基准情景!G49</f>
        <v>0</v>
      </c>
      <c r="G160" s="92">
        <f>业务净增量_基准情景!H49</f>
        <v>0</v>
      </c>
      <c r="H160" s="92">
        <f>业务净增量_基准情景!I49</f>
        <v>0</v>
      </c>
      <c r="I160" s="92">
        <f>业务净增量_基准情景!J49</f>
        <v>0</v>
      </c>
      <c r="J160" s="92">
        <f>业务净增量_基准情景!K49</f>
        <v>0</v>
      </c>
      <c r="K160" s="92">
        <f>业务净增量_基准情景!L49</f>
        <v>0</v>
      </c>
      <c r="L160" s="92">
        <f>业务净增量_基准情景!M49</f>
        <v>0</v>
      </c>
      <c r="M160" s="92">
        <f>业务净增量_基准情景!N49</f>
        <v>0</v>
      </c>
      <c r="N160" s="92">
        <f>业务净增量_基准情景!O49</f>
        <v>0</v>
      </c>
      <c r="O160" s="92">
        <f>业务净增量_基准情景!P49</f>
        <v>0</v>
      </c>
      <c r="P160" s="92">
        <f>业务净增量_基准情景!Q49</f>
        <v>0</v>
      </c>
      <c r="Q160" s="92">
        <f>业务净增量_基准情景!R49</f>
        <v>0</v>
      </c>
      <c r="R160" s="92">
        <f>业务净增量_基准情景!S49</f>
        <v>0</v>
      </c>
      <c r="S160" s="92">
        <f>业务净增量_基准情景!T49</f>
        <v>0</v>
      </c>
      <c r="T160" s="92">
        <f>业务净增量_基准情景!U49</f>
        <v>0</v>
      </c>
      <c r="U160" s="92">
        <f>业务净增量_基准情景!V49</f>
        <v>0</v>
      </c>
      <c r="V160" s="92">
        <f>业务净增量_基准情景!W49</f>
        <v>0</v>
      </c>
      <c r="W160" s="92">
        <f>业务净增量_基准情景!X49</f>
        <v>0</v>
      </c>
      <c r="X160" s="92">
        <f>业务净增量_基准情景!Y49</f>
        <v>0</v>
      </c>
      <c r="Y160" s="92">
        <f>业务净增量_基准情景!Z49</f>
        <v>0</v>
      </c>
      <c r="Z160" s="92">
        <f>业务净增量_基准情景!AA49</f>
        <v>0</v>
      </c>
      <c r="AA160" s="92">
        <f>业务净增量_基准情景!AB49</f>
        <v>0</v>
      </c>
      <c r="AB160" s="92">
        <f>业务净增量_基准情景!AC49</f>
        <v>0</v>
      </c>
      <c r="AC160" s="92">
        <f>业务净增量_基准情景!AD49</f>
        <v>0</v>
      </c>
      <c r="AD160" s="92">
        <f>业务净增量_基准情景!AE49</f>
        <v>0</v>
      </c>
      <c r="AE160" s="92">
        <f>业务净增量_基准情景!AF49</f>
        <v>0</v>
      </c>
      <c r="AF160" s="92">
        <f>业务净增量_基准情景!AG49</f>
        <v>0</v>
      </c>
      <c r="AG160" s="92">
        <f>业务净增量_基准情景!AH49</f>
        <v>0</v>
      </c>
      <c r="AH160" s="92">
        <f>业务净增量_基准情景!AI49</f>
        <v>0</v>
      </c>
      <c r="AI160" s="92">
        <f>业务净增量_基准情景!AJ49</f>
        <v>0</v>
      </c>
      <c r="AJ160" s="92">
        <f>业务净增量_基准情景!AK49</f>
        <v>0</v>
      </c>
      <c r="AK160" s="92">
        <f>业务净增量_基准情景!AL49</f>
        <v>0</v>
      </c>
      <c r="AL160" s="92">
        <f>业务净增量_基准情景!AM49</f>
        <v>0</v>
      </c>
      <c r="AM160" s="92">
        <f>业务净增量_基准情景!AN49</f>
        <v>0</v>
      </c>
      <c r="AN160" s="92">
        <f>业务净增量_基准情景!AO49</f>
        <v>0</v>
      </c>
      <c r="AO160" s="92">
        <f>业务净增量_基准情景!AP49</f>
        <v>0</v>
      </c>
    </row>
    <row r="161" spans="1:82" ht="16.5">
      <c r="A161" s="17" t="str">
        <f t="shared" si="3"/>
        <v>卖出回购票据</v>
      </c>
      <c r="B161" s="92">
        <f>业务净增量_基准情景!C50</f>
        <v>2.6154686996999885</v>
      </c>
      <c r="C161" s="92">
        <f>业务净增量_基准情景!D50</f>
        <v>540</v>
      </c>
      <c r="D161" s="92">
        <f>业务净增量_基准情景!E50</f>
        <v>0</v>
      </c>
      <c r="E161" s="92">
        <f>业务净增量_基准情景!F50</f>
        <v>0</v>
      </c>
      <c r="F161" s="92">
        <f>业务净增量_基准情景!G50</f>
        <v>0</v>
      </c>
      <c r="G161" s="92">
        <f>业务净增量_基准情景!H50</f>
        <v>0</v>
      </c>
      <c r="H161" s="92">
        <f>业务净增量_基准情景!I50</f>
        <v>0</v>
      </c>
      <c r="I161" s="92">
        <f>业务净增量_基准情景!J50</f>
        <v>0</v>
      </c>
      <c r="J161" s="92">
        <f>业务净增量_基准情景!K50</f>
        <v>0</v>
      </c>
      <c r="K161" s="92">
        <f>业务净增量_基准情景!L50</f>
        <v>0</v>
      </c>
      <c r="L161" s="92">
        <f>业务净增量_基准情景!M50</f>
        <v>0</v>
      </c>
      <c r="M161" s="92">
        <f>业务净增量_基准情景!N50</f>
        <v>0</v>
      </c>
      <c r="N161" s="92">
        <f>业务净增量_基准情景!O50</f>
        <v>0</v>
      </c>
      <c r="O161" s="92">
        <f>业务净增量_基准情景!P50</f>
        <v>0</v>
      </c>
      <c r="P161" s="92">
        <f>业务净增量_基准情景!Q50</f>
        <v>0</v>
      </c>
      <c r="Q161" s="92">
        <f>业务净增量_基准情景!R50</f>
        <v>0</v>
      </c>
      <c r="R161" s="92">
        <f>业务净增量_基准情景!S50</f>
        <v>0</v>
      </c>
      <c r="S161" s="92">
        <f>业务净增量_基准情景!T50</f>
        <v>0</v>
      </c>
      <c r="T161" s="92">
        <f>业务净增量_基准情景!U50</f>
        <v>0</v>
      </c>
      <c r="U161" s="92">
        <f>业务净增量_基准情景!V50</f>
        <v>0</v>
      </c>
      <c r="V161" s="92">
        <f>业务净增量_基准情景!W50</f>
        <v>0</v>
      </c>
      <c r="W161" s="92">
        <f>业务净增量_基准情景!X50</f>
        <v>0</v>
      </c>
      <c r="X161" s="92">
        <f>业务净增量_基准情景!Y50</f>
        <v>0</v>
      </c>
      <c r="Y161" s="92">
        <f>业务净增量_基准情景!Z50</f>
        <v>0</v>
      </c>
      <c r="Z161" s="92">
        <f>业务净增量_基准情景!AA50</f>
        <v>0</v>
      </c>
      <c r="AA161" s="92">
        <f>业务净增量_基准情景!AB50</f>
        <v>0</v>
      </c>
      <c r="AB161" s="92">
        <f>业务净增量_基准情景!AC50</f>
        <v>0</v>
      </c>
      <c r="AC161" s="92">
        <f>业务净增量_基准情景!AD50</f>
        <v>0</v>
      </c>
      <c r="AD161" s="92">
        <f>业务净增量_基准情景!AE50</f>
        <v>0</v>
      </c>
      <c r="AE161" s="92">
        <f>业务净增量_基准情景!AF50</f>
        <v>0</v>
      </c>
      <c r="AF161" s="92">
        <f>业务净增量_基准情景!AG50</f>
        <v>0</v>
      </c>
      <c r="AG161" s="92">
        <f>业务净增量_基准情景!AH50</f>
        <v>0</v>
      </c>
      <c r="AH161" s="92">
        <f>业务净增量_基准情景!AI50</f>
        <v>0</v>
      </c>
      <c r="AI161" s="92">
        <f>业务净增量_基准情景!AJ50</f>
        <v>0</v>
      </c>
      <c r="AJ161" s="92">
        <f>业务净增量_基准情景!AK50</f>
        <v>0</v>
      </c>
      <c r="AK161" s="92">
        <f>业务净增量_基准情景!AL50</f>
        <v>0</v>
      </c>
      <c r="AL161" s="92">
        <f>业务净增量_基准情景!AM50</f>
        <v>0</v>
      </c>
      <c r="AM161" s="92">
        <f>业务净增量_基准情景!AN50</f>
        <v>0</v>
      </c>
      <c r="AN161" s="92">
        <f>业务净增量_基准情景!AO50</f>
        <v>0</v>
      </c>
      <c r="AO161" s="92">
        <f>业务净增量_基准情景!AP50</f>
        <v>0</v>
      </c>
    </row>
    <row r="162" spans="1:82" ht="15">
      <c r="A162" s="15" t="str">
        <f t="shared" si="3"/>
        <v>应付债券</v>
      </c>
      <c r="B162" s="75"/>
      <c r="C162" s="75"/>
      <c r="D162" s="75"/>
      <c r="E162" s="75"/>
      <c r="F162" s="75"/>
      <c r="G162" s="75"/>
      <c r="H162" s="75"/>
      <c r="I162" s="75"/>
      <c r="J162" s="75"/>
      <c r="K162" s="75"/>
      <c r="L162" s="75"/>
      <c r="M162" s="75"/>
      <c r="N162" s="75"/>
      <c r="O162" s="75"/>
      <c r="P162" s="75"/>
      <c r="Q162" s="75"/>
      <c r="R162" s="75"/>
      <c r="S162" s="75"/>
      <c r="T162" s="75"/>
      <c r="U162" s="75"/>
      <c r="V162" s="75"/>
      <c r="W162" s="75"/>
      <c r="X162" s="75"/>
      <c r="Y162" s="75"/>
      <c r="Z162" s="75"/>
      <c r="AA162" s="75"/>
      <c r="AB162" s="75"/>
      <c r="AC162" s="75"/>
      <c r="AD162" s="75"/>
      <c r="AE162" s="75"/>
      <c r="AF162" s="75"/>
      <c r="AG162" s="75"/>
      <c r="AH162" s="75"/>
      <c r="AI162" s="75"/>
      <c r="AJ162" s="75"/>
      <c r="AK162" s="75"/>
      <c r="AL162" s="75"/>
      <c r="AM162" s="75"/>
      <c r="AN162" s="75"/>
      <c r="AO162" s="75"/>
    </row>
    <row r="163" spans="1:82" ht="16.5">
      <c r="A163" s="17" t="str">
        <f t="shared" si="3"/>
        <v>次级定期债券</v>
      </c>
      <c r="B163" s="92">
        <f>业务净增量_基准情景!C52</f>
        <v>-1.3552700819445695</v>
      </c>
      <c r="C163" s="92">
        <f>业务净增量_基准情景!D52</f>
        <v>0</v>
      </c>
      <c r="D163" s="92">
        <f>业务净增量_基准情景!E52</f>
        <v>0</v>
      </c>
      <c r="E163" s="92">
        <f>业务净增量_基准情景!F52</f>
        <v>0</v>
      </c>
      <c r="F163" s="92">
        <f>业务净增量_基准情景!G52</f>
        <v>0</v>
      </c>
      <c r="G163" s="92">
        <f>业务净增量_基准情景!H52</f>
        <v>0</v>
      </c>
      <c r="H163" s="92">
        <f>业务净增量_基准情景!I52</f>
        <v>0</v>
      </c>
      <c r="I163" s="92">
        <f>业务净增量_基准情景!J52</f>
        <v>0</v>
      </c>
      <c r="J163" s="92">
        <f>业务净增量_基准情景!K52</f>
        <v>0</v>
      </c>
      <c r="K163" s="92">
        <f>业务净增量_基准情景!L52</f>
        <v>0</v>
      </c>
      <c r="L163" s="92">
        <f>业务净增量_基准情景!M52</f>
        <v>0</v>
      </c>
      <c r="M163" s="92">
        <f>业务净增量_基准情景!N52</f>
        <v>0</v>
      </c>
      <c r="N163" s="92">
        <f>业务净增量_基准情景!O52</f>
        <v>0</v>
      </c>
      <c r="O163" s="92">
        <f>业务净增量_基准情景!P52</f>
        <v>0</v>
      </c>
      <c r="P163" s="92">
        <f>业务净增量_基准情景!Q52</f>
        <v>0</v>
      </c>
      <c r="Q163" s="92">
        <f>业务净增量_基准情景!R52</f>
        <v>0</v>
      </c>
      <c r="R163" s="92">
        <f>业务净增量_基准情景!S52</f>
        <v>0</v>
      </c>
      <c r="S163" s="92">
        <f>业务净增量_基准情景!T52</f>
        <v>0</v>
      </c>
      <c r="T163" s="92">
        <f>业务净增量_基准情景!U52</f>
        <v>0</v>
      </c>
      <c r="U163" s="92">
        <f>业务净增量_基准情景!V52</f>
        <v>0</v>
      </c>
      <c r="V163" s="92">
        <f>业务净增量_基准情景!W52</f>
        <v>0</v>
      </c>
      <c r="W163" s="92">
        <f>业务净增量_基准情景!X52</f>
        <v>0</v>
      </c>
      <c r="X163" s="92">
        <f>业务净增量_基准情景!Y52</f>
        <v>0</v>
      </c>
      <c r="Y163" s="92">
        <f>业务净增量_基准情景!Z52</f>
        <v>0</v>
      </c>
      <c r="Z163" s="92">
        <f>业务净增量_基准情景!AA52</f>
        <v>0</v>
      </c>
      <c r="AA163" s="92">
        <f>业务净增量_基准情景!AB52</f>
        <v>0</v>
      </c>
      <c r="AB163" s="92">
        <f>业务净增量_基准情景!AC52</f>
        <v>0</v>
      </c>
      <c r="AC163" s="92">
        <f>业务净增量_基准情景!AD52</f>
        <v>0</v>
      </c>
      <c r="AD163" s="92">
        <f>业务净增量_基准情景!AE52</f>
        <v>0</v>
      </c>
      <c r="AE163" s="92">
        <f>业务净增量_基准情景!AF52</f>
        <v>0</v>
      </c>
      <c r="AF163" s="92">
        <f>业务净增量_基准情景!AG52</f>
        <v>0</v>
      </c>
      <c r="AG163" s="92">
        <f>业务净增量_基准情景!AH52</f>
        <v>0</v>
      </c>
      <c r="AH163" s="92">
        <f>业务净增量_基准情景!AI52</f>
        <v>0</v>
      </c>
      <c r="AI163" s="92">
        <f>业务净增量_基准情景!AJ52</f>
        <v>0</v>
      </c>
      <c r="AJ163" s="92">
        <f>业务净增量_基准情景!AK52</f>
        <v>0</v>
      </c>
      <c r="AK163" s="92">
        <f>业务净增量_基准情景!AL52</f>
        <v>0</v>
      </c>
      <c r="AL163" s="92">
        <f>业务净增量_基准情景!AM52</f>
        <v>0</v>
      </c>
      <c r="AM163" s="92">
        <f>业务净增量_基准情景!AN52</f>
        <v>0</v>
      </c>
      <c r="AN163" s="92">
        <f>业务净增量_基准情景!AO52</f>
        <v>0</v>
      </c>
      <c r="AO163" s="92">
        <f>业务净增量_基准情景!AP52</f>
        <v>0</v>
      </c>
    </row>
    <row r="164" spans="1:82" ht="16.5">
      <c r="A164" s="17" t="str">
        <f t="shared" si="3"/>
        <v>长期债券</v>
      </c>
      <c r="B164" s="92">
        <f>业务净增量_基准情景!C53</f>
        <v>-20.896496920000118</v>
      </c>
      <c r="C164" s="92">
        <f>业务净增量_基准情景!D53</f>
        <v>0</v>
      </c>
      <c r="D164" s="92">
        <f>业务净增量_基准情景!E53</f>
        <v>0</v>
      </c>
      <c r="E164" s="92">
        <f>业务净增量_基准情景!F53</f>
        <v>0</v>
      </c>
      <c r="F164" s="92">
        <f>业务净增量_基准情景!G53</f>
        <v>-113</v>
      </c>
      <c r="G164" s="92">
        <f>业务净增量_基准情景!H53</f>
        <v>0</v>
      </c>
      <c r="H164" s="92">
        <f>业务净增量_基准情景!I53</f>
        <v>150</v>
      </c>
      <c r="I164" s="92">
        <f>业务净增量_基准情景!J53</f>
        <v>150</v>
      </c>
      <c r="J164" s="92">
        <f>业务净增量_基准情景!K53</f>
        <v>0</v>
      </c>
      <c r="K164" s="92">
        <f>业务净增量_基准情景!L53</f>
        <v>0</v>
      </c>
      <c r="L164" s="92">
        <f>业务净增量_基准情景!M53</f>
        <v>100</v>
      </c>
      <c r="M164" s="92">
        <f>业务净增量_基准情景!N53</f>
        <v>100</v>
      </c>
      <c r="N164" s="92">
        <f>业务净增量_基准情景!O53</f>
        <v>0</v>
      </c>
      <c r="O164" s="92">
        <f>业务净增量_基准情景!P53</f>
        <v>0</v>
      </c>
      <c r="P164" s="92">
        <f>业务净增量_基准情景!Q53</f>
        <v>0</v>
      </c>
      <c r="Q164" s="92">
        <f>业务净增量_基准情景!R53</f>
        <v>0</v>
      </c>
      <c r="R164" s="92">
        <f>业务净增量_基准情景!S53</f>
        <v>0</v>
      </c>
      <c r="S164" s="92">
        <f>业务净增量_基准情景!T53</f>
        <v>0</v>
      </c>
      <c r="T164" s="92">
        <f>业务净增量_基准情景!U53</f>
        <v>0</v>
      </c>
      <c r="U164" s="92">
        <f>业务净增量_基准情景!V53</f>
        <v>0</v>
      </c>
      <c r="V164" s="92">
        <f>业务净增量_基准情景!W53</f>
        <v>0</v>
      </c>
      <c r="W164" s="92">
        <f>业务净增量_基准情景!X53</f>
        <v>0</v>
      </c>
      <c r="X164" s="92">
        <f>业务净增量_基准情景!Y53</f>
        <v>0</v>
      </c>
      <c r="Y164" s="92">
        <f>业务净增量_基准情景!Z53</f>
        <v>0</v>
      </c>
      <c r="Z164" s="92">
        <f>业务净增量_基准情景!AA53</f>
        <v>0</v>
      </c>
      <c r="AA164" s="92">
        <f>业务净增量_基准情景!AB53</f>
        <v>0</v>
      </c>
      <c r="AB164" s="92">
        <f>业务净增量_基准情景!AC53</f>
        <v>0</v>
      </c>
      <c r="AC164" s="92">
        <f>业务净增量_基准情景!AD53</f>
        <v>0</v>
      </c>
      <c r="AD164" s="92">
        <f>业务净增量_基准情景!AE53</f>
        <v>0</v>
      </c>
      <c r="AE164" s="92">
        <f>业务净增量_基准情景!AF53</f>
        <v>0</v>
      </c>
      <c r="AF164" s="92">
        <f>业务净增量_基准情景!AG53</f>
        <v>0</v>
      </c>
      <c r="AG164" s="92">
        <f>业务净增量_基准情景!AH53</f>
        <v>0</v>
      </c>
      <c r="AH164" s="92">
        <f>业务净增量_基准情景!AI53</f>
        <v>0</v>
      </c>
      <c r="AI164" s="92">
        <f>业务净增量_基准情景!AJ53</f>
        <v>0</v>
      </c>
      <c r="AJ164" s="92">
        <f>业务净增量_基准情景!AK53</f>
        <v>0</v>
      </c>
      <c r="AK164" s="92">
        <f>业务净增量_基准情景!AL53</f>
        <v>0</v>
      </c>
      <c r="AL164" s="92">
        <f>业务净增量_基准情景!AM53</f>
        <v>0</v>
      </c>
      <c r="AM164" s="92">
        <f>业务净增量_基准情景!AN53</f>
        <v>0</v>
      </c>
      <c r="AN164" s="92">
        <f>业务净增量_基准情景!AO53</f>
        <v>0</v>
      </c>
      <c r="AO164" s="92">
        <f>业务净增量_基准情景!AP53</f>
        <v>0</v>
      </c>
    </row>
    <row r="165" spans="1:82" ht="16.5">
      <c r="A165" s="17" t="str">
        <f t="shared" si="3"/>
        <v>同业存单</v>
      </c>
      <c r="B165" s="92">
        <f>业务净增量_基准情景!C54</f>
        <v>-176.69741418190006</v>
      </c>
      <c r="C165" s="92">
        <f>业务净增量_基准情景!D54</f>
        <v>0</v>
      </c>
      <c r="D165" s="92">
        <f>业务净增量_基准情景!E54</f>
        <v>150</v>
      </c>
      <c r="E165" s="92">
        <f>业务净增量_基准情景!F54</f>
        <v>0</v>
      </c>
      <c r="F165" s="92">
        <f>业务净增量_基准情景!G54</f>
        <v>200</v>
      </c>
      <c r="G165" s="92">
        <f>业务净增量_基准情景!H54</f>
        <v>50</v>
      </c>
      <c r="H165" s="92">
        <f>业务净增量_基准情景!I54</f>
        <v>-50</v>
      </c>
      <c r="I165" s="92">
        <f>业务净增量_基准情景!J54</f>
        <v>-200</v>
      </c>
      <c r="J165" s="92">
        <f>业务净增量_基准情景!K54</f>
        <v>100</v>
      </c>
      <c r="K165" s="92">
        <f>业务净增量_基准情景!L54</f>
        <v>-50</v>
      </c>
      <c r="L165" s="92">
        <f>业务净增量_基准情景!M54</f>
        <v>50</v>
      </c>
      <c r="M165" s="92">
        <f>业务净增量_基准情景!N54</f>
        <v>0</v>
      </c>
      <c r="N165" s="92">
        <f>业务净增量_基准情景!O54</f>
        <v>100</v>
      </c>
      <c r="O165" s="92">
        <f>业务净增量_基准情景!P54</f>
        <v>0</v>
      </c>
      <c r="P165" s="92">
        <f>业务净增量_基准情景!Q54</f>
        <v>0</v>
      </c>
      <c r="Q165" s="92">
        <f>业务净增量_基准情景!R54</f>
        <v>0</v>
      </c>
      <c r="R165" s="92">
        <f>业务净增量_基准情景!S54</f>
        <v>0</v>
      </c>
      <c r="S165" s="92">
        <f>业务净增量_基准情景!T54</f>
        <v>0</v>
      </c>
      <c r="T165" s="92">
        <f>业务净增量_基准情景!U54</f>
        <v>0</v>
      </c>
      <c r="U165" s="92">
        <f>业务净增量_基准情景!V54</f>
        <v>0</v>
      </c>
      <c r="V165" s="92">
        <f>业务净增量_基准情景!W54</f>
        <v>0</v>
      </c>
      <c r="W165" s="92">
        <f>业务净增量_基准情景!X54</f>
        <v>0</v>
      </c>
      <c r="X165" s="92">
        <f>业务净增量_基准情景!Y54</f>
        <v>0</v>
      </c>
      <c r="Y165" s="92">
        <f>业务净增量_基准情景!Z54</f>
        <v>0</v>
      </c>
      <c r="Z165" s="92">
        <f>业务净增量_基准情景!AA54</f>
        <v>0</v>
      </c>
      <c r="AA165" s="92">
        <f>业务净增量_基准情景!AB54</f>
        <v>0</v>
      </c>
      <c r="AB165" s="92">
        <f>业务净增量_基准情景!AC54</f>
        <v>0</v>
      </c>
      <c r="AC165" s="92">
        <f>业务净增量_基准情景!AD54</f>
        <v>0</v>
      </c>
      <c r="AD165" s="92">
        <f>业务净增量_基准情景!AE54</f>
        <v>0</v>
      </c>
      <c r="AE165" s="92">
        <f>业务净增量_基准情景!AF54</f>
        <v>0</v>
      </c>
      <c r="AF165" s="92">
        <f>业务净增量_基准情景!AG54</f>
        <v>0</v>
      </c>
      <c r="AG165" s="92">
        <f>业务净增量_基准情景!AH54</f>
        <v>0</v>
      </c>
      <c r="AH165" s="92">
        <f>业务净增量_基准情景!AI54</f>
        <v>0</v>
      </c>
      <c r="AI165" s="92">
        <f>业务净增量_基准情景!AJ54</f>
        <v>0</v>
      </c>
      <c r="AJ165" s="92">
        <f>业务净增量_基准情景!AK54</f>
        <v>0</v>
      </c>
      <c r="AK165" s="92">
        <f>业务净增量_基准情景!AL54</f>
        <v>0</v>
      </c>
      <c r="AL165" s="92">
        <f>业务净增量_基准情景!AM54</f>
        <v>0</v>
      </c>
      <c r="AM165" s="92">
        <f>业务净增量_基准情景!AN54</f>
        <v>0</v>
      </c>
      <c r="AN165" s="92">
        <f>业务净增量_基准情景!AO54</f>
        <v>0</v>
      </c>
      <c r="AO165" s="92">
        <f>业务净增量_基准情景!AP54</f>
        <v>0</v>
      </c>
    </row>
    <row r="166" spans="1:82" ht="15">
      <c r="A166" s="15" t="str">
        <f t="shared" si="3"/>
        <v>向央行借款</v>
      </c>
      <c r="B166" s="92">
        <f>业务净增量_基准情景!C55</f>
        <v>-165.72696560429995</v>
      </c>
      <c r="C166" s="92">
        <f>业务净增量_基准情景!D55</f>
        <v>90</v>
      </c>
      <c r="D166" s="92">
        <f>业务净增量_基准情景!E55</f>
        <v>0</v>
      </c>
      <c r="E166" s="92">
        <f>业务净增量_基准情景!F55</f>
        <v>50</v>
      </c>
      <c r="F166" s="92">
        <f>业务净增量_基准情景!G55</f>
        <v>-250</v>
      </c>
      <c r="G166" s="92">
        <f>业务净增量_基准情景!H55</f>
        <v>50</v>
      </c>
      <c r="H166" s="92">
        <f>业务净增量_基准情景!I55</f>
        <v>0</v>
      </c>
      <c r="I166" s="92">
        <f>业务净增量_基准情景!J55</f>
        <v>-250</v>
      </c>
      <c r="J166" s="92">
        <f>业务净增量_基准情景!K55</f>
        <v>50</v>
      </c>
      <c r="K166" s="92">
        <f>业务净增量_基准情景!L55</f>
        <v>0</v>
      </c>
      <c r="L166" s="92">
        <f>业务净增量_基准情景!M55</f>
        <v>0</v>
      </c>
      <c r="M166" s="92">
        <f>业务净增量_基准情景!N55</f>
        <v>0</v>
      </c>
      <c r="N166" s="92">
        <f>业务净增量_基准情景!O55</f>
        <v>0</v>
      </c>
      <c r="O166" s="92">
        <f>业务净增量_基准情景!P55</f>
        <v>0</v>
      </c>
      <c r="P166" s="92">
        <f>业务净增量_基准情景!Q55</f>
        <v>0</v>
      </c>
      <c r="Q166" s="92">
        <f>业务净增量_基准情景!R55</f>
        <v>0</v>
      </c>
      <c r="R166" s="92">
        <f>业务净增量_基准情景!S55</f>
        <v>0</v>
      </c>
      <c r="S166" s="92">
        <f>业务净增量_基准情景!T55</f>
        <v>0</v>
      </c>
      <c r="T166" s="92">
        <f>业务净增量_基准情景!U55</f>
        <v>0</v>
      </c>
      <c r="U166" s="92">
        <f>业务净增量_基准情景!V55</f>
        <v>0</v>
      </c>
      <c r="V166" s="92">
        <f>业务净增量_基准情景!W55</f>
        <v>0</v>
      </c>
      <c r="W166" s="92">
        <f>业务净增量_基准情景!X55</f>
        <v>0</v>
      </c>
      <c r="X166" s="92">
        <f>业务净增量_基准情景!Y55</f>
        <v>0</v>
      </c>
      <c r="Y166" s="92">
        <f>业务净增量_基准情景!Z55</f>
        <v>0</v>
      </c>
      <c r="Z166" s="92">
        <f>业务净增量_基准情景!AA55</f>
        <v>0</v>
      </c>
      <c r="AA166" s="92">
        <f>业务净增量_基准情景!AB55</f>
        <v>0</v>
      </c>
      <c r="AB166" s="92">
        <f>业务净增量_基准情景!AC55</f>
        <v>0</v>
      </c>
      <c r="AC166" s="92">
        <f>业务净增量_基准情景!AD55</f>
        <v>0</v>
      </c>
      <c r="AD166" s="92">
        <f>业务净增量_基准情景!AE55</f>
        <v>0</v>
      </c>
      <c r="AE166" s="92">
        <f>业务净增量_基准情景!AF55</f>
        <v>0</v>
      </c>
      <c r="AF166" s="92">
        <f>业务净增量_基准情景!AG55</f>
        <v>0</v>
      </c>
      <c r="AG166" s="92">
        <f>业务净增量_基准情景!AH55</f>
        <v>0</v>
      </c>
      <c r="AH166" s="92">
        <f>业务净增量_基准情景!AI55</f>
        <v>0</v>
      </c>
      <c r="AI166" s="92">
        <f>业务净增量_基准情景!AJ55</f>
        <v>0</v>
      </c>
      <c r="AJ166" s="92">
        <f>业务净增量_基准情景!AK55</f>
        <v>0</v>
      </c>
      <c r="AK166" s="92">
        <f>业务净增量_基准情景!AL55</f>
        <v>0</v>
      </c>
      <c r="AL166" s="92">
        <f>业务净增量_基准情景!AM55</f>
        <v>0</v>
      </c>
      <c r="AM166" s="92">
        <f>业务净增量_基准情景!AN55</f>
        <v>0</v>
      </c>
      <c r="AN166" s="92">
        <f>业务净增量_基准情景!AO55</f>
        <v>0</v>
      </c>
      <c r="AO166" s="92">
        <f>业务净增量_基准情景!AP55</f>
        <v>0</v>
      </c>
    </row>
    <row r="168" spans="1:82" ht="15">
      <c r="B168" s="521" t="s">
        <v>352</v>
      </c>
      <c r="C168" s="521"/>
      <c r="D168" s="521"/>
      <c r="E168" s="521"/>
      <c r="F168" s="521"/>
      <c r="G168" s="521"/>
      <c r="AQ168" s="521" t="s">
        <v>353</v>
      </c>
      <c r="AR168" s="521"/>
      <c r="AS168" s="521"/>
      <c r="AT168" s="521"/>
      <c r="AU168" s="521"/>
      <c r="AV168" s="521"/>
    </row>
    <row r="169" spans="1:82" ht="16.5">
      <c r="A169" s="153" t="s">
        <v>427</v>
      </c>
      <c r="B169" s="119">
        <v>1</v>
      </c>
      <c r="C169" s="119">
        <v>2</v>
      </c>
      <c r="D169" s="119">
        <v>3</v>
      </c>
      <c r="E169" s="119">
        <v>4</v>
      </c>
      <c r="F169" s="119">
        <v>5</v>
      </c>
      <c r="G169" s="119">
        <v>6</v>
      </c>
      <c r="H169" s="119">
        <v>7</v>
      </c>
      <c r="I169" s="119">
        <v>8</v>
      </c>
      <c r="J169" s="119">
        <v>9</v>
      </c>
      <c r="K169" s="119">
        <v>10</v>
      </c>
      <c r="L169" s="119">
        <v>11</v>
      </c>
      <c r="M169" s="119">
        <v>12</v>
      </c>
      <c r="N169" s="119">
        <v>13</v>
      </c>
      <c r="O169" s="119">
        <v>14</v>
      </c>
      <c r="P169" s="119">
        <v>15</v>
      </c>
      <c r="Q169" s="119">
        <v>16</v>
      </c>
      <c r="R169" s="119">
        <v>17</v>
      </c>
      <c r="S169" s="119">
        <v>18</v>
      </c>
      <c r="T169" s="119">
        <v>19</v>
      </c>
      <c r="U169" s="119">
        <v>20</v>
      </c>
      <c r="V169" s="119">
        <v>21</v>
      </c>
      <c r="W169" s="119">
        <v>22</v>
      </c>
      <c r="X169" s="119">
        <v>23</v>
      </c>
      <c r="Y169" s="119">
        <v>24</v>
      </c>
      <c r="Z169" s="119">
        <v>25</v>
      </c>
      <c r="AA169" s="119">
        <v>26</v>
      </c>
      <c r="AB169" s="119">
        <v>27</v>
      </c>
      <c r="AC169" s="119">
        <v>28</v>
      </c>
      <c r="AD169" s="119">
        <v>29</v>
      </c>
      <c r="AE169" s="119">
        <v>30</v>
      </c>
      <c r="AF169" s="119">
        <v>31</v>
      </c>
      <c r="AG169" s="119">
        <v>32</v>
      </c>
      <c r="AH169" s="119">
        <v>33</v>
      </c>
      <c r="AI169" s="119">
        <v>34</v>
      </c>
      <c r="AJ169" s="119">
        <v>35</v>
      </c>
      <c r="AK169" s="119">
        <v>36</v>
      </c>
      <c r="AL169" s="119">
        <v>37</v>
      </c>
      <c r="AM169" s="119">
        <v>38</v>
      </c>
      <c r="AN169" s="119">
        <v>39</v>
      </c>
      <c r="AO169" s="119">
        <v>40</v>
      </c>
      <c r="AQ169" s="119">
        <v>1</v>
      </c>
      <c r="AR169" s="119">
        <v>2</v>
      </c>
      <c r="AS169" s="119">
        <v>3</v>
      </c>
      <c r="AT169" s="119">
        <v>4</v>
      </c>
      <c r="AU169" s="119">
        <v>5</v>
      </c>
      <c r="AV169" s="119">
        <v>6</v>
      </c>
      <c r="AW169" s="119">
        <v>7</v>
      </c>
      <c r="AX169" s="119">
        <v>8</v>
      </c>
      <c r="AY169" s="119">
        <v>9</v>
      </c>
      <c r="AZ169" s="119">
        <v>10</v>
      </c>
      <c r="BA169" s="119">
        <v>11</v>
      </c>
      <c r="BB169" s="119">
        <v>12</v>
      </c>
      <c r="BC169" s="119">
        <v>13</v>
      </c>
      <c r="BD169" s="119">
        <v>14</v>
      </c>
      <c r="BE169" s="119">
        <v>15</v>
      </c>
      <c r="BF169" s="119">
        <v>16</v>
      </c>
      <c r="BG169" s="119">
        <v>17</v>
      </c>
      <c r="BH169" s="119">
        <v>18</v>
      </c>
      <c r="BI169" s="119">
        <v>19</v>
      </c>
      <c r="BJ169" s="119">
        <v>20</v>
      </c>
      <c r="BK169" s="119">
        <v>21</v>
      </c>
      <c r="BL169" s="119">
        <v>22</v>
      </c>
      <c r="BM169" s="119">
        <v>23</v>
      </c>
      <c r="BN169" s="119">
        <v>24</v>
      </c>
      <c r="BO169" s="119">
        <v>25</v>
      </c>
      <c r="BP169" s="119">
        <v>26</v>
      </c>
      <c r="BQ169" s="119">
        <v>27</v>
      </c>
      <c r="BR169" s="119">
        <v>28</v>
      </c>
      <c r="BS169" s="119">
        <v>29</v>
      </c>
      <c r="BT169" s="119">
        <v>30</v>
      </c>
      <c r="BU169" s="119">
        <v>31</v>
      </c>
      <c r="BV169" s="119">
        <v>32</v>
      </c>
      <c r="BW169" s="119">
        <v>33</v>
      </c>
      <c r="BX169" s="119">
        <v>34</v>
      </c>
      <c r="BY169" s="119">
        <v>35</v>
      </c>
      <c r="BZ169" s="119">
        <v>36</v>
      </c>
      <c r="CA169" s="119">
        <v>37</v>
      </c>
      <c r="CB169" s="119">
        <v>38</v>
      </c>
      <c r="CC169" s="119">
        <v>39</v>
      </c>
      <c r="CD169" s="119">
        <v>40</v>
      </c>
    </row>
    <row r="170" spans="1:82" ht="15">
      <c r="A170" s="14" t="str">
        <f t="shared" ref="A170:A201" si="4">A115</f>
        <v>资产端</v>
      </c>
      <c r="B170" s="75"/>
      <c r="C170" s="75"/>
      <c r="D170" s="75"/>
      <c r="E170" s="75"/>
      <c r="F170" s="75"/>
      <c r="G170" s="75"/>
      <c r="H170" s="75"/>
      <c r="I170" s="75"/>
      <c r="J170" s="75"/>
      <c r="K170" s="75"/>
      <c r="L170" s="75"/>
      <c r="M170" s="75"/>
      <c r="N170" s="75"/>
      <c r="O170" s="75"/>
      <c r="P170" s="75"/>
      <c r="Q170" s="75"/>
      <c r="R170" s="75"/>
      <c r="S170" s="75"/>
      <c r="T170" s="75"/>
      <c r="U170" s="75"/>
      <c r="V170" s="75"/>
      <c r="W170" s="75"/>
      <c r="X170" s="75"/>
      <c r="Y170" s="75"/>
      <c r="Z170" s="75"/>
      <c r="AA170" s="75"/>
      <c r="AB170" s="75"/>
      <c r="AC170" s="75"/>
      <c r="AD170" s="75"/>
      <c r="AE170" s="75"/>
      <c r="AF170" s="75"/>
      <c r="AG170" s="75"/>
      <c r="AH170" s="75"/>
      <c r="AI170" s="75"/>
      <c r="AJ170" s="75"/>
      <c r="AK170" s="75"/>
      <c r="AL170" s="75"/>
      <c r="AM170" s="75"/>
      <c r="AN170" s="75"/>
      <c r="AO170" s="75"/>
      <c r="AQ170" s="75"/>
      <c r="AR170" s="75"/>
      <c r="AS170" s="75"/>
      <c r="AT170" s="75"/>
      <c r="AU170" s="75"/>
      <c r="AV170" s="75"/>
      <c r="AW170" s="75"/>
      <c r="AX170" s="75"/>
      <c r="AY170" s="75"/>
      <c r="AZ170" s="75"/>
      <c r="BA170" s="75"/>
      <c r="BB170" s="75"/>
      <c r="BC170" s="75"/>
      <c r="BD170" s="75"/>
      <c r="BE170" s="75"/>
      <c r="BF170" s="75"/>
      <c r="BG170" s="75"/>
      <c r="BH170" s="75"/>
      <c r="BI170" s="75"/>
      <c r="BJ170" s="75"/>
      <c r="BK170" s="75"/>
      <c r="BL170" s="75"/>
      <c r="BM170" s="75"/>
      <c r="BN170" s="75"/>
      <c r="BO170" s="75"/>
      <c r="BP170" s="75"/>
      <c r="BQ170" s="75"/>
      <c r="BR170" s="75"/>
      <c r="BS170" s="75"/>
      <c r="BT170" s="75"/>
      <c r="BU170" s="75"/>
      <c r="BV170" s="75"/>
      <c r="BW170" s="75"/>
      <c r="BX170" s="75"/>
      <c r="BY170" s="75"/>
      <c r="BZ170" s="75"/>
      <c r="CA170" s="75"/>
      <c r="CB170" s="75"/>
      <c r="CC170" s="75"/>
      <c r="CD170" s="75"/>
    </row>
    <row r="171" spans="1:82" ht="15">
      <c r="A171" s="15" t="str">
        <f t="shared" si="4"/>
        <v>贷款和垫款</v>
      </c>
      <c r="B171" s="75"/>
      <c r="C171" s="75"/>
      <c r="D171" s="75"/>
      <c r="E171" s="75"/>
      <c r="F171" s="75"/>
      <c r="G171" s="75"/>
      <c r="H171" s="75"/>
      <c r="I171" s="75"/>
      <c r="J171" s="75"/>
      <c r="K171" s="75"/>
      <c r="L171" s="75"/>
      <c r="M171" s="75"/>
      <c r="N171" s="75"/>
      <c r="O171" s="75"/>
      <c r="P171" s="75"/>
      <c r="Q171" s="75"/>
      <c r="R171" s="75"/>
      <c r="S171" s="75"/>
      <c r="T171" s="75"/>
      <c r="U171" s="75"/>
      <c r="V171" s="75"/>
      <c r="W171" s="75"/>
      <c r="X171" s="75"/>
      <c r="Y171" s="75"/>
      <c r="Z171" s="75"/>
      <c r="AA171" s="75"/>
      <c r="AB171" s="75"/>
      <c r="AC171" s="75"/>
      <c r="AD171" s="75"/>
      <c r="AE171" s="75"/>
      <c r="AF171" s="75"/>
      <c r="AG171" s="75"/>
      <c r="AH171" s="75"/>
      <c r="AI171" s="75"/>
      <c r="AJ171" s="75"/>
      <c r="AK171" s="75"/>
      <c r="AL171" s="75"/>
      <c r="AM171" s="75"/>
      <c r="AN171" s="75"/>
      <c r="AO171" s="75"/>
      <c r="AQ171" s="75"/>
      <c r="AR171" s="75"/>
      <c r="AS171" s="75"/>
      <c r="AT171" s="75"/>
      <c r="AU171" s="75"/>
      <c r="AV171" s="75"/>
      <c r="AW171" s="75"/>
      <c r="AX171" s="75"/>
      <c r="AY171" s="75"/>
      <c r="AZ171" s="75"/>
      <c r="BA171" s="75"/>
      <c r="BB171" s="75"/>
      <c r="BC171" s="75"/>
      <c r="BD171" s="75"/>
      <c r="BE171" s="75"/>
      <c r="BF171" s="75"/>
      <c r="BG171" s="75"/>
      <c r="BH171" s="75"/>
      <c r="BI171" s="75"/>
      <c r="BJ171" s="75"/>
      <c r="BK171" s="75"/>
      <c r="BL171" s="75"/>
      <c r="BM171" s="75"/>
      <c r="BN171" s="75"/>
      <c r="BO171" s="75"/>
      <c r="BP171" s="75"/>
      <c r="BQ171" s="75"/>
      <c r="BR171" s="75"/>
      <c r="BS171" s="75"/>
      <c r="BT171" s="75"/>
      <c r="BU171" s="75"/>
      <c r="BV171" s="75"/>
      <c r="BW171" s="75"/>
      <c r="BX171" s="75"/>
      <c r="BY171" s="75"/>
      <c r="BZ171" s="75"/>
      <c r="CA171" s="75"/>
      <c r="CB171" s="75"/>
      <c r="CC171" s="75"/>
      <c r="CD171" s="75"/>
    </row>
    <row r="172" spans="1:82" ht="16.5">
      <c r="A172" s="17" t="str">
        <f t="shared" si="4"/>
        <v>公司贷款</v>
      </c>
      <c r="B172" s="92">
        <f>IF(B117=0,存量业务到期结构!E6*B62,IF(B117&gt;0,B117*B7,B117*AQ7))</f>
        <v>-85.446049569930807</v>
      </c>
      <c r="C172" s="92">
        <f>IF(C117=0,期末余额_优化情景!C6*C62,IF(C117&gt;0,C117*C7,C117*AR7))</f>
        <v>259.8</v>
      </c>
      <c r="D172" s="92">
        <f>IF(D117=0,期末余额_优化情景!D6*D62,IF(D117&gt;0,D117*D7,D117*AS7))</f>
        <v>70.000000000000725</v>
      </c>
      <c r="E172" s="92">
        <f>IF(E117=0,期末余额_优化情景!E6*E62,IF(E117&gt;0,E117*E7,E117*AT7))</f>
        <v>70.000000000000725</v>
      </c>
      <c r="F172" s="92">
        <f>IF(F117=0,期末余额_优化情景!F6*F62,IF(F117&gt;0,F117*F7,F117*AU7))</f>
        <v>70.000000000000725</v>
      </c>
      <c r="G172" s="92">
        <f>IF(G117=0,期末余额_优化情景!G6*G62,IF(G117&gt;0,G117*G7,G117*AV7))</f>
        <v>70.000000000000725</v>
      </c>
      <c r="H172" s="92">
        <f>IF(H117=0,期末余额_优化情景!H6*H62,IF(H117&gt;0,H117*H7,H117*AW7))</f>
        <v>70.000000000000725</v>
      </c>
      <c r="I172" s="92">
        <f>IF(I117=0,期末余额_优化情景!I6*I62,IF(I117&gt;0,I117*I7,I117*AX7))</f>
        <v>70.000000000000725</v>
      </c>
      <c r="J172" s="92">
        <f>IF(J117=0,期末余额_优化情景!J6*J62,IF(J117&gt;0,J117*J7,J117*AY7))</f>
        <v>70.000000000000725</v>
      </c>
      <c r="K172" s="92">
        <f>IF(K117=0,期末余额_优化情景!K6*K62,IF(K117&gt;0,K117*K7,K117*AZ7))</f>
        <v>70.000000000000725</v>
      </c>
      <c r="L172" s="92">
        <f>IF(L117=0,期末余额_优化情景!L6*L62,IF(L117&gt;0,L117*L7,L117*BA7))</f>
        <v>70.000000000000725</v>
      </c>
      <c r="M172" s="92">
        <f>IF(M117=0,期末余额_优化情景!M6*M62,IF(M117&gt;0,M117*M7,M117*BB7))</f>
        <v>70.000000000000725</v>
      </c>
      <c r="N172" s="92">
        <f>IF(N117=0,期末余额_优化情景!N6*N62,IF(N117&gt;0,N117*N7,N117*BC7))</f>
        <v>70.000000000000725</v>
      </c>
      <c r="O172" s="92">
        <f>IF(O117=0,期末余额_优化情景!O6*O62,IF(O117&gt;0,O117*O7,O117*BD7))</f>
        <v>68.76114013633233</v>
      </c>
      <c r="P172" s="92">
        <f>IF(P117=0,期末余额_优化情景!P6*P62,IF(P117&gt;0,P117*P7,P117*BE7))</f>
        <v>0</v>
      </c>
      <c r="Q172" s="92">
        <f>IF(Q117=0,期末余额_优化情景!Q6*Q62,IF(Q117&gt;0,Q117*Q7,Q117*BF7))</f>
        <v>0</v>
      </c>
      <c r="R172" s="92">
        <f>IF(R117=0,期末余额_优化情景!R6*R62,IF(R117&gt;0,R117*R7,R117*BG7))</f>
        <v>0</v>
      </c>
      <c r="S172" s="92">
        <f>IF(S117=0,期末余额_优化情景!S6*S62,IF(S117&gt;0,S117*S7,S117*BH7))</f>
        <v>0</v>
      </c>
      <c r="T172" s="92">
        <f>IF(T117=0,期末余额_优化情景!T6*T62,IF(T117&gt;0,T117*T7,T117*BI7))</f>
        <v>0</v>
      </c>
      <c r="U172" s="92">
        <f>IF(U117=0,期末余额_优化情景!U6*U62,IF(U117&gt;0,U117*U7,U117*BJ7))</f>
        <v>0</v>
      </c>
      <c r="V172" s="92">
        <f>IF(V117=0,期末余额_优化情景!V6*V62,IF(V117&gt;0,V117*V7,V117*BK7))</f>
        <v>0</v>
      </c>
      <c r="W172" s="92">
        <f>IF(W117=0,期末余额_优化情景!W6*W62,IF(W117&gt;0,W117*W7,W117*BL7))</f>
        <v>0</v>
      </c>
      <c r="X172" s="92">
        <f>IF(X117=0,期末余额_优化情景!X6*X62,IF(X117&gt;0,X117*X7,X117*BM7))</f>
        <v>0</v>
      </c>
      <c r="Y172" s="92">
        <f>IF(Y117=0,期末余额_优化情景!Y6*Y62,IF(Y117&gt;0,Y117*Y7,Y117*BN7))</f>
        <v>0</v>
      </c>
      <c r="Z172" s="92">
        <f>IF(Z117=0,期末余额_优化情景!Z6*Z62,IF(Z117&gt;0,Z117*Z7,Z117*BO7))</f>
        <v>0</v>
      </c>
      <c r="AA172" s="92">
        <f>IF(AA117=0,期末余额_优化情景!AA6*AA62,IF(AA117&gt;0,AA117*AA7,AA117*BP7))</f>
        <v>0</v>
      </c>
      <c r="AB172" s="92">
        <f>IF(AB117=0,期末余额_优化情景!AB6*AB62,IF(AB117&gt;0,AB117*AB7,AB117*BQ7))</f>
        <v>0</v>
      </c>
      <c r="AC172" s="92">
        <f>IF(AC117=0,期末余额_优化情景!AC6*AC62,IF(AC117&gt;0,AC117*AC7,AC117*BR7))</f>
        <v>0</v>
      </c>
      <c r="AD172" s="92">
        <f>IF(AD117=0,期末余额_优化情景!AD6*AD62,IF(AD117&gt;0,AD117*AD7,AD117*BS7))</f>
        <v>0</v>
      </c>
      <c r="AE172" s="92">
        <f>IF(AE117=0,期末余额_优化情景!AE6*AE62,IF(AE117&gt;0,AE117*AE7,AE117*BT7))</f>
        <v>0</v>
      </c>
      <c r="AF172" s="92">
        <f>IF(AF117=0,期末余额_优化情景!AF6*AF62,IF(AF117&gt;0,AF117*AF7,AF117*BU7))</f>
        <v>0</v>
      </c>
      <c r="AG172" s="92">
        <f>IF(AG117=0,期末余额_优化情景!AG6*AG62,IF(AG117&gt;0,AG117*AG7,AG117*BV7))</f>
        <v>0</v>
      </c>
      <c r="AH172" s="92">
        <f>IF(AH117=0,期末余额_优化情景!AH6*AH62,IF(AH117&gt;0,AH117*AH7,AH117*BW7))</f>
        <v>0</v>
      </c>
      <c r="AI172" s="92">
        <f>IF(AI117=0,期末余额_优化情景!AI6*AI62,IF(AI117&gt;0,AI117*AI7,AI117*BX7))</f>
        <v>0</v>
      </c>
      <c r="AJ172" s="92">
        <f>IF(AJ117=0,期末余额_优化情景!AJ6*AJ62,IF(AJ117&gt;0,AJ117*AJ7,AJ117*BY7))</f>
        <v>0</v>
      </c>
      <c r="AK172" s="92">
        <f>IF(AK117=0,期末余额_优化情景!AK6*AK62,IF(AK117&gt;0,AK117*AK7,AK117*BZ7))</f>
        <v>0</v>
      </c>
      <c r="AL172" s="92">
        <f>IF(AL117=0,期末余额_优化情景!AL6*AL62,IF(AL117&gt;0,AL117*AL7,AL117*CA7))</f>
        <v>0</v>
      </c>
      <c r="AM172" s="92">
        <f>IF(AM117=0,期末余额_优化情景!AM6*AM62,IF(AM117&gt;0,AM117*AM7,AM117*CB7))</f>
        <v>0</v>
      </c>
      <c r="AN172" s="92">
        <f>IF(AN117=0,期末余额_优化情景!AN6*AN62,IF(AN117&gt;0,AN117*AN7,AN117*CC7))</f>
        <v>0</v>
      </c>
      <c r="AO172" s="92">
        <f>IF(AO117=0,期末余额_优化情景!AO6*AO62,IF(AO117&gt;0,AO117*AO7,AO117*CD7))</f>
        <v>0</v>
      </c>
      <c r="AQ172" s="92">
        <f>IF(B117=0,存量业务到期结构!E6*AQ62,IF(B117&gt;0,B117*AQ7,B117*B7))</f>
        <v>-113.92806609324107</v>
      </c>
      <c r="AR172" s="92">
        <f>IF(C117=0,期末余额_优化情景!C6*AR62,IF(C117&gt;0,C117*AR7,C117*C7))</f>
        <v>194.85</v>
      </c>
      <c r="AS172" s="92">
        <f>IF(D117=0,期末余额_优化情景!D6*AS62,IF(D117&gt;0,D117*AS7,D117*D7))</f>
        <v>52.500000000000547</v>
      </c>
      <c r="AT172" s="92">
        <f>IF(E117=0,期末余额_优化情景!E6*AT62,IF(E117&gt;0,E117*AT7,E117*E7))</f>
        <v>52.500000000000547</v>
      </c>
      <c r="AU172" s="92">
        <f>IF(F117=0,期末余额_优化情景!F6*AU62,IF(F117&gt;0,F117*AU7,F117*F7))</f>
        <v>52.500000000000547</v>
      </c>
      <c r="AV172" s="92">
        <f>IF(G117=0,期末余额_优化情景!G6*AV62,IF(G117&gt;0,G117*AV7,G117*G7))</f>
        <v>52.500000000000547</v>
      </c>
      <c r="AW172" s="92">
        <f>IF(H117=0,期末余额_优化情景!H6*AW62,IF(H117&gt;0,H117*AW7,H117*H7))</f>
        <v>52.500000000000547</v>
      </c>
      <c r="AX172" s="92">
        <f>IF(I117=0,期末余额_优化情景!I6*AX62,IF(I117&gt;0,I117*AX7,I117*I7))</f>
        <v>52.500000000000547</v>
      </c>
      <c r="AY172" s="92">
        <f>IF(J117=0,期末余额_优化情景!J6*AY62,IF(J117&gt;0,J117*AY7,J117*J7))</f>
        <v>46.666666666667155</v>
      </c>
      <c r="AZ172" s="92">
        <f>IF(K117=0,期末余额_优化情景!K6*AZ62,IF(K117&gt;0,K117*AZ7,K117*K7))</f>
        <v>52.500000000000547</v>
      </c>
      <c r="BA172" s="92">
        <f>IF(L117=0,期末余额_优化情景!L6*BA62,IF(L117&gt;0,L117*BA7,L117*L7))</f>
        <v>52.500000000000547</v>
      </c>
      <c r="BB172" s="92">
        <f>IF(M117=0,期末余额_优化情景!M6*BB62,IF(M117&gt;0,M117*BB7,M117*M7))</f>
        <v>52.500000000000547</v>
      </c>
      <c r="BC172" s="92">
        <f>IF(N117=0,期末余额_优化情景!N6*BC62,IF(N117&gt;0,N117*BC7,N117*N7))</f>
        <v>52.500000000000547</v>
      </c>
      <c r="BD172" s="92">
        <f>IF(O117=0,期末余额_优化情景!O6*BD62,IF(O117&gt;0,O117*BD7,O117*O7))</f>
        <v>-68.76114013633233</v>
      </c>
      <c r="BE172" s="92">
        <f>IF(P117=0,期末余额_优化情景!P6*BE62,IF(P117&gt;0,P117*BE7,P117*P7))</f>
        <v>0</v>
      </c>
      <c r="BF172" s="92">
        <f>IF(Q117=0,期末余额_优化情景!Q6*BF62,IF(Q117&gt;0,Q117*BF7,Q117*Q7))</f>
        <v>0</v>
      </c>
      <c r="BG172" s="92">
        <f>IF(R117=0,期末余额_优化情景!R6*BG62,IF(R117&gt;0,R117*BG7,R117*R7))</f>
        <v>0</v>
      </c>
      <c r="BH172" s="92">
        <f>IF(S117=0,期末余额_优化情景!S6*BH62,IF(S117&gt;0,S117*BH7,S117*S7))</f>
        <v>0</v>
      </c>
      <c r="BI172" s="92">
        <f>IF(T117=0,期末余额_优化情景!T6*BI62,IF(T117&gt;0,T117*BI7,T117*T7))</f>
        <v>0</v>
      </c>
      <c r="BJ172" s="92">
        <f>IF(U117=0,期末余额_优化情景!U6*BJ62,IF(U117&gt;0,U117*BJ7,U117*U7))</f>
        <v>0</v>
      </c>
      <c r="BK172" s="92">
        <f>IF(V117=0,期末余额_优化情景!V6*BK62,IF(V117&gt;0,V117*BK7,V117*V7))</f>
        <v>0</v>
      </c>
      <c r="BL172" s="92">
        <f>IF(W117=0,期末余额_优化情景!W6*BL62,IF(W117&gt;0,W117*BL7,W117*W7))</f>
        <v>0</v>
      </c>
      <c r="BM172" s="92">
        <f>IF(X117=0,期末余额_优化情景!X6*BM62,IF(X117&gt;0,X117*BM7,X117*X7))</f>
        <v>0</v>
      </c>
      <c r="BN172" s="92">
        <f>IF(Y117=0,期末余额_优化情景!Y6*BN62,IF(Y117&gt;0,Y117*BN7,Y117*Y7))</f>
        <v>0</v>
      </c>
      <c r="BO172" s="92">
        <f>IF(Z117=0,期末余额_优化情景!Z6*BO62,IF(Z117&gt;0,Z117*BO7,Z117*Z7))</f>
        <v>0</v>
      </c>
      <c r="BP172" s="92">
        <f>IF(AA117=0,期末余额_优化情景!AA6*BP62,IF(AA117&gt;0,AA117*BP7,AA117*AA7))</f>
        <v>0</v>
      </c>
      <c r="BQ172" s="92">
        <f>IF(AB117=0,期末余额_优化情景!AB6*BQ62,IF(AB117&gt;0,AB117*BQ7,AB117*AB7))</f>
        <v>0</v>
      </c>
      <c r="BR172" s="92">
        <f>IF(AC117=0,期末余额_优化情景!AC6*BR62,IF(AC117&gt;0,AC117*BR7,AC117*AC7))</f>
        <v>0</v>
      </c>
      <c r="BS172" s="92">
        <f>IF(AD117=0,期末余额_优化情景!AD6*BS62,IF(AD117&gt;0,AD117*BS7,AD117*AD7))</f>
        <v>0</v>
      </c>
      <c r="BT172" s="92">
        <f>IF(AE117=0,期末余额_优化情景!AE6*BT62,IF(AE117&gt;0,AE117*BT7,AE117*AE7))</f>
        <v>0</v>
      </c>
      <c r="BU172" s="92">
        <f>IF(AF117=0,期末余额_优化情景!AF6*BU62,IF(AF117&gt;0,AF117*BU7,AF117*AF7))</f>
        <v>0</v>
      </c>
      <c r="BV172" s="92">
        <f>IF(AG117=0,期末余额_优化情景!AG6*BV62,IF(AG117&gt;0,AG117*BV7,AG117*AG7))</f>
        <v>0</v>
      </c>
      <c r="BW172" s="92">
        <f>IF(AH117=0,期末余额_优化情景!AH6*BW62,IF(AH117&gt;0,AH117*BW7,AH117*AH7))</f>
        <v>0</v>
      </c>
      <c r="BX172" s="92">
        <f>IF(AI117=0,期末余额_优化情景!AI6*BX62,IF(AI117&gt;0,AI117*BX7,AI117*AI7))</f>
        <v>0</v>
      </c>
      <c r="BY172" s="92">
        <f>IF(AJ117=0,期末余额_优化情景!AJ6*BY62,IF(AJ117&gt;0,AJ117*BY7,AJ117*AJ7))</f>
        <v>0</v>
      </c>
      <c r="BZ172" s="92">
        <f>IF(AK117=0,期末余额_优化情景!AK6*BZ62,IF(AK117&gt;0,AK117*BZ7,AK117*AK7))</f>
        <v>0</v>
      </c>
      <c r="CA172" s="92">
        <f>IF(AL117=0,期末余额_优化情景!AL6*CA62,IF(AL117&gt;0,AL117*CA7,AL117*AL7))</f>
        <v>0</v>
      </c>
      <c r="CB172" s="92">
        <f>IF(AM117=0,期末余额_优化情景!AM6*CB62,IF(AM117&gt;0,AM117*CB7,AM117*AM7))</f>
        <v>0</v>
      </c>
      <c r="CC172" s="92">
        <f>IF(AN117=0,期末余额_优化情景!AN6*CC62,IF(AN117&gt;0,AN117*CC7,AN117*AN7))</f>
        <v>0</v>
      </c>
      <c r="CD172" s="92">
        <f>IF(AO117=0,期末余额_优化情景!AO6*CD62,IF(AO117&gt;0,AO117*CD7,AO117*AO7))</f>
        <v>0</v>
      </c>
    </row>
    <row r="173" spans="1:82" ht="16.5">
      <c r="A173" s="17" t="str">
        <f t="shared" si="4"/>
        <v>零售住房贷款</v>
      </c>
      <c r="B173" s="92">
        <f>IF(B118=0,存量业务到期结构!E7*B63,IF(B118&gt;0,B118*B8,B118*AQ8))</f>
        <v>54.539814377520813</v>
      </c>
      <c r="C173" s="92">
        <f>IF(C118=0,期末余额_优化情景!C7*C63,IF(C118&gt;0,C118*C8,C118*AR8))</f>
        <v>116.50000000000072</v>
      </c>
      <c r="D173" s="92">
        <f>IF(D118=0,期末余额_优化情景!D7*D63,IF(D118&gt;0,D118*D8,D118*AS8))</f>
        <v>124.99999999999926</v>
      </c>
      <c r="E173" s="92">
        <f>IF(E118=0,期末余额_优化情景!E7*E63,IF(E118&gt;0,E118*E8,E118*AT8))</f>
        <v>124.99999999999926</v>
      </c>
      <c r="F173" s="92">
        <f>IF(F118=0,期末余额_优化情景!F7*F63,IF(F118&gt;0,F118*F8,F118*AU8))</f>
        <v>124.99999999999926</v>
      </c>
      <c r="G173" s="92">
        <f>IF(G118=0,期末余额_优化情景!G7*G63,IF(G118&gt;0,G118*G8,G118*AV8))</f>
        <v>124.99999999999926</v>
      </c>
      <c r="H173" s="92">
        <f>IF(H118=0,期末余额_优化情景!H7*H63,IF(H118&gt;0,H118*H8,H118*AW8))</f>
        <v>124.99999999999926</v>
      </c>
      <c r="I173" s="92">
        <f>IF(I118=0,期末余额_优化情景!I7*I63,IF(I118&gt;0,I118*I8,I118*AX8))</f>
        <v>124.99999999999926</v>
      </c>
      <c r="J173" s="92">
        <f>IF(J118=0,期末余额_优化情景!J7*J63,IF(J118&gt;0,J118*J8,J118*AY8))</f>
        <v>124.99999999999926</v>
      </c>
      <c r="K173" s="92">
        <f>IF(K118=0,期末余额_优化情景!K7*K63,IF(K118&gt;0,K118*K8,K118*AZ8))</f>
        <v>124.99999999999926</v>
      </c>
      <c r="L173" s="92">
        <f>IF(L118=0,期末余额_优化情景!L7*L63,IF(L118&gt;0,L118*L8,L118*BA8))</f>
        <v>124.99999999999926</v>
      </c>
      <c r="M173" s="92">
        <f>IF(M118=0,期末余额_优化情景!M7*M63,IF(M118&gt;0,M118*M8,M118*BB8))</f>
        <v>124.99999999999926</v>
      </c>
      <c r="N173" s="92">
        <f>IF(N118=0,期末余额_优化情景!N7*N63,IF(N118&gt;0,N118*N8,N118*BC8))</f>
        <v>124.99999999999926</v>
      </c>
      <c r="O173" s="92">
        <f>IF(O118=0,期末余额_优化情景!O7*O63,IF(O118&gt;0,O118*O8,O118*BD8))</f>
        <v>103.8954227134208</v>
      </c>
      <c r="P173" s="92">
        <f>IF(P118=0,期末余额_优化情景!P7*P63,IF(P118&gt;0,P118*P8,P118*BE8))</f>
        <v>0</v>
      </c>
      <c r="Q173" s="92">
        <f>IF(Q118=0,期末余额_优化情景!Q7*Q63,IF(Q118&gt;0,Q118*Q8,Q118*BF8))</f>
        <v>0</v>
      </c>
      <c r="R173" s="92">
        <f>IF(R118=0,期末余额_优化情景!R7*R63,IF(R118&gt;0,R118*R8,R118*BG8))</f>
        <v>0</v>
      </c>
      <c r="S173" s="92">
        <f>IF(S118=0,期末余额_优化情景!S7*S63,IF(S118&gt;0,S118*S8,S118*BH8))</f>
        <v>0</v>
      </c>
      <c r="T173" s="92">
        <f>IF(T118=0,期末余额_优化情景!T7*T63,IF(T118&gt;0,T118*T8,T118*BI8))</f>
        <v>0</v>
      </c>
      <c r="U173" s="92">
        <f>IF(U118=0,期末余额_优化情景!U7*U63,IF(U118&gt;0,U118*U8,U118*BJ8))</f>
        <v>0</v>
      </c>
      <c r="V173" s="92">
        <f>IF(V118=0,期末余额_优化情景!V7*V63,IF(V118&gt;0,V118*V8,V118*BK8))</f>
        <v>0</v>
      </c>
      <c r="W173" s="92">
        <f>IF(W118=0,期末余额_优化情景!W7*W63,IF(W118&gt;0,W118*W8,W118*BL8))</f>
        <v>0</v>
      </c>
      <c r="X173" s="92">
        <f>IF(X118=0,期末余额_优化情景!X7*X63,IF(X118&gt;0,X118*X8,X118*BM8))</f>
        <v>0</v>
      </c>
      <c r="Y173" s="92">
        <f>IF(Y118=0,期末余额_优化情景!Y7*Y63,IF(Y118&gt;0,Y118*Y8,Y118*BN8))</f>
        <v>0</v>
      </c>
      <c r="Z173" s="92">
        <f>IF(Z118=0,期末余额_优化情景!Z7*Z63,IF(Z118&gt;0,Z118*Z8,Z118*BO8))</f>
        <v>0</v>
      </c>
      <c r="AA173" s="92">
        <f>IF(AA118=0,期末余额_优化情景!AA7*AA63,IF(AA118&gt;0,AA118*AA8,AA118*BP8))</f>
        <v>0</v>
      </c>
      <c r="AB173" s="92">
        <f>IF(AB118=0,期末余额_优化情景!AB7*AB63,IF(AB118&gt;0,AB118*AB8,AB118*BQ8))</f>
        <v>0</v>
      </c>
      <c r="AC173" s="92">
        <f>IF(AC118=0,期末余额_优化情景!AC7*AC63,IF(AC118&gt;0,AC118*AC8,AC118*BR8))</f>
        <v>0</v>
      </c>
      <c r="AD173" s="92">
        <f>IF(AD118=0,期末余额_优化情景!AD7*AD63,IF(AD118&gt;0,AD118*AD8,AD118*BS8))</f>
        <v>0</v>
      </c>
      <c r="AE173" s="92">
        <f>IF(AE118=0,期末余额_优化情景!AE7*AE63,IF(AE118&gt;0,AE118*AE8,AE118*BT8))</f>
        <v>0</v>
      </c>
      <c r="AF173" s="92">
        <f>IF(AF118=0,期末余额_优化情景!AF7*AF63,IF(AF118&gt;0,AF118*AF8,AF118*BU8))</f>
        <v>0</v>
      </c>
      <c r="AG173" s="92">
        <f>IF(AG118=0,期末余额_优化情景!AG7*AG63,IF(AG118&gt;0,AG118*AG8,AG118*BV8))</f>
        <v>0</v>
      </c>
      <c r="AH173" s="92">
        <f>IF(AH118=0,期末余额_优化情景!AH7*AH63,IF(AH118&gt;0,AH118*AH8,AH118*BW8))</f>
        <v>0</v>
      </c>
      <c r="AI173" s="92">
        <f>IF(AI118=0,期末余额_优化情景!AI7*AI63,IF(AI118&gt;0,AI118*AI8,AI118*BX8))</f>
        <v>0</v>
      </c>
      <c r="AJ173" s="92">
        <f>IF(AJ118=0,期末余额_优化情景!AJ7*AJ63,IF(AJ118&gt;0,AJ118*AJ8,AJ118*BY8))</f>
        <v>0</v>
      </c>
      <c r="AK173" s="92">
        <f>IF(AK118=0,期末余额_优化情景!AK7*AK63,IF(AK118&gt;0,AK118*AK8,AK118*BZ8))</f>
        <v>0</v>
      </c>
      <c r="AL173" s="92">
        <f>IF(AL118=0,期末余额_优化情景!AL7*AL63,IF(AL118&gt;0,AL118*AL8,AL118*CA8))</f>
        <v>0</v>
      </c>
      <c r="AM173" s="92">
        <f>IF(AM118=0,期末余额_优化情景!AM7*AM63,IF(AM118&gt;0,AM118*AM8,AM118*CB8))</f>
        <v>0</v>
      </c>
      <c r="AN173" s="92">
        <f>IF(AN118=0,期末余额_优化情景!AN7*AN63,IF(AN118&gt;0,AN118*AN8,AN118*CC8))</f>
        <v>0</v>
      </c>
      <c r="AO173" s="92">
        <f>IF(AO118=0,期末余额_优化情景!AO7*AO63,IF(AO118&gt;0,AO118*AO8,AO118*CD8))</f>
        <v>0</v>
      </c>
      <c r="AQ173" s="92">
        <f>IF(B118=0,存量业务到期结构!E7*AQ63,IF(B118&gt;0,B118*AQ8,B118*B8))</f>
        <v>40.904860783140613</v>
      </c>
      <c r="AR173" s="92">
        <f>IF(C118=0,期末余额_优化情景!C7*AR63,IF(C118&gt;0,C118*AR8,C118*C8))</f>
        <v>87.375000000000554</v>
      </c>
      <c r="AS173" s="92">
        <f>IF(D118=0,期末余额_优化情景!D7*AS63,IF(D118&gt;0,D118*AS8,D118*D8))</f>
        <v>93.74999999999946</v>
      </c>
      <c r="AT173" s="92">
        <f>IF(E118=0,期末余额_优化情景!E7*AT63,IF(E118&gt;0,E118*AT8,E118*E8))</f>
        <v>93.74999999999946</v>
      </c>
      <c r="AU173" s="92">
        <f>IF(F118=0,期末余额_优化情景!F7*AU63,IF(F118&gt;0,F118*AU8,F118*F8))</f>
        <v>93.74999999999946</v>
      </c>
      <c r="AV173" s="92">
        <f>IF(G118=0,期末余额_优化情景!G7*AV63,IF(G118&gt;0,G118*AV8,G118*G8))</f>
        <v>93.74999999999946</v>
      </c>
      <c r="AW173" s="92">
        <f>IF(H118=0,期末余额_优化情景!H7*AW63,IF(H118&gt;0,H118*AW8,H118*H8))</f>
        <v>93.74999999999946</v>
      </c>
      <c r="AX173" s="92">
        <f>IF(I118=0,期末余额_优化情景!I7*AX63,IF(I118&gt;0,I118*AX8,I118*I8))</f>
        <v>93.74999999999946</v>
      </c>
      <c r="AY173" s="92">
        <f>IF(J118=0,期末余额_优化情景!J7*AY63,IF(J118&gt;0,J118*AY8,J118*J8))</f>
        <v>83.33333333333286</v>
      </c>
      <c r="AZ173" s="92">
        <f>IF(K118=0,期末余额_优化情景!K7*AZ63,IF(K118&gt;0,K118*AZ8,K118*K8))</f>
        <v>93.74999999999946</v>
      </c>
      <c r="BA173" s="92">
        <f>IF(L118=0,期末余额_优化情景!L7*BA63,IF(L118&gt;0,L118*BA8,L118*L8))</f>
        <v>93.74999999999946</v>
      </c>
      <c r="BB173" s="92">
        <f>IF(M118=0,期末余额_优化情景!M7*BB63,IF(M118&gt;0,M118*BB8,M118*M8))</f>
        <v>93.74999999999946</v>
      </c>
      <c r="BC173" s="92">
        <f>IF(N118=0,期末余额_优化情景!N7*BC63,IF(N118&gt;0,N118*BC8,N118*N8))</f>
        <v>93.74999999999946</v>
      </c>
      <c r="BD173" s="92">
        <f>IF(O118=0,期末余额_优化情景!O7*BD63,IF(O118&gt;0,O118*BD8,O118*O8))</f>
        <v>-103.8954227134208</v>
      </c>
      <c r="BE173" s="92">
        <f>IF(P118=0,期末余额_优化情景!P7*BE63,IF(P118&gt;0,P118*BE8,P118*P8))</f>
        <v>0</v>
      </c>
      <c r="BF173" s="92">
        <f>IF(Q118=0,期末余额_优化情景!Q7*BF63,IF(Q118&gt;0,Q118*BF8,Q118*Q8))</f>
        <v>0</v>
      </c>
      <c r="BG173" s="92">
        <f>IF(R118=0,期末余额_优化情景!R7*BG63,IF(R118&gt;0,R118*BG8,R118*R8))</f>
        <v>0</v>
      </c>
      <c r="BH173" s="92">
        <f>IF(S118=0,期末余额_优化情景!S7*BH63,IF(S118&gt;0,S118*BH8,S118*S8))</f>
        <v>0</v>
      </c>
      <c r="BI173" s="92">
        <f>IF(T118=0,期末余额_优化情景!T7*BI63,IF(T118&gt;0,T118*BI8,T118*T8))</f>
        <v>0</v>
      </c>
      <c r="BJ173" s="92">
        <f>IF(U118=0,期末余额_优化情景!U7*BJ63,IF(U118&gt;0,U118*BJ8,U118*U8))</f>
        <v>0</v>
      </c>
      <c r="BK173" s="92">
        <f>IF(V118=0,期末余额_优化情景!V7*BK63,IF(V118&gt;0,V118*BK8,V118*V8))</f>
        <v>0</v>
      </c>
      <c r="BL173" s="92">
        <f>IF(W118=0,期末余额_优化情景!W7*BL63,IF(W118&gt;0,W118*BL8,W118*W8))</f>
        <v>0</v>
      </c>
      <c r="BM173" s="92">
        <f>IF(X118=0,期末余额_优化情景!X7*BM63,IF(X118&gt;0,X118*BM8,X118*X8))</f>
        <v>0</v>
      </c>
      <c r="BN173" s="92">
        <f>IF(Y118=0,期末余额_优化情景!Y7*BN63,IF(Y118&gt;0,Y118*BN8,Y118*Y8))</f>
        <v>0</v>
      </c>
      <c r="BO173" s="92">
        <f>IF(Z118=0,期末余额_优化情景!Z7*BO63,IF(Z118&gt;0,Z118*BO8,Z118*Z8))</f>
        <v>0</v>
      </c>
      <c r="BP173" s="92">
        <f>IF(AA118=0,期末余额_优化情景!AA7*BP63,IF(AA118&gt;0,AA118*BP8,AA118*AA8))</f>
        <v>0</v>
      </c>
      <c r="BQ173" s="92">
        <f>IF(AB118=0,期末余额_优化情景!AB7*BQ63,IF(AB118&gt;0,AB118*BQ8,AB118*AB8))</f>
        <v>0</v>
      </c>
      <c r="BR173" s="92">
        <f>IF(AC118=0,期末余额_优化情景!AC7*BR63,IF(AC118&gt;0,AC118*BR8,AC118*AC8))</f>
        <v>0</v>
      </c>
      <c r="BS173" s="92">
        <f>IF(AD118=0,期末余额_优化情景!AD7*BS63,IF(AD118&gt;0,AD118*BS8,AD118*AD8))</f>
        <v>0</v>
      </c>
      <c r="BT173" s="92">
        <f>IF(AE118=0,期末余额_优化情景!AE7*BT63,IF(AE118&gt;0,AE118*BT8,AE118*AE8))</f>
        <v>0</v>
      </c>
      <c r="BU173" s="92">
        <f>IF(AF118=0,期末余额_优化情景!AF7*BU63,IF(AF118&gt;0,AF118*BU8,AF118*AF8))</f>
        <v>0</v>
      </c>
      <c r="BV173" s="92">
        <f>IF(AG118=0,期末余额_优化情景!AG7*BV63,IF(AG118&gt;0,AG118*BV8,AG118*AG8))</f>
        <v>0</v>
      </c>
      <c r="BW173" s="92">
        <f>IF(AH118=0,期末余额_优化情景!AH7*BW63,IF(AH118&gt;0,AH118*BW8,AH118*AH8))</f>
        <v>0</v>
      </c>
      <c r="BX173" s="92">
        <f>IF(AI118=0,期末余额_优化情景!AI7*BX63,IF(AI118&gt;0,AI118*BX8,AI118*AI8))</f>
        <v>0</v>
      </c>
      <c r="BY173" s="92">
        <f>IF(AJ118=0,期末余额_优化情景!AJ7*BY63,IF(AJ118&gt;0,AJ118*BY8,AJ118*AJ8))</f>
        <v>0</v>
      </c>
      <c r="BZ173" s="92">
        <f>IF(AK118=0,期末余额_优化情景!AK7*BZ63,IF(AK118&gt;0,AK118*BZ8,AK118*AK8))</f>
        <v>0</v>
      </c>
      <c r="CA173" s="92">
        <f>IF(AL118=0,期末余额_优化情景!AL7*CA63,IF(AL118&gt;0,AL118*CA8,AL118*AL8))</f>
        <v>0</v>
      </c>
      <c r="CB173" s="92">
        <f>IF(AM118=0,期末余额_优化情景!AM7*CB63,IF(AM118&gt;0,AM118*CB8,AM118*AM8))</f>
        <v>0</v>
      </c>
      <c r="CC173" s="92">
        <f>IF(AN118=0,期末余额_优化情景!AN7*CC63,IF(AN118&gt;0,AN118*CC8,AN118*AN8))</f>
        <v>0</v>
      </c>
      <c r="CD173" s="92">
        <f>IF(AO118=0,期末余额_优化情景!AO7*CD63,IF(AO118&gt;0,AO118*CD8,AO118*AO8))</f>
        <v>0</v>
      </c>
    </row>
    <row r="174" spans="1:82" ht="16.5">
      <c r="A174" s="17" t="str">
        <f t="shared" si="4"/>
        <v>零售非住房贷款</v>
      </c>
      <c r="B174" s="92">
        <f>IF(B119=0,存量业务到期结构!E8*B64,IF(B119&gt;0,B119*B9,B119*AQ9))</f>
        <v>82.270107150721742</v>
      </c>
      <c r="C174" s="92">
        <f>IF(C119=0,期末余额_优化情景!C8*C64,IF(C119&gt;0,C119*C9,C119*AR9))</f>
        <v>47.4</v>
      </c>
      <c r="D174" s="92">
        <f>IF(D119=0,期末余额_优化情景!D8*D64,IF(D119&gt;0,D119*D9,D119*AS9))</f>
        <v>45</v>
      </c>
      <c r="E174" s="92">
        <f>IF(E119=0,期末余额_优化情景!E8*E64,IF(E119&gt;0,E119*E9,E119*AT9))</f>
        <v>45</v>
      </c>
      <c r="F174" s="92">
        <f>IF(F119=0,期末余额_优化情景!F8*F64,IF(F119&gt;0,F119*F9,F119*AU9))</f>
        <v>45</v>
      </c>
      <c r="G174" s="92">
        <f>IF(G119=0,期末余额_优化情景!G8*G64,IF(G119&gt;0,G119*G9,G119*AV9))</f>
        <v>45</v>
      </c>
      <c r="H174" s="92">
        <f>IF(H119=0,期末余额_优化情景!H8*H64,IF(H119&gt;0,H119*H9,H119*AW9))</f>
        <v>45</v>
      </c>
      <c r="I174" s="92">
        <f>IF(I119=0,期末余额_优化情景!I8*I64,IF(I119&gt;0,I119*I9,I119*AX9))</f>
        <v>45</v>
      </c>
      <c r="J174" s="92">
        <f>IF(J119=0,期末余额_优化情景!J8*J64,IF(J119&gt;0,J119*J9,J119*AY9))</f>
        <v>45</v>
      </c>
      <c r="K174" s="92">
        <f>IF(K119=0,期末余额_优化情景!K8*K64,IF(K119&gt;0,K119*K9,K119*AZ9))</f>
        <v>45</v>
      </c>
      <c r="L174" s="92">
        <f>IF(L119=0,期末余额_优化情景!L8*L64,IF(L119&gt;0,L119*L9,L119*BA9))</f>
        <v>45</v>
      </c>
      <c r="M174" s="92">
        <f>IF(M119=0,期末余额_优化情景!M8*M64,IF(M119&gt;0,M119*M9,M119*BB9))</f>
        <v>45</v>
      </c>
      <c r="N174" s="92">
        <f>IF(N119=0,期末余额_优化情景!N8*N64,IF(N119&gt;0,N119*N9,N119*BC9))</f>
        <v>45</v>
      </c>
      <c r="O174" s="92">
        <f>IF(O119=0,期末余额_优化情景!O8*O64,IF(O119&gt;0,O119*O9,O119*BD9))</f>
        <v>54.315757461604193</v>
      </c>
      <c r="P174" s="92">
        <f>IF(P119=0,期末余额_优化情景!P8*P64,IF(P119&gt;0,P119*P9,P119*BE9))</f>
        <v>0</v>
      </c>
      <c r="Q174" s="92">
        <f>IF(Q119=0,期末余额_优化情景!Q8*Q64,IF(Q119&gt;0,Q119*Q9,Q119*BF9))</f>
        <v>0</v>
      </c>
      <c r="R174" s="92">
        <f>IF(R119=0,期末余额_优化情景!R8*R64,IF(R119&gt;0,R119*R9,R119*BG9))</f>
        <v>0</v>
      </c>
      <c r="S174" s="92">
        <f>IF(S119=0,期末余额_优化情景!S8*S64,IF(S119&gt;0,S119*S9,S119*BH9))</f>
        <v>0</v>
      </c>
      <c r="T174" s="92">
        <f>IF(T119=0,期末余额_优化情景!T8*T64,IF(T119&gt;0,T119*T9,T119*BI9))</f>
        <v>0</v>
      </c>
      <c r="U174" s="92">
        <f>IF(U119=0,期末余额_优化情景!U8*U64,IF(U119&gt;0,U119*U9,U119*BJ9))</f>
        <v>0</v>
      </c>
      <c r="V174" s="92">
        <f>IF(V119=0,期末余额_优化情景!V8*V64,IF(V119&gt;0,V119*V9,V119*BK9))</f>
        <v>0</v>
      </c>
      <c r="W174" s="92">
        <f>IF(W119=0,期末余额_优化情景!W8*W64,IF(W119&gt;0,W119*W9,W119*BL9))</f>
        <v>0</v>
      </c>
      <c r="X174" s="92">
        <f>IF(X119=0,期末余额_优化情景!X8*X64,IF(X119&gt;0,X119*X9,X119*BM9))</f>
        <v>0</v>
      </c>
      <c r="Y174" s="92">
        <f>IF(Y119=0,期末余额_优化情景!Y8*Y64,IF(Y119&gt;0,Y119*Y9,Y119*BN9))</f>
        <v>0</v>
      </c>
      <c r="Z174" s="92">
        <f>IF(Z119=0,期末余额_优化情景!Z8*Z64,IF(Z119&gt;0,Z119*Z9,Z119*BO9))</f>
        <v>0</v>
      </c>
      <c r="AA174" s="92">
        <f>IF(AA119=0,期末余额_优化情景!AA8*AA64,IF(AA119&gt;0,AA119*AA9,AA119*BP9))</f>
        <v>0</v>
      </c>
      <c r="AB174" s="92">
        <f>IF(AB119=0,期末余额_优化情景!AB8*AB64,IF(AB119&gt;0,AB119*AB9,AB119*BQ9))</f>
        <v>0</v>
      </c>
      <c r="AC174" s="92">
        <f>IF(AC119=0,期末余额_优化情景!AC8*AC64,IF(AC119&gt;0,AC119*AC9,AC119*BR9))</f>
        <v>0</v>
      </c>
      <c r="AD174" s="92">
        <f>IF(AD119=0,期末余额_优化情景!AD8*AD64,IF(AD119&gt;0,AD119*AD9,AD119*BS9))</f>
        <v>0</v>
      </c>
      <c r="AE174" s="92">
        <f>IF(AE119=0,期末余额_优化情景!AE8*AE64,IF(AE119&gt;0,AE119*AE9,AE119*BT9))</f>
        <v>0</v>
      </c>
      <c r="AF174" s="92">
        <f>IF(AF119=0,期末余额_优化情景!AF8*AF64,IF(AF119&gt;0,AF119*AF9,AF119*BU9))</f>
        <v>0</v>
      </c>
      <c r="AG174" s="92">
        <f>IF(AG119=0,期末余额_优化情景!AG8*AG64,IF(AG119&gt;0,AG119*AG9,AG119*BV9))</f>
        <v>0</v>
      </c>
      <c r="AH174" s="92">
        <f>IF(AH119=0,期末余额_优化情景!AH8*AH64,IF(AH119&gt;0,AH119*AH9,AH119*BW9))</f>
        <v>0</v>
      </c>
      <c r="AI174" s="92">
        <f>IF(AI119=0,期末余额_优化情景!AI8*AI64,IF(AI119&gt;0,AI119*AI9,AI119*BX9))</f>
        <v>0</v>
      </c>
      <c r="AJ174" s="92">
        <f>IF(AJ119=0,期末余额_优化情景!AJ8*AJ64,IF(AJ119&gt;0,AJ119*AJ9,AJ119*BY9))</f>
        <v>0</v>
      </c>
      <c r="AK174" s="92">
        <f>IF(AK119=0,期末余额_优化情景!AK8*AK64,IF(AK119&gt;0,AK119*AK9,AK119*BZ9))</f>
        <v>0</v>
      </c>
      <c r="AL174" s="92">
        <f>IF(AL119=0,期末余额_优化情景!AL8*AL64,IF(AL119&gt;0,AL119*AL9,AL119*CA9))</f>
        <v>0</v>
      </c>
      <c r="AM174" s="92">
        <f>IF(AM119=0,期末余额_优化情景!AM8*AM64,IF(AM119&gt;0,AM119*AM9,AM119*CB9))</f>
        <v>0</v>
      </c>
      <c r="AN174" s="92">
        <f>IF(AN119=0,期末余额_优化情景!AN8*AN64,IF(AN119&gt;0,AN119*AN9,AN119*CC9))</f>
        <v>0</v>
      </c>
      <c r="AO174" s="92">
        <f>IF(AO119=0,期末余额_优化情景!AO8*AO64,IF(AO119&gt;0,AO119*AO9,AO119*CD9))</f>
        <v>0</v>
      </c>
      <c r="AQ174" s="92">
        <f>IF(B119=0,存量业务到期结构!E8*AQ64,IF(B119&gt;0,B119*AQ9,B119*B9))</f>
        <v>71.986343756881524</v>
      </c>
      <c r="AR174" s="92">
        <f>IF(C119=0,期末余额_优化情景!C8*AR64,IF(C119&gt;0,C119*AR9,C119*C9))</f>
        <v>41.475000000000001</v>
      </c>
      <c r="AS174" s="92">
        <f>IF(D119=0,期末余额_优化情景!D8*AS64,IF(D119&gt;0,D119*AS9,D119*D9))</f>
        <v>39.375</v>
      </c>
      <c r="AT174" s="92">
        <f>IF(E119=0,期末余额_优化情景!E8*AT64,IF(E119&gt;0,E119*AT9,E119*E9))</f>
        <v>39.375</v>
      </c>
      <c r="AU174" s="92">
        <f>IF(F119=0,期末余额_优化情景!F8*AU64,IF(F119&gt;0,F119*AU9,F119*F9))</f>
        <v>39.375</v>
      </c>
      <c r="AV174" s="92">
        <f>IF(G119=0,期末余额_优化情景!G8*AV64,IF(G119&gt;0,G119*AV9,G119*G9))</f>
        <v>39.375</v>
      </c>
      <c r="AW174" s="92">
        <f>IF(H119=0,期末余额_优化情景!H8*AW64,IF(H119&gt;0,H119*AW9,H119*H9))</f>
        <v>39.375</v>
      </c>
      <c r="AX174" s="92">
        <f>IF(I119=0,期末余额_优化情景!I8*AX64,IF(I119&gt;0,I119*AX9,I119*I9))</f>
        <v>39.375</v>
      </c>
      <c r="AY174" s="92">
        <f>IF(J119=0,期末余额_优化情景!J8*AY64,IF(J119&gt;0,J119*AY9,J119*J9))</f>
        <v>39.375</v>
      </c>
      <c r="AZ174" s="92">
        <f>IF(K119=0,期末余额_优化情景!K8*AZ64,IF(K119&gt;0,K119*AZ9,K119*K9))</f>
        <v>39.375</v>
      </c>
      <c r="BA174" s="92">
        <f>IF(L119=0,期末余额_优化情景!L8*BA64,IF(L119&gt;0,L119*BA9,L119*L9))</f>
        <v>39.375</v>
      </c>
      <c r="BB174" s="92">
        <f>IF(M119=0,期末余额_优化情景!M8*BB64,IF(M119&gt;0,M119*BB9,M119*M9))</f>
        <v>39.375</v>
      </c>
      <c r="BC174" s="92">
        <f>IF(N119=0,期末余额_优化情景!N8*BC64,IF(N119&gt;0,N119*BC9,N119*N9))</f>
        <v>39.375</v>
      </c>
      <c r="BD174" s="92">
        <f>IF(O119=0,期末余额_优化情景!O8*BD64,IF(O119&gt;0,O119*BD9,O119*O9))</f>
        <v>-54.315757461604193</v>
      </c>
      <c r="BE174" s="92">
        <f>IF(P119=0,期末余额_优化情景!P8*BE64,IF(P119&gt;0,P119*BE9,P119*P9))</f>
        <v>0</v>
      </c>
      <c r="BF174" s="92">
        <f>IF(Q119=0,期末余额_优化情景!Q8*BF64,IF(Q119&gt;0,Q119*BF9,Q119*Q9))</f>
        <v>0</v>
      </c>
      <c r="BG174" s="92">
        <f>IF(R119=0,期末余额_优化情景!R8*BG64,IF(R119&gt;0,R119*BG9,R119*R9))</f>
        <v>0</v>
      </c>
      <c r="BH174" s="92">
        <f>IF(S119=0,期末余额_优化情景!S8*BH64,IF(S119&gt;0,S119*BH9,S119*S9))</f>
        <v>0</v>
      </c>
      <c r="BI174" s="92">
        <f>IF(T119=0,期末余额_优化情景!T8*BI64,IF(T119&gt;0,T119*BI9,T119*T9))</f>
        <v>0</v>
      </c>
      <c r="BJ174" s="92">
        <f>IF(U119=0,期末余额_优化情景!U8*BJ64,IF(U119&gt;0,U119*BJ9,U119*U9))</f>
        <v>0</v>
      </c>
      <c r="BK174" s="92">
        <f>IF(V119=0,期末余额_优化情景!V8*BK64,IF(V119&gt;0,V119*BK9,V119*V9))</f>
        <v>0</v>
      </c>
      <c r="BL174" s="92">
        <f>IF(W119=0,期末余额_优化情景!W8*BL64,IF(W119&gt;0,W119*BL9,W119*W9))</f>
        <v>0</v>
      </c>
      <c r="BM174" s="92">
        <f>IF(X119=0,期末余额_优化情景!X8*BM64,IF(X119&gt;0,X119*BM9,X119*X9))</f>
        <v>0</v>
      </c>
      <c r="BN174" s="92">
        <f>IF(Y119=0,期末余额_优化情景!Y8*BN64,IF(Y119&gt;0,Y119*BN9,Y119*Y9))</f>
        <v>0</v>
      </c>
      <c r="BO174" s="92">
        <f>IF(Z119=0,期末余额_优化情景!Z8*BO64,IF(Z119&gt;0,Z119*BO9,Z119*Z9))</f>
        <v>0</v>
      </c>
      <c r="BP174" s="92">
        <f>IF(AA119=0,期末余额_优化情景!AA8*BP64,IF(AA119&gt;0,AA119*BP9,AA119*AA9))</f>
        <v>0</v>
      </c>
      <c r="BQ174" s="92">
        <f>IF(AB119=0,期末余额_优化情景!AB8*BQ64,IF(AB119&gt;0,AB119*BQ9,AB119*AB9))</f>
        <v>0</v>
      </c>
      <c r="BR174" s="92">
        <f>IF(AC119=0,期末余额_优化情景!AC8*BR64,IF(AC119&gt;0,AC119*BR9,AC119*AC9))</f>
        <v>0</v>
      </c>
      <c r="BS174" s="92">
        <f>IF(AD119=0,期末余额_优化情景!AD8*BS64,IF(AD119&gt;0,AD119*BS9,AD119*AD9))</f>
        <v>0</v>
      </c>
      <c r="BT174" s="92">
        <f>IF(AE119=0,期末余额_优化情景!AE8*BT64,IF(AE119&gt;0,AE119*BT9,AE119*AE9))</f>
        <v>0</v>
      </c>
      <c r="BU174" s="92">
        <f>IF(AF119=0,期末余额_优化情景!AF8*BU64,IF(AF119&gt;0,AF119*BU9,AF119*AF9))</f>
        <v>0</v>
      </c>
      <c r="BV174" s="92">
        <f>IF(AG119=0,期末余额_优化情景!AG8*BV64,IF(AG119&gt;0,AG119*BV9,AG119*AG9))</f>
        <v>0</v>
      </c>
      <c r="BW174" s="92">
        <f>IF(AH119=0,期末余额_优化情景!AH8*BW64,IF(AH119&gt;0,AH119*BW9,AH119*AH9))</f>
        <v>0</v>
      </c>
      <c r="BX174" s="92">
        <f>IF(AI119=0,期末余额_优化情景!AI8*BX64,IF(AI119&gt;0,AI119*BX9,AI119*AI9))</f>
        <v>0</v>
      </c>
      <c r="BY174" s="92">
        <f>IF(AJ119=0,期末余额_优化情景!AJ8*BY64,IF(AJ119&gt;0,AJ119*BY9,AJ119*AJ9))</f>
        <v>0</v>
      </c>
      <c r="BZ174" s="92">
        <f>IF(AK119=0,期末余额_优化情景!AK8*BZ64,IF(AK119&gt;0,AK119*BZ9,AK119*AK9))</f>
        <v>0</v>
      </c>
      <c r="CA174" s="92">
        <f>IF(AL119=0,期末余额_优化情景!AL8*CA64,IF(AL119&gt;0,AL119*CA9,AL119*AL9))</f>
        <v>0</v>
      </c>
      <c r="CB174" s="92">
        <f>IF(AM119=0,期末余额_优化情景!AM8*CB64,IF(AM119&gt;0,AM119*CB9,AM119*AM9))</f>
        <v>0</v>
      </c>
      <c r="CC174" s="92">
        <f>IF(AN119=0,期末余额_优化情景!AN8*CC64,IF(AN119&gt;0,AN119*CC9,AN119*AN9))</f>
        <v>0</v>
      </c>
      <c r="CD174" s="92">
        <f>IF(AO119=0,期末余额_优化情景!AO8*CD64,IF(AO119&gt;0,AO119*CD9,AO119*AO9))</f>
        <v>0</v>
      </c>
    </row>
    <row r="175" spans="1:82" ht="16.5">
      <c r="A175" s="21" t="str">
        <f t="shared" si="4"/>
        <v>信用卡贷款</v>
      </c>
      <c r="B175" s="92">
        <f>IF(B120=0,存量业务到期结构!E9*B65,IF(B120&gt;0,B120*B10,B120*AQ10))</f>
        <v>37.779299847299541</v>
      </c>
      <c r="C175" s="92">
        <f>IF(C120=0,期末余额_优化情景!C9*C65,IF(C120&gt;0,C120*C10,C120*AR10))</f>
        <v>75.166666666666345</v>
      </c>
      <c r="D175" s="92">
        <f>IF(D120=0,期末余额_优化情景!D9*D65,IF(D120&gt;0,D120*D10,D120*AS10))</f>
        <v>73.33333333333367</v>
      </c>
      <c r="E175" s="92">
        <f>IF(E120=0,期末余额_优化情景!E9*E65,IF(E120&gt;0,E120*E10,E120*AT10))</f>
        <v>73.33333333333367</v>
      </c>
      <c r="F175" s="92">
        <f>IF(F120=0,期末余额_优化情景!F9*F65,IF(F120&gt;0,F120*F10,F120*AU10))</f>
        <v>73.33333333333367</v>
      </c>
      <c r="G175" s="92">
        <f>IF(G120=0,期末余额_优化情景!G9*G65,IF(G120&gt;0,G120*G10,G120*AV10))</f>
        <v>73.33333333333367</v>
      </c>
      <c r="H175" s="92">
        <f>IF(H120=0,期末余额_优化情景!H9*H65,IF(H120&gt;0,H120*H10,H120*AW10))</f>
        <v>73.33333333333367</v>
      </c>
      <c r="I175" s="92">
        <f>IF(I120=0,期末余额_优化情景!I9*I65,IF(I120&gt;0,I120*I10,I120*AX10))</f>
        <v>73.33333333333367</v>
      </c>
      <c r="J175" s="92">
        <f>IF(J120=0,期末余额_优化情景!J9*J65,IF(J120&gt;0,J120*J10,J120*AY10))</f>
        <v>73.33333333333367</v>
      </c>
      <c r="K175" s="92">
        <f>IF(K120=0,期末余额_优化情景!K9*K65,IF(K120&gt;0,K120*K10,K120*AZ10))</f>
        <v>73.33333333333367</v>
      </c>
      <c r="L175" s="92">
        <f>IF(L120=0,期末余额_优化情景!L9*L65,IF(L120&gt;0,L120*L10,L120*BA10))</f>
        <v>73.33333333333367</v>
      </c>
      <c r="M175" s="92">
        <f>IF(M120=0,期末余额_优化情景!M9*M65,IF(M120&gt;0,M120*M10,M120*BB10))</f>
        <v>73.33333333333367</v>
      </c>
      <c r="N175" s="92">
        <f>IF(N120=0,期末余额_优化情景!N9*N65,IF(N120&gt;0,N120*N10,N120*BC10))</f>
        <v>73.33333333333367</v>
      </c>
      <c r="O175" s="92">
        <f>IF(O120=0,期末余额_优化情景!O9*O65,IF(O120&gt;0,O120*O10,O120*BD10))</f>
        <v>65.556236960418573</v>
      </c>
      <c r="P175" s="92">
        <f>IF(P120=0,期末余额_优化情景!P9*P65,IF(P120&gt;0,P120*P10,P120*BE10))</f>
        <v>0</v>
      </c>
      <c r="Q175" s="92">
        <f>IF(Q120=0,期末余额_优化情景!Q9*Q65,IF(Q120&gt;0,Q120*Q10,Q120*BF10))</f>
        <v>0</v>
      </c>
      <c r="R175" s="92">
        <f>IF(R120=0,期末余额_优化情景!R9*R65,IF(R120&gt;0,R120*R10,R120*BG10))</f>
        <v>0</v>
      </c>
      <c r="S175" s="92">
        <f>IF(S120=0,期末余额_优化情景!S9*S65,IF(S120&gt;0,S120*S10,S120*BH10))</f>
        <v>0</v>
      </c>
      <c r="T175" s="92">
        <f>IF(T120=0,期末余额_优化情景!T9*T65,IF(T120&gt;0,T120*T10,T120*BI10))</f>
        <v>0</v>
      </c>
      <c r="U175" s="92">
        <f>IF(U120=0,期末余额_优化情景!U9*U65,IF(U120&gt;0,U120*U10,U120*BJ10))</f>
        <v>0</v>
      </c>
      <c r="V175" s="92">
        <f>IF(V120=0,期末余额_优化情景!V9*V65,IF(V120&gt;0,V120*V10,V120*BK10))</f>
        <v>0</v>
      </c>
      <c r="W175" s="92">
        <f>IF(W120=0,期末余额_优化情景!W9*W65,IF(W120&gt;0,W120*W10,W120*BL10))</f>
        <v>0</v>
      </c>
      <c r="X175" s="92">
        <f>IF(X120=0,期末余额_优化情景!X9*X65,IF(X120&gt;0,X120*X10,X120*BM10))</f>
        <v>0</v>
      </c>
      <c r="Y175" s="92">
        <f>IF(Y120=0,期末余额_优化情景!Y9*Y65,IF(Y120&gt;0,Y120*Y10,Y120*BN10))</f>
        <v>0</v>
      </c>
      <c r="Z175" s="92">
        <f>IF(Z120=0,期末余额_优化情景!Z9*Z65,IF(Z120&gt;0,Z120*Z10,Z120*BO10))</f>
        <v>0</v>
      </c>
      <c r="AA175" s="92">
        <f>IF(AA120=0,期末余额_优化情景!AA9*AA65,IF(AA120&gt;0,AA120*AA10,AA120*BP10))</f>
        <v>0</v>
      </c>
      <c r="AB175" s="92">
        <f>IF(AB120=0,期末余额_优化情景!AB9*AB65,IF(AB120&gt;0,AB120*AB10,AB120*BQ10))</f>
        <v>0</v>
      </c>
      <c r="AC175" s="92">
        <f>IF(AC120=0,期末余额_优化情景!AC9*AC65,IF(AC120&gt;0,AC120*AC10,AC120*BR10))</f>
        <v>0</v>
      </c>
      <c r="AD175" s="92">
        <f>IF(AD120=0,期末余额_优化情景!AD9*AD65,IF(AD120&gt;0,AD120*AD10,AD120*BS10))</f>
        <v>0</v>
      </c>
      <c r="AE175" s="92">
        <f>IF(AE120=0,期末余额_优化情景!AE9*AE65,IF(AE120&gt;0,AE120*AE10,AE120*BT10))</f>
        <v>0</v>
      </c>
      <c r="AF175" s="92">
        <f>IF(AF120=0,期末余额_优化情景!AF9*AF65,IF(AF120&gt;0,AF120*AF10,AF120*BU10))</f>
        <v>0</v>
      </c>
      <c r="AG175" s="92">
        <f>IF(AG120=0,期末余额_优化情景!AG9*AG65,IF(AG120&gt;0,AG120*AG10,AG120*BV10))</f>
        <v>0</v>
      </c>
      <c r="AH175" s="92">
        <f>IF(AH120=0,期末余额_优化情景!AH9*AH65,IF(AH120&gt;0,AH120*AH10,AH120*BW10))</f>
        <v>0</v>
      </c>
      <c r="AI175" s="92">
        <f>IF(AI120=0,期末余额_优化情景!AI9*AI65,IF(AI120&gt;0,AI120*AI10,AI120*BX10))</f>
        <v>0</v>
      </c>
      <c r="AJ175" s="92">
        <f>IF(AJ120=0,期末余额_优化情景!AJ9*AJ65,IF(AJ120&gt;0,AJ120*AJ10,AJ120*BY10))</f>
        <v>0</v>
      </c>
      <c r="AK175" s="92">
        <f>IF(AK120=0,期末余额_优化情景!AK9*AK65,IF(AK120&gt;0,AK120*AK10,AK120*BZ10))</f>
        <v>0</v>
      </c>
      <c r="AL175" s="92">
        <f>IF(AL120=0,期末余额_优化情景!AL9*AL65,IF(AL120&gt;0,AL120*AL10,AL120*CA10))</f>
        <v>0</v>
      </c>
      <c r="AM175" s="92">
        <f>IF(AM120=0,期末余额_优化情景!AM9*AM65,IF(AM120&gt;0,AM120*AM10,AM120*CB10))</f>
        <v>0</v>
      </c>
      <c r="AN175" s="92">
        <f>IF(AN120=0,期末余额_优化情景!AN9*AN65,IF(AN120&gt;0,AN120*AN10,AN120*CC10))</f>
        <v>0</v>
      </c>
      <c r="AO175" s="92">
        <f>IF(AO120=0,期末余额_优化情景!AO9*AO65,IF(AO120&gt;0,AO120*AO10,AO120*CD10))</f>
        <v>0</v>
      </c>
      <c r="AQ175" s="92">
        <f>IF(B120=0,存量业务到期结构!E9*AQ65,IF(B120&gt;0,B120*AQ10,B120*B10))</f>
        <v>36.062058945149559</v>
      </c>
      <c r="AR175" s="92">
        <f>IF(C120=0,期末余额_优化情景!C9*AR65,IF(C120&gt;0,C120*AR10,C120*C10))</f>
        <v>71.749999999999687</v>
      </c>
      <c r="AS175" s="92">
        <f>IF(D120=0,期末余额_优化情景!D9*AS65,IF(D120&gt;0,D120*AS10,D120*D10))</f>
        <v>70.000000000000327</v>
      </c>
      <c r="AT175" s="92">
        <f>IF(E120=0,期末余额_优化情景!E9*AT65,IF(E120&gt;0,E120*AT10,E120*E10))</f>
        <v>70.000000000000327</v>
      </c>
      <c r="AU175" s="92">
        <f>IF(F120=0,期末余额_优化情景!F9*AU65,IF(F120&gt;0,F120*AU10,F120*F10))</f>
        <v>70.000000000000327</v>
      </c>
      <c r="AV175" s="92">
        <f>IF(G120=0,期末余额_优化情景!G9*AV65,IF(G120&gt;0,G120*AV10,G120*G10))</f>
        <v>70.000000000000327</v>
      </c>
      <c r="AW175" s="92">
        <f>IF(H120=0,期末余额_优化情景!H9*AW65,IF(H120&gt;0,H120*AW10,H120*H10))</f>
        <v>70.000000000000327</v>
      </c>
      <c r="AX175" s="92">
        <f>IF(I120=0,期末余额_优化情景!I9*AX65,IF(I120&gt;0,I120*AX10,I120*I10))</f>
        <v>70.000000000000327</v>
      </c>
      <c r="AY175" s="92">
        <f>IF(J120=0,期末余额_优化情景!J9*AY65,IF(J120&gt;0,J120*AY10,J120*J10))</f>
        <v>70.000000000000327</v>
      </c>
      <c r="AZ175" s="92">
        <f>IF(K120=0,期末余额_优化情景!K9*AZ65,IF(K120&gt;0,K120*AZ10,K120*K10))</f>
        <v>70.000000000000327</v>
      </c>
      <c r="BA175" s="92">
        <f>IF(L120=0,期末余额_优化情景!L9*BA65,IF(L120&gt;0,L120*BA10,L120*L10))</f>
        <v>70.000000000000327</v>
      </c>
      <c r="BB175" s="92">
        <f>IF(M120=0,期末余额_优化情景!M9*BB65,IF(M120&gt;0,M120*BB10,M120*M10))</f>
        <v>70.000000000000327</v>
      </c>
      <c r="BC175" s="92">
        <f>IF(N120=0,期末余额_优化情景!N9*BC65,IF(N120&gt;0,N120*BC10,N120*N10))</f>
        <v>70.000000000000327</v>
      </c>
      <c r="BD175" s="92">
        <f>IF(O120=0,期末余额_优化情景!O9*BD65,IF(O120&gt;0,O120*BD10,O120*O10))</f>
        <v>-65.556236960418573</v>
      </c>
      <c r="BE175" s="92">
        <f>IF(P120=0,期末余额_优化情景!P9*BE65,IF(P120&gt;0,P120*BE10,P120*P10))</f>
        <v>0</v>
      </c>
      <c r="BF175" s="92">
        <f>IF(Q120=0,期末余额_优化情景!Q9*BF65,IF(Q120&gt;0,Q120*BF10,Q120*Q10))</f>
        <v>0</v>
      </c>
      <c r="BG175" s="92">
        <f>IF(R120=0,期末余额_优化情景!R9*BG65,IF(R120&gt;0,R120*BG10,R120*R10))</f>
        <v>0</v>
      </c>
      <c r="BH175" s="92">
        <f>IF(S120=0,期末余额_优化情景!S9*BH65,IF(S120&gt;0,S120*BH10,S120*S10))</f>
        <v>0</v>
      </c>
      <c r="BI175" s="92">
        <f>IF(T120=0,期末余额_优化情景!T9*BI65,IF(T120&gt;0,T120*BI10,T120*T10))</f>
        <v>0</v>
      </c>
      <c r="BJ175" s="92">
        <f>IF(U120=0,期末余额_优化情景!U9*BJ65,IF(U120&gt;0,U120*BJ10,U120*U10))</f>
        <v>0</v>
      </c>
      <c r="BK175" s="92">
        <f>IF(V120=0,期末余额_优化情景!V9*BK65,IF(V120&gt;0,V120*BK10,V120*V10))</f>
        <v>0</v>
      </c>
      <c r="BL175" s="92">
        <f>IF(W120=0,期末余额_优化情景!W9*BL65,IF(W120&gt;0,W120*BL10,W120*W10))</f>
        <v>0</v>
      </c>
      <c r="BM175" s="92">
        <f>IF(X120=0,期末余额_优化情景!X9*BM65,IF(X120&gt;0,X120*BM10,X120*X10))</f>
        <v>0</v>
      </c>
      <c r="BN175" s="92">
        <f>IF(Y120=0,期末余额_优化情景!Y9*BN65,IF(Y120&gt;0,Y120*BN10,Y120*Y10))</f>
        <v>0</v>
      </c>
      <c r="BO175" s="92">
        <f>IF(Z120=0,期末余额_优化情景!Z9*BO65,IF(Z120&gt;0,Z120*BO10,Z120*Z10))</f>
        <v>0</v>
      </c>
      <c r="BP175" s="92">
        <f>IF(AA120=0,期末余额_优化情景!AA9*BP65,IF(AA120&gt;0,AA120*BP10,AA120*AA10))</f>
        <v>0</v>
      </c>
      <c r="BQ175" s="92">
        <f>IF(AB120=0,期末余额_优化情景!AB9*BQ65,IF(AB120&gt;0,AB120*BQ10,AB120*AB10))</f>
        <v>0</v>
      </c>
      <c r="BR175" s="92">
        <f>IF(AC120=0,期末余额_优化情景!AC9*BR65,IF(AC120&gt;0,AC120*BR10,AC120*AC10))</f>
        <v>0</v>
      </c>
      <c r="BS175" s="92">
        <f>IF(AD120=0,期末余额_优化情景!AD9*BS65,IF(AD120&gt;0,AD120*BS10,AD120*AD10))</f>
        <v>0</v>
      </c>
      <c r="BT175" s="92">
        <f>IF(AE120=0,期末余额_优化情景!AE9*BT65,IF(AE120&gt;0,AE120*BT10,AE120*AE10))</f>
        <v>0</v>
      </c>
      <c r="BU175" s="92">
        <f>IF(AF120=0,期末余额_优化情景!AF9*BU65,IF(AF120&gt;0,AF120*BU10,AF120*AF10))</f>
        <v>0</v>
      </c>
      <c r="BV175" s="92">
        <f>IF(AG120=0,期末余额_优化情景!AG9*BV65,IF(AG120&gt;0,AG120*BV10,AG120*AG10))</f>
        <v>0</v>
      </c>
      <c r="BW175" s="92">
        <f>IF(AH120=0,期末余额_优化情景!AH9*BW65,IF(AH120&gt;0,AH120*BW10,AH120*AH10))</f>
        <v>0</v>
      </c>
      <c r="BX175" s="92">
        <f>IF(AI120=0,期末余额_优化情景!AI9*BX65,IF(AI120&gt;0,AI120*BX10,AI120*AI10))</f>
        <v>0</v>
      </c>
      <c r="BY175" s="92">
        <f>IF(AJ120=0,期末余额_优化情景!AJ9*BY65,IF(AJ120&gt;0,AJ120*BY10,AJ120*AJ10))</f>
        <v>0</v>
      </c>
      <c r="BZ175" s="92">
        <f>IF(AK120=0,期末余额_优化情景!AK9*BZ65,IF(AK120&gt;0,AK120*BZ10,AK120*AK10))</f>
        <v>0</v>
      </c>
      <c r="CA175" s="92">
        <f>IF(AL120=0,期末余额_优化情景!AL9*CA65,IF(AL120&gt;0,AL120*CA10,AL120*AL10))</f>
        <v>0</v>
      </c>
      <c r="CB175" s="92">
        <f>IF(AM120=0,期末余额_优化情景!AM9*CB65,IF(AM120&gt;0,AM120*CB10,AM120*AM10))</f>
        <v>0</v>
      </c>
      <c r="CC175" s="92">
        <f>IF(AN120=0,期末余额_优化情景!AN9*CC65,IF(AN120&gt;0,AN120*CC10,AN120*AN10))</f>
        <v>0</v>
      </c>
      <c r="CD175" s="92">
        <f>IF(AO120=0,期末余额_优化情景!AO9*CD65,IF(AO120&gt;0,AO120*CD10,AO120*AO10))</f>
        <v>0</v>
      </c>
    </row>
    <row r="176" spans="1:82" ht="16.5">
      <c r="A176" s="17" t="str">
        <f t="shared" si="4"/>
        <v>票据贴现</v>
      </c>
      <c r="B176" s="92">
        <f>IF(B121=0,存量业务到期结构!E10*B66,IF(B121&gt;0,B121*B11,B121*AQ11))</f>
        <v>-154.21540345487975</v>
      </c>
      <c r="C176" s="92">
        <f>IF(C121=0,期末余额_优化情景!C10*C66,IF(C121&gt;0,C121*C11,C121*AR11))</f>
        <v>564</v>
      </c>
      <c r="D176" s="92">
        <f>IF(D121=0,期末余额_优化情景!D10*D66,IF(D121&gt;0,D121*D11,D121*AS11))</f>
        <v>20.288465409761347</v>
      </c>
      <c r="E176" s="92">
        <f>IF(E121=0,期末余额_优化情景!E10*E66,IF(E121&gt;0,E121*E11,E121*AT11))</f>
        <v>20.413714977507176</v>
      </c>
      <c r="F176" s="92">
        <f>IF(F121=0,期末余额_优化情景!F10*F66,IF(F121&gt;0,F121*F11,F121*AU11))</f>
        <v>20.413704977507177</v>
      </c>
      <c r="G176" s="92">
        <f>IF(G121=0,期末余额_优化情景!G10*G66,IF(G121&gt;0,G121*G11,G121*AV11))</f>
        <v>20.413694967507176</v>
      </c>
      <c r="H176" s="92">
        <f>IF(H121=0,期末余额_优化情景!H10*H66,IF(H121&gt;0,H121*H11,H121*AW11))</f>
        <v>20.413684957712373</v>
      </c>
      <c r="I176" s="92">
        <f>IF(I121=0,期末余额_优化情景!I10*I66,IF(I121&gt;0,I121*I11,I121*AX11))</f>
        <v>20.413674958578866</v>
      </c>
      <c r="J176" s="92">
        <f>IF(J121=0,期末余额_优化情景!J10*J66,IF(J121&gt;0,J121*J11,J121*AY11))</f>
        <v>20.413664958578867</v>
      </c>
      <c r="K176" s="92">
        <f>IF(K121=0,期末余额_优化情景!K10*K66,IF(K121&gt;0,K121*K11,K121*AZ11))</f>
        <v>20.413654958578867</v>
      </c>
      <c r="L176" s="92">
        <f>IF(L121=0,期末余额_优化情景!L10*L66,IF(L121&gt;0,L121*L11,L121*BA11))</f>
        <v>20.413644958578868</v>
      </c>
      <c r="M176" s="92">
        <f>IF(M121=0,期末余额_优化情景!M10*M66,IF(M121&gt;0,M121*M11,M121*BB11))</f>
        <v>20.413634958578868</v>
      </c>
      <c r="N176" s="92">
        <f>IF(N121=0,期末余额_优化情景!N10*N66,IF(N121&gt;0,N121*N11,N121*BC11))</f>
        <v>20.413624958578868</v>
      </c>
      <c r="O176" s="92">
        <f>IF(O121=0,期末余额_优化情景!O10*O66,IF(O121&gt;0,O121*O11,O121*BD11))</f>
        <v>20.413614958578869</v>
      </c>
      <c r="P176" s="92">
        <f>IF(P121=0,期末余额_优化情景!P10*P66,IF(P121&gt;0,P121*P11,P121*BE11))</f>
        <v>0</v>
      </c>
      <c r="Q176" s="92">
        <f>IF(Q121=0,期末余额_优化情景!Q10*Q66,IF(Q121&gt;0,Q121*Q11,Q121*BF11))</f>
        <v>0</v>
      </c>
      <c r="R176" s="92">
        <f>IF(R121=0,期末余额_优化情景!R10*R66,IF(R121&gt;0,R121*R11,R121*BG11))</f>
        <v>0</v>
      </c>
      <c r="S176" s="92">
        <f>IF(S121=0,期末余额_优化情景!S10*S66,IF(S121&gt;0,S121*S11,S121*BH11))</f>
        <v>0</v>
      </c>
      <c r="T176" s="92">
        <f>IF(T121=0,期末余额_优化情景!T10*T66,IF(T121&gt;0,T121*T11,T121*BI11))</f>
        <v>0</v>
      </c>
      <c r="U176" s="92">
        <f>IF(U121=0,期末余额_优化情景!U10*U66,IF(U121&gt;0,U121*U11,U121*BJ11))</f>
        <v>0</v>
      </c>
      <c r="V176" s="92">
        <f>IF(V121=0,期末余额_优化情景!V10*V66,IF(V121&gt;0,V121*V11,V121*BK11))</f>
        <v>0</v>
      </c>
      <c r="W176" s="92">
        <f>IF(W121=0,期末余额_优化情景!W10*W66,IF(W121&gt;0,W121*W11,W121*BL11))</f>
        <v>0</v>
      </c>
      <c r="X176" s="92">
        <f>IF(X121=0,期末余额_优化情景!X10*X66,IF(X121&gt;0,X121*X11,X121*BM11))</f>
        <v>0</v>
      </c>
      <c r="Y176" s="92">
        <f>IF(Y121=0,期末余额_优化情景!Y10*Y66,IF(Y121&gt;0,Y121*Y11,Y121*BN11))</f>
        <v>0</v>
      </c>
      <c r="Z176" s="92">
        <f>IF(Z121=0,期末余额_优化情景!Z10*Z66,IF(Z121&gt;0,Z121*Z11,Z121*BO11))</f>
        <v>0</v>
      </c>
      <c r="AA176" s="92">
        <f>IF(AA121=0,期末余额_优化情景!AA10*AA66,IF(AA121&gt;0,AA121*AA11,AA121*BP11))</f>
        <v>0</v>
      </c>
      <c r="AB176" s="92">
        <f>IF(AB121=0,期末余额_优化情景!AB10*AB66,IF(AB121&gt;0,AB121*AB11,AB121*BQ11))</f>
        <v>0</v>
      </c>
      <c r="AC176" s="92">
        <f>IF(AC121=0,期末余额_优化情景!AC10*AC66,IF(AC121&gt;0,AC121*AC11,AC121*BR11))</f>
        <v>0</v>
      </c>
      <c r="AD176" s="92">
        <f>IF(AD121=0,期末余额_优化情景!AD10*AD66,IF(AD121&gt;0,AD121*AD11,AD121*BS11))</f>
        <v>0</v>
      </c>
      <c r="AE176" s="92">
        <f>IF(AE121=0,期末余额_优化情景!AE10*AE66,IF(AE121&gt;0,AE121*AE11,AE121*BT11))</f>
        <v>0</v>
      </c>
      <c r="AF176" s="92">
        <f>IF(AF121=0,期末余额_优化情景!AF10*AF66,IF(AF121&gt;0,AF121*AF11,AF121*BU11))</f>
        <v>0</v>
      </c>
      <c r="AG176" s="92">
        <f>IF(AG121=0,期末余额_优化情景!AG10*AG66,IF(AG121&gt;0,AG121*AG11,AG121*BV11))</f>
        <v>0</v>
      </c>
      <c r="AH176" s="92">
        <f>IF(AH121=0,期末余额_优化情景!AH10*AH66,IF(AH121&gt;0,AH121*AH11,AH121*BW11))</f>
        <v>0</v>
      </c>
      <c r="AI176" s="92">
        <f>IF(AI121=0,期末余额_优化情景!AI10*AI66,IF(AI121&gt;0,AI121*AI11,AI121*BX11))</f>
        <v>0</v>
      </c>
      <c r="AJ176" s="92">
        <f>IF(AJ121=0,期末余额_优化情景!AJ10*AJ66,IF(AJ121&gt;0,AJ121*AJ11,AJ121*BY11))</f>
        <v>0</v>
      </c>
      <c r="AK176" s="92">
        <f>IF(AK121=0,期末余额_优化情景!AK10*AK66,IF(AK121&gt;0,AK121*AK11,AK121*BZ11))</f>
        <v>0</v>
      </c>
      <c r="AL176" s="92">
        <f>IF(AL121=0,期末余额_优化情景!AL10*AL66,IF(AL121&gt;0,AL121*AL11,AL121*CA11))</f>
        <v>0</v>
      </c>
      <c r="AM176" s="92">
        <f>IF(AM121=0,期末余额_优化情景!AM10*AM66,IF(AM121&gt;0,AM121*AM11,AM121*CB11))</f>
        <v>0</v>
      </c>
      <c r="AN176" s="92">
        <f>IF(AN121=0,期末余额_优化情景!AN10*AN66,IF(AN121&gt;0,AN121*AN11,AN121*CC11))</f>
        <v>0</v>
      </c>
      <c r="AO176" s="92">
        <f>IF(AO121=0,期末余额_优化情景!AO10*AO66,IF(AO121&gt;0,AO121*AO11,AO121*CD11))</f>
        <v>0</v>
      </c>
      <c r="AQ176" s="92">
        <f>IF(B121=0,存量业务到期结构!E10*AQ66,IF(B121&gt;0,B121*AQ11,B121*B11))</f>
        <v>-231.32310518231961</v>
      </c>
      <c r="AR176" s="92">
        <f>IF(C121=0,期末余额_优化情景!C10*AR66,IF(C121&gt;0,C121*AR11,C121*C11))</f>
        <v>376</v>
      </c>
      <c r="AS176" s="92">
        <f>IF(D121=0,期末余额_优化情景!D10*AS66,IF(D121&gt;0,D121*AS11,D121*D11))</f>
        <v>0</v>
      </c>
      <c r="AT176" s="92">
        <f>IF(E121=0,期末余额_优化情景!E10*AT66,IF(E121&gt;0,E121*AT11,E121*E11))</f>
        <v>0</v>
      </c>
      <c r="AU176" s="92">
        <f>IF(F121=0,期末余额_优化情景!F10*AU66,IF(F121&gt;0,F121*AU11,F121*F11))</f>
        <v>0</v>
      </c>
      <c r="AV176" s="92">
        <f>IF(G121=0,期末余额_优化情景!G10*AV66,IF(G121&gt;0,G121*AV11,G121*G11))</f>
        <v>0</v>
      </c>
      <c r="AW176" s="92">
        <f>IF(H121=0,期末余额_优化情景!H10*AW66,IF(H121&gt;0,H121*AW11,H121*H11))</f>
        <v>0</v>
      </c>
      <c r="AX176" s="92">
        <f>IF(I121=0,期末余额_优化情景!I10*AX66,IF(I121&gt;0,I121*AX11,I121*I11))</f>
        <v>0</v>
      </c>
      <c r="AY176" s="92">
        <f>IF(J121=0,期末余额_优化情景!J10*AY66,IF(J121&gt;0,J121*AY11,J121*J11))</f>
        <v>0</v>
      </c>
      <c r="AZ176" s="92">
        <f>IF(K121=0,期末余额_优化情景!K10*AZ66,IF(K121&gt;0,K121*AZ11,K121*K11))</f>
        <v>0</v>
      </c>
      <c r="BA176" s="92">
        <f>IF(L121=0,期末余额_优化情景!L10*BA66,IF(L121&gt;0,L121*BA11,L121*L11))</f>
        <v>0</v>
      </c>
      <c r="BB176" s="92">
        <f>IF(M121=0,期末余额_优化情景!M10*BB66,IF(M121&gt;0,M121*BB11,M121*M11))</f>
        <v>0</v>
      </c>
      <c r="BC176" s="92">
        <f>IF(N121=0,期末余额_优化情景!N10*BC66,IF(N121&gt;0,N121*BC11,N121*N11))</f>
        <v>0</v>
      </c>
      <c r="BD176" s="92">
        <f>IF(O121=0,期末余额_优化情景!O10*BD66,IF(O121&gt;0,O121*BD11,O121*O11))</f>
        <v>0</v>
      </c>
      <c r="BE176" s="92">
        <f>IF(P121=0,期末余额_优化情景!P10*BE66,IF(P121&gt;0,P121*BE11,P121*P11))</f>
        <v>0</v>
      </c>
      <c r="BF176" s="92">
        <f>IF(Q121=0,期末余额_优化情景!Q10*BF66,IF(Q121&gt;0,Q121*BF11,Q121*Q11))</f>
        <v>0</v>
      </c>
      <c r="BG176" s="92">
        <f>IF(R121=0,期末余额_优化情景!R10*BG66,IF(R121&gt;0,R121*BG11,R121*R11))</f>
        <v>0</v>
      </c>
      <c r="BH176" s="92">
        <f>IF(S121=0,期末余额_优化情景!S10*BH66,IF(S121&gt;0,S121*BH11,S121*S11))</f>
        <v>0</v>
      </c>
      <c r="BI176" s="92">
        <f>IF(T121=0,期末余额_优化情景!T10*BI66,IF(T121&gt;0,T121*BI11,T121*T11))</f>
        <v>0</v>
      </c>
      <c r="BJ176" s="92">
        <f>IF(U121=0,期末余额_优化情景!U10*BJ66,IF(U121&gt;0,U121*BJ11,U121*U11))</f>
        <v>0</v>
      </c>
      <c r="BK176" s="92">
        <f>IF(V121=0,期末余额_优化情景!V10*BK66,IF(V121&gt;0,V121*BK11,V121*V11))</f>
        <v>0</v>
      </c>
      <c r="BL176" s="92">
        <f>IF(W121=0,期末余额_优化情景!W10*BL66,IF(W121&gt;0,W121*BL11,W121*W11))</f>
        <v>0</v>
      </c>
      <c r="BM176" s="92">
        <f>IF(X121=0,期末余额_优化情景!X10*BM66,IF(X121&gt;0,X121*BM11,X121*X11))</f>
        <v>0</v>
      </c>
      <c r="BN176" s="92">
        <f>IF(Y121=0,期末余额_优化情景!Y10*BN66,IF(Y121&gt;0,Y121*BN11,Y121*Y11))</f>
        <v>0</v>
      </c>
      <c r="BO176" s="92">
        <f>IF(Z121=0,期末余额_优化情景!Z10*BO66,IF(Z121&gt;0,Z121*BO11,Z121*Z11))</f>
        <v>0</v>
      </c>
      <c r="BP176" s="92">
        <f>IF(AA121=0,期末余额_优化情景!AA10*BP66,IF(AA121&gt;0,AA121*BP11,AA121*AA11))</f>
        <v>0</v>
      </c>
      <c r="BQ176" s="92">
        <f>IF(AB121=0,期末余额_优化情景!AB10*BQ66,IF(AB121&gt;0,AB121*BQ11,AB121*AB11))</f>
        <v>0</v>
      </c>
      <c r="BR176" s="92">
        <f>IF(AC121=0,期末余额_优化情景!AC10*BR66,IF(AC121&gt;0,AC121*BR11,AC121*AC11))</f>
        <v>0</v>
      </c>
      <c r="BS176" s="92">
        <f>IF(AD121=0,期末余额_优化情景!AD10*BS66,IF(AD121&gt;0,AD121*BS11,AD121*AD11))</f>
        <v>0</v>
      </c>
      <c r="BT176" s="92">
        <f>IF(AE121=0,期末余额_优化情景!AE10*BT66,IF(AE121&gt;0,AE121*BT11,AE121*AE11))</f>
        <v>0</v>
      </c>
      <c r="BU176" s="92">
        <f>IF(AF121=0,期末余额_优化情景!AF10*BU66,IF(AF121&gt;0,AF121*BU11,AF121*AF11))</f>
        <v>0</v>
      </c>
      <c r="BV176" s="92">
        <f>IF(AG121=0,期末余额_优化情景!AG10*BV66,IF(AG121&gt;0,AG121*BV11,AG121*AG11))</f>
        <v>0</v>
      </c>
      <c r="BW176" s="92">
        <f>IF(AH121=0,期末余额_优化情景!AH10*BW66,IF(AH121&gt;0,AH121*BW11,AH121*AH11))</f>
        <v>0</v>
      </c>
      <c r="BX176" s="92">
        <f>IF(AI121=0,期末余额_优化情景!AI10*BX66,IF(AI121&gt;0,AI121*BX11,AI121*AI11))</f>
        <v>0</v>
      </c>
      <c r="BY176" s="92">
        <f>IF(AJ121=0,期末余额_优化情景!AJ10*BY66,IF(AJ121&gt;0,AJ121*BY11,AJ121*AJ11))</f>
        <v>0</v>
      </c>
      <c r="BZ176" s="92">
        <f>IF(AK121=0,期末余额_优化情景!AK10*BZ66,IF(AK121&gt;0,AK121*BZ11,AK121*AK11))</f>
        <v>0</v>
      </c>
      <c r="CA176" s="92">
        <f>IF(AL121=0,期末余额_优化情景!AL10*CA66,IF(AL121&gt;0,AL121*CA11,AL121*AL11))</f>
        <v>0</v>
      </c>
      <c r="CB176" s="92">
        <f>IF(AM121=0,期末余额_优化情景!AM10*CB66,IF(AM121&gt;0,AM121*CB11,AM121*AM11))</f>
        <v>0</v>
      </c>
      <c r="CC176" s="92">
        <f>IF(AN121=0,期末余额_优化情景!AN10*CC66,IF(AN121&gt;0,AN121*CC11,AN121*AN11))</f>
        <v>0</v>
      </c>
      <c r="CD176" s="92">
        <f>IF(AO121=0,期末余额_优化情景!AO10*CD66,IF(AO121&gt;0,AO121*CD11,AO121*AO11))</f>
        <v>0</v>
      </c>
    </row>
    <row r="177" spans="1:82" ht="15">
      <c r="A177" s="15" t="str">
        <f t="shared" si="4"/>
        <v>投资</v>
      </c>
      <c r="B177" s="75"/>
      <c r="C177" s="75"/>
      <c r="D177" s="75"/>
      <c r="E177" s="75"/>
      <c r="F177" s="75"/>
      <c r="G177" s="75"/>
      <c r="H177" s="75"/>
      <c r="I177" s="75"/>
      <c r="J177" s="75"/>
      <c r="K177" s="75"/>
      <c r="L177" s="75"/>
      <c r="M177" s="75"/>
      <c r="N177" s="75"/>
      <c r="O177" s="75"/>
      <c r="P177" s="75"/>
      <c r="Q177" s="75"/>
      <c r="R177" s="75"/>
      <c r="S177" s="75"/>
      <c r="T177" s="75"/>
      <c r="U177" s="75"/>
      <c r="V177" s="75"/>
      <c r="W177" s="75"/>
      <c r="X177" s="75"/>
      <c r="Y177" s="75"/>
      <c r="Z177" s="75"/>
      <c r="AA177" s="75"/>
      <c r="AB177" s="75"/>
      <c r="AC177" s="75"/>
      <c r="AD177" s="75"/>
      <c r="AE177" s="75"/>
      <c r="AF177" s="75"/>
      <c r="AG177" s="75"/>
      <c r="AH177" s="75"/>
      <c r="AI177" s="75"/>
      <c r="AJ177" s="75"/>
      <c r="AK177" s="75"/>
      <c r="AL177" s="75"/>
      <c r="AM177" s="75"/>
      <c r="AN177" s="75"/>
      <c r="AO177" s="75"/>
      <c r="AQ177" s="75"/>
      <c r="AR177" s="75"/>
      <c r="AS177" s="75"/>
      <c r="AT177" s="75"/>
      <c r="AU177" s="75"/>
      <c r="AV177" s="75"/>
      <c r="AW177" s="75"/>
      <c r="AX177" s="75"/>
      <c r="AY177" s="75"/>
      <c r="AZ177" s="75"/>
      <c r="BA177" s="75"/>
      <c r="BB177" s="75"/>
      <c r="BC177" s="75"/>
      <c r="BD177" s="75"/>
      <c r="BE177" s="75"/>
      <c r="BF177" s="75"/>
      <c r="BG177" s="75"/>
      <c r="BH177" s="75"/>
      <c r="BI177" s="75"/>
      <c r="BJ177" s="75"/>
      <c r="BK177" s="75"/>
      <c r="BL177" s="75"/>
      <c r="BM177" s="75"/>
      <c r="BN177" s="75"/>
      <c r="BO177" s="75"/>
      <c r="BP177" s="75"/>
      <c r="BQ177" s="75"/>
      <c r="BR177" s="75"/>
      <c r="BS177" s="75"/>
      <c r="BT177" s="75"/>
      <c r="BU177" s="75"/>
      <c r="BV177" s="75"/>
      <c r="BW177" s="75"/>
      <c r="BX177" s="75"/>
      <c r="BY177" s="75"/>
      <c r="BZ177" s="75"/>
      <c r="CA177" s="75"/>
      <c r="CB177" s="75"/>
      <c r="CC177" s="75"/>
      <c r="CD177" s="75"/>
    </row>
    <row r="178" spans="1:82" ht="16.5">
      <c r="A178" s="16" t="str">
        <f t="shared" si="4"/>
        <v>债券</v>
      </c>
      <c r="B178" s="75"/>
      <c r="C178" s="75"/>
      <c r="D178" s="75"/>
      <c r="E178" s="75"/>
      <c r="F178" s="75"/>
      <c r="G178" s="75"/>
      <c r="H178" s="75"/>
      <c r="I178" s="75"/>
      <c r="J178" s="75"/>
      <c r="K178" s="75"/>
      <c r="L178" s="75"/>
      <c r="M178" s="75"/>
      <c r="N178" s="75"/>
      <c r="O178" s="75"/>
      <c r="P178" s="75"/>
      <c r="Q178" s="75"/>
      <c r="R178" s="75"/>
      <c r="S178" s="75"/>
      <c r="T178" s="75"/>
      <c r="U178" s="75"/>
      <c r="V178" s="75"/>
      <c r="W178" s="75"/>
      <c r="X178" s="75"/>
      <c r="Y178" s="75"/>
      <c r="Z178" s="75"/>
      <c r="AA178" s="75"/>
      <c r="AB178" s="75"/>
      <c r="AC178" s="75"/>
      <c r="AD178" s="75"/>
      <c r="AE178" s="75"/>
      <c r="AF178" s="75"/>
      <c r="AG178" s="75"/>
      <c r="AH178" s="75"/>
      <c r="AI178" s="75"/>
      <c r="AJ178" s="75"/>
      <c r="AK178" s="75"/>
      <c r="AL178" s="75"/>
      <c r="AM178" s="75"/>
      <c r="AN178" s="75"/>
      <c r="AO178" s="75"/>
      <c r="AQ178" s="75"/>
      <c r="AR178" s="75"/>
      <c r="AS178" s="75"/>
      <c r="AT178" s="75"/>
      <c r="AU178" s="75"/>
      <c r="AV178" s="75"/>
      <c r="AW178" s="75"/>
      <c r="AX178" s="75"/>
      <c r="AY178" s="75"/>
      <c r="AZ178" s="75"/>
      <c r="BA178" s="75"/>
      <c r="BB178" s="75"/>
      <c r="BC178" s="75"/>
      <c r="BD178" s="75"/>
      <c r="BE178" s="75"/>
      <c r="BF178" s="75"/>
      <c r="BG178" s="75"/>
      <c r="BH178" s="75"/>
      <c r="BI178" s="75"/>
      <c r="BJ178" s="75"/>
      <c r="BK178" s="75"/>
      <c r="BL178" s="75"/>
      <c r="BM178" s="75"/>
      <c r="BN178" s="75"/>
      <c r="BO178" s="75"/>
      <c r="BP178" s="75"/>
      <c r="BQ178" s="75"/>
      <c r="BR178" s="75"/>
      <c r="BS178" s="75"/>
      <c r="BT178" s="75"/>
      <c r="BU178" s="75"/>
      <c r="BV178" s="75"/>
      <c r="BW178" s="75"/>
      <c r="BX178" s="75"/>
      <c r="BY178" s="75"/>
      <c r="BZ178" s="75"/>
      <c r="CA178" s="75"/>
      <c r="CB178" s="75"/>
      <c r="CC178" s="75"/>
      <c r="CD178" s="75"/>
    </row>
    <row r="179" spans="1:82" ht="16.5">
      <c r="A179" s="17" t="str">
        <f t="shared" si="4"/>
        <v>国债</v>
      </c>
      <c r="B179" s="92">
        <f>IF(B124=0,存量业务到期结构!E13*B69,IF(B124&gt;0,B124*B14,B124*AQ14))</f>
        <v>-32.201611317371864</v>
      </c>
      <c r="C179" s="92">
        <f>IF(C124=0,期末余额_优化情景!C13*C69,IF(C124&gt;0,C124*C14,C124*AR14))</f>
        <v>-4.4944204352345603</v>
      </c>
      <c r="D179" s="92">
        <f>IF(D124=0,期末余额_优化情景!D13*D69,IF(D124&gt;0,D124*D14,D124*AS14))</f>
        <v>100.10300060296014</v>
      </c>
      <c r="E179" s="92">
        <f>IF(E124=0,期末余额_优化情景!E13*E69,IF(E124&gt;0,E124*E14,E124*AT14))</f>
        <v>100.10300060296169</v>
      </c>
      <c r="F179" s="92">
        <f>IF(F124=0,期末余额_优化情景!F13*F69,IF(F124&gt;0,F124*F14,F124*AU14))</f>
        <v>100.10300060296014</v>
      </c>
      <c r="G179" s="92">
        <f>IF(G124=0,期末余额_优化情景!G13*G69,IF(G124&gt;0,G124*G14,G124*AV14))</f>
        <v>100.10300060296014</v>
      </c>
      <c r="H179" s="92">
        <f>IF(H124=0,期末余额_优化情景!H13*H69,IF(H124&gt;0,H124*H14,H124*AW14))</f>
        <v>100.10300060296014</v>
      </c>
      <c r="I179" s="92">
        <f>IF(I124=0,期末余额_优化情景!I13*I69,IF(I124&gt;0,I124*I14,I124*AX14))</f>
        <v>100.10300060296014</v>
      </c>
      <c r="J179" s="92">
        <f>IF(J124=0,期末余额_优化情景!J13*J69,IF(J124&gt;0,J124*J14,J124*AY14))</f>
        <v>100.10300060296169</v>
      </c>
      <c r="K179" s="92">
        <f>IF(K124=0,期末余额_优化情景!K13*K69,IF(K124&gt;0,K124*K14,K124*AZ14))</f>
        <v>100.10300060296014</v>
      </c>
      <c r="L179" s="92">
        <f>IF(L124=0,期末余额_优化情景!L13*L69,IF(L124&gt;0,L124*L14,L124*BA14))</f>
        <v>100.10300060296014</v>
      </c>
      <c r="M179" s="92">
        <f>IF(M124=0,期末余额_优化情景!M13*M69,IF(M124&gt;0,M124*M14,M124*BB14))</f>
        <v>100.10300060296169</v>
      </c>
      <c r="N179" s="92">
        <f>IF(N124=0,期末余额_优化情景!N13*N69,IF(N124&gt;0,N124*N14,N124*BC14))</f>
        <v>100.10300060296014</v>
      </c>
      <c r="O179" s="92">
        <f>IF(O124=0,期末余额_优化情景!O13*O69,IF(O124&gt;0,O124*O14,O124*BD14))</f>
        <v>132.9895391291395</v>
      </c>
      <c r="P179" s="92">
        <f>IF(P124=0,期末余额_优化情景!P13*P69,IF(P124&gt;0,P124*P14,P124*BE14))</f>
        <v>0</v>
      </c>
      <c r="Q179" s="92">
        <f>IF(Q124=0,期末余额_优化情景!Q13*Q69,IF(Q124&gt;0,Q124*Q14,Q124*BF14))</f>
        <v>0</v>
      </c>
      <c r="R179" s="92">
        <f>IF(R124=0,期末余额_优化情景!R13*R69,IF(R124&gt;0,R124*R14,R124*BG14))</f>
        <v>0</v>
      </c>
      <c r="S179" s="92">
        <f>IF(S124=0,期末余额_优化情景!S13*S69,IF(S124&gt;0,S124*S14,S124*BH14))</f>
        <v>0</v>
      </c>
      <c r="T179" s="92">
        <f>IF(T124=0,期末余额_优化情景!T13*T69,IF(T124&gt;0,T124*T14,T124*BI14))</f>
        <v>0</v>
      </c>
      <c r="U179" s="92">
        <f>IF(U124=0,期末余额_优化情景!U13*U69,IF(U124&gt;0,U124*U14,U124*BJ14))</f>
        <v>0</v>
      </c>
      <c r="V179" s="92">
        <f>IF(V124=0,期末余额_优化情景!V13*V69,IF(V124&gt;0,V124*V14,V124*BK14))</f>
        <v>0</v>
      </c>
      <c r="W179" s="92">
        <f>IF(W124=0,期末余额_优化情景!W13*W69,IF(W124&gt;0,W124*W14,W124*BL14))</f>
        <v>0</v>
      </c>
      <c r="X179" s="92">
        <f>IF(X124=0,期末余额_优化情景!X13*X69,IF(X124&gt;0,X124*X14,X124*BM14))</f>
        <v>0</v>
      </c>
      <c r="Y179" s="92">
        <f>IF(Y124=0,期末余额_优化情景!Y13*Y69,IF(Y124&gt;0,Y124*Y14,Y124*BN14))</f>
        <v>0</v>
      </c>
      <c r="Z179" s="92">
        <f>IF(Z124=0,期末余额_优化情景!Z13*Z69,IF(Z124&gt;0,Z124*Z14,Z124*BO14))</f>
        <v>0</v>
      </c>
      <c r="AA179" s="92">
        <f>IF(AA124=0,期末余额_优化情景!AA13*AA69,IF(AA124&gt;0,AA124*AA14,AA124*BP14))</f>
        <v>0</v>
      </c>
      <c r="AB179" s="92">
        <f>IF(AB124=0,期末余额_优化情景!AB13*AB69,IF(AB124&gt;0,AB124*AB14,AB124*BQ14))</f>
        <v>0</v>
      </c>
      <c r="AC179" s="92">
        <f>IF(AC124=0,期末余额_优化情景!AC13*AC69,IF(AC124&gt;0,AC124*AC14,AC124*BR14))</f>
        <v>0</v>
      </c>
      <c r="AD179" s="92">
        <f>IF(AD124=0,期末余额_优化情景!AD13*AD69,IF(AD124&gt;0,AD124*AD14,AD124*BS14))</f>
        <v>0</v>
      </c>
      <c r="AE179" s="92">
        <f>IF(AE124=0,期末余额_优化情景!AE13*AE69,IF(AE124&gt;0,AE124*AE14,AE124*BT14))</f>
        <v>0</v>
      </c>
      <c r="AF179" s="92">
        <f>IF(AF124=0,期末余额_优化情景!AF13*AF69,IF(AF124&gt;0,AF124*AF14,AF124*BU14))</f>
        <v>0</v>
      </c>
      <c r="AG179" s="92">
        <f>IF(AG124=0,期末余额_优化情景!AG13*AG69,IF(AG124&gt;0,AG124*AG14,AG124*BV14))</f>
        <v>0</v>
      </c>
      <c r="AH179" s="92">
        <f>IF(AH124=0,期末余额_优化情景!AH13*AH69,IF(AH124&gt;0,AH124*AH14,AH124*BW14))</f>
        <v>0</v>
      </c>
      <c r="AI179" s="92">
        <f>IF(AI124=0,期末余额_优化情景!AI13*AI69,IF(AI124&gt;0,AI124*AI14,AI124*BX14))</f>
        <v>0</v>
      </c>
      <c r="AJ179" s="92">
        <f>IF(AJ124=0,期末余额_优化情景!AJ13*AJ69,IF(AJ124&gt;0,AJ124*AJ14,AJ124*BY14))</f>
        <v>0</v>
      </c>
      <c r="AK179" s="92">
        <f>IF(AK124=0,期末余额_优化情景!AK13*AK69,IF(AK124&gt;0,AK124*AK14,AK124*BZ14))</f>
        <v>0</v>
      </c>
      <c r="AL179" s="92">
        <f>IF(AL124=0,期末余额_优化情景!AL13*AL69,IF(AL124&gt;0,AL124*AL14,AL124*CA14))</f>
        <v>0</v>
      </c>
      <c r="AM179" s="92">
        <f>IF(AM124=0,期末余额_优化情景!AM13*AM69,IF(AM124&gt;0,AM124*AM14,AM124*CB14))</f>
        <v>0</v>
      </c>
      <c r="AN179" s="92">
        <f>IF(AN124=0,期末余额_优化情景!AN13*AN69,IF(AN124&gt;0,AN124*AN14,AN124*CC14))</f>
        <v>0</v>
      </c>
      <c r="AO179" s="92">
        <f>IF(AO124=0,期末余额_优化情景!AO13*AO69,IF(AO124&gt;0,AO124*AO14,AO124*CD14))</f>
        <v>0</v>
      </c>
      <c r="AQ179" s="92">
        <f>IF(B124=0,存量业务到期结构!E13*AQ69,IF(B124&gt;0,B124*AQ14,B124*B14))</f>
        <v>-40.983868949382362</v>
      </c>
      <c r="AR179" s="92">
        <f>IF(C124=0,期末余额_优化情景!C13*AR69,IF(C124&gt;0,C124*AR14,C124*C14))</f>
        <v>-5.7201714630258031</v>
      </c>
      <c r="AS179" s="92">
        <f>IF(D124=0,期末余额_优化情景!D13*AS69,IF(D124&gt;0,D124*AS14,D124*D14))</f>
        <v>78.652357616611553</v>
      </c>
      <c r="AT179" s="92">
        <f>IF(E124=0,期末余额_优化情景!E13*AT69,IF(E124&gt;0,E124*AT14,E124*E14))</f>
        <v>78.652357616612761</v>
      </c>
      <c r="AU179" s="92">
        <f>IF(F124=0,期末余额_优化情景!F13*AU69,IF(F124&gt;0,F124*AU14,F124*F14))</f>
        <v>78.652357616611553</v>
      </c>
      <c r="AV179" s="92">
        <f>IF(G124=0,期末余额_优化情景!G13*AV69,IF(G124&gt;0,G124*AV14,G124*G14))</f>
        <v>78.652357616611553</v>
      </c>
      <c r="AW179" s="92">
        <f>IF(H124=0,期末余额_优化情景!H13*AW69,IF(H124&gt;0,H124*AW14,H124*H14))</f>
        <v>78.652357616611553</v>
      </c>
      <c r="AX179" s="92">
        <f>IF(I124=0,期末余额_优化情景!I13*AX69,IF(I124&gt;0,I124*AX14,I124*I14))</f>
        <v>78.652357616611553</v>
      </c>
      <c r="AY179" s="92">
        <f>IF(J124=0,期末余额_优化情景!J13*AY69,IF(J124&gt;0,J124*AY14,J124*J14))</f>
        <v>78.652357616612761</v>
      </c>
      <c r="AZ179" s="92">
        <f>IF(K124=0,期末余额_优化情景!K13*AZ69,IF(K124&gt;0,K124*AZ14,K124*K14))</f>
        <v>78.652357616611553</v>
      </c>
      <c r="BA179" s="92">
        <f>IF(L124=0,期末余额_优化情景!L13*BA69,IF(L124&gt;0,L124*BA14,L124*L14))</f>
        <v>78.652357616611553</v>
      </c>
      <c r="BB179" s="92">
        <f>IF(M124=0,期末余额_优化情景!M13*BB69,IF(M124&gt;0,M124*BB14,M124*M14))</f>
        <v>78.652357616612761</v>
      </c>
      <c r="BC179" s="92">
        <f>IF(N124=0,期末余额_优化情景!N13*BC69,IF(N124&gt;0,N124*BC14,N124*N14))</f>
        <v>78.652357616611553</v>
      </c>
      <c r="BD179" s="92">
        <f>IF(O124=0,期末余额_优化情景!O13*BD69,IF(O124&gt;0,O124*BD14,O124*O14))</f>
        <v>-132.9895391291395</v>
      </c>
      <c r="BE179" s="92">
        <f>IF(P124=0,期末余额_优化情景!P13*BE69,IF(P124&gt;0,P124*BE14,P124*P14))</f>
        <v>0</v>
      </c>
      <c r="BF179" s="92">
        <f>IF(Q124=0,期末余额_优化情景!Q13*BF69,IF(Q124&gt;0,Q124*BF14,Q124*Q14))</f>
        <v>0</v>
      </c>
      <c r="BG179" s="92">
        <f>IF(R124=0,期末余额_优化情景!R13*BG69,IF(R124&gt;0,R124*BG14,R124*R14))</f>
        <v>0</v>
      </c>
      <c r="BH179" s="92">
        <f>IF(S124=0,期末余额_优化情景!S13*BH69,IF(S124&gt;0,S124*BH14,S124*S14))</f>
        <v>0</v>
      </c>
      <c r="BI179" s="92">
        <f>IF(T124=0,期末余额_优化情景!T13*BI69,IF(T124&gt;0,T124*BI14,T124*T14))</f>
        <v>0</v>
      </c>
      <c r="BJ179" s="92">
        <f>IF(U124=0,期末余额_优化情景!U13*BJ69,IF(U124&gt;0,U124*BJ14,U124*U14))</f>
        <v>0</v>
      </c>
      <c r="BK179" s="92">
        <f>IF(V124=0,期末余额_优化情景!V13*BK69,IF(V124&gt;0,V124*BK14,V124*V14))</f>
        <v>0</v>
      </c>
      <c r="BL179" s="92">
        <f>IF(W124=0,期末余额_优化情景!W13*BL69,IF(W124&gt;0,W124*BL14,W124*W14))</f>
        <v>0</v>
      </c>
      <c r="BM179" s="92">
        <f>IF(X124=0,期末余额_优化情景!X13*BM69,IF(X124&gt;0,X124*BM14,X124*X14))</f>
        <v>0</v>
      </c>
      <c r="BN179" s="92">
        <f>IF(Y124=0,期末余额_优化情景!Y13*BN69,IF(Y124&gt;0,Y124*BN14,Y124*Y14))</f>
        <v>0</v>
      </c>
      <c r="BO179" s="92">
        <f>IF(Z124=0,期末余额_优化情景!Z13*BO69,IF(Z124&gt;0,Z124*BO14,Z124*Z14))</f>
        <v>0</v>
      </c>
      <c r="BP179" s="92">
        <f>IF(AA124=0,期末余额_优化情景!AA13*BP69,IF(AA124&gt;0,AA124*BP14,AA124*AA14))</f>
        <v>0</v>
      </c>
      <c r="BQ179" s="92">
        <f>IF(AB124=0,期末余额_优化情景!AB13*BQ69,IF(AB124&gt;0,AB124*BQ14,AB124*AB14))</f>
        <v>0</v>
      </c>
      <c r="BR179" s="92">
        <f>IF(AC124=0,期末余额_优化情景!AC13*BR69,IF(AC124&gt;0,AC124*BR14,AC124*AC14))</f>
        <v>0</v>
      </c>
      <c r="BS179" s="92">
        <f>IF(AD124=0,期末余额_优化情景!AD13*BS69,IF(AD124&gt;0,AD124*BS14,AD124*AD14))</f>
        <v>0</v>
      </c>
      <c r="BT179" s="92">
        <f>IF(AE124=0,期末余额_优化情景!AE13*BT69,IF(AE124&gt;0,AE124*BT14,AE124*AE14))</f>
        <v>0</v>
      </c>
      <c r="BU179" s="92">
        <f>IF(AF124=0,期末余额_优化情景!AF13*BU69,IF(AF124&gt;0,AF124*BU14,AF124*AF14))</f>
        <v>0</v>
      </c>
      <c r="BV179" s="92">
        <f>IF(AG124=0,期末余额_优化情景!AG13*BV69,IF(AG124&gt;0,AG124*BV14,AG124*AG14))</f>
        <v>0</v>
      </c>
      <c r="BW179" s="92">
        <f>IF(AH124=0,期末余额_优化情景!AH13*BW69,IF(AH124&gt;0,AH124*BW14,AH124*AH14))</f>
        <v>0</v>
      </c>
      <c r="BX179" s="92">
        <f>IF(AI124=0,期末余额_优化情景!AI13*BX69,IF(AI124&gt;0,AI124*BX14,AI124*AI14))</f>
        <v>0</v>
      </c>
      <c r="BY179" s="92">
        <f>IF(AJ124=0,期末余额_优化情景!AJ13*BY69,IF(AJ124&gt;0,AJ124*BY14,AJ124*AJ14))</f>
        <v>0</v>
      </c>
      <c r="BZ179" s="92">
        <f>IF(AK124=0,期末余额_优化情景!AK13*BZ69,IF(AK124&gt;0,AK124*BZ14,AK124*AK14))</f>
        <v>0</v>
      </c>
      <c r="CA179" s="92">
        <f>IF(AL124=0,期末余额_优化情景!AL13*CA69,IF(AL124&gt;0,AL124*CA14,AL124*AL14))</f>
        <v>0</v>
      </c>
      <c r="CB179" s="92">
        <f>IF(AM124=0,期末余额_优化情景!AM13*CB69,IF(AM124&gt;0,AM124*CB14,AM124*AM14))</f>
        <v>0</v>
      </c>
      <c r="CC179" s="92">
        <f>IF(AN124=0,期末余额_优化情景!AN13*CC69,IF(AN124&gt;0,AN124*CC14,AN124*AN14))</f>
        <v>0</v>
      </c>
      <c r="CD179" s="92">
        <f>IF(AO124=0,期末余额_优化情景!AO13*CD69,IF(AO124&gt;0,AO124*CD14,AO124*AO14))</f>
        <v>0</v>
      </c>
    </row>
    <row r="180" spans="1:82" ht="16.5">
      <c r="A180" s="17" t="str">
        <f t="shared" si="4"/>
        <v>政策性银行金融债</v>
      </c>
      <c r="B180" s="92">
        <f>IF(B125=0,存量业务到期结构!E14*B70,IF(B125&gt;0,B125*B15,B125*AQ15))</f>
        <v>-14.590708664184088</v>
      </c>
      <c r="C180" s="92">
        <f>IF(C125=0,期末余额_优化情景!C14*C70,IF(C125&gt;0,C125*C15,C125*AR15))</f>
        <v>-2.0364440319011643</v>
      </c>
      <c r="D180" s="92">
        <f>IF(D125=0,期末余额_优化情景!D14*D70,IF(D125&gt;0,D125*D15,D125*AS15))</f>
        <v>45.357162528711626</v>
      </c>
      <c r="E180" s="92">
        <f>IF(E125=0,期末余额_优化情景!E14*E70,IF(E125&gt;0,E125*E15,E125*AT15))</f>
        <v>45.357162528712344</v>
      </c>
      <c r="F180" s="92">
        <f>IF(F125=0,期末余额_优化情景!F14*F70,IF(F125&gt;0,F125*F15,F125*AU15))</f>
        <v>45.357162528711626</v>
      </c>
      <c r="G180" s="92">
        <f>IF(G125=0,期末余额_优化情景!G14*G70,IF(G125&gt;0,G125*G15,G125*AV15))</f>
        <v>45.357162528711626</v>
      </c>
      <c r="H180" s="92">
        <f>IF(H125=0,期末余额_优化情景!H14*H70,IF(H125&gt;0,H125*H15,H125*AW15))</f>
        <v>45.357162528711626</v>
      </c>
      <c r="I180" s="92">
        <f>IF(I125=0,期末余额_优化情景!I14*I70,IF(I125&gt;0,I125*I15,I125*AX15))</f>
        <v>45.357162528711626</v>
      </c>
      <c r="J180" s="92">
        <f>IF(J125=0,期末余额_优化情景!J14*J70,IF(J125&gt;0,J125*J15,J125*AY15))</f>
        <v>45.357162528712344</v>
      </c>
      <c r="K180" s="92">
        <f>IF(K125=0,期末余额_优化情景!K14*K70,IF(K125&gt;0,K125*K15,K125*AZ15))</f>
        <v>45.357162528711626</v>
      </c>
      <c r="L180" s="92">
        <f>IF(L125=0,期末余额_优化情景!L14*L70,IF(L125&gt;0,L125*L15,L125*BA15))</f>
        <v>45.357162528711626</v>
      </c>
      <c r="M180" s="92">
        <f>IF(M125=0,期末余额_优化情景!M14*M70,IF(M125&gt;0,M125*M15,M125*BB15))</f>
        <v>45.357162528712344</v>
      </c>
      <c r="N180" s="92">
        <f>IF(N125=0,期末余额_优化情景!N14*N70,IF(N125&gt;0,N125*N15,N125*BC15))</f>
        <v>45.357162528711626</v>
      </c>
      <c r="O180" s="92">
        <f>IF(O125=0,期末余额_优化情景!O14*O70,IF(O125&gt;0,O125*O15,O125*BD15))</f>
        <v>60.258072890470999</v>
      </c>
      <c r="P180" s="92">
        <f>IF(P125=0,期末余额_优化情景!P14*P70,IF(P125&gt;0,P125*P15,P125*BE15))</f>
        <v>0</v>
      </c>
      <c r="Q180" s="92">
        <f>IF(Q125=0,期末余额_优化情景!Q14*Q70,IF(Q125&gt;0,Q125*Q15,Q125*BF15))</f>
        <v>0</v>
      </c>
      <c r="R180" s="92">
        <f>IF(R125=0,期末余额_优化情景!R14*R70,IF(R125&gt;0,R125*R15,R125*BG15))</f>
        <v>0</v>
      </c>
      <c r="S180" s="92">
        <f>IF(S125=0,期末余额_优化情景!S14*S70,IF(S125&gt;0,S125*S15,S125*BH15))</f>
        <v>0</v>
      </c>
      <c r="T180" s="92">
        <f>IF(T125=0,期末余额_优化情景!T14*T70,IF(T125&gt;0,T125*T15,T125*BI15))</f>
        <v>0</v>
      </c>
      <c r="U180" s="92">
        <f>IF(U125=0,期末余额_优化情景!U14*U70,IF(U125&gt;0,U125*U15,U125*BJ15))</f>
        <v>0</v>
      </c>
      <c r="V180" s="92">
        <f>IF(V125=0,期末余额_优化情景!V14*V70,IF(V125&gt;0,V125*V15,V125*BK15))</f>
        <v>0</v>
      </c>
      <c r="W180" s="92">
        <f>IF(W125=0,期末余额_优化情景!W14*W70,IF(W125&gt;0,W125*W15,W125*BL15))</f>
        <v>0</v>
      </c>
      <c r="X180" s="92">
        <f>IF(X125=0,期末余额_优化情景!X14*X70,IF(X125&gt;0,X125*X15,X125*BM15))</f>
        <v>0</v>
      </c>
      <c r="Y180" s="92">
        <f>IF(Y125=0,期末余额_优化情景!Y14*Y70,IF(Y125&gt;0,Y125*Y15,Y125*BN15))</f>
        <v>0</v>
      </c>
      <c r="Z180" s="92">
        <f>IF(Z125=0,期末余额_优化情景!Z14*Z70,IF(Z125&gt;0,Z125*Z15,Z125*BO15))</f>
        <v>0</v>
      </c>
      <c r="AA180" s="92">
        <f>IF(AA125=0,期末余额_优化情景!AA14*AA70,IF(AA125&gt;0,AA125*AA15,AA125*BP15))</f>
        <v>0</v>
      </c>
      <c r="AB180" s="92">
        <f>IF(AB125=0,期末余额_优化情景!AB14*AB70,IF(AB125&gt;0,AB125*AB15,AB125*BQ15))</f>
        <v>0</v>
      </c>
      <c r="AC180" s="92">
        <f>IF(AC125=0,期末余额_优化情景!AC14*AC70,IF(AC125&gt;0,AC125*AC15,AC125*BR15))</f>
        <v>0</v>
      </c>
      <c r="AD180" s="92">
        <f>IF(AD125=0,期末余额_优化情景!AD14*AD70,IF(AD125&gt;0,AD125*AD15,AD125*BS15))</f>
        <v>0</v>
      </c>
      <c r="AE180" s="92">
        <f>IF(AE125=0,期末余额_优化情景!AE14*AE70,IF(AE125&gt;0,AE125*AE15,AE125*BT15))</f>
        <v>0</v>
      </c>
      <c r="AF180" s="92">
        <f>IF(AF125=0,期末余额_优化情景!AF14*AF70,IF(AF125&gt;0,AF125*AF15,AF125*BU15))</f>
        <v>0</v>
      </c>
      <c r="AG180" s="92">
        <f>IF(AG125=0,期末余额_优化情景!AG14*AG70,IF(AG125&gt;0,AG125*AG15,AG125*BV15))</f>
        <v>0</v>
      </c>
      <c r="AH180" s="92">
        <f>IF(AH125=0,期末余额_优化情景!AH14*AH70,IF(AH125&gt;0,AH125*AH15,AH125*BW15))</f>
        <v>0</v>
      </c>
      <c r="AI180" s="92">
        <f>IF(AI125=0,期末余额_优化情景!AI14*AI70,IF(AI125&gt;0,AI125*AI15,AI125*BX15))</f>
        <v>0</v>
      </c>
      <c r="AJ180" s="92">
        <f>IF(AJ125=0,期末余额_优化情景!AJ14*AJ70,IF(AJ125&gt;0,AJ125*AJ15,AJ125*BY15))</f>
        <v>0</v>
      </c>
      <c r="AK180" s="92">
        <f>IF(AK125=0,期末余额_优化情景!AK14*AK70,IF(AK125&gt;0,AK125*AK15,AK125*BZ15))</f>
        <v>0</v>
      </c>
      <c r="AL180" s="92">
        <f>IF(AL125=0,期末余额_优化情景!AL14*AL70,IF(AL125&gt;0,AL125*AL15,AL125*CA15))</f>
        <v>0</v>
      </c>
      <c r="AM180" s="92">
        <f>IF(AM125=0,期末余额_优化情景!AM14*AM70,IF(AM125&gt;0,AM125*AM15,AM125*CB15))</f>
        <v>0</v>
      </c>
      <c r="AN180" s="92">
        <f>IF(AN125=0,期末余额_优化情景!AN14*AN70,IF(AN125&gt;0,AN125*AN15,AN125*CC15))</f>
        <v>0</v>
      </c>
      <c r="AO180" s="92">
        <f>IF(AO125=0,期末余额_优化情景!AO14*AO70,IF(AO125&gt;0,AO125*AO15,AO125*CD15))</f>
        <v>0</v>
      </c>
      <c r="AQ180" s="92">
        <f>IF(B125=0,存量业务到期结构!E14*AQ70,IF(B125&gt;0,B125*AQ15,B125*B15))</f>
        <v>-18.569992845325199</v>
      </c>
      <c r="AR180" s="92">
        <f>IF(C125=0,期末余额_优化情景!C14*AR70,IF(C125&gt;0,C125*AR15,C125*C15))</f>
        <v>-2.5918378587833</v>
      </c>
      <c r="AS180" s="92">
        <f>IF(D125=0,期末余额_优化情景!D14*AS70,IF(D125&gt;0,D125*AS15,D125*D15))</f>
        <v>35.637770558273431</v>
      </c>
      <c r="AT180" s="92">
        <f>IF(E125=0,期末余额_优化情景!E14*AT70,IF(E125&gt;0,E125*AT15,E125*E15))</f>
        <v>35.637770558273992</v>
      </c>
      <c r="AU180" s="92">
        <f>IF(F125=0,期末余额_优化情景!F14*AU70,IF(F125&gt;0,F125*AU15,F125*F15))</f>
        <v>35.637770558273431</v>
      </c>
      <c r="AV180" s="92">
        <f>IF(G125=0,期末余额_优化情景!G14*AV70,IF(G125&gt;0,G125*AV15,G125*G15))</f>
        <v>35.637770558273431</v>
      </c>
      <c r="AW180" s="92">
        <f>IF(H125=0,期末余额_优化情景!H14*AW70,IF(H125&gt;0,H125*AW15,H125*H15))</f>
        <v>35.637770558273431</v>
      </c>
      <c r="AX180" s="92">
        <f>IF(I125=0,期末余额_优化情景!I14*AX70,IF(I125&gt;0,I125*AX15,I125*I15))</f>
        <v>35.637770558273431</v>
      </c>
      <c r="AY180" s="92">
        <f>IF(J125=0,期末余额_优化情景!J14*AY70,IF(J125&gt;0,J125*AY15,J125*J15))</f>
        <v>35.637770558273992</v>
      </c>
      <c r="AZ180" s="92">
        <f>IF(K125=0,期末余额_优化情景!K14*AZ70,IF(K125&gt;0,K125*AZ15,K125*K15))</f>
        <v>35.637770558273431</v>
      </c>
      <c r="BA180" s="92">
        <f>IF(L125=0,期末余额_优化情景!L14*BA70,IF(L125&gt;0,L125*BA15,L125*L15))</f>
        <v>35.637770558273431</v>
      </c>
      <c r="BB180" s="92">
        <f>IF(M125=0,期末余额_优化情景!M14*BB70,IF(M125&gt;0,M125*BB15,M125*M15))</f>
        <v>35.637770558273992</v>
      </c>
      <c r="BC180" s="92">
        <f>IF(N125=0,期末余额_优化情景!N14*BC70,IF(N125&gt;0,N125*BC15,N125*N15))</f>
        <v>35.637770558273431</v>
      </c>
      <c r="BD180" s="92">
        <f>IF(O125=0,期末余额_优化情景!O14*BD70,IF(O125&gt;0,O125*BD15,O125*O15))</f>
        <v>-60.258072890470999</v>
      </c>
      <c r="BE180" s="92">
        <f>IF(P125=0,期末余额_优化情景!P14*BE70,IF(P125&gt;0,P125*BE15,P125*P15))</f>
        <v>0</v>
      </c>
      <c r="BF180" s="92">
        <f>IF(Q125=0,期末余额_优化情景!Q14*BF70,IF(Q125&gt;0,Q125*BF15,Q125*Q15))</f>
        <v>0</v>
      </c>
      <c r="BG180" s="92">
        <f>IF(R125=0,期末余额_优化情景!R14*BG70,IF(R125&gt;0,R125*BG15,R125*R15))</f>
        <v>0</v>
      </c>
      <c r="BH180" s="92">
        <f>IF(S125=0,期末余额_优化情景!S14*BH70,IF(S125&gt;0,S125*BH15,S125*S15))</f>
        <v>0</v>
      </c>
      <c r="BI180" s="92">
        <f>IF(T125=0,期末余额_优化情景!T14*BI70,IF(T125&gt;0,T125*BI15,T125*T15))</f>
        <v>0</v>
      </c>
      <c r="BJ180" s="92">
        <f>IF(U125=0,期末余额_优化情景!U14*BJ70,IF(U125&gt;0,U125*BJ15,U125*U15))</f>
        <v>0</v>
      </c>
      <c r="BK180" s="92">
        <f>IF(V125=0,期末余额_优化情景!V14*BK70,IF(V125&gt;0,V125*BK15,V125*V15))</f>
        <v>0</v>
      </c>
      <c r="BL180" s="92">
        <f>IF(W125=0,期末余额_优化情景!W14*BL70,IF(W125&gt;0,W125*BL15,W125*W15))</f>
        <v>0</v>
      </c>
      <c r="BM180" s="92">
        <f>IF(X125=0,期末余额_优化情景!X14*BM70,IF(X125&gt;0,X125*BM15,X125*X15))</f>
        <v>0</v>
      </c>
      <c r="BN180" s="92">
        <f>IF(Y125=0,期末余额_优化情景!Y14*BN70,IF(Y125&gt;0,Y125*BN15,Y125*Y15))</f>
        <v>0</v>
      </c>
      <c r="BO180" s="92">
        <f>IF(Z125=0,期末余额_优化情景!Z14*BO70,IF(Z125&gt;0,Z125*BO15,Z125*Z15))</f>
        <v>0</v>
      </c>
      <c r="BP180" s="92">
        <f>IF(AA125=0,期末余额_优化情景!AA14*BP70,IF(AA125&gt;0,AA125*BP15,AA125*AA15))</f>
        <v>0</v>
      </c>
      <c r="BQ180" s="92">
        <f>IF(AB125=0,期末余额_优化情景!AB14*BQ70,IF(AB125&gt;0,AB125*BQ15,AB125*AB15))</f>
        <v>0</v>
      </c>
      <c r="BR180" s="92">
        <f>IF(AC125=0,期末余额_优化情景!AC14*BR70,IF(AC125&gt;0,AC125*BR15,AC125*AC15))</f>
        <v>0</v>
      </c>
      <c r="BS180" s="92">
        <f>IF(AD125=0,期末余额_优化情景!AD14*BS70,IF(AD125&gt;0,AD125*BS15,AD125*AD15))</f>
        <v>0</v>
      </c>
      <c r="BT180" s="92">
        <f>IF(AE125=0,期末余额_优化情景!AE14*BT70,IF(AE125&gt;0,AE125*BT15,AE125*AE15))</f>
        <v>0</v>
      </c>
      <c r="BU180" s="92">
        <f>IF(AF125=0,期末余额_优化情景!AF14*BU70,IF(AF125&gt;0,AF125*BU15,AF125*AF15))</f>
        <v>0</v>
      </c>
      <c r="BV180" s="92">
        <f>IF(AG125=0,期末余额_优化情景!AG14*BV70,IF(AG125&gt;0,AG125*BV15,AG125*AG15))</f>
        <v>0</v>
      </c>
      <c r="BW180" s="92">
        <f>IF(AH125=0,期末余额_优化情景!AH14*BW70,IF(AH125&gt;0,AH125*BW15,AH125*AH15))</f>
        <v>0</v>
      </c>
      <c r="BX180" s="92">
        <f>IF(AI125=0,期末余额_优化情景!AI14*BX70,IF(AI125&gt;0,AI125*BX15,AI125*AI15))</f>
        <v>0</v>
      </c>
      <c r="BY180" s="92">
        <f>IF(AJ125=0,期末余额_优化情景!AJ14*BY70,IF(AJ125&gt;0,AJ125*BY15,AJ125*AJ15))</f>
        <v>0</v>
      </c>
      <c r="BZ180" s="92">
        <f>IF(AK125=0,期末余额_优化情景!AK14*BZ70,IF(AK125&gt;0,AK125*BZ15,AK125*AK15))</f>
        <v>0</v>
      </c>
      <c r="CA180" s="92">
        <f>IF(AL125=0,期末余额_优化情景!AL14*CA70,IF(AL125&gt;0,AL125*CA15,AL125*AL15))</f>
        <v>0</v>
      </c>
      <c r="CB180" s="92">
        <f>IF(AM125=0,期末余额_优化情景!AM14*CB70,IF(AM125&gt;0,AM125*CB15,AM125*AM15))</f>
        <v>0</v>
      </c>
      <c r="CC180" s="92">
        <f>IF(AN125=0,期末余额_优化情景!AN14*CC70,IF(AN125&gt;0,AN125*CC15,AN125*AN15))</f>
        <v>0</v>
      </c>
      <c r="CD180" s="92">
        <f>IF(AO125=0,期末余额_优化情景!AO14*CD70,IF(AO125&gt;0,AO125*CD15,AO125*AO15))</f>
        <v>0</v>
      </c>
    </row>
    <row r="181" spans="1:82" ht="16.5">
      <c r="A181" s="17" t="str">
        <f t="shared" si="4"/>
        <v>其他债券</v>
      </c>
      <c r="B181" s="92">
        <f>IF(B126=0,存量业务到期结构!E15*B71,IF(B126&gt;0,B126*B16,B126*AQ16))</f>
        <v>-5.7495267512100039</v>
      </c>
      <c r="C181" s="92">
        <f>IF(C126=0,期末余额_优化情景!C15*C71,IF(C126&gt;0,C126*C16,C126*AR16))</f>
        <v>-0.80246886619694191</v>
      </c>
      <c r="D181" s="92">
        <f>IF(D126=0,期末余额_优化情景!D15*D71,IF(D126&gt;0,D126*D16,D126*AS16))</f>
        <v>17.873170201660692</v>
      </c>
      <c r="E181" s="92">
        <f>IF(E126=0,期末余额_优化情景!E15*E71,IF(E126&gt;0,E126*E16,E126*AT16))</f>
        <v>17.873170201660969</v>
      </c>
      <c r="F181" s="92">
        <f>IF(F126=0,期末余额_优化情景!F15*F71,IF(F126&gt;0,F126*F16,F126*AU16))</f>
        <v>17.873170201660692</v>
      </c>
      <c r="G181" s="92">
        <f>IF(G126=0,期末余额_优化情景!G15*G71,IF(G126&gt;0,G126*G16,G126*AV16))</f>
        <v>17.873170201660692</v>
      </c>
      <c r="H181" s="92">
        <f>IF(H126=0,期末余额_优化情景!H15*H71,IF(H126&gt;0,H126*H16,H126*AW16))</f>
        <v>17.873170201660692</v>
      </c>
      <c r="I181" s="92">
        <f>IF(I126=0,期末余额_优化情景!I15*I71,IF(I126&gt;0,I126*I16,I126*AX16))</f>
        <v>17.873170201660692</v>
      </c>
      <c r="J181" s="92">
        <f>IF(J126=0,期末余额_优化情景!J15*J71,IF(J126&gt;0,J126*J16,J126*AY16))</f>
        <v>17.873170201660969</v>
      </c>
      <c r="K181" s="92">
        <f>IF(K126=0,期末余额_优化情景!K15*K71,IF(K126&gt;0,K126*K16,K126*AZ16))</f>
        <v>17.873170201660692</v>
      </c>
      <c r="L181" s="92">
        <f>IF(L126=0,期末余额_优化情景!L15*L71,IF(L126&gt;0,L126*L16,L126*BA16))</f>
        <v>17.873170201660692</v>
      </c>
      <c r="M181" s="92">
        <f>IF(M126=0,期末余额_优化情景!M15*M71,IF(M126&gt;0,M126*M16,M126*BB16))</f>
        <v>17.873170201660969</v>
      </c>
      <c r="N181" s="92">
        <f>IF(N126=0,期末余额_优化情景!N15*N71,IF(N126&gt;0,N126*N16,N126*BC16))</f>
        <v>17.873170201660692</v>
      </c>
      <c r="O181" s="92">
        <f>IF(O126=0,期末余额_优化情景!O15*O71,IF(O126&gt;0,O126*O16,O126*BD16))</f>
        <v>23.857233086679635</v>
      </c>
      <c r="P181" s="92">
        <f>IF(P126=0,期末余额_优化情景!P15*P71,IF(P126&gt;0,P126*P16,P126*BE16))</f>
        <v>0</v>
      </c>
      <c r="Q181" s="92">
        <f>IF(Q126=0,期末余额_优化情景!Q15*Q71,IF(Q126&gt;0,Q126*Q16,Q126*BF16))</f>
        <v>0</v>
      </c>
      <c r="R181" s="92">
        <f>IF(R126=0,期末余额_优化情景!R15*R71,IF(R126&gt;0,R126*R16,R126*BG16))</f>
        <v>0</v>
      </c>
      <c r="S181" s="92">
        <f>IF(S126=0,期末余额_优化情景!S15*S71,IF(S126&gt;0,S126*S16,S126*BH16))</f>
        <v>0</v>
      </c>
      <c r="T181" s="92">
        <f>IF(T126=0,期末余额_优化情景!T15*T71,IF(T126&gt;0,T126*T16,T126*BI16))</f>
        <v>0</v>
      </c>
      <c r="U181" s="92">
        <f>IF(U126=0,期末余额_优化情景!U15*U71,IF(U126&gt;0,U126*U16,U126*BJ16))</f>
        <v>0</v>
      </c>
      <c r="V181" s="92">
        <f>IF(V126=0,期末余额_优化情景!V15*V71,IF(V126&gt;0,V126*V16,V126*BK16))</f>
        <v>0</v>
      </c>
      <c r="W181" s="92">
        <f>IF(W126=0,期末余额_优化情景!W15*W71,IF(W126&gt;0,W126*W16,W126*BL16))</f>
        <v>0</v>
      </c>
      <c r="X181" s="92">
        <f>IF(X126=0,期末余额_优化情景!X15*X71,IF(X126&gt;0,X126*X16,X126*BM16))</f>
        <v>0</v>
      </c>
      <c r="Y181" s="92">
        <f>IF(Y126=0,期末余额_优化情景!Y15*Y71,IF(Y126&gt;0,Y126*Y16,Y126*BN16))</f>
        <v>0</v>
      </c>
      <c r="Z181" s="92">
        <f>IF(Z126=0,期末余额_优化情景!Z15*Z71,IF(Z126&gt;0,Z126*Z16,Z126*BO16))</f>
        <v>0</v>
      </c>
      <c r="AA181" s="92">
        <f>IF(AA126=0,期末余额_优化情景!AA15*AA71,IF(AA126&gt;0,AA126*AA16,AA126*BP16))</f>
        <v>0</v>
      </c>
      <c r="AB181" s="92">
        <f>IF(AB126=0,期末余额_优化情景!AB15*AB71,IF(AB126&gt;0,AB126*AB16,AB126*BQ16))</f>
        <v>0</v>
      </c>
      <c r="AC181" s="92">
        <f>IF(AC126=0,期末余额_优化情景!AC15*AC71,IF(AC126&gt;0,AC126*AC16,AC126*BR16))</f>
        <v>0</v>
      </c>
      <c r="AD181" s="92">
        <f>IF(AD126=0,期末余额_优化情景!AD15*AD71,IF(AD126&gt;0,AD126*AD16,AD126*BS16))</f>
        <v>0</v>
      </c>
      <c r="AE181" s="92">
        <f>IF(AE126=0,期末余额_优化情景!AE15*AE71,IF(AE126&gt;0,AE126*AE16,AE126*BT16))</f>
        <v>0</v>
      </c>
      <c r="AF181" s="92">
        <f>IF(AF126=0,期末余额_优化情景!AF15*AF71,IF(AF126&gt;0,AF126*AF16,AF126*BU16))</f>
        <v>0</v>
      </c>
      <c r="AG181" s="92">
        <f>IF(AG126=0,期末余额_优化情景!AG15*AG71,IF(AG126&gt;0,AG126*AG16,AG126*BV16))</f>
        <v>0</v>
      </c>
      <c r="AH181" s="92">
        <f>IF(AH126=0,期末余额_优化情景!AH15*AH71,IF(AH126&gt;0,AH126*AH16,AH126*BW16))</f>
        <v>0</v>
      </c>
      <c r="AI181" s="92">
        <f>IF(AI126=0,期末余额_优化情景!AI15*AI71,IF(AI126&gt;0,AI126*AI16,AI126*BX16))</f>
        <v>0</v>
      </c>
      <c r="AJ181" s="92">
        <f>IF(AJ126=0,期末余额_优化情景!AJ15*AJ71,IF(AJ126&gt;0,AJ126*AJ16,AJ126*BY16))</f>
        <v>0</v>
      </c>
      <c r="AK181" s="92">
        <f>IF(AK126=0,期末余额_优化情景!AK15*AK71,IF(AK126&gt;0,AK126*AK16,AK126*BZ16))</f>
        <v>0</v>
      </c>
      <c r="AL181" s="92">
        <f>IF(AL126=0,期末余额_优化情景!AL15*AL71,IF(AL126&gt;0,AL126*AL16,AL126*CA16))</f>
        <v>0</v>
      </c>
      <c r="AM181" s="92">
        <f>IF(AM126=0,期末余额_优化情景!AM15*AM71,IF(AM126&gt;0,AM126*AM16,AM126*CB16))</f>
        <v>0</v>
      </c>
      <c r="AN181" s="92">
        <f>IF(AN126=0,期末余额_优化情景!AN15*AN71,IF(AN126&gt;0,AN126*AN16,AN126*CC16))</f>
        <v>0</v>
      </c>
      <c r="AO181" s="92">
        <f>IF(AO126=0,期末余额_优化情景!AO15*AO71,IF(AO126&gt;0,AO126*AO16,AO126*CD16))</f>
        <v>0</v>
      </c>
      <c r="AQ181" s="92">
        <f>IF(B126=0,存量业务到期结构!E15*AQ71,IF(B126&gt;0,B126*AQ16,B126*B16))</f>
        <v>-7.3175795015400036</v>
      </c>
      <c r="AR181" s="92">
        <f>IF(C126=0,期末余额_优化情景!C15*AR71,IF(C126&gt;0,C126*AR16,C126*C16))</f>
        <v>-1.0213240115233806</v>
      </c>
      <c r="AS181" s="92">
        <f>IF(D126=0,期末余额_优化情景!D15*AS71,IF(D126&gt;0,D126*AS16,D126*D16))</f>
        <v>14.043205158447689</v>
      </c>
      <c r="AT181" s="92">
        <f>IF(E126=0,期末余额_优化情景!E15*AT71,IF(E126&gt;0,E126*AT16,E126*E16))</f>
        <v>14.043205158447908</v>
      </c>
      <c r="AU181" s="92">
        <f>IF(F126=0,期末余额_优化情景!F15*AU71,IF(F126&gt;0,F126*AU16,F126*F16))</f>
        <v>14.043205158447689</v>
      </c>
      <c r="AV181" s="92">
        <f>IF(G126=0,期末余额_优化情景!G15*AV71,IF(G126&gt;0,G126*AV16,G126*G16))</f>
        <v>14.043205158447689</v>
      </c>
      <c r="AW181" s="92">
        <f>IF(H126=0,期末余额_优化情景!H15*AW71,IF(H126&gt;0,H126*AW16,H126*H16))</f>
        <v>14.043205158447689</v>
      </c>
      <c r="AX181" s="92">
        <f>IF(I126=0,期末余额_优化情景!I15*AX71,IF(I126&gt;0,I126*AX16,I126*I16))</f>
        <v>14.043205158447689</v>
      </c>
      <c r="AY181" s="92">
        <f>IF(J126=0,期末余额_优化情景!J15*AY71,IF(J126&gt;0,J126*AY16,J126*J16))</f>
        <v>14.043205158447908</v>
      </c>
      <c r="AZ181" s="92">
        <f>IF(K126=0,期末余额_优化情景!K15*AZ71,IF(K126&gt;0,K126*AZ16,K126*K16))</f>
        <v>14.043205158447689</v>
      </c>
      <c r="BA181" s="92">
        <f>IF(L126=0,期末余额_优化情景!L15*BA71,IF(L126&gt;0,L126*BA16,L126*L16))</f>
        <v>14.043205158447689</v>
      </c>
      <c r="BB181" s="92">
        <f>IF(M126=0,期末余额_优化情景!M15*BB71,IF(M126&gt;0,M126*BB16,M126*M16))</f>
        <v>14.043205158447908</v>
      </c>
      <c r="BC181" s="92">
        <f>IF(N126=0,期末余额_优化情景!N15*BC71,IF(N126&gt;0,N126*BC16,N126*N16))</f>
        <v>14.043205158447689</v>
      </c>
      <c r="BD181" s="92">
        <f>IF(O126=0,期末余额_优化情景!O15*BD71,IF(O126&gt;0,O126*BD16,O126*O16))</f>
        <v>-23.857233086679635</v>
      </c>
      <c r="BE181" s="92">
        <f>IF(P126=0,期末余额_优化情景!P15*BE71,IF(P126&gt;0,P126*BE16,P126*P16))</f>
        <v>0</v>
      </c>
      <c r="BF181" s="92">
        <f>IF(Q126=0,期末余额_优化情景!Q15*BF71,IF(Q126&gt;0,Q126*BF16,Q126*Q16))</f>
        <v>0</v>
      </c>
      <c r="BG181" s="92">
        <f>IF(R126=0,期末余额_优化情景!R15*BG71,IF(R126&gt;0,R126*BG16,R126*R16))</f>
        <v>0</v>
      </c>
      <c r="BH181" s="92">
        <f>IF(S126=0,期末余额_优化情景!S15*BH71,IF(S126&gt;0,S126*BH16,S126*S16))</f>
        <v>0</v>
      </c>
      <c r="BI181" s="92">
        <f>IF(T126=0,期末余额_优化情景!T15*BI71,IF(T126&gt;0,T126*BI16,T126*T16))</f>
        <v>0</v>
      </c>
      <c r="BJ181" s="92">
        <f>IF(U126=0,期末余额_优化情景!U15*BJ71,IF(U126&gt;0,U126*BJ16,U126*U16))</f>
        <v>0</v>
      </c>
      <c r="BK181" s="92">
        <f>IF(V126=0,期末余额_优化情景!V15*BK71,IF(V126&gt;0,V126*BK16,V126*V16))</f>
        <v>0</v>
      </c>
      <c r="BL181" s="92">
        <f>IF(W126=0,期末余额_优化情景!W15*BL71,IF(W126&gt;0,W126*BL16,W126*W16))</f>
        <v>0</v>
      </c>
      <c r="BM181" s="92">
        <f>IF(X126=0,期末余额_优化情景!X15*BM71,IF(X126&gt;0,X126*BM16,X126*X16))</f>
        <v>0</v>
      </c>
      <c r="BN181" s="92">
        <f>IF(Y126=0,期末余额_优化情景!Y15*BN71,IF(Y126&gt;0,Y126*BN16,Y126*Y16))</f>
        <v>0</v>
      </c>
      <c r="BO181" s="92">
        <f>IF(Z126=0,期末余额_优化情景!Z15*BO71,IF(Z126&gt;0,Z126*BO16,Z126*Z16))</f>
        <v>0</v>
      </c>
      <c r="BP181" s="92">
        <f>IF(AA126=0,期末余额_优化情景!AA15*BP71,IF(AA126&gt;0,AA126*BP16,AA126*AA16))</f>
        <v>0</v>
      </c>
      <c r="BQ181" s="92">
        <f>IF(AB126=0,期末余额_优化情景!AB15*BQ71,IF(AB126&gt;0,AB126*BQ16,AB126*AB16))</f>
        <v>0</v>
      </c>
      <c r="BR181" s="92">
        <f>IF(AC126=0,期末余额_优化情景!AC15*BR71,IF(AC126&gt;0,AC126*BR16,AC126*AC16))</f>
        <v>0</v>
      </c>
      <c r="BS181" s="92">
        <f>IF(AD126=0,期末余额_优化情景!AD15*BS71,IF(AD126&gt;0,AD126*BS16,AD126*AD16))</f>
        <v>0</v>
      </c>
      <c r="BT181" s="92">
        <f>IF(AE126=0,期末余额_优化情景!AE15*BT71,IF(AE126&gt;0,AE126*BT16,AE126*AE16))</f>
        <v>0</v>
      </c>
      <c r="BU181" s="92">
        <f>IF(AF126=0,期末余额_优化情景!AF15*BU71,IF(AF126&gt;0,AF126*BU16,AF126*AF16))</f>
        <v>0</v>
      </c>
      <c r="BV181" s="92">
        <f>IF(AG126=0,期末余额_优化情景!AG15*BV71,IF(AG126&gt;0,AG126*BV16,AG126*AG16))</f>
        <v>0</v>
      </c>
      <c r="BW181" s="92">
        <f>IF(AH126=0,期末余额_优化情景!AH15*BW71,IF(AH126&gt;0,AH126*BW16,AH126*AH16))</f>
        <v>0</v>
      </c>
      <c r="BX181" s="92">
        <f>IF(AI126=0,期末余额_优化情景!AI15*BX71,IF(AI126&gt;0,AI126*BX16,AI126*AI16))</f>
        <v>0</v>
      </c>
      <c r="BY181" s="92">
        <f>IF(AJ126=0,期末余额_优化情景!AJ15*BY71,IF(AJ126&gt;0,AJ126*BY16,AJ126*AJ16))</f>
        <v>0</v>
      </c>
      <c r="BZ181" s="92">
        <f>IF(AK126=0,期末余额_优化情景!AK15*BZ71,IF(AK126&gt;0,AK126*BZ16,AK126*AK16))</f>
        <v>0</v>
      </c>
      <c r="CA181" s="92">
        <f>IF(AL126=0,期末余额_优化情景!AL15*CA71,IF(AL126&gt;0,AL126*CA16,AL126*AL16))</f>
        <v>0</v>
      </c>
      <c r="CB181" s="92">
        <f>IF(AM126=0,期末余额_优化情景!AM15*CB71,IF(AM126&gt;0,AM126*CB16,AM126*AM16))</f>
        <v>0</v>
      </c>
      <c r="CC181" s="92">
        <f>IF(AN126=0,期末余额_优化情景!AN15*CC71,IF(AN126&gt;0,AN126*CC16,AN126*AN16))</f>
        <v>0</v>
      </c>
      <c r="CD181" s="92">
        <f>IF(AO126=0,期末余额_优化情景!AO15*CD71,IF(AO126&gt;0,AO126*CD16,AO126*AO16))</f>
        <v>0</v>
      </c>
    </row>
    <row r="182" spans="1:82" ht="16.5">
      <c r="A182" s="16" t="str">
        <f t="shared" si="4"/>
        <v>非标投资</v>
      </c>
      <c r="B182" s="75"/>
      <c r="C182" s="75"/>
      <c r="D182" s="75"/>
      <c r="E182" s="75"/>
      <c r="F182" s="75"/>
      <c r="G182" s="75"/>
      <c r="H182" s="75"/>
      <c r="I182" s="75"/>
      <c r="J182" s="75"/>
      <c r="K182" s="75"/>
      <c r="L182" s="75"/>
      <c r="M182" s="75"/>
      <c r="N182" s="75"/>
      <c r="O182" s="75"/>
      <c r="P182" s="75"/>
      <c r="Q182" s="75"/>
      <c r="R182" s="75"/>
      <c r="S182" s="75"/>
      <c r="T182" s="75"/>
      <c r="U182" s="75"/>
      <c r="V182" s="75"/>
      <c r="W182" s="75"/>
      <c r="X182" s="75"/>
      <c r="Y182" s="75"/>
      <c r="Z182" s="75"/>
      <c r="AA182" s="75"/>
      <c r="AB182" s="75"/>
      <c r="AC182" s="75"/>
      <c r="AD182" s="75"/>
      <c r="AE182" s="75"/>
      <c r="AF182" s="75"/>
      <c r="AG182" s="75"/>
      <c r="AH182" s="75"/>
      <c r="AI182" s="75"/>
      <c r="AJ182" s="75"/>
      <c r="AK182" s="75"/>
      <c r="AL182" s="75"/>
      <c r="AM182" s="75"/>
      <c r="AN182" s="75"/>
      <c r="AO182" s="75"/>
      <c r="AQ182" s="75"/>
      <c r="AR182" s="75"/>
      <c r="AS182" s="75"/>
      <c r="AT182" s="75"/>
      <c r="AU182" s="75"/>
      <c r="AV182" s="75"/>
      <c r="AW182" s="75"/>
      <c r="AX182" s="75"/>
      <c r="AY182" s="75"/>
      <c r="AZ182" s="75"/>
      <c r="BA182" s="75"/>
      <c r="BB182" s="75"/>
      <c r="BC182" s="75"/>
      <c r="BD182" s="75"/>
      <c r="BE182" s="75"/>
      <c r="BF182" s="75"/>
      <c r="BG182" s="75"/>
      <c r="BH182" s="75"/>
      <c r="BI182" s="75"/>
      <c r="BJ182" s="75"/>
      <c r="BK182" s="75"/>
      <c r="BL182" s="75"/>
      <c r="BM182" s="75"/>
      <c r="BN182" s="75"/>
      <c r="BO182" s="75"/>
      <c r="BP182" s="75"/>
      <c r="BQ182" s="75"/>
      <c r="BR182" s="75"/>
      <c r="BS182" s="75"/>
      <c r="BT182" s="75"/>
      <c r="BU182" s="75"/>
      <c r="BV182" s="75"/>
      <c r="BW182" s="75"/>
      <c r="BX182" s="75"/>
      <c r="BY182" s="75"/>
      <c r="BZ182" s="75"/>
      <c r="CA182" s="75"/>
      <c r="CB182" s="75"/>
      <c r="CC182" s="75"/>
      <c r="CD182" s="75"/>
    </row>
    <row r="183" spans="1:82" ht="16.5">
      <c r="A183" s="17" t="str">
        <f t="shared" si="4"/>
        <v>信贷类非标投资</v>
      </c>
      <c r="B183" s="92">
        <f>IF(B128=0,存量业务到期结构!E17*B73,IF(B128&gt;0,B128*B18,B128*AQ18))</f>
        <v>-44.999097138000209</v>
      </c>
      <c r="C183" s="92">
        <f>IF(C128=0,期末余额_优化情景!C17*C73,IF(C128&gt;0,C128*C18,C128*AR18))</f>
        <v>-73.125</v>
      </c>
      <c r="D183" s="92">
        <f>IF(D128=0,期末余额_优化情景!D17*D73,IF(D128&gt;0,D128*D18,D128*AS18))</f>
        <v>-56.25</v>
      </c>
      <c r="E183" s="92">
        <f>IF(E128=0,期末余额_优化情景!E17*E73,IF(E128&gt;0,E128*E18,E128*AT18))</f>
        <v>-56.25</v>
      </c>
      <c r="F183" s="92">
        <f>IF(F128=0,期末余额_优化情景!F17*F73,IF(F128&gt;0,F128*F18,F128*AU18))</f>
        <v>-56.25</v>
      </c>
      <c r="G183" s="92">
        <f>IF(G128=0,期末余额_优化情景!G17*G73,IF(G128&gt;0,G128*G18,G128*AV18))</f>
        <v>-56.25</v>
      </c>
      <c r="H183" s="92">
        <f>IF(H128=0,期末余额_优化情景!H17*H73,IF(H128&gt;0,H128*H18,H128*AW18))</f>
        <v>-56.25</v>
      </c>
      <c r="I183" s="92">
        <f>IF(I128=0,期末余额_优化情景!I17*I73,IF(I128&gt;0,I128*I18,I128*AX18))</f>
        <v>-56.25</v>
      </c>
      <c r="J183" s="92">
        <f>IF(J128=0,期末余额_优化情景!J17*J73,IF(J128&gt;0,J128*J18,J128*AY18))</f>
        <v>-56.25</v>
      </c>
      <c r="K183" s="92">
        <f>IF(K128=0,期末余额_优化情景!K17*K73,IF(K128&gt;0,K128*K18,K128*AZ18))</f>
        <v>-56.25</v>
      </c>
      <c r="L183" s="92">
        <f>IF(L128=0,期末余额_优化情景!L17*L73,IF(L128&gt;0,L128*L18,L128*BA18))</f>
        <v>-56.25</v>
      </c>
      <c r="M183" s="92">
        <f>IF(M128=0,期末余额_优化情景!M17*M73,IF(M128&gt;0,M128*M18,M128*BB18))</f>
        <v>-56.25</v>
      </c>
      <c r="N183" s="92">
        <f>IF(N128=0,期末余额_优化情景!N17*N73,IF(N128&gt;0,N128*N18,N128*BC18))</f>
        <v>-56.25</v>
      </c>
      <c r="O183" s="92">
        <f>IF(O128=0,期末余额_优化情景!O17*O73,IF(O128&gt;0,O128*O18,O128*BD18))</f>
        <v>12.279300410743003</v>
      </c>
      <c r="P183" s="92">
        <f>IF(P128=0,期末余额_优化情景!P17*P73,IF(P128&gt;0,P128*P18,P128*BE18))</f>
        <v>0</v>
      </c>
      <c r="Q183" s="92">
        <f>IF(Q128=0,期末余额_优化情景!Q17*Q73,IF(Q128&gt;0,Q128*Q18,Q128*BF18))</f>
        <v>0</v>
      </c>
      <c r="R183" s="92">
        <f>IF(R128=0,期末余额_优化情景!R17*R73,IF(R128&gt;0,R128*R18,R128*BG18))</f>
        <v>0</v>
      </c>
      <c r="S183" s="92">
        <f>IF(S128=0,期末余额_优化情景!S17*S73,IF(S128&gt;0,S128*S18,S128*BH18))</f>
        <v>0</v>
      </c>
      <c r="T183" s="92">
        <f>IF(T128=0,期末余额_优化情景!T17*T73,IF(T128&gt;0,T128*T18,T128*BI18))</f>
        <v>0</v>
      </c>
      <c r="U183" s="92">
        <f>IF(U128=0,期末余额_优化情景!U17*U73,IF(U128&gt;0,U128*U18,U128*BJ18))</f>
        <v>0</v>
      </c>
      <c r="V183" s="92">
        <f>IF(V128=0,期末余额_优化情景!V17*V73,IF(V128&gt;0,V128*V18,V128*BK18))</f>
        <v>0</v>
      </c>
      <c r="W183" s="92">
        <f>IF(W128=0,期末余额_优化情景!W17*W73,IF(W128&gt;0,W128*W18,W128*BL18))</f>
        <v>0</v>
      </c>
      <c r="X183" s="92">
        <f>IF(X128=0,期末余额_优化情景!X17*X73,IF(X128&gt;0,X128*X18,X128*BM18))</f>
        <v>0</v>
      </c>
      <c r="Y183" s="92">
        <f>IF(Y128=0,期末余额_优化情景!Y17*Y73,IF(Y128&gt;0,Y128*Y18,Y128*BN18))</f>
        <v>0</v>
      </c>
      <c r="Z183" s="92">
        <f>IF(Z128=0,期末余额_优化情景!Z17*Z73,IF(Z128&gt;0,Z128*Z18,Z128*BO18))</f>
        <v>0</v>
      </c>
      <c r="AA183" s="92">
        <f>IF(AA128=0,期末余额_优化情景!AA17*AA73,IF(AA128&gt;0,AA128*AA18,AA128*BP18))</f>
        <v>0</v>
      </c>
      <c r="AB183" s="92">
        <f>IF(AB128=0,期末余额_优化情景!AB17*AB73,IF(AB128&gt;0,AB128*AB18,AB128*BQ18))</f>
        <v>0</v>
      </c>
      <c r="AC183" s="92">
        <f>IF(AC128=0,期末余额_优化情景!AC17*AC73,IF(AC128&gt;0,AC128*AC18,AC128*BR18))</f>
        <v>0</v>
      </c>
      <c r="AD183" s="92">
        <f>IF(AD128=0,期末余额_优化情景!AD17*AD73,IF(AD128&gt;0,AD128*AD18,AD128*BS18))</f>
        <v>0</v>
      </c>
      <c r="AE183" s="92">
        <f>IF(AE128=0,期末余额_优化情景!AE17*AE73,IF(AE128&gt;0,AE128*AE18,AE128*BT18))</f>
        <v>0</v>
      </c>
      <c r="AF183" s="92">
        <f>IF(AF128=0,期末余额_优化情景!AF17*AF73,IF(AF128&gt;0,AF128*AF18,AF128*BU18))</f>
        <v>0</v>
      </c>
      <c r="AG183" s="92">
        <f>IF(AG128=0,期末余额_优化情景!AG17*AG73,IF(AG128&gt;0,AG128*AG18,AG128*BV18))</f>
        <v>0</v>
      </c>
      <c r="AH183" s="92">
        <f>IF(AH128=0,期末余额_优化情景!AH17*AH73,IF(AH128&gt;0,AH128*AH18,AH128*BW18))</f>
        <v>0</v>
      </c>
      <c r="AI183" s="92">
        <f>IF(AI128=0,期末余额_优化情景!AI17*AI73,IF(AI128&gt;0,AI128*AI18,AI128*BX18))</f>
        <v>0</v>
      </c>
      <c r="AJ183" s="92">
        <f>IF(AJ128=0,期末余额_优化情景!AJ17*AJ73,IF(AJ128&gt;0,AJ128*AJ18,AJ128*BY18))</f>
        <v>0</v>
      </c>
      <c r="AK183" s="92">
        <f>IF(AK128=0,期末余额_优化情景!AK17*AK73,IF(AK128&gt;0,AK128*AK18,AK128*BZ18))</f>
        <v>0</v>
      </c>
      <c r="AL183" s="92">
        <f>IF(AL128=0,期末余额_优化情景!AL17*AL73,IF(AL128&gt;0,AL128*AL18,AL128*CA18))</f>
        <v>0</v>
      </c>
      <c r="AM183" s="92">
        <f>IF(AM128=0,期末余额_优化情景!AM17*AM73,IF(AM128&gt;0,AM128*AM18,AM128*CB18))</f>
        <v>0</v>
      </c>
      <c r="AN183" s="92">
        <f>IF(AN128=0,期末余额_优化情景!AN17*AN73,IF(AN128&gt;0,AN128*AN18,AN128*CC18))</f>
        <v>0</v>
      </c>
      <c r="AO183" s="92">
        <f>IF(AO128=0,期末余额_优化情景!AO17*AO73,IF(AO128&gt;0,AO128*AO18,AO128*CD18))</f>
        <v>0</v>
      </c>
      <c r="AQ183" s="92">
        <f>IF(B128=0,存量业务到期结构!E17*AQ73,IF(B128&gt;0,B128*AQ18,B128*B18))</f>
        <v>-54.998896502000257</v>
      </c>
      <c r="AR183" s="92">
        <f>IF(C128=0,期末余额_优化情景!C17*AR73,IF(C128&gt;0,C128*AR18,C128*C18))</f>
        <v>-89.375000000000014</v>
      </c>
      <c r="AS183" s="92">
        <f>IF(D128=0,期末余额_优化情景!D17*AS73,IF(D128&gt;0,D128*AS18,D128*D18))</f>
        <v>-68.75</v>
      </c>
      <c r="AT183" s="92">
        <f>IF(E128=0,期末余额_优化情景!E17*AT73,IF(E128&gt;0,E128*AT18,E128*E18))</f>
        <v>-68.75</v>
      </c>
      <c r="AU183" s="92">
        <f>IF(F128=0,期末余额_优化情景!F17*AU73,IF(F128&gt;0,F128*AU18,F128*F18))</f>
        <v>-68.75</v>
      </c>
      <c r="AV183" s="92">
        <f>IF(G128=0,期末余额_优化情景!G17*AV73,IF(G128&gt;0,G128*AV18,G128*G18))</f>
        <v>-68.75</v>
      </c>
      <c r="AW183" s="92">
        <f>IF(H128=0,期末余额_优化情景!H17*AW73,IF(H128&gt;0,H128*AW18,H128*H18))</f>
        <v>-68.75</v>
      </c>
      <c r="AX183" s="92">
        <f>IF(I128=0,期末余额_优化情景!I17*AX73,IF(I128&gt;0,I128*AX18,I128*I18))</f>
        <v>-68.75</v>
      </c>
      <c r="AY183" s="92">
        <f>IF(J128=0,期末余额_优化情景!J17*AY73,IF(J128&gt;0,J128*AY18,J128*J18))</f>
        <v>-68.75</v>
      </c>
      <c r="AZ183" s="92">
        <f>IF(K128=0,期末余额_优化情景!K17*AZ73,IF(K128&gt;0,K128*AZ18,K128*K18))</f>
        <v>-68.75</v>
      </c>
      <c r="BA183" s="92">
        <f>IF(L128=0,期末余额_优化情景!L17*BA73,IF(L128&gt;0,L128*BA18,L128*L18))</f>
        <v>-68.75</v>
      </c>
      <c r="BB183" s="92">
        <f>IF(M128=0,期末余额_优化情景!M17*BB73,IF(M128&gt;0,M128*BB18,M128*M18))</f>
        <v>-68.75</v>
      </c>
      <c r="BC183" s="92">
        <f>IF(N128=0,期末余额_优化情景!N17*BC73,IF(N128&gt;0,N128*BC18,N128*N18))</f>
        <v>-68.75</v>
      </c>
      <c r="BD183" s="92">
        <f>IF(O128=0,期末余额_优化情景!O17*BD73,IF(O128&gt;0,O128*BD18,O128*O18))</f>
        <v>-12.279300410743003</v>
      </c>
      <c r="BE183" s="92">
        <f>IF(P128=0,期末余额_优化情景!P17*BE73,IF(P128&gt;0,P128*BE18,P128*P18))</f>
        <v>0</v>
      </c>
      <c r="BF183" s="92">
        <f>IF(Q128=0,期末余额_优化情景!Q17*BF73,IF(Q128&gt;0,Q128*BF18,Q128*Q18))</f>
        <v>0</v>
      </c>
      <c r="BG183" s="92">
        <f>IF(R128=0,期末余额_优化情景!R17*BG73,IF(R128&gt;0,R128*BG18,R128*R18))</f>
        <v>0</v>
      </c>
      <c r="BH183" s="92">
        <f>IF(S128=0,期末余额_优化情景!S17*BH73,IF(S128&gt;0,S128*BH18,S128*S18))</f>
        <v>0</v>
      </c>
      <c r="BI183" s="92">
        <f>IF(T128=0,期末余额_优化情景!T17*BI73,IF(T128&gt;0,T128*BI18,T128*T18))</f>
        <v>0</v>
      </c>
      <c r="BJ183" s="92">
        <f>IF(U128=0,期末余额_优化情景!U17*BJ73,IF(U128&gt;0,U128*BJ18,U128*U18))</f>
        <v>0</v>
      </c>
      <c r="BK183" s="92">
        <f>IF(V128=0,期末余额_优化情景!V17*BK73,IF(V128&gt;0,V128*BK18,V128*V18))</f>
        <v>0</v>
      </c>
      <c r="BL183" s="92">
        <f>IF(W128=0,期末余额_优化情景!W17*BL73,IF(W128&gt;0,W128*BL18,W128*W18))</f>
        <v>0</v>
      </c>
      <c r="BM183" s="92">
        <f>IF(X128=0,期末余额_优化情景!X17*BM73,IF(X128&gt;0,X128*BM18,X128*X18))</f>
        <v>0</v>
      </c>
      <c r="BN183" s="92">
        <f>IF(Y128=0,期末余额_优化情景!Y17*BN73,IF(Y128&gt;0,Y128*BN18,Y128*Y18))</f>
        <v>0</v>
      </c>
      <c r="BO183" s="92">
        <f>IF(Z128=0,期末余额_优化情景!Z17*BO73,IF(Z128&gt;0,Z128*BO18,Z128*Z18))</f>
        <v>0</v>
      </c>
      <c r="BP183" s="92">
        <f>IF(AA128=0,期末余额_优化情景!AA17*BP73,IF(AA128&gt;0,AA128*BP18,AA128*AA18))</f>
        <v>0</v>
      </c>
      <c r="BQ183" s="92">
        <f>IF(AB128=0,期末余额_优化情景!AB17*BQ73,IF(AB128&gt;0,AB128*BQ18,AB128*AB18))</f>
        <v>0</v>
      </c>
      <c r="BR183" s="92">
        <f>IF(AC128=0,期末余额_优化情景!AC17*BR73,IF(AC128&gt;0,AC128*BR18,AC128*AC18))</f>
        <v>0</v>
      </c>
      <c r="BS183" s="92">
        <f>IF(AD128=0,期末余额_优化情景!AD17*BS73,IF(AD128&gt;0,AD128*BS18,AD128*AD18))</f>
        <v>0</v>
      </c>
      <c r="BT183" s="92">
        <f>IF(AE128=0,期末余额_优化情景!AE17*BT73,IF(AE128&gt;0,AE128*BT18,AE128*AE18))</f>
        <v>0</v>
      </c>
      <c r="BU183" s="92">
        <f>IF(AF128=0,期末余额_优化情景!AF17*BU73,IF(AF128&gt;0,AF128*BU18,AF128*AF18))</f>
        <v>0</v>
      </c>
      <c r="BV183" s="92">
        <f>IF(AG128=0,期末余额_优化情景!AG17*BV73,IF(AG128&gt;0,AG128*BV18,AG128*AG18))</f>
        <v>0</v>
      </c>
      <c r="BW183" s="92">
        <f>IF(AH128=0,期末余额_优化情景!AH17*BW73,IF(AH128&gt;0,AH128*BW18,AH128*AH18))</f>
        <v>0</v>
      </c>
      <c r="BX183" s="92">
        <f>IF(AI128=0,期末余额_优化情景!AI17*BX73,IF(AI128&gt;0,AI128*BX18,AI128*AI18))</f>
        <v>0</v>
      </c>
      <c r="BY183" s="92">
        <f>IF(AJ128=0,期末余额_优化情景!AJ17*BY73,IF(AJ128&gt;0,AJ128*BY18,AJ128*AJ18))</f>
        <v>0</v>
      </c>
      <c r="BZ183" s="92">
        <f>IF(AK128=0,期末余额_优化情景!AK17*BZ73,IF(AK128&gt;0,AK128*BZ18,AK128*AK18))</f>
        <v>0</v>
      </c>
      <c r="CA183" s="92">
        <f>IF(AL128=0,期末余额_优化情景!AL17*CA73,IF(AL128&gt;0,AL128*CA18,AL128*AL18))</f>
        <v>0</v>
      </c>
      <c r="CB183" s="92">
        <f>IF(AM128=0,期末余额_优化情景!AM17*CB73,IF(AM128&gt;0,AM128*CB18,AM128*AM18))</f>
        <v>0</v>
      </c>
      <c r="CC183" s="92">
        <f>IF(AN128=0,期末余额_优化情景!AN17*CC73,IF(AN128&gt;0,AN128*CC18,AN128*AN18))</f>
        <v>0</v>
      </c>
      <c r="CD183" s="92">
        <f>IF(AO128=0,期末余额_优化情景!AO17*CD73,IF(AO128&gt;0,AO128*CD18,AO128*AO18))</f>
        <v>0</v>
      </c>
    </row>
    <row r="184" spans="1:82" ht="16.5">
      <c r="A184" s="17" t="str">
        <f t="shared" si="4"/>
        <v>非信贷类非标投资</v>
      </c>
      <c r="B184" s="92">
        <f>IF(B129=0,存量业务到期结构!E18*B74,IF(B129&gt;0,B129*B19,B129*AQ19))</f>
        <v>-43.865078670000401</v>
      </c>
      <c r="C184" s="92">
        <f>IF(C129=0,期末余额_优化情景!C18*C74,IF(C129&gt;0,C129*C19,C129*AR19))</f>
        <v>520</v>
      </c>
      <c r="D184" s="92">
        <f>IF(D129=0,期末余额_优化情景!D18*D74,IF(D129&gt;0,D129*D19,D129*AS19))</f>
        <v>28.458814738046986</v>
      </c>
      <c r="E184" s="92">
        <f>IF(E129=0,期末余额_优化情景!E18*E74,IF(E129&gt;0,E129*E19,E129*AT19))</f>
        <v>28.508657606895159</v>
      </c>
      <c r="F184" s="92">
        <f>IF(F129=0,期末余额_优化情景!F18*F74,IF(F129&gt;0,F129*F19,F129*AU19))</f>
        <v>28.508627606895161</v>
      </c>
      <c r="G184" s="92">
        <f>IF(G129=0,期末余额_优化情景!G18*G74,IF(G129&gt;0,G129*G19,G129*AV19))</f>
        <v>28.508654279192985</v>
      </c>
      <c r="H184" s="92">
        <f>IF(H129=0,期末余额_优化情景!H18*H74,IF(H129&gt;0,H129*H19,H129*AW19))</f>
        <v>29.363943907568778</v>
      </c>
      <c r="I184" s="92">
        <f>IF(I129=0,期末余额_优化情景!I18*I74,IF(I129&gt;0,I129*I19,I129*AX19))</f>
        <v>29.363913910168264</v>
      </c>
      <c r="J184" s="92">
        <f>IF(J129=0,期末余额_优化情景!J18*J74,IF(J129&gt;0,J129*J19,J129*AY19))</f>
        <v>29.363883910168266</v>
      </c>
      <c r="K184" s="92">
        <f>IF(K129=0,期末余额_优化情景!K18*K74,IF(K129&gt;0,K129*K19,K129*AZ19))</f>
        <v>29.363853910168267</v>
      </c>
      <c r="L184" s="92">
        <f>IF(L129=0,期末余额_优化情景!L18*L74,IF(L129&gt;0,L129*L19,L129*BA19))</f>
        <v>29.363823910168268</v>
      </c>
      <c r="M184" s="92">
        <f>IF(M129=0,期末余额_优化情景!M18*M74,IF(M129&gt;0,M129*M19,M129*BB19))</f>
        <v>29.363793910168269</v>
      </c>
      <c r="N184" s="92">
        <f>IF(N129=0,期末余额_优化情景!N18*N74,IF(N129&gt;0,N129*N19,N129*BC19))</f>
        <v>29.36376391016827</v>
      </c>
      <c r="O184" s="92">
        <f>IF(O129=0,期末余额_优化情景!O18*O74,IF(O129&gt;0,O129*O19,O129*BD19))</f>
        <v>29.363733913556796</v>
      </c>
      <c r="P184" s="92">
        <f>IF(P129=0,期末余额_优化情景!P18*P74,IF(P129&gt;0,P129*P19,P129*BE19))</f>
        <v>0</v>
      </c>
      <c r="Q184" s="92">
        <f>IF(Q129=0,期末余额_优化情景!Q18*Q74,IF(Q129&gt;0,Q129*Q19,Q129*BF19))</f>
        <v>0</v>
      </c>
      <c r="R184" s="92">
        <f>IF(R129=0,期末余额_优化情景!R18*R74,IF(R129&gt;0,R129*R19,R129*BG19))</f>
        <v>0</v>
      </c>
      <c r="S184" s="92">
        <f>IF(S129=0,期末余额_优化情景!S18*S74,IF(S129&gt;0,S129*S19,S129*BH19))</f>
        <v>0</v>
      </c>
      <c r="T184" s="92">
        <f>IF(T129=0,期末余额_优化情景!T18*T74,IF(T129&gt;0,T129*T19,T129*BI19))</f>
        <v>0</v>
      </c>
      <c r="U184" s="92">
        <f>IF(U129=0,期末余额_优化情景!U18*U74,IF(U129&gt;0,U129*U19,U129*BJ19))</f>
        <v>0</v>
      </c>
      <c r="V184" s="92">
        <f>IF(V129=0,期末余额_优化情景!V18*V74,IF(V129&gt;0,V129*V19,V129*BK19))</f>
        <v>0</v>
      </c>
      <c r="W184" s="92">
        <f>IF(W129=0,期末余额_优化情景!W18*W74,IF(W129&gt;0,W129*W19,W129*BL19))</f>
        <v>0</v>
      </c>
      <c r="X184" s="92">
        <f>IF(X129=0,期末余额_优化情景!X18*X74,IF(X129&gt;0,X129*X19,X129*BM19))</f>
        <v>0</v>
      </c>
      <c r="Y184" s="92">
        <f>IF(Y129=0,期末余额_优化情景!Y18*Y74,IF(Y129&gt;0,Y129*Y19,Y129*BN19))</f>
        <v>0</v>
      </c>
      <c r="Z184" s="92">
        <f>IF(Z129=0,期末余额_优化情景!Z18*Z74,IF(Z129&gt;0,Z129*Z19,Z129*BO19))</f>
        <v>0</v>
      </c>
      <c r="AA184" s="92">
        <f>IF(AA129=0,期末余额_优化情景!AA18*AA74,IF(AA129&gt;0,AA129*AA19,AA129*BP19))</f>
        <v>0</v>
      </c>
      <c r="AB184" s="92">
        <f>IF(AB129=0,期末余额_优化情景!AB18*AB74,IF(AB129&gt;0,AB129*AB19,AB129*BQ19))</f>
        <v>0</v>
      </c>
      <c r="AC184" s="92">
        <f>IF(AC129=0,期末余额_优化情景!AC18*AC74,IF(AC129&gt;0,AC129*AC19,AC129*BR19))</f>
        <v>0</v>
      </c>
      <c r="AD184" s="92">
        <f>IF(AD129=0,期末余额_优化情景!AD18*AD74,IF(AD129&gt;0,AD129*AD19,AD129*BS19))</f>
        <v>0</v>
      </c>
      <c r="AE184" s="92">
        <f>IF(AE129=0,期末余额_优化情景!AE18*AE74,IF(AE129&gt;0,AE129*AE19,AE129*BT19))</f>
        <v>0</v>
      </c>
      <c r="AF184" s="92">
        <f>IF(AF129=0,期末余额_优化情景!AF18*AF74,IF(AF129&gt;0,AF129*AF19,AF129*BU19))</f>
        <v>0</v>
      </c>
      <c r="AG184" s="92">
        <f>IF(AG129=0,期末余额_优化情景!AG18*AG74,IF(AG129&gt;0,AG129*AG19,AG129*BV19))</f>
        <v>0</v>
      </c>
      <c r="AH184" s="92">
        <f>IF(AH129=0,期末余额_优化情景!AH18*AH74,IF(AH129&gt;0,AH129*AH19,AH129*BW19))</f>
        <v>0</v>
      </c>
      <c r="AI184" s="92">
        <f>IF(AI129=0,期末余额_优化情景!AI18*AI74,IF(AI129&gt;0,AI129*AI19,AI129*BX19))</f>
        <v>0</v>
      </c>
      <c r="AJ184" s="92">
        <f>IF(AJ129=0,期末余额_优化情景!AJ18*AJ74,IF(AJ129&gt;0,AJ129*AJ19,AJ129*BY19))</f>
        <v>0</v>
      </c>
      <c r="AK184" s="92">
        <f>IF(AK129=0,期末余额_优化情景!AK18*AK74,IF(AK129&gt;0,AK129*AK19,AK129*BZ19))</f>
        <v>0</v>
      </c>
      <c r="AL184" s="92">
        <f>IF(AL129=0,期末余额_优化情景!AL18*AL74,IF(AL129&gt;0,AL129*AL19,AL129*CA19))</f>
        <v>0</v>
      </c>
      <c r="AM184" s="92">
        <f>IF(AM129=0,期末余额_优化情景!AM18*AM74,IF(AM129&gt;0,AM129*AM19,AM129*CB19))</f>
        <v>0</v>
      </c>
      <c r="AN184" s="92">
        <f>IF(AN129=0,期末余额_优化情景!AN18*AN74,IF(AN129&gt;0,AN129*AN19,AN129*CC19))</f>
        <v>0</v>
      </c>
      <c r="AO184" s="92">
        <f>IF(AO129=0,期末余额_优化情景!AO18*AO74,IF(AO129&gt;0,AO129*AO19,AO129*CD19))</f>
        <v>0</v>
      </c>
      <c r="AQ184" s="92">
        <f>IF(B129=0,存量业务到期结构!E18*AQ74,IF(B129&gt;0,B129*AQ19,B129*B19))</f>
        <v>-43.865078670000401</v>
      </c>
      <c r="AR184" s="92">
        <f>IF(C129=0,期末余额_优化情景!C18*AR74,IF(C129&gt;0,C129*AR19,C129*C19))</f>
        <v>520</v>
      </c>
      <c r="AS184" s="92">
        <f>IF(D129=0,期末余额_优化情景!D18*AS74,IF(D129&gt;0,D129*AS19,D129*D19))</f>
        <v>0</v>
      </c>
      <c r="AT184" s="92">
        <f>IF(E129=0,期末余额_优化情景!E18*AT74,IF(E129&gt;0,E129*AT19,E129*E19))</f>
        <v>0</v>
      </c>
      <c r="AU184" s="92">
        <f>IF(F129=0,期末余额_优化情景!F18*AU74,IF(F129&gt;0,F129*AU19,F129*F19))</f>
        <v>0</v>
      </c>
      <c r="AV184" s="92">
        <f>IF(G129=0,期末余额_优化情景!G18*AV74,IF(G129&gt;0,G129*AV19,G129*G19))</f>
        <v>0</v>
      </c>
      <c r="AW184" s="92">
        <f>IF(H129=0,期末余额_优化情景!H18*AW74,IF(H129&gt;0,H129*AW19,H129*H19))</f>
        <v>0</v>
      </c>
      <c r="AX184" s="92">
        <f>IF(I129=0,期末余额_优化情景!I18*AX74,IF(I129&gt;0,I129*AX19,I129*I19))</f>
        <v>0</v>
      </c>
      <c r="AY184" s="92">
        <f>IF(J129=0,期末余额_优化情景!J18*AY74,IF(J129&gt;0,J129*AY19,J129*J19))</f>
        <v>0</v>
      </c>
      <c r="AZ184" s="92">
        <f>IF(K129=0,期末余额_优化情景!K18*AZ74,IF(K129&gt;0,K129*AZ19,K129*K19))</f>
        <v>0</v>
      </c>
      <c r="BA184" s="92">
        <f>IF(L129=0,期末余额_优化情景!L18*BA74,IF(L129&gt;0,L129*BA19,L129*L19))</f>
        <v>0</v>
      </c>
      <c r="BB184" s="92">
        <f>IF(M129=0,期末余额_优化情景!M18*BB74,IF(M129&gt;0,M129*BB19,M129*M19))</f>
        <v>0</v>
      </c>
      <c r="BC184" s="92">
        <f>IF(N129=0,期末余额_优化情景!N18*BC74,IF(N129&gt;0,N129*BC19,N129*N19))</f>
        <v>0</v>
      </c>
      <c r="BD184" s="92">
        <f>IF(O129=0,期末余额_优化情景!O18*BD74,IF(O129&gt;0,O129*BD19,O129*O19))</f>
        <v>0</v>
      </c>
      <c r="BE184" s="92">
        <f>IF(P129=0,期末余额_优化情景!P18*BE74,IF(P129&gt;0,P129*BE19,P129*P19))</f>
        <v>0</v>
      </c>
      <c r="BF184" s="92">
        <f>IF(Q129=0,期末余额_优化情景!Q18*BF74,IF(Q129&gt;0,Q129*BF19,Q129*Q19))</f>
        <v>0</v>
      </c>
      <c r="BG184" s="92">
        <f>IF(R129=0,期末余额_优化情景!R18*BG74,IF(R129&gt;0,R129*BG19,R129*R19))</f>
        <v>0</v>
      </c>
      <c r="BH184" s="92">
        <f>IF(S129=0,期末余额_优化情景!S18*BH74,IF(S129&gt;0,S129*BH19,S129*S19))</f>
        <v>0</v>
      </c>
      <c r="BI184" s="92">
        <f>IF(T129=0,期末余额_优化情景!T18*BI74,IF(T129&gt;0,T129*BI19,T129*T19))</f>
        <v>0</v>
      </c>
      <c r="BJ184" s="92">
        <f>IF(U129=0,期末余额_优化情景!U18*BJ74,IF(U129&gt;0,U129*BJ19,U129*U19))</f>
        <v>0</v>
      </c>
      <c r="BK184" s="92">
        <f>IF(V129=0,期末余额_优化情景!V18*BK74,IF(V129&gt;0,V129*BK19,V129*V19))</f>
        <v>0</v>
      </c>
      <c r="BL184" s="92">
        <f>IF(W129=0,期末余额_优化情景!W18*BL74,IF(W129&gt;0,W129*BL19,W129*W19))</f>
        <v>0</v>
      </c>
      <c r="BM184" s="92">
        <f>IF(X129=0,期末余额_优化情景!X18*BM74,IF(X129&gt;0,X129*BM19,X129*X19))</f>
        <v>0</v>
      </c>
      <c r="BN184" s="92">
        <f>IF(Y129=0,期末余额_优化情景!Y18*BN74,IF(Y129&gt;0,Y129*BN19,Y129*Y19))</f>
        <v>0</v>
      </c>
      <c r="BO184" s="92">
        <f>IF(Z129=0,期末余额_优化情景!Z18*BO74,IF(Z129&gt;0,Z129*BO19,Z129*Z19))</f>
        <v>0</v>
      </c>
      <c r="BP184" s="92">
        <f>IF(AA129=0,期末余额_优化情景!AA18*BP74,IF(AA129&gt;0,AA129*BP19,AA129*AA19))</f>
        <v>0</v>
      </c>
      <c r="BQ184" s="92">
        <f>IF(AB129=0,期末余额_优化情景!AB18*BQ74,IF(AB129&gt;0,AB129*BQ19,AB129*AB19))</f>
        <v>0</v>
      </c>
      <c r="BR184" s="92">
        <f>IF(AC129=0,期末余额_优化情景!AC18*BR74,IF(AC129&gt;0,AC129*BR19,AC129*AC19))</f>
        <v>0</v>
      </c>
      <c r="BS184" s="92">
        <f>IF(AD129=0,期末余额_优化情景!AD18*BS74,IF(AD129&gt;0,AD129*BS19,AD129*AD19))</f>
        <v>0</v>
      </c>
      <c r="BT184" s="92">
        <f>IF(AE129=0,期末余额_优化情景!AE18*BT74,IF(AE129&gt;0,AE129*BT19,AE129*AE19))</f>
        <v>0</v>
      </c>
      <c r="BU184" s="92">
        <f>IF(AF129=0,期末余额_优化情景!AF18*BU74,IF(AF129&gt;0,AF129*BU19,AF129*AF19))</f>
        <v>0</v>
      </c>
      <c r="BV184" s="92">
        <f>IF(AG129=0,期末余额_优化情景!AG18*BV74,IF(AG129&gt;0,AG129*BV19,AG129*AG19))</f>
        <v>0</v>
      </c>
      <c r="BW184" s="92">
        <f>IF(AH129=0,期末余额_优化情景!AH18*BW74,IF(AH129&gt;0,AH129*BW19,AH129*AH19))</f>
        <v>0</v>
      </c>
      <c r="BX184" s="92">
        <f>IF(AI129=0,期末余额_优化情景!AI18*BX74,IF(AI129&gt;0,AI129*BX19,AI129*AI19))</f>
        <v>0</v>
      </c>
      <c r="BY184" s="92">
        <f>IF(AJ129=0,期末余额_优化情景!AJ18*BY74,IF(AJ129&gt;0,AJ129*BY19,AJ129*AJ19))</f>
        <v>0</v>
      </c>
      <c r="BZ184" s="92">
        <f>IF(AK129=0,期末余额_优化情景!AK18*BZ74,IF(AK129&gt;0,AK129*BZ19,AK129*AK19))</f>
        <v>0</v>
      </c>
      <c r="CA184" s="92">
        <f>IF(AL129=0,期末余额_优化情景!AL18*CA74,IF(AL129&gt;0,AL129*CA19,AL129*AL19))</f>
        <v>0</v>
      </c>
      <c r="CB184" s="92">
        <f>IF(AM129=0,期末余额_优化情景!AM18*CB74,IF(AM129&gt;0,AM129*CB19,AM129*AM19))</f>
        <v>0</v>
      </c>
      <c r="CC184" s="92">
        <f>IF(AN129=0,期末余额_优化情景!AN18*CC74,IF(AN129&gt;0,AN129*CC19,AN129*AN19))</f>
        <v>0</v>
      </c>
      <c r="CD184" s="92">
        <f>IF(AO129=0,期末余额_优化情景!AO18*CD74,IF(AO129&gt;0,AO129*CD19,AO129*AO19))</f>
        <v>0</v>
      </c>
    </row>
    <row r="185" spans="1:82" ht="15">
      <c r="A185" s="20" t="str">
        <f t="shared" si="4"/>
        <v>存放中央银行款项</v>
      </c>
      <c r="B185" s="92">
        <f>IF(B130=0,存量业务到期结构!E19*B75,IF(B130&gt;0,B130*B20,B130*AQ20))</f>
        <v>126.72868000399467</v>
      </c>
      <c r="C185" s="92">
        <f>IF(C130=0,期末余额_优化情景!C19*C75,IF(C130&gt;0,C130*C20,C130*AR20))</f>
        <v>17.988735359283055</v>
      </c>
      <c r="D185" s="92">
        <f>IF(D130=0,期末余额_优化情景!D19*D75,IF(D130&gt;0,D130*D20,D130*AS20))</f>
        <v>17.988735359283964</v>
      </c>
      <c r="E185" s="92">
        <f>IF(E130=0,期末余额_优化情景!E19*E75,IF(E130&gt;0,E130*E20,E130*AT20))</f>
        <v>17.988735359283964</v>
      </c>
      <c r="F185" s="92">
        <f>IF(F130=0,期末余额_优化情景!F19*F75,IF(F130&gt;0,F130*F20,F130*AU20))</f>
        <v>-373.47524133056322</v>
      </c>
      <c r="G185" s="92">
        <f>IF(G130=0,期末余额_优化情景!G19*G75,IF(G130&gt;0,G130*G20,G130*AV20))</f>
        <v>16.467068692616522</v>
      </c>
      <c r="H185" s="92">
        <f>IF(H130=0,期末余额_优化情景!H19*H75,IF(H130&gt;0,H130*H20,H130*AW20))</f>
        <v>16.467068692617431</v>
      </c>
      <c r="I185" s="92">
        <f>IF(I130=0,期末余额_优化情景!I19*I75,IF(I130&gt;0,I130*I20,I130*AX20))</f>
        <v>-379.56190799723072</v>
      </c>
      <c r="J185" s="92">
        <f>IF(J130=0,期末余额_优化情景!J19*J75,IF(J130&gt;0,J130*J20,J130*AY20))</f>
        <v>14.945402025951353</v>
      </c>
      <c r="K185" s="92">
        <f>IF(K130=0,期末余额_优化情景!K19*K75,IF(K130&gt;0,K130*K20,K130*AZ20))</f>
        <v>14.945402025949988</v>
      </c>
      <c r="L185" s="92">
        <f>IF(L130=0,期末余额_优化情景!L19*L75,IF(L130&gt;0,L130*L20,L130*BA20))</f>
        <v>14.945402025950443</v>
      </c>
      <c r="M185" s="92">
        <f>IF(M130=0,期末余额_优化情景!M19*M75,IF(M130&gt;0,M130*M20,M130*BB20))</f>
        <v>14.945402025950898</v>
      </c>
      <c r="N185" s="92">
        <f>IF(N130=0,期末余额_优化情景!N19*N75,IF(N130&gt;0,N130*N20,N130*BC20))</f>
        <v>14.945402025950443</v>
      </c>
      <c r="O185" s="92">
        <f>IF(O130=0,期末余额_优化情景!O19*O75,IF(O130&gt;0,O130*O20,O130*BD20))</f>
        <v>0</v>
      </c>
      <c r="P185" s="92">
        <f>IF(P130=0,期末余额_优化情景!P19*P75,IF(P130&gt;0,P130*P20,P130*BE20))</f>
        <v>0</v>
      </c>
      <c r="Q185" s="92">
        <f>IF(Q130=0,期末余额_优化情景!Q19*Q75,IF(Q130&gt;0,Q130*Q20,Q130*BF20))</f>
        <v>0</v>
      </c>
      <c r="R185" s="92">
        <f>IF(R130=0,期末余额_优化情景!R19*R75,IF(R130&gt;0,R130*R20,R130*BG20))</f>
        <v>0</v>
      </c>
      <c r="S185" s="92">
        <f>IF(S130=0,期末余额_优化情景!S19*S75,IF(S130&gt;0,S130*S20,S130*BH20))</f>
        <v>0</v>
      </c>
      <c r="T185" s="92">
        <f>IF(T130=0,期末余额_优化情景!T19*T75,IF(T130&gt;0,T130*T20,T130*BI20))</f>
        <v>0</v>
      </c>
      <c r="U185" s="92">
        <f>IF(U130=0,期末余额_优化情景!U19*U75,IF(U130&gt;0,U130*U20,U130*BJ20))</f>
        <v>0</v>
      </c>
      <c r="V185" s="92">
        <f>IF(V130=0,期末余额_优化情景!V19*V75,IF(V130&gt;0,V130*V20,V130*BK20))</f>
        <v>0</v>
      </c>
      <c r="W185" s="92">
        <f>IF(W130=0,期末余额_优化情景!W19*W75,IF(W130&gt;0,W130*W20,W130*BL20))</f>
        <v>0</v>
      </c>
      <c r="X185" s="92">
        <f>IF(X130=0,期末余额_优化情景!X19*X75,IF(X130&gt;0,X130*X20,X130*BM20))</f>
        <v>0</v>
      </c>
      <c r="Y185" s="92">
        <f>IF(Y130=0,期末余额_优化情景!Y19*Y75,IF(Y130&gt;0,Y130*Y20,Y130*BN20))</f>
        <v>0</v>
      </c>
      <c r="Z185" s="92">
        <f>IF(Z130=0,期末余额_优化情景!Z19*Z75,IF(Z130&gt;0,Z130*Z20,Z130*BO20))</f>
        <v>0</v>
      </c>
      <c r="AA185" s="92">
        <f>IF(AA130=0,期末余额_优化情景!AA19*AA75,IF(AA130&gt;0,AA130*AA20,AA130*BP20))</f>
        <v>0</v>
      </c>
      <c r="AB185" s="92">
        <f>IF(AB130=0,期末余额_优化情景!AB19*AB75,IF(AB130&gt;0,AB130*AB20,AB130*BQ20))</f>
        <v>0</v>
      </c>
      <c r="AC185" s="92">
        <f>IF(AC130=0,期末余额_优化情景!AC19*AC75,IF(AC130&gt;0,AC130*AC20,AC130*BR20))</f>
        <v>0</v>
      </c>
      <c r="AD185" s="92">
        <f>IF(AD130=0,期末余额_优化情景!AD19*AD75,IF(AD130&gt;0,AD130*AD20,AD130*BS20))</f>
        <v>0</v>
      </c>
      <c r="AE185" s="92">
        <f>IF(AE130=0,期末余额_优化情景!AE19*AE75,IF(AE130&gt;0,AE130*AE20,AE130*BT20))</f>
        <v>0</v>
      </c>
      <c r="AF185" s="92">
        <f>IF(AF130=0,期末余额_优化情景!AF19*AF75,IF(AF130&gt;0,AF130*AF20,AF130*BU20))</f>
        <v>0</v>
      </c>
      <c r="AG185" s="92">
        <f>IF(AG130=0,期末余额_优化情景!AG19*AG75,IF(AG130&gt;0,AG130*AG20,AG130*BV20))</f>
        <v>0</v>
      </c>
      <c r="AH185" s="92">
        <f>IF(AH130=0,期末余额_优化情景!AH19*AH75,IF(AH130&gt;0,AH130*AH20,AH130*BW20))</f>
        <v>0</v>
      </c>
      <c r="AI185" s="92">
        <f>IF(AI130=0,期末余额_优化情景!AI19*AI75,IF(AI130&gt;0,AI130*AI20,AI130*BX20))</f>
        <v>0</v>
      </c>
      <c r="AJ185" s="92">
        <f>IF(AJ130=0,期末余额_优化情景!AJ19*AJ75,IF(AJ130&gt;0,AJ130*AJ20,AJ130*BY20))</f>
        <v>0</v>
      </c>
      <c r="AK185" s="92">
        <f>IF(AK130=0,期末余额_优化情景!AK19*AK75,IF(AK130&gt;0,AK130*AK20,AK130*BZ20))</f>
        <v>0</v>
      </c>
      <c r="AL185" s="92">
        <f>IF(AL130=0,期末余额_优化情景!AL19*AL75,IF(AL130&gt;0,AL130*AL20,AL130*CA20))</f>
        <v>0</v>
      </c>
      <c r="AM185" s="92">
        <f>IF(AM130=0,期末余额_优化情景!AM19*AM75,IF(AM130&gt;0,AM130*AM20,AM130*CB20))</f>
        <v>0</v>
      </c>
      <c r="AN185" s="92">
        <f>IF(AN130=0,期末余额_优化情景!AN19*AN75,IF(AN130&gt;0,AN130*AN20,AN130*CC20))</f>
        <v>0</v>
      </c>
      <c r="AO185" s="92">
        <f>IF(AO130=0,期末余额_优化情景!AO19*AO75,IF(AO130&gt;0,AO130*AO20,AO130*CD20))</f>
        <v>0</v>
      </c>
      <c r="AQ185" s="92">
        <f>IF(B130=0,存量业务到期结构!E19*AQ75,IF(B130&gt;0,B130*AQ20,B130*B20))</f>
        <v>126.72868000399467</v>
      </c>
      <c r="AR185" s="92">
        <f>IF(C130=0,期末余额_优化情景!C19*AR75,IF(C130&gt;0,C130*AR20,C130*C20))</f>
        <v>17.988735359283055</v>
      </c>
      <c r="AS185" s="92">
        <f>IF(D130=0,期末余额_优化情景!D19*AS75,IF(D130&gt;0,D130*AS20,D130*D20))</f>
        <v>17.988735359283964</v>
      </c>
      <c r="AT185" s="92">
        <f>IF(E130=0,期末余额_优化情景!E19*AT75,IF(E130&gt;0,E130*AT20,E130*E20))</f>
        <v>17.988735359283964</v>
      </c>
      <c r="AU185" s="92">
        <f>IF(F130=0,期末余额_优化情景!F19*AU75,IF(F130&gt;0,F130*AU20,F130*F20))</f>
        <v>-373.47524133056322</v>
      </c>
      <c r="AV185" s="92">
        <f>IF(G130=0,期末余额_优化情景!G19*AV75,IF(G130&gt;0,G130*AV20,G130*G20))</f>
        <v>16.467068692616522</v>
      </c>
      <c r="AW185" s="92">
        <f>IF(H130=0,期末余额_优化情景!H19*AW75,IF(H130&gt;0,H130*AW20,H130*H20))</f>
        <v>16.467068692617431</v>
      </c>
      <c r="AX185" s="92">
        <f>IF(I130=0,期末余额_优化情景!I19*AX75,IF(I130&gt;0,I130*AX20,I130*I20))</f>
        <v>-379.56190799723072</v>
      </c>
      <c r="AY185" s="92">
        <f>IF(J130=0,期末余额_优化情景!J19*AY75,IF(J130&gt;0,J130*AY20,J130*J20))</f>
        <v>14.945402025951353</v>
      </c>
      <c r="AZ185" s="92">
        <f>IF(K130=0,期末余额_优化情景!K19*AZ75,IF(K130&gt;0,K130*AZ20,K130*K20))</f>
        <v>14.945402025949988</v>
      </c>
      <c r="BA185" s="92">
        <f>IF(L130=0,期末余额_优化情景!L19*BA75,IF(L130&gt;0,L130*BA20,L130*L20))</f>
        <v>14.945402025950443</v>
      </c>
      <c r="BB185" s="92">
        <f>IF(M130=0,期末余额_优化情景!M19*BB75,IF(M130&gt;0,M130*BB20,M130*M20))</f>
        <v>14.945402025950898</v>
      </c>
      <c r="BC185" s="92">
        <f>IF(N130=0,期末余额_优化情景!N19*BC75,IF(N130&gt;0,N130*BC20,N130*N20))</f>
        <v>14.945402025950443</v>
      </c>
      <c r="BD185" s="92">
        <f>IF(O130=0,期末余额_优化情景!O19*BD75,IF(O130&gt;0,O130*BD20,O130*O20))</f>
        <v>0</v>
      </c>
      <c r="BE185" s="92">
        <f>IF(P130=0,期末余额_优化情景!P19*BE75,IF(P130&gt;0,P130*BE20,P130*P20))</f>
        <v>0</v>
      </c>
      <c r="BF185" s="92">
        <f>IF(Q130=0,期末余额_优化情景!Q19*BF75,IF(Q130&gt;0,Q130*BF20,Q130*Q20))</f>
        <v>0</v>
      </c>
      <c r="BG185" s="92">
        <f>IF(R130=0,期末余额_优化情景!R19*BG75,IF(R130&gt;0,R130*BG20,R130*R20))</f>
        <v>0</v>
      </c>
      <c r="BH185" s="92">
        <f>IF(S130=0,期末余额_优化情景!S19*BH75,IF(S130&gt;0,S130*BH20,S130*S20))</f>
        <v>0</v>
      </c>
      <c r="BI185" s="92">
        <f>IF(T130=0,期末余额_优化情景!T19*BI75,IF(T130&gt;0,T130*BI20,T130*T20))</f>
        <v>0</v>
      </c>
      <c r="BJ185" s="92">
        <f>IF(U130=0,期末余额_优化情景!U19*BJ75,IF(U130&gt;0,U130*BJ20,U130*U20))</f>
        <v>0</v>
      </c>
      <c r="BK185" s="92">
        <f>IF(V130=0,期末余额_优化情景!V19*BK75,IF(V130&gt;0,V130*BK20,V130*V20))</f>
        <v>0</v>
      </c>
      <c r="BL185" s="92">
        <f>IF(W130=0,期末余额_优化情景!W19*BL75,IF(W130&gt;0,W130*BL20,W130*W20))</f>
        <v>0</v>
      </c>
      <c r="BM185" s="92">
        <f>IF(X130=0,期末余额_优化情景!X19*BM75,IF(X130&gt;0,X130*BM20,X130*X20))</f>
        <v>0</v>
      </c>
      <c r="BN185" s="92">
        <f>IF(Y130=0,期末余额_优化情景!Y19*BN75,IF(Y130&gt;0,Y130*BN20,Y130*Y20))</f>
        <v>0</v>
      </c>
      <c r="BO185" s="92">
        <f>IF(Z130=0,期末余额_优化情景!Z19*BO75,IF(Z130&gt;0,Z130*BO20,Z130*Z20))</f>
        <v>0</v>
      </c>
      <c r="BP185" s="92">
        <f>IF(AA130=0,期末余额_优化情景!AA19*BP75,IF(AA130&gt;0,AA130*BP20,AA130*AA20))</f>
        <v>0</v>
      </c>
      <c r="BQ185" s="92">
        <f>IF(AB130=0,期末余额_优化情景!AB19*BQ75,IF(AB130&gt;0,AB130*BQ20,AB130*AB20))</f>
        <v>0</v>
      </c>
      <c r="BR185" s="92">
        <f>IF(AC130=0,期末余额_优化情景!AC19*BR75,IF(AC130&gt;0,AC130*BR20,AC130*AC20))</f>
        <v>0</v>
      </c>
      <c r="BS185" s="92">
        <f>IF(AD130=0,期末余额_优化情景!AD19*BS75,IF(AD130&gt;0,AD130*BS20,AD130*AD20))</f>
        <v>0</v>
      </c>
      <c r="BT185" s="92">
        <f>IF(AE130=0,期末余额_优化情景!AE19*BT75,IF(AE130&gt;0,AE130*BT20,AE130*AE20))</f>
        <v>0</v>
      </c>
      <c r="BU185" s="92">
        <f>IF(AF130=0,期末余额_优化情景!AF19*BU75,IF(AF130&gt;0,AF130*BU20,AF130*AF20))</f>
        <v>0</v>
      </c>
      <c r="BV185" s="92">
        <f>IF(AG130=0,期末余额_优化情景!AG19*BV75,IF(AG130&gt;0,AG130*BV20,AG130*AG20))</f>
        <v>0</v>
      </c>
      <c r="BW185" s="92">
        <f>IF(AH130=0,期末余额_优化情景!AH19*BW75,IF(AH130&gt;0,AH130*BW20,AH130*AH20))</f>
        <v>0</v>
      </c>
      <c r="BX185" s="92">
        <f>IF(AI130=0,期末余额_优化情景!AI19*BX75,IF(AI130&gt;0,AI130*BX20,AI130*AI20))</f>
        <v>0</v>
      </c>
      <c r="BY185" s="92">
        <f>IF(AJ130=0,期末余额_优化情景!AJ19*BY75,IF(AJ130&gt;0,AJ130*BY20,AJ130*AJ20))</f>
        <v>0</v>
      </c>
      <c r="BZ185" s="92">
        <f>IF(AK130=0,期末余额_优化情景!AK19*BZ75,IF(AK130&gt;0,AK130*BZ20,AK130*AK20))</f>
        <v>0</v>
      </c>
      <c r="CA185" s="92">
        <f>IF(AL130=0,期末余额_优化情景!AL19*CA75,IF(AL130&gt;0,AL130*CA20,AL130*AL20))</f>
        <v>0</v>
      </c>
      <c r="CB185" s="92">
        <f>IF(AM130=0,期末余额_优化情景!AM19*CB75,IF(AM130&gt;0,AM130*CB20,AM130*AM20))</f>
        <v>0</v>
      </c>
      <c r="CC185" s="92">
        <f>IF(AN130=0,期末余额_优化情景!AN19*CC75,IF(AN130&gt;0,AN130*CC20,AN130*AN20))</f>
        <v>0</v>
      </c>
      <c r="CD185" s="92">
        <f>IF(AO130=0,期末余额_优化情景!AO19*CD75,IF(AO130&gt;0,AO130*CD20,AO130*AO20))</f>
        <v>0</v>
      </c>
    </row>
    <row r="186" spans="1:82" ht="15">
      <c r="A186" s="15" t="str">
        <f t="shared" si="4"/>
        <v>存放同业和其他金融机构款项</v>
      </c>
      <c r="B186" s="75"/>
      <c r="C186" s="75"/>
      <c r="D186" s="75"/>
      <c r="E186" s="75"/>
      <c r="F186" s="75"/>
      <c r="G186" s="75"/>
      <c r="H186" s="75"/>
      <c r="I186" s="75"/>
      <c r="J186" s="75"/>
      <c r="K186" s="75"/>
      <c r="L186" s="75"/>
      <c r="M186" s="75"/>
      <c r="N186" s="75"/>
      <c r="O186" s="75"/>
      <c r="P186" s="75"/>
      <c r="Q186" s="75"/>
      <c r="R186" s="75"/>
      <c r="S186" s="75"/>
      <c r="T186" s="75"/>
      <c r="U186" s="75"/>
      <c r="V186" s="75"/>
      <c r="W186" s="75"/>
      <c r="X186" s="75"/>
      <c r="Y186" s="75"/>
      <c r="Z186" s="75"/>
      <c r="AA186" s="75"/>
      <c r="AB186" s="75"/>
      <c r="AC186" s="75"/>
      <c r="AD186" s="75"/>
      <c r="AE186" s="75"/>
      <c r="AF186" s="75"/>
      <c r="AG186" s="75"/>
      <c r="AH186" s="75"/>
      <c r="AI186" s="75"/>
      <c r="AJ186" s="75"/>
      <c r="AK186" s="75"/>
      <c r="AL186" s="75"/>
      <c r="AM186" s="75"/>
      <c r="AN186" s="75"/>
      <c r="AO186" s="75"/>
      <c r="AQ186" s="75"/>
      <c r="AR186" s="75"/>
      <c r="AS186" s="75"/>
      <c r="AT186" s="75"/>
      <c r="AU186" s="75"/>
      <c r="AV186" s="75"/>
      <c r="AW186" s="75"/>
      <c r="AX186" s="75"/>
      <c r="AY186" s="75"/>
      <c r="AZ186" s="75"/>
      <c r="BA186" s="75"/>
      <c r="BB186" s="75"/>
      <c r="BC186" s="75"/>
      <c r="BD186" s="75"/>
      <c r="BE186" s="75"/>
      <c r="BF186" s="75"/>
      <c r="BG186" s="75"/>
      <c r="BH186" s="75"/>
      <c r="BI186" s="75"/>
      <c r="BJ186" s="75"/>
      <c r="BK186" s="75"/>
      <c r="BL186" s="75"/>
      <c r="BM186" s="75"/>
      <c r="BN186" s="75"/>
      <c r="BO186" s="75"/>
      <c r="BP186" s="75"/>
      <c r="BQ186" s="75"/>
      <c r="BR186" s="75"/>
      <c r="BS186" s="75"/>
      <c r="BT186" s="75"/>
      <c r="BU186" s="75"/>
      <c r="BV186" s="75"/>
      <c r="BW186" s="75"/>
      <c r="BX186" s="75"/>
      <c r="BY186" s="75"/>
      <c r="BZ186" s="75"/>
      <c r="CA186" s="75"/>
      <c r="CB186" s="75"/>
      <c r="CC186" s="75"/>
      <c r="CD186" s="75"/>
    </row>
    <row r="187" spans="1:82" ht="16.5">
      <c r="A187" s="22" t="str">
        <f t="shared" si="4"/>
        <v>存放同业和其他金融机构款项 定期</v>
      </c>
      <c r="B187" s="92">
        <f>IF(B132=0,存量业务到期结构!E21*B77,IF(B132&gt;0,B132*B22,B132*AQ22))</f>
        <v>-1.6219637006623255</v>
      </c>
      <c r="C187" s="92">
        <f>IF(C132=0,期末余额_优化情景!C21*C77,IF(C132&gt;0,C132*C22,C132*AR22))</f>
        <v>2.4290962035155204</v>
      </c>
      <c r="D187" s="92">
        <f>IF(D132=0,期末余额_优化情景!D21*D77,IF(D132&gt;0,D132*D22,D132*AS22))</f>
        <v>2.3075913933397443</v>
      </c>
      <c r="E187" s="92">
        <f>IF(E132=0,期末余额_优化情景!E21*E77,IF(E132&gt;0,E132*E22,E132*AT22))</f>
        <v>2.1921618236727571</v>
      </c>
      <c r="F187" s="92">
        <f>IF(F132=0,期末余额_优化情景!F21*F77,IF(F132&gt;0,F132*F22,F132*AU22))</f>
        <v>2.0825037324891191</v>
      </c>
      <c r="G187" s="92">
        <f>IF(G132=0,期末余额_优化情景!G21*G77,IF(G132&gt;0,G132*G22,G132*AV22))</f>
        <v>1.9783285458646631</v>
      </c>
      <c r="H187" s="92">
        <f>IF(H132=0,期末余额_优化情景!H21*H77,IF(H132&gt;0,H132*H22,H132*AW22))</f>
        <v>1.8793621185714302</v>
      </c>
      <c r="I187" s="92">
        <f>IF(I132=0,期末余额_优化情景!I21*I77,IF(I132&gt;0,I132*I22,I132*AX22))</f>
        <v>1.7869671992390879</v>
      </c>
      <c r="J187" s="92">
        <f>IF(J132=0,期末余额_优化情景!J21*J77,IF(J132&gt;0,J132*J22,J132*AY22))</f>
        <v>1.6975688392771333</v>
      </c>
      <c r="K187" s="92">
        <f>IF(K132=0,期末余额_优化情景!K21*K77,IF(K132&gt;0,K132*K22,K132*AZ22))</f>
        <v>1.7824972812409883</v>
      </c>
      <c r="L187" s="92">
        <f>IF(L132=0,期末余额_优化情景!L21*L77,IF(L132&gt;0,L132*L22,L132*BA22))</f>
        <v>1.6933224171789387</v>
      </c>
      <c r="M187" s="92">
        <f>IF(M132=0,期末余额_优化情景!M21*M77,IF(M132&gt;0,M132*M22,M132*BB22))</f>
        <v>1.7780384297045408</v>
      </c>
      <c r="N187" s="92">
        <f>IF(N132=0,期末余额_优化情景!N21*N77,IF(N132&gt;0,N132*N22,N132*BC22))</f>
        <v>1.8669902289675435</v>
      </c>
      <c r="O187" s="92">
        <f>IF(O132=0,期末余额_优化情景!O21*O77,IF(O132&gt;0,O132*O22,O132*BD22))</f>
        <v>1.7735907175191663</v>
      </c>
      <c r="P187" s="92">
        <f>IF(P132=0,期末余额_优化情景!P21*P77,IF(P132&gt;0,P132*P22,P132*BE22))</f>
        <v>0</v>
      </c>
      <c r="Q187" s="92">
        <f>IF(Q132=0,期末余额_优化情景!Q21*Q77,IF(Q132&gt;0,Q132*Q22,Q132*BF22))</f>
        <v>0</v>
      </c>
      <c r="R187" s="92">
        <f>IF(R132=0,期末余额_优化情景!R21*R77,IF(R132&gt;0,R132*R22,R132*BG22))</f>
        <v>0</v>
      </c>
      <c r="S187" s="92">
        <f>IF(S132=0,期末余额_优化情景!S21*S77,IF(S132&gt;0,S132*S22,S132*BH22))</f>
        <v>0</v>
      </c>
      <c r="T187" s="92">
        <f>IF(T132=0,期末余额_优化情景!T21*T77,IF(T132&gt;0,T132*T22,T132*BI22))</f>
        <v>0</v>
      </c>
      <c r="U187" s="92">
        <f>IF(U132=0,期末余额_优化情景!U21*U77,IF(U132&gt;0,U132*U22,U132*BJ22))</f>
        <v>0</v>
      </c>
      <c r="V187" s="92">
        <f>IF(V132=0,期末余额_优化情景!V21*V77,IF(V132&gt;0,V132*V22,V132*BK22))</f>
        <v>0</v>
      </c>
      <c r="W187" s="92">
        <f>IF(W132=0,期末余额_优化情景!W21*W77,IF(W132&gt;0,W132*W22,W132*BL22))</f>
        <v>0</v>
      </c>
      <c r="X187" s="92">
        <f>IF(X132=0,期末余额_优化情景!X21*X77,IF(X132&gt;0,X132*X22,X132*BM22))</f>
        <v>0</v>
      </c>
      <c r="Y187" s="92">
        <f>IF(Y132=0,期末余额_优化情景!Y21*Y77,IF(Y132&gt;0,Y132*Y22,Y132*BN22))</f>
        <v>0</v>
      </c>
      <c r="Z187" s="92">
        <f>IF(Z132=0,期末余额_优化情景!Z21*Z77,IF(Z132&gt;0,Z132*Z22,Z132*BO22))</f>
        <v>0</v>
      </c>
      <c r="AA187" s="92">
        <f>IF(AA132=0,期末余额_优化情景!AA21*AA77,IF(AA132&gt;0,AA132*AA22,AA132*BP22))</f>
        <v>0</v>
      </c>
      <c r="AB187" s="92">
        <f>IF(AB132=0,期末余额_优化情景!AB21*AB77,IF(AB132&gt;0,AB132*AB22,AB132*BQ22))</f>
        <v>0</v>
      </c>
      <c r="AC187" s="92">
        <f>IF(AC132=0,期末余额_优化情景!AC21*AC77,IF(AC132&gt;0,AC132*AC22,AC132*BR22))</f>
        <v>0</v>
      </c>
      <c r="AD187" s="92">
        <f>IF(AD132=0,期末余额_优化情景!AD21*AD77,IF(AD132&gt;0,AD132*AD22,AD132*BS22))</f>
        <v>0</v>
      </c>
      <c r="AE187" s="92">
        <f>IF(AE132=0,期末余额_优化情景!AE21*AE77,IF(AE132&gt;0,AE132*AE22,AE132*BT22))</f>
        <v>0</v>
      </c>
      <c r="AF187" s="92">
        <f>IF(AF132=0,期末余额_优化情景!AF21*AF77,IF(AF132&gt;0,AF132*AF22,AF132*BU22))</f>
        <v>0</v>
      </c>
      <c r="AG187" s="92">
        <f>IF(AG132=0,期末余额_优化情景!AG21*AG77,IF(AG132&gt;0,AG132*AG22,AG132*BV22))</f>
        <v>0</v>
      </c>
      <c r="AH187" s="92">
        <f>IF(AH132=0,期末余额_优化情景!AH21*AH77,IF(AH132&gt;0,AH132*AH22,AH132*BW22))</f>
        <v>0</v>
      </c>
      <c r="AI187" s="92">
        <f>IF(AI132=0,期末余额_优化情景!AI21*AI77,IF(AI132&gt;0,AI132*AI22,AI132*BX22))</f>
        <v>0</v>
      </c>
      <c r="AJ187" s="92">
        <f>IF(AJ132=0,期末余额_优化情景!AJ21*AJ77,IF(AJ132&gt;0,AJ132*AJ22,AJ132*BY22))</f>
        <v>0</v>
      </c>
      <c r="AK187" s="92">
        <f>IF(AK132=0,期末余额_优化情景!AK21*AK77,IF(AK132&gt;0,AK132*AK22,AK132*BZ22))</f>
        <v>0</v>
      </c>
      <c r="AL187" s="92">
        <f>IF(AL132=0,期末余额_优化情景!AL21*AL77,IF(AL132&gt;0,AL132*AL22,AL132*CA22))</f>
        <v>0</v>
      </c>
      <c r="AM187" s="92">
        <f>IF(AM132=0,期末余额_优化情景!AM21*AM77,IF(AM132&gt;0,AM132*AM22,AM132*CB22))</f>
        <v>0</v>
      </c>
      <c r="AN187" s="92">
        <f>IF(AN132=0,期末余额_优化情景!AN21*AN77,IF(AN132&gt;0,AN132*AN22,AN132*CC22))</f>
        <v>0</v>
      </c>
      <c r="AO187" s="92">
        <f>IF(AO132=0,期末余额_优化情景!AO21*AO77,IF(AO132&gt;0,AO132*AO22,AO132*CD22))</f>
        <v>0</v>
      </c>
      <c r="AQ187" s="92">
        <f>IF(B132=0,存量业务到期结构!E21*AQ77,IF(B132&gt;0,B132*AQ22,B132*B22))</f>
        <v>-3.8927128815895813</v>
      </c>
      <c r="AR187" s="92">
        <f>IF(C132=0,期末余额_优化情景!C21*AR77,IF(C132&gt;0,C132*AR22,C132*C22))</f>
        <v>-2.4290962035155204</v>
      </c>
      <c r="AS187" s="92">
        <f>IF(D132=0,期末余额_优化情景!D21*AS77,IF(D132&gt;0,D132*AS22,D132*D22))</f>
        <v>-2.3075913933397443</v>
      </c>
      <c r="AT187" s="92">
        <f>IF(E132=0,期末余额_优化情景!E21*AT77,IF(E132&gt;0,E132*AT22,E132*E22))</f>
        <v>-2.1921618236727571</v>
      </c>
      <c r="AU187" s="92">
        <f>IF(F132=0,期末余额_优化情景!F21*AU77,IF(F132&gt;0,F132*AU22,F132*F22))</f>
        <v>-2.0825037324891191</v>
      </c>
      <c r="AV187" s="92">
        <f>IF(G132=0,期末余额_优化情景!G21*AV77,IF(G132&gt;0,G132*AV22,G132*G22))</f>
        <v>-1.9783285458646631</v>
      </c>
      <c r="AW187" s="92">
        <f>IF(H132=0,期末余额_优化情景!H21*AW77,IF(H132&gt;0,H132*AW22,H132*H22))</f>
        <v>-1.8793621185714302</v>
      </c>
      <c r="AX187" s="92">
        <f>IF(I132=0,期末余额_优化情景!I21*AX77,IF(I132&gt;0,I132*AX22,I132*I22))</f>
        <v>-1.7869671992390879</v>
      </c>
      <c r="AY187" s="92">
        <f>IF(J132=0,期末余额_优化情景!J21*AY77,IF(J132&gt;0,J132*AY22,J132*J22))</f>
        <v>-1.6975688392771333</v>
      </c>
      <c r="AZ187" s="92">
        <f>IF(K132=0,期末余额_优化情景!K21*AZ77,IF(K132&gt;0,K132*AZ22,K132*K22))</f>
        <v>-1.7824972812409883</v>
      </c>
      <c r="BA187" s="92">
        <f>IF(L132=0,期末余额_优化情景!L21*BA77,IF(L132&gt;0,L132*BA22,L132*L22))</f>
        <v>-1.6933224171789387</v>
      </c>
      <c r="BB187" s="92">
        <f>IF(M132=0,期末余额_优化情景!M21*BB77,IF(M132&gt;0,M132*BB22,M132*M22))</f>
        <v>-1.7780384297045408</v>
      </c>
      <c r="BC187" s="92">
        <f>IF(N132=0,期末余额_优化情景!N21*BC77,IF(N132&gt;0,N132*BC22,N132*N22))</f>
        <v>-1.8669902289675435</v>
      </c>
      <c r="BD187" s="92">
        <f>IF(O132=0,期末余额_优化情景!O21*BD77,IF(O132&gt;0,O132*BD22,O132*O22))</f>
        <v>-1.7735907175191663</v>
      </c>
      <c r="BE187" s="92">
        <f>IF(P132=0,期末余额_优化情景!P21*BE77,IF(P132&gt;0,P132*BE22,P132*P22))</f>
        <v>0</v>
      </c>
      <c r="BF187" s="92">
        <f>IF(Q132=0,期末余额_优化情景!Q21*BF77,IF(Q132&gt;0,Q132*BF22,Q132*Q22))</f>
        <v>0</v>
      </c>
      <c r="BG187" s="92">
        <f>IF(R132=0,期末余额_优化情景!R21*BG77,IF(R132&gt;0,R132*BG22,R132*R22))</f>
        <v>0</v>
      </c>
      <c r="BH187" s="92">
        <f>IF(S132=0,期末余额_优化情景!S21*BH77,IF(S132&gt;0,S132*BH22,S132*S22))</f>
        <v>0</v>
      </c>
      <c r="BI187" s="92">
        <f>IF(T132=0,期末余额_优化情景!T21*BI77,IF(T132&gt;0,T132*BI22,T132*T22))</f>
        <v>0</v>
      </c>
      <c r="BJ187" s="92">
        <f>IF(U132=0,期末余额_优化情景!U21*BJ77,IF(U132&gt;0,U132*BJ22,U132*U22))</f>
        <v>0</v>
      </c>
      <c r="BK187" s="92">
        <f>IF(V132=0,期末余额_优化情景!V21*BK77,IF(V132&gt;0,V132*BK22,V132*V22))</f>
        <v>0</v>
      </c>
      <c r="BL187" s="92">
        <f>IF(W132=0,期末余额_优化情景!W21*BL77,IF(W132&gt;0,W132*BL22,W132*W22))</f>
        <v>0</v>
      </c>
      <c r="BM187" s="92">
        <f>IF(X132=0,期末余额_优化情景!X21*BM77,IF(X132&gt;0,X132*BM22,X132*X22))</f>
        <v>0</v>
      </c>
      <c r="BN187" s="92">
        <f>IF(Y132=0,期末余额_优化情景!Y21*BN77,IF(Y132&gt;0,Y132*BN22,Y132*Y22))</f>
        <v>0</v>
      </c>
      <c r="BO187" s="92">
        <f>IF(Z132=0,期末余额_优化情景!Z21*BO77,IF(Z132&gt;0,Z132*BO22,Z132*Z22))</f>
        <v>0</v>
      </c>
      <c r="BP187" s="92">
        <f>IF(AA132=0,期末余额_优化情景!AA21*BP77,IF(AA132&gt;0,AA132*BP22,AA132*AA22))</f>
        <v>0</v>
      </c>
      <c r="BQ187" s="92">
        <f>IF(AB132=0,期末余额_优化情景!AB21*BQ77,IF(AB132&gt;0,AB132*BQ22,AB132*AB22))</f>
        <v>0</v>
      </c>
      <c r="BR187" s="92">
        <f>IF(AC132=0,期末余额_优化情景!AC21*BR77,IF(AC132&gt;0,AC132*BR22,AC132*AC22))</f>
        <v>0</v>
      </c>
      <c r="BS187" s="92">
        <f>IF(AD132=0,期末余额_优化情景!AD21*BS77,IF(AD132&gt;0,AD132*BS22,AD132*AD22))</f>
        <v>0</v>
      </c>
      <c r="BT187" s="92">
        <f>IF(AE132=0,期末余额_优化情景!AE21*BT77,IF(AE132&gt;0,AE132*BT22,AE132*AE22))</f>
        <v>0</v>
      </c>
      <c r="BU187" s="92">
        <f>IF(AF132=0,期末余额_优化情景!AF21*BU77,IF(AF132&gt;0,AF132*BU22,AF132*AF22))</f>
        <v>0</v>
      </c>
      <c r="BV187" s="92">
        <f>IF(AG132=0,期末余额_优化情景!AG21*BV77,IF(AG132&gt;0,AG132*BV22,AG132*AG22))</f>
        <v>0</v>
      </c>
      <c r="BW187" s="92">
        <f>IF(AH132=0,期末余额_优化情景!AH21*BW77,IF(AH132&gt;0,AH132*BW22,AH132*AH22))</f>
        <v>0</v>
      </c>
      <c r="BX187" s="92">
        <f>IF(AI132=0,期末余额_优化情景!AI21*BX77,IF(AI132&gt;0,AI132*BX22,AI132*AI22))</f>
        <v>0</v>
      </c>
      <c r="BY187" s="92">
        <f>IF(AJ132=0,期末余额_优化情景!AJ21*BY77,IF(AJ132&gt;0,AJ132*BY22,AJ132*AJ22))</f>
        <v>0</v>
      </c>
      <c r="BZ187" s="92">
        <f>IF(AK132=0,期末余额_优化情景!AK21*BZ77,IF(AK132&gt;0,AK132*BZ22,AK132*AK22))</f>
        <v>0</v>
      </c>
      <c r="CA187" s="92">
        <f>IF(AL132=0,期末余额_优化情景!AL21*CA77,IF(AL132&gt;0,AL132*CA22,AL132*AL22))</f>
        <v>0</v>
      </c>
      <c r="CB187" s="92">
        <f>IF(AM132=0,期末余额_优化情景!AM21*CB77,IF(AM132&gt;0,AM132*CB22,AM132*AM22))</f>
        <v>0</v>
      </c>
      <c r="CC187" s="92">
        <f>IF(AN132=0,期末余额_优化情景!AN21*CC77,IF(AN132&gt;0,AN132*CC22,AN132*AN22))</f>
        <v>0</v>
      </c>
      <c r="CD187" s="92">
        <f>IF(AO132=0,期末余额_优化情景!AO21*CD77,IF(AO132&gt;0,AO132*CD22,AO132*AO22))</f>
        <v>0</v>
      </c>
    </row>
    <row r="188" spans="1:82" ht="16.5">
      <c r="A188" s="21" t="str">
        <f t="shared" si="4"/>
        <v>存放同业和其他金融机构款项 活期</v>
      </c>
      <c r="B188" s="92">
        <f>IF(B133=0,存量业务到期结构!E22*B78,IF(B133&gt;0,B133*B23,B133*AQ23))</f>
        <v>-21.961747493175423</v>
      </c>
      <c r="C188" s="92">
        <f>IF(C133=0,期末余额_优化情景!C22*C78,IF(C133&gt;0,C133*C23,C133*AR23))</f>
        <v>16.445538617004477</v>
      </c>
      <c r="D188" s="92">
        <f>IF(D133=0,期末余额_优化情景!D22*D78,IF(D133&gt;0,D133*D23,D133*AS23))</f>
        <v>16.445488617004479</v>
      </c>
      <c r="E188" s="92">
        <f>IF(E133=0,期末余额_优化情景!E22*E78,IF(E133&gt;0,E133*E23,E133*AT23))</f>
        <v>16.445438617004481</v>
      </c>
      <c r="F188" s="92">
        <f>IF(F133=0,期末余额_优化情景!F22*F78,IF(F133&gt;0,F133*F23,F133*AU23))</f>
        <v>16.445388617004479</v>
      </c>
      <c r="G188" s="92">
        <f>IF(G133=0,期末余额_优化情景!G22*G78,IF(G133&gt;0,G133*G23,G133*AV23))</f>
        <v>16.445338617004481</v>
      </c>
      <c r="H188" s="92">
        <f>IF(H133=0,期末余额_优化情景!H22*H78,IF(H133&gt;0,H133*H23,H133*AW23))</f>
        <v>16.445288617004483</v>
      </c>
      <c r="I188" s="92">
        <f>IF(I133=0,期末余额_优化情景!I22*I78,IF(I133&gt;0,I133*I23,I133*AX23))</f>
        <v>16.445238621336966</v>
      </c>
      <c r="J188" s="92">
        <f>IF(J133=0,期末余额_优化情景!J22*J78,IF(J133&gt;0,J133*J23,J133*AY23))</f>
        <v>16.445188621336964</v>
      </c>
      <c r="K188" s="92">
        <f>IF(K133=0,期末余额_优化情景!K22*K78,IF(K133&gt;0,K133*K23,K133*AZ23))</f>
        <v>16.445138621336966</v>
      </c>
      <c r="L188" s="92">
        <f>IF(L133=0,期末余额_优化情景!L22*L78,IF(L133&gt;0,L133*L23,L133*BA23))</f>
        <v>16.445088621336968</v>
      </c>
      <c r="M188" s="92">
        <f>IF(M133=0,期末余额_优化情景!M22*M78,IF(M133&gt;0,M133*M23,M133*BB23))</f>
        <v>16.44503862133697</v>
      </c>
      <c r="N188" s="92">
        <f>IF(N133=0,期末余额_优化情景!N22*N78,IF(N133&gt;0,N133*N23,N133*BC23))</f>
        <v>16.444988621336972</v>
      </c>
      <c r="O188" s="92">
        <f>IF(O133=0,期末余额_优化情景!O22*O78,IF(O133&gt;0,O133*O23,O133*BD23))</f>
        <v>16.44493862133697</v>
      </c>
      <c r="P188" s="92">
        <f>IF(P133=0,期末余额_优化情景!P22*P78,IF(P133&gt;0,P133*P23,P133*BE23))</f>
        <v>0</v>
      </c>
      <c r="Q188" s="92">
        <f>IF(Q133=0,期末余额_优化情景!Q22*Q78,IF(Q133&gt;0,Q133*Q23,Q133*BF23))</f>
        <v>0</v>
      </c>
      <c r="R188" s="92">
        <f>IF(R133=0,期末余额_优化情景!R22*R78,IF(R133&gt;0,R133*R23,R133*BG23))</f>
        <v>0</v>
      </c>
      <c r="S188" s="92">
        <f>IF(S133=0,期末余额_优化情景!S22*S78,IF(S133&gt;0,S133*S23,S133*BH23))</f>
        <v>0</v>
      </c>
      <c r="T188" s="92">
        <f>IF(T133=0,期末余额_优化情景!T22*T78,IF(T133&gt;0,T133*T23,T133*BI23))</f>
        <v>0</v>
      </c>
      <c r="U188" s="92">
        <f>IF(U133=0,期末余额_优化情景!U22*U78,IF(U133&gt;0,U133*U23,U133*BJ23))</f>
        <v>0</v>
      </c>
      <c r="V188" s="92">
        <f>IF(V133=0,期末余额_优化情景!V22*V78,IF(V133&gt;0,V133*V23,V133*BK23))</f>
        <v>0</v>
      </c>
      <c r="W188" s="92">
        <f>IF(W133=0,期末余额_优化情景!W22*W78,IF(W133&gt;0,W133*W23,W133*BL23))</f>
        <v>0</v>
      </c>
      <c r="X188" s="92">
        <f>IF(X133=0,期末余额_优化情景!X22*X78,IF(X133&gt;0,X133*X23,X133*BM23))</f>
        <v>0</v>
      </c>
      <c r="Y188" s="92">
        <f>IF(Y133=0,期末余额_优化情景!Y22*Y78,IF(Y133&gt;0,Y133*Y23,Y133*BN23))</f>
        <v>0</v>
      </c>
      <c r="Z188" s="92">
        <f>IF(Z133=0,期末余额_优化情景!Z22*Z78,IF(Z133&gt;0,Z133*Z23,Z133*BO23))</f>
        <v>0</v>
      </c>
      <c r="AA188" s="92">
        <f>IF(AA133=0,期末余额_优化情景!AA22*AA78,IF(AA133&gt;0,AA133*AA23,AA133*BP23))</f>
        <v>0</v>
      </c>
      <c r="AB188" s="92">
        <f>IF(AB133=0,期末余额_优化情景!AB22*AB78,IF(AB133&gt;0,AB133*AB23,AB133*BQ23))</f>
        <v>0</v>
      </c>
      <c r="AC188" s="92">
        <f>IF(AC133=0,期末余额_优化情景!AC22*AC78,IF(AC133&gt;0,AC133*AC23,AC133*BR23))</f>
        <v>0</v>
      </c>
      <c r="AD188" s="92">
        <f>IF(AD133=0,期末余额_优化情景!AD22*AD78,IF(AD133&gt;0,AD133*AD23,AD133*BS23))</f>
        <v>0</v>
      </c>
      <c r="AE188" s="92">
        <f>IF(AE133=0,期末余额_优化情景!AE22*AE78,IF(AE133&gt;0,AE133*AE23,AE133*BT23))</f>
        <v>0</v>
      </c>
      <c r="AF188" s="92">
        <f>IF(AF133=0,期末余额_优化情景!AF22*AF78,IF(AF133&gt;0,AF133*AF23,AF133*BU23))</f>
        <v>0</v>
      </c>
      <c r="AG188" s="92">
        <f>IF(AG133=0,期末余额_优化情景!AG22*AG78,IF(AG133&gt;0,AG133*AG23,AG133*BV23))</f>
        <v>0</v>
      </c>
      <c r="AH188" s="92">
        <f>IF(AH133=0,期末余额_优化情景!AH22*AH78,IF(AH133&gt;0,AH133*AH23,AH133*BW23))</f>
        <v>0</v>
      </c>
      <c r="AI188" s="92">
        <f>IF(AI133=0,期末余额_优化情景!AI22*AI78,IF(AI133&gt;0,AI133*AI23,AI133*BX23))</f>
        <v>0</v>
      </c>
      <c r="AJ188" s="92">
        <f>IF(AJ133=0,期末余额_优化情景!AJ22*AJ78,IF(AJ133&gt;0,AJ133*AJ23,AJ133*BY23))</f>
        <v>0</v>
      </c>
      <c r="AK188" s="92">
        <f>IF(AK133=0,期末余额_优化情景!AK22*AK78,IF(AK133&gt;0,AK133*AK23,AK133*BZ23))</f>
        <v>0</v>
      </c>
      <c r="AL188" s="92">
        <f>IF(AL133=0,期末余额_优化情景!AL22*AL78,IF(AL133&gt;0,AL133*AL23,AL133*CA23))</f>
        <v>0</v>
      </c>
      <c r="AM188" s="92">
        <f>IF(AM133=0,期末余额_优化情景!AM22*AM78,IF(AM133&gt;0,AM133*AM23,AM133*CB23))</f>
        <v>0</v>
      </c>
      <c r="AN188" s="92">
        <f>IF(AN133=0,期末余额_优化情景!AN22*AN78,IF(AN133&gt;0,AN133*AN23,AN133*CC23))</f>
        <v>0</v>
      </c>
      <c r="AO188" s="92">
        <f>IF(AO133=0,期末余额_优化情景!AO22*AO78,IF(AO133&gt;0,AO133*AO23,AO133*CD23))</f>
        <v>0</v>
      </c>
      <c r="AQ188" s="92">
        <f>IF(B133=0,存量业务到期结构!E22*AQ78,IF(B133&gt;0,B133*AQ23,B133*B23))</f>
        <v>-26.354096991810508</v>
      </c>
      <c r="AR188" s="92">
        <f>IF(C133=0,期末余额_优化情景!C22*AR78,IF(C133&gt;0,C133*AR23,C133*C23))</f>
        <v>0</v>
      </c>
      <c r="AS188" s="92">
        <f>IF(D133=0,期末余额_优化情景!D22*AS78,IF(D133&gt;0,D133*AS23,D133*D23))</f>
        <v>0</v>
      </c>
      <c r="AT188" s="92">
        <f>IF(E133=0,期末余额_优化情景!E22*AT78,IF(E133&gt;0,E133*AT23,E133*E23))</f>
        <v>0</v>
      </c>
      <c r="AU188" s="92">
        <f>IF(F133=0,期末余额_优化情景!F22*AU78,IF(F133&gt;0,F133*AU23,F133*F23))</f>
        <v>0</v>
      </c>
      <c r="AV188" s="92">
        <f>IF(G133=0,期末余额_优化情景!G22*AV78,IF(G133&gt;0,G133*AV23,G133*G23))</f>
        <v>0</v>
      </c>
      <c r="AW188" s="92">
        <f>IF(H133=0,期末余额_优化情景!H22*AW78,IF(H133&gt;0,H133*AW23,H133*H23))</f>
        <v>0</v>
      </c>
      <c r="AX188" s="92">
        <f>IF(I133=0,期末余额_优化情景!I22*AX78,IF(I133&gt;0,I133*AX23,I133*I23))</f>
        <v>0</v>
      </c>
      <c r="AY188" s="92">
        <f>IF(J133=0,期末余额_优化情景!J22*AY78,IF(J133&gt;0,J133*AY23,J133*J23))</f>
        <v>0</v>
      </c>
      <c r="AZ188" s="92">
        <f>IF(K133=0,期末余额_优化情景!K22*AZ78,IF(K133&gt;0,K133*AZ23,K133*K23))</f>
        <v>0</v>
      </c>
      <c r="BA188" s="92">
        <f>IF(L133=0,期末余额_优化情景!L22*BA78,IF(L133&gt;0,L133*BA23,L133*L23))</f>
        <v>0</v>
      </c>
      <c r="BB188" s="92">
        <f>IF(M133=0,期末余额_优化情景!M22*BB78,IF(M133&gt;0,M133*BB23,M133*M23))</f>
        <v>0</v>
      </c>
      <c r="BC188" s="92">
        <f>IF(N133=0,期末余额_优化情景!N22*BC78,IF(N133&gt;0,N133*BC23,N133*N23))</f>
        <v>0</v>
      </c>
      <c r="BD188" s="92">
        <f>IF(O133=0,期末余额_优化情景!O22*BD78,IF(O133&gt;0,O133*BD23,O133*O23))</f>
        <v>0</v>
      </c>
      <c r="BE188" s="92">
        <f>IF(P133=0,期末余额_优化情景!P22*BE78,IF(P133&gt;0,P133*BE23,P133*P23))</f>
        <v>0</v>
      </c>
      <c r="BF188" s="92">
        <f>IF(Q133=0,期末余额_优化情景!Q22*BF78,IF(Q133&gt;0,Q133*BF23,Q133*Q23))</f>
        <v>0</v>
      </c>
      <c r="BG188" s="92">
        <f>IF(R133=0,期末余额_优化情景!R22*BG78,IF(R133&gt;0,R133*BG23,R133*R23))</f>
        <v>0</v>
      </c>
      <c r="BH188" s="92">
        <f>IF(S133=0,期末余额_优化情景!S22*BH78,IF(S133&gt;0,S133*BH23,S133*S23))</f>
        <v>0</v>
      </c>
      <c r="BI188" s="92">
        <f>IF(T133=0,期末余额_优化情景!T22*BI78,IF(T133&gt;0,T133*BI23,T133*T23))</f>
        <v>0</v>
      </c>
      <c r="BJ188" s="92">
        <f>IF(U133=0,期末余额_优化情景!U22*BJ78,IF(U133&gt;0,U133*BJ23,U133*U23))</f>
        <v>0</v>
      </c>
      <c r="BK188" s="92">
        <f>IF(V133=0,期末余额_优化情景!V22*BK78,IF(V133&gt;0,V133*BK23,V133*V23))</f>
        <v>0</v>
      </c>
      <c r="BL188" s="92">
        <f>IF(W133=0,期末余额_优化情景!W22*BL78,IF(W133&gt;0,W133*BL23,W133*W23))</f>
        <v>0</v>
      </c>
      <c r="BM188" s="92">
        <f>IF(X133=0,期末余额_优化情景!X22*BM78,IF(X133&gt;0,X133*BM23,X133*X23))</f>
        <v>0</v>
      </c>
      <c r="BN188" s="92">
        <f>IF(Y133=0,期末余额_优化情景!Y22*BN78,IF(Y133&gt;0,Y133*BN23,Y133*Y23))</f>
        <v>0</v>
      </c>
      <c r="BO188" s="92">
        <f>IF(Z133=0,期末余额_优化情景!Z22*BO78,IF(Z133&gt;0,Z133*BO23,Z133*Z23))</f>
        <v>0</v>
      </c>
      <c r="BP188" s="92">
        <f>IF(AA133=0,期末余额_优化情景!AA22*BP78,IF(AA133&gt;0,AA133*BP23,AA133*AA23))</f>
        <v>0</v>
      </c>
      <c r="BQ188" s="92">
        <f>IF(AB133=0,期末余额_优化情景!AB22*BQ78,IF(AB133&gt;0,AB133*BQ23,AB133*AB23))</f>
        <v>0</v>
      </c>
      <c r="BR188" s="92">
        <f>IF(AC133=0,期末余额_优化情景!AC22*BR78,IF(AC133&gt;0,AC133*BR23,AC133*AC23))</f>
        <v>0</v>
      </c>
      <c r="BS188" s="92">
        <f>IF(AD133=0,期末余额_优化情景!AD22*BS78,IF(AD133&gt;0,AD133*BS23,AD133*AD23))</f>
        <v>0</v>
      </c>
      <c r="BT188" s="92">
        <f>IF(AE133=0,期末余额_优化情景!AE22*BT78,IF(AE133&gt;0,AE133*BT23,AE133*AE23))</f>
        <v>0</v>
      </c>
      <c r="BU188" s="92">
        <f>IF(AF133=0,期末余额_优化情景!AF22*BU78,IF(AF133&gt;0,AF133*BU23,AF133*AF23))</f>
        <v>0</v>
      </c>
      <c r="BV188" s="92">
        <f>IF(AG133=0,期末余额_优化情景!AG22*BV78,IF(AG133&gt;0,AG133*BV23,AG133*AG23))</f>
        <v>0</v>
      </c>
      <c r="BW188" s="92">
        <f>IF(AH133=0,期末余额_优化情景!AH22*BW78,IF(AH133&gt;0,AH133*BW23,AH133*AH23))</f>
        <v>0</v>
      </c>
      <c r="BX188" s="92">
        <f>IF(AI133=0,期末余额_优化情景!AI22*BX78,IF(AI133&gt;0,AI133*BX23,AI133*AI23))</f>
        <v>0</v>
      </c>
      <c r="BY188" s="92">
        <f>IF(AJ133=0,期末余额_优化情景!AJ22*BY78,IF(AJ133&gt;0,AJ133*BY23,AJ133*AJ23))</f>
        <v>0</v>
      </c>
      <c r="BZ188" s="92">
        <f>IF(AK133=0,期末余额_优化情景!AK22*BZ78,IF(AK133&gt;0,AK133*BZ23,AK133*AK23))</f>
        <v>0</v>
      </c>
      <c r="CA188" s="92">
        <f>IF(AL133=0,期末余额_优化情景!AL22*CA78,IF(AL133&gt;0,AL133*CA23,AL133*AL23))</f>
        <v>0</v>
      </c>
      <c r="CB188" s="92">
        <f>IF(AM133=0,期末余额_优化情景!AM22*CB78,IF(AM133&gt;0,AM133*CB23,AM133*AM23))</f>
        <v>0</v>
      </c>
      <c r="CC188" s="92">
        <f>IF(AN133=0,期末余额_优化情景!AN22*CC78,IF(AN133&gt;0,AN133*CC23,AN133*AN23))</f>
        <v>0</v>
      </c>
      <c r="CD188" s="92">
        <f>IF(AO133=0,期末余额_优化情景!AO22*CD78,IF(AO133&gt;0,AO133*CD23,AO133*AO23))</f>
        <v>0</v>
      </c>
    </row>
    <row r="189" spans="1:82" ht="15">
      <c r="A189" s="15" t="str">
        <f t="shared" si="4"/>
        <v>拆出资金</v>
      </c>
      <c r="B189" s="92">
        <f>IF(B134=0,存量业务到期结构!E23*B79,IF(B134&gt;0,B134*B24,B134*AQ24))</f>
        <v>-11.72907430652981</v>
      </c>
      <c r="C189" s="92">
        <f>IF(C134=0,期末余额_优化情景!C23*C79,IF(C134&gt;0,C134*C24,C134*AR24))</f>
        <v>110.00000000000001</v>
      </c>
      <c r="D189" s="92">
        <f>IF(D134=0,期末余额_优化情景!D23*D79,IF(D134&gt;0,D134*D24,D134*AS24))</f>
        <v>35.801144198262193</v>
      </c>
      <c r="E189" s="92">
        <f>IF(E134=0,期末余额_优化情景!E23*E79,IF(E134&gt;0,E134*E24,E134*AT24))</f>
        <v>35.085101314296956</v>
      </c>
      <c r="F189" s="92">
        <f>IF(F134=0,期末余额_优化情景!F23*F79,IF(F134&gt;0,F134*F24,F134*AU24))</f>
        <v>34.383379288011014</v>
      </c>
      <c r="G189" s="92">
        <f>IF(G134=0,期末余额_优化情景!G23*G79,IF(G134&gt;0,G134*G24,G134*AV24))</f>
        <v>33.695691682250796</v>
      </c>
      <c r="H189" s="92">
        <f>IF(H134=0,期末余额_优化情景!H23*H79,IF(H134&gt;0,H134*H24,H134*AW24))</f>
        <v>33.02175784860578</v>
      </c>
      <c r="I189" s="92">
        <f>IF(I134=0,期末余额_优化情景!I23*I79,IF(I134&gt;0,I134*I24,I134*AX24))</f>
        <v>120</v>
      </c>
      <c r="J189" s="92">
        <f>IF(J134=0,期末余额_优化情景!J23*J79,IF(J134&gt;0,J134*J24,J134*AY24))</f>
        <v>33.76128269336666</v>
      </c>
      <c r="K189" s="92">
        <f>IF(K134=0,期末余额_优化情景!K23*K79,IF(K134&gt;0,K134*K24,K134*AZ24))</f>
        <v>33.190694356169203</v>
      </c>
      <c r="L189" s="92">
        <f>IF(L134=0,期末余额_优化情景!L23*L79,IF(L134&gt;0,L134*L24,L134*BA24))</f>
        <v>32.526860469045822</v>
      </c>
      <c r="M189" s="92">
        <f>IF(M134=0,期末余额_优化情景!M23*M79,IF(M134&gt;0,M134*M24,M134*BB24))</f>
        <v>31.924709505598891</v>
      </c>
      <c r="N189" s="92">
        <f>IF(N134=0,期末余额_优化情景!N23*N79,IF(N134&gt;0,N134*N24,N134*BC24))</f>
        <v>31.307244142955092</v>
      </c>
      <c r="O189" s="92">
        <f>IF(O134=0,期末余额_优化情景!O23*O79,IF(O134&gt;0,O134*O24,O134*BD24))</f>
        <v>30.681079260095991</v>
      </c>
      <c r="P189" s="92">
        <f>IF(P134=0,期末余额_优化情景!P23*P79,IF(P134&gt;0,P134*P24,P134*BE24))</f>
        <v>0</v>
      </c>
      <c r="Q189" s="92">
        <f>IF(Q134=0,期末余额_优化情景!Q23*Q79,IF(Q134&gt;0,Q134*Q24,Q134*BF24))</f>
        <v>0</v>
      </c>
      <c r="R189" s="92">
        <f>IF(R134=0,期末余额_优化情景!R23*R79,IF(R134&gt;0,R134*R24,R134*BG24))</f>
        <v>0</v>
      </c>
      <c r="S189" s="92">
        <f>IF(S134=0,期末余额_优化情景!S23*S79,IF(S134&gt;0,S134*S24,S134*BH24))</f>
        <v>0</v>
      </c>
      <c r="T189" s="92">
        <f>IF(T134=0,期末余额_优化情景!T23*T79,IF(T134&gt;0,T134*T24,T134*BI24))</f>
        <v>0</v>
      </c>
      <c r="U189" s="92">
        <f>IF(U134=0,期末余额_优化情景!U23*U79,IF(U134&gt;0,U134*U24,U134*BJ24))</f>
        <v>0</v>
      </c>
      <c r="V189" s="92">
        <f>IF(V134=0,期末余额_优化情景!V23*V79,IF(V134&gt;0,V134*V24,V134*BK24))</f>
        <v>0</v>
      </c>
      <c r="W189" s="92">
        <f>IF(W134=0,期末余额_优化情景!W23*W79,IF(W134&gt;0,W134*W24,W134*BL24))</f>
        <v>0</v>
      </c>
      <c r="X189" s="92">
        <f>IF(X134=0,期末余额_优化情景!X23*X79,IF(X134&gt;0,X134*X24,X134*BM24))</f>
        <v>0</v>
      </c>
      <c r="Y189" s="92">
        <f>IF(Y134=0,期末余额_优化情景!Y23*Y79,IF(Y134&gt;0,Y134*Y24,Y134*BN24))</f>
        <v>0</v>
      </c>
      <c r="Z189" s="92">
        <f>IF(Z134=0,期末余额_优化情景!Z23*Z79,IF(Z134&gt;0,Z134*Z24,Z134*BO24))</f>
        <v>0</v>
      </c>
      <c r="AA189" s="92">
        <f>IF(AA134=0,期末余额_优化情景!AA23*AA79,IF(AA134&gt;0,AA134*AA24,AA134*BP24))</f>
        <v>0</v>
      </c>
      <c r="AB189" s="92">
        <f>IF(AB134=0,期末余额_优化情景!AB23*AB79,IF(AB134&gt;0,AB134*AB24,AB134*BQ24))</f>
        <v>0</v>
      </c>
      <c r="AC189" s="92">
        <f>IF(AC134=0,期末余额_优化情景!AC23*AC79,IF(AC134&gt;0,AC134*AC24,AC134*BR24))</f>
        <v>0</v>
      </c>
      <c r="AD189" s="92">
        <f>IF(AD134=0,期末余额_优化情景!AD23*AD79,IF(AD134&gt;0,AD134*AD24,AD134*BS24))</f>
        <v>0</v>
      </c>
      <c r="AE189" s="92">
        <f>IF(AE134=0,期末余额_优化情景!AE23*AE79,IF(AE134&gt;0,AE134*AE24,AE134*BT24))</f>
        <v>0</v>
      </c>
      <c r="AF189" s="92">
        <f>IF(AF134=0,期末余额_优化情景!AF23*AF79,IF(AF134&gt;0,AF134*AF24,AF134*BU24))</f>
        <v>0</v>
      </c>
      <c r="AG189" s="92">
        <f>IF(AG134=0,期末余额_优化情景!AG23*AG79,IF(AG134&gt;0,AG134*AG24,AG134*BV24))</f>
        <v>0</v>
      </c>
      <c r="AH189" s="92">
        <f>IF(AH134=0,期末余额_优化情景!AH23*AH79,IF(AH134&gt;0,AH134*AH24,AH134*BW24))</f>
        <v>0</v>
      </c>
      <c r="AI189" s="92">
        <f>IF(AI134=0,期末余额_优化情景!AI23*AI79,IF(AI134&gt;0,AI134*AI24,AI134*BX24))</f>
        <v>0</v>
      </c>
      <c r="AJ189" s="92">
        <f>IF(AJ134=0,期末余额_优化情景!AJ23*AJ79,IF(AJ134&gt;0,AJ134*AJ24,AJ134*BY24))</f>
        <v>0</v>
      </c>
      <c r="AK189" s="92">
        <f>IF(AK134=0,期末余额_优化情景!AK23*AK79,IF(AK134&gt;0,AK134*AK24,AK134*BZ24))</f>
        <v>0</v>
      </c>
      <c r="AL189" s="92">
        <f>IF(AL134=0,期末余额_优化情景!AL23*AL79,IF(AL134&gt;0,AL134*AL24,AL134*CA24))</f>
        <v>0</v>
      </c>
      <c r="AM189" s="92">
        <f>IF(AM134=0,期末余额_优化情景!AM23*AM79,IF(AM134&gt;0,AM134*AM24,AM134*CB24))</f>
        <v>0</v>
      </c>
      <c r="AN189" s="92">
        <f>IF(AN134=0,期末余额_优化情景!AN23*AN79,IF(AN134&gt;0,AN134*AN24,AN134*CC24))</f>
        <v>0</v>
      </c>
      <c r="AO189" s="92">
        <f>IF(AO134=0,期末余额_优化情景!AO23*AO79,IF(AO134&gt;0,AO134*AO24,AO134*CD24))</f>
        <v>0</v>
      </c>
      <c r="AQ189" s="92">
        <f>IF(B134=0,存量业务到期结构!E23*AQ79,IF(B134&gt;0,B134*AQ24,B134*B24))</f>
        <v>-18.431402481689702</v>
      </c>
      <c r="AR189" s="92">
        <f>IF(C134=0,期末余额_优化情景!C23*AR79,IF(C134&gt;0,C134*AR24,C134*C24))</f>
        <v>70</v>
      </c>
      <c r="AS189" s="92">
        <f>IF(D134=0,期末余额_优化情景!D23*AS79,IF(D134&gt;0,D134*AS24,D134*D24))</f>
        <v>-35.801144198262193</v>
      </c>
      <c r="AT189" s="92">
        <f>IF(E134=0,期末余额_优化情景!E23*AT79,IF(E134&gt;0,E134*AT24,E134*E24))</f>
        <v>-35.085101314296956</v>
      </c>
      <c r="AU189" s="92">
        <f>IF(F134=0,期末余额_优化情景!F23*AU79,IF(F134&gt;0,F134*AU24,F134*F24))</f>
        <v>-34.383379288011014</v>
      </c>
      <c r="AV189" s="92">
        <f>IF(G134=0,期末余额_优化情景!G23*AV79,IF(G134&gt;0,G134*AV24,G134*G24))</f>
        <v>-33.695691682250796</v>
      </c>
      <c r="AW189" s="92">
        <f>IF(H134=0,期末余额_优化情景!H23*AW79,IF(H134&gt;0,H134*AW24,H134*H24))</f>
        <v>-33.02175784860578</v>
      </c>
      <c r="AX189" s="92">
        <f>IF(I134=0,期末余额_优化情景!I23*AX79,IF(I134&gt;0,I134*AX24,I134*I24))</f>
        <v>70</v>
      </c>
      <c r="AY189" s="92">
        <f>IF(J134=0,期末余额_优化情景!J23*AY79,IF(J134&gt;0,J134*AY24,J134*J24))</f>
        <v>-33.76128269336666</v>
      </c>
      <c r="AZ189" s="92">
        <f>IF(K134=0,期末余额_优化情景!K23*AZ79,IF(K134&gt;0,K134*AZ24,K134*K24))</f>
        <v>-33.190694356169203</v>
      </c>
      <c r="BA189" s="92">
        <f>IF(L134=0,期末余额_优化情景!L23*BA79,IF(L134&gt;0,L134*BA24,L134*L24))</f>
        <v>-32.526860469045822</v>
      </c>
      <c r="BB189" s="92">
        <f>IF(M134=0,期末余额_优化情景!M23*BB79,IF(M134&gt;0,M134*BB24,M134*M24))</f>
        <v>-31.924709505598891</v>
      </c>
      <c r="BC189" s="92">
        <f>IF(N134=0,期末余额_优化情景!N23*BC79,IF(N134&gt;0,N134*BC24,N134*N24))</f>
        <v>-31.307244142955092</v>
      </c>
      <c r="BD189" s="92">
        <f>IF(O134=0,期末余额_优化情景!O23*BD79,IF(O134&gt;0,O134*BD24,O134*O24))</f>
        <v>-30.681079260095991</v>
      </c>
      <c r="BE189" s="92">
        <f>IF(P134=0,期末余额_优化情景!P23*BE79,IF(P134&gt;0,P134*BE24,P134*P24))</f>
        <v>0</v>
      </c>
      <c r="BF189" s="92">
        <f>IF(Q134=0,期末余额_优化情景!Q23*BF79,IF(Q134&gt;0,Q134*BF24,Q134*Q24))</f>
        <v>0</v>
      </c>
      <c r="BG189" s="92">
        <f>IF(R134=0,期末余额_优化情景!R23*BG79,IF(R134&gt;0,R134*BG24,R134*R24))</f>
        <v>0</v>
      </c>
      <c r="BH189" s="92">
        <f>IF(S134=0,期末余额_优化情景!S23*BH79,IF(S134&gt;0,S134*BH24,S134*S24))</f>
        <v>0</v>
      </c>
      <c r="BI189" s="92">
        <f>IF(T134=0,期末余额_优化情景!T23*BI79,IF(T134&gt;0,T134*BI24,T134*T24))</f>
        <v>0</v>
      </c>
      <c r="BJ189" s="92">
        <f>IF(U134=0,期末余额_优化情景!U23*BJ79,IF(U134&gt;0,U134*BJ24,U134*U24))</f>
        <v>0</v>
      </c>
      <c r="BK189" s="92">
        <f>IF(V134=0,期末余额_优化情景!V23*BK79,IF(V134&gt;0,V134*BK24,V134*V24))</f>
        <v>0</v>
      </c>
      <c r="BL189" s="92">
        <f>IF(W134=0,期末余额_优化情景!W23*BL79,IF(W134&gt;0,W134*BL24,W134*W24))</f>
        <v>0</v>
      </c>
      <c r="BM189" s="92">
        <f>IF(X134=0,期末余额_优化情景!X23*BM79,IF(X134&gt;0,X134*BM24,X134*X24))</f>
        <v>0</v>
      </c>
      <c r="BN189" s="92">
        <f>IF(Y134=0,期末余额_优化情景!Y23*BN79,IF(Y134&gt;0,Y134*BN24,Y134*Y24))</f>
        <v>0</v>
      </c>
      <c r="BO189" s="92">
        <f>IF(Z134=0,期末余额_优化情景!Z23*BO79,IF(Z134&gt;0,Z134*BO24,Z134*Z24))</f>
        <v>0</v>
      </c>
      <c r="BP189" s="92">
        <f>IF(AA134=0,期末余额_优化情景!AA23*BP79,IF(AA134&gt;0,AA134*BP24,AA134*AA24))</f>
        <v>0</v>
      </c>
      <c r="BQ189" s="92">
        <f>IF(AB134=0,期末余额_优化情景!AB23*BQ79,IF(AB134&gt;0,AB134*BQ24,AB134*AB24))</f>
        <v>0</v>
      </c>
      <c r="BR189" s="92">
        <f>IF(AC134=0,期末余额_优化情景!AC23*BR79,IF(AC134&gt;0,AC134*BR24,AC134*AC24))</f>
        <v>0</v>
      </c>
      <c r="BS189" s="92">
        <f>IF(AD134=0,期末余额_优化情景!AD23*BS79,IF(AD134&gt;0,AD134*BS24,AD134*AD24))</f>
        <v>0</v>
      </c>
      <c r="BT189" s="92">
        <f>IF(AE134=0,期末余额_优化情景!AE23*BT79,IF(AE134&gt;0,AE134*BT24,AE134*AE24))</f>
        <v>0</v>
      </c>
      <c r="BU189" s="92">
        <f>IF(AF134=0,期末余额_优化情景!AF23*BU79,IF(AF134&gt;0,AF134*BU24,AF134*AF24))</f>
        <v>0</v>
      </c>
      <c r="BV189" s="92">
        <f>IF(AG134=0,期末余额_优化情景!AG23*BV79,IF(AG134&gt;0,AG134*BV24,AG134*AG24))</f>
        <v>0</v>
      </c>
      <c r="BW189" s="92">
        <f>IF(AH134=0,期末余额_优化情景!AH23*BW79,IF(AH134&gt;0,AH134*BW24,AH134*AH24))</f>
        <v>0</v>
      </c>
      <c r="BX189" s="92">
        <f>IF(AI134=0,期末余额_优化情景!AI23*BX79,IF(AI134&gt;0,AI134*BX24,AI134*AI24))</f>
        <v>0</v>
      </c>
      <c r="BY189" s="92">
        <f>IF(AJ134=0,期末余额_优化情景!AJ23*BY79,IF(AJ134&gt;0,AJ134*BY24,AJ134*AJ24))</f>
        <v>0</v>
      </c>
      <c r="BZ189" s="92">
        <f>IF(AK134=0,期末余额_优化情景!AK23*BZ79,IF(AK134&gt;0,AK134*BZ24,AK134*AK24))</f>
        <v>0</v>
      </c>
      <c r="CA189" s="92">
        <f>IF(AL134=0,期末余额_优化情景!AL23*CA79,IF(AL134&gt;0,AL134*CA24,AL134*AL24))</f>
        <v>0</v>
      </c>
      <c r="CB189" s="92">
        <f>IF(AM134=0,期末余额_优化情景!AM23*CB79,IF(AM134&gt;0,AM134*CB24,AM134*AM24))</f>
        <v>0</v>
      </c>
      <c r="CC189" s="92">
        <f>IF(AN134=0,期末余额_优化情景!AN23*CC79,IF(AN134&gt;0,AN134*CC24,AN134*AN24))</f>
        <v>0</v>
      </c>
      <c r="CD189" s="92">
        <f>IF(AO134=0,期末余额_优化情景!AO23*CD79,IF(AO134&gt;0,AO134*CD24,AO134*AO24))</f>
        <v>0</v>
      </c>
    </row>
    <row r="190" spans="1:82" ht="15">
      <c r="A190" s="15" t="str">
        <f t="shared" si="4"/>
        <v>买入返售金融资产</v>
      </c>
      <c r="B190" s="75"/>
      <c r="C190" s="75"/>
      <c r="D190" s="75"/>
      <c r="E190" s="75"/>
      <c r="F190" s="75"/>
      <c r="G190" s="75"/>
      <c r="H190" s="75"/>
      <c r="I190" s="75"/>
      <c r="J190" s="75"/>
      <c r="K190" s="75"/>
      <c r="L190" s="75"/>
      <c r="M190" s="75"/>
      <c r="N190" s="75"/>
      <c r="O190" s="75"/>
      <c r="P190" s="75"/>
      <c r="Q190" s="75"/>
      <c r="R190" s="75"/>
      <c r="S190" s="75"/>
      <c r="T190" s="75"/>
      <c r="U190" s="75"/>
      <c r="V190" s="75"/>
      <c r="W190" s="75"/>
      <c r="X190" s="75"/>
      <c r="Y190" s="75"/>
      <c r="Z190" s="75"/>
      <c r="AA190" s="75"/>
      <c r="AB190" s="75"/>
      <c r="AC190" s="75"/>
      <c r="AD190" s="75"/>
      <c r="AE190" s="75"/>
      <c r="AF190" s="75"/>
      <c r="AG190" s="75"/>
      <c r="AH190" s="75"/>
      <c r="AI190" s="75"/>
      <c r="AJ190" s="75"/>
      <c r="AK190" s="75"/>
      <c r="AL190" s="75"/>
      <c r="AM190" s="75"/>
      <c r="AN190" s="75"/>
      <c r="AO190" s="75"/>
      <c r="AQ190" s="75"/>
      <c r="AR190" s="75"/>
      <c r="AS190" s="75"/>
      <c r="AT190" s="75"/>
      <c r="AU190" s="75"/>
      <c r="AV190" s="75"/>
      <c r="AW190" s="75"/>
      <c r="AX190" s="75"/>
      <c r="AY190" s="75"/>
      <c r="AZ190" s="75"/>
      <c r="BA190" s="75"/>
      <c r="BB190" s="75"/>
      <c r="BC190" s="75"/>
      <c r="BD190" s="75"/>
      <c r="BE190" s="75"/>
      <c r="BF190" s="75"/>
      <c r="BG190" s="75"/>
      <c r="BH190" s="75"/>
      <c r="BI190" s="75"/>
      <c r="BJ190" s="75"/>
      <c r="BK190" s="75"/>
      <c r="BL190" s="75"/>
      <c r="BM190" s="75"/>
      <c r="BN190" s="75"/>
      <c r="BO190" s="75"/>
      <c r="BP190" s="75"/>
      <c r="BQ190" s="75"/>
      <c r="BR190" s="75"/>
      <c r="BS190" s="75"/>
      <c r="BT190" s="75"/>
      <c r="BU190" s="75"/>
      <c r="BV190" s="75"/>
      <c r="BW190" s="75"/>
      <c r="BX190" s="75"/>
      <c r="BY190" s="75"/>
      <c r="BZ190" s="75"/>
      <c r="CA190" s="75"/>
      <c r="CB190" s="75"/>
      <c r="CC190" s="75"/>
      <c r="CD190" s="75"/>
    </row>
    <row r="191" spans="1:82" ht="16.5">
      <c r="A191" s="17" t="str">
        <f t="shared" si="4"/>
        <v>买入返售债券</v>
      </c>
      <c r="B191" s="92">
        <f>IF(B136=0,存量业务到期结构!E25*B81,IF(B136&gt;0,B136*B26,B136*AQ26))</f>
        <v>133.47499333662955</v>
      </c>
      <c r="C191" s="92">
        <f>IF(C136=0,期末余额_优化情景!C25*C81,IF(C136&gt;0,C136*C26,C136*AR26))</f>
        <v>-329</v>
      </c>
      <c r="D191" s="92">
        <f>IF(D136=0,期末余额_优化情景!D25*D81,IF(D136&gt;0,D136*D26,D136*AS26))</f>
        <v>42.6568442424662</v>
      </c>
      <c r="E191" s="92">
        <f>IF(E136=0,期末余额_优化情景!E25*E81,IF(E136&gt;0,E136*E26,E136*AT26))</f>
        <v>-70</v>
      </c>
      <c r="F191" s="92">
        <f>IF(F136=0,期末余额_优化情景!F25*F81,IF(F136&gt;0,F136*F26,F136*AU26))</f>
        <v>39.603667357616871</v>
      </c>
      <c r="G191" s="92">
        <f>IF(G136=0,期末余额_优化情景!G25*G81,IF(G136&gt;0,G136*G26,G136*AV26))</f>
        <v>40.095023854287938</v>
      </c>
      <c r="H191" s="92">
        <f>IF(H136=0,期末余额_优化情景!H25*H81,IF(H136&gt;0,H136*H26,H136*AW26))</f>
        <v>-70</v>
      </c>
      <c r="I191" s="92">
        <f>IF(I136=0,期末余额_优化情景!I25*I81,IF(I136&gt;0,I136*I26,I136*AX26))</f>
        <v>-140</v>
      </c>
      <c r="J191" s="92">
        <f>IF(J136=0,期末余额_优化情景!J25*J81,IF(J136&gt;0,J136*J26,J136*AY26))</f>
        <v>34.678946422256658</v>
      </c>
      <c r="K191" s="92">
        <f>IF(K136=0,期末余额_优化情景!K25*K81,IF(K136&gt;0,K136*K26,K136*AZ26))</f>
        <v>-140</v>
      </c>
      <c r="L191" s="92">
        <f>IF(L136=0,期末余额_优化情景!L25*L81,IF(L136&gt;0,L136*L26,L136*BA26))</f>
        <v>32.220596720527958</v>
      </c>
      <c r="M191" s="92">
        <f>IF(M136=0,期末余额_优化情景!M25*M81,IF(M136&gt;0,M136*M26,M136*BB26))</f>
        <v>32.865028654938506</v>
      </c>
      <c r="N191" s="92">
        <f>IF(N136=0,期末余额_优化情景!N25*N81,IF(N136&gt;0,N136*N26,N136*BC26))</f>
        <v>-210</v>
      </c>
      <c r="O191" s="92">
        <f>IF(O136=0,期末余额_优化情景!O25*O81,IF(O136&gt;0,O136*O26,O136*BD26))</f>
        <v>28.332995512965976</v>
      </c>
      <c r="P191" s="92">
        <f>IF(P136=0,期末余额_优化情景!P25*P81,IF(P136&gt;0,P136*P26,P136*BE26))</f>
        <v>0</v>
      </c>
      <c r="Q191" s="92">
        <f>IF(Q136=0,期末余额_优化情景!Q25*Q81,IF(Q136&gt;0,Q136*Q26,Q136*BF26))</f>
        <v>0</v>
      </c>
      <c r="R191" s="92">
        <f>IF(R136=0,期末余额_优化情景!R25*R81,IF(R136&gt;0,R136*R26,R136*BG26))</f>
        <v>0</v>
      </c>
      <c r="S191" s="92">
        <f>IF(S136=0,期末余额_优化情景!S25*S81,IF(S136&gt;0,S136*S26,S136*BH26))</f>
        <v>0</v>
      </c>
      <c r="T191" s="92">
        <f>IF(T136=0,期末余额_优化情景!T25*T81,IF(T136&gt;0,T136*T26,T136*BI26))</f>
        <v>0</v>
      </c>
      <c r="U191" s="92">
        <f>IF(U136=0,期末余额_优化情景!U25*U81,IF(U136&gt;0,U136*U26,U136*BJ26))</f>
        <v>0</v>
      </c>
      <c r="V191" s="92">
        <f>IF(V136=0,期末余额_优化情景!V25*V81,IF(V136&gt;0,V136*V26,V136*BK26))</f>
        <v>0</v>
      </c>
      <c r="W191" s="92">
        <f>IF(W136=0,期末余额_优化情景!W25*W81,IF(W136&gt;0,W136*W26,W136*BL26))</f>
        <v>0</v>
      </c>
      <c r="X191" s="92">
        <f>IF(X136=0,期末余额_优化情景!X25*X81,IF(X136&gt;0,X136*X26,X136*BM26))</f>
        <v>0</v>
      </c>
      <c r="Y191" s="92">
        <f>IF(Y136=0,期末余额_优化情景!Y25*Y81,IF(Y136&gt;0,Y136*Y26,Y136*BN26))</f>
        <v>0</v>
      </c>
      <c r="Z191" s="92">
        <f>IF(Z136=0,期末余额_优化情景!Z25*Z81,IF(Z136&gt;0,Z136*Z26,Z136*BO26))</f>
        <v>0</v>
      </c>
      <c r="AA191" s="92">
        <f>IF(AA136=0,期末余额_优化情景!AA25*AA81,IF(AA136&gt;0,AA136*AA26,AA136*BP26))</f>
        <v>0</v>
      </c>
      <c r="AB191" s="92">
        <f>IF(AB136=0,期末余额_优化情景!AB25*AB81,IF(AB136&gt;0,AB136*AB26,AB136*BQ26))</f>
        <v>0</v>
      </c>
      <c r="AC191" s="92">
        <f>IF(AC136=0,期末余额_优化情景!AC25*AC81,IF(AC136&gt;0,AC136*AC26,AC136*BR26))</f>
        <v>0</v>
      </c>
      <c r="AD191" s="92">
        <f>IF(AD136=0,期末余额_优化情景!AD25*AD81,IF(AD136&gt;0,AD136*AD26,AD136*BS26))</f>
        <v>0</v>
      </c>
      <c r="AE191" s="92">
        <f>IF(AE136=0,期末余额_优化情景!AE25*AE81,IF(AE136&gt;0,AE136*AE26,AE136*BT26))</f>
        <v>0</v>
      </c>
      <c r="AF191" s="92">
        <f>IF(AF136=0,期末余额_优化情景!AF25*AF81,IF(AF136&gt;0,AF136*AF26,AF136*BU26))</f>
        <v>0</v>
      </c>
      <c r="AG191" s="92">
        <f>IF(AG136=0,期末余额_优化情景!AG25*AG81,IF(AG136&gt;0,AG136*AG26,AG136*BV26))</f>
        <v>0</v>
      </c>
      <c r="AH191" s="92">
        <f>IF(AH136=0,期末余额_优化情景!AH25*AH81,IF(AH136&gt;0,AH136*AH26,AH136*BW26))</f>
        <v>0</v>
      </c>
      <c r="AI191" s="92">
        <f>IF(AI136=0,期末余额_优化情景!AI25*AI81,IF(AI136&gt;0,AI136*AI26,AI136*BX26))</f>
        <v>0</v>
      </c>
      <c r="AJ191" s="92">
        <f>IF(AJ136=0,期末余额_优化情景!AJ25*AJ81,IF(AJ136&gt;0,AJ136*AJ26,AJ136*BY26))</f>
        <v>0</v>
      </c>
      <c r="AK191" s="92">
        <f>IF(AK136=0,期末余额_优化情景!AK25*AK81,IF(AK136&gt;0,AK136*AK26,AK136*BZ26))</f>
        <v>0</v>
      </c>
      <c r="AL191" s="92">
        <f>IF(AL136=0,期末余额_优化情景!AL25*AL81,IF(AL136&gt;0,AL136*AL26,AL136*CA26))</f>
        <v>0</v>
      </c>
      <c r="AM191" s="92">
        <f>IF(AM136=0,期末余额_优化情景!AM25*AM81,IF(AM136&gt;0,AM136*AM26,AM136*CB26))</f>
        <v>0</v>
      </c>
      <c r="AN191" s="92">
        <f>IF(AN136=0,期末余额_优化情景!AN25*AN81,IF(AN136&gt;0,AN136*AN26,AN136*CC26))</f>
        <v>0</v>
      </c>
      <c r="AO191" s="92">
        <f>IF(AO136=0,期末余额_优化情景!AO25*AO81,IF(AO136&gt;0,AO136*AO26,AO136*CD26))</f>
        <v>0</v>
      </c>
      <c r="AQ191" s="92">
        <f>IF(B136=0,存量业务到期结构!E25*AQ81,IF(B136&gt;0,B136*AQ26,B136*B26))</f>
        <v>84.938632123309702</v>
      </c>
      <c r="AR191" s="92">
        <f>IF(C136=0,期末余额_优化情景!C25*AR81,IF(C136&gt;0,C136*AR26,C136*C26))</f>
        <v>-517</v>
      </c>
      <c r="AS191" s="92">
        <f>IF(D136=0,期末余额_优化情景!D25*AS81,IF(D136&gt;0,D136*AS26,D136*D26))</f>
        <v>-42.6568442424662</v>
      </c>
      <c r="AT191" s="92">
        <f>IF(E136=0,期末余额_优化情景!E25*AT81,IF(E136&gt;0,E136*AT26,E136*E26))</f>
        <v>-110.00000000000001</v>
      </c>
      <c r="AU191" s="92">
        <f>IF(F136=0,期末余额_优化情景!F25*AU81,IF(F136&gt;0,F136*AU26,F136*F26))</f>
        <v>-39.603667357616871</v>
      </c>
      <c r="AV191" s="92">
        <f>IF(G136=0,期末余额_优化情景!G25*AV81,IF(G136&gt;0,G136*AV26,G136*G26))</f>
        <v>-40.095023854287938</v>
      </c>
      <c r="AW191" s="92">
        <f>IF(H136=0,期末余额_优化情景!H25*AW81,IF(H136&gt;0,H136*AW26,H136*H26))</f>
        <v>-120</v>
      </c>
      <c r="AX191" s="92">
        <f>IF(I136=0,期末余额_优化情景!I25*AX81,IF(I136&gt;0,I136*AX26,I136*I26))</f>
        <v>-240</v>
      </c>
      <c r="AY191" s="92">
        <f>IF(J136=0,期末余额_优化情景!J25*AY81,IF(J136&gt;0,J136*AY26,J136*J26))</f>
        <v>-34.678946422256658</v>
      </c>
      <c r="AZ191" s="92">
        <f>IF(K136=0,期末余额_优化情景!K25*AZ81,IF(K136&gt;0,K136*AZ26,K136*K26))</f>
        <v>-240</v>
      </c>
      <c r="BA191" s="92">
        <f>IF(L136=0,期末余额_优化情景!L25*BA81,IF(L136&gt;0,L136*BA26,L136*L26))</f>
        <v>-32.220596720527958</v>
      </c>
      <c r="BB191" s="92">
        <f>IF(M136=0,期末余额_优化情景!M25*BB81,IF(M136&gt;0,M136*BB26,M136*M26))</f>
        <v>-32.865028654938506</v>
      </c>
      <c r="BC191" s="92">
        <f>IF(N136=0,期末余额_优化情景!N25*BC81,IF(N136&gt;0,N136*BC26,N136*N26))</f>
        <v>-360</v>
      </c>
      <c r="BD191" s="92">
        <f>IF(O136=0,期末余额_优化情景!O25*BD81,IF(O136&gt;0,O136*BD26,O136*O26))</f>
        <v>-28.332995512965976</v>
      </c>
      <c r="BE191" s="92">
        <f>IF(P136=0,期末余额_优化情景!P25*BE81,IF(P136&gt;0,P136*BE26,P136*P26))</f>
        <v>0</v>
      </c>
      <c r="BF191" s="92">
        <f>IF(Q136=0,期末余额_优化情景!Q25*BF81,IF(Q136&gt;0,Q136*BF26,Q136*Q26))</f>
        <v>0</v>
      </c>
      <c r="BG191" s="92">
        <f>IF(R136=0,期末余额_优化情景!R25*BG81,IF(R136&gt;0,R136*BG26,R136*R26))</f>
        <v>0</v>
      </c>
      <c r="BH191" s="92">
        <f>IF(S136=0,期末余额_优化情景!S25*BH81,IF(S136&gt;0,S136*BH26,S136*S26))</f>
        <v>0</v>
      </c>
      <c r="BI191" s="92">
        <f>IF(T136=0,期末余额_优化情景!T25*BI81,IF(T136&gt;0,T136*BI26,T136*T26))</f>
        <v>0</v>
      </c>
      <c r="BJ191" s="92">
        <f>IF(U136=0,期末余额_优化情景!U25*BJ81,IF(U136&gt;0,U136*BJ26,U136*U26))</f>
        <v>0</v>
      </c>
      <c r="BK191" s="92">
        <f>IF(V136=0,期末余额_优化情景!V25*BK81,IF(V136&gt;0,V136*BK26,V136*V26))</f>
        <v>0</v>
      </c>
      <c r="BL191" s="92">
        <f>IF(W136=0,期末余额_优化情景!W25*BL81,IF(W136&gt;0,W136*BL26,W136*W26))</f>
        <v>0</v>
      </c>
      <c r="BM191" s="92">
        <f>IF(X136=0,期末余额_优化情景!X25*BM81,IF(X136&gt;0,X136*BM26,X136*X26))</f>
        <v>0</v>
      </c>
      <c r="BN191" s="92">
        <f>IF(Y136=0,期末余额_优化情景!Y25*BN81,IF(Y136&gt;0,Y136*BN26,Y136*Y26))</f>
        <v>0</v>
      </c>
      <c r="BO191" s="92">
        <f>IF(Z136=0,期末余额_优化情景!Z25*BO81,IF(Z136&gt;0,Z136*BO26,Z136*Z26))</f>
        <v>0</v>
      </c>
      <c r="BP191" s="92">
        <f>IF(AA136=0,期末余额_优化情景!AA25*BP81,IF(AA136&gt;0,AA136*BP26,AA136*AA26))</f>
        <v>0</v>
      </c>
      <c r="BQ191" s="92">
        <f>IF(AB136=0,期末余额_优化情景!AB25*BQ81,IF(AB136&gt;0,AB136*BQ26,AB136*AB26))</f>
        <v>0</v>
      </c>
      <c r="BR191" s="92">
        <f>IF(AC136=0,期末余额_优化情景!AC25*BR81,IF(AC136&gt;0,AC136*BR26,AC136*AC26))</f>
        <v>0</v>
      </c>
      <c r="BS191" s="92">
        <f>IF(AD136=0,期末余额_优化情景!AD25*BS81,IF(AD136&gt;0,AD136*BS26,AD136*AD26))</f>
        <v>0</v>
      </c>
      <c r="BT191" s="92">
        <f>IF(AE136=0,期末余额_优化情景!AE25*BT81,IF(AE136&gt;0,AE136*BT26,AE136*AE26))</f>
        <v>0</v>
      </c>
      <c r="BU191" s="92">
        <f>IF(AF136=0,期末余额_优化情景!AF25*BU81,IF(AF136&gt;0,AF136*BU26,AF136*AF26))</f>
        <v>0</v>
      </c>
      <c r="BV191" s="92">
        <f>IF(AG136=0,期末余额_优化情景!AG25*BV81,IF(AG136&gt;0,AG136*BV26,AG136*AG26))</f>
        <v>0</v>
      </c>
      <c r="BW191" s="92">
        <f>IF(AH136=0,期末余额_优化情景!AH25*BW81,IF(AH136&gt;0,AH136*BW26,AH136*AH26))</f>
        <v>0</v>
      </c>
      <c r="BX191" s="92">
        <f>IF(AI136=0,期末余额_优化情景!AI25*BX81,IF(AI136&gt;0,AI136*BX26,AI136*AI26))</f>
        <v>0</v>
      </c>
      <c r="BY191" s="92">
        <f>IF(AJ136=0,期末余额_优化情景!AJ25*BY81,IF(AJ136&gt;0,AJ136*BY26,AJ136*AJ26))</f>
        <v>0</v>
      </c>
      <c r="BZ191" s="92">
        <f>IF(AK136=0,期末余额_优化情景!AK25*BZ81,IF(AK136&gt;0,AK136*BZ26,AK136*AK26))</f>
        <v>0</v>
      </c>
      <c r="CA191" s="92">
        <f>IF(AL136=0,期末余额_优化情景!AL25*CA81,IF(AL136&gt;0,AL136*CA26,AL136*AL26))</f>
        <v>0</v>
      </c>
      <c r="CB191" s="92">
        <f>IF(AM136=0,期末余额_优化情景!AM25*CB81,IF(AM136&gt;0,AM136*CB26,AM136*AM26))</f>
        <v>0</v>
      </c>
      <c r="CC191" s="92">
        <f>IF(AN136=0,期末余额_优化情景!AN25*CC81,IF(AN136&gt;0,AN136*CC26,AN136*AN26))</f>
        <v>0</v>
      </c>
      <c r="CD191" s="92">
        <f>IF(AO136=0,期末余额_优化情景!AO25*CD81,IF(AO136&gt;0,AO136*CD26,AO136*AO26))</f>
        <v>0</v>
      </c>
    </row>
    <row r="192" spans="1:82" ht="16.5">
      <c r="A192" s="17" t="str">
        <f t="shared" si="4"/>
        <v>买入返售贷款</v>
      </c>
      <c r="B192" s="92">
        <f>IF(B137=0,存量业务到期结构!E26*B82,IF(B137&gt;0,B137*B27,B137*AQ27))</f>
        <v>0</v>
      </c>
      <c r="C192" s="92">
        <f>IF(C137=0,期末余额_优化情景!C26*C82,IF(C137&gt;0,C137*C27,C137*AR27))</f>
        <v>0</v>
      </c>
      <c r="D192" s="92">
        <f>IF(D137=0,期末余额_优化情景!D26*D82,IF(D137&gt;0,D137*D27,D137*AS27))</f>
        <v>0</v>
      </c>
      <c r="E192" s="92">
        <f>IF(E137=0,期末余额_优化情景!E26*E82,IF(E137&gt;0,E137*E27,E137*AT27))</f>
        <v>0</v>
      </c>
      <c r="F192" s="92">
        <f>IF(F137=0,期末余额_优化情景!F26*F82,IF(F137&gt;0,F137*F27,F137*AU27))</f>
        <v>0</v>
      </c>
      <c r="G192" s="92">
        <f>IF(G137=0,期末余额_优化情景!G26*G82,IF(G137&gt;0,G137*G27,G137*AV27))</f>
        <v>0</v>
      </c>
      <c r="H192" s="92">
        <f>IF(H137=0,期末余额_优化情景!H26*H82,IF(H137&gt;0,H137*H27,H137*AW27))</f>
        <v>0</v>
      </c>
      <c r="I192" s="92">
        <f>IF(I137=0,期末余额_优化情景!I26*I82,IF(I137&gt;0,I137*I27,I137*AX27))</f>
        <v>0</v>
      </c>
      <c r="J192" s="92">
        <f>IF(J137=0,期末余额_优化情景!J26*J82,IF(J137&gt;0,J137*J27,J137*AY27))</f>
        <v>0</v>
      </c>
      <c r="K192" s="92">
        <f>IF(K137=0,期末余额_优化情景!K26*K82,IF(K137&gt;0,K137*K27,K137*AZ27))</f>
        <v>0</v>
      </c>
      <c r="L192" s="92">
        <f>IF(L137=0,期末余额_优化情景!L26*L82,IF(L137&gt;0,L137*L27,L137*BA27))</f>
        <v>0</v>
      </c>
      <c r="M192" s="92">
        <f>IF(M137=0,期末余额_优化情景!M26*M82,IF(M137&gt;0,M137*M27,M137*BB27))</f>
        <v>0</v>
      </c>
      <c r="N192" s="92">
        <f>IF(N137=0,期末余额_优化情景!N26*N82,IF(N137&gt;0,N137*N27,N137*BC27))</f>
        <v>0</v>
      </c>
      <c r="O192" s="92">
        <f>IF(O137=0,期末余额_优化情景!O26*O82,IF(O137&gt;0,O137*O27,O137*BD27))</f>
        <v>0</v>
      </c>
      <c r="P192" s="92">
        <f>IF(P137=0,期末余额_优化情景!P26*P82,IF(P137&gt;0,P137*P27,P137*BE27))</f>
        <v>0</v>
      </c>
      <c r="Q192" s="92">
        <f>IF(Q137=0,期末余额_优化情景!Q26*Q82,IF(Q137&gt;0,Q137*Q27,Q137*BF27))</f>
        <v>0</v>
      </c>
      <c r="R192" s="92">
        <f>IF(R137=0,期末余额_优化情景!R26*R82,IF(R137&gt;0,R137*R27,R137*BG27))</f>
        <v>0</v>
      </c>
      <c r="S192" s="92">
        <f>IF(S137=0,期末余额_优化情景!S26*S82,IF(S137&gt;0,S137*S27,S137*BH27))</f>
        <v>0</v>
      </c>
      <c r="T192" s="92">
        <f>IF(T137=0,期末余额_优化情景!T26*T82,IF(T137&gt;0,T137*T27,T137*BI27))</f>
        <v>0</v>
      </c>
      <c r="U192" s="92">
        <f>IF(U137=0,期末余额_优化情景!U26*U82,IF(U137&gt;0,U137*U27,U137*BJ27))</f>
        <v>0</v>
      </c>
      <c r="V192" s="92">
        <f>IF(V137=0,期末余额_优化情景!V26*V82,IF(V137&gt;0,V137*V27,V137*BK27))</f>
        <v>0</v>
      </c>
      <c r="W192" s="92">
        <f>IF(W137=0,期末余额_优化情景!W26*W82,IF(W137&gt;0,W137*W27,W137*BL27))</f>
        <v>0</v>
      </c>
      <c r="X192" s="92">
        <f>IF(X137=0,期末余额_优化情景!X26*X82,IF(X137&gt;0,X137*X27,X137*BM27))</f>
        <v>0</v>
      </c>
      <c r="Y192" s="92">
        <f>IF(Y137=0,期末余额_优化情景!Y26*Y82,IF(Y137&gt;0,Y137*Y27,Y137*BN27))</f>
        <v>0</v>
      </c>
      <c r="Z192" s="92">
        <f>IF(Z137=0,期末余额_优化情景!Z26*Z82,IF(Z137&gt;0,Z137*Z27,Z137*BO27))</f>
        <v>0</v>
      </c>
      <c r="AA192" s="92">
        <f>IF(AA137=0,期末余额_优化情景!AA26*AA82,IF(AA137&gt;0,AA137*AA27,AA137*BP27))</f>
        <v>0</v>
      </c>
      <c r="AB192" s="92">
        <f>IF(AB137=0,期末余额_优化情景!AB26*AB82,IF(AB137&gt;0,AB137*AB27,AB137*BQ27))</f>
        <v>0</v>
      </c>
      <c r="AC192" s="92">
        <f>IF(AC137=0,期末余额_优化情景!AC26*AC82,IF(AC137&gt;0,AC137*AC27,AC137*BR27))</f>
        <v>0</v>
      </c>
      <c r="AD192" s="92">
        <f>IF(AD137=0,期末余额_优化情景!AD26*AD82,IF(AD137&gt;0,AD137*AD27,AD137*BS27))</f>
        <v>0</v>
      </c>
      <c r="AE192" s="92">
        <f>IF(AE137=0,期末余额_优化情景!AE26*AE82,IF(AE137&gt;0,AE137*AE27,AE137*BT27))</f>
        <v>0</v>
      </c>
      <c r="AF192" s="92">
        <f>IF(AF137=0,期末余额_优化情景!AF26*AF82,IF(AF137&gt;0,AF137*AF27,AF137*BU27))</f>
        <v>0</v>
      </c>
      <c r="AG192" s="92">
        <f>IF(AG137=0,期末余额_优化情景!AG26*AG82,IF(AG137&gt;0,AG137*AG27,AG137*BV27))</f>
        <v>0</v>
      </c>
      <c r="AH192" s="92">
        <f>IF(AH137=0,期末余额_优化情景!AH26*AH82,IF(AH137&gt;0,AH137*AH27,AH137*BW27))</f>
        <v>0</v>
      </c>
      <c r="AI192" s="92">
        <f>IF(AI137=0,期末余额_优化情景!AI26*AI82,IF(AI137&gt;0,AI137*AI27,AI137*BX27))</f>
        <v>0</v>
      </c>
      <c r="AJ192" s="92">
        <f>IF(AJ137=0,期末余额_优化情景!AJ26*AJ82,IF(AJ137&gt;0,AJ137*AJ27,AJ137*BY27))</f>
        <v>0</v>
      </c>
      <c r="AK192" s="92">
        <f>IF(AK137=0,期末余额_优化情景!AK26*AK82,IF(AK137&gt;0,AK137*AK27,AK137*BZ27))</f>
        <v>0</v>
      </c>
      <c r="AL192" s="92">
        <f>IF(AL137=0,期末余额_优化情景!AL26*AL82,IF(AL137&gt;0,AL137*AL27,AL137*CA27))</f>
        <v>0</v>
      </c>
      <c r="AM192" s="92">
        <f>IF(AM137=0,期末余额_优化情景!AM26*AM82,IF(AM137&gt;0,AM137*AM27,AM137*CB27))</f>
        <v>0</v>
      </c>
      <c r="AN192" s="92">
        <f>IF(AN137=0,期末余额_优化情景!AN26*AN82,IF(AN137&gt;0,AN137*AN27,AN137*CC27))</f>
        <v>0</v>
      </c>
      <c r="AO192" s="92">
        <f>IF(AO137=0,期末余额_优化情景!AO26*AO82,IF(AO137&gt;0,AO137*AO27,AO137*CD27))</f>
        <v>0</v>
      </c>
      <c r="AQ192" s="92">
        <f>IF(B137=0,存量业务到期结构!E26*AQ82,IF(B137&gt;0,B137*AQ27,B137*B27))</f>
        <v>0</v>
      </c>
      <c r="AR192" s="92">
        <f>IF(C137=0,期末余额_优化情景!C26*AR82,IF(C137&gt;0,C137*AR27,C137*C27))</f>
        <v>0</v>
      </c>
      <c r="AS192" s="92">
        <f>IF(D137=0,期末余额_优化情景!D26*AS82,IF(D137&gt;0,D137*AS27,D137*D27))</f>
        <v>0</v>
      </c>
      <c r="AT192" s="92">
        <f>IF(E137=0,期末余额_优化情景!E26*AT82,IF(E137&gt;0,E137*AT27,E137*E27))</f>
        <v>0</v>
      </c>
      <c r="AU192" s="92">
        <f>IF(F137=0,期末余额_优化情景!F26*AU82,IF(F137&gt;0,F137*AU27,F137*F27))</f>
        <v>0</v>
      </c>
      <c r="AV192" s="92">
        <f>IF(G137=0,期末余额_优化情景!G26*AV82,IF(G137&gt;0,G137*AV27,G137*G27))</f>
        <v>0</v>
      </c>
      <c r="AW192" s="92">
        <f>IF(H137=0,期末余额_优化情景!H26*AW82,IF(H137&gt;0,H137*AW27,H137*H27))</f>
        <v>0</v>
      </c>
      <c r="AX192" s="92">
        <f>IF(I137=0,期末余额_优化情景!I26*AX82,IF(I137&gt;0,I137*AX27,I137*I27))</f>
        <v>0</v>
      </c>
      <c r="AY192" s="92">
        <f>IF(J137=0,期末余额_优化情景!J26*AY82,IF(J137&gt;0,J137*AY27,J137*J27))</f>
        <v>0</v>
      </c>
      <c r="AZ192" s="92">
        <f>IF(K137=0,期末余额_优化情景!K26*AZ82,IF(K137&gt;0,K137*AZ27,K137*K27))</f>
        <v>0</v>
      </c>
      <c r="BA192" s="92">
        <f>IF(L137=0,期末余额_优化情景!L26*BA82,IF(L137&gt;0,L137*BA27,L137*L27))</f>
        <v>0</v>
      </c>
      <c r="BB192" s="92">
        <f>IF(M137=0,期末余额_优化情景!M26*BB82,IF(M137&gt;0,M137*BB27,M137*M27))</f>
        <v>0</v>
      </c>
      <c r="BC192" s="92">
        <f>IF(N137=0,期末余额_优化情景!N26*BC82,IF(N137&gt;0,N137*BC27,N137*N27))</f>
        <v>0</v>
      </c>
      <c r="BD192" s="92">
        <f>IF(O137=0,期末余额_优化情景!O26*BD82,IF(O137&gt;0,O137*BD27,O137*O27))</f>
        <v>0</v>
      </c>
      <c r="BE192" s="92">
        <f>IF(P137=0,期末余额_优化情景!P26*BE82,IF(P137&gt;0,P137*BE27,P137*P27))</f>
        <v>0</v>
      </c>
      <c r="BF192" s="92">
        <f>IF(Q137=0,期末余额_优化情景!Q26*BF82,IF(Q137&gt;0,Q137*BF27,Q137*Q27))</f>
        <v>0</v>
      </c>
      <c r="BG192" s="92">
        <f>IF(R137=0,期末余额_优化情景!R26*BG82,IF(R137&gt;0,R137*BG27,R137*R27))</f>
        <v>0</v>
      </c>
      <c r="BH192" s="92">
        <f>IF(S137=0,期末余额_优化情景!S26*BH82,IF(S137&gt;0,S137*BH27,S137*S27))</f>
        <v>0</v>
      </c>
      <c r="BI192" s="92">
        <f>IF(T137=0,期末余额_优化情景!T26*BI82,IF(T137&gt;0,T137*BI27,T137*T27))</f>
        <v>0</v>
      </c>
      <c r="BJ192" s="92">
        <f>IF(U137=0,期末余额_优化情景!U26*BJ82,IF(U137&gt;0,U137*BJ27,U137*U27))</f>
        <v>0</v>
      </c>
      <c r="BK192" s="92">
        <f>IF(V137=0,期末余额_优化情景!V26*BK82,IF(V137&gt;0,V137*BK27,V137*V27))</f>
        <v>0</v>
      </c>
      <c r="BL192" s="92">
        <f>IF(W137=0,期末余额_优化情景!W26*BL82,IF(W137&gt;0,W137*BL27,W137*W27))</f>
        <v>0</v>
      </c>
      <c r="BM192" s="92">
        <f>IF(X137=0,期末余额_优化情景!X26*BM82,IF(X137&gt;0,X137*BM27,X137*X27))</f>
        <v>0</v>
      </c>
      <c r="BN192" s="92">
        <f>IF(Y137=0,期末余额_优化情景!Y26*BN82,IF(Y137&gt;0,Y137*BN27,Y137*Y27))</f>
        <v>0</v>
      </c>
      <c r="BO192" s="92">
        <f>IF(Z137=0,期末余额_优化情景!Z26*BO82,IF(Z137&gt;0,Z137*BO27,Z137*Z27))</f>
        <v>0</v>
      </c>
      <c r="BP192" s="92">
        <f>IF(AA137=0,期末余额_优化情景!AA26*BP82,IF(AA137&gt;0,AA137*BP27,AA137*AA27))</f>
        <v>0</v>
      </c>
      <c r="BQ192" s="92">
        <f>IF(AB137=0,期末余额_优化情景!AB26*BQ82,IF(AB137&gt;0,AB137*BQ27,AB137*AB27))</f>
        <v>0</v>
      </c>
      <c r="BR192" s="92">
        <f>IF(AC137=0,期末余额_优化情景!AC26*BR82,IF(AC137&gt;0,AC137*BR27,AC137*AC27))</f>
        <v>0</v>
      </c>
      <c r="BS192" s="92">
        <f>IF(AD137=0,期末余额_优化情景!AD26*BS82,IF(AD137&gt;0,AD137*BS27,AD137*AD27))</f>
        <v>0</v>
      </c>
      <c r="BT192" s="92">
        <f>IF(AE137=0,期末余额_优化情景!AE26*BT82,IF(AE137&gt;0,AE137*BT27,AE137*AE27))</f>
        <v>0</v>
      </c>
      <c r="BU192" s="92">
        <f>IF(AF137=0,期末余额_优化情景!AF26*BU82,IF(AF137&gt;0,AF137*BU27,AF137*AF27))</f>
        <v>0</v>
      </c>
      <c r="BV192" s="92">
        <f>IF(AG137=0,期末余额_优化情景!AG26*BV82,IF(AG137&gt;0,AG137*BV27,AG137*AG27))</f>
        <v>0</v>
      </c>
      <c r="BW192" s="92">
        <f>IF(AH137=0,期末余额_优化情景!AH26*BW82,IF(AH137&gt;0,AH137*BW27,AH137*AH27))</f>
        <v>0</v>
      </c>
      <c r="BX192" s="92">
        <f>IF(AI137=0,期末余额_优化情景!AI26*BX82,IF(AI137&gt;0,AI137*BX27,AI137*AI27))</f>
        <v>0</v>
      </c>
      <c r="BY192" s="92">
        <f>IF(AJ137=0,期末余额_优化情景!AJ26*BY82,IF(AJ137&gt;0,AJ137*BY27,AJ137*AJ27))</f>
        <v>0</v>
      </c>
      <c r="BZ192" s="92">
        <f>IF(AK137=0,期末余额_优化情景!AK26*BZ82,IF(AK137&gt;0,AK137*BZ27,AK137*AK27))</f>
        <v>0</v>
      </c>
      <c r="CA192" s="92">
        <f>IF(AL137=0,期末余额_优化情景!AL26*CA82,IF(AL137&gt;0,AL137*CA27,AL137*AL27))</f>
        <v>0</v>
      </c>
      <c r="CB192" s="92">
        <f>IF(AM137=0,期末余额_优化情景!AM26*CB82,IF(AM137&gt;0,AM137*CB27,AM137*AM27))</f>
        <v>0</v>
      </c>
      <c r="CC192" s="92">
        <f>IF(AN137=0,期末余额_优化情景!AN26*CC82,IF(AN137&gt;0,AN137*CC27,AN137*AN27))</f>
        <v>0</v>
      </c>
      <c r="CD192" s="92">
        <f>IF(AO137=0,期末余额_优化情景!AO26*CD82,IF(AO137&gt;0,AO137*CD27,AO137*AO27))</f>
        <v>0</v>
      </c>
    </row>
    <row r="193" spans="1:82" ht="16.5">
      <c r="A193" s="17" t="str">
        <f t="shared" si="4"/>
        <v>买入返售票据</v>
      </c>
      <c r="B193" s="92">
        <f>IF(B138=0,存量业务到期结构!E27*B83,IF(B138&gt;0,B138*B28,B138*AQ28))</f>
        <v>28.692948367070002</v>
      </c>
      <c r="C193" s="92">
        <f>IF(C138=0,期末余额_优化情景!C27*C83,IF(C138&gt;0,C138*C28,C138*AR28))</f>
        <v>65</v>
      </c>
      <c r="D193" s="92">
        <f>IF(D138=0,期末余额_优化情景!D27*D83,IF(D138&gt;0,D138*D28,D138*AS28))</f>
        <v>1.7927280481364001</v>
      </c>
      <c r="E193" s="92">
        <f>IF(E138=0,期末余额_优化情景!E27*E83,IF(E138&gt;0,E138*E28,E138*AT28))</f>
        <v>1.7568534871736718</v>
      </c>
      <c r="F193" s="92">
        <f>IF(F138=0,期末余额_优化情景!F27*F83,IF(F138&gt;0,F138*F28,F138*AU28))</f>
        <v>1.7216964174301985</v>
      </c>
      <c r="G193" s="92">
        <f>IF(G138=0,期末余额_优化情景!G27*G83,IF(G138&gt;0,G138*G28,G138*AV28))</f>
        <v>1.7561503457788024</v>
      </c>
      <c r="H193" s="92">
        <f>IF(H138=0,期末余额_优化情景!H27*H83,IF(H138&gt;0,H138*H28,H138*AW28))</f>
        <v>1.7912933526943784</v>
      </c>
      <c r="I193" s="92">
        <f>IF(I138=0,期末余额_优化情景!I27*I83,IF(I138&gt;0,I138*I28,I138*AX28))</f>
        <v>1.8271392197482661</v>
      </c>
      <c r="J193" s="92">
        <f>IF(J138=0,期末余额_优化情景!J27*J83,IF(J138&gt;0,J138*J28,J138*AY28))</f>
        <v>1.7905764353533007</v>
      </c>
      <c r="K193" s="92">
        <f>IF(K138=0,期末余额_优化情景!K27*K83,IF(K138&gt;0,K138*K28,K138*AZ28))</f>
        <v>1.8264079628091545</v>
      </c>
      <c r="L193" s="92">
        <f>IF(L138=0,期末余额_优化情景!L27*L83,IF(L138&gt;0,L138*L28,L138*BA28))</f>
        <v>1.7898598035529716</v>
      </c>
      <c r="M193" s="92">
        <f>IF(M138=0,期末余额_优化情景!M27*M83,IF(M138&gt;0,M138*M28,M138*BB28))</f>
        <v>1.8256769996240312</v>
      </c>
      <c r="N193" s="92">
        <f>IF(N138=0,期末余额_优化情景!N27*N83,IF(N138&gt;0,N138*N28,N138*BC28))</f>
        <v>1.8622105329498462</v>
      </c>
      <c r="O193" s="92">
        <f>IF(O138=0,期末余额_优化情景!O27*O83,IF(O138&gt;0,O138*O28,O138*BD28))</f>
        <v>1.8270429792895122</v>
      </c>
      <c r="P193" s="92">
        <f>IF(P138=0,期末余额_优化情景!P27*P83,IF(P138&gt;0,P138*P28,P138*BE28))</f>
        <v>0</v>
      </c>
      <c r="Q193" s="92">
        <f>IF(Q138=0,期末余额_优化情景!Q27*Q83,IF(Q138&gt;0,Q138*Q28,Q138*BF28))</f>
        <v>0</v>
      </c>
      <c r="R193" s="92">
        <f>IF(R138=0,期末余额_优化情景!R27*R83,IF(R138&gt;0,R138*R28,R138*BG28))</f>
        <v>0</v>
      </c>
      <c r="S193" s="92">
        <f>IF(S138=0,期末余额_优化情景!S27*S83,IF(S138&gt;0,S138*S28,S138*BH28))</f>
        <v>0</v>
      </c>
      <c r="T193" s="92">
        <f>IF(T138=0,期末余额_优化情景!T27*T83,IF(T138&gt;0,T138*T28,T138*BI28))</f>
        <v>0</v>
      </c>
      <c r="U193" s="92">
        <f>IF(U138=0,期末余额_优化情景!U27*U83,IF(U138&gt;0,U138*U28,U138*BJ28))</f>
        <v>0</v>
      </c>
      <c r="V193" s="92">
        <f>IF(V138=0,期末余额_优化情景!V27*V83,IF(V138&gt;0,V138*V28,V138*BK28))</f>
        <v>0</v>
      </c>
      <c r="W193" s="92">
        <f>IF(W138=0,期末余额_优化情景!W27*W83,IF(W138&gt;0,W138*W28,W138*BL28))</f>
        <v>0</v>
      </c>
      <c r="X193" s="92">
        <f>IF(X138=0,期末余额_优化情景!X27*X83,IF(X138&gt;0,X138*X28,X138*BM28))</f>
        <v>0</v>
      </c>
      <c r="Y193" s="92">
        <f>IF(Y138=0,期末余额_优化情景!Y27*Y83,IF(Y138&gt;0,Y138*Y28,Y138*BN28))</f>
        <v>0</v>
      </c>
      <c r="Z193" s="92">
        <f>IF(Z138=0,期末余额_优化情景!Z27*Z83,IF(Z138&gt;0,Z138*Z28,Z138*BO28))</f>
        <v>0</v>
      </c>
      <c r="AA193" s="92">
        <f>IF(AA138=0,期末余额_优化情景!AA27*AA83,IF(AA138&gt;0,AA138*AA28,AA138*BP28))</f>
        <v>0</v>
      </c>
      <c r="AB193" s="92">
        <f>IF(AB138=0,期末余额_优化情景!AB27*AB83,IF(AB138&gt;0,AB138*AB28,AB138*BQ28))</f>
        <v>0</v>
      </c>
      <c r="AC193" s="92">
        <f>IF(AC138=0,期末余额_优化情景!AC27*AC83,IF(AC138&gt;0,AC138*AC28,AC138*BR28))</f>
        <v>0</v>
      </c>
      <c r="AD193" s="92">
        <f>IF(AD138=0,期末余额_优化情景!AD27*AD83,IF(AD138&gt;0,AD138*AD28,AD138*BS28))</f>
        <v>0</v>
      </c>
      <c r="AE193" s="92">
        <f>IF(AE138=0,期末余额_优化情景!AE27*AE83,IF(AE138&gt;0,AE138*AE28,AE138*BT28))</f>
        <v>0</v>
      </c>
      <c r="AF193" s="92">
        <f>IF(AF138=0,期末余额_优化情景!AF27*AF83,IF(AF138&gt;0,AF138*AF28,AF138*BU28))</f>
        <v>0</v>
      </c>
      <c r="AG193" s="92">
        <f>IF(AG138=0,期末余额_优化情景!AG27*AG83,IF(AG138&gt;0,AG138*AG28,AG138*BV28))</f>
        <v>0</v>
      </c>
      <c r="AH193" s="92">
        <f>IF(AH138=0,期末余额_优化情景!AH27*AH83,IF(AH138&gt;0,AH138*AH28,AH138*BW28))</f>
        <v>0</v>
      </c>
      <c r="AI193" s="92">
        <f>IF(AI138=0,期末余额_优化情景!AI27*AI83,IF(AI138&gt;0,AI138*AI28,AI138*BX28))</f>
        <v>0</v>
      </c>
      <c r="AJ193" s="92">
        <f>IF(AJ138=0,期末余额_优化情景!AJ27*AJ83,IF(AJ138&gt;0,AJ138*AJ28,AJ138*BY28))</f>
        <v>0</v>
      </c>
      <c r="AK193" s="92">
        <f>IF(AK138=0,期末余额_优化情景!AK27*AK83,IF(AK138&gt;0,AK138*AK28,AK138*BZ28))</f>
        <v>0</v>
      </c>
      <c r="AL193" s="92">
        <f>IF(AL138=0,期末余额_优化情景!AL27*AL83,IF(AL138&gt;0,AL138*AL28,AL138*CA28))</f>
        <v>0</v>
      </c>
      <c r="AM193" s="92">
        <f>IF(AM138=0,期末余额_优化情景!AM27*AM83,IF(AM138&gt;0,AM138*AM28,AM138*CB28))</f>
        <v>0</v>
      </c>
      <c r="AN193" s="92">
        <f>IF(AN138=0,期末余额_优化情景!AN27*AN83,IF(AN138&gt;0,AN138*AN28,AN138*CC28))</f>
        <v>0</v>
      </c>
      <c r="AO193" s="92">
        <f>IF(AO138=0,期末余额_优化情景!AO27*AO83,IF(AO138&gt;0,AO138*AO28,AO138*CD28))</f>
        <v>0</v>
      </c>
      <c r="AQ193" s="92">
        <f>IF(B138=0,存量业务到期结构!E27*AQ83,IF(B138&gt;0,B138*AQ28,B138*B28))</f>
        <v>17.657198995120002</v>
      </c>
      <c r="AR193" s="92">
        <f>IF(C138=0,期末余额_优化情景!C27*AR83,IF(C138&gt;0,C138*AR28,C138*C28))</f>
        <v>40</v>
      </c>
      <c r="AS193" s="92">
        <f>IF(D138=0,期末余额_优化情景!D27*AS83,IF(D138&gt;0,D138*AS28,D138*D28))</f>
        <v>-1.7927280481364001</v>
      </c>
      <c r="AT193" s="92">
        <f>IF(E138=0,期末余额_优化情景!E27*AT83,IF(E138&gt;0,E138*AT28,E138*E28))</f>
        <v>-1.7568534871736718</v>
      </c>
      <c r="AU193" s="92">
        <f>IF(F138=0,期末余额_优化情景!F27*AU83,IF(F138&gt;0,F138*AU28,F138*F28))</f>
        <v>-1.7216964174301985</v>
      </c>
      <c r="AV193" s="92">
        <f>IF(G138=0,期末余额_优化情景!G27*AV83,IF(G138&gt;0,G138*AV28,G138*G28))</f>
        <v>-1.7561503457788024</v>
      </c>
      <c r="AW193" s="92">
        <f>IF(H138=0,期末余额_优化情景!H27*AW83,IF(H138&gt;0,H138*AW28,H138*H28))</f>
        <v>-1.7912933526943784</v>
      </c>
      <c r="AX193" s="92">
        <f>IF(I138=0,期末余额_优化情景!I27*AX83,IF(I138&gt;0,I138*AX28,I138*I28))</f>
        <v>-1.8271392197482661</v>
      </c>
      <c r="AY193" s="92">
        <f>IF(J138=0,期末余额_优化情景!J27*AY83,IF(J138&gt;0,J138*AY28,J138*J28))</f>
        <v>-1.7905764353533007</v>
      </c>
      <c r="AZ193" s="92">
        <f>IF(K138=0,期末余额_优化情景!K27*AZ83,IF(K138&gt;0,K138*AZ28,K138*K28))</f>
        <v>-1.8264079628091545</v>
      </c>
      <c r="BA193" s="92">
        <f>IF(L138=0,期末余额_优化情景!L27*BA83,IF(L138&gt;0,L138*BA28,L138*L28))</f>
        <v>-1.7898598035529716</v>
      </c>
      <c r="BB193" s="92">
        <f>IF(M138=0,期末余额_优化情景!M27*BB83,IF(M138&gt;0,M138*BB28,M138*M28))</f>
        <v>-1.8256769996240312</v>
      </c>
      <c r="BC193" s="92">
        <f>IF(N138=0,期末余额_优化情景!N27*BC83,IF(N138&gt;0,N138*BC28,N138*N28))</f>
        <v>-1.8622105329498462</v>
      </c>
      <c r="BD193" s="92">
        <f>IF(O138=0,期末余额_优化情景!O27*BD83,IF(O138&gt;0,O138*BD28,O138*O28))</f>
        <v>-1.8270429792895122</v>
      </c>
      <c r="BE193" s="92">
        <f>IF(P138=0,期末余额_优化情景!P27*BE83,IF(P138&gt;0,P138*BE28,P138*P28))</f>
        <v>0</v>
      </c>
      <c r="BF193" s="92">
        <f>IF(Q138=0,期末余额_优化情景!Q27*BF83,IF(Q138&gt;0,Q138*BF28,Q138*Q28))</f>
        <v>0</v>
      </c>
      <c r="BG193" s="92">
        <f>IF(R138=0,期末余额_优化情景!R27*BG83,IF(R138&gt;0,R138*BG28,R138*R28))</f>
        <v>0</v>
      </c>
      <c r="BH193" s="92">
        <f>IF(S138=0,期末余额_优化情景!S27*BH83,IF(S138&gt;0,S138*BH28,S138*S28))</f>
        <v>0</v>
      </c>
      <c r="BI193" s="92">
        <f>IF(T138=0,期末余额_优化情景!T27*BI83,IF(T138&gt;0,T138*BI28,T138*T28))</f>
        <v>0</v>
      </c>
      <c r="BJ193" s="92">
        <f>IF(U138=0,期末余额_优化情景!U27*BJ83,IF(U138&gt;0,U138*BJ28,U138*U28))</f>
        <v>0</v>
      </c>
      <c r="BK193" s="92">
        <f>IF(V138=0,期末余额_优化情景!V27*BK83,IF(V138&gt;0,V138*BK28,V138*V28))</f>
        <v>0</v>
      </c>
      <c r="BL193" s="92">
        <f>IF(W138=0,期末余额_优化情景!W27*BL83,IF(W138&gt;0,W138*BL28,W138*W28))</f>
        <v>0</v>
      </c>
      <c r="BM193" s="92">
        <f>IF(X138=0,期末余额_优化情景!X27*BM83,IF(X138&gt;0,X138*BM28,X138*X28))</f>
        <v>0</v>
      </c>
      <c r="BN193" s="92">
        <f>IF(Y138=0,期末余额_优化情景!Y27*BN83,IF(Y138&gt;0,Y138*BN28,Y138*Y28))</f>
        <v>0</v>
      </c>
      <c r="BO193" s="92">
        <f>IF(Z138=0,期末余额_优化情景!Z27*BO83,IF(Z138&gt;0,Z138*BO28,Z138*Z28))</f>
        <v>0</v>
      </c>
      <c r="BP193" s="92">
        <f>IF(AA138=0,期末余额_优化情景!AA27*BP83,IF(AA138&gt;0,AA138*BP28,AA138*AA28))</f>
        <v>0</v>
      </c>
      <c r="BQ193" s="92">
        <f>IF(AB138=0,期末余额_优化情景!AB27*BQ83,IF(AB138&gt;0,AB138*BQ28,AB138*AB28))</f>
        <v>0</v>
      </c>
      <c r="BR193" s="92">
        <f>IF(AC138=0,期末余额_优化情景!AC27*BR83,IF(AC138&gt;0,AC138*BR28,AC138*AC28))</f>
        <v>0</v>
      </c>
      <c r="BS193" s="92">
        <f>IF(AD138=0,期末余额_优化情景!AD27*BS83,IF(AD138&gt;0,AD138*BS28,AD138*AD28))</f>
        <v>0</v>
      </c>
      <c r="BT193" s="92">
        <f>IF(AE138=0,期末余额_优化情景!AE27*BT83,IF(AE138&gt;0,AE138*BT28,AE138*AE28))</f>
        <v>0</v>
      </c>
      <c r="BU193" s="92">
        <f>IF(AF138=0,期末余额_优化情景!AF27*BU83,IF(AF138&gt;0,AF138*BU28,AF138*AF28))</f>
        <v>0</v>
      </c>
      <c r="BV193" s="92">
        <f>IF(AG138=0,期末余额_优化情景!AG27*BV83,IF(AG138&gt;0,AG138*BV28,AG138*AG28))</f>
        <v>0</v>
      </c>
      <c r="BW193" s="92">
        <f>IF(AH138=0,期末余额_优化情景!AH27*BW83,IF(AH138&gt;0,AH138*BW28,AH138*AH28))</f>
        <v>0</v>
      </c>
      <c r="BX193" s="92">
        <f>IF(AI138=0,期末余额_优化情景!AI27*BX83,IF(AI138&gt;0,AI138*BX28,AI138*AI28))</f>
        <v>0</v>
      </c>
      <c r="BY193" s="92">
        <f>IF(AJ138=0,期末余额_优化情景!AJ27*BY83,IF(AJ138&gt;0,AJ138*BY28,AJ138*AJ28))</f>
        <v>0</v>
      </c>
      <c r="BZ193" s="92">
        <f>IF(AK138=0,期末余额_优化情景!AK27*BZ83,IF(AK138&gt;0,AK138*BZ28,AK138*AK28))</f>
        <v>0</v>
      </c>
      <c r="CA193" s="92">
        <f>IF(AL138=0,期末余额_优化情景!AL27*CA83,IF(AL138&gt;0,AL138*CA28,AL138*AL28))</f>
        <v>0</v>
      </c>
      <c r="CB193" s="92">
        <f>IF(AM138=0,期末余额_优化情景!AM27*CB83,IF(AM138&gt;0,AM138*CB28,AM138*AM28))</f>
        <v>0</v>
      </c>
      <c r="CC193" s="92">
        <f>IF(AN138=0,期末余额_优化情景!AN27*CC83,IF(AN138&gt;0,AN138*CC28,AN138*AN28))</f>
        <v>0</v>
      </c>
      <c r="CD193" s="92">
        <f>IF(AO138=0,期末余额_优化情景!AO27*CD83,IF(AO138&gt;0,AO138*CD28,AO138*AO28))</f>
        <v>0</v>
      </c>
    </row>
    <row r="194" spans="1:82" ht="16.5">
      <c r="A194" s="17" t="str">
        <f t="shared" si="4"/>
        <v>买入返售其他</v>
      </c>
      <c r="B194" s="92">
        <f>IF(B139=0,存量业务到期结构!E28*B84,IF(B139&gt;0,B139*B29,B139*AQ29))</f>
        <v>0.04</v>
      </c>
      <c r="C194" s="92">
        <f>IF(C139=0,期末余额_优化情景!C28*C84,IF(C139&gt;0,C139*C29,C139*AR29))</f>
        <v>3.918E-2</v>
      </c>
      <c r="D194" s="92">
        <f>IF(D139=0,期末余额_优化情景!D28*D84,IF(D139&gt;0,D139*D29,D139*AS29))</f>
        <v>3.8376399999999998E-2</v>
      </c>
      <c r="E194" s="92">
        <f>IF(E139=0,期末余额_优化情景!E28*E84,IF(E139&gt;0,E139*E29,E139*AT29))</f>
        <v>3.7588871999999995E-2</v>
      </c>
      <c r="F194" s="92">
        <f>IF(F139=0,期末余额_优化情景!F28*F84,IF(F139&gt;0,F139*F29,F139*AU29))</f>
        <v>3.6817094559999999E-2</v>
      </c>
      <c r="G194" s="92">
        <f>IF(G139=0,期末余额_优化情景!G28*G84,IF(G139&gt;0,G139*G29,G139*AV29))</f>
        <v>3.6060752668799996E-2</v>
      </c>
      <c r="H194" s="92">
        <f>IF(H139=0,期末余额_优化情景!H28*H84,IF(H139&gt;0,H139*H29,H139*AW29))</f>
        <v>3.5319537615423995E-2</v>
      </c>
      <c r="I194" s="92">
        <f>IF(I139=0,期末余额_优化情景!I28*I84,IF(I139&gt;0,I139*I29,I139*AX29))</f>
        <v>3.6045928367732474E-2</v>
      </c>
      <c r="J194" s="92">
        <f>IF(J139=0,期末余额_优化情景!J28*J84,IF(J139&gt;0,J139*J29,J139*AY29))</f>
        <v>3.5305009957283973E-2</v>
      </c>
      <c r="K194" s="92">
        <f>IF(K139=0,期末余额_优化情景!K28*K84,IF(K139&gt;0,K139*K29,K139*AZ29))</f>
        <v>3.6031108905217483E-2</v>
      </c>
      <c r="L194" s="92">
        <f>IF(L139=0,期末余额_优化情景!L28*L84,IF(L139&gt;0,L139*L29,L139*BA29))</f>
        <v>3.6771731083321831E-2</v>
      </c>
      <c r="M194" s="92">
        <f>IF(M139=0,期末余额_优化情景!M28*M84,IF(M139&gt;0,M139*M29,M139*BB29))</f>
        <v>3.7527159038322322E-2</v>
      </c>
      <c r="N194" s="92">
        <f>IF(N139=0,期末余额_优化情景!N28*N84,IF(N139&gt;0,N139*N29,N139*BC29))</f>
        <v>3.8297695552423322E-2</v>
      </c>
      <c r="O194" s="92">
        <f>IF(O139=0,期末余额_优化情景!O28*O84,IF(O139&gt;0,O139*O29,O139*BD29))</f>
        <v>3.9083649463471794E-2</v>
      </c>
      <c r="P194" s="92">
        <f>IF(P139=0,期末余额_优化情景!P28*P84,IF(P139&gt;0,P139*P29,P139*BE29))</f>
        <v>0</v>
      </c>
      <c r="Q194" s="92">
        <f>IF(Q139=0,期末余额_优化情景!Q28*Q84,IF(Q139&gt;0,Q139*Q29,Q139*BF29))</f>
        <v>0</v>
      </c>
      <c r="R194" s="92">
        <f>IF(R139=0,期末余额_优化情景!R28*R84,IF(R139&gt;0,R139*R29,R139*BG29))</f>
        <v>0</v>
      </c>
      <c r="S194" s="92">
        <f>IF(S139=0,期末余额_优化情景!S28*S84,IF(S139&gt;0,S139*S29,S139*BH29))</f>
        <v>0</v>
      </c>
      <c r="T194" s="92">
        <f>IF(T139=0,期末余额_优化情景!T28*T84,IF(T139&gt;0,T139*T29,T139*BI29))</f>
        <v>0</v>
      </c>
      <c r="U194" s="92">
        <f>IF(U139=0,期末余额_优化情景!U28*U84,IF(U139&gt;0,U139*U29,U139*BJ29))</f>
        <v>0</v>
      </c>
      <c r="V194" s="92">
        <f>IF(V139=0,期末余额_优化情景!V28*V84,IF(V139&gt;0,V139*V29,V139*BK29))</f>
        <v>0</v>
      </c>
      <c r="W194" s="92">
        <f>IF(W139=0,期末余额_优化情景!W28*W84,IF(W139&gt;0,W139*W29,W139*BL29))</f>
        <v>0</v>
      </c>
      <c r="X194" s="92">
        <f>IF(X139=0,期末余额_优化情景!X28*X84,IF(X139&gt;0,X139*X29,X139*BM29))</f>
        <v>0</v>
      </c>
      <c r="Y194" s="92">
        <f>IF(Y139=0,期末余额_优化情景!Y28*Y84,IF(Y139&gt;0,Y139*Y29,Y139*BN29))</f>
        <v>0</v>
      </c>
      <c r="Z194" s="92">
        <f>IF(Z139=0,期末余额_优化情景!Z28*Z84,IF(Z139&gt;0,Z139*Z29,Z139*BO29))</f>
        <v>0</v>
      </c>
      <c r="AA194" s="92">
        <f>IF(AA139=0,期末余额_优化情景!AA28*AA84,IF(AA139&gt;0,AA139*AA29,AA139*BP29))</f>
        <v>0</v>
      </c>
      <c r="AB194" s="92">
        <f>IF(AB139=0,期末余额_优化情景!AB28*AB84,IF(AB139&gt;0,AB139*AB29,AB139*BQ29))</f>
        <v>0</v>
      </c>
      <c r="AC194" s="92">
        <f>IF(AC139=0,期末余额_优化情景!AC28*AC84,IF(AC139&gt;0,AC139*AC29,AC139*BR29))</f>
        <v>0</v>
      </c>
      <c r="AD194" s="92">
        <f>IF(AD139=0,期末余额_优化情景!AD28*AD84,IF(AD139&gt;0,AD139*AD29,AD139*BS29))</f>
        <v>0</v>
      </c>
      <c r="AE194" s="92">
        <f>IF(AE139=0,期末余额_优化情景!AE28*AE84,IF(AE139&gt;0,AE139*AE29,AE139*BT29))</f>
        <v>0</v>
      </c>
      <c r="AF194" s="92">
        <f>IF(AF139=0,期末余额_优化情景!AF28*AF84,IF(AF139&gt;0,AF139*AF29,AF139*BU29))</f>
        <v>0</v>
      </c>
      <c r="AG194" s="92">
        <f>IF(AG139=0,期末余额_优化情景!AG28*AG84,IF(AG139&gt;0,AG139*AG29,AG139*BV29))</f>
        <v>0</v>
      </c>
      <c r="AH194" s="92">
        <f>IF(AH139=0,期末余额_优化情景!AH28*AH84,IF(AH139&gt;0,AH139*AH29,AH139*BW29))</f>
        <v>0</v>
      </c>
      <c r="AI194" s="92">
        <f>IF(AI139=0,期末余额_优化情景!AI28*AI84,IF(AI139&gt;0,AI139*AI29,AI139*BX29))</f>
        <v>0</v>
      </c>
      <c r="AJ194" s="92">
        <f>IF(AJ139=0,期末余额_优化情景!AJ28*AJ84,IF(AJ139&gt;0,AJ139*AJ29,AJ139*BY29))</f>
        <v>0</v>
      </c>
      <c r="AK194" s="92">
        <f>IF(AK139=0,期末余额_优化情景!AK28*AK84,IF(AK139&gt;0,AK139*AK29,AK139*BZ29))</f>
        <v>0</v>
      </c>
      <c r="AL194" s="92">
        <f>IF(AL139=0,期末余额_优化情景!AL28*AL84,IF(AL139&gt;0,AL139*AL29,AL139*CA29))</f>
        <v>0</v>
      </c>
      <c r="AM194" s="92">
        <f>IF(AM139=0,期末余额_优化情景!AM28*AM84,IF(AM139&gt;0,AM139*AM29,AM139*CB29))</f>
        <v>0</v>
      </c>
      <c r="AN194" s="92">
        <f>IF(AN139=0,期末余额_优化情景!AN28*AN84,IF(AN139&gt;0,AN139*AN29,AN139*CC29))</f>
        <v>0</v>
      </c>
      <c r="AO194" s="92">
        <f>IF(AO139=0,期末余额_优化情景!AO28*AO84,IF(AO139&gt;0,AO139*AO29,AO139*CD29))</f>
        <v>0</v>
      </c>
      <c r="AQ194" s="92">
        <f>IF(B139=0,存量业务到期结构!E28*AQ84,IF(B139&gt;0,B139*AQ29,B139*B29))</f>
        <v>-0.04</v>
      </c>
      <c r="AR194" s="92">
        <f>IF(C139=0,期末余额_优化情景!C28*AR84,IF(C139&gt;0,C139*AR29,C139*C29))</f>
        <v>-3.918E-2</v>
      </c>
      <c r="AS194" s="92">
        <f>IF(D139=0,期末余额_优化情景!D28*AS84,IF(D139&gt;0,D139*AS29,D139*D29))</f>
        <v>-3.8376399999999998E-2</v>
      </c>
      <c r="AT194" s="92">
        <f>IF(E139=0,期末余额_优化情景!E28*AT84,IF(E139&gt;0,E139*AT29,E139*E29))</f>
        <v>-3.7588871999999995E-2</v>
      </c>
      <c r="AU194" s="92">
        <f>IF(F139=0,期末余额_优化情景!F28*AU84,IF(F139&gt;0,F139*AU29,F139*F29))</f>
        <v>-3.6817094559999999E-2</v>
      </c>
      <c r="AV194" s="92">
        <f>IF(G139=0,期末余额_优化情景!G28*AV84,IF(G139&gt;0,G139*AV29,G139*G29))</f>
        <v>-3.6060752668799996E-2</v>
      </c>
      <c r="AW194" s="92">
        <f>IF(H139=0,期末余额_优化情景!H28*AW84,IF(H139&gt;0,H139*AW29,H139*H29))</f>
        <v>-3.5319537615423995E-2</v>
      </c>
      <c r="AX194" s="92">
        <f>IF(I139=0,期末余额_优化情景!I28*AX84,IF(I139&gt;0,I139*AX29,I139*I29))</f>
        <v>-3.6045928367732474E-2</v>
      </c>
      <c r="AY194" s="92">
        <f>IF(J139=0,期末余额_优化情景!J28*AY84,IF(J139&gt;0,J139*AY29,J139*J29))</f>
        <v>-3.5305009957283973E-2</v>
      </c>
      <c r="AZ194" s="92">
        <f>IF(K139=0,期末余额_优化情景!K28*AZ84,IF(K139&gt;0,K139*AZ29,K139*K29))</f>
        <v>-3.6031108905217483E-2</v>
      </c>
      <c r="BA194" s="92">
        <f>IF(L139=0,期末余额_优化情景!L28*BA84,IF(L139&gt;0,L139*BA29,L139*L29))</f>
        <v>-3.6771731083321831E-2</v>
      </c>
      <c r="BB194" s="92">
        <f>IF(M139=0,期末余额_优化情景!M28*BB84,IF(M139&gt;0,M139*BB29,M139*M29))</f>
        <v>-3.7527159038322322E-2</v>
      </c>
      <c r="BC194" s="92">
        <f>IF(N139=0,期末余额_优化情景!N28*BC84,IF(N139&gt;0,N139*BC29,N139*N29))</f>
        <v>-3.8297695552423322E-2</v>
      </c>
      <c r="BD194" s="92">
        <f>IF(O139=0,期末余额_优化情景!O28*BD84,IF(O139&gt;0,O139*BD29,O139*O29))</f>
        <v>-3.9083649463471794E-2</v>
      </c>
      <c r="BE194" s="92">
        <f>IF(P139=0,期末余额_优化情景!P28*BE84,IF(P139&gt;0,P139*BE29,P139*P29))</f>
        <v>0</v>
      </c>
      <c r="BF194" s="92">
        <f>IF(Q139=0,期末余额_优化情景!Q28*BF84,IF(Q139&gt;0,Q139*BF29,Q139*Q29))</f>
        <v>0</v>
      </c>
      <c r="BG194" s="92">
        <f>IF(R139=0,期末余额_优化情景!R28*BG84,IF(R139&gt;0,R139*BG29,R139*R29))</f>
        <v>0</v>
      </c>
      <c r="BH194" s="92">
        <f>IF(S139=0,期末余额_优化情景!S28*BH84,IF(S139&gt;0,S139*BH29,S139*S29))</f>
        <v>0</v>
      </c>
      <c r="BI194" s="92">
        <f>IF(T139=0,期末余额_优化情景!T28*BI84,IF(T139&gt;0,T139*BI29,T139*T29))</f>
        <v>0</v>
      </c>
      <c r="BJ194" s="92">
        <f>IF(U139=0,期末余额_优化情景!U28*BJ84,IF(U139&gt;0,U139*BJ29,U139*U29))</f>
        <v>0</v>
      </c>
      <c r="BK194" s="92">
        <f>IF(V139=0,期末余额_优化情景!V28*BK84,IF(V139&gt;0,V139*BK29,V139*V29))</f>
        <v>0</v>
      </c>
      <c r="BL194" s="92">
        <f>IF(W139=0,期末余额_优化情景!W28*BL84,IF(W139&gt;0,W139*BL29,W139*W29))</f>
        <v>0</v>
      </c>
      <c r="BM194" s="92">
        <f>IF(X139=0,期末余额_优化情景!X28*BM84,IF(X139&gt;0,X139*BM29,X139*X29))</f>
        <v>0</v>
      </c>
      <c r="BN194" s="92">
        <f>IF(Y139=0,期末余额_优化情景!Y28*BN84,IF(Y139&gt;0,Y139*BN29,Y139*Y29))</f>
        <v>0</v>
      </c>
      <c r="BO194" s="92">
        <f>IF(Z139=0,期末余额_优化情景!Z28*BO84,IF(Z139&gt;0,Z139*BO29,Z139*Z29))</f>
        <v>0</v>
      </c>
      <c r="BP194" s="92">
        <f>IF(AA139=0,期末余额_优化情景!AA28*BP84,IF(AA139&gt;0,AA139*BP29,AA139*AA29))</f>
        <v>0</v>
      </c>
      <c r="BQ194" s="92">
        <f>IF(AB139=0,期末余额_优化情景!AB28*BQ84,IF(AB139&gt;0,AB139*BQ29,AB139*AB29))</f>
        <v>0</v>
      </c>
      <c r="BR194" s="92">
        <f>IF(AC139=0,期末余额_优化情景!AC28*BR84,IF(AC139&gt;0,AC139*BR29,AC139*AC29))</f>
        <v>0</v>
      </c>
      <c r="BS194" s="92">
        <f>IF(AD139=0,期末余额_优化情景!AD28*BS84,IF(AD139&gt;0,AD139*BS29,AD139*AD29))</f>
        <v>0</v>
      </c>
      <c r="BT194" s="92">
        <f>IF(AE139=0,期末余额_优化情景!AE28*BT84,IF(AE139&gt;0,AE139*BT29,AE139*AE29))</f>
        <v>0</v>
      </c>
      <c r="BU194" s="92">
        <f>IF(AF139=0,期末余额_优化情景!AF28*BU84,IF(AF139&gt;0,AF139*BU29,AF139*AF29))</f>
        <v>0</v>
      </c>
      <c r="BV194" s="92">
        <f>IF(AG139=0,期末余额_优化情景!AG28*BV84,IF(AG139&gt;0,AG139*BV29,AG139*AG29))</f>
        <v>0</v>
      </c>
      <c r="BW194" s="92">
        <f>IF(AH139=0,期末余额_优化情景!AH28*BW84,IF(AH139&gt;0,AH139*BW29,AH139*AH29))</f>
        <v>0</v>
      </c>
      <c r="BX194" s="92">
        <f>IF(AI139=0,期末余额_优化情景!AI28*BX84,IF(AI139&gt;0,AI139*BX29,AI139*AI29))</f>
        <v>0</v>
      </c>
      <c r="BY194" s="92">
        <f>IF(AJ139=0,期末余额_优化情景!AJ28*BY84,IF(AJ139&gt;0,AJ139*BY29,AJ139*AJ29))</f>
        <v>0</v>
      </c>
      <c r="BZ194" s="92">
        <f>IF(AK139=0,期末余额_优化情景!AK28*BZ84,IF(AK139&gt;0,AK139*BZ29,AK139*AK29))</f>
        <v>0</v>
      </c>
      <c r="CA194" s="92">
        <f>IF(AL139=0,期末余额_优化情景!AL28*CA84,IF(AL139&gt;0,AL139*CA29,AL139*AL29))</f>
        <v>0</v>
      </c>
      <c r="CB194" s="92">
        <f>IF(AM139=0,期末余额_优化情景!AM28*CB84,IF(AM139&gt;0,AM139*CB29,AM139*AM29))</f>
        <v>0</v>
      </c>
      <c r="CC194" s="92">
        <f>IF(AN139=0,期末余额_优化情景!AN28*CC84,IF(AN139&gt;0,AN139*CC29,AN139*AN29))</f>
        <v>0</v>
      </c>
      <c r="CD194" s="92">
        <f>IF(AO139=0,期末余额_优化情景!AO28*CD84,IF(AO139&gt;0,AO139*CD29,AO139*AO29))</f>
        <v>0</v>
      </c>
    </row>
    <row r="195" spans="1:82" ht="15">
      <c r="A195" s="14" t="str">
        <f t="shared" si="4"/>
        <v>负债端</v>
      </c>
      <c r="B195" s="75"/>
      <c r="C195" s="75"/>
      <c r="D195" s="75"/>
      <c r="E195" s="75"/>
      <c r="F195" s="75"/>
      <c r="G195" s="75"/>
      <c r="H195" s="75"/>
      <c r="I195" s="75"/>
      <c r="J195" s="75"/>
      <c r="K195" s="75"/>
      <c r="L195" s="75"/>
      <c r="M195" s="75"/>
      <c r="N195" s="75"/>
      <c r="O195" s="75"/>
      <c r="P195" s="75"/>
      <c r="Q195" s="75"/>
      <c r="R195" s="75"/>
      <c r="S195" s="75"/>
      <c r="T195" s="75"/>
      <c r="U195" s="75"/>
      <c r="V195" s="75"/>
      <c r="W195" s="75"/>
      <c r="X195" s="75"/>
      <c r="Y195" s="75"/>
      <c r="Z195" s="75"/>
      <c r="AA195" s="75"/>
      <c r="AB195" s="75"/>
      <c r="AC195" s="75"/>
      <c r="AD195" s="75"/>
      <c r="AE195" s="75"/>
      <c r="AF195" s="75"/>
      <c r="AG195" s="75"/>
      <c r="AH195" s="75"/>
      <c r="AI195" s="75"/>
      <c r="AJ195" s="75"/>
      <c r="AK195" s="75"/>
      <c r="AL195" s="75"/>
      <c r="AM195" s="75"/>
      <c r="AN195" s="75"/>
      <c r="AO195" s="75"/>
      <c r="AQ195" s="75"/>
      <c r="AR195" s="75"/>
      <c r="AS195" s="75"/>
      <c r="AT195" s="75"/>
      <c r="AU195" s="75"/>
      <c r="AV195" s="75"/>
      <c r="AW195" s="75"/>
      <c r="AX195" s="75"/>
      <c r="AY195" s="75"/>
      <c r="AZ195" s="75"/>
      <c r="BA195" s="75"/>
      <c r="BB195" s="75"/>
      <c r="BC195" s="75"/>
      <c r="BD195" s="75"/>
      <c r="BE195" s="75"/>
      <c r="BF195" s="75"/>
      <c r="BG195" s="75"/>
      <c r="BH195" s="75"/>
      <c r="BI195" s="75"/>
      <c r="BJ195" s="75"/>
      <c r="BK195" s="75"/>
      <c r="BL195" s="75"/>
      <c r="BM195" s="75"/>
      <c r="BN195" s="75"/>
      <c r="BO195" s="75"/>
      <c r="BP195" s="75"/>
      <c r="BQ195" s="75"/>
      <c r="BR195" s="75"/>
      <c r="BS195" s="75"/>
      <c r="BT195" s="75"/>
      <c r="BU195" s="75"/>
      <c r="BV195" s="75"/>
      <c r="BW195" s="75"/>
      <c r="BX195" s="75"/>
      <c r="BY195" s="75"/>
      <c r="BZ195" s="75"/>
      <c r="CA195" s="75"/>
      <c r="CB195" s="75"/>
      <c r="CC195" s="75"/>
      <c r="CD195" s="75"/>
    </row>
    <row r="196" spans="1:82" ht="15">
      <c r="A196" s="15" t="str">
        <f t="shared" si="4"/>
        <v>客户存款</v>
      </c>
      <c r="B196" s="75"/>
      <c r="C196" s="75"/>
      <c r="D196" s="75"/>
      <c r="E196" s="75"/>
      <c r="F196" s="75"/>
      <c r="G196" s="75"/>
      <c r="H196" s="75"/>
      <c r="I196" s="75"/>
      <c r="J196" s="75"/>
      <c r="K196" s="75"/>
      <c r="L196" s="75"/>
      <c r="M196" s="75"/>
      <c r="N196" s="75"/>
      <c r="O196" s="75"/>
      <c r="P196" s="75"/>
      <c r="Q196" s="75"/>
      <c r="R196" s="75"/>
      <c r="S196" s="75"/>
      <c r="T196" s="75"/>
      <c r="U196" s="75"/>
      <c r="V196" s="75"/>
      <c r="W196" s="75"/>
      <c r="X196" s="75"/>
      <c r="Y196" s="75"/>
      <c r="Z196" s="75"/>
      <c r="AA196" s="75"/>
      <c r="AB196" s="75"/>
      <c r="AC196" s="75"/>
      <c r="AD196" s="75"/>
      <c r="AE196" s="75"/>
      <c r="AF196" s="75"/>
      <c r="AG196" s="75"/>
      <c r="AH196" s="75"/>
      <c r="AI196" s="75"/>
      <c r="AJ196" s="75"/>
      <c r="AK196" s="75"/>
      <c r="AL196" s="75"/>
      <c r="AM196" s="75"/>
      <c r="AN196" s="75"/>
      <c r="AO196" s="75"/>
      <c r="AQ196" s="75"/>
      <c r="AR196" s="75"/>
      <c r="AS196" s="75"/>
      <c r="AT196" s="75"/>
      <c r="AU196" s="75"/>
      <c r="AV196" s="75"/>
      <c r="AW196" s="75"/>
      <c r="AX196" s="75"/>
      <c r="AY196" s="75"/>
      <c r="AZ196" s="75"/>
      <c r="BA196" s="75"/>
      <c r="BB196" s="75"/>
      <c r="BC196" s="75"/>
      <c r="BD196" s="75"/>
      <c r="BE196" s="75"/>
      <c r="BF196" s="75"/>
      <c r="BG196" s="75"/>
      <c r="BH196" s="75"/>
      <c r="BI196" s="75"/>
      <c r="BJ196" s="75"/>
      <c r="BK196" s="75"/>
      <c r="BL196" s="75"/>
      <c r="BM196" s="75"/>
      <c r="BN196" s="75"/>
      <c r="BO196" s="75"/>
      <c r="BP196" s="75"/>
      <c r="BQ196" s="75"/>
      <c r="BR196" s="75"/>
      <c r="BS196" s="75"/>
      <c r="BT196" s="75"/>
      <c r="BU196" s="75"/>
      <c r="BV196" s="75"/>
      <c r="BW196" s="75"/>
      <c r="BX196" s="75"/>
      <c r="BY196" s="75"/>
      <c r="BZ196" s="75"/>
      <c r="CA196" s="75"/>
      <c r="CB196" s="75"/>
      <c r="CC196" s="75"/>
      <c r="CD196" s="75"/>
    </row>
    <row r="197" spans="1:82" ht="16.5">
      <c r="A197" s="16" t="str">
        <f t="shared" si="4"/>
        <v>对公存款</v>
      </c>
      <c r="B197" s="75"/>
      <c r="C197" s="75"/>
      <c r="D197" s="75"/>
      <c r="E197" s="75"/>
      <c r="F197" s="75"/>
      <c r="G197" s="75"/>
      <c r="H197" s="75"/>
      <c r="I197" s="75"/>
      <c r="J197" s="75"/>
      <c r="K197" s="75"/>
      <c r="L197" s="75"/>
      <c r="M197" s="75"/>
      <c r="N197" s="75"/>
      <c r="O197" s="75"/>
      <c r="P197" s="75"/>
      <c r="Q197" s="75"/>
      <c r="R197" s="75"/>
      <c r="S197" s="75"/>
      <c r="T197" s="75"/>
      <c r="U197" s="75"/>
      <c r="V197" s="75"/>
      <c r="W197" s="75"/>
      <c r="X197" s="75"/>
      <c r="Y197" s="75"/>
      <c r="Z197" s="75"/>
      <c r="AA197" s="75"/>
      <c r="AB197" s="75"/>
      <c r="AC197" s="75"/>
      <c r="AD197" s="75"/>
      <c r="AE197" s="75"/>
      <c r="AF197" s="75"/>
      <c r="AG197" s="75"/>
      <c r="AH197" s="75"/>
      <c r="AI197" s="75"/>
      <c r="AJ197" s="75"/>
      <c r="AK197" s="75"/>
      <c r="AL197" s="75"/>
      <c r="AM197" s="75"/>
      <c r="AN197" s="75"/>
      <c r="AO197" s="75"/>
      <c r="AQ197" s="75"/>
      <c r="AR197" s="75"/>
      <c r="AS197" s="75"/>
      <c r="AT197" s="75"/>
      <c r="AU197" s="75"/>
      <c r="AV197" s="75"/>
      <c r="AW197" s="75"/>
      <c r="AX197" s="75"/>
      <c r="AY197" s="75"/>
      <c r="AZ197" s="75"/>
      <c r="BA197" s="75"/>
      <c r="BB197" s="75"/>
      <c r="BC197" s="75"/>
      <c r="BD197" s="75"/>
      <c r="BE197" s="75"/>
      <c r="BF197" s="75"/>
      <c r="BG197" s="75"/>
      <c r="BH197" s="75"/>
      <c r="BI197" s="75"/>
      <c r="BJ197" s="75"/>
      <c r="BK197" s="75"/>
      <c r="BL197" s="75"/>
      <c r="BM197" s="75"/>
      <c r="BN197" s="75"/>
      <c r="BO197" s="75"/>
      <c r="BP197" s="75"/>
      <c r="BQ197" s="75"/>
      <c r="BR197" s="75"/>
      <c r="BS197" s="75"/>
      <c r="BT197" s="75"/>
      <c r="BU197" s="75"/>
      <c r="BV197" s="75"/>
      <c r="BW197" s="75"/>
      <c r="BX197" s="75"/>
      <c r="BY197" s="75"/>
      <c r="BZ197" s="75"/>
      <c r="CA197" s="75"/>
      <c r="CB197" s="75"/>
      <c r="CC197" s="75"/>
      <c r="CD197" s="75"/>
    </row>
    <row r="198" spans="1:82" ht="16.5">
      <c r="A198" s="17" t="str">
        <f t="shared" si="4"/>
        <v>一般对公定期存款</v>
      </c>
      <c r="B198" s="92">
        <f>IF(B143=0,存量业务到期结构!E32*B88,IF(B143&gt;0,B143*B33,B143*AQ33))</f>
        <v>254.31469626057844</v>
      </c>
      <c r="C198" s="92">
        <f>IF(C143=0,期末余额_优化情景!C32*C88,IF(C143&gt;0,C143*C33,C143*AR33))</f>
        <v>-56.404688086186155</v>
      </c>
      <c r="D198" s="92">
        <f>IF(D143=0,期末余额_优化情景!D32*D88,IF(D143&gt;0,D143*D33,D143*AS33))</f>
        <v>119.49909715266095</v>
      </c>
      <c r="E198" s="92">
        <f>IF(E143=0,期末余额_优化情景!E32*E88,IF(E143&gt;0,E143*E33,E143*AT33))</f>
        <v>-75.184257085796716</v>
      </c>
      <c r="F198" s="92">
        <f>IF(F143=0,期末余额_优化情景!F32*F88,IF(F143&gt;0,F143*F33,F143*AU33))</f>
        <v>-75.204446275672851</v>
      </c>
      <c r="G198" s="92">
        <f>IF(G143=0,期末余额_优化情景!G32*G88,IF(G143&gt;0,G143*G33,G143*AV33))</f>
        <v>-75.224635465548999</v>
      </c>
      <c r="H198" s="92">
        <f>IF(H143=0,期末余额_优化情景!H32*H88,IF(H143&gt;0,H143*H33,H143*AW33))</f>
        <v>-75.244824655425148</v>
      </c>
      <c r="I198" s="92">
        <f>IF(I143=0,期末余额_优化情景!I32*I88,IF(I143&gt;0,I143*I33,I143*AX33))</f>
        <v>-75.265013845302931</v>
      </c>
      <c r="J198" s="92">
        <f>IF(J143=0,期末余额_优化情景!J32*J88,IF(J143&gt;0,J143*J33,J143*AY33))</f>
        <v>-75.285203035180714</v>
      </c>
      <c r="K198" s="92">
        <f>IF(K143=0,期末余额_优化情景!K32*K88,IF(K143&gt;0,K143*K33,K143*AZ33))</f>
        <v>-75.305392225053581</v>
      </c>
      <c r="L198" s="92">
        <f>IF(L143=0,期末余额_优化情景!L32*L88,IF(L143&gt;0,L143*L33,L143*BA33))</f>
        <v>-75.325581414933012</v>
      </c>
      <c r="M198" s="92">
        <f>IF(M143=0,期末余额_优化情景!M32*M88,IF(M143&gt;0,M143*M33,M143*BB33))</f>
        <v>-75.345770604807512</v>
      </c>
      <c r="N198" s="92">
        <f>IF(N143=0,期末余额_优化情景!N32*N88,IF(N143&gt;0,N143*N33,N143*BC33))</f>
        <v>-75.36595979468693</v>
      </c>
      <c r="O198" s="92">
        <f>IF(O143=0,期末余额_优化情景!O32*O88,IF(O143&gt;0,O143*O33,O143*BD33))</f>
        <v>116.13931721338545</v>
      </c>
      <c r="P198" s="92">
        <f>IF(P143=0,期末余额_优化情景!P32*P88,IF(P143&gt;0,P143*P33,P143*BE33))</f>
        <v>0</v>
      </c>
      <c r="Q198" s="92">
        <f>IF(Q143=0,期末余额_优化情景!Q32*Q88,IF(Q143&gt;0,Q143*Q33,Q143*BF33))</f>
        <v>0</v>
      </c>
      <c r="R198" s="92">
        <f>IF(R143=0,期末余额_优化情景!R32*R88,IF(R143&gt;0,R143*R33,R143*BG33))</f>
        <v>0</v>
      </c>
      <c r="S198" s="92">
        <f>IF(S143=0,期末余额_优化情景!S32*S88,IF(S143&gt;0,S143*S33,S143*BH33))</f>
        <v>0</v>
      </c>
      <c r="T198" s="92">
        <f>IF(T143=0,期末余额_优化情景!T32*T88,IF(T143&gt;0,T143*T33,T143*BI33))</f>
        <v>0</v>
      </c>
      <c r="U198" s="92">
        <f>IF(U143=0,期末余额_优化情景!U32*U88,IF(U143&gt;0,U143*U33,U143*BJ33))</f>
        <v>0</v>
      </c>
      <c r="V198" s="92">
        <f>IF(V143=0,期末余额_优化情景!V32*V88,IF(V143&gt;0,V143*V33,V143*BK33))</f>
        <v>0</v>
      </c>
      <c r="W198" s="92">
        <f>IF(W143=0,期末余额_优化情景!W32*W88,IF(W143&gt;0,W143*W33,W143*BL33))</f>
        <v>0</v>
      </c>
      <c r="X198" s="92">
        <f>IF(X143=0,期末余额_优化情景!X32*X88,IF(X143&gt;0,X143*X33,X143*BM33))</f>
        <v>0</v>
      </c>
      <c r="Y198" s="92">
        <f>IF(Y143=0,期末余额_优化情景!Y32*Y88,IF(Y143&gt;0,Y143*Y33,Y143*BN33))</f>
        <v>0</v>
      </c>
      <c r="Z198" s="92">
        <f>IF(Z143=0,期末余额_优化情景!Z32*Z88,IF(Z143&gt;0,Z143*Z33,Z143*BO33))</f>
        <v>0</v>
      </c>
      <c r="AA198" s="92">
        <f>IF(AA143=0,期末余额_优化情景!AA32*AA88,IF(AA143&gt;0,AA143*AA33,AA143*BP33))</f>
        <v>0</v>
      </c>
      <c r="AB198" s="92">
        <f>IF(AB143=0,期末余额_优化情景!AB32*AB88,IF(AB143&gt;0,AB143*AB33,AB143*BQ33))</f>
        <v>0</v>
      </c>
      <c r="AC198" s="92">
        <f>IF(AC143=0,期末余额_优化情景!AC32*AC88,IF(AC143&gt;0,AC143*AC33,AC143*BR33))</f>
        <v>0</v>
      </c>
      <c r="AD198" s="92">
        <f>IF(AD143=0,期末余额_优化情景!AD32*AD88,IF(AD143&gt;0,AD143*AD33,AD143*BS33))</f>
        <v>0</v>
      </c>
      <c r="AE198" s="92">
        <f>IF(AE143=0,期末余额_优化情景!AE32*AE88,IF(AE143&gt;0,AE143*AE33,AE143*BT33))</f>
        <v>0</v>
      </c>
      <c r="AF198" s="92">
        <f>IF(AF143=0,期末余额_优化情景!AF32*AF88,IF(AF143&gt;0,AF143*AF33,AF143*BU33))</f>
        <v>0</v>
      </c>
      <c r="AG198" s="92">
        <f>IF(AG143=0,期末余额_优化情景!AG32*AG88,IF(AG143&gt;0,AG143*AG33,AG143*BV33))</f>
        <v>0</v>
      </c>
      <c r="AH198" s="92">
        <f>IF(AH143=0,期末余额_优化情景!AH32*AH88,IF(AH143&gt;0,AH143*AH33,AH143*BW33))</f>
        <v>0</v>
      </c>
      <c r="AI198" s="92">
        <f>IF(AI143=0,期末余额_优化情景!AI32*AI88,IF(AI143&gt;0,AI143*AI33,AI143*BX33))</f>
        <v>0</v>
      </c>
      <c r="AJ198" s="92">
        <f>IF(AJ143=0,期末余额_优化情景!AJ32*AJ88,IF(AJ143&gt;0,AJ143*AJ33,AJ143*BY33))</f>
        <v>0</v>
      </c>
      <c r="AK198" s="92">
        <f>IF(AK143=0,期末余额_优化情景!AK32*AK88,IF(AK143&gt;0,AK143*AK33,AK143*BZ33))</f>
        <v>0</v>
      </c>
      <c r="AL198" s="92">
        <f>IF(AL143=0,期末余额_优化情景!AL32*AL88,IF(AL143&gt;0,AL143*AL33,AL143*CA33))</f>
        <v>0</v>
      </c>
      <c r="AM198" s="92">
        <f>IF(AM143=0,期末余额_优化情景!AM32*AM88,IF(AM143&gt;0,AM143*AM33,AM143*CB33))</f>
        <v>0</v>
      </c>
      <c r="AN198" s="92">
        <f>IF(AN143=0,期末余额_优化情景!AN32*AN88,IF(AN143&gt;0,AN143*AN33,AN143*CC33))</f>
        <v>0</v>
      </c>
      <c r="AO198" s="92">
        <f>IF(AO143=0,期末余额_优化情景!AO32*AO88,IF(AO143&gt;0,AO143*AO33,AO143*CD33))</f>
        <v>0</v>
      </c>
      <c r="AQ198" s="92">
        <f>IF(B143=0,存量业务到期结构!E32*AQ88,IF(B143&gt;0,B143*AQ33,B143*B33))</f>
        <v>231.19517841870766</v>
      </c>
      <c r="AR198" s="92">
        <f>IF(C143=0,期末余额_优化情景!C32*AR88,IF(C143&gt;0,C143*AR33,C143*C33))</f>
        <v>-65.310691468215566</v>
      </c>
      <c r="AS198" s="92">
        <f>IF(D143=0,期末余额_优化情景!D32*AS88,IF(D143&gt;0,D143*AS33,D143*D33))</f>
        <v>97.771988579449868</v>
      </c>
      <c r="AT198" s="92">
        <f>IF(E143=0,期末余额_优化情景!E32*AT88,IF(E143&gt;0,E143*AT33,E143*E33))</f>
        <v>-91.891869771529315</v>
      </c>
      <c r="AU198" s="92">
        <f>IF(F143=0,期末余额_优化情景!F32*AU88,IF(F143&gt;0,F143*AU33,F143*F33))</f>
        <v>-91.916545448044602</v>
      </c>
      <c r="AV198" s="92">
        <f>IF(G143=0,期末余额_优化情景!G32*AV88,IF(G143&gt;0,G143*AV33,G143*G33))</f>
        <v>-91.941221124559902</v>
      </c>
      <c r="AW198" s="92">
        <f>IF(H143=0,期末余额_优化情景!H32*AW88,IF(H143&gt;0,H143*AW33,H143*H33))</f>
        <v>-91.965896801075189</v>
      </c>
      <c r="AX198" s="92">
        <f>IF(I143=0,期末余额_优化情景!I32*AX88,IF(I143&gt;0,I143*AX33,I143*I33))</f>
        <v>-91.99057247759248</v>
      </c>
      <c r="AY198" s="92">
        <f>IF(J143=0,期末余额_优化情景!J32*AY88,IF(J143&gt;0,J143*AY33,J143*J33))</f>
        <v>-92.01524815410977</v>
      </c>
      <c r="AZ198" s="92">
        <f>IF(K143=0,期末余额_优化情景!K32*AZ88,IF(K143&gt;0,K143*AZ33,K143*K33))</f>
        <v>-92.039923830621049</v>
      </c>
      <c r="BA198" s="92">
        <f>IF(L143=0,期末余额_优化情景!L32*BA88,IF(L143&gt;0,L143*BA33,L143*L33))</f>
        <v>-92.064599507140343</v>
      </c>
      <c r="BB198" s="92">
        <f>IF(M143=0,期末余额_优化情景!M32*BB88,IF(M143&gt;0,M143*BB33,M143*M33))</f>
        <v>-92.089275183653641</v>
      </c>
      <c r="BC198" s="92">
        <f>IF(N143=0,期末余额_优化情景!N32*BC88,IF(N143&gt;0,N143*BC33,N143*N33))</f>
        <v>-92.11395086017292</v>
      </c>
      <c r="BD198" s="92">
        <f>IF(O143=0,期末余额_优化情景!O32*BD88,IF(O143&gt;0,O143*BD33,O143*O33))</f>
        <v>-116.13931721338545</v>
      </c>
      <c r="BE198" s="92">
        <f>IF(P143=0,期末余额_优化情景!P32*BE88,IF(P143&gt;0,P143*BE33,P143*P33))</f>
        <v>0</v>
      </c>
      <c r="BF198" s="92">
        <f>IF(Q143=0,期末余额_优化情景!Q32*BF88,IF(Q143&gt;0,Q143*BF33,Q143*Q33))</f>
        <v>0</v>
      </c>
      <c r="BG198" s="92">
        <f>IF(R143=0,期末余额_优化情景!R32*BG88,IF(R143&gt;0,R143*BG33,R143*R33))</f>
        <v>0</v>
      </c>
      <c r="BH198" s="92">
        <f>IF(S143=0,期末余额_优化情景!S32*BH88,IF(S143&gt;0,S143*BH33,S143*S33))</f>
        <v>0</v>
      </c>
      <c r="BI198" s="92">
        <f>IF(T143=0,期末余额_优化情景!T32*BI88,IF(T143&gt;0,T143*BI33,T143*T33))</f>
        <v>0</v>
      </c>
      <c r="BJ198" s="92">
        <f>IF(U143=0,期末余额_优化情景!U32*BJ88,IF(U143&gt;0,U143*BJ33,U143*U33))</f>
        <v>0</v>
      </c>
      <c r="BK198" s="92">
        <f>IF(V143=0,期末余额_优化情景!V32*BK88,IF(V143&gt;0,V143*BK33,V143*V33))</f>
        <v>0</v>
      </c>
      <c r="BL198" s="92">
        <f>IF(W143=0,期末余额_优化情景!W32*BL88,IF(W143&gt;0,W143*BL33,W143*W33))</f>
        <v>0</v>
      </c>
      <c r="BM198" s="92">
        <f>IF(X143=0,期末余额_优化情景!X32*BM88,IF(X143&gt;0,X143*BM33,X143*X33))</f>
        <v>0</v>
      </c>
      <c r="BN198" s="92">
        <f>IF(Y143=0,期末余额_优化情景!Y32*BN88,IF(Y143&gt;0,Y143*BN33,Y143*Y33))</f>
        <v>0</v>
      </c>
      <c r="BO198" s="92">
        <f>IF(Z143=0,期末余额_优化情景!Z32*BO88,IF(Z143&gt;0,Z143*BO33,Z143*Z33))</f>
        <v>0</v>
      </c>
      <c r="BP198" s="92">
        <f>IF(AA143=0,期末余额_优化情景!AA32*BP88,IF(AA143&gt;0,AA143*BP33,AA143*AA33))</f>
        <v>0</v>
      </c>
      <c r="BQ198" s="92">
        <f>IF(AB143=0,期末余额_优化情景!AB32*BQ88,IF(AB143&gt;0,AB143*BQ33,AB143*AB33))</f>
        <v>0</v>
      </c>
      <c r="BR198" s="92">
        <f>IF(AC143=0,期末余额_优化情景!AC32*BR88,IF(AC143&gt;0,AC143*BR33,AC143*AC33))</f>
        <v>0</v>
      </c>
      <c r="BS198" s="92">
        <f>IF(AD143=0,期末余额_优化情景!AD32*BS88,IF(AD143&gt;0,AD143*BS33,AD143*AD33))</f>
        <v>0</v>
      </c>
      <c r="BT198" s="92">
        <f>IF(AE143=0,期末余额_优化情景!AE32*BT88,IF(AE143&gt;0,AE143*BT33,AE143*AE33))</f>
        <v>0</v>
      </c>
      <c r="BU198" s="92">
        <f>IF(AF143=0,期末余额_优化情景!AF32*BU88,IF(AF143&gt;0,AF143*BU33,AF143*AF33))</f>
        <v>0</v>
      </c>
      <c r="BV198" s="92">
        <f>IF(AG143=0,期末余额_优化情景!AG32*BV88,IF(AG143&gt;0,AG143*BV33,AG143*AG33))</f>
        <v>0</v>
      </c>
      <c r="BW198" s="92">
        <f>IF(AH143=0,期末余额_优化情景!AH32*BW88,IF(AH143&gt;0,AH143*BW33,AH143*AH33))</f>
        <v>0</v>
      </c>
      <c r="BX198" s="92">
        <f>IF(AI143=0,期末余额_优化情景!AI32*BX88,IF(AI143&gt;0,AI143*BX33,AI143*AI33))</f>
        <v>0</v>
      </c>
      <c r="BY198" s="92">
        <f>IF(AJ143=0,期末余额_优化情景!AJ32*BY88,IF(AJ143&gt;0,AJ143*BY33,AJ143*AJ33))</f>
        <v>0</v>
      </c>
      <c r="BZ198" s="92">
        <f>IF(AK143=0,期末余额_优化情景!AK32*BZ88,IF(AK143&gt;0,AK143*BZ33,AK143*AK33))</f>
        <v>0</v>
      </c>
      <c r="CA198" s="92">
        <f>IF(AL143=0,期末余额_优化情景!AL32*CA88,IF(AL143&gt;0,AL143*CA33,AL143*AL33))</f>
        <v>0</v>
      </c>
      <c r="CB198" s="92">
        <f>IF(AM143=0,期末余额_优化情景!AM32*CB88,IF(AM143&gt;0,AM143*CB33,AM143*AM33))</f>
        <v>0</v>
      </c>
      <c r="CC198" s="92">
        <f>IF(AN143=0,期末余额_优化情景!AN32*CC88,IF(AN143&gt;0,AN143*CC33,AN143*AN33))</f>
        <v>0</v>
      </c>
      <c r="CD198" s="92">
        <f>IF(AO143=0,期末余额_优化情景!AO32*CD88,IF(AO143&gt;0,AO143*CD33,AO143*AO33))</f>
        <v>0</v>
      </c>
    </row>
    <row r="199" spans="1:82" ht="16.5">
      <c r="A199" s="17" t="str">
        <f t="shared" si="4"/>
        <v>对公结构性存款</v>
      </c>
      <c r="B199" s="92">
        <f>IF(B144=0,存量业务到期结构!E33*B89,IF(B144&gt;0,B144*B34,B144*AQ34))</f>
        <v>77.155008305899628</v>
      </c>
      <c r="C199" s="92">
        <f>IF(C144=0,期末余额_优化情景!C33*C89,IF(C144&gt;0,C144*C34,C144*AR34))</f>
        <v>77.5</v>
      </c>
      <c r="D199" s="92">
        <f>IF(D144=0,期末余额_优化情景!D33*D89,IF(D144&gt;0,D144*D34,D144*AS34))</f>
        <v>77.5</v>
      </c>
      <c r="E199" s="92">
        <f>IF(E144=0,期末余额_优化情景!E33*E89,IF(E144&gt;0,E144*E34,E144*AT34))</f>
        <v>77.5</v>
      </c>
      <c r="F199" s="92">
        <f>IF(F144=0,期末余额_优化情景!F33*F89,IF(F144&gt;0,F144*F34,F144*AU34))</f>
        <v>93</v>
      </c>
      <c r="G199" s="92">
        <f>IF(G144=0,期末余额_优化情景!G33*G89,IF(G144&gt;0,G144*G34,G144*AV34))</f>
        <v>93</v>
      </c>
      <c r="H199" s="92">
        <f>IF(H144=0,期末余额_优化情景!H33*H89,IF(H144&gt;0,H144*H34,H144*AW34))</f>
        <v>93</v>
      </c>
      <c r="I199" s="92">
        <f>IF(I144=0,期末余额_优化情景!I33*I89,IF(I144&gt;0,I144*I34,I144*AX34))</f>
        <v>93</v>
      </c>
      <c r="J199" s="92">
        <f>IF(J144=0,期末余额_优化情景!J33*J89,IF(J144&gt;0,J144*J34,J144*AY34))</f>
        <v>93</v>
      </c>
      <c r="K199" s="92">
        <f>IF(K144=0,期末余额_优化情景!K33*K89,IF(K144&gt;0,K144*K34,K144*AZ34))</f>
        <v>93</v>
      </c>
      <c r="L199" s="92">
        <f>IF(L144=0,期末余额_优化情景!L33*L89,IF(L144&gt;0,L144*L34,L144*BA34))</f>
        <v>93</v>
      </c>
      <c r="M199" s="92">
        <f>IF(M144=0,期末余额_优化情景!M33*M89,IF(M144&gt;0,M144*M34,M144*BB34))</f>
        <v>93</v>
      </c>
      <c r="N199" s="92">
        <f>IF(N144=0,期末余额_优化情景!N33*N89,IF(N144&gt;0,N144*N34,N144*BC34))</f>
        <v>93</v>
      </c>
      <c r="O199" s="92">
        <f>IF(O144=0,期末余额_优化情景!O33*O89,IF(O144&gt;0,O144*O34,O144*BD34))</f>
        <v>39.662827174613724</v>
      </c>
      <c r="P199" s="92">
        <f>IF(P144=0,期末余额_优化情景!P33*P89,IF(P144&gt;0,P144*P34,P144*BE34))</f>
        <v>0</v>
      </c>
      <c r="Q199" s="92">
        <f>IF(Q144=0,期末余额_优化情景!Q33*Q89,IF(Q144&gt;0,Q144*Q34,Q144*BF34))</f>
        <v>0</v>
      </c>
      <c r="R199" s="92">
        <f>IF(R144=0,期末余额_优化情景!R33*R89,IF(R144&gt;0,R144*R34,R144*BG34))</f>
        <v>0</v>
      </c>
      <c r="S199" s="92">
        <f>IF(S144=0,期末余额_优化情景!S33*S89,IF(S144&gt;0,S144*S34,S144*BH34))</f>
        <v>0</v>
      </c>
      <c r="T199" s="92">
        <f>IF(T144=0,期末余额_优化情景!T33*T89,IF(T144&gt;0,T144*T34,T144*BI34))</f>
        <v>0</v>
      </c>
      <c r="U199" s="92">
        <f>IF(U144=0,期末余额_优化情景!U33*U89,IF(U144&gt;0,U144*U34,U144*BJ34))</f>
        <v>0</v>
      </c>
      <c r="V199" s="92">
        <f>IF(V144=0,期末余额_优化情景!V33*V89,IF(V144&gt;0,V144*V34,V144*BK34))</f>
        <v>0</v>
      </c>
      <c r="W199" s="92">
        <f>IF(W144=0,期末余额_优化情景!W33*W89,IF(W144&gt;0,W144*W34,W144*BL34))</f>
        <v>0</v>
      </c>
      <c r="X199" s="92">
        <f>IF(X144=0,期末余额_优化情景!X33*X89,IF(X144&gt;0,X144*X34,X144*BM34))</f>
        <v>0</v>
      </c>
      <c r="Y199" s="92">
        <f>IF(Y144=0,期末余额_优化情景!Y33*Y89,IF(Y144&gt;0,Y144*Y34,Y144*BN34))</f>
        <v>0</v>
      </c>
      <c r="Z199" s="92">
        <f>IF(Z144=0,期末余额_优化情景!Z33*Z89,IF(Z144&gt;0,Z144*Z34,Z144*BO34))</f>
        <v>0</v>
      </c>
      <c r="AA199" s="92">
        <f>IF(AA144=0,期末余额_优化情景!AA33*AA89,IF(AA144&gt;0,AA144*AA34,AA144*BP34))</f>
        <v>0</v>
      </c>
      <c r="AB199" s="92">
        <f>IF(AB144=0,期末余额_优化情景!AB33*AB89,IF(AB144&gt;0,AB144*AB34,AB144*BQ34))</f>
        <v>0</v>
      </c>
      <c r="AC199" s="92">
        <f>IF(AC144=0,期末余额_优化情景!AC33*AC89,IF(AC144&gt;0,AC144*AC34,AC144*BR34))</f>
        <v>0</v>
      </c>
      <c r="AD199" s="92">
        <f>IF(AD144=0,期末余额_优化情景!AD33*AD89,IF(AD144&gt;0,AD144*AD34,AD144*BS34))</f>
        <v>0</v>
      </c>
      <c r="AE199" s="92">
        <f>IF(AE144=0,期末余额_优化情景!AE33*AE89,IF(AE144&gt;0,AE144*AE34,AE144*BT34))</f>
        <v>0</v>
      </c>
      <c r="AF199" s="92">
        <f>IF(AF144=0,期末余额_优化情景!AF33*AF89,IF(AF144&gt;0,AF144*AF34,AF144*BU34))</f>
        <v>0</v>
      </c>
      <c r="AG199" s="92">
        <f>IF(AG144=0,期末余额_优化情景!AG33*AG89,IF(AG144&gt;0,AG144*AG34,AG144*BV34))</f>
        <v>0</v>
      </c>
      <c r="AH199" s="92">
        <f>IF(AH144=0,期末余额_优化情景!AH33*AH89,IF(AH144&gt;0,AH144*AH34,AH144*BW34))</f>
        <v>0</v>
      </c>
      <c r="AI199" s="92">
        <f>IF(AI144=0,期末余额_优化情景!AI33*AI89,IF(AI144&gt;0,AI144*AI34,AI144*BX34))</f>
        <v>0</v>
      </c>
      <c r="AJ199" s="92">
        <f>IF(AJ144=0,期末余额_优化情景!AJ33*AJ89,IF(AJ144&gt;0,AJ144*AJ34,AJ144*BY34))</f>
        <v>0</v>
      </c>
      <c r="AK199" s="92">
        <f>IF(AK144=0,期末余额_优化情景!AK33*AK89,IF(AK144&gt;0,AK144*AK34,AK144*BZ34))</f>
        <v>0</v>
      </c>
      <c r="AL199" s="92">
        <f>IF(AL144=0,期末余额_优化情景!AL33*AL89,IF(AL144&gt;0,AL144*AL34,AL144*CA34))</f>
        <v>0</v>
      </c>
      <c r="AM199" s="92">
        <f>IF(AM144=0,期末余额_优化情景!AM33*AM89,IF(AM144&gt;0,AM144*AM34,AM144*CB34))</f>
        <v>0</v>
      </c>
      <c r="AN199" s="92">
        <f>IF(AN144=0,期末余额_优化情景!AN33*AN89,IF(AN144&gt;0,AN144*AN34,AN144*CC34))</f>
        <v>0</v>
      </c>
      <c r="AO199" s="92">
        <f>IF(AO144=0,期末余额_优化情景!AO33*AO89,IF(AO144&gt;0,AO144*AO34,AO144*CD34))</f>
        <v>0</v>
      </c>
      <c r="AQ199" s="92">
        <f>IF(B144=0,存量业务到期结构!E33*AQ89,IF(B144&gt;0,B144*AQ34,B144*B34))</f>
        <v>61.724006644719708</v>
      </c>
      <c r="AR199" s="92">
        <f>IF(C144=0,期末余额_优化情景!C33*AR89,IF(C144&gt;0,C144*AR34,C144*C34))</f>
        <v>62</v>
      </c>
      <c r="AS199" s="92">
        <f>IF(D144=0,期末余额_优化情景!D33*AS89,IF(D144&gt;0,D144*AS34,D144*D34))</f>
        <v>62</v>
      </c>
      <c r="AT199" s="92">
        <f>IF(E144=0,期末余额_优化情景!E33*AT89,IF(E144&gt;0,E144*AT34,E144*E34))</f>
        <v>62</v>
      </c>
      <c r="AU199" s="92">
        <f>IF(F144=0,期末余额_优化情景!F33*AU89,IF(F144&gt;0,F144*AU34,F144*F34))</f>
        <v>62</v>
      </c>
      <c r="AV199" s="92">
        <f>IF(G144=0,期末余额_优化情景!G33*AV89,IF(G144&gt;0,G144*AV34,G144*G34))</f>
        <v>62</v>
      </c>
      <c r="AW199" s="92">
        <f>IF(H144=0,期末余额_优化情景!H33*AW89,IF(H144&gt;0,H144*AW34,H144*H34))</f>
        <v>62</v>
      </c>
      <c r="AX199" s="92">
        <f>IF(I144=0,期末余额_优化情景!I33*AX89,IF(I144&gt;0,I144*AX34,I144*I34))</f>
        <v>62</v>
      </c>
      <c r="AY199" s="92">
        <f>IF(J144=0,期末余额_优化情景!J33*AY89,IF(J144&gt;0,J144*AY34,J144*J34))</f>
        <v>62</v>
      </c>
      <c r="AZ199" s="92">
        <f>IF(K144=0,期末余额_优化情景!K33*AZ89,IF(K144&gt;0,K144*AZ34,K144*K34))</f>
        <v>62</v>
      </c>
      <c r="BA199" s="92">
        <f>IF(L144=0,期末余额_优化情景!L33*BA89,IF(L144&gt;0,L144*BA34,L144*L34))</f>
        <v>62</v>
      </c>
      <c r="BB199" s="92">
        <f>IF(M144=0,期末余额_优化情景!M33*BB89,IF(M144&gt;0,M144*BB34,M144*M34))</f>
        <v>62</v>
      </c>
      <c r="BC199" s="92">
        <f>IF(N144=0,期末余额_优化情景!N33*BC89,IF(N144&gt;0,N144*BC34,N144*N34))</f>
        <v>62</v>
      </c>
      <c r="BD199" s="92">
        <f>IF(O144=0,期末余额_优化情景!O33*BD89,IF(O144&gt;0,O144*BD34,O144*O34))</f>
        <v>-118.98848152384116</v>
      </c>
      <c r="BE199" s="92">
        <f>IF(P144=0,期末余额_优化情景!P33*BE89,IF(P144&gt;0,P144*BE34,P144*P34))</f>
        <v>0</v>
      </c>
      <c r="BF199" s="92">
        <f>IF(Q144=0,期末余额_优化情景!Q33*BF89,IF(Q144&gt;0,Q144*BF34,Q144*Q34))</f>
        <v>0</v>
      </c>
      <c r="BG199" s="92">
        <f>IF(R144=0,期末余额_优化情景!R33*BG89,IF(R144&gt;0,R144*BG34,R144*R34))</f>
        <v>0</v>
      </c>
      <c r="BH199" s="92">
        <f>IF(S144=0,期末余额_优化情景!S33*BH89,IF(S144&gt;0,S144*BH34,S144*S34))</f>
        <v>0</v>
      </c>
      <c r="BI199" s="92">
        <f>IF(T144=0,期末余额_优化情景!T33*BI89,IF(T144&gt;0,T144*BI34,T144*T34))</f>
        <v>0</v>
      </c>
      <c r="BJ199" s="92">
        <f>IF(U144=0,期末余额_优化情景!U33*BJ89,IF(U144&gt;0,U144*BJ34,U144*U34))</f>
        <v>0</v>
      </c>
      <c r="BK199" s="92">
        <f>IF(V144=0,期末余额_优化情景!V33*BK89,IF(V144&gt;0,V144*BK34,V144*V34))</f>
        <v>0</v>
      </c>
      <c r="BL199" s="92">
        <f>IF(W144=0,期末余额_优化情景!W33*BL89,IF(W144&gt;0,W144*BL34,W144*W34))</f>
        <v>0</v>
      </c>
      <c r="BM199" s="92">
        <f>IF(X144=0,期末余额_优化情景!X33*BM89,IF(X144&gt;0,X144*BM34,X144*X34))</f>
        <v>0</v>
      </c>
      <c r="BN199" s="92">
        <f>IF(Y144=0,期末余额_优化情景!Y33*BN89,IF(Y144&gt;0,Y144*BN34,Y144*Y34))</f>
        <v>0</v>
      </c>
      <c r="BO199" s="92">
        <f>IF(Z144=0,期末余额_优化情景!Z33*BO89,IF(Z144&gt;0,Z144*BO34,Z144*Z34))</f>
        <v>0</v>
      </c>
      <c r="BP199" s="92">
        <f>IF(AA144=0,期末余额_优化情景!AA33*BP89,IF(AA144&gt;0,AA144*BP34,AA144*AA34))</f>
        <v>0</v>
      </c>
      <c r="BQ199" s="92">
        <f>IF(AB144=0,期末余额_优化情景!AB33*BQ89,IF(AB144&gt;0,AB144*BQ34,AB144*AB34))</f>
        <v>0</v>
      </c>
      <c r="BR199" s="92">
        <f>IF(AC144=0,期末余额_优化情景!AC33*BR89,IF(AC144&gt;0,AC144*BR34,AC144*AC34))</f>
        <v>0</v>
      </c>
      <c r="BS199" s="92">
        <f>IF(AD144=0,期末余额_优化情景!AD33*BS89,IF(AD144&gt;0,AD144*BS34,AD144*AD34))</f>
        <v>0</v>
      </c>
      <c r="BT199" s="92">
        <f>IF(AE144=0,期末余额_优化情景!AE33*BT89,IF(AE144&gt;0,AE144*BT34,AE144*AE34))</f>
        <v>0</v>
      </c>
      <c r="BU199" s="92">
        <f>IF(AF144=0,期末余额_优化情景!AF33*BU89,IF(AF144&gt;0,AF144*BU34,AF144*AF34))</f>
        <v>0</v>
      </c>
      <c r="BV199" s="92">
        <f>IF(AG144=0,期末余额_优化情景!AG33*BV89,IF(AG144&gt;0,AG144*BV34,AG144*AG34))</f>
        <v>0</v>
      </c>
      <c r="BW199" s="92">
        <f>IF(AH144=0,期末余额_优化情景!AH33*BW89,IF(AH144&gt;0,AH144*BW34,AH144*AH34))</f>
        <v>0</v>
      </c>
      <c r="BX199" s="92">
        <f>IF(AI144=0,期末余额_优化情景!AI33*BX89,IF(AI144&gt;0,AI144*BX34,AI144*AI34))</f>
        <v>0</v>
      </c>
      <c r="BY199" s="92">
        <f>IF(AJ144=0,期末余额_优化情景!AJ33*BY89,IF(AJ144&gt;0,AJ144*BY34,AJ144*AJ34))</f>
        <v>0</v>
      </c>
      <c r="BZ199" s="92">
        <f>IF(AK144=0,期末余额_优化情景!AK33*BZ89,IF(AK144&gt;0,AK144*BZ34,AK144*AK34))</f>
        <v>0</v>
      </c>
      <c r="CA199" s="92">
        <f>IF(AL144=0,期末余额_优化情景!AL33*CA89,IF(AL144&gt;0,AL144*CA34,AL144*AL34))</f>
        <v>0</v>
      </c>
      <c r="CB199" s="92">
        <f>IF(AM144=0,期末余额_优化情景!AM33*CB89,IF(AM144&gt;0,AM144*CB34,AM144*AM34))</f>
        <v>0</v>
      </c>
      <c r="CC199" s="92">
        <f>IF(AN144=0,期末余额_优化情景!AN33*CC89,IF(AN144&gt;0,AN144*CC34,AN144*AN34))</f>
        <v>0</v>
      </c>
      <c r="CD199" s="92">
        <f>IF(AO144=0,期末余额_优化情景!AO33*CD89,IF(AO144&gt;0,AO144*CD34,AO144*AO34))</f>
        <v>0</v>
      </c>
    </row>
    <row r="200" spans="1:82" ht="16.5">
      <c r="A200" s="17" t="str">
        <f t="shared" si="4"/>
        <v>对公大额存单</v>
      </c>
      <c r="B200" s="92">
        <f>IF(B145=0,存量业务到期结构!E34*B90,IF(B145&gt;0,B145*B35,B145*AQ35))</f>
        <v>-2.0448000226500653</v>
      </c>
      <c r="C200" s="92">
        <f>IF(C145=0,期末余额_优化情景!C34*C90,IF(C145&gt;0,C145*C35,C145*AR35))</f>
        <v>30</v>
      </c>
      <c r="D200" s="92">
        <f>IF(D145=0,期末余额_优化情景!D34*D90,IF(D145&gt;0,D145*D35,D145*AS35))</f>
        <v>30</v>
      </c>
      <c r="E200" s="92">
        <f>IF(E145=0,期末余额_优化情景!E34*E90,IF(E145&gt;0,E145*E35,E145*AT35))</f>
        <v>30</v>
      </c>
      <c r="F200" s="92">
        <f>IF(F145=0,期末余额_优化情景!F34*F90,IF(F145&gt;0,F145*F35,F145*AU35))</f>
        <v>30</v>
      </c>
      <c r="G200" s="92">
        <f>IF(G145=0,期末余额_优化情景!G34*G90,IF(G145&gt;0,G145*G35,G145*AV35))</f>
        <v>30</v>
      </c>
      <c r="H200" s="92">
        <f>IF(H145=0,期末余额_优化情景!H34*H90,IF(H145&gt;0,H145*H35,H145*AW35))</f>
        <v>30</v>
      </c>
      <c r="I200" s="92">
        <f>IF(I145=0,期末余额_优化情景!I34*I90,IF(I145&gt;0,I145*I35,I145*AX35))</f>
        <v>30</v>
      </c>
      <c r="J200" s="92">
        <f>IF(J145=0,期末余额_优化情景!J34*J90,IF(J145&gt;0,J145*J35,J145*AY35))</f>
        <v>30</v>
      </c>
      <c r="K200" s="92">
        <f>IF(K145=0,期末余额_优化情景!K34*K90,IF(K145&gt;0,K145*K35,K145*AZ35))</f>
        <v>30</v>
      </c>
      <c r="L200" s="92">
        <f>IF(L145=0,期末余额_优化情景!L34*L90,IF(L145&gt;0,L145*L35,L145*BA35))</f>
        <v>30</v>
      </c>
      <c r="M200" s="92">
        <f>IF(M145=0,期末余额_优化情景!M34*M90,IF(M145&gt;0,M145*M35,M145*BB35))</f>
        <v>30</v>
      </c>
      <c r="N200" s="92">
        <f>IF(N145=0,期末余额_优化情景!N34*N90,IF(N145&gt;0,N145*N35,N145*BC35))</f>
        <v>30</v>
      </c>
      <c r="O200" s="92">
        <f>IF(O145=0,期末余额_优化情景!O34*O90,IF(O145&gt;0,O145*O35,O145*BD35))</f>
        <v>8.4923942049096883</v>
      </c>
      <c r="P200" s="92">
        <f>IF(P145=0,期末余额_优化情景!P34*P90,IF(P145&gt;0,P145*P35,P145*BE35))</f>
        <v>0</v>
      </c>
      <c r="Q200" s="92">
        <f>IF(Q145=0,期末余额_优化情景!Q34*Q90,IF(Q145&gt;0,Q145*Q35,Q145*BF35))</f>
        <v>0</v>
      </c>
      <c r="R200" s="92">
        <f>IF(R145=0,期末余额_优化情景!R34*R90,IF(R145&gt;0,R145*R35,R145*BG35))</f>
        <v>0</v>
      </c>
      <c r="S200" s="92">
        <f>IF(S145=0,期末余额_优化情景!S34*S90,IF(S145&gt;0,S145*S35,S145*BH35))</f>
        <v>0</v>
      </c>
      <c r="T200" s="92">
        <f>IF(T145=0,期末余额_优化情景!T34*T90,IF(T145&gt;0,T145*T35,T145*BI35))</f>
        <v>0</v>
      </c>
      <c r="U200" s="92">
        <f>IF(U145=0,期末余额_优化情景!U34*U90,IF(U145&gt;0,U145*U35,U145*BJ35))</f>
        <v>0</v>
      </c>
      <c r="V200" s="92">
        <f>IF(V145=0,期末余额_优化情景!V34*V90,IF(V145&gt;0,V145*V35,V145*BK35))</f>
        <v>0</v>
      </c>
      <c r="W200" s="92">
        <f>IF(W145=0,期末余额_优化情景!W34*W90,IF(W145&gt;0,W145*W35,W145*BL35))</f>
        <v>0</v>
      </c>
      <c r="X200" s="92">
        <f>IF(X145=0,期末余额_优化情景!X34*X90,IF(X145&gt;0,X145*X35,X145*BM35))</f>
        <v>0</v>
      </c>
      <c r="Y200" s="92">
        <f>IF(Y145=0,期末余额_优化情景!Y34*Y90,IF(Y145&gt;0,Y145*Y35,Y145*BN35))</f>
        <v>0</v>
      </c>
      <c r="Z200" s="92">
        <f>IF(Z145=0,期末余额_优化情景!Z34*Z90,IF(Z145&gt;0,Z145*Z35,Z145*BO35))</f>
        <v>0</v>
      </c>
      <c r="AA200" s="92">
        <f>IF(AA145=0,期末余额_优化情景!AA34*AA90,IF(AA145&gt;0,AA145*AA35,AA145*BP35))</f>
        <v>0</v>
      </c>
      <c r="AB200" s="92">
        <f>IF(AB145=0,期末余额_优化情景!AB34*AB90,IF(AB145&gt;0,AB145*AB35,AB145*BQ35))</f>
        <v>0</v>
      </c>
      <c r="AC200" s="92">
        <f>IF(AC145=0,期末余额_优化情景!AC34*AC90,IF(AC145&gt;0,AC145*AC35,AC145*BR35))</f>
        <v>0</v>
      </c>
      <c r="AD200" s="92">
        <f>IF(AD145=0,期末余额_优化情景!AD34*AD90,IF(AD145&gt;0,AD145*AD35,AD145*BS35))</f>
        <v>0</v>
      </c>
      <c r="AE200" s="92">
        <f>IF(AE145=0,期末余额_优化情景!AE34*AE90,IF(AE145&gt;0,AE145*AE35,AE145*BT35))</f>
        <v>0</v>
      </c>
      <c r="AF200" s="92">
        <f>IF(AF145=0,期末余额_优化情景!AF34*AF90,IF(AF145&gt;0,AF145*AF35,AF145*BU35))</f>
        <v>0</v>
      </c>
      <c r="AG200" s="92">
        <f>IF(AG145=0,期末余额_优化情景!AG34*AG90,IF(AG145&gt;0,AG145*AG35,AG145*BV35))</f>
        <v>0</v>
      </c>
      <c r="AH200" s="92">
        <f>IF(AH145=0,期末余额_优化情景!AH34*AH90,IF(AH145&gt;0,AH145*AH35,AH145*BW35))</f>
        <v>0</v>
      </c>
      <c r="AI200" s="92">
        <f>IF(AI145=0,期末余额_优化情景!AI34*AI90,IF(AI145&gt;0,AI145*AI35,AI145*BX35))</f>
        <v>0</v>
      </c>
      <c r="AJ200" s="92">
        <f>IF(AJ145=0,期末余额_优化情景!AJ34*AJ90,IF(AJ145&gt;0,AJ145*AJ35,AJ145*BY35))</f>
        <v>0</v>
      </c>
      <c r="AK200" s="92">
        <f>IF(AK145=0,期末余额_优化情景!AK34*AK90,IF(AK145&gt;0,AK145*AK35,AK145*BZ35))</f>
        <v>0</v>
      </c>
      <c r="AL200" s="92">
        <f>IF(AL145=0,期末余额_优化情景!AL34*AL90,IF(AL145&gt;0,AL145*AL35,AL145*CA35))</f>
        <v>0</v>
      </c>
      <c r="AM200" s="92">
        <f>IF(AM145=0,期末余额_优化情景!AM34*AM90,IF(AM145&gt;0,AM145*AM35,AM145*CB35))</f>
        <v>0</v>
      </c>
      <c r="AN200" s="92">
        <f>IF(AN145=0,期末余额_优化情景!AN34*AN90,IF(AN145&gt;0,AN145*AN35,AN145*CC35))</f>
        <v>0</v>
      </c>
      <c r="AO200" s="92">
        <f>IF(AO145=0,期末余额_优化情景!AO34*AO90,IF(AO145&gt;0,AO145*AO35,AO145*CD35))</f>
        <v>0</v>
      </c>
      <c r="AQ200" s="92">
        <f>IF(B145=0,存量业务到期结构!E34*AQ90,IF(B145&gt;0,B145*AQ35,B145*B35))</f>
        <v>-4.9075200543601563</v>
      </c>
      <c r="AR200" s="92">
        <f>IF(C145=0,期末余额_优化情景!C34*AR90,IF(C145&gt;0,C145*AR35,C145*C35))</f>
        <v>12.5</v>
      </c>
      <c r="AS200" s="92">
        <f>IF(D145=0,期末余额_优化情景!D34*AS90,IF(D145&gt;0,D145*AS35,D145*D35))</f>
        <v>12.5</v>
      </c>
      <c r="AT200" s="92">
        <f>IF(E145=0,期末余额_优化情景!E34*AT90,IF(E145&gt;0,E145*AT35,E145*E35))</f>
        <v>12.5</v>
      </c>
      <c r="AU200" s="92">
        <f>IF(F145=0,期末余额_优化情景!F34*AU90,IF(F145&gt;0,F145*AU35,F145*F35))</f>
        <v>12.5</v>
      </c>
      <c r="AV200" s="92">
        <f>IF(G145=0,期末余额_优化情景!G34*AV90,IF(G145&gt;0,G145*AV35,G145*G35))</f>
        <v>12.5</v>
      </c>
      <c r="AW200" s="92">
        <f>IF(H145=0,期末余额_优化情景!H34*AW90,IF(H145&gt;0,H145*AW35,H145*H35))</f>
        <v>12.5</v>
      </c>
      <c r="AX200" s="92">
        <f>IF(I145=0,期末余额_优化情景!I34*AX90,IF(I145&gt;0,I145*AX35,I145*I35))</f>
        <v>12.5</v>
      </c>
      <c r="AY200" s="92">
        <f>IF(J145=0,期末余额_优化情景!J34*AY90,IF(J145&gt;0,J145*AY35,J145*J35))</f>
        <v>12.5</v>
      </c>
      <c r="AZ200" s="92">
        <f>IF(K145=0,期末余额_优化情景!K34*AZ90,IF(K145&gt;0,K145*AZ35,K145*K35))</f>
        <v>12.5</v>
      </c>
      <c r="BA200" s="92">
        <f>IF(L145=0,期末余额_优化情景!L34*BA90,IF(L145&gt;0,L145*BA35,L145*L35))</f>
        <v>12.5</v>
      </c>
      <c r="BB200" s="92">
        <f>IF(M145=0,期末余额_优化情景!M34*BB90,IF(M145&gt;0,M145*BB35,M145*M35))</f>
        <v>12.5</v>
      </c>
      <c r="BC200" s="92">
        <f>IF(N145=0,期末余额_优化情景!N34*BC90,IF(N145&gt;0,N145*BC35,N145*N35))</f>
        <v>12.5</v>
      </c>
      <c r="BD200" s="92">
        <f>IF(O145=0,期末余额_优化情景!O34*BD90,IF(O145&gt;0,O145*BD35,O145*O35))</f>
        <v>-8.4923942049096883</v>
      </c>
      <c r="BE200" s="92">
        <f>IF(P145=0,期末余额_优化情景!P34*BE90,IF(P145&gt;0,P145*BE35,P145*P35))</f>
        <v>0</v>
      </c>
      <c r="BF200" s="92">
        <f>IF(Q145=0,期末余额_优化情景!Q34*BF90,IF(Q145&gt;0,Q145*BF35,Q145*Q35))</f>
        <v>0</v>
      </c>
      <c r="BG200" s="92">
        <f>IF(R145=0,期末余额_优化情景!R34*BG90,IF(R145&gt;0,R145*BG35,R145*R35))</f>
        <v>0</v>
      </c>
      <c r="BH200" s="92">
        <f>IF(S145=0,期末余额_优化情景!S34*BH90,IF(S145&gt;0,S145*BH35,S145*S35))</f>
        <v>0</v>
      </c>
      <c r="BI200" s="92">
        <f>IF(T145=0,期末余额_优化情景!T34*BI90,IF(T145&gt;0,T145*BI35,T145*T35))</f>
        <v>0</v>
      </c>
      <c r="BJ200" s="92">
        <f>IF(U145=0,期末余额_优化情景!U34*BJ90,IF(U145&gt;0,U145*BJ35,U145*U35))</f>
        <v>0</v>
      </c>
      <c r="BK200" s="92">
        <f>IF(V145=0,期末余额_优化情景!V34*BK90,IF(V145&gt;0,V145*BK35,V145*V35))</f>
        <v>0</v>
      </c>
      <c r="BL200" s="92">
        <f>IF(W145=0,期末余额_优化情景!W34*BL90,IF(W145&gt;0,W145*BL35,W145*W35))</f>
        <v>0</v>
      </c>
      <c r="BM200" s="92">
        <f>IF(X145=0,期末余额_优化情景!X34*BM90,IF(X145&gt;0,X145*BM35,X145*X35))</f>
        <v>0</v>
      </c>
      <c r="BN200" s="92">
        <f>IF(Y145=0,期末余额_优化情景!Y34*BN90,IF(Y145&gt;0,Y145*BN35,Y145*Y35))</f>
        <v>0</v>
      </c>
      <c r="BO200" s="92">
        <f>IF(Z145=0,期末余额_优化情景!Z34*BO90,IF(Z145&gt;0,Z145*BO35,Z145*Z35))</f>
        <v>0</v>
      </c>
      <c r="BP200" s="92">
        <f>IF(AA145=0,期末余额_优化情景!AA34*BP90,IF(AA145&gt;0,AA145*BP35,AA145*AA35))</f>
        <v>0</v>
      </c>
      <c r="BQ200" s="92">
        <f>IF(AB145=0,期末余额_优化情景!AB34*BQ90,IF(AB145&gt;0,AB145*BQ35,AB145*AB35))</f>
        <v>0</v>
      </c>
      <c r="BR200" s="92">
        <f>IF(AC145=0,期末余额_优化情景!AC34*BR90,IF(AC145&gt;0,AC145*BR35,AC145*AC35))</f>
        <v>0</v>
      </c>
      <c r="BS200" s="92">
        <f>IF(AD145=0,期末余额_优化情景!AD34*BS90,IF(AD145&gt;0,AD145*BS35,AD145*AD35))</f>
        <v>0</v>
      </c>
      <c r="BT200" s="92">
        <f>IF(AE145=0,期末余额_优化情景!AE34*BT90,IF(AE145&gt;0,AE145*BT35,AE145*AE35))</f>
        <v>0</v>
      </c>
      <c r="BU200" s="92">
        <f>IF(AF145=0,期末余额_优化情景!AF34*BU90,IF(AF145&gt;0,AF145*BU35,AF145*AF35))</f>
        <v>0</v>
      </c>
      <c r="BV200" s="92">
        <f>IF(AG145=0,期末余额_优化情景!AG34*BV90,IF(AG145&gt;0,AG145*BV35,AG145*AG35))</f>
        <v>0</v>
      </c>
      <c r="BW200" s="92">
        <f>IF(AH145=0,期末余额_优化情景!AH34*BW90,IF(AH145&gt;0,AH145*BW35,AH145*AH35))</f>
        <v>0</v>
      </c>
      <c r="BX200" s="92">
        <f>IF(AI145=0,期末余额_优化情景!AI34*BX90,IF(AI145&gt;0,AI145*BX35,AI145*AI35))</f>
        <v>0</v>
      </c>
      <c r="BY200" s="92">
        <f>IF(AJ145=0,期末余额_优化情景!AJ34*BY90,IF(AJ145&gt;0,AJ145*BY35,AJ145*AJ35))</f>
        <v>0</v>
      </c>
      <c r="BZ200" s="92">
        <f>IF(AK145=0,期末余额_优化情景!AK34*BZ90,IF(AK145&gt;0,AK145*BZ35,AK145*AK35))</f>
        <v>0</v>
      </c>
      <c r="CA200" s="92">
        <f>IF(AL145=0,期末余额_优化情景!AL34*CA90,IF(AL145&gt;0,AL145*CA35,AL145*AL35))</f>
        <v>0</v>
      </c>
      <c r="CB200" s="92">
        <f>IF(AM145=0,期末余额_优化情景!AM34*CB90,IF(AM145&gt;0,AM145*CB35,AM145*AM35))</f>
        <v>0</v>
      </c>
      <c r="CC200" s="92">
        <f>IF(AN145=0,期末余额_优化情景!AN34*CC90,IF(AN145&gt;0,AN145*CC35,AN145*AN35))</f>
        <v>0</v>
      </c>
      <c r="CD200" s="92">
        <f>IF(AO145=0,期末余额_优化情景!AO34*CD90,IF(AO145&gt;0,AO145*CD35,AO145*AO35))</f>
        <v>0</v>
      </c>
    </row>
    <row r="201" spans="1:82" ht="16.5">
      <c r="A201" s="17" t="str">
        <f t="shared" si="4"/>
        <v>对公协议存款</v>
      </c>
      <c r="B201" s="92">
        <f>IF(B146=0,存量业务到期结构!E35*B91,IF(B146&gt;0,B146*B36,B146*AQ36))</f>
        <v>-11.5</v>
      </c>
      <c r="C201" s="92">
        <f>IF(C146=0,期末余额_优化情景!C35*C91,IF(C146&gt;0,C146*C36,C146*AR36))</f>
        <v>0</v>
      </c>
      <c r="D201" s="92">
        <f>IF(D146=0,期末余额_优化情景!D35*D91,IF(D146&gt;0,D146*D36,D146*AS36))</f>
        <v>0</v>
      </c>
      <c r="E201" s="92">
        <f>IF(E146=0,期末余额_优化情景!E35*E91,IF(E146&gt;0,E146*E36,E146*AT36))</f>
        <v>0</v>
      </c>
      <c r="F201" s="92">
        <f>IF(F146=0,期末余额_优化情景!F35*F91,IF(F146&gt;0,F146*F36,F146*AU36))</f>
        <v>0</v>
      </c>
      <c r="G201" s="92">
        <f>IF(G146=0,期末余额_优化情景!G35*G91,IF(G146&gt;0,G146*G36,G146*AV36))</f>
        <v>0</v>
      </c>
      <c r="H201" s="92">
        <f>IF(H146=0,期末余额_优化情景!H35*H91,IF(H146&gt;0,H146*H36,H146*AW36))</f>
        <v>0</v>
      </c>
      <c r="I201" s="92">
        <f>IF(I146=0,期末余额_优化情景!I35*I91,IF(I146&gt;0,I146*I36,I146*AX36))</f>
        <v>0</v>
      </c>
      <c r="J201" s="92">
        <f>IF(J146=0,期末余额_优化情景!J35*J91,IF(J146&gt;0,J146*J36,J146*AY36))</f>
        <v>0</v>
      </c>
      <c r="K201" s="92">
        <f>IF(K146=0,期末余额_优化情景!K35*K91,IF(K146&gt;0,K146*K36,K146*AZ36))</f>
        <v>0</v>
      </c>
      <c r="L201" s="92">
        <f>IF(L146=0,期末余额_优化情景!L35*L91,IF(L146&gt;0,L146*L36,L146*BA36))</f>
        <v>0</v>
      </c>
      <c r="M201" s="92">
        <f>IF(M146=0,期末余额_优化情景!M35*M91,IF(M146&gt;0,M146*M36,M146*BB36))</f>
        <v>0</v>
      </c>
      <c r="N201" s="92">
        <f>IF(N146=0,期末余额_优化情景!N35*N91,IF(N146&gt;0,N146*N36,N146*BC36))</f>
        <v>0</v>
      </c>
      <c r="O201" s="92">
        <f>IF(O146=0,期末余额_优化情景!O35*O91,IF(O146&gt;0,O146*O36,O146*BD36))</f>
        <v>0</v>
      </c>
      <c r="P201" s="92">
        <f>IF(P146=0,期末余额_优化情景!P35*P91,IF(P146&gt;0,P146*P36,P146*BE36))</f>
        <v>0</v>
      </c>
      <c r="Q201" s="92">
        <f>IF(Q146=0,期末余额_优化情景!Q35*Q91,IF(Q146&gt;0,Q146*Q36,Q146*BF36))</f>
        <v>0</v>
      </c>
      <c r="R201" s="92">
        <f>IF(R146=0,期末余额_优化情景!R35*R91,IF(R146&gt;0,R146*R36,R146*BG36))</f>
        <v>0</v>
      </c>
      <c r="S201" s="92">
        <f>IF(S146=0,期末余额_优化情景!S35*S91,IF(S146&gt;0,S146*S36,S146*BH36))</f>
        <v>0</v>
      </c>
      <c r="T201" s="92">
        <f>IF(T146=0,期末余额_优化情景!T35*T91,IF(T146&gt;0,T146*T36,T146*BI36))</f>
        <v>0</v>
      </c>
      <c r="U201" s="92">
        <f>IF(U146=0,期末余额_优化情景!U35*U91,IF(U146&gt;0,U146*U36,U146*BJ36))</f>
        <v>0</v>
      </c>
      <c r="V201" s="92">
        <f>IF(V146=0,期末余额_优化情景!V35*V91,IF(V146&gt;0,V146*V36,V146*BK36))</f>
        <v>0</v>
      </c>
      <c r="W201" s="92">
        <f>IF(W146=0,期末余额_优化情景!W35*W91,IF(W146&gt;0,W146*W36,W146*BL36))</f>
        <v>0</v>
      </c>
      <c r="X201" s="92">
        <f>IF(X146=0,期末余额_优化情景!X35*X91,IF(X146&gt;0,X146*X36,X146*BM36))</f>
        <v>0</v>
      </c>
      <c r="Y201" s="92">
        <f>IF(Y146=0,期末余额_优化情景!Y35*Y91,IF(Y146&gt;0,Y146*Y36,Y146*BN36))</f>
        <v>0</v>
      </c>
      <c r="Z201" s="92">
        <f>IF(Z146=0,期末余额_优化情景!Z35*Z91,IF(Z146&gt;0,Z146*Z36,Z146*BO36))</f>
        <v>0</v>
      </c>
      <c r="AA201" s="92">
        <f>IF(AA146=0,期末余额_优化情景!AA35*AA91,IF(AA146&gt;0,AA146*AA36,AA146*BP36))</f>
        <v>0</v>
      </c>
      <c r="AB201" s="92">
        <f>IF(AB146=0,期末余额_优化情景!AB35*AB91,IF(AB146&gt;0,AB146*AB36,AB146*BQ36))</f>
        <v>0</v>
      </c>
      <c r="AC201" s="92">
        <f>IF(AC146=0,期末余额_优化情景!AC35*AC91,IF(AC146&gt;0,AC146*AC36,AC146*BR36))</f>
        <v>0</v>
      </c>
      <c r="AD201" s="92">
        <f>IF(AD146=0,期末余额_优化情景!AD35*AD91,IF(AD146&gt;0,AD146*AD36,AD146*BS36))</f>
        <v>0</v>
      </c>
      <c r="AE201" s="92">
        <f>IF(AE146=0,期末余额_优化情景!AE35*AE91,IF(AE146&gt;0,AE146*AE36,AE146*BT36))</f>
        <v>0</v>
      </c>
      <c r="AF201" s="92">
        <f>IF(AF146=0,期末余额_优化情景!AF35*AF91,IF(AF146&gt;0,AF146*AF36,AF146*BU36))</f>
        <v>0</v>
      </c>
      <c r="AG201" s="92">
        <f>IF(AG146=0,期末余额_优化情景!AG35*AG91,IF(AG146&gt;0,AG146*AG36,AG146*BV36))</f>
        <v>0</v>
      </c>
      <c r="AH201" s="92">
        <f>IF(AH146=0,期末余额_优化情景!AH35*AH91,IF(AH146&gt;0,AH146*AH36,AH146*BW36))</f>
        <v>0</v>
      </c>
      <c r="AI201" s="92">
        <f>IF(AI146=0,期末余额_优化情景!AI35*AI91,IF(AI146&gt;0,AI146*AI36,AI146*BX36))</f>
        <v>0</v>
      </c>
      <c r="AJ201" s="92">
        <f>IF(AJ146=0,期末余额_优化情景!AJ35*AJ91,IF(AJ146&gt;0,AJ146*AJ36,AJ146*BY36))</f>
        <v>0</v>
      </c>
      <c r="AK201" s="92">
        <f>IF(AK146=0,期末余额_优化情景!AK35*AK91,IF(AK146&gt;0,AK146*AK36,AK146*BZ36))</f>
        <v>0</v>
      </c>
      <c r="AL201" s="92">
        <f>IF(AL146=0,期末余额_优化情景!AL35*AL91,IF(AL146&gt;0,AL146*AL36,AL146*CA36))</f>
        <v>0</v>
      </c>
      <c r="AM201" s="92">
        <f>IF(AM146=0,期末余额_优化情景!AM35*AM91,IF(AM146&gt;0,AM146*AM36,AM146*CB36))</f>
        <v>0</v>
      </c>
      <c r="AN201" s="92">
        <f>IF(AN146=0,期末余额_优化情景!AN35*AN91,IF(AN146&gt;0,AN146*AN36,AN146*CC36))</f>
        <v>0</v>
      </c>
      <c r="AO201" s="92">
        <f>IF(AO146=0,期末余额_优化情景!AO35*AO91,IF(AO146&gt;0,AO146*AO36,AO146*CD36))</f>
        <v>0</v>
      </c>
      <c r="AQ201" s="92">
        <f>IF(B146=0,存量业务到期结构!E35*AQ91,IF(B146&gt;0,B146*AQ36,B146*B36))</f>
        <v>-11.5</v>
      </c>
      <c r="AR201" s="92">
        <f>IF(C146=0,期末余额_优化情景!C35*AR91,IF(C146&gt;0,C146*AR36,C146*C36))</f>
        <v>0</v>
      </c>
      <c r="AS201" s="92">
        <f>IF(D146=0,期末余额_优化情景!D35*AS91,IF(D146&gt;0,D146*AS36,D146*D36))</f>
        <v>0</v>
      </c>
      <c r="AT201" s="92">
        <f>IF(E146=0,期末余额_优化情景!E35*AT91,IF(E146&gt;0,E146*AT36,E146*E36))</f>
        <v>0</v>
      </c>
      <c r="AU201" s="92">
        <f>IF(F146=0,期末余额_优化情景!F35*AU91,IF(F146&gt;0,F146*AU36,F146*F36))</f>
        <v>0</v>
      </c>
      <c r="AV201" s="92">
        <f>IF(G146=0,期末余额_优化情景!G35*AV91,IF(G146&gt;0,G146*AV36,G146*G36))</f>
        <v>0</v>
      </c>
      <c r="AW201" s="92">
        <f>IF(H146=0,期末余额_优化情景!H35*AW91,IF(H146&gt;0,H146*AW36,H146*H36))</f>
        <v>0</v>
      </c>
      <c r="AX201" s="92">
        <f>IF(I146=0,期末余额_优化情景!I35*AX91,IF(I146&gt;0,I146*AX36,I146*I36))</f>
        <v>0</v>
      </c>
      <c r="AY201" s="92">
        <f>IF(J146=0,期末余额_优化情景!J35*AY91,IF(J146&gt;0,J146*AY36,J146*J36))</f>
        <v>0</v>
      </c>
      <c r="AZ201" s="92">
        <f>IF(K146=0,期末余额_优化情景!K35*AZ91,IF(K146&gt;0,K146*AZ36,K146*K36))</f>
        <v>0</v>
      </c>
      <c r="BA201" s="92">
        <f>IF(L146=0,期末余额_优化情景!L35*BA91,IF(L146&gt;0,L146*BA36,L146*L36))</f>
        <v>0</v>
      </c>
      <c r="BB201" s="92">
        <f>IF(M146=0,期末余额_优化情景!M35*BB91,IF(M146&gt;0,M146*BB36,M146*M36))</f>
        <v>0</v>
      </c>
      <c r="BC201" s="92">
        <f>IF(N146=0,期末余额_优化情景!N35*BC91,IF(N146&gt;0,N146*BC36,N146*N36))</f>
        <v>0</v>
      </c>
      <c r="BD201" s="92">
        <f>IF(O146=0,期末余额_优化情景!O35*BD91,IF(O146&gt;0,O146*BD36,O146*O36))</f>
        <v>0</v>
      </c>
      <c r="BE201" s="92">
        <f>IF(P146=0,期末余额_优化情景!P35*BE91,IF(P146&gt;0,P146*BE36,P146*P36))</f>
        <v>0</v>
      </c>
      <c r="BF201" s="92">
        <f>IF(Q146=0,期末余额_优化情景!Q35*BF91,IF(Q146&gt;0,Q146*BF36,Q146*Q36))</f>
        <v>0</v>
      </c>
      <c r="BG201" s="92">
        <f>IF(R146=0,期末余额_优化情景!R35*BG91,IF(R146&gt;0,R146*BG36,R146*R36))</f>
        <v>0</v>
      </c>
      <c r="BH201" s="92">
        <f>IF(S146=0,期末余额_优化情景!S35*BH91,IF(S146&gt;0,S146*BH36,S146*S36))</f>
        <v>0</v>
      </c>
      <c r="BI201" s="92">
        <f>IF(T146=0,期末余额_优化情景!T35*BI91,IF(T146&gt;0,T146*BI36,T146*T36))</f>
        <v>0</v>
      </c>
      <c r="BJ201" s="92">
        <f>IF(U146=0,期末余额_优化情景!U35*BJ91,IF(U146&gt;0,U146*BJ36,U146*U36))</f>
        <v>0</v>
      </c>
      <c r="BK201" s="92">
        <f>IF(V146=0,期末余额_优化情景!V35*BK91,IF(V146&gt;0,V146*BK36,V146*V36))</f>
        <v>0</v>
      </c>
      <c r="BL201" s="92">
        <f>IF(W146=0,期末余额_优化情景!W35*BL91,IF(W146&gt;0,W146*BL36,W146*W36))</f>
        <v>0</v>
      </c>
      <c r="BM201" s="92">
        <f>IF(X146=0,期末余额_优化情景!X35*BM91,IF(X146&gt;0,X146*BM36,X146*X36))</f>
        <v>0</v>
      </c>
      <c r="BN201" s="92">
        <f>IF(Y146=0,期末余额_优化情景!Y35*BN91,IF(Y146&gt;0,Y146*BN36,Y146*Y36))</f>
        <v>0</v>
      </c>
      <c r="BO201" s="92">
        <f>IF(Z146=0,期末余额_优化情景!Z35*BO91,IF(Z146&gt;0,Z146*BO36,Z146*Z36))</f>
        <v>0</v>
      </c>
      <c r="BP201" s="92">
        <f>IF(AA146=0,期末余额_优化情景!AA35*BP91,IF(AA146&gt;0,AA146*BP36,AA146*AA36))</f>
        <v>0</v>
      </c>
      <c r="BQ201" s="92">
        <f>IF(AB146=0,期末余额_优化情景!AB35*BQ91,IF(AB146&gt;0,AB146*BQ36,AB146*AB36))</f>
        <v>0</v>
      </c>
      <c r="BR201" s="92">
        <f>IF(AC146=0,期末余额_优化情景!AC35*BR91,IF(AC146&gt;0,AC146*BR36,AC146*AC36))</f>
        <v>0</v>
      </c>
      <c r="BS201" s="92">
        <f>IF(AD146=0,期末余额_优化情景!AD35*BS91,IF(AD146&gt;0,AD146*BS36,AD146*AD36))</f>
        <v>0</v>
      </c>
      <c r="BT201" s="92">
        <f>IF(AE146=0,期末余额_优化情景!AE35*BT91,IF(AE146&gt;0,AE146*BT36,AE146*AE36))</f>
        <v>0</v>
      </c>
      <c r="BU201" s="92">
        <f>IF(AF146=0,期末余额_优化情景!AF35*BU91,IF(AF146&gt;0,AF146*BU36,AF146*AF36))</f>
        <v>0</v>
      </c>
      <c r="BV201" s="92">
        <f>IF(AG146=0,期末余额_优化情景!AG35*BV91,IF(AG146&gt;0,AG146*BV36,AG146*AG36))</f>
        <v>0</v>
      </c>
      <c r="BW201" s="92">
        <f>IF(AH146=0,期末余额_优化情景!AH35*BW91,IF(AH146&gt;0,AH146*BW36,AH146*AH36))</f>
        <v>0</v>
      </c>
      <c r="BX201" s="92">
        <f>IF(AI146=0,期末余额_优化情景!AI35*BX91,IF(AI146&gt;0,AI146*BX36,AI146*AI36))</f>
        <v>0</v>
      </c>
      <c r="BY201" s="92">
        <f>IF(AJ146=0,期末余额_优化情景!AJ35*BY91,IF(AJ146&gt;0,AJ146*BY36,AJ146*AJ36))</f>
        <v>0</v>
      </c>
      <c r="BZ201" s="92">
        <f>IF(AK146=0,期末余额_优化情景!AK35*BZ91,IF(AK146&gt;0,AK146*BZ36,AK146*AK36))</f>
        <v>0</v>
      </c>
      <c r="CA201" s="92">
        <f>IF(AL146=0,期末余额_优化情景!AL35*CA91,IF(AL146&gt;0,AL146*CA36,AL146*AL36))</f>
        <v>0</v>
      </c>
      <c r="CB201" s="92">
        <f>IF(AM146=0,期末余额_优化情景!AM35*CB91,IF(AM146&gt;0,AM146*CB36,AM146*AM36))</f>
        <v>0</v>
      </c>
      <c r="CC201" s="92">
        <f>IF(AN146=0,期末余额_优化情景!AN35*CC91,IF(AN146&gt;0,AN146*CC36,AN146*AN36))</f>
        <v>0</v>
      </c>
      <c r="CD201" s="92">
        <f>IF(AO146=0,期末余额_优化情景!AO35*CD91,IF(AO146&gt;0,AO146*CD36,AO146*AO36))</f>
        <v>0</v>
      </c>
    </row>
    <row r="202" spans="1:82" ht="16.5">
      <c r="A202" s="21" t="str">
        <f t="shared" ref="A202:A221" si="5">A147</f>
        <v>对公活期存款</v>
      </c>
      <c r="B202" s="92">
        <f>IF(B147=0,存量业务到期结构!E36*B92,IF(B147&gt;0,B147*B37,B147*AQ37))</f>
        <v>-464.18606971900772</v>
      </c>
      <c r="C202" s="92">
        <f>IF(C147=0,期末余额_优化情景!C36*C92,IF(C147&gt;0,C147*C37,C147*AR37))</f>
        <v>-58.140311656112317</v>
      </c>
      <c r="D202" s="92">
        <f>IF(D147=0,期末余额_优化情景!D36*D92,IF(D147&gt;0,D147*D37,D147*AS37))</f>
        <v>-237.88958515899867</v>
      </c>
      <c r="E202" s="92">
        <f>IF(E147=0,期末余额_优化情景!E36*E92,IF(E147&gt;0,E147*E37,E147*AT37))</f>
        <v>-32.286986869983593</v>
      </c>
      <c r="F202" s="92">
        <f>IF(F147=0,期末余额_优化情景!F36*F92,IF(F147&gt;0,F147*F37,F147*AU37))</f>
        <v>-32.262986869984161</v>
      </c>
      <c r="G202" s="92">
        <f>IF(G147=0,期末余额_优化情景!G36*G92,IF(G147&gt;0,G147*G37,G147*AV37))</f>
        <v>-32.238986869982909</v>
      </c>
      <c r="H202" s="92">
        <f>IF(H147=0,期末余额_优化情景!H36*H92,IF(H147&gt;0,H147*H37,H147*AW37))</f>
        <v>-32.214986869985296</v>
      </c>
      <c r="I202" s="92">
        <f>IF(I147=0,期末余额_优化情景!I36*I92,IF(I147&gt;0,I147*I37,I147*AX37))</f>
        <v>-32.190986869984044</v>
      </c>
      <c r="J202" s="92">
        <f>IF(J147=0,期末余额_优化情景!J36*J92,IF(J147&gt;0,J147*J37,J147*AY37))</f>
        <v>-32.166986869982793</v>
      </c>
      <c r="K202" s="92">
        <f>IF(K147=0,期末余额_优化情景!K36*K92,IF(K147&gt;0,K147*K37,K147*AZ37))</f>
        <v>-32.14298686998518</v>
      </c>
      <c r="L202" s="92">
        <f>IF(L147=0,期末余额_优化情景!L36*L92,IF(L147&gt;0,L147*L37,L147*BA37))</f>
        <v>-32.118986869983928</v>
      </c>
      <c r="M202" s="92">
        <f>IF(M147=0,期末余额_优化情景!M36*M92,IF(M147&gt;0,M147*M37,M147*BB37))</f>
        <v>-32.094986869984496</v>
      </c>
      <c r="N202" s="92">
        <f>IF(N147=0,期末余额_优化情景!N36*N92,IF(N147&gt;0,N147*N37,N147*BC37))</f>
        <v>-32.070986869983244</v>
      </c>
      <c r="O202" s="92">
        <f>IF(O147=0,期末余额_优化情景!O36*O92,IF(O147&gt;0,O147*O37,O147*BD37))</f>
        <v>0</v>
      </c>
      <c r="P202" s="92">
        <f>IF(P147=0,期末余额_优化情景!P36*P92,IF(P147&gt;0,P147*P37,P147*BE37))</f>
        <v>0</v>
      </c>
      <c r="Q202" s="92">
        <f>IF(Q147=0,期末余额_优化情景!Q36*Q92,IF(Q147&gt;0,Q147*Q37,Q147*BF37))</f>
        <v>0</v>
      </c>
      <c r="R202" s="92">
        <f>IF(R147=0,期末余额_优化情景!R36*R92,IF(R147&gt;0,R147*R37,R147*BG37))</f>
        <v>0</v>
      </c>
      <c r="S202" s="92">
        <f>IF(S147=0,期末余额_优化情景!S36*S92,IF(S147&gt;0,S147*S37,S147*BH37))</f>
        <v>0</v>
      </c>
      <c r="T202" s="92">
        <f>IF(T147=0,期末余额_优化情景!T36*T92,IF(T147&gt;0,T147*T37,T147*BI37))</f>
        <v>0</v>
      </c>
      <c r="U202" s="92">
        <f>IF(U147=0,期末余额_优化情景!U36*U92,IF(U147&gt;0,U147*U37,U147*BJ37))</f>
        <v>0</v>
      </c>
      <c r="V202" s="92">
        <f>IF(V147=0,期末余额_优化情景!V36*V92,IF(V147&gt;0,V147*V37,V147*BK37))</f>
        <v>0</v>
      </c>
      <c r="W202" s="92">
        <f>IF(W147=0,期末余额_优化情景!W36*W92,IF(W147&gt;0,W147*W37,W147*BL37))</f>
        <v>0</v>
      </c>
      <c r="X202" s="92">
        <f>IF(X147=0,期末余额_优化情景!X36*X92,IF(X147&gt;0,X147*X37,X147*BM37))</f>
        <v>0</v>
      </c>
      <c r="Y202" s="92">
        <f>IF(Y147=0,期末余额_优化情景!Y36*Y92,IF(Y147&gt;0,Y147*Y37,Y147*BN37))</f>
        <v>0</v>
      </c>
      <c r="Z202" s="92">
        <f>IF(Z147=0,期末余额_优化情景!Z36*Z92,IF(Z147&gt;0,Z147*Z37,Z147*BO37))</f>
        <v>0</v>
      </c>
      <c r="AA202" s="92">
        <f>IF(AA147=0,期末余额_优化情景!AA36*AA92,IF(AA147&gt;0,AA147*AA37,AA147*BP37))</f>
        <v>0</v>
      </c>
      <c r="AB202" s="92">
        <f>IF(AB147=0,期末余额_优化情景!AB36*AB92,IF(AB147&gt;0,AB147*AB37,AB147*BQ37))</f>
        <v>0</v>
      </c>
      <c r="AC202" s="92">
        <f>IF(AC147=0,期末余额_优化情景!AC36*AC92,IF(AC147&gt;0,AC147*AC37,AC147*BR37))</f>
        <v>0</v>
      </c>
      <c r="AD202" s="92">
        <f>IF(AD147=0,期末余额_优化情景!AD36*AD92,IF(AD147&gt;0,AD147*AD37,AD147*BS37))</f>
        <v>0</v>
      </c>
      <c r="AE202" s="92">
        <f>IF(AE147=0,期末余额_优化情景!AE36*AE92,IF(AE147&gt;0,AE147*AE37,AE147*BT37))</f>
        <v>0</v>
      </c>
      <c r="AF202" s="92">
        <f>IF(AF147=0,期末余额_优化情景!AF36*AF92,IF(AF147&gt;0,AF147*AF37,AF147*BU37))</f>
        <v>0</v>
      </c>
      <c r="AG202" s="92">
        <f>IF(AG147=0,期末余额_优化情景!AG36*AG92,IF(AG147&gt;0,AG147*AG37,AG147*BV37))</f>
        <v>0</v>
      </c>
      <c r="AH202" s="92">
        <f>IF(AH147=0,期末余额_优化情景!AH36*AH92,IF(AH147&gt;0,AH147*AH37,AH147*BW37))</f>
        <v>0</v>
      </c>
      <c r="AI202" s="92">
        <f>IF(AI147=0,期末余额_优化情景!AI36*AI92,IF(AI147&gt;0,AI147*AI37,AI147*BX37))</f>
        <v>0</v>
      </c>
      <c r="AJ202" s="92">
        <f>IF(AJ147=0,期末余额_优化情景!AJ36*AJ92,IF(AJ147&gt;0,AJ147*AJ37,AJ147*BY37))</f>
        <v>0</v>
      </c>
      <c r="AK202" s="92">
        <f>IF(AK147=0,期末余额_优化情景!AK36*AK92,IF(AK147&gt;0,AK147*AK37,AK147*BZ37))</f>
        <v>0</v>
      </c>
      <c r="AL202" s="92">
        <f>IF(AL147=0,期末余额_优化情景!AL36*AL92,IF(AL147&gt;0,AL147*AL37,AL147*CA37))</f>
        <v>0</v>
      </c>
      <c r="AM202" s="92">
        <f>IF(AM147=0,期末余额_优化情景!AM36*AM92,IF(AM147&gt;0,AM147*AM37,AM147*CB37))</f>
        <v>0</v>
      </c>
      <c r="AN202" s="92">
        <f>IF(AN147=0,期末余额_优化情景!AN36*AN92,IF(AN147&gt;0,AN147*AN37,AN147*CC37))</f>
        <v>0</v>
      </c>
      <c r="AO202" s="92">
        <f>IF(AO147=0,期末余额_优化情景!AO36*AO92,IF(AO147&gt;0,AO147*AO37,AO147*CD37))</f>
        <v>0</v>
      </c>
      <c r="AQ202" s="92">
        <f>IF(B147=0,存量业务到期结构!E36*AQ92,IF(B147&gt;0,B147*AQ37,B147*B37))</f>
        <v>-464.18606971900772</v>
      </c>
      <c r="AR202" s="92">
        <f>IF(C147=0,期末余额_优化情景!C36*AR92,IF(C147&gt;0,C147*AR37,C147*C37))</f>
        <v>-58.140311656112317</v>
      </c>
      <c r="AS202" s="92">
        <f>IF(D147=0,期末余额_优化情景!D36*AS92,IF(D147&gt;0,D147*AS37,D147*D37))</f>
        <v>-237.88958515899867</v>
      </c>
      <c r="AT202" s="92">
        <f>IF(E147=0,期末余额_优化情景!E36*AT92,IF(E147&gt;0,E147*AT37,E147*E37))</f>
        <v>-32.286986869983593</v>
      </c>
      <c r="AU202" s="92">
        <f>IF(F147=0,期末余额_优化情景!F36*AU92,IF(F147&gt;0,F147*AU37,F147*F37))</f>
        <v>-32.262986869984161</v>
      </c>
      <c r="AV202" s="92">
        <f>IF(G147=0,期末余额_优化情景!G36*AV92,IF(G147&gt;0,G147*AV37,G147*G37))</f>
        <v>-32.238986869982909</v>
      </c>
      <c r="AW202" s="92">
        <f>IF(H147=0,期末余额_优化情景!H36*AW92,IF(H147&gt;0,H147*AW37,H147*H37))</f>
        <v>-32.214986869985296</v>
      </c>
      <c r="AX202" s="92">
        <f>IF(I147=0,期末余额_优化情景!I36*AX92,IF(I147&gt;0,I147*AX37,I147*I37))</f>
        <v>-32.190986869984044</v>
      </c>
      <c r="AY202" s="92">
        <f>IF(J147=0,期末余额_优化情景!J36*AY92,IF(J147&gt;0,J147*AY37,J147*J37))</f>
        <v>-32.166986869982793</v>
      </c>
      <c r="AZ202" s="92">
        <f>IF(K147=0,期末余额_优化情景!K36*AZ92,IF(K147&gt;0,K147*AZ37,K147*K37))</f>
        <v>-32.14298686998518</v>
      </c>
      <c r="BA202" s="92">
        <f>IF(L147=0,期末余额_优化情景!L36*BA92,IF(L147&gt;0,L147*BA37,L147*L37))</f>
        <v>-32.118986869983928</v>
      </c>
      <c r="BB202" s="92">
        <f>IF(M147=0,期末余额_优化情景!M36*BB92,IF(M147&gt;0,M147*BB37,M147*M37))</f>
        <v>-32.094986869984496</v>
      </c>
      <c r="BC202" s="92">
        <f>IF(N147=0,期末余额_优化情景!N36*BC92,IF(N147&gt;0,N147*BC37,N147*N37))</f>
        <v>-32.070986869983244</v>
      </c>
      <c r="BD202" s="92">
        <f>IF(O147=0,期末余额_优化情景!O36*BD92,IF(O147&gt;0,O147*BD37,O147*O37))</f>
        <v>0</v>
      </c>
      <c r="BE202" s="92">
        <f>IF(P147=0,期末余额_优化情景!P36*BE92,IF(P147&gt;0,P147*BE37,P147*P37))</f>
        <v>0</v>
      </c>
      <c r="BF202" s="92">
        <f>IF(Q147=0,期末余额_优化情景!Q36*BF92,IF(Q147&gt;0,Q147*BF37,Q147*Q37))</f>
        <v>0</v>
      </c>
      <c r="BG202" s="92">
        <f>IF(R147=0,期末余额_优化情景!R36*BG92,IF(R147&gt;0,R147*BG37,R147*R37))</f>
        <v>0</v>
      </c>
      <c r="BH202" s="92">
        <f>IF(S147=0,期末余额_优化情景!S36*BH92,IF(S147&gt;0,S147*BH37,S147*S37))</f>
        <v>0</v>
      </c>
      <c r="BI202" s="92">
        <f>IF(T147=0,期末余额_优化情景!T36*BI92,IF(T147&gt;0,T147*BI37,T147*T37))</f>
        <v>0</v>
      </c>
      <c r="BJ202" s="92">
        <f>IF(U147=0,期末余额_优化情景!U36*BJ92,IF(U147&gt;0,U147*BJ37,U147*U37))</f>
        <v>0</v>
      </c>
      <c r="BK202" s="92">
        <f>IF(V147=0,期末余额_优化情景!V36*BK92,IF(V147&gt;0,V147*BK37,V147*V37))</f>
        <v>0</v>
      </c>
      <c r="BL202" s="92">
        <f>IF(W147=0,期末余额_优化情景!W36*BL92,IF(W147&gt;0,W147*BL37,W147*W37))</f>
        <v>0</v>
      </c>
      <c r="BM202" s="92">
        <f>IF(X147=0,期末余额_优化情景!X36*BM92,IF(X147&gt;0,X147*BM37,X147*X37))</f>
        <v>0</v>
      </c>
      <c r="BN202" s="92">
        <f>IF(Y147=0,期末余额_优化情景!Y36*BN92,IF(Y147&gt;0,Y147*BN37,Y147*Y37))</f>
        <v>0</v>
      </c>
      <c r="BO202" s="92">
        <f>IF(Z147=0,期末余额_优化情景!Z36*BO92,IF(Z147&gt;0,Z147*BO37,Z147*Z37))</f>
        <v>0</v>
      </c>
      <c r="BP202" s="92">
        <f>IF(AA147=0,期末余额_优化情景!AA36*BP92,IF(AA147&gt;0,AA147*BP37,AA147*AA37))</f>
        <v>0</v>
      </c>
      <c r="BQ202" s="92">
        <f>IF(AB147=0,期末余额_优化情景!AB36*BQ92,IF(AB147&gt;0,AB147*BQ37,AB147*AB37))</f>
        <v>0</v>
      </c>
      <c r="BR202" s="92">
        <f>IF(AC147=0,期末余额_优化情景!AC36*BR92,IF(AC147&gt;0,AC147*BR37,AC147*AC37))</f>
        <v>0</v>
      </c>
      <c r="BS202" s="92">
        <f>IF(AD147=0,期末余额_优化情景!AD36*BS92,IF(AD147&gt;0,AD147*BS37,AD147*AD37))</f>
        <v>0</v>
      </c>
      <c r="BT202" s="92">
        <f>IF(AE147=0,期末余额_优化情景!AE36*BT92,IF(AE147&gt;0,AE147*BT37,AE147*AE37))</f>
        <v>0</v>
      </c>
      <c r="BU202" s="92">
        <f>IF(AF147=0,期末余额_优化情景!AF36*BU92,IF(AF147&gt;0,AF147*BU37,AF147*AF37))</f>
        <v>0</v>
      </c>
      <c r="BV202" s="92">
        <f>IF(AG147=0,期末余额_优化情景!AG36*BV92,IF(AG147&gt;0,AG147*BV37,AG147*AG37))</f>
        <v>0</v>
      </c>
      <c r="BW202" s="92">
        <f>IF(AH147=0,期末余额_优化情景!AH36*BW92,IF(AH147&gt;0,AH147*BW37,AH147*AH37))</f>
        <v>0</v>
      </c>
      <c r="BX202" s="92">
        <f>IF(AI147=0,期末余额_优化情景!AI36*BX92,IF(AI147&gt;0,AI147*BX37,AI147*AI37))</f>
        <v>0</v>
      </c>
      <c r="BY202" s="92">
        <f>IF(AJ147=0,期末余额_优化情景!AJ36*BY92,IF(AJ147&gt;0,AJ147*BY37,AJ147*AJ37))</f>
        <v>0</v>
      </c>
      <c r="BZ202" s="92">
        <f>IF(AK147=0,期末余额_优化情景!AK36*BZ92,IF(AK147&gt;0,AK147*BZ37,AK147*AK37))</f>
        <v>0</v>
      </c>
      <c r="CA202" s="92">
        <f>IF(AL147=0,期末余额_优化情景!AL36*CA92,IF(AL147&gt;0,AL147*CA37,AL147*AL37))</f>
        <v>0</v>
      </c>
      <c r="CB202" s="92">
        <f>IF(AM147=0,期末余额_优化情景!AM36*CB92,IF(AM147&gt;0,AM147*CB37,AM147*AM37))</f>
        <v>0</v>
      </c>
      <c r="CC202" s="92">
        <f>IF(AN147=0,期末余额_优化情景!AN36*CC92,IF(AN147&gt;0,AN147*CC37,AN147*AN37))</f>
        <v>0</v>
      </c>
      <c r="CD202" s="92">
        <f>IF(AO147=0,期末余额_优化情景!AO36*CD92,IF(AO147&gt;0,AO147*CD37,AO147*AO37))</f>
        <v>0</v>
      </c>
    </row>
    <row r="203" spans="1:82" ht="16.5">
      <c r="A203" s="21" t="str">
        <f t="shared" si="5"/>
        <v>对公通知存款</v>
      </c>
      <c r="B203" s="92">
        <f>IF(B148=0,存量业务到期结构!E37*B93,IF(B148&gt;0,B148*B38,B148*AQ38))</f>
        <v>-1.0313352759969803</v>
      </c>
      <c r="C203" s="92">
        <f>IF(C148=0,期末余额_优化情景!C37*C93,IF(C148&gt;0,C148*C38,C148*AR38))</f>
        <v>3.0136675363082759</v>
      </c>
      <c r="D203" s="92">
        <f>IF(D148=0,期末余额_优化情景!D37*D93,IF(D148&gt;0,D148*D38,D148*AS38))</f>
        <v>14.754042292942245</v>
      </c>
      <c r="E203" s="92">
        <f>IF(E148=0,期末余额_优化情景!E37*E93,IF(E148&gt;0,E148*E38,E148*AT38))</f>
        <v>1.3250502986467154</v>
      </c>
      <c r="F203" s="92">
        <f>IF(F148=0,期末余额_优化情景!F37*F93,IF(F148&gt;0,F148*F38,F148*AU38))</f>
        <v>1.3234827318427733</v>
      </c>
      <c r="G203" s="92">
        <f>IF(G148=0,期末余额_优化情景!G37*G93,IF(G148&gt;0,G148*G38,G148*AV38))</f>
        <v>1.3219151650389449</v>
      </c>
      <c r="H203" s="92">
        <f>IF(H148=0,期末余额_优化情景!H37*H93,IF(H148&gt;0,H148*H38,H148*AW38))</f>
        <v>1.3203475982352302</v>
      </c>
      <c r="I203" s="92">
        <f>IF(I148=0,期末余额_优化情景!I37*I93,IF(I148&gt;0,I148*I38,I148*AX38))</f>
        <v>1.3187800314312881</v>
      </c>
      <c r="J203" s="92">
        <f>IF(J148=0,期末余额_优化情景!J37*J93,IF(J148&gt;0,J148*J38,J148*AY38))</f>
        <v>1.317212464627346</v>
      </c>
      <c r="K203" s="92">
        <f>IF(K148=0,期末余额_优化情景!K37*K93,IF(K148&gt;0,K148*K38,K148*AZ38))</f>
        <v>1.3156448978237449</v>
      </c>
      <c r="L203" s="92">
        <f>IF(L148=0,期末余额_优化情景!L37*L93,IF(L148&gt;0,L148*L38,L148*BA38))</f>
        <v>1.3140773310196892</v>
      </c>
      <c r="M203" s="92">
        <f>IF(M148=0,期末余额_优化情景!M37*M93,IF(M148&gt;0,M148*M38,M148*BB38))</f>
        <v>1.3125097642159744</v>
      </c>
      <c r="N203" s="92">
        <f>IF(N148=0,期末余额_优化情景!N37*N93,IF(N148&gt;0,N148*N38,N148*BC38))</f>
        <v>1.3109421974119186</v>
      </c>
      <c r="O203" s="92">
        <f>IF(O148=0,期末余额_优化情景!O37*O93,IF(O148&gt;0,O148*O38,O148*BD38))</f>
        <v>0</v>
      </c>
      <c r="P203" s="92">
        <f>IF(P148=0,期末余额_优化情景!P37*P93,IF(P148&gt;0,P148*P38,P148*BE38))</f>
        <v>0</v>
      </c>
      <c r="Q203" s="92">
        <f>IF(Q148=0,期末余额_优化情景!Q37*Q93,IF(Q148&gt;0,Q148*Q38,Q148*BF38))</f>
        <v>0</v>
      </c>
      <c r="R203" s="92">
        <f>IF(R148=0,期末余额_优化情景!R37*R93,IF(R148&gt;0,R148*R38,R148*BG38))</f>
        <v>0</v>
      </c>
      <c r="S203" s="92">
        <f>IF(S148=0,期末余额_优化情景!S37*S93,IF(S148&gt;0,S148*S38,S148*BH38))</f>
        <v>0</v>
      </c>
      <c r="T203" s="92">
        <f>IF(T148=0,期末余额_优化情景!T37*T93,IF(T148&gt;0,T148*T38,T148*BI38))</f>
        <v>0</v>
      </c>
      <c r="U203" s="92">
        <f>IF(U148=0,期末余额_优化情景!U37*U93,IF(U148&gt;0,U148*U38,U148*BJ38))</f>
        <v>0</v>
      </c>
      <c r="V203" s="92">
        <f>IF(V148=0,期末余额_优化情景!V37*V93,IF(V148&gt;0,V148*V38,V148*BK38))</f>
        <v>0</v>
      </c>
      <c r="W203" s="92">
        <f>IF(W148=0,期末余额_优化情景!W37*W93,IF(W148&gt;0,W148*W38,W148*BL38))</f>
        <v>0</v>
      </c>
      <c r="X203" s="92">
        <f>IF(X148=0,期末余额_优化情景!X37*X93,IF(X148&gt;0,X148*X38,X148*BM38))</f>
        <v>0</v>
      </c>
      <c r="Y203" s="92">
        <f>IF(Y148=0,期末余额_优化情景!Y37*Y93,IF(Y148&gt;0,Y148*Y38,Y148*BN38))</f>
        <v>0</v>
      </c>
      <c r="Z203" s="92">
        <f>IF(Z148=0,期末余额_优化情景!Z37*Z93,IF(Z148&gt;0,Z148*Z38,Z148*BO38))</f>
        <v>0</v>
      </c>
      <c r="AA203" s="92">
        <f>IF(AA148=0,期末余额_优化情景!AA37*AA93,IF(AA148&gt;0,AA148*AA38,AA148*BP38))</f>
        <v>0</v>
      </c>
      <c r="AB203" s="92">
        <f>IF(AB148=0,期末余额_优化情景!AB37*AB93,IF(AB148&gt;0,AB148*AB38,AB148*BQ38))</f>
        <v>0</v>
      </c>
      <c r="AC203" s="92">
        <f>IF(AC148=0,期末余额_优化情景!AC37*AC93,IF(AC148&gt;0,AC148*AC38,AC148*BR38))</f>
        <v>0</v>
      </c>
      <c r="AD203" s="92">
        <f>IF(AD148=0,期末余额_优化情景!AD37*AD93,IF(AD148&gt;0,AD148*AD38,AD148*BS38))</f>
        <v>0</v>
      </c>
      <c r="AE203" s="92">
        <f>IF(AE148=0,期末余额_优化情景!AE37*AE93,IF(AE148&gt;0,AE148*AE38,AE148*BT38))</f>
        <v>0</v>
      </c>
      <c r="AF203" s="92">
        <f>IF(AF148=0,期末余额_优化情景!AF37*AF93,IF(AF148&gt;0,AF148*AF38,AF148*BU38))</f>
        <v>0</v>
      </c>
      <c r="AG203" s="92">
        <f>IF(AG148=0,期末余额_优化情景!AG37*AG93,IF(AG148&gt;0,AG148*AG38,AG148*BV38))</f>
        <v>0</v>
      </c>
      <c r="AH203" s="92">
        <f>IF(AH148=0,期末余额_优化情景!AH37*AH93,IF(AH148&gt;0,AH148*AH38,AH148*BW38))</f>
        <v>0</v>
      </c>
      <c r="AI203" s="92">
        <f>IF(AI148=0,期末余额_优化情景!AI37*AI93,IF(AI148&gt;0,AI148*AI38,AI148*BX38))</f>
        <v>0</v>
      </c>
      <c r="AJ203" s="92">
        <f>IF(AJ148=0,期末余额_优化情景!AJ37*AJ93,IF(AJ148&gt;0,AJ148*AJ38,AJ148*BY38))</f>
        <v>0</v>
      </c>
      <c r="AK203" s="92">
        <f>IF(AK148=0,期末余额_优化情景!AK37*AK93,IF(AK148&gt;0,AK148*AK38,AK148*BZ38))</f>
        <v>0</v>
      </c>
      <c r="AL203" s="92">
        <f>IF(AL148=0,期末余额_优化情景!AL37*AL93,IF(AL148&gt;0,AL148*AL38,AL148*CA38))</f>
        <v>0</v>
      </c>
      <c r="AM203" s="92">
        <f>IF(AM148=0,期末余额_优化情景!AM37*AM93,IF(AM148&gt;0,AM148*AM38,AM148*CB38))</f>
        <v>0</v>
      </c>
      <c r="AN203" s="92">
        <f>IF(AN148=0,期末余额_优化情景!AN37*AN93,IF(AN148&gt;0,AN148*AN38,AN148*CC38))</f>
        <v>0</v>
      </c>
      <c r="AO203" s="92">
        <f>IF(AO148=0,期末余额_优化情景!AO37*AO93,IF(AO148&gt;0,AO148*AO38,AO148*CD38))</f>
        <v>0</v>
      </c>
      <c r="AQ203" s="92">
        <f>IF(B148=0,存量业务到期结构!E37*AQ93,IF(B148&gt;0,B148*AQ38,B148*B38))</f>
        <v>-1.0313352759969803</v>
      </c>
      <c r="AR203" s="92">
        <f>IF(C148=0,期末余额_优化情景!C37*AR93,IF(C148&gt;0,C148*AR38,C148*C38))</f>
        <v>3.0136675363082759</v>
      </c>
      <c r="AS203" s="92">
        <f>IF(D148=0,期末余额_优化情景!D37*AS93,IF(D148&gt;0,D148*AS38,D148*D38))</f>
        <v>14.754042292942245</v>
      </c>
      <c r="AT203" s="92">
        <f>IF(E148=0,期末余额_优化情景!E37*AT93,IF(E148&gt;0,E148*AT38,E148*E38))</f>
        <v>1.3250502986467154</v>
      </c>
      <c r="AU203" s="92">
        <f>IF(F148=0,期末余额_优化情景!F37*AU93,IF(F148&gt;0,F148*AU38,F148*F38))</f>
        <v>1.3234827318427733</v>
      </c>
      <c r="AV203" s="92">
        <f>IF(G148=0,期末余额_优化情景!G37*AV93,IF(G148&gt;0,G148*AV38,G148*G38))</f>
        <v>1.3219151650389449</v>
      </c>
      <c r="AW203" s="92">
        <f>IF(H148=0,期末余额_优化情景!H37*AW93,IF(H148&gt;0,H148*AW38,H148*H38))</f>
        <v>1.3203475982352302</v>
      </c>
      <c r="AX203" s="92">
        <f>IF(I148=0,期末余额_优化情景!I37*AX93,IF(I148&gt;0,I148*AX38,I148*I38))</f>
        <v>1.3187800314312881</v>
      </c>
      <c r="AY203" s="92">
        <f>IF(J148=0,期末余额_优化情景!J37*AY93,IF(J148&gt;0,J148*AY38,J148*J38))</f>
        <v>1.317212464627346</v>
      </c>
      <c r="AZ203" s="92">
        <f>IF(K148=0,期末余额_优化情景!K37*AZ93,IF(K148&gt;0,K148*AZ38,K148*K38))</f>
        <v>1.3156448978237449</v>
      </c>
      <c r="BA203" s="92">
        <f>IF(L148=0,期末余额_优化情景!L37*BA93,IF(L148&gt;0,L148*BA38,L148*L38))</f>
        <v>1.3140773310196892</v>
      </c>
      <c r="BB203" s="92">
        <f>IF(M148=0,期末余额_优化情景!M37*BB93,IF(M148&gt;0,M148*BB38,M148*M38))</f>
        <v>1.3125097642159744</v>
      </c>
      <c r="BC203" s="92">
        <f>IF(N148=0,期末余额_优化情景!N37*BC93,IF(N148&gt;0,N148*BC38,N148*N38))</f>
        <v>1.3109421974119186</v>
      </c>
      <c r="BD203" s="92">
        <f>IF(O148=0,期末余额_优化情景!O37*BD93,IF(O148&gt;0,O148*BD38,O148*O38))</f>
        <v>0</v>
      </c>
      <c r="BE203" s="92">
        <f>IF(P148=0,期末余额_优化情景!P37*BE93,IF(P148&gt;0,P148*BE38,P148*P38))</f>
        <v>0</v>
      </c>
      <c r="BF203" s="92">
        <f>IF(Q148=0,期末余额_优化情景!Q37*BF93,IF(Q148&gt;0,Q148*BF38,Q148*Q38))</f>
        <v>0</v>
      </c>
      <c r="BG203" s="92">
        <f>IF(R148=0,期末余额_优化情景!R37*BG93,IF(R148&gt;0,R148*BG38,R148*R38))</f>
        <v>0</v>
      </c>
      <c r="BH203" s="92">
        <f>IF(S148=0,期末余额_优化情景!S37*BH93,IF(S148&gt;0,S148*BH38,S148*S38))</f>
        <v>0</v>
      </c>
      <c r="BI203" s="92">
        <f>IF(T148=0,期末余额_优化情景!T37*BI93,IF(T148&gt;0,T148*BI38,T148*T38))</f>
        <v>0</v>
      </c>
      <c r="BJ203" s="92">
        <f>IF(U148=0,期末余额_优化情景!U37*BJ93,IF(U148&gt;0,U148*BJ38,U148*U38))</f>
        <v>0</v>
      </c>
      <c r="BK203" s="92">
        <f>IF(V148=0,期末余额_优化情景!V37*BK93,IF(V148&gt;0,V148*BK38,V148*V38))</f>
        <v>0</v>
      </c>
      <c r="BL203" s="92">
        <f>IF(W148=0,期末余额_优化情景!W37*BL93,IF(W148&gt;0,W148*BL38,W148*W38))</f>
        <v>0</v>
      </c>
      <c r="BM203" s="92">
        <f>IF(X148=0,期末余额_优化情景!X37*BM93,IF(X148&gt;0,X148*BM38,X148*X38))</f>
        <v>0</v>
      </c>
      <c r="BN203" s="92">
        <f>IF(Y148=0,期末余额_优化情景!Y37*BN93,IF(Y148&gt;0,Y148*BN38,Y148*Y38))</f>
        <v>0</v>
      </c>
      <c r="BO203" s="92">
        <f>IF(Z148=0,期末余额_优化情景!Z37*BO93,IF(Z148&gt;0,Z148*BO38,Z148*Z38))</f>
        <v>0</v>
      </c>
      <c r="BP203" s="92">
        <f>IF(AA148=0,期末余额_优化情景!AA37*BP93,IF(AA148&gt;0,AA148*BP38,AA148*AA38))</f>
        <v>0</v>
      </c>
      <c r="BQ203" s="92">
        <f>IF(AB148=0,期末余额_优化情景!AB37*BQ93,IF(AB148&gt;0,AB148*BQ38,AB148*AB38))</f>
        <v>0</v>
      </c>
      <c r="BR203" s="92">
        <f>IF(AC148=0,期末余额_优化情景!AC37*BR93,IF(AC148&gt;0,AC148*BR38,AC148*AC38))</f>
        <v>0</v>
      </c>
      <c r="BS203" s="92">
        <f>IF(AD148=0,期末余额_优化情景!AD37*BS93,IF(AD148&gt;0,AD148*BS38,AD148*AD38))</f>
        <v>0</v>
      </c>
      <c r="BT203" s="92">
        <f>IF(AE148=0,期末余额_优化情景!AE37*BT93,IF(AE148&gt;0,AE148*BT38,AE148*AE38))</f>
        <v>0</v>
      </c>
      <c r="BU203" s="92">
        <f>IF(AF148=0,期末余额_优化情景!AF37*BU93,IF(AF148&gt;0,AF148*BU38,AF148*AF38))</f>
        <v>0</v>
      </c>
      <c r="BV203" s="92">
        <f>IF(AG148=0,期末余额_优化情景!AG37*BV93,IF(AG148&gt;0,AG148*BV38,AG148*AG38))</f>
        <v>0</v>
      </c>
      <c r="BW203" s="92">
        <f>IF(AH148=0,期末余额_优化情景!AH37*BW93,IF(AH148&gt;0,AH148*BW38,AH148*AH38))</f>
        <v>0</v>
      </c>
      <c r="BX203" s="92">
        <f>IF(AI148=0,期末余额_优化情景!AI37*BX93,IF(AI148&gt;0,AI148*BX38,AI148*AI38))</f>
        <v>0</v>
      </c>
      <c r="BY203" s="92">
        <f>IF(AJ148=0,期末余额_优化情景!AJ37*BY93,IF(AJ148&gt;0,AJ148*BY38,AJ148*AJ38))</f>
        <v>0</v>
      </c>
      <c r="BZ203" s="92">
        <f>IF(AK148=0,期末余额_优化情景!AK37*BZ93,IF(AK148&gt;0,AK148*BZ38,AK148*AK38))</f>
        <v>0</v>
      </c>
      <c r="CA203" s="92">
        <f>IF(AL148=0,期末余额_优化情景!AL37*CA93,IF(AL148&gt;0,AL148*CA38,AL148*AL38))</f>
        <v>0</v>
      </c>
      <c r="CB203" s="92">
        <f>IF(AM148=0,期末余额_优化情景!AM37*CB93,IF(AM148&gt;0,AM148*CB38,AM148*AM38))</f>
        <v>0</v>
      </c>
      <c r="CC203" s="92">
        <f>IF(AN148=0,期末余额_优化情景!AN37*CC93,IF(AN148&gt;0,AN148*CC38,AN148*AN38))</f>
        <v>0</v>
      </c>
      <c r="CD203" s="92">
        <f>IF(AO148=0,期末余额_优化情景!AO37*CD93,IF(AO148&gt;0,AO148*CD38,AO148*AO38))</f>
        <v>0</v>
      </c>
    </row>
    <row r="204" spans="1:82" ht="16.5">
      <c r="A204" s="16" t="str">
        <f t="shared" si="5"/>
        <v>零售存款</v>
      </c>
      <c r="B204" s="75"/>
      <c r="C204" s="75"/>
      <c r="D204" s="75"/>
      <c r="E204" s="75"/>
      <c r="F204" s="75"/>
      <c r="G204" s="75"/>
      <c r="H204" s="75"/>
      <c r="I204" s="75"/>
      <c r="J204" s="75"/>
      <c r="K204" s="75"/>
      <c r="L204" s="75"/>
      <c r="M204" s="75"/>
      <c r="N204" s="75"/>
      <c r="O204" s="75"/>
      <c r="P204" s="75"/>
      <c r="Q204" s="75"/>
      <c r="R204" s="75"/>
      <c r="S204" s="75"/>
      <c r="T204" s="75"/>
      <c r="U204" s="75"/>
      <c r="V204" s="75"/>
      <c r="W204" s="75"/>
      <c r="X204" s="75"/>
      <c r="Y204" s="75"/>
      <c r="Z204" s="75"/>
      <c r="AA204" s="75"/>
      <c r="AB204" s="75"/>
      <c r="AC204" s="75"/>
      <c r="AD204" s="75"/>
      <c r="AE204" s="75"/>
      <c r="AF204" s="75"/>
      <c r="AG204" s="75"/>
      <c r="AH204" s="75"/>
      <c r="AI204" s="75"/>
      <c r="AJ204" s="75"/>
      <c r="AK204" s="75"/>
      <c r="AL204" s="75"/>
      <c r="AM204" s="75"/>
      <c r="AN204" s="75"/>
      <c r="AO204" s="75"/>
      <c r="AQ204" s="75"/>
      <c r="AR204" s="75"/>
      <c r="AS204" s="75"/>
      <c r="AT204" s="75"/>
      <c r="AU204" s="75"/>
      <c r="AV204" s="75"/>
      <c r="AW204" s="75"/>
      <c r="AX204" s="75"/>
      <c r="AY204" s="75"/>
      <c r="AZ204" s="75"/>
      <c r="BA204" s="75"/>
      <c r="BB204" s="75"/>
      <c r="BC204" s="75"/>
      <c r="BD204" s="75"/>
      <c r="BE204" s="75"/>
      <c r="BF204" s="75"/>
      <c r="BG204" s="75"/>
      <c r="BH204" s="75"/>
      <c r="BI204" s="75"/>
      <c r="BJ204" s="75"/>
      <c r="BK204" s="75"/>
      <c r="BL204" s="75"/>
      <c r="BM204" s="75"/>
      <c r="BN204" s="75"/>
      <c r="BO204" s="75"/>
      <c r="BP204" s="75"/>
      <c r="BQ204" s="75"/>
      <c r="BR204" s="75"/>
      <c r="BS204" s="75"/>
      <c r="BT204" s="75"/>
      <c r="BU204" s="75"/>
      <c r="BV204" s="75"/>
      <c r="BW204" s="75"/>
      <c r="BX204" s="75"/>
      <c r="BY204" s="75"/>
      <c r="BZ204" s="75"/>
      <c r="CA204" s="75"/>
      <c r="CB204" s="75"/>
      <c r="CC204" s="75"/>
      <c r="CD204" s="75"/>
    </row>
    <row r="205" spans="1:82" ht="16.5">
      <c r="A205" s="17" t="str">
        <f t="shared" si="5"/>
        <v>一般零售定期存款</v>
      </c>
      <c r="B205" s="92">
        <f>IF(B150=0,存量业务到期结构!E39*B95,IF(B150&gt;0,B150*B40,B150*AQ40))</f>
        <v>35.958588920453373</v>
      </c>
      <c r="C205" s="92">
        <f>IF(C150=0,期末余额_优化情景!C39*C95,IF(C150&gt;0,C150*C40,C150*AR40))</f>
        <v>-97.667760121578908</v>
      </c>
      <c r="D205" s="92">
        <f>IF(D150=0,期末余额_优化情景!D39*D95,IF(D150&gt;0,D150*D40,D150*AS40))</f>
        <v>-56.351712170207087</v>
      </c>
      <c r="E205" s="92">
        <f>IF(E150=0,期末余额_优化情景!E39*E95,IF(E150&gt;0,E150*E40,E150*AT40))</f>
        <v>-55.035444109803734</v>
      </c>
      <c r="F205" s="92">
        <f>IF(F150=0,期末余额_优化情景!F39*F95,IF(F150&gt;0,F150*F40,F150*AU40))</f>
        <v>-53.719176049399152</v>
      </c>
      <c r="G205" s="92">
        <f>IF(G150=0,期末余额_优化情景!G39*G95,IF(G150&gt;0,G150*G40,G150*AV40))</f>
        <v>-52.402907988996212</v>
      </c>
      <c r="H205" s="92">
        <f>IF(H150=0,期末余额_优化情景!H39*H95,IF(H150&gt;0,H150*H40,H150*AW40))</f>
        <v>-51.086639928591829</v>
      </c>
      <c r="I205" s="92">
        <f>IF(I150=0,期末余额_优化情景!I39*I95,IF(I150&gt;0,I150*I40,I150*AX40))</f>
        <v>-49.770371868188889</v>
      </c>
      <c r="J205" s="92">
        <f>IF(J150=0,期末余额_优化情景!J39*J95,IF(J150&gt;0,J150*J40,J150*AY40))</f>
        <v>-48.454103807783895</v>
      </c>
      <c r="K205" s="92">
        <f>IF(K150=0,期末余额_优化情景!K39*K95,IF(K150&gt;0,K150*K40,K150*AZ40))</f>
        <v>-47.137835747379725</v>
      </c>
      <c r="L205" s="92">
        <f>IF(L150=0,期末余额_优化情景!L39*L95,IF(L150&gt;0,L150*L40,L150*BA40))</f>
        <v>-45.821567686978007</v>
      </c>
      <c r="M205" s="92">
        <f>IF(M150=0,期末余额_优化情景!M39*M95,IF(M150&gt;0,M150*M40,M150*BB40))</f>
        <v>-44.505299626571791</v>
      </c>
      <c r="N205" s="92">
        <f>IF(N150=0,期末余额_优化情景!N39*N95,IF(N150&gt;0,N150*N40,N150*BC40))</f>
        <v>-43.189031566168843</v>
      </c>
      <c r="O205" s="92">
        <f>IF(O150=0,期末余额_优化情景!O39*O95,IF(O150&gt;0,O150*O40,O150*BD40))</f>
        <v>20.616244360020669</v>
      </c>
      <c r="P205" s="92">
        <f>IF(P150=0,期末余额_优化情景!P39*P95,IF(P150&gt;0,P150*P40,P150*BE40))</f>
        <v>0</v>
      </c>
      <c r="Q205" s="92">
        <f>IF(Q150=0,期末余额_优化情景!Q39*Q95,IF(Q150&gt;0,Q150*Q40,Q150*BF40))</f>
        <v>0</v>
      </c>
      <c r="R205" s="92">
        <f>IF(R150=0,期末余额_优化情景!R39*R95,IF(R150&gt;0,R150*R40,R150*BG40))</f>
        <v>0</v>
      </c>
      <c r="S205" s="92">
        <f>IF(S150=0,期末余额_优化情景!S39*S95,IF(S150&gt;0,S150*S40,S150*BH40))</f>
        <v>0</v>
      </c>
      <c r="T205" s="92">
        <f>IF(T150=0,期末余额_优化情景!T39*T95,IF(T150&gt;0,T150*T40,T150*BI40))</f>
        <v>0</v>
      </c>
      <c r="U205" s="92">
        <f>IF(U150=0,期末余额_优化情景!U39*U95,IF(U150&gt;0,U150*U40,U150*BJ40))</f>
        <v>0</v>
      </c>
      <c r="V205" s="92">
        <f>IF(V150=0,期末余额_优化情景!V39*V95,IF(V150&gt;0,V150*V40,V150*BK40))</f>
        <v>0</v>
      </c>
      <c r="W205" s="92">
        <f>IF(W150=0,期末余额_优化情景!W39*W95,IF(W150&gt;0,W150*W40,W150*BL40))</f>
        <v>0</v>
      </c>
      <c r="X205" s="92">
        <f>IF(X150=0,期末余额_优化情景!X39*X95,IF(X150&gt;0,X150*X40,X150*BM40))</f>
        <v>0</v>
      </c>
      <c r="Y205" s="92">
        <f>IF(Y150=0,期末余额_优化情景!Y39*Y95,IF(Y150&gt;0,Y150*Y40,Y150*BN40))</f>
        <v>0</v>
      </c>
      <c r="Z205" s="92">
        <f>IF(Z150=0,期末余额_优化情景!Z39*Z95,IF(Z150&gt;0,Z150*Z40,Z150*BO40))</f>
        <v>0</v>
      </c>
      <c r="AA205" s="92">
        <f>IF(AA150=0,期末余额_优化情景!AA39*AA95,IF(AA150&gt;0,AA150*AA40,AA150*BP40))</f>
        <v>0</v>
      </c>
      <c r="AB205" s="92">
        <f>IF(AB150=0,期末余额_优化情景!AB39*AB95,IF(AB150&gt;0,AB150*AB40,AB150*BQ40))</f>
        <v>0</v>
      </c>
      <c r="AC205" s="92">
        <f>IF(AC150=0,期末余额_优化情景!AC39*AC95,IF(AC150&gt;0,AC150*AC40,AC150*BR40))</f>
        <v>0</v>
      </c>
      <c r="AD205" s="92">
        <f>IF(AD150=0,期末余额_优化情景!AD39*AD95,IF(AD150&gt;0,AD150*AD40,AD150*BS40))</f>
        <v>0</v>
      </c>
      <c r="AE205" s="92">
        <f>IF(AE150=0,期末余额_优化情景!AE39*AE95,IF(AE150&gt;0,AE150*AE40,AE150*BT40))</f>
        <v>0</v>
      </c>
      <c r="AF205" s="92">
        <f>IF(AF150=0,期末余额_优化情景!AF39*AF95,IF(AF150&gt;0,AF150*AF40,AF150*BU40))</f>
        <v>0</v>
      </c>
      <c r="AG205" s="92">
        <f>IF(AG150=0,期末余额_优化情景!AG39*AG95,IF(AG150&gt;0,AG150*AG40,AG150*BV40))</f>
        <v>0</v>
      </c>
      <c r="AH205" s="92">
        <f>IF(AH150=0,期末余额_优化情景!AH39*AH95,IF(AH150&gt;0,AH150*AH40,AH150*BW40))</f>
        <v>0</v>
      </c>
      <c r="AI205" s="92">
        <f>IF(AI150=0,期末余额_优化情景!AI39*AI95,IF(AI150&gt;0,AI150*AI40,AI150*BX40))</f>
        <v>0</v>
      </c>
      <c r="AJ205" s="92">
        <f>IF(AJ150=0,期末余额_优化情景!AJ39*AJ95,IF(AJ150&gt;0,AJ150*AJ40,AJ150*BY40))</f>
        <v>0</v>
      </c>
      <c r="AK205" s="92">
        <f>IF(AK150=0,期末余额_优化情景!AK39*AK95,IF(AK150&gt;0,AK150*AK40,AK150*BZ40))</f>
        <v>0</v>
      </c>
      <c r="AL205" s="92">
        <f>IF(AL150=0,期末余额_优化情景!AL39*AL95,IF(AL150&gt;0,AL150*AL40,AL150*CA40))</f>
        <v>0</v>
      </c>
      <c r="AM205" s="92">
        <f>IF(AM150=0,期末余额_优化情景!AM39*AM95,IF(AM150&gt;0,AM150*AM40,AM150*CB40))</f>
        <v>0</v>
      </c>
      <c r="AN205" s="92">
        <f>IF(AN150=0,期末余额_优化情景!AN39*AN95,IF(AN150&gt;0,AN150*AN40,AN150*CC40))</f>
        <v>0</v>
      </c>
      <c r="AO205" s="92">
        <f>IF(AO150=0,期末余额_优化情景!AO39*AO95,IF(AO150&gt;0,AO150*AO40,AO150*CD40))</f>
        <v>0</v>
      </c>
      <c r="AQ205" s="92">
        <f>IF(B150=0,存量业务到期结构!E39*AQ95,IF(B150&gt;0,B150*AQ40,B150*B40))</f>
        <v>31.055144976755184</v>
      </c>
      <c r="AR205" s="92">
        <f>IF(C150=0,期末余额_优化情景!C39*AR95,IF(C150&gt;0,C150*AR40,C150*C40))</f>
        <v>-119.37170681526312</v>
      </c>
      <c r="AS205" s="92">
        <f>IF(D150=0,期末余额_优化情景!D39*AS95,IF(D150&gt;0,D150*AS40,D150*D40))</f>
        <v>-68.874314874697561</v>
      </c>
      <c r="AT205" s="92">
        <f>IF(E150=0,期末余额_优化情景!E39*AT95,IF(E150&gt;0,E150*AT40,E150*E40))</f>
        <v>-67.265542800871231</v>
      </c>
      <c r="AU205" s="92">
        <f>IF(F150=0,期末余额_优化情景!F39*AU95,IF(F150&gt;0,F150*AU40,F150*F40))</f>
        <v>-65.656770727043408</v>
      </c>
      <c r="AV205" s="92">
        <f>IF(G150=0,期末余额_优化情景!G39*AV95,IF(G150&gt;0,G150*AV40,G150*G40))</f>
        <v>-64.04799865321759</v>
      </c>
      <c r="AW205" s="92">
        <f>IF(H150=0,期末余额_优化情景!H39*AW95,IF(H150&gt;0,H150*AW40,H150*H40))</f>
        <v>-62.439226579390024</v>
      </c>
      <c r="AX205" s="92">
        <f>IF(I150=0,期末余额_优化情景!I39*AX95,IF(I150&gt;0,I150*AX40,I150*I40))</f>
        <v>-60.830454505564198</v>
      </c>
      <c r="AY205" s="92">
        <f>IF(J150=0,期末余额_优化情景!J39*AY95,IF(J150&gt;0,J150*AY40,J150*J40))</f>
        <v>-59.221682431735879</v>
      </c>
      <c r="AZ205" s="92">
        <f>IF(K150=0,期末余额_优化情景!K39*AZ95,IF(K150&gt;0,K150*AZ40,K150*K40))</f>
        <v>-57.612910357908554</v>
      </c>
      <c r="BA205" s="92">
        <f>IF(L150=0,期末余额_优化情景!L39*BA95,IF(L150&gt;0,L150*BA40,L150*L40))</f>
        <v>-56.004138284084235</v>
      </c>
      <c r="BB205" s="92">
        <f>IF(M150=0,期末余额_优化情景!M39*BB95,IF(M150&gt;0,M150*BB40,M150*M40))</f>
        <v>-54.395366210254409</v>
      </c>
      <c r="BC205" s="92">
        <f>IF(N150=0,期末余额_优化情景!N39*BC95,IF(N150&gt;0,N150*BC40,N150*N40))</f>
        <v>-52.78659413642859</v>
      </c>
      <c r="BD205" s="92">
        <f>IF(O150=0,期末余额_优化情景!O39*BD95,IF(O150&gt;0,O150*BD40,O150*O40))</f>
        <v>-20.616244360020669</v>
      </c>
      <c r="BE205" s="92">
        <f>IF(P150=0,期末余额_优化情景!P39*BE95,IF(P150&gt;0,P150*BE40,P150*P40))</f>
        <v>0</v>
      </c>
      <c r="BF205" s="92">
        <f>IF(Q150=0,期末余额_优化情景!Q39*BF95,IF(Q150&gt;0,Q150*BF40,Q150*Q40))</f>
        <v>0</v>
      </c>
      <c r="BG205" s="92">
        <f>IF(R150=0,期末余额_优化情景!R39*BG95,IF(R150&gt;0,R150*BG40,R150*R40))</f>
        <v>0</v>
      </c>
      <c r="BH205" s="92">
        <f>IF(S150=0,期末余额_优化情景!S39*BH95,IF(S150&gt;0,S150*BH40,S150*S40))</f>
        <v>0</v>
      </c>
      <c r="BI205" s="92">
        <f>IF(T150=0,期末余额_优化情景!T39*BI95,IF(T150&gt;0,T150*BI40,T150*T40))</f>
        <v>0</v>
      </c>
      <c r="BJ205" s="92">
        <f>IF(U150=0,期末余额_优化情景!U39*BJ95,IF(U150&gt;0,U150*BJ40,U150*U40))</f>
        <v>0</v>
      </c>
      <c r="BK205" s="92">
        <f>IF(V150=0,期末余额_优化情景!V39*BK95,IF(V150&gt;0,V150*BK40,V150*V40))</f>
        <v>0</v>
      </c>
      <c r="BL205" s="92">
        <f>IF(W150=0,期末余额_优化情景!W39*BL95,IF(W150&gt;0,W150*BL40,W150*W40))</f>
        <v>0</v>
      </c>
      <c r="BM205" s="92">
        <f>IF(X150=0,期末余额_优化情景!X39*BM95,IF(X150&gt;0,X150*BM40,X150*X40))</f>
        <v>0</v>
      </c>
      <c r="BN205" s="92">
        <f>IF(Y150=0,期末余额_优化情景!Y39*BN95,IF(Y150&gt;0,Y150*BN40,Y150*Y40))</f>
        <v>0</v>
      </c>
      <c r="BO205" s="92">
        <f>IF(Z150=0,期末余额_优化情景!Z39*BO95,IF(Z150&gt;0,Z150*BO40,Z150*Z40))</f>
        <v>0</v>
      </c>
      <c r="BP205" s="92">
        <f>IF(AA150=0,期末余额_优化情景!AA39*BP95,IF(AA150&gt;0,AA150*BP40,AA150*AA40))</f>
        <v>0</v>
      </c>
      <c r="BQ205" s="92">
        <f>IF(AB150=0,期末余额_优化情景!AB39*BQ95,IF(AB150&gt;0,AB150*BQ40,AB150*AB40))</f>
        <v>0</v>
      </c>
      <c r="BR205" s="92">
        <f>IF(AC150=0,期末余额_优化情景!AC39*BR95,IF(AC150&gt;0,AC150*BR40,AC150*AC40))</f>
        <v>0</v>
      </c>
      <c r="BS205" s="92">
        <f>IF(AD150=0,期末余额_优化情景!AD39*BS95,IF(AD150&gt;0,AD150*BS40,AD150*AD40))</f>
        <v>0</v>
      </c>
      <c r="BT205" s="92">
        <f>IF(AE150=0,期末余额_优化情景!AE39*BT95,IF(AE150&gt;0,AE150*BT40,AE150*AE40))</f>
        <v>0</v>
      </c>
      <c r="BU205" s="92">
        <f>IF(AF150=0,期末余额_优化情景!AF39*BU95,IF(AF150&gt;0,AF150*BU40,AF150*AF40))</f>
        <v>0</v>
      </c>
      <c r="BV205" s="92">
        <f>IF(AG150=0,期末余额_优化情景!AG39*BV95,IF(AG150&gt;0,AG150*BV40,AG150*AG40))</f>
        <v>0</v>
      </c>
      <c r="BW205" s="92">
        <f>IF(AH150=0,期末余额_优化情景!AH39*BW95,IF(AH150&gt;0,AH150*BW40,AH150*AH40))</f>
        <v>0</v>
      </c>
      <c r="BX205" s="92">
        <f>IF(AI150=0,期末余额_优化情景!AI39*BX95,IF(AI150&gt;0,AI150*BX40,AI150*AI40))</f>
        <v>0</v>
      </c>
      <c r="BY205" s="92">
        <f>IF(AJ150=0,期末余额_优化情景!AJ39*BY95,IF(AJ150&gt;0,AJ150*BY40,AJ150*AJ40))</f>
        <v>0</v>
      </c>
      <c r="BZ205" s="92">
        <f>IF(AK150=0,期末余额_优化情景!AK39*BZ95,IF(AK150&gt;0,AK150*BZ40,AK150*AK40))</f>
        <v>0</v>
      </c>
      <c r="CA205" s="92">
        <f>IF(AL150=0,期末余额_优化情景!AL39*CA95,IF(AL150&gt;0,AL150*CA40,AL150*AL40))</f>
        <v>0</v>
      </c>
      <c r="CB205" s="92">
        <f>IF(AM150=0,期末余额_优化情景!AM39*CB95,IF(AM150&gt;0,AM150*CB40,AM150*AM40))</f>
        <v>0</v>
      </c>
      <c r="CC205" s="92">
        <f>IF(AN150=0,期末余额_优化情景!AN39*CC95,IF(AN150&gt;0,AN150*CC40,AN150*AN40))</f>
        <v>0</v>
      </c>
      <c r="CD205" s="92">
        <f>IF(AO150=0,期末余额_优化情景!AO39*CD95,IF(AO150&gt;0,AO150*CD40,AO150*AO40))</f>
        <v>0</v>
      </c>
    </row>
    <row r="206" spans="1:82" ht="16.5">
      <c r="A206" s="17" t="str">
        <f t="shared" si="5"/>
        <v>零售结构性存款</v>
      </c>
      <c r="B206" s="92">
        <f>IF(B151=0,存量业务到期结构!E40*B96,IF(B151&gt;0,B151*B41,B151*AQ41))</f>
        <v>26.519773333299781</v>
      </c>
      <c r="C206" s="92">
        <f>IF(C151=0,期末余额_优化情景!C40*C96,IF(C151&gt;0,C151*C41,C151*AR41))</f>
        <v>158.33333333333326</v>
      </c>
      <c r="D206" s="92">
        <f>IF(D151=0,期末余额_优化情景!D40*D96,IF(D151&gt;0,D151*D41,D151*AS41))</f>
        <v>158.33333333333326</v>
      </c>
      <c r="E206" s="92">
        <f>IF(E151=0,期末余额_优化情景!E40*E96,IF(E151&gt;0,E151*E41,E151*AT41))</f>
        <v>189.99999999999991</v>
      </c>
      <c r="F206" s="92">
        <f>IF(F151=0,期末余额_优化情景!F40*F96,IF(F151&gt;0,F151*F41,F151*AU41))</f>
        <v>189.99999999999991</v>
      </c>
      <c r="G206" s="92">
        <f>IF(G151=0,期末余额_优化情景!G40*G96,IF(G151&gt;0,G151*G41,G151*AV41))</f>
        <v>189.99999999999991</v>
      </c>
      <c r="H206" s="92">
        <f>IF(H151=0,期末余额_优化情景!H40*H96,IF(H151&gt;0,H151*H41,H151*AW41))</f>
        <v>190.00000000000017</v>
      </c>
      <c r="I206" s="92">
        <f>IF(I151=0,期末余额_优化情景!I40*I96,IF(I151&gt;0,I151*I41,I151*AX41))</f>
        <v>190.00000000000017</v>
      </c>
      <c r="J206" s="92">
        <f>IF(J151=0,期末余额_优化情景!J40*J96,IF(J151&gt;0,J151*J41,J151*AY41))</f>
        <v>190.00000000000017</v>
      </c>
      <c r="K206" s="92">
        <f>IF(K151=0,期末余额_优化情景!K40*K96,IF(K151&gt;0,K151*K41,K151*AZ41))</f>
        <v>190.00000000000017</v>
      </c>
      <c r="L206" s="92">
        <f>IF(L151=0,期末余额_优化情景!L40*L96,IF(L151&gt;0,L151*L41,L151*BA41))</f>
        <v>190.00000000000017</v>
      </c>
      <c r="M206" s="92">
        <f>IF(M151=0,期末余额_优化情景!M40*M96,IF(M151&gt;0,M151*M41,M151*BB41))</f>
        <v>190.00000000000017</v>
      </c>
      <c r="N206" s="92">
        <f>IF(N151=0,期末余额_优化情景!N40*N96,IF(N151&gt;0,N151*N41,N151*BC41))</f>
        <v>190.00000000000017</v>
      </c>
      <c r="O206" s="92">
        <f>IF(O151=0,期末余额_优化情景!O40*O96,IF(O151&gt;0,O151*O41,O151*BD41))</f>
        <v>32.042406672730806</v>
      </c>
      <c r="P206" s="92">
        <f>IF(P151=0,期末余额_优化情景!P40*P96,IF(P151&gt;0,P151*P41,P151*BE41))</f>
        <v>0</v>
      </c>
      <c r="Q206" s="92">
        <f>IF(Q151=0,期末余额_优化情景!Q40*Q96,IF(Q151&gt;0,Q151*Q41,Q151*BF41))</f>
        <v>0</v>
      </c>
      <c r="R206" s="92">
        <f>IF(R151=0,期末余额_优化情景!R40*R96,IF(R151&gt;0,R151*R41,R151*BG41))</f>
        <v>0</v>
      </c>
      <c r="S206" s="92">
        <f>IF(S151=0,期末余额_优化情景!S40*S96,IF(S151&gt;0,S151*S41,S151*BH41))</f>
        <v>0</v>
      </c>
      <c r="T206" s="92">
        <f>IF(T151=0,期末余额_优化情景!T40*T96,IF(T151&gt;0,T151*T41,T151*BI41))</f>
        <v>0</v>
      </c>
      <c r="U206" s="92">
        <f>IF(U151=0,期末余额_优化情景!U40*U96,IF(U151&gt;0,U151*U41,U151*BJ41))</f>
        <v>0</v>
      </c>
      <c r="V206" s="92">
        <f>IF(V151=0,期末余额_优化情景!V40*V96,IF(V151&gt;0,V151*V41,V151*BK41))</f>
        <v>0</v>
      </c>
      <c r="W206" s="92">
        <f>IF(W151=0,期末余额_优化情景!W40*W96,IF(W151&gt;0,W151*W41,W151*BL41))</f>
        <v>0</v>
      </c>
      <c r="X206" s="92">
        <f>IF(X151=0,期末余额_优化情景!X40*X96,IF(X151&gt;0,X151*X41,X151*BM41))</f>
        <v>0</v>
      </c>
      <c r="Y206" s="92">
        <f>IF(Y151=0,期末余额_优化情景!Y40*Y96,IF(Y151&gt;0,Y151*Y41,Y151*BN41))</f>
        <v>0</v>
      </c>
      <c r="Z206" s="92">
        <f>IF(Z151=0,期末余额_优化情景!Z40*Z96,IF(Z151&gt;0,Z151*Z41,Z151*BO41))</f>
        <v>0</v>
      </c>
      <c r="AA206" s="92">
        <f>IF(AA151=0,期末余额_优化情景!AA40*AA96,IF(AA151&gt;0,AA151*AA41,AA151*BP41))</f>
        <v>0</v>
      </c>
      <c r="AB206" s="92">
        <f>IF(AB151=0,期末余额_优化情景!AB40*AB96,IF(AB151&gt;0,AB151*AB41,AB151*BQ41))</f>
        <v>0</v>
      </c>
      <c r="AC206" s="92">
        <f>IF(AC151=0,期末余额_优化情景!AC40*AC96,IF(AC151&gt;0,AC151*AC41,AC151*BR41))</f>
        <v>0</v>
      </c>
      <c r="AD206" s="92">
        <f>IF(AD151=0,期末余额_优化情景!AD40*AD96,IF(AD151&gt;0,AD151*AD41,AD151*BS41))</f>
        <v>0</v>
      </c>
      <c r="AE206" s="92">
        <f>IF(AE151=0,期末余额_优化情景!AE40*AE96,IF(AE151&gt;0,AE151*AE41,AE151*BT41))</f>
        <v>0</v>
      </c>
      <c r="AF206" s="92">
        <f>IF(AF151=0,期末余额_优化情景!AF40*AF96,IF(AF151&gt;0,AF151*AF41,AF151*BU41))</f>
        <v>0</v>
      </c>
      <c r="AG206" s="92">
        <f>IF(AG151=0,期末余额_优化情景!AG40*AG96,IF(AG151&gt;0,AG151*AG41,AG151*BV41))</f>
        <v>0</v>
      </c>
      <c r="AH206" s="92">
        <f>IF(AH151=0,期末余额_优化情景!AH40*AH96,IF(AH151&gt;0,AH151*AH41,AH151*BW41))</f>
        <v>0</v>
      </c>
      <c r="AI206" s="92">
        <f>IF(AI151=0,期末余额_优化情景!AI40*AI96,IF(AI151&gt;0,AI151*AI41,AI151*BX41))</f>
        <v>0</v>
      </c>
      <c r="AJ206" s="92">
        <f>IF(AJ151=0,期末余额_优化情景!AJ40*AJ96,IF(AJ151&gt;0,AJ151*AJ41,AJ151*BY41))</f>
        <v>0</v>
      </c>
      <c r="AK206" s="92">
        <f>IF(AK151=0,期末余额_优化情景!AK40*AK96,IF(AK151&gt;0,AK151*AK41,AK151*BZ41))</f>
        <v>0</v>
      </c>
      <c r="AL206" s="92">
        <f>IF(AL151=0,期末余额_优化情景!AL40*AL96,IF(AL151&gt;0,AL151*AL41,AL151*CA41))</f>
        <v>0</v>
      </c>
      <c r="AM206" s="92">
        <f>IF(AM151=0,期末余额_优化情景!AM40*AM96,IF(AM151&gt;0,AM151*AM41,AM151*CB41))</f>
        <v>0</v>
      </c>
      <c r="AN206" s="92">
        <f>IF(AN151=0,期末余额_优化情景!AN40*AN96,IF(AN151&gt;0,AN151*AN41,AN151*CC41))</f>
        <v>0</v>
      </c>
      <c r="AO206" s="92">
        <f>IF(AO151=0,期末余额_优化情景!AO40*AO96,IF(AO151&gt;0,AO151*AO41,AO151*CD41))</f>
        <v>0</v>
      </c>
      <c r="AQ206" s="92">
        <f>IF(B151=0,存量业务到期结构!E40*AQ96,IF(B151&gt;0,B151*AQ41,B151*B41))</f>
        <v>21.215818666639827</v>
      </c>
      <c r="AR206" s="92">
        <f>IF(C151=0,期末余额_优化情景!C40*AR96,IF(C151&gt;0,C151*AR41,C151*C41))</f>
        <v>126.66666666666661</v>
      </c>
      <c r="AS206" s="92">
        <f>IF(D151=0,期末余额_优化情景!D40*AS96,IF(D151&gt;0,D151*AS41,D151*D41))</f>
        <v>126.66666666666661</v>
      </c>
      <c r="AT206" s="92">
        <f>IF(E151=0,期末余额_优化情景!E40*AT96,IF(E151&gt;0,E151*AT41,E151*E41))</f>
        <v>126.66666666666661</v>
      </c>
      <c r="AU206" s="92">
        <f>IF(F151=0,期末余额_优化情景!F40*AU96,IF(F151&gt;0,F151*AU41,F151*F41))</f>
        <v>126.66666666666661</v>
      </c>
      <c r="AV206" s="92">
        <f>IF(G151=0,期末余额_优化情景!G40*AV96,IF(G151&gt;0,G151*AV41,G151*G41))</f>
        <v>126.66666666666661</v>
      </c>
      <c r="AW206" s="92">
        <f>IF(H151=0,期末余额_优化情景!H40*AW96,IF(H151&gt;0,H151*AW41,H151*H41))</f>
        <v>126.6666666666668</v>
      </c>
      <c r="AX206" s="92">
        <f>IF(I151=0,期末余额_优化情景!I40*AX96,IF(I151&gt;0,I151*AX41,I151*I41))</f>
        <v>126.6666666666668</v>
      </c>
      <c r="AY206" s="92">
        <f>IF(J151=0,期末余额_优化情景!J40*AY96,IF(J151&gt;0,J151*AY41,J151*J41))</f>
        <v>126.6666666666668</v>
      </c>
      <c r="AZ206" s="92">
        <f>IF(K151=0,期末余额_优化情景!K40*AZ96,IF(K151&gt;0,K151*AZ41,K151*K41))</f>
        <v>126.6666666666668</v>
      </c>
      <c r="BA206" s="92">
        <f>IF(L151=0,期末余额_优化情景!L40*BA96,IF(L151&gt;0,L151*BA41,L151*L41))</f>
        <v>126.6666666666668</v>
      </c>
      <c r="BB206" s="92">
        <f>IF(M151=0,期末余额_优化情景!M40*BB96,IF(M151&gt;0,M151*BB41,M151*M41))</f>
        <v>126.6666666666668</v>
      </c>
      <c r="BC206" s="92">
        <f>IF(N151=0,期末余额_优化情景!N40*BC96,IF(N151&gt;0,N151*BC41,N151*N41))</f>
        <v>126.6666666666668</v>
      </c>
      <c r="BD206" s="92">
        <f>IF(O151=0,期末余额_优化情景!O40*BD96,IF(O151&gt;0,O151*BD41,O151*O41))</f>
        <v>-96.127220018192403</v>
      </c>
      <c r="BE206" s="92">
        <f>IF(P151=0,期末余额_优化情景!P40*BE96,IF(P151&gt;0,P151*BE41,P151*P41))</f>
        <v>0</v>
      </c>
      <c r="BF206" s="92">
        <f>IF(Q151=0,期末余额_优化情景!Q40*BF96,IF(Q151&gt;0,Q151*BF41,Q151*Q41))</f>
        <v>0</v>
      </c>
      <c r="BG206" s="92">
        <f>IF(R151=0,期末余额_优化情景!R40*BG96,IF(R151&gt;0,R151*BG41,R151*R41))</f>
        <v>0</v>
      </c>
      <c r="BH206" s="92">
        <f>IF(S151=0,期末余额_优化情景!S40*BH96,IF(S151&gt;0,S151*BH41,S151*S41))</f>
        <v>0</v>
      </c>
      <c r="BI206" s="92">
        <f>IF(T151=0,期末余额_优化情景!T40*BI96,IF(T151&gt;0,T151*BI41,T151*T41))</f>
        <v>0</v>
      </c>
      <c r="BJ206" s="92">
        <f>IF(U151=0,期末余额_优化情景!U40*BJ96,IF(U151&gt;0,U151*BJ41,U151*U41))</f>
        <v>0</v>
      </c>
      <c r="BK206" s="92">
        <f>IF(V151=0,期末余额_优化情景!V40*BK96,IF(V151&gt;0,V151*BK41,V151*V41))</f>
        <v>0</v>
      </c>
      <c r="BL206" s="92">
        <f>IF(W151=0,期末余额_优化情景!W40*BL96,IF(W151&gt;0,W151*BL41,W151*W41))</f>
        <v>0</v>
      </c>
      <c r="BM206" s="92">
        <f>IF(X151=0,期末余额_优化情景!X40*BM96,IF(X151&gt;0,X151*BM41,X151*X41))</f>
        <v>0</v>
      </c>
      <c r="BN206" s="92">
        <f>IF(Y151=0,期末余额_优化情景!Y40*BN96,IF(Y151&gt;0,Y151*BN41,Y151*Y41))</f>
        <v>0</v>
      </c>
      <c r="BO206" s="92">
        <f>IF(Z151=0,期末余额_优化情景!Z40*BO96,IF(Z151&gt;0,Z151*BO41,Z151*Z41))</f>
        <v>0</v>
      </c>
      <c r="BP206" s="92">
        <f>IF(AA151=0,期末余额_优化情景!AA40*BP96,IF(AA151&gt;0,AA151*BP41,AA151*AA41))</f>
        <v>0</v>
      </c>
      <c r="BQ206" s="92">
        <f>IF(AB151=0,期末余额_优化情景!AB40*BQ96,IF(AB151&gt;0,AB151*BQ41,AB151*AB41))</f>
        <v>0</v>
      </c>
      <c r="BR206" s="92">
        <f>IF(AC151=0,期末余额_优化情景!AC40*BR96,IF(AC151&gt;0,AC151*BR41,AC151*AC41))</f>
        <v>0</v>
      </c>
      <c r="BS206" s="92">
        <f>IF(AD151=0,期末余额_优化情景!AD40*BS96,IF(AD151&gt;0,AD151*BS41,AD151*AD41))</f>
        <v>0</v>
      </c>
      <c r="BT206" s="92">
        <f>IF(AE151=0,期末余额_优化情景!AE40*BT96,IF(AE151&gt;0,AE151*BT41,AE151*AE41))</f>
        <v>0</v>
      </c>
      <c r="BU206" s="92">
        <f>IF(AF151=0,期末余额_优化情景!AF40*BU96,IF(AF151&gt;0,AF151*BU41,AF151*AF41))</f>
        <v>0</v>
      </c>
      <c r="BV206" s="92">
        <f>IF(AG151=0,期末余额_优化情景!AG40*BV96,IF(AG151&gt;0,AG151*BV41,AG151*AG41))</f>
        <v>0</v>
      </c>
      <c r="BW206" s="92">
        <f>IF(AH151=0,期末余额_优化情景!AH40*BW96,IF(AH151&gt;0,AH151*BW41,AH151*AH41))</f>
        <v>0</v>
      </c>
      <c r="BX206" s="92">
        <f>IF(AI151=0,期末余额_优化情景!AI40*BX96,IF(AI151&gt;0,AI151*BX41,AI151*AI41))</f>
        <v>0</v>
      </c>
      <c r="BY206" s="92">
        <f>IF(AJ151=0,期末余额_优化情景!AJ40*BY96,IF(AJ151&gt;0,AJ151*BY41,AJ151*AJ41))</f>
        <v>0</v>
      </c>
      <c r="BZ206" s="92">
        <f>IF(AK151=0,期末余额_优化情景!AK40*BZ96,IF(AK151&gt;0,AK151*BZ41,AK151*AK41))</f>
        <v>0</v>
      </c>
      <c r="CA206" s="92">
        <f>IF(AL151=0,期末余额_优化情景!AL40*CA96,IF(AL151&gt;0,AL151*CA41,AL151*AL41))</f>
        <v>0</v>
      </c>
      <c r="CB206" s="92">
        <f>IF(AM151=0,期末余额_优化情景!AM40*CB96,IF(AM151&gt;0,AM151*CB41,AM151*AM41))</f>
        <v>0</v>
      </c>
      <c r="CC206" s="92">
        <f>IF(AN151=0,期末余额_优化情景!AN40*CC96,IF(AN151&gt;0,AN151*CC41,AN151*AN41))</f>
        <v>0</v>
      </c>
      <c r="CD206" s="92">
        <f>IF(AO151=0,期末余额_优化情景!AO40*CD96,IF(AO151&gt;0,AO151*CD41,AO151*AO41))</f>
        <v>0</v>
      </c>
    </row>
    <row r="207" spans="1:82" ht="16.5">
      <c r="A207" s="17" t="str">
        <f t="shared" si="5"/>
        <v>零售大额存单</v>
      </c>
      <c r="B207" s="92">
        <f>IF(B152=0,存量业务到期结构!E41*B97,IF(B152&gt;0,B152*B42,B152*AQ42))</f>
        <v>32.180648847164932</v>
      </c>
      <c r="C207" s="92">
        <f>IF(C152=0,期末余额_优化情景!C41*C97,IF(C152&gt;0,C152*C42,C152*AR42))</f>
        <v>10.5</v>
      </c>
      <c r="D207" s="92">
        <f>IF(D152=0,期末余额_优化情景!D41*D97,IF(D152&gt;0,D152*D42,D152*AS42))</f>
        <v>10.5</v>
      </c>
      <c r="E207" s="92">
        <f>IF(E152=0,期末余额_优化情景!E41*E97,IF(E152&gt;0,E152*E42,E152*AT42))</f>
        <v>12</v>
      </c>
      <c r="F207" s="92">
        <f>IF(F152=0,期末余额_优化情景!F41*F97,IF(F152&gt;0,F152*F42,F152*AU42))</f>
        <v>12</v>
      </c>
      <c r="G207" s="92">
        <f>IF(G152=0,期末余额_优化情景!G41*G97,IF(G152&gt;0,G152*G42,G152*AV42))</f>
        <v>12</v>
      </c>
      <c r="H207" s="92">
        <f>IF(H152=0,期末余额_优化情景!H41*H97,IF(H152&gt;0,H152*H42,H152*AW42))</f>
        <v>12</v>
      </c>
      <c r="I207" s="92">
        <f>IF(I152=0,期末余额_优化情景!I41*I97,IF(I152&gt;0,I152*I42,I152*AX42))</f>
        <v>12</v>
      </c>
      <c r="J207" s="92">
        <f>IF(J152=0,期末余额_优化情景!J41*J97,IF(J152&gt;0,J152*J42,J152*AY42))</f>
        <v>12</v>
      </c>
      <c r="K207" s="92">
        <f>IF(K152=0,期末余额_优化情景!K41*K97,IF(K152&gt;0,K152*K42,K152*AZ42))</f>
        <v>12</v>
      </c>
      <c r="L207" s="92">
        <f>IF(L152=0,期末余额_优化情景!L41*L97,IF(L152&gt;0,L152*L42,L152*BA42))</f>
        <v>12</v>
      </c>
      <c r="M207" s="92">
        <f>IF(M152=0,期末余额_优化情景!M41*M97,IF(M152&gt;0,M152*M42,M152*BB42))</f>
        <v>12</v>
      </c>
      <c r="N207" s="92">
        <f>IF(N152=0,期末余额_优化情景!N41*N97,IF(N152&gt;0,N152*N42,N152*BC42))</f>
        <v>12</v>
      </c>
      <c r="O207" s="92">
        <f>IF(O152=0,期末余额_优化情景!O41*O97,IF(O152&gt;0,O152*O42,O152*BD42))</f>
        <v>48.696300926723687</v>
      </c>
      <c r="P207" s="92">
        <f>IF(P152=0,期末余额_优化情景!P41*P97,IF(P152&gt;0,P152*P42,P152*BE42))</f>
        <v>0</v>
      </c>
      <c r="Q207" s="92">
        <f>IF(Q152=0,期末余额_优化情景!Q41*Q97,IF(Q152&gt;0,Q152*Q42,Q152*BF42))</f>
        <v>0</v>
      </c>
      <c r="R207" s="92">
        <f>IF(R152=0,期末余额_优化情景!R41*R97,IF(R152&gt;0,R152*R42,R152*BG42))</f>
        <v>0</v>
      </c>
      <c r="S207" s="92">
        <f>IF(S152=0,期末余额_优化情景!S41*S97,IF(S152&gt;0,S152*S42,S152*BH42))</f>
        <v>0</v>
      </c>
      <c r="T207" s="92">
        <f>IF(T152=0,期末余额_优化情景!T41*T97,IF(T152&gt;0,T152*T42,T152*BI42))</f>
        <v>0</v>
      </c>
      <c r="U207" s="92">
        <f>IF(U152=0,期末余额_优化情景!U41*U97,IF(U152&gt;0,U152*U42,U152*BJ42))</f>
        <v>0</v>
      </c>
      <c r="V207" s="92">
        <f>IF(V152=0,期末余额_优化情景!V41*V97,IF(V152&gt;0,V152*V42,V152*BK42))</f>
        <v>0</v>
      </c>
      <c r="W207" s="92">
        <f>IF(W152=0,期末余额_优化情景!W41*W97,IF(W152&gt;0,W152*W42,W152*BL42))</f>
        <v>0</v>
      </c>
      <c r="X207" s="92">
        <f>IF(X152=0,期末余额_优化情景!X41*X97,IF(X152&gt;0,X152*X42,X152*BM42))</f>
        <v>0</v>
      </c>
      <c r="Y207" s="92">
        <f>IF(Y152=0,期末余额_优化情景!Y41*Y97,IF(Y152&gt;0,Y152*Y42,Y152*BN42))</f>
        <v>0</v>
      </c>
      <c r="Z207" s="92">
        <f>IF(Z152=0,期末余额_优化情景!Z41*Z97,IF(Z152&gt;0,Z152*Z42,Z152*BO42))</f>
        <v>0</v>
      </c>
      <c r="AA207" s="92">
        <f>IF(AA152=0,期末余额_优化情景!AA41*AA97,IF(AA152&gt;0,AA152*AA42,AA152*BP42))</f>
        <v>0</v>
      </c>
      <c r="AB207" s="92">
        <f>IF(AB152=0,期末余额_优化情景!AB41*AB97,IF(AB152&gt;0,AB152*AB42,AB152*BQ42))</f>
        <v>0</v>
      </c>
      <c r="AC207" s="92">
        <f>IF(AC152=0,期末余额_优化情景!AC41*AC97,IF(AC152&gt;0,AC152*AC42,AC152*BR42))</f>
        <v>0</v>
      </c>
      <c r="AD207" s="92">
        <f>IF(AD152=0,期末余额_优化情景!AD41*AD97,IF(AD152&gt;0,AD152*AD42,AD152*BS42))</f>
        <v>0</v>
      </c>
      <c r="AE207" s="92">
        <f>IF(AE152=0,期末余额_优化情景!AE41*AE97,IF(AE152&gt;0,AE152*AE42,AE152*BT42))</f>
        <v>0</v>
      </c>
      <c r="AF207" s="92">
        <f>IF(AF152=0,期末余额_优化情景!AF41*AF97,IF(AF152&gt;0,AF152*AF42,AF152*BU42))</f>
        <v>0</v>
      </c>
      <c r="AG207" s="92">
        <f>IF(AG152=0,期末余额_优化情景!AG41*AG97,IF(AG152&gt;0,AG152*AG42,AG152*BV42))</f>
        <v>0</v>
      </c>
      <c r="AH207" s="92">
        <f>IF(AH152=0,期末余额_优化情景!AH41*AH97,IF(AH152&gt;0,AH152*AH42,AH152*BW42))</f>
        <v>0</v>
      </c>
      <c r="AI207" s="92">
        <f>IF(AI152=0,期末余额_优化情景!AI41*AI97,IF(AI152&gt;0,AI152*AI42,AI152*BX42))</f>
        <v>0</v>
      </c>
      <c r="AJ207" s="92">
        <f>IF(AJ152=0,期末余额_优化情景!AJ41*AJ97,IF(AJ152&gt;0,AJ152*AJ42,AJ152*BY42))</f>
        <v>0</v>
      </c>
      <c r="AK207" s="92">
        <f>IF(AK152=0,期末余额_优化情景!AK41*AK97,IF(AK152&gt;0,AK152*AK42,AK152*BZ42))</f>
        <v>0</v>
      </c>
      <c r="AL207" s="92">
        <f>IF(AL152=0,期末余额_优化情景!AL41*AL97,IF(AL152&gt;0,AL152*AL42,AL152*CA42))</f>
        <v>0</v>
      </c>
      <c r="AM207" s="92">
        <f>IF(AM152=0,期末余额_优化情景!AM41*AM97,IF(AM152&gt;0,AM152*AM42,AM152*CB42))</f>
        <v>0</v>
      </c>
      <c r="AN207" s="92">
        <f>IF(AN152=0,期末余额_优化情景!AN41*AN97,IF(AN152&gt;0,AN152*AN42,AN152*CC42))</f>
        <v>0</v>
      </c>
      <c r="AO207" s="92">
        <f>IF(AO152=0,期末余额_优化情景!AO41*AO97,IF(AO152&gt;0,AO152*AO42,AO152*CD42))</f>
        <v>0</v>
      </c>
      <c r="AQ207" s="92">
        <f>IF(B152=0,存量业务到期结构!E41*AQ97,IF(B152&gt;0,B152*AQ42,B152*B42))</f>
        <v>15.324118498649966</v>
      </c>
      <c r="AR207" s="92">
        <f>IF(C152=0,期末余额_优化情景!C41*AR97,IF(C152&gt;0,C152*AR42,C152*C42))</f>
        <v>5</v>
      </c>
      <c r="AS207" s="92">
        <f>IF(D152=0,期末余额_优化情景!D41*AS97,IF(D152&gt;0,D152*AS42,D152*D42))</f>
        <v>5</v>
      </c>
      <c r="AT207" s="92">
        <f>IF(E152=0,期末余额_优化情景!E41*AT97,IF(E152&gt;0,E152*AT42,E152*E42))</f>
        <v>5</v>
      </c>
      <c r="AU207" s="92">
        <f>IF(F152=0,期末余额_优化情景!F41*AU97,IF(F152&gt;0,F152*AU42,F152*F42))</f>
        <v>5</v>
      </c>
      <c r="AV207" s="92">
        <f>IF(G152=0,期末余额_优化情景!G41*AV97,IF(G152&gt;0,G152*AV42,G152*G42))</f>
        <v>5</v>
      </c>
      <c r="AW207" s="92">
        <f>IF(H152=0,期末余额_优化情景!H41*AW97,IF(H152&gt;0,H152*AW42,H152*H42))</f>
        <v>5</v>
      </c>
      <c r="AX207" s="92">
        <f>IF(I152=0,期末余额_优化情景!I41*AX97,IF(I152&gt;0,I152*AX42,I152*I42))</f>
        <v>5</v>
      </c>
      <c r="AY207" s="92">
        <f>IF(J152=0,期末余额_优化情景!J41*AY97,IF(J152&gt;0,J152*AY42,J152*J42))</f>
        <v>5</v>
      </c>
      <c r="AZ207" s="92">
        <f>IF(K152=0,期末余额_优化情景!K41*AZ97,IF(K152&gt;0,K152*AZ42,K152*K42))</f>
        <v>5</v>
      </c>
      <c r="BA207" s="92">
        <f>IF(L152=0,期末余额_优化情景!L41*BA97,IF(L152&gt;0,L152*BA42,L152*L42))</f>
        <v>5</v>
      </c>
      <c r="BB207" s="92">
        <f>IF(M152=0,期末余额_优化情景!M41*BB97,IF(M152&gt;0,M152*BB42,M152*M42))</f>
        <v>5</v>
      </c>
      <c r="BC207" s="92">
        <f>IF(N152=0,期末余额_优化情景!N41*BC97,IF(N152&gt;0,N152*BC42,N152*N42))</f>
        <v>5</v>
      </c>
      <c r="BD207" s="92">
        <f>IF(O152=0,期末余额_优化情景!O41*BD97,IF(O152&gt;0,O152*BD42,O152*O42))</f>
        <v>-48.696300926723687</v>
      </c>
      <c r="BE207" s="92">
        <f>IF(P152=0,期末余额_优化情景!P41*BE97,IF(P152&gt;0,P152*BE42,P152*P42))</f>
        <v>0</v>
      </c>
      <c r="BF207" s="92">
        <f>IF(Q152=0,期末余额_优化情景!Q41*BF97,IF(Q152&gt;0,Q152*BF42,Q152*Q42))</f>
        <v>0</v>
      </c>
      <c r="BG207" s="92">
        <f>IF(R152=0,期末余额_优化情景!R41*BG97,IF(R152&gt;0,R152*BG42,R152*R42))</f>
        <v>0</v>
      </c>
      <c r="BH207" s="92">
        <f>IF(S152=0,期末余额_优化情景!S41*BH97,IF(S152&gt;0,S152*BH42,S152*S42))</f>
        <v>0</v>
      </c>
      <c r="BI207" s="92">
        <f>IF(T152=0,期末余额_优化情景!T41*BI97,IF(T152&gt;0,T152*BI42,T152*T42))</f>
        <v>0</v>
      </c>
      <c r="BJ207" s="92">
        <f>IF(U152=0,期末余额_优化情景!U41*BJ97,IF(U152&gt;0,U152*BJ42,U152*U42))</f>
        <v>0</v>
      </c>
      <c r="BK207" s="92">
        <f>IF(V152=0,期末余额_优化情景!V41*BK97,IF(V152&gt;0,V152*BK42,V152*V42))</f>
        <v>0</v>
      </c>
      <c r="BL207" s="92">
        <f>IF(W152=0,期末余额_优化情景!W41*BL97,IF(W152&gt;0,W152*BL42,W152*W42))</f>
        <v>0</v>
      </c>
      <c r="BM207" s="92">
        <f>IF(X152=0,期末余额_优化情景!X41*BM97,IF(X152&gt;0,X152*BM42,X152*X42))</f>
        <v>0</v>
      </c>
      <c r="BN207" s="92">
        <f>IF(Y152=0,期末余额_优化情景!Y41*BN97,IF(Y152&gt;0,Y152*BN42,Y152*Y42))</f>
        <v>0</v>
      </c>
      <c r="BO207" s="92">
        <f>IF(Z152=0,期末余额_优化情景!Z41*BO97,IF(Z152&gt;0,Z152*BO42,Z152*Z42))</f>
        <v>0</v>
      </c>
      <c r="BP207" s="92">
        <f>IF(AA152=0,期末余额_优化情景!AA41*BP97,IF(AA152&gt;0,AA152*BP42,AA152*AA42))</f>
        <v>0</v>
      </c>
      <c r="BQ207" s="92">
        <f>IF(AB152=0,期末余额_优化情景!AB41*BQ97,IF(AB152&gt;0,AB152*BQ42,AB152*AB42))</f>
        <v>0</v>
      </c>
      <c r="BR207" s="92">
        <f>IF(AC152=0,期末余额_优化情景!AC41*BR97,IF(AC152&gt;0,AC152*BR42,AC152*AC42))</f>
        <v>0</v>
      </c>
      <c r="BS207" s="92">
        <f>IF(AD152=0,期末余额_优化情景!AD41*BS97,IF(AD152&gt;0,AD152*BS42,AD152*AD42))</f>
        <v>0</v>
      </c>
      <c r="BT207" s="92">
        <f>IF(AE152=0,期末余额_优化情景!AE41*BT97,IF(AE152&gt;0,AE152*BT42,AE152*AE42))</f>
        <v>0</v>
      </c>
      <c r="BU207" s="92">
        <f>IF(AF152=0,期末余额_优化情景!AF41*BU97,IF(AF152&gt;0,AF152*BU42,AF152*AF42))</f>
        <v>0</v>
      </c>
      <c r="BV207" s="92">
        <f>IF(AG152=0,期末余额_优化情景!AG41*BV97,IF(AG152&gt;0,AG152*BV42,AG152*AG42))</f>
        <v>0</v>
      </c>
      <c r="BW207" s="92">
        <f>IF(AH152=0,期末余额_优化情景!AH41*BW97,IF(AH152&gt;0,AH152*BW42,AH152*AH42))</f>
        <v>0</v>
      </c>
      <c r="BX207" s="92">
        <f>IF(AI152=0,期末余额_优化情景!AI41*BX97,IF(AI152&gt;0,AI152*BX42,AI152*AI42))</f>
        <v>0</v>
      </c>
      <c r="BY207" s="92">
        <f>IF(AJ152=0,期末余额_优化情景!AJ41*BY97,IF(AJ152&gt;0,AJ152*BY42,AJ152*AJ42))</f>
        <v>0</v>
      </c>
      <c r="BZ207" s="92">
        <f>IF(AK152=0,期末余额_优化情景!AK41*BZ97,IF(AK152&gt;0,AK152*BZ42,AK152*AK42))</f>
        <v>0</v>
      </c>
      <c r="CA207" s="92">
        <f>IF(AL152=0,期末余额_优化情景!AL41*CA97,IF(AL152&gt;0,AL152*CA42,AL152*AL42))</f>
        <v>0</v>
      </c>
      <c r="CB207" s="92">
        <f>IF(AM152=0,期末余额_优化情景!AM41*CB97,IF(AM152&gt;0,AM152*CB42,AM152*AM42))</f>
        <v>0</v>
      </c>
      <c r="CC207" s="92">
        <f>IF(AN152=0,期末余额_优化情景!AN41*CC97,IF(AN152&gt;0,AN152*CC42,AN152*AN42))</f>
        <v>0</v>
      </c>
      <c r="CD207" s="92">
        <f>IF(AO152=0,期末余额_优化情景!AO41*CD97,IF(AO152&gt;0,AO152*CD42,AO152*AO42))</f>
        <v>0</v>
      </c>
    </row>
    <row r="208" spans="1:82" ht="16.5">
      <c r="A208" s="21" t="str">
        <f t="shared" si="5"/>
        <v>零售活期存款</v>
      </c>
      <c r="B208" s="92">
        <f>IF(B153=0,存量业务到期结构!E42*B98,IF(B153&gt;0,B153*B43,B153*AQ43))</f>
        <v>-88.378533734379744</v>
      </c>
      <c r="C208" s="92">
        <f>IF(C153=0,期末余额_优化情景!C42*C98,IF(C153&gt;0,C153*C43,C153*AR43))</f>
        <v>103.74042309743163</v>
      </c>
      <c r="D208" s="92">
        <f>IF(D153=0,期末余额_优化情景!D42*D98,IF(D153&gt;0,D153*D43,D153*AS43))</f>
        <v>57.363501340762014</v>
      </c>
      <c r="E208" s="92">
        <f>IF(E153=0,期末余额_优化情景!E42*E98,IF(E153&gt;0,E153*E43,E153*AT43))</f>
        <v>55.886001340762959</v>
      </c>
      <c r="F208" s="92">
        <f>IF(F153=0,期末余额_优化情景!F42*F98,IF(F153&gt;0,F153*F43,F153*AU43))</f>
        <v>54.408501340762086</v>
      </c>
      <c r="G208" s="92">
        <f>IF(G153=0,期末余额_优化情景!G42*G98,IF(G153&gt;0,G153*G43,G153*AV43))</f>
        <v>52.931001340763032</v>
      </c>
      <c r="H208" s="92">
        <f>IF(H153=0,期末余额_优化情景!H42*H98,IF(H153&gt;0,H153*H43,H153*AW43))</f>
        <v>51.453501340762159</v>
      </c>
      <c r="I208" s="92">
        <f>IF(I153=0,期末余额_优化情景!I42*I98,IF(I153&gt;0,I153*I43,I153*AX43))</f>
        <v>49.976001340763105</v>
      </c>
      <c r="J208" s="92">
        <f>IF(J153=0,期末余额_优化情景!J42*J98,IF(J153&gt;0,J153*J43,J153*AY43))</f>
        <v>48.498501340762232</v>
      </c>
      <c r="K208" s="92">
        <f>IF(K153=0,期末余额_优化情景!K42*K98,IF(K153&gt;0,K153*K43,K153*AZ43))</f>
        <v>47.021001340761359</v>
      </c>
      <c r="L208" s="92">
        <f>IF(L153=0,期末余额_优化情景!L42*L98,IF(L153&gt;0,L153*L43,L153*BA43))</f>
        <v>45.543501340764124</v>
      </c>
      <c r="M208" s="92">
        <f>IF(M153=0,期末余额_优化情景!M42*M98,IF(M153&gt;0,M153*M43,M153*BB43))</f>
        <v>44.066001340761431</v>
      </c>
      <c r="N208" s="92">
        <f>IF(N153=0,期末余额_优化情景!N42*N98,IF(N153&gt;0,N153*N43,N153*BC43))</f>
        <v>42.588501340762377</v>
      </c>
      <c r="O208" s="92">
        <f>IF(O153=0,期末余额_优化情景!O42*O98,IF(O153&gt;0,O153*O43,O153*BD43))</f>
        <v>0</v>
      </c>
      <c r="P208" s="92">
        <f>IF(P153=0,期末余额_优化情景!P42*P98,IF(P153&gt;0,P153*P43,P153*BE43))</f>
        <v>0</v>
      </c>
      <c r="Q208" s="92">
        <f>IF(Q153=0,期末余额_优化情景!Q42*Q98,IF(Q153&gt;0,Q153*Q43,Q153*BF43))</f>
        <v>0</v>
      </c>
      <c r="R208" s="92">
        <f>IF(R153=0,期末余额_优化情景!R42*R98,IF(R153&gt;0,R153*R43,R153*BG43))</f>
        <v>0</v>
      </c>
      <c r="S208" s="92">
        <f>IF(S153=0,期末余额_优化情景!S42*S98,IF(S153&gt;0,S153*S43,S153*BH43))</f>
        <v>0</v>
      </c>
      <c r="T208" s="92">
        <f>IF(T153=0,期末余额_优化情景!T42*T98,IF(T153&gt;0,T153*T43,T153*BI43))</f>
        <v>0</v>
      </c>
      <c r="U208" s="92">
        <f>IF(U153=0,期末余额_优化情景!U42*U98,IF(U153&gt;0,U153*U43,U153*BJ43))</f>
        <v>0</v>
      </c>
      <c r="V208" s="92">
        <f>IF(V153=0,期末余额_优化情景!V42*V98,IF(V153&gt;0,V153*V43,V153*BK43))</f>
        <v>0</v>
      </c>
      <c r="W208" s="92">
        <f>IF(W153=0,期末余额_优化情景!W42*W98,IF(W153&gt;0,W153*W43,W153*BL43))</f>
        <v>0</v>
      </c>
      <c r="X208" s="92">
        <f>IF(X153=0,期末余额_优化情景!X42*X98,IF(X153&gt;0,X153*X43,X153*BM43))</f>
        <v>0</v>
      </c>
      <c r="Y208" s="92">
        <f>IF(Y153=0,期末余额_优化情景!Y42*Y98,IF(Y153&gt;0,Y153*Y43,Y153*BN43))</f>
        <v>0</v>
      </c>
      <c r="Z208" s="92">
        <f>IF(Z153=0,期末余额_优化情景!Z42*Z98,IF(Z153&gt;0,Z153*Z43,Z153*BO43))</f>
        <v>0</v>
      </c>
      <c r="AA208" s="92">
        <f>IF(AA153=0,期末余额_优化情景!AA42*AA98,IF(AA153&gt;0,AA153*AA43,AA153*BP43))</f>
        <v>0</v>
      </c>
      <c r="AB208" s="92">
        <f>IF(AB153=0,期末余额_优化情景!AB42*AB98,IF(AB153&gt;0,AB153*AB43,AB153*BQ43))</f>
        <v>0</v>
      </c>
      <c r="AC208" s="92">
        <f>IF(AC153=0,期末余额_优化情景!AC42*AC98,IF(AC153&gt;0,AC153*AC43,AC153*BR43))</f>
        <v>0</v>
      </c>
      <c r="AD208" s="92">
        <f>IF(AD153=0,期末余额_优化情景!AD42*AD98,IF(AD153&gt;0,AD153*AD43,AD153*BS43))</f>
        <v>0</v>
      </c>
      <c r="AE208" s="92">
        <f>IF(AE153=0,期末余额_优化情景!AE42*AE98,IF(AE153&gt;0,AE153*AE43,AE153*BT43))</f>
        <v>0</v>
      </c>
      <c r="AF208" s="92">
        <f>IF(AF153=0,期末余额_优化情景!AF42*AF98,IF(AF153&gt;0,AF153*AF43,AF153*BU43))</f>
        <v>0</v>
      </c>
      <c r="AG208" s="92">
        <f>IF(AG153=0,期末余额_优化情景!AG42*AG98,IF(AG153&gt;0,AG153*AG43,AG153*BV43))</f>
        <v>0</v>
      </c>
      <c r="AH208" s="92">
        <f>IF(AH153=0,期末余额_优化情景!AH42*AH98,IF(AH153&gt;0,AH153*AH43,AH153*BW43))</f>
        <v>0</v>
      </c>
      <c r="AI208" s="92">
        <f>IF(AI153=0,期末余额_优化情景!AI42*AI98,IF(AI153&gt;0,AI153*AI43,AI153*BX43))</f>
        <v>0</v>
      </c>
      <c r="AJ208" s="92">
        <f>IF(AJ153=0,期末余额_优化情景!AJ42*AJ98,IF(AJ153&gt;0,AJ153*AJ43,AJ153*BY43))</f>
        <v>0</v>
      </c>
      <c r="AK208" s="92">
        <f>IF(AK153=0,期末余额_优化情景!AK42*AK98,IF(AK153&gt;0,AK153*AK43,AK153*BZ43))</f>
        <v>0</v>
      </c>
      <c r="AL208" s="92">
        <f>IF(AL153=0,期末余额_优化情景!AL42*AL98,IF(AL153&gt;0,AL153*AL43,AL153*CA43))</f>
        <v>0</v>
      </c>
      <c r="AM208" s="92">
        <f>IF(AM153=0,期末余额_优化情景!AM42*AM98,IF(AM153&gt;0,AM153*AM43,AM153*CB43))</f>
        <v>0</v>
      </c>
      <c r="AN208" s="92">
        <f>IF(AN153=0,期末余额_优化情景!AN42*AN98,IF(AN153&gt;0,AN153*AN43,AN153*CC43))</f>
        <v>0</v>
      </c>
      <c r="AO208" s="92">
        <f>IF(AO153=0,期末余额_优化情景!AO42*AO98,IF(AO153&gt;0,AO153*AO43,AO153*CD43))</f>
        <v>0</v>
      </c>
      <c r="AQ208" s="92">
        <f>IF(B153=0,存量业务到期结构!E42*AQ98,IF(B153&gt;0,B153*AQ43,B153*B43))</f>
        <v>-88.378533734379744</v>
      </c>
      <c r="AR208" s="92">
        <f>IF(C153=0,期末余额_优化情景!C42*AR98,IF(C153&gt;0,C153*AR43,C153*C43))</f>
        <v>103.74042309743163</v>
      </c>
      <c r="AS208" s="92">
        <f>IF(D153=0,期末余额_优化情景!D42*AS98,IF(D153&gt;0,D153*AS43,D153*D43))</f>
        <v>57.363501340762014</v>
      </c>
      <c r="AT208" s="92">
        <f>IF(E153=0,期末余额_优化情景!E42*AT98,IF(E153&gt;0,E153*AT43,E153*E43))</f>
        <v>55.886001340762959</v>
      </c>
      <c r="AU208" s="92">
        <f>IF(F153=0,期末余额_优化情景!F42*AU98,IF(F153&gt;0,F153*AU43,F153*F43))</f>
        <v>54.408501340762086</v>
      </c>
      <c r="AV208" s="92">
        <f>IF(G153=0,期末余额_优化情景!G42*AV98,IF(G153&gt;0,G153*AV43,G153*G43))</f>
        <v>52.931001340763032</v>
      </c>
      <c r="AW208" s="92">
        <f>IF(H153=0,期末余额_优化情景!H42*AW98,IF(H153&gt;0,H153*AW43,H153*H43))</f>
        <v>51.453501340762159</v>
      </c>
      <c r="AX208" s="92">
        <f>IF(I153=0,期末余额_优化情景!I42*AX98,IF(I153&gt;0,I153*AX43,I153*I43))</f>
        <v>49.976001340763105</v>
      </c>
      <c r="AY208" s="92">
        <f>IF(J153=0,期末余额_优化情景!J42*AY98,IF(J153&gt;0,J153*AY43,J153*J43))</f>
        <v>48.498501340762232</v>
      </c>
      <c r="AZ208" s="92">
        <f>IF(K153=0,期末余额_优化情景!K42*AZ98,IF(K153&gt;0,K153*AZ43,K153*K43))</f>
        <v>47.021001340761359</v>
      </c>
      <c r="BA208" s="92">
        <f>IF(L153=0,期末余额_优化情景!L42*BA98,IF(L153&gt;0,L153*BA43,L153*L43))</f>
        <v>45.543501340764124</v>
      </c>
      <c r="BB208" s="92">
        <f>IF(M153=0,期末余额_优化情景!M42*BB98,IF(M153&gt;0,M153*BB43,M153*M43))</f>
        <v>44.066001340761431</v>
      </c>
      <c r="BC208" s="92">
        <f>IF(N153=0,期末余额_优化情景!N42*BC98,IF(N153&gt;0,N153*BC43,N153*N43))</f>
        <v>42.588501340762377</v>
      </c>
      <c r="BD208" s="92">
        <f>IF(O153=0,期末余额_优化情景!O42*BD98,IF(O153&gt;0,O153*BD43,O153*O43))</f>
        <v>0</v>
      </c>
      <c r="BE208" s="92">
        <f>IF(P153=0,期末余额_优化情景!P42*BE98,IF(P153&gt;0,P153*BE43,P153*P43))</f>
        <v>0</v>
      </c>
      <c r="BF208" s="92">
        <f>IF(Q153=0,期末余额_优化情景!Q42*BF98,IF(Q153&gt;0,Q153*BF43,Q153*Q43))</f>
        <v>0</v>
      </c>
      <c r="BG208" s="92">
        <f>IF(R153=0,期末余额_优化情景!R42*BG98,IF(R153&gt;0,R153*BG43,R153*R43))</f>
        <v>0</v>
      </c>
      <c r="BH208" s="92">
        <f>IF(S153=0,期末余额_优化情景!S42*BH98,IF(S153&gt;0,S153*BH43,S153*S43))</f>
        <v>0</v>
      </c>
      <c r="BI208" s="92">
        <f>IF(T153=0,期末余额_优化情景!T42*BI98,IF(T153&gt;0,T153*BI43,T153*T43))</f>
        <v>0</v>
      </c>
      <c r="BJ208" s="92">
        <f>IF(U153=0,期末余额_优化情景!U42*BJ98,IF(U153&gt;0,U153*BJ43,U153*U43))</f>
        <v>0</v>
      </c>
      <c r="BK208" s="92">
        <f>IF(V153=0,期末余额_优化情景!V42*BK98,IF(V153&gt;0,V153*BK43,V153*V43))</f>
        <v>0</v>
      </c>
      <c r="BL208" s="92">
        <f>IF(W153=0,期末余额_优化情景!W42*BL98,IF(W153&gt;0,W153*BL43,W153*W43))</f>
        <v>0</v>
      </c>
      <c r="BM208" s="92">
        <f>IF(X153=0,期末余额_优化情景!X42*BM98,IF(X153&gt;0,X153*BM43,X153*X43))</f>
        <v>0</v>
      </c>
      <c r="BN208" s="92">
        <f>IF(Y153=0,期末余额_优化情景!Y42*BN98,IF(Y153&gt;0,Y153*BN43,Y153*Y43))</f>
        <v>0</v>
      </c>
      <c r="BO208" s="92">
        <f>IF(Z153=0,期末余额_优化情景!Z42*BO98,IF(Z153&gt;0,Z153*BO43,Z153*Z43))</f>
        <v>0</v>
      </c>
      <c r="BP208" s="92">
        <f>IF(AA153=0,期末余额_优化情景!AA42*BP98,IF(AA153&gt;0,AA153*BP43,AA153*AA43))</f>
        <v>0</v>
      </c>
      <c r="BQ208" s="92">
        <f>IF(AB153=0,期末余额_优化情景!AB42*BQ98,IF(AB153&gt;0,AB153*BQ43,AB153*AB43))</f>
        <v>0</v>
      </c>
      <c r="BR208" s="92">
        <f>IF(AC153=0,期末余额_优化情景!AC42*BR98,IF(AC153&gt;0,AC153*BR43,AC153*AC43))</f>
        <v>0</v>
      </c>
      <c r="BS208" s="92">
        <f>IF(AD153=0,期末余额_优化情景!AD42*BS98,IF(AD153&gt;0,AD153*BS43,AD153*AD43))</f>
        <v>0</v>
      </c>
      <c r="BT208" s="92">
        <f>IF(AE153=0,期末余额_优化情景!AE42*BT98,IF(AE153&gt;0,AE153*BT43,AE153*AE43))</f>
        <v>0</v>
      </c>
      <c r="BU208" s="92">
        <f>IF(AF153=0,期末余额_优化情景!AF42*BU98,IF(AF153&gt;0,AF153*BU43,AF153*AF43))</f>
        <v>0</v>
      </c>
      <c r="BV208" s="92">
        <f>IF(AG153=0,期末余额_优化情景!AG42*BV98,IF(AG153&gt;0,AG153*BV43,AG153*AG43))</f>
        <v>0</v>
      </c>
      <c r="BW208" s="92">
        <f>IF(AH153=0,期末余额_优化情景!AH42*BW98,IF(AH153&gt;0,AH153*BW43,AH153*AH43))</f>
        <v>0</v>
      </c>
      <c r="BX208" s="92">
        <f>IF(AI153=0,期末余额_优化情景!AI42*BX98,IF(AI153&gt;0,AI153*BX43,AI153*AI43))</f>
        <v>0</v>
      </c>
      <c r="BY208" s="92">
        <f>IF(AJ153=0,期末余额_优化情景!AJ42*BY98,IF(AJ153&gt;0,AJ153*BY43,AJ153*AJ43))</f>
        <v>0</v>
      </c>
      <c r="BZ208" s="92">
        <f>IF(AK153=0,期末余额_优化情景!AK42*BZ98,IF(AK153&gt;0,AK153*BZ43,AK153*AK43))</f>
        <v>0</v>
      </c>
      <c r="CA208" s="92">
        <f>IF(AL153=0,期末余额_优化情景!AL42*CA98,IF(AL153&gt;0,AL153*CA43,AL153*AL43))</f>
        <v>0</v>
      </c>
      <c r="CB208" s="92">
        <f>IF(AM153=0,期末余额_优化情景!AM42*CB98,IF(AM153&gt;0,AM153*CB43,AM153*AM43))</f>
        <v>0</v>
      </c>
      <c r="CC208" s="92">
        <f>IF(AN153=0,期末余额_优化情景!AN42*CC98,IF(AN153&gt;0,AN153*CC43,AN153*AN43))</f>
        <v>0</v>
      </c>
      <c r="CD208" s="92">
        <f>IF(AO153=0,期末余额_优化情景!AO42*CD98,IF(AO153&gt;0,AO153*CD43,AO153*AO43))</f>
        <v>0</v>
      </c>
    </row>
    <row r="209" spans="1:82" ht="16.5">
      <c r="A209" s="21" t="str">
        <f t="shared" si="5"/>
        <v>零售通知存款</v>
      </c>
      <c r="B209" s="92">
        <f>IF(B154=0,存量业务到期结构!E43*B99,IF(B154&gt;0,B154*B44,B154*AQ44))</f>
        <v>2.34735486665857</v>
      </c>
      <c r="C209" s="92">
        <f>IF(C154=0,期末余额_优化情景!C43*C99,IF(C154&gt;0,C154*C44,C154*AR44))</f>
        <v>0.61264370432242288</v>
      </c>
      <c r="D209" s="92">
        <f>IF(D154=0,期末余额_优化情景!D43*D99,IF(D154&gt;0,D154*D44,D154*AS44))</f>
        <v>1.0828455150228251</v>
      </c>
      <c r="E209" s="92">
        <f>IF(E154=0,期末余额_优化情景!E43*E99,IF(E154&gt;0,E154*E44,E154*AT44))</f>
        <v>1.0978254479074181</v>
      </c>
      <c r="F209" s="92">
        <f>IF(F154=0,期末余额_优化情景!F43*F99,IF(F154&gt;0,F154*F44,F154*AU44))</f>
        <v>1.1128053807920466</v>
      </c>
      <c r="G209" s="92">
        <f>IF(G154=0,期末余额_优化情景!G43*G99,IF(G154&gt;0,G154*G44,G154*AV44))</f>
        <v>1.1277853136766467</v>
      </c>
      <c r="H209" s="92">
        <f>IF(H154=0,期末余额_优化情景!H43*H99,IF(H154&gt;0,H154*H44,H154*AW44))</f>
        <v>1.1427652465612681</v>
      </c>
      <c r="I209" s="92">
        <f>IF(I154=0,期末余额_优化情景!I43*I99,IF(I154&gt;0,I154*I44,I154*AX44))</f>
        <v>1.1577451794458753</v>
      </c>
      <c r="J209" s="92">
        <f>IF(J154=0,期末余额_优化情景!J43*J99,IF(J154&gt;0,J154*J44,J154*AY44))</f>
        <v>1.1727251123304896</v>
      </c>
      <c r="K209" s="92">
        <f>IF(K154=0,期末余额_优化情景!K43*K99,IF(K154&gt;0,K154*K44,K154*AZ44))</f>
        <v>1.1877050452151181</v>
      </c>
      <c r="L209" s="92">
        <f>IF(L154=0,期末余额_优化情景!L43*L99,IF(L154&gt;0,L154*L44,L154*BA44))</f>
        <v>1.2026849780996969</v>
      </c>
      <c r="M209" s="92">
        <f>IF(M154=0,期末余额_优化情景!M43*M99,IF(M154&gt;0,M154*M44,M154*BB44))</f>
        <v>1.2176649109843396</v>
      </c>
      <c r="N209" s="92">
        <f>IF(N154=0,期末余额_优化情景!N43*N99,IF(N154&gt;0,N154*N44,N154*BC44))</f>
        <v>1.2326448438689397</v>
      </c>
      <c r="O209" s="92">
        <f>IF(O154=0,期末余额_优化情景!O43*O99,IF(O154&gt;0,O154*O44,O154*BD44))</f>
        <v>0</v>
      </c>
      <c r="P209" s="92">
        <f>IF(P154=0,期末余额_优化情景!P43*P99,IF(P154&gt;0,P154*P44,P154*BE44))</f>
        <v>0</v>
      </c>
      <c r="Q209" s="92">
        <f>IF(Q154=0,期末余额_优化情景!Q43*Q99,IF(Q154&gt;0,Q154*Q44,Q154*BF44))</f>
        <v>0</v>
      </c>
      <c r="R209" s="92">
        <f>IF(R154=0,期末余额_优化情景!R43*R99,IF(R154&gt;0,R154*R44,R154*BG44))</f>
        <v>0</v>
      </c>
      <c r="S209" s="92">
        <f>IF(S154=0,期末余额_优化情景!S43*S99,IF(S154&gt;0,S154*S44,S154*BH44))</f>
        <v>0</v>
      </c>
      <c r="T209" s="92">
        <f>IF(T154=0,期末余额_优化情景!T43*T99,IF(T154&gt;0,T154*T44,T154*BI44))</f>
        <v>0</v>
      </c>
      <c r="U209" s="92">
        <f>IF(U154=0,期末余额_优化情景!U43*U99,IF(U154&gt;0,U154*U44,U154*BJ44))</f>
        <v>0</v>
      </c>
      <c r="V209" s="92">
        <f>IF(V154=0,期末余额_优化情景!V43*V99,IF(V154&gt;0,V154*V44,V154*BK44))</f>
        <v>0</v>
      </c>
      <c r="W209" s="92">
        <f>IF(W154=0,期末余额_优化情景!W43*W99,IF(W154&gt;0,W154*W44,W154*BL44))</f>
        <v>0</v>
      </c>
      <c r="X209" s="92">
        <f>IF(X154=0,期末余额_优化情景!X43*X99,IF(X154&gt;0,X154*X44,X154*BM44))</f>
        <v>0</v>
      </c>
      <c r="Y209" s="92">
        <f>IF(Y154=0,期末余额_优化情景!Y43*Y99,IF(Y154&gt;0,Y154*Y44,Y154*BN44))</f>
        <v>0</v>
      </c>
      <c r="Z209" s="92">
        <f>IF(Z154=0,期末余额_优化情景!Z43*Z99,IF(Z154&gt;0,Z154*Z44,Z154*BO44))</f>
        <v>0</v>
      </c>
      <c r="AA209" s="92">
        <f>IF(AA154=0,期末余额_优化情景!AA43*AA99,IF(AA154&gt;0,AA154*AA44,AA154*BP44))</f>
        <v>0</v>
      </c>
      <c r="AB209" s="92">
        <f>IF(AB154=0,期末余额_优化情景!AB43*AB99,IF(AB154&gt;0,AB154*AB44,AB154*BQ44))</f>
        <v>0</v>
      </c>
      <c r="AC209" s="92">
        <f>IF(AC154=0,期末余额_优化情景!AC43*AC99,IF(AC154&gt;0,AC154*AC44,AC154*BR44))</f>
        <v>0</v>
      </c>
      <c r="AD209" s="92">
        <f>IF(AD154=0,期末余额_优化情景!AD43*AD99,IF(AD154&gt;0,AD154*AD44,AD154*BS44))</f>
        <v>0</v>
      </c>
      <c r="AE209" s="92">
        <f>IF(AE154=0,期末余额_优化情景!AE43*AE99,IF(AE154&gt;0,AE154*AE44,AE154*BT44))</f>
        <v>0</v>
      </c>
      <c r="AF209" s="92">
        <f>IF(AF154=0,期末余额_优化情景!AF43*AF99,IF(AF154&gt;0,AF154*AF44,AF154*BU44))</f>
        <v>0</v>
      </c>
      <c r="AG209" s="92">
        <f>IF(AG154=0,期末余额_优化情景!AG43*AG99,IF(AG154&gt;0,AG154*AG44,AG154*BV44))</f>
        <v>0</v>
      </c>
      <c r="AH209" s="92">
        <f>IF(AH154=0,期末余额_优化情景!AH43*AH99,IF(AH154&gt;0,AH154*AH44,AH154*BW44))</f>
        <v>0</v>
      </c>
      <c r="AI209" s="92">
        <f>IF(AI154=0,期末余额_优化情景!AI43*AI99,IF(AI154&gt;0,AI154*AI44,AI154*BX44))</f>
        <v>0</v>
      </c>
      <c r="AJ209" s="92">
        <f>IF(AJ154=0,期末余额_优化情景!AJ43*AJ99,IF(AJ154&gt;0,AJ154*AJ44,AJ154*BY44))</f>
        <v>0</v>
      </c>
      <c r="AK209" s="92">
        <f>IF(AK154=0,期末余额_优化情景!AK43*AK99,IF(AK154&gt;0,AK154*AK44,AK154*BZ44))</f>
        <v>0</v>
      </c>
      <c r="AL209" s="92">
        <f>IF(AL154=0,期末余额_优化情景!AL43*AL99,IF(AL154&gt;0,AL154*AL44,AL154*CA44))</f>
        <v>0</v>
      </c>
      <c r="AM209" s="92">
        <f>IF(AM154=0,期末余额_优化情景!AM43*AM99,IF(AM154&gt;0,AM154*AM44,AM154*CB44))</f>
        <v>0</v>
      </c>
      <c r="AN209" s="92">
        <f>IF(AN154=0,期末余额_优化情景!AN43*AN99,IF(AN154&gt;0,AN154*AN44,AN154*CC44))</f>
        <v>0</v>
      </c>
      <c r="AO209" s="92">
        <f>IF(AO154=0,期末余额_优化情景!AO43*AO99,IF(AO154&gt;0,AO154*AO44,AO154*CD44))</f>
        <v>0</v>
      </c>
      <c r="AQ209" s="92">
        <f>IF(B154=0,存量业务到期结构!E43*AQ99,IF(B154&gt;0,B154*AQ44,B154*B44))</f>
        <v>2.34735486665857</v>
      </c>
      <c r="AR209" s="92">
        <f>IF(C154=0,期末余额_优化情景!C43*AR99,IF(C154&gt;0,C154*AR44,C154*C44))</f>
        <v>0.61264370432242288</v>
      </c>
      <c r="AS209" s="92">
        <f>IF(D154=0,期末余额_优化情景!D43*AS99,IF(D154&gt;0,D154*AS44,D154*D44))</f>
        <v>1.0828455150228251</v>
      </c>
      <c r="AT209" s="92">
        <f>IF(E154=0,期末余额_优化情景!E43*AT99,IF(E154&gt;0,E154*AT44,E154*E44))</f>
        <v>1.0978254479074181</v>
      </c>
      <c r="AU209" s="92">
        <f>IF(F154=0,期末余额_优化情景!F43*AU99,IF(F154&gt;0,F154*AU44,F154*F44))</f>
        <v>1.1128053807920466</v>
      </c>
      <c r="AV209" s="92">
        <f>IF(G154=0,期末余额_优化情景!G43*AV99,IF(G154&gt;0,G154*AV44,G154*G44))</f>
        <v>1.1277853136766467</v>
      </c>
      <c r="AW209" s="92">
        <f>IF(H154=0,期末余额_优化情景!H43*AW99,IF(H154&gt;0,H154*AW44,H154*H44))</f>
        <v>1.1427652465612681</v>
      </c>
      <c r="AX209" s="92">
        <f>IF(I154=0,期末余额_优化情景!I43*AX99,IF(I154&gt;0,I154*AX44,I154*I44))</f>
        <v>1.1577451794458753</v>
      </c>
      <c r="AY209" s="92">
        <f>IF(J154=0,期末余额_优化情景!J43*AY99,IF(J154&gt;0,J154*AY44,J154*J44))</f>
        <v>1.1727251123304896</v>
      </c>
      <c r="AZ209" s="92">
        <f>IF(K154=0,期末余额_优化情景!K43*AZ99,IF(K154&gt;0,K154*AZ44,K154*K44))</f>
        <v>1.1877050452151181</v>
      </c>
      <c r="BA209" s="92">
        <f>IF(L154=0,期末余额_优化情景!L43*BA99,IF(L154&gt;0,L154*BA44,L154*L44))</f>
        <v>1.2026849780996969</v>
      </c>
      <c r="BB209" s="92">
        <f>IF(M154=0,期末余额_优化情景!M43*BB99,IF(M154&gt;0,M154*BB44,M154*M44))</f>
        <v>1.2176649109843396</v>
      </c>
      <c r="BC209" s="92">
        <f>IF(N154=0,期末余额_优化情景!N43*BC99,IF(N154&gt;0,N154*BC44,N154*N44))</f>
        <v>1.2326448438689397</v>
      </c>
      <c r="BD209" s="92">
        <f>IF(O154=0,期末余额_优化情景!O43*BD99,IF(O154&gt;0,O154*BD44,O154*O44))</f>
        <v>0</v>
      </c>
      <c r="BE209" s="92">
        <f>IF(P154=0,期末余额_优化情景!P43*BE99,IF(P154&gt;0,P154*BE44,P154*P44))</f>
        <v>0</v>
      </c>
      <c r="BF209" s="92">
        <f>IF(Q154=0,期末余额_优化情景!Q43*BF99,IF(Q154&gt;0,Q154*BF44,Q154*Q44))</f>
        <v>0</v>
      </c>
      <c r="BG209" s="92">
        <f>IF(R154=0,期末余额_优化情景!R43*BG99,IF(R154&gt;0,R154*BG44,R154*R44))</f>
        <v>0</v>
      </c>
      <c r="BH209" s="92">
        <f>IF(S154=0,期末余额_优化情景!S43*BH99,IF(S154&gt;0,S154*BH44,S154*S44))</f>
        <v>0</v>
      </c>
      <c r="BI209" s="92">
        <f>IF(T154=0,期末余额_优化情景!T43*BI99,IF(T154&gt;0,T154*BI44,T154*T44))</f>
        <v>0</v>
      </c>
      <c r="BJ209" s="92">
        <f>IF(U154=0,期末余额_优化情景!U43*BJ99,IF(U154&gt;0,U154*BJ44,U154*U44))</f>
        <v>0</v>
      </c>
      <c r="BK209" s="92">
        <f>IF(V154=0,期末余额_优化情景!V43*BK99,IF(V154&gt;0,V154*BK44,V154*V44))</f>
        <v>0</v>
      </c>
      <c r="BL209" s="92">
        <f>IF(W154=0,期末余额_优化情景!W43*BL99,IF(W154&gt;0,W154*BL44,W154*W44))</f>
        <v>0</v>
      </c>
      <c r="BM209" s="92">
        <f>IF(X154=0,期末余额_优化情景!X43*BM99,IF(X154&gt;0,X154*BM44,X154*X44))</f>
        <v>0</v>
      </c>
      <c r="BN209" s="92">
        <f>IF(Y154=0,期末余额_优化情景!Y43*BN99,IF(Y154&gt;0,Y154*BN44,Y154*Y44))</f>
        <v>0</v>
      </c>
      <c r="BO209" s="92">
        <f>IF(Z154=0,期末余额_优化情景!Z43*BO99,IF(Z154&gt;0,Z154*BO44,Z154*Z44))</f>
        <v>0</v>
      </c>
      <c r="BP209" s="92">
        <f>IF(AA154=0,期末余额_优化情景!AA43*BP99,IF(AA154&gt;0,AA154*BP44,AA154*AA44))</f>
        <v>0</v>
      </c>
      <c r="BQ209" s="92">
        <f>IF(AB154=0,期末余额_优化情景!AB43*BQ99,IF(AB154&gt;0,AB154*BQ44,AB154*AB44))</f>
        <v>0</v>
      </c>
      <c r="BR209" s="92">
        <f>IF(AC154=0,期末余额_优化情景!AC43*BR99,IF(AC154&gt;0,AC154*BR44,AC154*AC44))</f>
        <v>0</v>
      </c>
      <c r="BS209" s="92">
        <f>IF(AD154=0,期末余额_优化情景!AD43*BS99,IF(AD154&gt;0,AD154*BS44,AD154*AD44))</f>
        <v>0</v>
      </c>
      <c r="BT209" s="92">
        <f>IF(AE154=0,期末余额_优化情景!AE43*BT99,IF(AE154&gt;0,AE154*BT44,AE154*AE44))</f>
        <v>0</v>
      </c>
      <c r="BU209" s="92">
        <f>IF(AF154=0,期末余额_优化情景!AF43*BU99,IF(AF154&gt;0,AF154*BU44,AF154*AF44))</f>
        <v>0</v>
      </c>
      <c r="BV209" s="92">
        <f>IF(AG154=0,期末余额_优化情景!AG43*BV99,IF(AG154&gt;0,AG154*BV44,AG154*AG44))</f>
        <v>0</v>
      </c>
      <c r="BW209" s="92">
        <f>IF(AH154=0,期末余额_优化情景!AH43*BW99,IF(AH154&gt;0,AH154*BW44,AH154*AH44))</f>
        <v>0</v>
      </c>
      <c r="BX209" s="92">
        <f>IF(AI154=0,期末余额_优化情景!AI43*BX99,IF(AI154&gt;0,AI154*BX44,AI154*AI44))</f>
        <v>0</v>
      </c>
      <c r="BY209" s="92">
        <f>IF(AJ154=0,期末余额_优化情景!AJ43*BY99,IF(AJ154&gt;0,AJ154*BY44,AJ154*AJ44))</f>
        <v>0</v>
      </c>
      <c r="BZ209" s="92">
        <f>IF(AK154=0,期末余额_优化情景!AK43*BZ99,IF(AK154&gt;0,AK154*BZ44,AK154*AK44))</f>
        <v>0</v>
      </c>
      <c r="CA209" s="92">
        <f>IF(AL154=0,期末余额_优化情景!AL43*CA99,IF(AL154&gt;0,AL154*CA44,AL154*AL44))</f>
        <v>0</v>
      </c>
      <c r="CB209" s="92">
        <f>IF(AM154=0,期末余额_优化情景!AM43*CB99,IF(AM154&gt;0,AM154*CB44,AM154*AM44))</f>
        <v>0</v>
      </c>
      <c r="CC209" s="92">
        <f>IF(AN154=0,期末余额_优化情景!AN43*CC99,IF(AN154&gt;0,AN154*CC44,AN154*AN44))</f>
        <v>0</v>
      </c>
      <c r="CD209" s="92">
        <f>IF(AO154=0,期末余额_优化情景!AO43*CD99,IF(AO154&gt;0,AO154*CD44,AO154*AO44))</f>
        <v>0</v>
      </c>
    </row>
    <row r="210" spans="1:82" ht="15">
      <c r="A210" s="15" t="str">
        <f t="shared" si="5"/>
        <v>同业和其他金融机构存放款项</v>
      </c>
      <c r="B210" s="75"/>
      <c r="C210" s="75"/>
      <c r="D210" s="75"/>
      <c r="E210" s="75"/>
      <c r="F210" s="75"/>
      <c r="G210" s="75"/>
      <c r="H210" s="75"/>
      <c r="I210" s="75"/>
      <c r="J210" s="75"/>
      <c r="K210" s="75"/>
      <c r="L210" s="75"/>
      <c r="M210" s="75"/>
      <c r="N210" s="75"/>
      <c r="O210" s="75"/>
      <c r="P210" s="75"/>
      <c r="Q210" s="75"/>
      <c r="R210" s="75"/>
      <c r="S210" s="75"/>
      <c r="T210" s="75"/>
      <c r="U210" s="75"/>
      <c r="V210" s="75"/>
      <c r="W210" s="75"/>
      <c r="X210" s="75"/>
      <c r="Y210" s="75"/>
      <c r="Z210" s="75"/>
      <c r="AA210" s="75"/>
      <c r="AB210" s="75"/>
      <c r="AC210" s="75"/>
      <c r="AD210" s="75"/>
      <c r="AE210" s="75"/>
      <c r="AF210" s="75"/>
      <c r="AG210" s="75"/>
      <c r="AH210" s="75"/>
      <c r="AI210" s="75"/>
      <c r="AJ210" s="75"/>
      <c r="AK210" s="75"/>
      <c r="AL210" s="75"/>
      <c r="AM210" s="75"/>
      <c r="AN210" s="75"/>
      <c r="AO210" s="75"/>
      <c r="AQ210" s="75"/>
      <c r="AR210" s="75"/>
      <c r="AS210" s="75"/>
      <c r="AT210" s="75"/>
      <c r="AU210" s="75"/>
      <c r="AV210" s="75"/>
      <c r="AW210" s="75"/>
      <c r="AX210" s="75"/>
      <c r="AY210" s="75"/>
      <c r="AZ210" s="75"/>
      <c r="BA210" s="75"/>
      <c r="BB210" s="75"/>
      <c r="BC210" s="75"/>
      <c r="BD210" s="75"/>
      <c r="BE210" s="75"/>
      <c r="BF210" s="75"/>
      <c r="BG210" s="75"/>
      <c r="BH210" s="75"/>
      <c r="BI210" s="75"/>
      <c r="BJ210" s="75"/>
      <c r="BK210" s="75"/>
      <c r="BL210" s="75"/>
      <c r="BM210" s="75"/>
      <c r="BN210" s="75"/>
      <c r="BO210" s="75"/>
      <c r="BP210" s="75"/>
      <c r="BQ210" s="75"/>
      <c r="BR210" s="75"/>
      <c r="BS210" s="75"/>
      <c r="BT210" s="75"/>
      <c r="BU210" s="75"/>
      <c r="BV210" s="75"/>
      <c r="BW210" s="75"/>
      <c r="BX210" s="75"/>
      <c r="BY210" s="75"/>
      <c r="BZ210" s="75"/>
      <c r="CA210" s="75"/>
      <c r="CB210" s="75"/>
      <c r="CC210" s="75"/>
      <c r="CD210" s="75"/>
    </row>
    <row r="211" spans="1:82" ht="16.5">
      <c r="A211" s="21" t="str">
        <f t="shared" si="5"/>
        <v>同业存放活期</v>
      </c>
      <c r="B211" s="92">
        <f>IF(B156=0,存量业务到期结构!E45*B101,IF(B156&gt;0,B156*B46,B156*AQ46))</f>
        <v>19.304774500800249</v>
      </c>
      <c r="C211" s="92">
        <f>IF(C156=0,期末余额_优化情景!C45*C101,IF(C156&gt;0,C156*C46,C156*AR46))</f>
        <v>150</v>
      </c>
      <c r="D211" s="92">
        <f>IF(D156=0,期末余额_优化情景!D45*D101,IF(D156&gt;0,D156*D46,D156*AS46))</f>
        <v>0</v>
      </c>
      <c r="E211" s="92">
        <f>IF(E156=0,期末余额_优化情景!E45*E101,IF(E156&gt;0,E156*E46,E156*AT46))</f>
        <v>0</v>
      </c>
      <c r="F211" s="92">
        <f>IF(F156=0,期末余额_优化情景!F45*F101,IF(F156&gt;0,F156*F46,F156*AU46))</f>
        <v>0</v>
      </c>
      <c r="G211" s="92">
        <f>IF(G156=0,期末余额_优化情景!G45*G101,IF(G156&gt;0,G156*G46,G156*AV46))</f>
        <v>0</v>
      </c>
      <c r="H211" s="92">
        <f>IF(H156=0,期末余额_优化情景!H45*H101,IF(H156&gt;0,H156*H46,H156*AW46))</f>
        <v>0</v>
      </c>
      <c r="I211" s="92">
        <f>IF(I156=0,期末余额_优化情景!I45*I101,IF(I156&gt;0,I156*I46,I156*AX46))</f>
        <v>0</v>
      </c>
      <c r="J211" s="92">
        <f>IF(J156=0,期末余额_优化情景!J45*J101,IF(J156&gt;0,J156*J46,J156*AY46))</f>
        <v>0</v>
      </c>
      <c r="K211" s="92">
        <f>IF(K156=0,期末余额_优化情景!K45*K101,IF(K156&gt;0,K156*K46,K156*AZ46))</f>
        <v>0</v>
      </c>
      <c r="L211" s="92">
        <f>IF(L156=0,期末余额_优化情景!L45*L101,IF(L156&gt;0,L156*L46,L156*BA46))</f>
        <v>0</v>
      </c>
      <c r="M211" s="92">
        <f>IF(M156=0,期末余额_优化情景!M45*M101,IF(M156&gt;0,M156*M46,M156*BB46))</f>
        <v>0</v>
      </c>
      <c r="N211" s="92">
        <f>IF(N156=0,期末余额_优化情景!N45*N101,IF(N156&gt;0,N156*N46,N156*BC46))</f>
        <v>-130</v>
      </c>
      <c r="O211" s="92">
        <f>IF(O156=0,期末余额_优化情景!O45*O101,IF(O156&gt;0,O156*O46,O156*BD46))</f>
        <v>0</v>
      </c>
      <c r="P211" s="92">
        <f>IF(P156=0,期末余额_优化情景!P45*P101,IF(P156&gt;0,P156*P46,P156*BE46))</f>
        <v>0</v>
      </c>
      <c r="Q211" s="92">
        <f>IF(Q156=0,期末余额_优化情景!Q45*Q101,IF(Q156&gt;0,Q156*Q46,Q156*BF46))</f>
        <v>0</v>
      </c>
      <c r="R211" s="92">
        <f>IF(R156=0,期末余额_优化情景!R45*R101,IF(R156&gt;0,R156*R46,R156*BG46))</f>
        <v>0</v>
      </c>
      <c r="S211" s="92">
        <f>IF(S156=0,期末余额_优化情景!S45*S101,IF(S156&gt;0,S156*S46,S156*BH46))</f>
        <v>0</v>
      </c>
      <c r="T211" s="92">
        <f>IF(T156=0,期末余额_优化情景!T45*T101,IF(T156&gt;0,T156*T46,T156*BI46))</f>
        <v>0</v>
      </c>
      <c r="U211" s="92">
        <f>IF(U156=0,期末余额_优化情景!U45*U101,IF(U156&gt;0,U156*U46,U156*BJ46))</f>
        <v>0</v>
      </c>
      <c r="V211" s="92">
        <f>IF(V156=0,期末余额_优化情景!V45*V101,IF(V156&gt;0,V156*V46,V156*BK46))</f>
        <v>0</v>
      </c>
      <c r="W211" s="92">
        <f>IF(W156=0,期末余额_优化情景!W45*W101,IF(W156&gt;0,W156*W46,W156*BL46))</f>
        <v>0</v>
      </c>
      <c r="X211" s="92">
        <f>IF(X156=0,期末余额_优化情景!X45*X101,IF(X156&gt;0,X156*X46,X156*BM46))</f>
        <v>0</v>
      </c>
      <c r="Y211" s="92">
        <f>IF(Y156=0,期末余额_优化情景!Y45*Y101,IF(Y156&gt;0,Y156*Y46,Y156*BN46))</f>
        <v>0</v>
      </c>
      <c r="Z211" s="92">
        <f>IF(Z156=0,期末余额_优化情景!Z45*Z101,IF(Z156&gt;0,Z156*Z46,Z156*BO46))</f>
        <v>0</v>
      </c>
      <c r="AA211" s="92">
        <f>IF(AA156=0,期末余额_优化情景!AA45*AA101,IF(AA156&gt;0,AA156*AA46,AA156*BP46))</f>
        <v>0</v>
      </c>
      <c r="AB211" s="92">
        <f>IF(AB156=0,期末余额_优化情景!AB45*AB101,IF(AB156&gt;0,AB156*AB46,AB156*BQ46))</f>
        <v>0</v>
      </c>
      <c r="AC211" s="92">
        <f>IF(AC156=0,期末余额_优化情景!AC45*AC101,IF(AC156&gt;0,AC156*AC46,AC156*BR46))</f>
        <v>0</v>
      </c>
      <c r="AD211" s="92">
        <f>IF(AD156=0,期末余额_优化情景!AD45*AD101,IF(AD156&gt;0,AD156*AD46,AD156*BS46))</f>
        <v>0</v>
      </c>
      <c r="AE211" s="92">
        <f>IF(AE156=0,期末余额_优化情景!AE45*AE101,IF(AE156&gt;0,AE156*AE46,AE156*BT46))</f>
        <v>0</v>
      </c>
      <c r="AF211" s="92">
        <f>IF(AF156=0,期末余额_优化情景!AF45*AF101,IF(AF156&gt;0,AF156*AF46,AF156*BU46))</f>
        <v>0</v>
      </c>
      <c r="AG211" s="92">
        <f>IF(AG156=0,期末余额_优化情景!AG45*AG101,IF(AG156&gt;0,AG156*AG46,AG156*BV46))</f>
        <v>0</v>
      </c>
      <c r="AH211" s="92">
        <f>IF(AH156=0,期末余额_优化情景!AH45*AH101,IF(AH156&gt;0,AH156*AH46,AH156*BW46))</f>
        <v>0</v>
      </c>
      <c r="AI211" s="92">
        <f>IF(AI156=0,期末余额_优化情景!AI45*AI101,IF(AI156&gt;0,AI156*AI46,AI156*BX46))</f>
        <v>0</v>
      </c>
      <c r="AJ211" s="92">
        <f>IF(AJ156=0,期末余额_优化情景!AJ45*AJ101,IF(AJ156&gt;0,AJ156*AJ46,AJ156*BY46))</f>
        <v>0</v>
      </c>
      <c r="AK211" s="92">
        <f>IF(AK156=0,期末余额_优化情景!AK45*AK101,IF(AK156&gt;0,AK156*AK46,AK156*BZ46))</f>
        <v>0</v>
      </c>
      <c r="AL211" s="92">
        <f>IF(AL156=0,期末余额_优化情景!AL45*AL101,IF(AL156&gt;0,AL156*AL46,AL156*CA46))</f>
        <v>0</v>
      </c>
      <c r="AM211" s="92">
        <f>IF(AM156=0,期末余额_优化情景!AM45*AM101,IF(AM156&gt;0,AM156*AM46,AM156*CB46))</f>
        <v>0</v>
      </c>
      <c r="AN211" s="92">
        <f>IF(AN156=0,期末余额_优化情景!AN45*AN101,IF(AN156&gt;0,AN156*AN46,AN156*CC46))</f>
        <v>0</v>
      </c>
      <c r="AO211" s="92">
        <f>IF(AO156=0,期末余额_优化情景!AO45*AO101,IF(AO156&gt;0,AO156*AO46,AO156*CD46))</f>
        <v>0</v>
      </c>
      <c r="AQ211" s="92">
        <f>IF(B156=0,存量业务到期结构!E45*AQ101,IF(B156&gt;0,B156*AQ46,B156*B46))</f>
        <v>19.304774500800249</v>
      </c>
      <c r="AR211" s="92">
        <f>IF(C156=0,期末余额_优化情景!C45*AR101,IF(C156&gt;0,C156*AR46,C156*C46))</f>
        <v>150</v>
      </c>
      <c r="AS211" s="92">
        <f>IF(D156=0,期末余额_优化情景!D45*AS101,IF(D156&gt;0,D156*AS46,D156*D46))</f>
        <v>0</v>
      </c>
      <c r="AT211" s="92">
        <f>IF(E156=0,期末余额_优化情景!E45*AT101,IF(E156&gt;0,E156*AT46,E156*E46))</f>
        <v>0</v>
      </c>
      <c r="AU211" s="92">
        <f>IF(F156=0,期末余额_优化情景!F45*AU101,IF(F156&gt;0,F156*AU46,F156*F46))</f>
        <v>0</v>
      </c>
      <c r="AV211" s="92">
        <f>IF(G156=0,期末余额_优化情景!G45*AV101,IF(G156&gt;0,G156*AV46,G156*G46))</f>
        <v>0</v>
      </c>
      <c r="AW211" s="92">
        <f>IF(H156=0,期末余额_优化情景!H45*AW101,IF(H156&gt;0,H156*AW46,H156*H46))</f>
        <v>0</v>
      </c>
      <c r="AX211" s="92">
        <f>IF(I156=0,期末余额_优化情景!I45*AX101,IF(I156&gt;0,I156*AX46,I156*I46))</f>
        <v>0</v>
      </c>
      <c r="AY211" s="92">
        <f>IF(J156=0,期末余额_优化情景!J45*AY101,IF(J156&gt;0,J156*AY46,J156*J46))</f>
        <v>0</v>
      </c>
      <c r="AZ211" s="92">
        <f>IF(K156=0,期末余额_优化情景!K45*AZ101,IF(K156&gt;0,K156*AZ46,K156*K46))</f>
        <v>0</v>
      </c>
      <c r="BA211" s="92">
        <f>IF(L156=0,期末余额_优化情景!L45*BA101,IF(L156&gt;0,L156*BA46,L156*L46))</f>
        <v>0</v>
      </c>
      <c r="BB211" s="92">
        <f>IF(M156=0,期末余额_优化情景!M45*BB101,IF(M156&gt;0,M156*BB46,M156*M46))</f>
        <v>0</v>
      </c>
      <c r="BC211" s="92">
        <f>IF(N156=0,期末余额_优化情景!N45*BC101,IF(N156&gt;0,N156*BC46,N156*N46))</f>
        <v>-130</v>
      </c>
      <c r="BD211" s="92">
        <f>IF(O156=0,期末余额_优化情景!O45*BD101,IF(O156&gt;0,O156*BD46,O156*O46))</f>
        <v>0</v>
      </c>
      <c r="BE211" s="92">
        <f>IF(P156=0,期末余额_优化情景!P45*BE101,IF(P156&gt;0,P156*BE46,P156*P46))</f>
        <v>0</v>
      </c>
      <c r="BF211" s="92">
        <f>IF(Q156=0,期末余额_优化情景!Q45*BF101,IF(Q156&gt;0,Q156*BF46,Q156*Q46))</f>
        <v>0</v>
      </c>
      <c r="BG211" s="92">
        <f>IF(R156=0,期末余额_优化情景!R45*BG101,IF(R156&gt;0,R156*BG46,R156*R46))</f>
        <v>0</v>
      </c>
      <c r="BH211" s="92">
        <f>IF(S156=0,期末余额_优化情景!S45*BH101,IF(S156&gt;0,S156*BH46,S156*S46))</f>
        <v>0</v>
      </c>
      <c r="BI211" s="92">
        <f>IF(T156=0,期末余额_优化情景!T45*BI101,IF(T156&gt;0,T156*BI46,T156*T46))</f>
        <v>0</v>
      </c>
      <c r="BJ211" s="92">
        <f>IF(U156=0,期末余额_优化情景!U45*BJ101,IF(U156&gt;0,U156*BJ46,U156*U46))</f>
        <v>0</v>
      </c>
      <c r="BK211" s="92">
        <f>IF(V156=0,期末余额_优化情景!V45*BK101,IF(V156&gt;0,V156*BK46,V156*V46))</f>
        <v>0</v>
      </c>
      <c r="BL211" s="92">
        <f>IF(W156=0,期末余额_优化情景!W45*BL101,IF(W156&gt;0,W156*BL46,W156*W46))</f>
        <v>0</v>
      </c>
      <c r="BM211" s="92">
        <f>IF(X156=0,期末余额_优化情景!X45*BM101,IF(X156&gt;0,X156*BM46,X156*X46))</f>
        <v>0</v>
      </c>
      <c r="BN211" s="92">
        <f>IF(Y156=0,期末余额_优化情景!Y45*BN101,IF(Y156&gt;0,Y156*BN46,Y156*Y46))</f>
        <v>0</v>
      </c>
      <c r="BO211" s="92">
        <f>IF(Z156=0,期末余额_优化情景!Z45*BO101,IF(Z156&gt;0,Z156*BO46,Z156*Z46))</f>
        <v>0</v>
      </c>
      <c r="BP211" s="92">
        <f>IF(AA156=0,期末余额_优化情景!AA45*BP101,IF(AA156&gt;0,AA156*BP46,AA156*AA46))</f>
        <v>0</v>
      </c>
      <c r="BQ211" s="92">
        <f>IF(AB156=0,期末余额_优化情景!AB45*BQ101,IF(AB156&gt;0,AB156*BQ46,AB156*AB46))</f>
        <v>0</v>
      </c>
      <c r="BR211" s="92">
        <f>IF(AC156=0,期末余额_优化情景!AC45*BR101,IF(AC156&gt;0,AC156*BR46,AC156*AC46))</f>
        <v>0</v>
      </c>
      <c r="BS211" s="92">
        <f>IF(AD156=0,期末余额_优化情景!AD45*BS101,IF(AD156&gt;0,AD156*BS46,AD156*AD46))</f>
        <v>0</v>
      </c>
      <c r="BT211" s="92">
        <f>IF(AE156=0,期末余额_优化情景!AE45*BT101,IF(AE156&gt;0,AE156*BT46,AE156*AE46))</f>
        <v>0</v>
      </c>
      <c r="BU211" s="92">
        <f>IF(AF156=0,期末余额_优化情景!AF45*BU101,IF(AF156&gt;0,AF156*BU46,AF156*AF46))</f>
        <v>0</v>
      </c>
      <c r="BV211" s="92">
        <f>IF(AG156=0,期末余额_优化情景!AG45*BV101,IF(AG156&gt;0,AG156*BV46,AG156*AG46))</f>
        <v>0</v>
      </c>
      <c r="BW211" s="92">
        <f>IF(AH156=0,期末余额_优化情景!AH45*BW101,IF(AH156&gt;0,AH156*BW46,AH156*AH46))</f>
        <v>0</v>
      </c>
      <c r="BX211" s="92">
        <f>IF(AI156=0,期末余额_优化情景!AI45*BX101,IF(AI156&gt;0,AI156*BX46,AI156*AI46))</f>
        <v>0</v>
      </c>
      <c r="BY211" s="92">
        <f>IF(AJ156=0,期末余额_优化情景!AJ45*BY101,IF(AJ156&gt;0,AJ156*BY46,AJ156*AJ46))</f>
        <v>0</v>
      </c>
      <c r="BZ211" s="92">
        <f>IF(AK156=0,期末余额_优化情景!AK45*BZ101,IF(AK156&gt;0,AK156*BZ46,AK156*AK46))</f>
        <v>0</v>
      </c>
      <c r="CA211" s="92">
        <f>IF(AL156=0,期末余额_优化情景!AL45*CA101,IF(AL156&gt;0,AL156*CA46,AL156*AL46))</f>
        <v>0</v>
      </c>
      <c r="CB211" s="92">
        <f>IF(AM156=0,期末余额_优化情景!AM45*CB101,IF(AM156&gt;0,AM156*CB46,AM156*AM46))</f>
        <v>0</v>
      </c>
      <c r="CC211" s="92">
        <f>IF(AN156=0,期末余额_优化情景!AN45*CC101,IF(AN156&gt;0,AN156*CC46,AN156*AN46))</f>
        <v>0</v>
      </c>
      <c r="CD211" s="92">
        <f>IF(AO156=0,期末余额_优化情景!AO45*CD101,IF(AO156&gt;0,AO156*CD46,AO156*AO46))</f>
        <v>0</v>
      </c>
    </row>
    <row r="212" spans="1:82" ht="16.5">
      <c r="A212" s="17" t="str">
        <f t="shared" si="5"/>
        <v>同业存放定期</v>
      </c>
      <c r="B212" s="92">
        <f>IF(B157=0,存量业务到期结构!E46*B102,IF(B157&gt;0,B157*B47,B157*AQ47))</f>
        <v>-2.7379106792100627</v>
      </c>
      <c r="C212" s="92">
        <f>IF(C157=0,期末余额_优化情景!C46*C102,IF(C157&gt;0,C157*C47,C157*AR47))</f>
        <v>26.521702499736158</v>
      </c>
      <c r="D212" s="92">
        <f>IF(D157=0,期末余额_优化情景!D46*D102,IF(D157&gt;0,D157*D47,D157*AS47))</f>
        <v>38.986872674612158</v>
      </c>
      <c r="E212" s="92">
        <f>IF(E157=0,期末余额_优化情景!E46*E102,IF(E157&gt;0,E157*E47,E157*AT47))</f>
        <v>38.992063141271231</v>
      </c>
      <c r="F212" s="92">
        <f>IF(F157=0,期末余额_优化情景!F46*F102,IF(F157&gt;0,F157*F47,F157*AU47))</f>
        <v>40.059786107488861</v>
      </c>
      <c r="G212" s="92">
        <f>IF(G157=0,期末余额_优化情景!G46*G102,IF(G157&gt;0,G157*G47,G157*AV47))</f>
        <v>39.970355005529228</v>
      </c>
      <c r="H212" s="92">
        <f>IF(H157=0,期末余额_优化情景!H46*H102,IF(H157&gt;0,H157*H47,H157*AW47))</f>
        <v>40.695822926766816</v>
      </c>
      <c r="I212" s="92">
        <f>IF(I157=0,期末余额_优化情景!I46*I102,IF(I157&gt;0,I157*I47,I157*AX47))</f>
        <v>41.91672761197033</v>
      </c>
      <c r="J212" s="92">
        <f>IF(J157=0,期末余额_优化情景!J46*J102,IF(J157&gt;0,J157*J47,J157*AY47))</f>
        <v>42.42716520439884</v>
      </c>
      <c r="K212" s="92">
        <f>IF(K157=0,期末余额_优化情景!K46*K102,IF(K157&gt;0,K157*K47,K157*AZ47))</f>
        <v>42.993924481494716</v>
      </c>
      <c r="L212" s="92">
        <f>IF(L157=0,期末余额_优化情景!L46*L102,IF(L157&gt;0,L157*L47,L157*BA47))</f>
        <v>44.121127272309451</v>
      </c>
      <c r="M212" s="92">
        <f>IF(M157=0,期末余额_优化情景!M46*M102,IF(M157&gt;0,M157*M47,M157*BB47))</f>
        <v>45.217173152880207</v>
      </c>
      <c r="N212" s="92">
        <f>IF(N157=0,期末余额_优化情景!N46*N102,IF(N157&gt;0,N157*N47,N157*BC47))</f>
        <v>45.816079100543341</v>
      </c>
      <c r="O212" s="92">
        <f>IF(O157=0,期末余额_优化情景!O46*O102,IF(O157&gt;0,O157*O47,O157*BD47))</f>
        <v>46.792594893798565</v>
      </c>
      <c r="P212" s="92">
        <f>IF(P157=0,期末余额_优化情景!P46*P102,IF(P157&gt;0,P157*P47,P157*BE47))</f>
        <v>0</v>
      </c>
      <c r="Q212" s="92">
        <f>IF(Q157=0,期末余额_优化情景!Q46*Q102,IF(Q157&gt;0,Q157*Q47,Q157*BF47))</f>
        <v>0</v>
      </c>
      <c r="R212" s="92">
        <f>IF(R157=0,期末余额_优化情景!R46*R102,IF(R157&gt;0,R157*R47,R157*BG47))</f>
        <v>0</v>
      </c>
      <c r="S212" s="92">
        <f>IF(S157=0,期末余额_优化情景!S46*S102,IF(S157&gt;0,S157*S47,S157*BH47))</f>
        <v>0</v>
      </c>
      <c r="T212" s="92">
        <f>IF(T157=0,期末余额_优化情景!T46*T102,IF(T157&gt;0,T157*T47,T157*BI47))</f>
        <v>0</v>
      </c>
      <c r="U212" s="92">
        <f>IF(U157=0,期末余额_优化情景!U46*U102,IF(U157&gt;0,U157*U47,U157*BJ47))</f>
        <v>0</v>
      </c>
      <c r="V212" s="92">
        <f>IF(V157=0,期末余额_优化情景!V46*V102,IF(V157&gt;0,V157*V47,V157*BK47))</f>
        <v>0</v>
      </c>
      <c r="W212" s="92">
        <f>IF(W157=0,期末余额_优化情景!W46*W102,IF(W157&gt;0,W157*W47,W157*BL47))</f>
        <v>0</v>
      </c>
      <c r="X212" s="92">
        <f>IF(X157=0,期末余额_优化情景!X46*X102,IF(X157&gt;0,X157*X47,X157*BM47))</f>
        <v>0</v>
      </c>
      <c r="Y212" s="92">
        <f>IF(Y157=0,期末余额_优化情景!Y46*Y102,IF(Y157&gt;0,Y157*Y47,Y157*BN47))</f>
        <v>0</v>
      </c>
      <c r="Z212" s="92">
        <f>IF(Z157=0,期末余额_优化情景!Z46*Z102,IF(Z157&gt;0,Z157*Z47,Z157*BO47))</f>
        <v>0</v>
      </c>
      <c r="AA212" s="92">
        <f>IF(AA157=0,期末余额_优化情景!AA46*AA102,IF(AA157&gt;0,AA157*AA47,AA157*BP47))</f>
        <v>0</v>
      </c>
      <c r="AB212" s="92">
        <f>IF(AB157=0,期末余额_优化情景!AB46*AB102,IF(AB157&gt;0,AB157*AB47,AB157*BQ47))</f>
        <v>0</v>
      </c>
      <c r="AC212" s="92">
        <f>IF(AC157=0,期末余额_优化情景!AC46*AC102,IF(AC157&gt;0,AC157*AC47,AC157*BR47))</f>
        <v>0</v>
      </c>
      <c r="AD212" s="92">
        <f>IF(AD157=0,期末余额_优化情景!AD46*AD102,IF(AD157&gt;0,AD157*AD47,AD157*BS47))</f>
        <v>0</v>
      </c>
      <c r="AE212" s="92">
        <f>IF(AE157=0,期末余额_优化情景!AE46*AE102,IF(AE157&gt;0,AE157*AE47,AE157*BT47))</f>
        <v>0</v>
      </c>
      <c r="AF212" s="92">
        <f>IF(AF157=0,期末余额_优化情景!AF46*AF102,IF(AF157&gt;0,AF157*AF47,AF157*BU47))</f>
        <v>0</v>
      </c>
      <c r="AG212" s="92">
        <f>IF(AG157=0,期末余额_优化情景!AG46*AG102,IF(AG157&gt;0,AG157*AG47,AG157*BV47))</f>
        <v>0</v>
      </c>
      <c r="AH212" s="92">
        <f>IF(AH157=0,期末余额_优化情景!AH46*AH102,IF(AH157&gt;0,AH157*AH47,AH157*BW47))</f>
        <v>0</v>
      </c>
      <c r="AI212" s="92">
        <f>IF(AI157=0,期末余额_优化情景!AI46*AI102,IF(AI157&gt;0,AI157*AI47,AI157*BX47))</f>
        <v>0</v>
      </c>
      <c r="AJ212" s="92">
        <f>IF(AJ157=0,期末余额_优化情景!AJ46*AJ102,IF(AJ157&gt;0,AJ157*AJ47,AJ157*BY47))</f>
        <v>0</v>
      </c>
      <c r="AK212" s="92">
        <f>IF(AK157=0,期末余额_优化情景!AK46*AK102,IF(AK157&gt;0,AK157*AK47,AK157*BZ47))</f>
        <v>0</v>
      </c>
      <c r="AL212" s="92">
        <f>IF(AL157=0,期末余额_优化情景!AL46*AL102,IF(AL157&gt;0,AL157*AL47,AL157*CA47))</f>
        <v>0</v>
      </c>
      <c r="AM212" s="92">
        <f>IF(AM157=0,期末余额_优化情景!AM46*AM102,IF(AM157&gt;0,AM157*AM47,AM157*CB47))</f>
        <v>0</v>
      </c>
      <c r="AN212" s="92">
        <f>IF(AN157=0,期末余额_优化情景!AN46*AN102,IF(AN157&gt;0,AN157*AN47,AN157*CC47))</f>
        <v>0</v>
      </c>
      <c r="AO212" s="92">
        <f>IF(AO157=0,期末余额_优化情景!AO46*AO102,IF(AO157&gt;0,AO157*AO47,AO157*CD47))</f>
        <v>0</v>
      </c>
      <c r="AQ212" s="92">
        <f>IF(B157=0,存量业务到期结构!E46*AQ102,IF(B157&gt;0,B157*AQ47,B157*B47))</f>
        <v>-5.084691261390117</v>
      </c>
      <c r="AR212" s="92">
        <f>IF(C157=0,期末余额_优化情景!C46*AR102,IF(C157&gt;0,C157*AR47,C157*C47))</f>
        <v>-26.521702499736158</v>
      </c>
      <c r="AS212" s="92">
        <f>IF(D157=0,期末余额_优化情景!D46*AS102,IF(D157&gt;0,D157*AS47,D157*D47))</f>
        <v>-38.986872674612158</v>
      </c>
      <c r="AT212" s="92">
        <f>IF(E157=0,期末余额_优化情景!E46*AT102,IF(E157&gt;0,E157*AT47,E157*E47))</f>
        <v>-38.992063141271231</v>
      </c>
      <c r="AU212" s="92">
        <f>IF(F157=0,期末余额_优化情景!F46*AU102,IF(F157&gt;0,F157*AU47,F157*F47))</f>
        <v>-40.059786107488861</v>
      </c>
      <c r="AV212" s="92">
        <f>IF(G157=0,期末余额_优化情景!G46*AV102,IF(G157&gt;0,G157*AV47,G157*G47))</f>
        <v>-39.970355005529228</v>
      </c>
      <c r="AW212" s="92">
        <f>IF(H157=0,期末余额_优化情景!H46*AW102,IF(H157&gt;0,H157*AW47,H157*H47))</f>
        <v>-40.695822926766816</v>
      </c>
      <c r="AX212" s="92">
        <f>IF(I157=0,期末余额_优化情景!I46*AX102,IF(I157&gt;0,I157*AX47,I157*I47))</f>
        <v>-41.91672761197033</v>
      </c>
      <c r="AY212" s="92">
        <f>IF(J157=0,期末余额_优化情景!J46*AY102,IF(J157&gt;0,J157*AY47,J157*J47))</f>
        <v>-42.42716520439884</v>
      </c>
      <c r="AZ212" s="92">
        <f>IF(K157=0,期末余额_优化情景!K46*AZ102,IF(K157&gt;0,K157*AZ47,K157*K47))</f>
        <v>-42.993924481494716</v>
      </c>
      <c r="BA212" s="92">
        <f>IF(L157=0,期末余额_优化情景!L46*BA102,IF(L157&gt;0,L157*BA47,L157*L47))</f>
        <v>-44.121127272309451</v>
      </c>
      <c r="BB212" s="92">
        <f>IF(M157=0,期末余额_优化情景!M46*BB102,IF(M157&gt;0,M157*BB47,M157*M47))</f>
        <v>-45.217173152880207</v>
      </c>
      <c r="BC212" s="92">
        <f>IF(N157=0,期末余额_优化情景!N46*BC102,IF(N157&gt;0,N157*BC47,N157*N47))</f>
        <v>-45.816079100543341</v>
      </c>
      <c r="BD212" s="92">
        <f>IF(O157=0,期末余额_优化情景!O46*BD102,IF(O157&gt;0,O157*BD47,O157*O47))</f>
        <v>-46.792594893798565</v>
      </c>
      <c r="BE212" s="92">
        <f>IF(P157=0,期末余额_优化情景!P46*BE102,IF(P157&gt;0,P157*BE47,P157*P47))</f>
        <v>0</v>
      </c>
      <c r="BF212" s="92">
        <f>IF(Q157=0,期末余额_优化情景!Q46*BF102,IF(Q157&gt;0,Q157*BF47,Q157*Q47))</f>
        <v>0</v>
      </c>
      <c r="BG212" s="92">
        <f>IF(R157=0,期末余额_优化情景!R46*BG102,IF(R157&gt;0,R157*BG47,R157*R47))</f>
        <v>0</v>
      </c>
      <c r="BH212" s="92">
        <f>IF(S157=0,期末余额_优化情景!S46*BH102,IF(S157&gt;0,S157*BH47,S157*S47))</f>
        <v>0</v>
      </c>
      <c r="BI212" s="92">
        <f>IF(T157=0,期末余额_优化情景!T46*BI102,IF(T157&gt;0,T157*BI47,T157*T47))</f>
        <v>0</v>
      </c>
      <c r="BJ212" s="92">
        <f>IF(U157=0,期末余额_优化情景!U46*BJ102,IF(U157&gt;0,U157*BJ47,U157*U47))</f>
        <v>0</v>
      </c>
      <c r="BK212" s="92">
        <f>IF(V157=0,期末余额_优化情景!V46*BK102,IF(V157&gt;0,V157*BK47,V157*V47))</f>
        <v>0</v>
      </c>
      <c r="BL212" s="92">
        <f>IF(W157=0,期末余额_优化情景!W46*BL102,IF(W157&gt;0,W157*BL47,W157*W47))</f>
        <v>0</v>
      </c>
      <c r="BM212" s="92">
        <f>IF(X157=0,期末余额_优化情景!X46*BM102,IF(X157&gt;0,X157*BM47,X157*X47))</f>
        <v>0</v>
      </c>
      <c r="BN212" s="92">
        <f>IF(Y157=0,期末余额_优化情景!Y46*BN102,IF(Y157&gt;0,Y157*BN47,Y157*Y47))</f>
        <v>0</v>
      </c>
      <c r="BO212" s="92">
        <f>IF(Z157=0,期末余额_优化情景!Z46*BO102,IF(Z157&gt;0,Z157*BO47,Z157*Z47))</f>
        <v>0</v>
      </c>
      <c r="BP212" s="92">
        <f>IF(AA157=0,期末余额_优化情景!AA46*BP102,IF(AA157&gt;0,AA157*BP47,AA157*AA47))</f>
        <v>0</v>
      </c>
      <c r="BQ212" s="92">
        <f>IF(AB157=0,期末余额_优化情景!AB46*BQ102,IF(AB157&gt;0,AB157*BQ47,AB157*AB47))</f>
        <v>0</v>
      </c>
      <c r="BR212" s="92">
        <f>IF(AC157=0,期末余额_优化情景!AC46*BR102,IF(AC157&gt;0,AC157*BR47,AC157*AC47))</f>
        <v>0</v>
      </c>
      <c r="BS212" s="92">
        <f>IF(AD157=0,期末余额_优化情景!AD46*BS102,IF(AD157&gt;0,AD157*BS47,AD157*AD47))</f>
        <v>0</v>
      </c>
      <c r="BT212" s="92">
        <f>IF(AE157=0,期末余额_优化情景!AE46*BT102,IF(AE157&gt;0,AE157*BT47,AE157*AE47))</f>
        <v>0</v>
      </c>
      <c r="BU212" s="92">
        <f>IF(AF157=0,期末余额_优化情景!AF46*BU102,IF(AF157&gt;0,AF157*BU47,AF157*AF47))</f>
        <v>0</v>
      </c>
      <c r="BV212" s="92">
        <f>IF(AG157=0,期末余额_优化情景!AG46*BV102,IF(AG157&gt;0,AG157*BV47,AG157*AG47))</f>
        <v>0</v>
      </c>
      <c r="BW212" s="92">
        <f>IF(AH157=0,期末余额_优化情景!AH46*BW102,IF(AH157&gt;0,AH157*BW47,AH157*AH47))</f>
        <v>0</v>
      </c>
      <c r="BX212" s="92">
        <f>IF(AI157=0,期末余额_优化情景!AI46*BX102,IF(AI157&gt;0,AI157*BX47,AI157*AI47))</f>
        <v>0</v>
      </c>
      <c r="BY212" s="92">
        <f>IF(AJ157=0,期末余额_优化情景!AJ46*BY102,IF(AJ157&gt;0,AJ157*BY47,AJ157*AJ47))</f>
        <v>0</v>
      </c>
      <c r="BZ212" s="92">
        <f>IF(AK157=0,期末余额_优化情景!AK46*BZ102,IF(AK157&gt;0,AK157*BZ47,AK157*AK47))</f>
        <v>0</v>
      </c>
      <c r="CA212" s="92">
        <f>IF(AL157=0,期末余额_优化情景!AL46*CA102,IF(AL157&gt;0,AL157*CA47,AL157*AL47))</f>
        <v>0</v>
      </c>
      <c r="CB212" s="92">
        <f>IF(AM157=0,期末余额_优化情景!AM46*CB102,IF(AM157&gt;0,AM157*CB47,AM157*AM47))</f>
        <v>0</v>
      </c>
      <c r="CC212" s="92">
        <f>IF(AN157=0,期末余额_优化情景!AN46*CC102,IF(AN157&gt;0,AN157*CC47,AN157*AN47))</f>
        <v>0</v>
      </c>
      <c r="CD212" s="92">
        <f>IF(AO157=0,期末余额_优化情景!AO46*CD102,IF(AO157&gt;0,AO157*CD47,AO157*AO47))</f>
        <v>0</v>
      </c>
    </row>
    <row r="213" spans="1:82" ht="15">
      <c r="A213" s="15" t="str">
        <f t="shared" si="5"/>
        <v>拆入资金</v>
      </c>
      <c r="B213" s="92">
        <f>IF(B158=0,存量业务到期结构!E47*B103,IF(B158&gt;0,B158*B48,B158*AQ48))</f>
        <v>298.49666981778</v>
      </c>
      <c r="C213" s="92">
        <f>IF(C158=0,期末余额_优化情景!C47*C103,IF(C158&gt;0,C158*C48,C158*AR48))</f>
        <v>-64</v>
      </c>
      <c r="D213" s="92">
        <f>IF(D158=0,期末余额_优化情景!D47*D103,IF(D158&gt;0,D158*D48,D158*AS48))</f>
        <v>23.029028094533398</v>
      </c>
      <c r="E213" s="92">
        <f>IF(E158=0,期末余额_优化情景!E47*E103,IF(E158&gt;0,E158*E48,E158*AT48))</f>
        <v>23.719928937369389</v>
      </c>
      <c r="F213" s="92">
        <f>IF(F158=0,期末余额_优化情景!F47*F103,IF(F158&gt;0,F158*F48,F158*AU48))</f>
        <v>24.431556805490473</v>
      </c>
      <c r="G213" s="92">
        <f>IF(G158=0,期末余额_优化情景!G47*G103,IF(G158&gt;0,G158*G48,G158*AV48))</f>
        <v>24.685839658671007</v>
      </c>
      <c r="H213" s="92">
        <f>IF(H158=0,期末余额_优化情景!H47*H103,IF(H158&gt;0,H158*H48,H158*AW48))</f>
        <v>24.198363416991274</v>
      </c>
      <c r="I213" s="92">
        <f>IF(I158=0,期末余额_优化情景!I47*I103,IF(I158&gt;0,I158*I48,I158*AX48))</f>
        <v>23.472382514481534</v>
      </c>
      <c r="J213" s="92">
        <f>IF(J158=0,期末余额_优化情景!J47*J103,IF(J158&gt;0,J158*J48,J158*AY48))</f>
        <v>22.768181039047089</v>
      </c>
      <c r="K213" s="92">
        <f>IF(K158=0,期末余额_优化情景!K47*K103,IF(K158&gt;0,K158*K48,K158*AZ48))</f>
        <v>22.085105607875676</v>
      </c>
      <c r="L213" s="92">
        <f>IF(L158=0,期末余额_优化情景!L47*L103,IF(L158&gt;0,L158*L48,L158*BA48))</f>
        <v>21.422522439639405</v>
      </c>
      <c r="M213" s="92">
        <f>IF(M158=0,期末余额_优化情景!M47*M103,IF(M158&gt;0,M158*M48,M158*BB48))</f>
        <v>20.779816766450221</v>
      </c>
      <c r="N213" s="92">
        <f>IF(N158=0,期末余额_优化情景!N47*N103,IF(N158&gt;0,N158*N48,N158*BC48))</f>
        <v>20.156392263456716</v>
      </c>
      <c r="O213" s="92">
        <f>IF(O158=0,期末余额_优化情景!O47*O103,IF(O158&gt;0,O158*O48,O158*BD48))</f>
        <v>19.551670495553015</v>
      </c>
      <c r="P213" s="92">
        <f>IF(P158=0,期末余额_优化情景!P47*P103,IF(P158&gt;0,P158*P48,P158*BE48))</f>
        <v>0</v>
      </c>
      <c r="Q213" s="92">
        <f>IF(Q158=0,期末余额_优化情景!Q47*Q103,IF(Q158&gt;0,Q158*Q48,Q158*BF48))</f>
        <v>0</v>
      </c>
      <c r="R213" s="92">
        <f>IF(R158=0,期末余额_优化情景!R47*R103,IF(R158&gt;0,R158*R48,R158*BG48))</f>
        <v>0</v>
      </c>
      <c r="S213" s="92">
        <f>IF(S158=0,期末余额_优化情景!S47*S103,IF(S158&gt;0,S158*S48,S158*BH48))</f>
        <v>0</v>
      </c>
      <c r="T213" s="92">
        <f>IF(T158=0,期末余额_优化情景!T47*T103,IF(T158&gt;0,T158*T48,T158*BI48))</f>
        <v>0</v>
      </c>
      <c r="U213" s="92">
        <f>IF(U158=0,期末余额_优化情景!U47*U103,IF(U158&gt;0,U158*U48,U158*BJ48))</f>
        <v>0</v>
      </c>
      <c r="V213" s="92">
        <f>IF(V158=0,期末余额_优化情景!V47*V103,IF(V158&gt;0,V158*V48,V158*BK48))</f>
        <v>0</v>
      </c>
      <c r="W213" s="92">
        <f>IF(W158=0,期末余额_优化情景!W47*W103,IF(W158&gt;0,W158*W48,W158*BL48))</f>
        <v>0</v>
      </c>
      <c r="X213" s="92">
        <f>IF(X158=0,期末余额_优化情景!X47*X103,IF(X158&gt;0,X158*X48,X158*BM48))</f>
        <v>0</v>
      </c>
      <c r="Y213" s="92">
        <f>IF(Y158=0,期末余额_优化情景!Y47*Y103,IF(Y158&gt;0,Y158*Y48,Y158*BN48))</f>
        <v>0</v>
      </c>
      <c r="Z213" s="92">
        <f>IF(Z158=0,期末余额_优化情景!Z47*Z103,IF(Z158&gt;0,Z158*Z48,Z158*BO48))</f>
        <v>0</v>
      </c>
      <c r="AA213" s="92">
        <f>IF(AA158=0,期末余额_优化情景!AA47*AA103,IF(AA158&gt;0,AA158*AA48,AA158*BP48))</f>
        <v>0</v>
      </c>
      <c r="AB213" s="92">
        <f>IF(AB158=0,期末余额_优化情景!AB47*AB103,IF(AB158&gt;0,AB158*AB48,AB158*BQ48))</f>
        <v>0</v>
      </c>
      <c r="AC213" s="92">
        <f>IF(AC158=0,期末余额_优化情景!AC47*AC103,IF(AC158&gt;0,AC158*AC48,AC158*BR48))</f>
        <v>0</v>
      </c>
      <c r="AD213" s="92">
        <f>IF(AD158=0,期末余额_优化情景!AD47*AD103,IF(AD158&gt;0,AD158*AD48,AD158*BS48))</f>
        <v>0</v>
      </c>
      <c r="AE213" s="92">
        <f>IF(AE158=0,期末余额_优化情景!AE47*AE103,IF(AE158&gt;0,AE158*AE48,AE158*BT48))</f>
        <v>0</v>
      </c>
      <c r="AF213" s="92">
        <f>IF(AF158=0,期末余额_优化情景!AF47*AF103,IF(AF158&gt;0,AF158*AF48,AF158*BU48))</f>
        <v>0</v>
      </c>
      <c r="AG213" s="92">
        <f>IF(AG158=0,期末余额_优化情景!AG47*AG103,IF(AG158&gt;0,AG158*AG48,AG158*BV48))</f>
        <v>0</v>
      </c>
      <c r="AH213" s="92">
        <f>IF(AH158=0,期末余额_优化情景!AH47*AH103,IF(AH158&gt;0,AH158*AH48,AH158*BW48))</f>
        <v>0</v>
      </c>
      <c r="AI213" s="92">
        <f>IF(AI158=0,期末余额_优化情景!AI47*AI103,IF(AI158&gt;0,AI158*AI48,AI158*BX48))</f>
        <v>0</v>
      </c>
      <c r="AJ213" s="92">
        <f>IF(AJ158=0,期末余额_优化情景!AJ47*AJ103,IF(AJ158&gt;0,AJ158*AJ48,AJ158*BY48))</f>
        <v>0</v>
      </c>
      <c r="AK213" s="92">
        <f>IF(AK158=0,期末余额_优化情景!AK47*AK103,IF(AK158&gt;0,AK158*AK48,AK158*BZ48))</f>
        <v>0</v>
      </c>
      <c r="AL213" s="92">
        <f>IF(AL158=0,期末余额_优化情景!AL47*AL103,IF(AL158&gt;0,AL158*AL48,AL158*CA48))</f>
        <v>0</v>
      </c>
      <c r="AM213" s="92">
        <f>IF(AM158=0,期末余额_优化情景!AM47*AM103,IF(AM158&gt;0,AM158*AM48,AM158*CB48))</f>
        <v>0</v>
      </c>
      <c r="AN213" s="92">
        <f>IF(AN158=0,期末余额_优化情景!AN47*AN103,IF(AN158&gt;0,AN158*AN48,AN158*CC48))</f>
        <v>0</v>
      </c>
      <c r="AO213" s="92">
        <f>IF(AO158=0,期末余额_优化情景!AO47*AO103,IF(AO158&gt;0,AO158*AO48,AO158*CD48))</f>
        <v>0</v>
      </c>
      <c r="AQ213" s="92">
        <f>IF(B158=0,存量业务到期结构!E47*AQ103,IF(B158&gt;0,B158*AQ48,B158*B48))</f>
        <v>227.42603414688003</v>
      </c>
      <c r="AR213" s="92">
        <f>IF(C158=0,期末余额_优化情景!C47*AR103,IF(C158&gt;0,C158*AR48,C158*C48))</f>
        <v>-96</v>
      </c>
      <c r="AS213" s="92">
        <f>IF(D158=0,期末余额_优化情景!D47*AS103,IF(D158&gt;0,D158*AS48,D158*D48))</f>
        <v>-23.029028094533398</v>
      </c>
      <c r="AT213" s="92">
        <f>IF(E158=0,期末余额_优化情景!E47*AT103,IF(E158&gt;0,E158*AT48,E158*E48))</f>
        <v>-23.719928937369389</v>
      </c>
      <c r="AU213" s="92">
        <f>IF(F158=0,期末余额_优化情景!F47*AU103,IF(F158&gt;0,F158*AU48,F158*F48))</f>
        <v>-24.431556805490473</v>
      </c>
      <c r="AV213" s="92">
        <f>IF(G158=0,期末余额_优化情景!G47*AV103,IF(G158&gt;0,G158*AV48,G158*G48))</f>
        <v>-24.685839658671007</v>
      </c>
      <c r="AW213" s="92">
        <f>IF(H158=0,期末余额_优化情景!H47*AW103,IF(H158&gt;0,H158*AW48,H158*H48))</f>
        <v>-24.198363416991274</v>
      </c>
      <c r="AX213" s="92">
        <f>IF(I158=0,期末余额_优化情景!I47*AX103,IF(I158&gt;0,I158*AX48,I158*I48))</f>
        <v>-23.472382514481534</v>
      </c>
      <c r="AY213" s="92">
        <f>IF(J158=0,期末余额_优化情景!J47*AY103,IF(J158&gt;0,J158*AY48,J158*J48))</f>
        <v>-22.768181039047089</v>
      </c>
      <c r="AZ213" s="92">
        <f>IF(K158=0,期末余额_优化情景!K47*AZ103,IF(K158&gt;0,K158*AZ48,K158*K48))</f>
        <v>-22.085105607875676</v>
      </c>
      <c r="BA213" s="92">
        <f>IF(L158=0,期末余额_优化情景!L47*BA103,IF(L158&gt;0,L158*BA48,L158*L48))</f>
        <v>-21.422522439639405</v>
      </c>
      <c r="BB213" s="92">
        <f>IF(M158=0,期末余额_优化情景!M47*BB103,IF(M158&gt;0,M158*BB48,M158*M48))</f>
        <v>-20.779816766450221</v>
      </c>
      <c r="BC213" s="92">
        <f>IF(N158=0,期末余额_优化情景!N47*BC103,IF(N158&gt;0,N158*BC48,N158*N48))</f>
        <v>-20.156392263456716</v>
      </c>
      <c r="BD213" s="92">
        <f>IF(O158=0,期末余额_优化情景!O47*BD103,IF(O158&gt;0,O158*BD48,O158*O48))</f>
        <v>-19.551670495553015</v>
      </c>
      <c r="BE213" s="92">
        <f>IF(P158=0,期末余额_优化情景!P47*BE103,IF(P158&gt;0,P158*BE48,P158*P48))</f>
        <v>0</v>
      </c>
      <c r="BF213" s="92">
        <f>IF(Q158=0,期末余额_优化情景!Q47*BF103,IF(Q158&gt;0,Q158*BF48,Q158*Q48))</f>
        <v>0</v>
      </c>
      <c r="BG213" s="92">
        <f>IF(R158=0,期末余额_优化情景!R47*BG103,IF(R158&gt;0,R158*BG48,R158*R48))</f>
        <v>0</v>
      </c>
      <c r="BH213" s="92">
        <f>IF(S158=0,期末余额_优化情景!S47*BH103,IF(S158&gt;0,S158*BH48,S158*S48))</f>
        <v>0</v>
      </c>
      <c r="BI213" s="92">
        <f>IF(T158=0,期末余额_优化情景!T47*BI103,IF(T158&gt;0,T158*BI48,T158*T48))</f>
        <v>0</v>
      </c>
      <c r="BJ213" s="92">
        <f>IF(U158=0,期末余额_优化情景!U47*BJ103,IF(U158&gt;0,U158*BJ48,U158*U48))</f>
        <v>0</v>
      </c>
      <c r="BK213" s="92">
        <f>IF(V158=0,期末余额_优化情景!V47*BK103,IF(V158&gt;0,V158*BK48,V158*V48))</f>
        <v>0</v>
      </c>
      <c r="BL213" s="92">
        <f>IF(W158=0,期末余额_优化情景!W47*BL103,IF(W158&gt;0,W158*BL48,W158*W48))</f>
        <v>0</v>
      </c>
      <c r="BM213" s="92">
        <f>IF(X158=0,期末余额_优化情景!X47*BM103,IF(X158&gt;0,X158*BM48,X158*X48))</f>
        <v>0</v>
      </c>
      <c r="BN213" s="92">
        <f>IF(Y158=0,期末余额_优化情景!Y47*BN103,IF(Y158&gt;0,Y158*BN48,Y158*Y48))</f>
        <v>0</v>
      </c>
      <c r="BO213" s="92">
        <f>IF(Z158=0,期末余额_优化情景!Z47*BO103,IF(Z158&gt;0,Z158*BO48,Z158*Z48))</f>
        <v>0</v>
      </c>
      <c r="BP213" s="92">
        <f>IF(AA158=0,期末余额_优化情景!AA47*BP103,IF(AA158&gt;0,AA158*BP48,AA158*AA48))</f>
        <v>0</v>
      </c>
      <c r="BQ213" s="92">
        <f>IF(AB158=0,期末余额_优化情景!AB47*BQ103,IF(AB158&gt;0,AB158*BQ48,AB158*AB48))</f>
        <v>0</v>
      </c>
      <c r="BR213" s="92">
        <f>IF(AC158=0,期末余额_优化情景!AC47*BR103,IF(AC158&gt;0,AC158*BR48,AC158*AC48))</f>
        <v>0</v>
      </c>
      <c r="BS213" s="92">
        <f>IF(AD158=0,期末余额_优化情景!AD47*BS103,IF(AD158&gt;0,AD158*BS48,AD158*AD48))</f>
        <v>0</v>
      </c>
      <c r="BT213" s="92">
        <f>IF(AE158=0,期末余额_优化情景!AE47*BT103,IF(AE158&gt;0,AE158*BT48,AE158*AE48))</f>
        <v>0</v>
      </c>
      <c r="BU213" s="92">
        <f>IF(AF158=0,期末余额_优化情景!AF47*BU103,IF(AF158&gt;0,AF158*BU48,AF158*AF48))</f>
        <v>0</v>
      </c>
      <c r="BV213" s="92">
        <f>IF(AG158=0,期末余额_优化情景!AG47*BV103,IF(AG158&gt;0,AG158*BV48,AG158*AG48))</f>
        <v>0</v>
      </c>
      <c r="BW213" s="92">
        <f>IF(AH158=0,期末余额_优化情景!AH47*BW103,IF(AH158&gt;0,AH158*BW48,AH158*AH48))</f>
        <v>0</v>
      </c>
      <c r="BX213" s="92">
        <f>IF(AI158=0,期末余额_优化情景!AI47*BX103,IF(AI158&gt;0,AI158*BX48,AI158*AI48))</f>
        <v>0</v>
      </c>
      <c r="BY213" s="92">
        <f>IF(AJ158=0,期末余额_优化情景!AJ47*BY103,IF(AJ158&gt;0,AJ158*BY48,AJ158*AJ48))</f>
        <v>0</v>
      </c>
      <c r="BZ213" s="92">
        <f>IF(AK158=0,期末余额_优化情景!AK47*BZ103,IF(AK158&gt;0,AK158*BZ48,AK158*AK48))</f>
        <v>0</v>
      </c>
      <c r="CA213" s="92">
        <f>IF(AL158=0,期末余额_优化情景!AL47*CA103,IF(AL158&gt;0,AL158*CA48,AL158*AL48))</f>
        <v>0</v>
      </c>
      <c r="CB213" s="92">
        <f>IF(AM158=0,期末余额_优化情景!AM47*CB103,IF(AM158&gt;0,AM158*CB48,AM158*AM48))</f>
        <v>0</v>
      </c>
      <c r="CC213" s="92">
        <f>IF(AN158=0,期末余额_优化情景!AN47*CC103,IF(AN158&gt;0,AN158*CC48,AN158*AN48))</f>
        <v>0</v>
      </c>
      <c r="CD213" s="92">
        <f>IF(AO158=0,期末余额_优化情景!AO47*CD103,IF(AO158&gt;0,AO158*CD48,AO158*AO48))</f>
        <v>0</v>
      </c>
    </row>
    <row r="214" spans="1:82" ht="15">
      <c r="A214" s="15" t="str">
        <f t="shared" si="5"/>
        <v>卖出回购金融资产</v>
      </c>
      <c r="B214" s="75"/>
      <c r="C214" s="75"/>
      <c r="D214" s="75"/>
      <c r="E214" s="75"/>
      <c r="F214" s="75"/>
      <c r="G214" s="75"/>
      <c r="H214" s="75"/>
      <c r="I214" s="75"/>
      <c r="J214" s="75"/>
      <c r="K214" s="75"/>
      <c r="L214" s="75"/>
      <c r="M214" s="75"/>
      <c r="N214" s="75"/>
      <c r="O214" s="75"/>
      <c r="P214" s="75"/>
      <c r="Q214" s="75"/>
      <c r="R214" s="75"/>
      <c r="S214" s="75"/>
      <c r="T214" s="75"/>
      <c r="U214" s="75"/>
      <c r="V214" s="75"/>
      <c r="W214" s="75"/>
      <c r="X214" s="75"/>
      <c r="Y214" s="75"/>
      <c r="Z214" s="75"/>
      <c r="AA214" s="75"/>
      <c r="AB214" s="75"/>
      <c r="AC214" s="75"/>
      <c r="AD214" s="75"/>
      <c r="AE214" s="75"/>
      <c r="AF214" s="75"/>
      <c r="AG214" s="75"/>
      <c r="AH214" s="75"/>
      <c r="AI214" s="75"/>
      <c r="AJ214" s="75"/>
      <c r="AK214" s="75"/>
      <c r="AL214" s="75"/>
      <c r="AM214" s="75"/>
      <c r="AN214" s="75"/>
      <c r="AO214" s="75"/>
      <c r="AQ214" s="75"/>
      <c r="AR214" s="75"/>
      <c r="AS214" s="75"/>
      <c r="AT214" s="75"/>
      <c r="AU214" s="75"/>
      <c r="AV214" s="75"/>
      <c r="AW214" s="75"/>
      <c r="AX214" s="75"/>
      <c r="AY214" s="75"/>
      <c r="AZ214" s="75"/>
      <c r="BA214" s="75"/>
      <c r="BB214" s="75"/>
      <c r="BC214" s="75"/>
      <c r="BD214" s="75"/>
      <c r="BE214" s="75"/>
      <c r="BF214" s="75"/>
      <c r="BG214" s="75"/>
      <c r="BH214" s="75"/>
      <c r="BI214" s="75"/>
      <c r="BJ214" s="75"/>
      <c r="BK214" s="75"/>
      <c r="BL214" s="75"/>
      <c r="BM214" s="75"/>
      <c r="BN214" s="75"/>
      <c r="BO214" s="75"/>
      <c r="BP214" s="75"/>
      <c r="BQ214" s="75"/>
      <c r="BR214" s="75"/>
      <c r="BS214" s="75"/>
      <c r="BT214" s="75"/>
      <c r="BU214" s="75"/>
      <c r="BV214" s="75"/>
      <c r="BW214" s="75"/>
      <c r="BX214" s="75"/>
      <c r="BY214" s="75"/>
      <c r="BZ214" s="75"/>
      <c r="CA214" s="75"/>
      <c r="CB214" s="75"/>
      <c r="CC214" s="75"/>
      <c r="CD214" s="75"/>
    </row>
    <row r="215" spans="1:82" ht="16.5">
      <c r="A215" s="17" t="str">
        <f t="shared" si="5"/>
        <v>卖出回购债券</v>
      </c>
      <c r="B215" s="92">
        <f>IF(B160=0,存量业务到期结构!E49*B105,IF(B160&gt;0,B160*B50,B160*AQ50))</f>
        <v>152.81895964367968</v>
      </c>
      <c r="C215" s="92">
        <f>IF(C160=0,期末余额_优化情景!C49*C105,IF(C160&gt;0,C160*C50,C160*AR50))</f>
        <v>15.3172415295984</v>
      </c>
      <c r="D215" s="92">
        <f>IF(D160=0,期末余额_优化情景!D49*D105,IF(D160&gt;0,D160*D50,D160*AS50))</f>
        <v>15.776788775486351</v>
      </c>
      <c r="E215" s="92">
        <f>IF(E160=0,期末余额_优化情景!E49*E105,IF(E160&gt;0,E160*E50,E160*AT50))</f>
        <v>16.250122438750939</v>
      </c>
      <c r="F215" s="92">
        <f>IF(F160=0,期末余额_优化情景!F49*F105,IF(F160&gt;0,F160*F50,F160*AU50))</f>
        <v>16.73765611191347</v>
      </c>
      <c r="G215" s="172">
        <f>IF(G160=0,期末余额_优化情景!G49*G105,IF(G160&gt;0,G160*G50,G160*AV50))</f>
        <v>16.235496428556061</v>
      </c>
      <c r="H215" s="92">
        <f>IF(H160=0,期末余额_优化情景!H49*H105,IF(H160&gt;0,H160*H50,H160*AW50))</f>
        <v>15.748401535699381</v>
      </c>
      <c r="I215" s="92">
        <f>IF(I160=0,期末余额_优化情景!I49*I105,IF(I160&gt;0,I160*I50,I160*AX50))</f>
        <v>15.275919489628398</v>
      </c>
      <c r="J215" s="92">
        <f>IF(J160=0,期末余额_优化情景!J49*J105,IF(J160&gt;0,J160*J50,J160*AY50))</f>
        <v>14.817611904939547</v>
      </c>
      <c r="K215" s="92">
        <f>IF(K160=0,期末余额_优化情景!K49*K105,IF(K160&gt;0,K160*K50,K160*AZ50))</f>
        <v>14.373053547791361</v>
      </c>
      <c r="L215" s="92">
        <f>IF(L160=0,期末余额_优化情景!L49*L105,IF(L160&gt;0,L160*L50,L160*BA50))</f>
        <v>13.94183194135762</v>
      </c>
      <c r="M215" s="92">
        <f>IF(M160=0,期末余额_优化情景!M49*M105,IF(M160&gt;0,M160*M50,M160*BB50))</f>
        <v>13.523546983116892</v>
      </c>
      <c r="N215" s="92">
        <f>IF(N160=0,期末余额_优化情景!N49*N105,IF(N160&gt;0,N160*N50,N160*BC50))</f>
        <v>13.117810573623384</v>
      </c>
      <c r="O215" s="92">
        <f>IF(O160=0,期末余额_优化情景!O49*O105,IF(O160&gt;0,O160*O50,O160*BD50))</f>
        <v>12.724246256414682</v>
      </c>
      <c r="P215" s="92">
        <f>IF(P160=0,期末余额_优化情景!P49*P105,IF(P160&gt;0,P160*P50,P160*BE50))</f>
        <v>0</v>
      </c>
      <c r="Q215" s="92">
        <f>IF(Q160=0,期末余额_优化情景!Q49*Q105,IF(Q160&gt;0,Q160*Q50,Q160*BF50))</f>
        <v>0</v>
      </c>
      <c r="R215" s="92">
        <f>IF(R160=0,期末余额_优化情景!R49*R105,IF(R160&gt;0,R160*R50,R160*BG50))</f>
        <v>0</v>
      </c>
      <c r="S215" s="92">
        <f>IF(S160=0,期末余额_优化情景!S49*S105,IF(S160&gt;0,S160*S50,S160*BH50))</f>
        <v>0</v>
      </c>
      <c r="T215" s="92">
        <f>IF(T160=0,期末余额_优化情景!T49*T105,IF(T160&gt;0,T160*T50,T160*BI50))</f>
        <v>0</v>
      </c>
      <c r="U215" s="92">
        <f>IF(U160=0,期末余额_优化情景!U49*U105,IF(U160&gt;0,U160*U50,U160*BJ50))</f>
        <v>0</v>
      </c>
      <c r="V215" s="92">
        <f>IF(V160=0,期末余额_优化情景!V49*V105,IF(V160&gt;0,V160*V50,V160*BK50))</f>
        <v>0</v>
      </c>
      <c r="W215" s="92">
        <f>IF(W160=0,期末余额_优化情景!W49*W105,IF(W160&gt;0,W160*W50,W160*BL50))</f>
        <v>0</v>
      </c>
      <c r="X215" s="92">
        <f>IF(X160=0,期末余额_优化情景!X49*X105,IF(X160&gt;0,X160*X50,X160*BM50))</f>
        <v>0</v>
      </c>
      <c r="Y215" s="92">
        <f>IF(Y160=0,期末余额_优化情景!Y49*Y105,IF(Y160&gt;0,Y160*Y50,Y160*BN50))</f>
        <v>0</v>
      </c>
      <c r="Z215" s="92">
        <f>IF(Z160=0,期末余额_优化情景!Z49*Z105,IF(Z160&gt;0,Z160*Z50,Z160*BO50))</f>
        <v>0</v>
      </c>
      <c r="AA215" s="92">
        <f>IF(AA160=0,期末余额_优化情景!AA49*AA105,IF(AA160&gt;0,AA160*AA50,AA160*BP50))</f>
        <v>0</v>
      </c>
      <c r="AB215" s="92">
        <f>IF(AB160=0,期末余额_优化情景!AB49*AB105,IF(AB160&gt;0,AB160*AB50,AB160*BQ50))</f>
        <v>0</v>
      </c>
      <c r="AC215" s="92">
        <f>IF(AC160=0,期末余额_优化情景!AC49*AC105,IF(AC160&gt;0,AC160*AC50,AC160*BR50))</f>
        <v>0</v>
      </c>
      <c r="AD215" s="92">
        <f>IF(AD160=0,期末余额_优化情景!AD49*AD105,IF(AD160&gt;0,AD160*AD50,AD160*BS50))</f>
        <v>0</v>
      </c>
      <c r="AE215" s="92">
        <f>IF(AE160=0,期末余额_优化情景!AE49*AE105,IF(AE160&gt;0,AE160*AE50,AE160*BT50))</f>
        <v>0</v>
      </c>
      <c r="AF215" s="92">
        <f>IF(AF160=0,期末余额_优化情景!AF49*AF105,IF(AF160&gt;0,AF160*AF50,AF160*BU50))</f>
        <v>0</v>
      </c>
      <c r="AG215" s="92">
        <f>IF(AG160=0,期末余额_优化情景!AG49*AG105,IF(AG160&gt;0,AG160*AG50,AG160*BV50))</f>
        <v>0</v>
      </c>
      <c r="AH215" s="92">
        <f>IF(AH160=0,期末余额_优化情景!AH49*AH105,IF(AH160&gt;0,AH160*AH50,AH160*BW50))</f>
        <v>0</v>
      </c>
      <c r="AI215" s="92">
        <f>IF(AI160=0,期末余额_优化情景!AI49*AI105,IF(AI160&gt;0,AI160*AI50,AI160*BX50))</f>
        <v>0</v>
      </c>
      <c r="AJ215" s="92">
        <f>IF(AJ160=0,期末余额_优化情景!AJ49*AJ105,IF(AJ160&gt;0,AJ160*AJ50,AJ160*BY50))</f>
        <v>0</v>
      </c>
      <c r="AK215" s="92">
        <f>IF(AK160=0,期末余额_优化情景!AK49*AK105,IF(AK160&gt;0,AK160*AK50,AK160*BZ50))</f>
        <v>0</v>
      </c>
      <c r="AL215" s="92">
        <f>IF(AL160=0,期末余额_优化情景!AL49*AL105,IF(AL160&gt;0,AL160*AL50,AL160*CA50))</f>
        <v>0</v>
      </c>
      <c r="AM215" s="92">
        <f>IF(AM160=0,期末余额_优化情景!AM49*AM105,IF(AM160&gt;0,AM160*AM50,AM160*CB50))</f>
        <v>0</v>
      </c>
      <c r="AN215" s="92">
        <f>IF(AN160=0,期末余额_优化情景!AN49*AN105,IF(AN160&gt;0,AN160*AN50,AN160*CC50))</f>
        <v>0</v>
      </c>
      <c r="AO215" s="92">
        <f>IF(AO160=0,期末余额_优化情景!AO49*AO105,IF(AO160&gt;0,AO160*AO50,AO160*CD50))</f>
        <v>0</v>
      </c>
      <c r="AQ215" s="92">
        <f>IF(B160=0,存量业务到期结构!E49*AQ105,IF(B160&gt;0,B160*AQ50,B160*B50))</f>
        <v>101.87930642911979</v>
      </c>
      <c r="AR215" s="92">
        <f>IF(C160=0,期末余额_优化情景!C49*AR105,IF(C160&gt;0,C160*AR50,C160*C50))</f>
        <v>-15.3172415295984</v>
      </c>
      <c r="AS215" s="92">
        <f>IF(D160=0,期末余额_优化情景!D49*AS105,IF(D160&gt;0,D160*AS50,D160*D50))</f>
        <v>-15.776788775486351</v>
      </c>
      <c r="AT215" s="92">
        <f>IF(E160=0,期末余额_优化情景!E49*AT105,IF(E160&gt;0,E160*AT50,E160*E50))</f>
        <v>-16.250122438750939</v>
      </c>
      <c r="AU215" s="92">
        <f>IF(F160=0,期末余额_优化情景!F49*AU105,IF(F160&gt;0,F160*AU50,F160*F50))</f>
        <v>-16.73765611191347</v>
      </c>
      <c r="AV215" s="92">
        <f>IF(G160=0,期末余额_优化情景!G49*AV105,IF(G160&gt;0,G160*AV50,G160*G50))</f>
        <v>-16.235496428556061</v>
      </c>
      <c r="AW215" s="92">
        <f>IF(H160=0,期末余额_优化情景!H49*AW105,IF(H160&gt;0,H160*AW50,H160*H50))</f>
        <v>-15.748401535699381</v>
      </c>
      <c r="AX215" s="92">
        <f>IF(I160=0,期末余额_优化情景!I49*AX105,IF(I160&gt;0,I160*AX50,I160*I50))</f>
        <v>-15.275919489628398</v>
      </c>
      <c r="AY215" s="92">
        <f>IF(J160=0,期末余额_优化情景!J49*AY105,IF(J160&gt;0,J160*AY50,J160*J50))</f>
        <v>-14.817611904939547</v>
      </c>
      <c r="AZ215" s="92">
        <f>IF(K160=0,期末余额_优化情景!K49*AZ105,IF(K160&gt;0,K160*AZ50,K160*K50))</f>
        <v>-14.373053547791361</v>
      </c>
      <c r="BA215" s="92">
        <f>IF(L160=0,期末余额_优化情景!L49*BA105,IF(L160&gt;0,L160*BA50,L160*L50))</f>
        <v>-13.94183194135762</v>
      </c>
      <c r="BB215" s="92">
        <f>IF(M160=0,期末余额_优化情景!M49*BB105,IF(M160&gt;0,M160*BB50,M160*M50))</f>
        <v>-13.523546983116892</v>
      </c>
      <c r="BC215" s="92">
        <f>IF(N160=0,期末余额_优化情景!N49*BC105,IF(N160&gt;0,N160*BC50,N160*N50))</f>
        <v>-13.117810573623384</v>
      </c>
      <c r="BD215" s="92">
        <f>IF(O160=0,期末余额_优化情景!O49*BD105,IF(O160&gt;0,O160*BD50,O160*O50))</f>
        <v>-12.724246256414682</v>
      </c>
      <c r="BE215" s="92">
        <f>IF(P160=0,期末余额_优化情景!P49*BE105,IF(P160&gt;0,P160*BE50,P160*P50))</f>
        <v>0</v>
      </c>
      <c r="BF215" s="92">
        <f>IF(Q160=0,期末余额_优化情景!Q49*BF105,IF(Q160&gt;0,Q160*BF50,Q160*Q50))</f>
        <v>0</v>
      </c>
      <c r="BG215" s="92">
        <f>IF(R160=0,期末余额_优化情景!R49*BG105,IF(R160&gt;0,R160*BG50,R160*R50))</f>
        <v>0</v>
      </c>
      <c r="BH215" s="92">
        <f>IF(S160=0,期末余额_优化情景!S49*BH105,IF(S160&gt;0,S160*BH50,S160*S50))</f>
        <v>0</v>
      </c>
      <c r="BI215" s="92">
        <f>IF(T160=0,期末余额_优化情景!T49*BI105,IF(T160&gt;0,T160*BI50,T160*T50))</f>
        <v>0</v>
      </c>
      <c r="BJ215" s="92">
        <f>IF(U160=0,期末余额_优化情景!U49*BJ105,IF(U160&gt;0,U160*BJ50,U160*U50))</f>
        <v>0</v>
      </c>
      <c r="BK215" s="92">
        <f>IF(V160=0,期末余额_优化情景!V49*BK105,IF(V160&gt;0,V160*BK50,V160*V50))</f>
        <v>0</v>
      </c>
      <c r="BL215" s="92">
        <f>IF(W160=0,期末余额_优化情景!W49*BL105,IF(W160&gt;0,W160*BL50,W160*W50))</f>
        <v>0</v>
      </c>
      <c r="BM215" s="92">
        <f>IF(X160=0,期末余额_优化情景!X49*BM105,IF(X160&gt;0,X160*BM50,X160*X50))</f>
        <v>0</v>
      </c>
      <c r="BN215" s="92">
        <f>IF(Y160=0,期末余额_优化情景!Y49*BN105,IF(Y160&gt;0,Y160*BN50,Y160*Y50))</f>
        <v>0</v>
      </c>
      <c r="BO215" s="92">
        <f>IF(Z160=0,期末余额_优化情景!Z49*BO105,IF(Z160&gt;0,Z160*BO50,Z160*Z50))</f>
        <v>0</v>
      </c>
      <c r="BP215" s="92">
        <f>IF(AA160=0,期末余额_优化情景!AA49*BP105,IF(AA160&gt;0,AA160*BP50,AA160*AA50))</f>
        <v>0</v>
      </c>
      <c r="BQ215" s="92">
        <f>IF(AB160=0,期末余额_优化情景!AB49*BQ105,IF(AB160&gt;0,AB160*BQ50,AB160*AB50))</f>
        <v>0</v>
      </c>
      <c r="BR215" s="92">
        <f>IF(AC160=0,期末余额_优化情景!AC49*BR105,IF(AC160&gt;0,AC160*BR50,AC160*AC50))</f>
        <v>0</v>
      </c>
      <c r="BS215" s="92">
        <f>IF(AD160=0,期末余额_优化情景!AD49*BS105,IF(AD160&gt;0,AD160*BS50,AD160*AD50))</f>
        <v>0</v>
      </c>
      <c r="BT215" s="92">
        <f>IF(AE160=0,期末余额_优化情景!AE49*BT105,IF(AE160&gt;0,AE160*BT50,AE160*AE50))</f>
        <v>0</v>
      </c>
      <c r="BU215" s="92">
        <f>IF(AF160=0,期末余额_优化情景!AF49*BU105,IF(AF160&gt;0,AF160*BU50,AF160*AF50))</f>
        <v>0</v>
      </c>
      <c r="BV215" s="92">
        <f>IF(AG160=0,期末余额_优化情景!AG49*BV105,IF(AG160&gt;0,AG160*BV50,AG160*AG50))</f>
        <v>0</v>
      </c>
      <c r="BW215" s="92">
        <f>IF(AH160=0,期末余额_优化情景!AH49*BW105,IF(AH160&gt;0,AH160*BW50,AH160*AH50))</f>
        <v>0</v>
      </c>
      <c r="BX215" s="92">
        <f>IF(AI160=0,期末余额_优化情景!AI49*BX105,IF(AI160&gt;0,AI160*BX50,AI160*AI50))</f>
        <v>0</v>
      </c>
      <c r="BY215" s="92">
        <f>IF(AJ160=0,期末余额_优化情景!AJ49*BY105,IF(AJ160&gt;0,AJ160*BY50,AJ160*AJ50))</f>
        <v>0</v>
      </c>
      <c r="BZ215" s="92">
        <f>IF(AK160=0,期末余额_优化情景!AK49*BZ105,IF(AK160&gt;0,AK160*BZ50,AK160*AK50))</f>
        <v>0</v>
      </c>
      <c r="CA215" s="92">
        <f>IF(AL160=0,期末余额_优化情景!AL49*CA105,IF(AL160&gt;0,AL160*CA50,AL160*AL50))</f>
        <v>0</v>
      </c>
      <c r="CB215" s="92">
        <f>IF(AM160=0,期末余额_优化情景!AM49*CB105,IF(AM160&gt;0,AM160*CB50,AM160*AM50))</f>
        <v>0</v>
      </c>
      <c r="CC215" s="92">
        <f>IF(AN160=0,期末余额_优化情景!AN49*CC105,IF(AN160&gt;0,AN160*CC50,AN160*AN50))</f>
        <v>0</v>
      </c>
      <c r="CD215" s="92">
        <f>IF(AO160=0,期末余额_优化情景!AO49*CD105,IF(AO160&gt;0,AO160*CD50,AO160*AO50))</f>
        <v>0</v>
      </c>
    </row>
    <row r="216" spans="1:82" ht="16.5">
      <c r="A216" s="17" t="str">
        <f t="shared" si="5"/>
        <v>卖出回购票据</v>
      </c>
      <c r="B216" s="92">
        <f>IF(B161=0,存量业务到期结构!E50*B106,IF(B161&gt;0,B161*B51,B161*AQ51))</f>
        <v>3.138562439639986</v>
      </c>
      <c r="C216" s="92">
        <f>IF(C161=0,期末余额_优化情景!C50*C106,IF(C161&gt;0,C161*C51,C161*AR51))</f>
        <v>648</v>
      </c>
      <c r="D216" s="92">
        <f>IF(D161=0,期末余额_优化情景!D50*D106,IF(D161&gt;0,D161*D51,D161*AS51))</f>
        <v>4.0290152310306997</v>
      </c>
      <c r="E216" s="92">
        <f>IF(E161=0,期末余额_优化情景!E50*E106,IF(E161&gt;0,E161*E51,E161*AT51))</f>
        <v>4.0491653071858531</v>
      </c>
      <c r="F216" s="92">
        <f>IF(F161=0,期末余额_优化情景!F50*F106,IF(F161&gt;0,F161*F51,F161*AU51))</f>
        <v>4.0694161337217825</v>
      </c>
      <c r="G216" s="92">
        <f>IF(G161=0,期末余额_优化情景!G50*G106,IF(G161&gt;0,G161*G51,G161*AV51))</f>
        <v>4.049064053053173</v>
      </c>
      <c r="H216" s="92">
        <f>IF(H161=0,期末余额_优化情景!H50*H106,IF(H161&gt;0,H161*H51,H161*AW51))</f>
        <v>4.0288137327879081</v>
      </c>
      <c r="I216" s="92">
        <f>IF(I161=0,期末余额_优化情景!I50*I106,IF(I161&gt;0,I161*I51,I161*AX51))</f>
        <v>4.0086646641239678</v>
      </c>
      <c r="J216" s="92">
        <f>IF(J161=0,期末余额_优化情景!J50*J106,IF(J161&gt;0,J161*J51,J161*AY51))</f>
        <v>3.9886163408033481</v>
      </c>
      <c r="K216" s="92">
        <f>IF(K161=0,期末余额_优化情景!K50*K106,IF(K161&gt;0,K161*K51,K161*AZ51))</f>
        <v>3.9686682590993314</v>
      </c>
      <c r="L216" s="92">
        <f>IF(L161=0,期末余额_优化情景!L50*L106,IF(L161&gt;0,L161*L51,L161*BA51))</f>
        <v>3.948819917803835</v>
      </c>
      <c r="M216" s="92">
        <f>IF(M161=0,期末余额_优化情景!M50*M106,IF(M161&gt;0,M161*M51,M161*BB51))</f>
        <v>3.9290708182148162</v>
      </c>
      <c r="N216" s="92">
        <f>IF(N161=0,期末余额_优化情景!N50*N106,IF(N161&gt;0,N161*N51,N161*BC51))</f>
        <v>3.9094204641237416</v>
      </c>
      <c r="O216" s="92">
        <f>IF(O161=0,期末余额_优化情景!O50*O106,IF(O161&gt;0,O161*O51,O161*BD51))</f>
        <v>3.8898683618031233</v>
      </c>
      <c r="P216" s="92">
        <f>IF(P161=0,期末余额_优化情景!P50*P106,IF(P161&gt;0,P161*P51,P161*BE51))</f>
        <v>0</v>
      </c>
      <c r="Q216" s="92">
        <f>IF(Q161=0,期末余额_优化情景!Q50*Q106,IF(Q161&gt;0,Q161*Q51,Q161*BF51))</f>
        <v>0</v>
      </c>
      <c r="R216" s="92">
        <f>IF(R161=0,期末余额_优化情景!R50*R106,IF(R161&gt;0,R161*R51,R161*BG51))</f>
        <v>0</v>
      </c>
      <c r="S216" s="92">
        <f>IF(S161=0,期末余额_优化情景!S50*S106,IF(S161&gt;0,S161*S51,S161*BH51))</f>
        <v>0</v>
      </c>
      <c r="T216" s="92">
        <f>IF(T161=0,期末余额_优化情景!T50*T106,IF(T161&gt;0,T161*T51,T161*BI51))</f>
        <v>0</v>
      </c>
      <c r="U216" s="92">
        <f>IF(U161=0,期末余额_优化情景!U50*U106,IF(U161&gt;0,U161*U51,U161*BJ51))</f>
        <v>0</v>
      </c>
      <c r="V216" s="92">
        <f>IF(V161=0,期末余额_优化情景!V50*V106,IF(V161&gt;0,V161*V51,V161*BK51))</f>
        <v>0</v>
      </c>
      <c r="W216" s="92">
        <f>IF(W161=0,期末余额_优化情景!W50*W106,IF(W161&gt;0,W161*W51,W161*BL51))</f>
        <v>0</v>
      </c>
      <c r="X216" s="92">
        <f>IF(X161=0,期末余额_优化情景!X50*X106,IF(X161&gt;0,X161*X51,X161*BM51))</f>
        <v>0</v>
      </c>
      <c r="Y216" s="92">
        <f>IF(Y161=0,期末余额_优化情景!Y50*Y106,IF(Y161&gt;0,Y161*Y51,Y161*BN51))</f>
        <v>0</v>
      </c>
      <c r="Z216" s="92">
        <f>IF(Z161=0,期末余额_优化情景!Z50*Z106,IF(Z161&gt;0,Z161*Z51,Z161*BO51))</f>
        <v>0</v>
      </c>
      <c r="AA216" s="92">
        <f>IF(AA161=0,期末余额_优化情景!AA50*AA106,IF(AA161&gt;0,AA161*AA51,AA161*BP51))</f>
        <v>0</v>
      </c>
      <c r="AB216" s="92">
        <f>IF(AB161=0,期末余额_优化情景!AB50*AB106,IF(AB161&gt;0,AB161*AB51,AB161*BQ51))</f>
        <v>0</v>
      </c>
      <c r="AC216" s="92">
        <f>IF(AC161=0,期末余额_优化情景!AC50*AC106,IF(AC161&gt;0,AC161*AC51,AC161*BR51))</f>
        <v>0</v>
      </c>
      <c r="AD216" s="92">
        <f>IF(AD161=0,期末余额_优化情景!AD50*AD106,IF(AD161&gt;0,AD161*AD51,AD161*BS51))</f>
        <v>0</v>
      </c>
      <c r="AE216" s="92">
        <f>IF(AE161=0,期末余额_优化情景!AE50*AE106,IF(AE161&gt;0,AE161*AE51,AE161*BT51))</f>
        <v>0</v>
      </c>
      <c r="AF216" s="92">
        <f>IF(AF161=0,期末余额_优化情景!AF50*AF106,IF(AF161&gt;0,AF161*AF51,AF161*BU51))</f>
        <v>0</v>
      </c>
      <c r="AG216" s="92">
        <f>IF(AG161=0,期末余额_优化情景!AG50*AG106,IF(AG161&gt;0,AG161*AG51,AG161*BV51))</f>
        <v>0</v>
      </c>
      <c r="AH216" s="92">
        <f>IF(AH161=0,期末余额_优化情景!AH50*AH106,IF(AH161&gt;0,AH161*AH51,AH161*BW51))</f>
        <v>0</v>
      </c>
      <c r="AI216" s="92">
        <f>IF(AI161=0,期末余额_优化情景!AI50*AI106,IF(AI161&gt;0,AI161*AI51,AI161*BX51))</f>
        <v>0</v>
      </c>
      <c r="AJ216" s="92">
        <f>IF(AJ161=0,期末余额_优化情景!AJ50*AJ106,IF(AJ161&gt;0,AJ161*AJ51,AJ161*BY51))</f>
        <v>0</v>
      </c>
      <c r="AK216" s="92">
        <f>IF(AK161=0,期末余额_优化情景!AK50*AK106,IF(AK161&gt;0,AK161*AK51,AK161*BZ51))</f>
        <v>0</v>
      </c>
      <c r="AL216" s="92">
        <f>IF(AL161=0,期末余额_优化情景!AL50*AL106,IF(AL161&gt;0,AL161*AL51,AL161*CA51))</f>
        <v>0</v>
      </c>
      <c r="AM216" s="92">
        <f>IF(AM161=0,期末余额_优化情景!AM50*AM106,IF(AM161&gt;0,AM161*AM51,AM161*CB51))</f>
        <v>0</v>
      </c>
      <c r="AN216" s="92">
        <f>IF(AN161=0,期末余额_优化情景!AN50*AN106,IF(AN161&gt;0,AN161*AN51,AN161*CC51))</f>
        <v>0</v>
      </c>
      <c r="AO216" s="92">
        <f>IF(AO161=0,期末余额_优化情景!AO50*AO106,IF(AO161&gt;0,AO161*AO51,AO161*CD51))</f>
        <v>0</v>
      </c>
      <c r="AQ216" s="92">
        <f>IF(B161=0,存量业务到期结构!E50*AQ106,IF(B161&gt;0,B161*AQ51,B161*B51))</f>
        <v>2.092374959759991</v>
      </c>
      <c r="AR216" s="92">
        <f>IF(C161=0,期末余额_优化情景!C50*AR106,IF(C161&gt;0,C161*AR51,C161*C51))</f>
        <v>432</v>
      </c>
      <c r="AS216" s="92">
        <f>IF(D161=0,期末余额_优化情景!D50*AS106,IF(D161&gt;0,D161*AS51,D161*D51))</f>
        <v>-4.0290152310306997</v>
      </c>
      <c r="AT216" s="92">
        <f>IF(E161=0,期末余额_优化情景!E50*AT106,IF(E161&gt;0,E161*AT51,E161*E51))</f>
        <v>-4.0491653071858531</v>
      </c>
      <c r="AU216" s="92">
        <f>IF(F161=0,期末余额_优化情景!F50*AU106,IF(F161&gt;0,F161*AU51,F161*F51))</f>
        <v>-4.0694161337217825</v>
      </c>
      <c r="AV216" s="92">
        <f>IF(G161=0,期末余额_优化情景!G50*AV106,IF(G161&gt;0,G161*AV51,G161*G51))</f>
        <v>-4.049064053053173</v>
      </c>
      <c r="AW216" s="92">
        <f>IF(H161=0,期末余额_优化情景!H50*AW106,IF(H161&gt;0,H161*AW51,H161*H51))</f>
        <v>-4.0288137327879081</v>
      </c>
      <c r="AX216" s="92">
        <f>IF(I161=0,期末余额_优化情景!I50*AX106,IF(I161&gt;0,I161*AX51,I161*I51))</f>
        <v>-4.0086646641239678</v>
      </c>
      <c r="AY216" s="92">
        <f>IF(J161=0,期末余额_优化情景!J50*AY106,IF(J161&gt;0,J161*AY51,J161*J51))</f>
        <v>-3.9886163408033481</v>
      </c>
      <c r="AZ216" s="92">
        <f>IF(K161=0,期末余额_优化情景!K50*AZ106,IF(K161&gt;0,K161*AZ51,K161*K51))</f>
        <v>-3.9686682590993314</v>
      </c>
      <c r="BA216" s="92">
        <f>IF(L161=0,期末余额_优化情景!L50*BA106,IF(L161&gt;0,L161*BA51,L161*L51))</f>
        <v>-3.948819917803835</v>
      </c>
      <c r="BB216" s="92">
        <f>IF(M161=0,期末余额_优化情景!M50*BB106,IF(M161&gt;0,M161*BB51,M161*M51))</f>
        <v>-3.9290708182148162</v>
      </c>
      <c r="BC216" s="92">
        <f>IF(N161=0,期末余额_优化情景!N50*BC106,IF(N161&gt;0,N161*BC51,N161*N51))</f>
        <v>-3.9094204641237416</v>
      </c>
      <c r="BD216" s="92">
        <f>IF(O161=0,期末余额_优化情景!O50*BD106,IF(O161&gt;0,O161*BD51,O161*O51))</f>
        <v>-3.8898683618031233</v>
      </c>
      <c r="BE216" s="92">
        <f>IF(P161=0,期末余额_优化情景!P50*BE106,IF(P161&gt;0,P161*BE51,P161*P51))</f>
        <v>0</v>
      </c>
      <c r="BF216" s="92">
        <f>IF(Q161=0,期末余额_优化情景!Q50*BF106,IF(Q161&gt;0,Q161*BF51,Q161*Q51))</f>
        <v>0</v>
      </c>
      <c r="BG216" s="92">
        <f>IF(R161=0,期末余额_优化情景!R50*BG106,IF(R161&gt;0,R161*BG51,R161*R51))</f>
        <v>0</v>
      </c>
      <c r="BH216" s="92">
        <f>IF(S161=0,期末余额_优化情景!S50*BH106,IF(S161&gt;0,S161*BH51,S161*S51))</f>
        <v>0</v>
      </c>
      <c r="BI216" s="92">
        <f>IF(T161=0,期末余额_优化情景!T50*BI106,IF(T161&gt;0,T161*BI51,T161*T51))</f>
        <v>0</v>
      </c>
      <c r="BJ216" s="92">
        <f>IF(U161=0,期末余额_优化情景!U50*BJ106,IF(U161&gt;0,U161*BJ51,U161*U51))</f>
        <v>0</v>
      </c>
      <c r="BK216" s="92">
        <f>IF(V161=0,期末余额_优化情景!V50*BK106,IF(V161&gt;0,V161*BK51,V161*V51))</f>
        <v>0</v>
      </c>
      <c r="BL216" s="92">
        <f>IF(W161=0,期末余额_优化情景!W50*BL106,IF(W161&gt;0,W161*BL51,W161*W51))</f>
        <v>0</v>
      </c>
      <c r="BM216" s="92">
        <f>IF(X161=0,期末余额_优化情景!X50*BM106,IF(X161&gt;0,X161*BM51,X161*X51))</f>
        <v>0</v>
      </c>
      <c r="BN216" s="92">
        <f>IF(Y161=0,期末余额_优化情景!Y50*BN106,IF(Y161&gt;0,Y161*BN51,Y161*Y51))</f>
        <v>0</v>
      </c>
      <c r="BO216" s="92">
        <f>IF(Z161=0,期末余额_优化情景!Z50*BO106,IF(Z161&gt;0,Z161*BO51,Z161*Z51))</f>
        <v>0</v>
      </c>
      <c r="BP216" s="92">
        <f>IF(AA161=0,期末余额_优化情景!AA50*BP106,IF(AA161&gt;0,AA161*BP51,AA161*AA51))</f>
        <v>0</v>
      </c>
      <c r="BQ216" s="92">
        <f>IF(AB161=0,期末余额_优化情景!AB50*BQ106,IF(AB161&gt;0,AB161*BQ51,AB161*AB51))</f>
        <v>0</v>
      </c>
      <c r="BR216" s="92">
        <f>IF(AC161=0,期末余额_优化情景!AC50*BR106,IF(AC161&gt;0,AC161*BR51,AC161*AC51))</f>
        <v>0</v>
      </c>
      <c r="BS216" s="92">
        <f>IF(AD161=0,期末余额_优化情景!AD50*BS106,IF(AD161&gt;0,AD161*BS51,AD161*AD51))</f>
        <v>0</v>
      </c>
      <c r="BT216" s="92">
        <f>IF(AE161=0,期末余额_优化情景!AE50*BT106,IF(AE161&gt;0,AE161*BT51,AE161*AE51))</f>
        <v>0</v>
      </c>
      <c r="BU216" s="92">
        <f>IF(AF161=0,期末余额_优化情景!AF50*BU106,IF(AF161&gt;0,AF161*BU51,AF161*AF51))</f>
        <v>0</v>
      </c>
      <c r="BV216" s="92">
        <f>IF(AG161=0,期末余额_优化情景!AG50*BV106,IF(AG161&gt;0,AG161*BV51,AG161*AG51))</f>
        <v>0</v>
      </c>
      <c r="BW216" s="92">
        <f>IF(AH161=0,期末余额_优化情景!AH50*BW106,IF(AH161&gt;0,AH161*BW51,AH161*AH51))</f>
        <v>0</v>
      </c>
      <c r="BX216" s="92">
        <f>IF(AI161=0,期末余额_优化情景!AI50*BX106,IF(AI161&gt;0,AI161*BX51,AI161*AI51))</f>
        <v>0</v>
      </c>
      <c r="BY216" s="92">
        <f>IF(AJ161=0,期末余额_优化情景!AJ50*BY106,IF(AJ161&gt;0,AJ161*BY51,AJ161*AJ51))</f>
        <v>0</v>
      </c>
      <c r="BZ216" s="92">
        <f>IF(AK161=0,期末余额_优化情景!AK50*BZ106,IF(AK161&gt;0,AK161*BZ51,AK161*AK51))</f>
        <v>0</v>
      </c>
      <c r="CA216" s="92">
        <f>IF(AL161=0,期末余额_优化情景!AL50*CA106,IF(AL161&gt;0,AL161*CA51,AL161*AL51))</f>
        <v>0</v>
      </c>
      <c r="CB216" s="92">
        <f>IF(AM161=0,期末余额_优化情景!AM50*CB106,IF(AM161&gt;0,AM161*CB51,AM161*AM51))</f>
        <v>0</v>
      </c>
      <c r="CC216" s="92">
        <f>IF(AN161=0,期末余额_优化情景!AN50*CC106,IF(AN161&gt;0,AN161*CC51,AN161*AN51))</f>
        <v>0</v>
      </c>
      <c r="CD216" s="92">
        <f>IF(AO161=0,期末余额_优化情景!AO50*CD106,IF(AO161&gt;0,AO161*CD51,AO161*AO51))</f>
        <v>0</v>
      </c>
    </row>
    <row r="217" spans="1:82" ht="15">
      <c r="A217" s="15" t="str">
        <f t="shared" si="5"/>
        <v>应付债券</v>
      </c>
      <c r="B217" s="75"/>
      <c r="C217" s="75"/>
      <c r="D217" s="75"/>
      <c r="E217" s="75"/>
      <c r="F217" s="75"/>
      <c r="G217" s="75"/>
      <c r="H217" s="75"/>
      <c r="I217" s="75"/>
      <c r="J217" s="75"/>
      <c r="K217" s="75"/>
      <c r="L217" s="75"/>
      <c r="M217" s="75"/>
      <c r="N217" s="75"/>
      <c r="O217" s="75"/>
      <c r="P217" s="75"/>
      <c r="Q217" s="75"/>
      <c r="R217" s="75"/>
      <c r="S217" s="75"/>
      <c r="T217" s="75"/>
      <c r="U217" s="75"/>
      <c r="V217" s="75"/>
      <c r="W217" s="75"/>
      <c r="X217" s="75"/>
      <c r="Y217" s="75"/>
      <c r="Z217" s="75"/>
      <c r="AA217" s="75"/>
      <c r="AB217" s="75"/>
      <c r="AC217" s="75"/>
      <c r="AD217" s="75"/>
      <c r="AE217" s="75"/>
      <c r="AF217" s="75"/>
      <c r="AG217" s="75"/>
      <c r="AH217" s="75"/>
      <c r="AI217" s="75"/>
      <c r="AJ217" s="75"/>
      <c r="AK217" s="75"/>
      <c r="AL217" s="75"/>
      <c r="AM217" s="75"/>
      <c r="AN217" s="75"/>
      <c r="AO217" s="75"/>
      <c r="AQ217" s="75"/>
      <c r="AR217" s="75"/>
      <c r="AS217" s="75"/>
      <c r="AT217" s="75"/>
      <c r="AU217" s="75"/>
      <c r="AV217" s="75"/>
      <c r="AW217" s="75"/>
      <c r="AX217" s="75"/>
      <c r="AY217" s="75"/>
      <c r="AZ217" s="75"/>
      <c r="BA217" s="75"/>
      <c r="BB217" s="75"/>
      <c r="BC217" s="75"/>
      <c r="BD217" s="75"/>
      <c r="BE217" s="75"/>
      <c r="BF217" s="75"/>
      <c r="BG217" s="75"/>
      <c r="BH217" s="75"/>
      <c r="BI217" s="75"/>
      <c r="BJ217" s="75"/>
      <c r="BK217" s="75"/>
      <c r="BL217" s="75"/>
      <c r="BM217" s="75"/>
      <c r="BN217" s="75"/>
      <c r="BO217" s="75"/>
      <c r="BP217" s="75"/>
      <c r="BQ217" s="75"/>
      <c r="BR217" s="75"/>
      <c r="BS217" s="75"/>
      <c r="BT217" s="75"/>
      <c r="BU217" s="75"/>
      <c r="BV217" s="75"/>
      <c r="BW217" s="75"/>
      <c r="BX217" s="75"/>
      <c r="BY217" s="75"/>
      <c r="BZ217" s="75"/>
      <c r="CA217" s="75"/>
      <c r="CB217" s="75"/>
      <c r="CC217" s="75"/>
      <c r="CD217" s="75"/>
    </row>
    <row r="218" spans="1:82" ht="16.5">
      <c r="A218" s="17" t="str">
        <f t="shared" si="5"/>
        <v>次级定期债券</v>
      </c>
      <c r="B218" s="92">
        <f>IF(B163=0,存量业务到期结构!E52*B108,IF(B163&gt;0,B163*B53,B163*AQ53))</f>
        <v>-1.3552700819445695</v>
      </c>
      <c r="C218" s="92">
        <f>IF(C163=0,期末余额_优化情景!C52*C108,IF(C163&gt;0,C163*C53,C163*AR53))</f>
        <v>0</v>
      </c>
      <c r="D218" s="92">
        <f>IF(D163=0,期末余额_优化情景!D52*D108,IF(D163&gt;0,D163*D53,D163*AS53))</f>
        <v>0</v>
      </c>
      <c r="E218" s="92">
        <f>IF(E163=0,期末余额_优化情景!E52*E108,IF(E163&gt;0,E163*E53,E163*AT53))</f>
        <v>0</v>
      </c>
      <c r="F218" s="92">
        <f>IF(F163=0,期末余额_优化情景!F52*F108,IF(F163&gt;0,F163*F53,F163*AU53))</f>
        <v>0</v>
      </c>
      <c r="G218" s="92">
        <f>IF(G163=0,期末余额_优化情景!G52*G108,IF(G163&gt;0,G163*G53,G163*AV53))</f>
        <v>0</v>
      </c>
      <c r="H218" s="92">
        <f>IF(H163=0,期末余额_优化情景!H52*H108,IF(H163&gt;0,H163*H53,H163*AW53))</f>
        <v>0</v>
      </c>
      <c r="I218" s="92">
        <f>IF(I163=0,期末余额_优化情景!I52*I108,IF(I163&gt;0,I163*I53,I163*AX53))</f>
        <v>0</v>
      </c>
      <c r="J218" s="92">
        <f>IF(J163=0,期末余额_优化情景!J52*J108,IF(J163&gt;0,J163*J53,J163*AY53))</f>
        <v>0</v>
      </c>
      <c r="K218" s="92">
        <f>IF(K163=0,期末余额_优化情景!K52*K108,IF(K163&gt;0,K163*K53,K163*AZ53))</f>
        <v>0</v>
      </c>
      <c r="L218" s="92">
        <f>IF(L163=0,期末余额_优化情景!L52*L108,IF(L163&gt;0,L163*L53,L163*BA53))</f>
        <v>0</v>
      </c>
      <c r="M218" s="92">
        <f>IF(M163=0,期末余额_优化情景!M52*M108,IF(M163&gt;0,M163*M53,M163*BB53))</f>
        <v>0</v>
      </c>
      <c r="N218" s="92">
        <f>IF(N163=0,期末余额_优化情景!N52*N108,IF(N163&gt;0,N163*N53,N163*BC53))</f>
        <v>0</v>
      </c>
      <c r="O218" s="92">
        <f>IF(O163=0,期末余额_优化情景!O52*O108,IF(O163&gt;0,O163*O53,O163*BD53))</f>
        <v>0</v>
      </c>
      <c r="P218" s="92">
        <f>IF(P163=0,期末余额_优化情景!P52*P108,IF(P163&gt;0,P163*P53,P163*BE53))</f>
        <v>0</v>
      </c>
      <c r="Q218" s="92">
        <f>IF(Q163=0,期末余额_优化情景!Q52*Q108,IF(Q163&gt;0,Q163*Q53,Q163*BF53))</f>
        <v>0</v>
      </c>
      <c r="R218" s="92">
        <f>IF(R163=0,期末余额_优化情景!R52*R108,IF(R163&gt;0,R163*R53,R163*BG53))</f>
        <v>0</v>
      </c>
      <c r="S218" s="92">
        <f>IF(S163=0,期末余额_优化情景!S52*S108,IF(S163&gt;0,S163*S53,S163*BH53))</f>
        <v>0</v>
      </c>
      <c r="T218" s="92">
        <f>IF(T163=0,期末余额_优化情景!T52*T108,IF(T163&gt;0,T163*T53,T163*BI53))</f>
        <v>0</v>
      </c>
      <c r="U218" s="92">
        <f>IF(U163=0,期末余额_优化情景!U52*U108,IF(U163&gt;0,U163*U53,U163*BJ53))</f>
        <v>0</v>
      </c>
      <c r="V218" s="92">
        <f>IF(V163=0,期末余额_优化情景!V52*V108,IF(V163&gt;0,V163*V53,V163*BK53))</f>
        <v>0</v>
      </c>
      <c r="W218" s="92">
        <f>IF(W163=0,期末余额_优化情景!W52*W108,IF(W163&gt;0,W163*W53,W163*BL53))</f>
        <v>0</v>
      </c>
      <c r="X218" s="92">
        <f>IF(X163=0,期末余额_优化情景!X52*X108,IF(X163&gt;0,X163*X53,X163*BM53))</f>
        <v>0</v>
      </c>
      <c r="Y218" s="92">
        <f>IF(Y163=0,期末余额_优化情景!Y52*Y108,IF(Y163&gt;0,Y163*Y53,Y163*BN53))</f>
        <v>0</v>
      </c>
      <c r="Z218" s="92">
        <f>IF(Z163=0,期末余额_优化情景!Z52*Z108,IF(Z163&gt;0,Z163*Z53,Z163*BO53))</f>
        <v>0</v>
      </c>
      <c r="AA218" s="92">
        <f>IF(AA163=0,期末余额_优化情景!AA52*AA108,IF(AA163&gt;0,AA163*AA53,AA163*BP53))</f>
        <v>0</v>
      </c>
      <c r="AB218" s="92">
        <f>IF(AB163=0,期末余额_优化情景!AB52*AB108,IF(AB163&gt;0,AB163*AB53,AB163*BQ53))</f>
        <v>0</v>
      </c>
      <c r="AC218" s="92">
        <f>IF(AC163=0,期末余额_优化情景!AC52*AC108,IF(AC163&gt;0,AC163*AC53,AC163*BR53))</f>
        <v>0</v>
      </c>
      <c r="AD218" s="92">
        <f>IF(AD163=0,期末余额_优化情景!AD52*AD108,IF(AD163&gt;0,AD163*AD53,AD163*BS53))</f>
        <v>0</v>
      </c>
      <c r="AE218" s="92">
        <f>IF(AE163=0,期末余额_优化情景!AE52*AE108,IF(AE163&gt;0,AE163*AE53,AE163*BT53))</f>
        <v>0</v>
      </c>
      <c r="AF218" s="92">
        <f>IF(AF163=0,期末余额_优化情景!AF52*AF108,IF(AF163&gt;0,AF163*AF53,AF163*BU53))</f>
        <v>0</v>
      </c>
      <c r="AG218" s="92">
        <f>IF(AG163=0,期末余额_优化情景!AG52*AG108,IF(AG163&gt;0,AG163*AG53,AG163*BV53))</f>
        <v>0</v>
      </c>
      <c r="AH218" s="92">
        <f>IF(AH163=0,期末余额_优化情景!AH52*AH108,IF(AH163&gt;0,AH163*AH53,AH163*BW53))</f>
        <v>0</v>
      </c>
      <c r="AI218" s="92">
        <f>IF(AI163=0,期末余额_优化情景!AI52*AI108,IF(AI163&gt;0,AI163*AI53,AI163*BX53))</f>
        <v>0</v>
      </c>
      <c r="AJ218" s="92">
        <f>IF(AJ163=0,期末余额_优化情景!AJ52*AJ108,IF(AJ163&gt;0,AJ163*AJ53,AJ163*BY53))</f>
        <v>0</v>
      </c>
      <c r="AK218" s="92">
        <f>IF(AK163=0,期末余额_优化情景!AK52*AK108,IF(AK163&gt;0,AK163*AK53,AK163*BZ53))</f>
        <v>0</v>
      </c>
      <c r="AL218" s="92">
        <f>IF(AL163=0,期末余额_优化情景!AL52*AL108,IF(AL163&gt;0,AL163*AL53,AL163*CA53))</f>
        <v>0</v>
      </c>
      <c r="AM218" s="92">
        <f>IF(AM163=0,期末余额_优化情景!AM52*AM108,IF(AM163&gt;0,AM163*AM53,AM163*CB53))</f>
        <v>0</v>
      </c>
      <c r="AN218" s="92">
        <f>IF(AN163=0,期末余额_优化情景!AN52*AN108,IF(AN163&gt;0,AN163*AN53,AN163*CC53))</f>
        <v>0</v>
      </c>
      <c r="AO218" s="92">
        <f>IF(AO163=0,期末余额_优化情景!AO52*AO108,IF(AO163&gt;0,AO163*AO53,AO163*CD53))</f>
        <v>0</v>
      </c>
      <c r="AQ218" s="92">
        <f>IF(B163=0,存量业务到期结构!E52*AQ108,IF(B163&gt;0,B163*AQ53,B163*B53))</f>
        <v>-1.3552700819445695</v>
      </c>
      <c r="AR218" s="92">
        <f>IF(C163=0,期末余额_优化情景!C52*AR108,IF(C163&gt;0,C163*AR53,C163*C53))</f>
        <v>0</v>
      </c>
      <c r="AS218" s="92">
        <f>IF(D163=0,期末余额_优化情景!D52*AS108,IF(D163&gt;0,D163*AS53,D163*D53))</f>
        <v>0</v>
      </c>
      <c r="AT218" s="92">
        <f>IF(E163=0,期末余额_优化情景!E52*AT108,IF(E163&gt;0,E163*AT53,E163*E53))</f>
        <v>0</v>
      </c>
      <c r="AU218" s="92">
        <f>IF(F163=0,期末余额_优化情景!F52*AU108,IF(F163&gt;0,F163*AU53,F163*F53))</f>
        <v>0</v>
      </c>
      <c r="AV218" s="92">
        <f>IF(G163=0,期末余额_优化情景!G52*AV108,IF(G163&gt;0,G163*AV53,G163*G53))</f>
        <v>0</v>
      </c>
      <c r="AW218" s="92">
        <f>IF(H163=0,期末余额_优化情景!H52*AW108,IF(H163&gt;0,H163*AW53,H163*H53))</f>
        <v>0</v>
      </c>
      <c r="AX218" s="92">
        <f>IF(I163=0,期末余额_优化情景!I52*AX108,IF(I163&gt;0,I163*AX53,I163*I53))</f>
        <v>0</v>
      </c>
      <c r="AY218" s="92">
        <f>IF(J163=0,期末余额_优化情景!J52*AY108,IF(J163&gt;0,J163*AY53,J163*J53))</f>
        <v>0</v>
      </c>
      <c r="AZ218" s="92">
        <f>IF(K163=0,期末余额_优化情景!K52*AZ108,IF(K163&gt;0,K163*AZ53,K163*K53))</f>
        <v>0</v>
      </c>
      <c r="BA218" s="92">
        <f>IF(L163=0,期末余额_优化情景!L52*BA108,IF(L163&gt;0,L163*BA53,L163*L53))</f>
        <v>0</v>
      </c>
      <c r="BB218" s="92">
        <f>IF(M163=0,期末余额_优化情景!M52*BB108,IF(M163&gt;0,M163*BB53,M163*M53))</f>
        <v>0</v>
      </c>
      <c r="BC218" s="92">
        <f>IF(N163=0,期末余额_优化情景!N52*BC108,IF(N163&gt;0,N163*BC53,N163*N53))</f>
        <v>0</v>
      </c>
      <c r="BD218" s="92">
        <f>IF(O163=0,期末余额_优化情景!O52*BD108,IF(O163&gt;0,O163*BD53,O163*O53))</f>
        <v>0</v>
      </c>
      <c r="BE218" s="92">
        <f>IF(P163=0,期末余额_优化情景!P52*BE108,IF(P163&gt;0,P163*BE53,P163*P53))</f>
        <v>0</v>
      </c>
      <c r="BF218" s="92">
        <f>IF(Q163=0,期末余额_优化情景!Q52*BF108,IF(Q163&gt;0,Q163*BF53,Q163*Q53))</f>
        <v>0</v>
      </c>
      <c r="BG218" s="92">
        <f>IF(R163=0,期末余额_优化情景!R52*BG108,IF(R163&gt;0,R163*BG53,R163*R53))</f>
        <v>0</v>
      </c>
      <c r="BH218" s="92">
        <f>IF(S163=0,期末余额_优化情景!S52*BH108,IF(S163&gt;0,S163*BH53,S163*S53))</f>
        <v>0</v>
      </c>
      <c r="BI218" s="92">
        <f>IF(T163=0,期末余额_优化情景!T52*BI108,IF(T163&gt;0,T163*BI53,T163*T53))</f>
        <v>0</v>
      </c>
      <c r="BJ218" s="92">
        <f>IF(U163=0,期末余额_优化情景!U52*BJ108,IF(U163&gt;0,U163*BJ53,U163*U53))</f>
        <v>0</v>
      </c>
      <c r="BK218" s="92">
        <f>IF(V163=0,期末余额_优化情景!V52*BK108,IF(V163&gt;0,V163*BK53,V163*V53))</f>
        <v>0</v>
      </c>
      <c r="BL218" s="92">
        <f>IF(W163=0,期末余额_优化情景!W52*BL108,IF(W163&gt;0,W163*BL53,W163*W53))</f>
        <v>0</v>
      </c>
      <c r="BM218" s="92">
        <f>IF(X163=0,期末余额_优化情景!X52*BM108,IF(X163&gt;0,X163*BM53,X163*X53))</f>
        <v>0</v>
      </c>
      <c r="BN218" s="92">
        <f>IF(Y163=0,期末余额_优化情景!Y52*BN108,IF(Y163&gt;0,Y163*BN53,Y163*Y53))</f>
        <v>0</v>
      </c>
      <c r="BO218" s="92">
        <f>IF(Z163=0,期末余额_优化情景!Z52*BO108,IF(Z163&gt;0,Z163*BO53,Z163*Z53))</f>
        <v>0</v>
      </c>
      <c r="BP218" s="92">
        <f>IF(AA163=0,期末余额_优化情景!AA52*BP108,IF(AA163&gt;0,AA163*BP53,AA163*AA53))</f>
        <v>0</v>
      </c>
      <c r="BQ218" s="92">
        <f>IF(AB163=0,期末余额_优化情景!AB52*BQ108,IF(AB163&gt;0,AB163*BQ53,AB163*AB53))</f>
        <v>0</v>
      </c>
      <c r="BR218" s="92">
        <f>IF(AC163=0,期末余额_优化情景!AC52*BR108,IF(AC163&gt;0,AC163*BR53,AC163*AC53))</f>
        <v>0</v>
      </c>
      <c r="BS218" s="92">
        <f>IF(AD163=0,期末余额_优化情景!AD52*BS108,IF(AD163&gt;0,AD163*BS53,AD163*AD53))</f>
        <v>0</v>
      </c>
      <c r="BT218" s="92">
        <f>IF(AE163=0,期末余额_优化情景!AE52*BT108,IF(AE163&gt;0,AE163*BT53,AE163*AE53))</f>
        <v>0</v>
      </c>
      <c r="BU218" s="92">
        <f>IF(AF163=0,期末余额_优化情景!AF52*BU108,IF(AF163&gt;0,AF163*BU53,AF163*AF53))</f>
        <v>0</v>
      </c>
      <c r="BV218" s="92">
        <f>IF(AG163=0,期末余额_优化情景!AG52*BV108,IF(AG163&gt;0,AG163*BV53,AG163*AG53))</f>
        <v>0</v>
      </c>
      <c r="BW218" s="92">
        <f>IF(AH163=0,期末余额_优化情景!AH52*BW108,IF(AH163&gt;0,AH163*BW53,AH163*AH53))</f>
        <v>0</v>
      </c>
      <c r="BX218" s="92">
        <f>IF(AI163=0,期末余额_优化情景!AI52*BX108,IF(AI163&gt;0,AI163*BX53,AI163*AI53))</f>
        <v>0</v>
      </c>
      <c r="BY218" s="92">
        <f>IF(AJ163=0,期末余额_优化情景!AJ52*BY108,IF(AJ163&gt;0,AJ163*BY53,AJ163*AJ53))</f>
        <v>0</v>
      </c>
      <c r="BZ218" s="92">
        <f>IF(AK163=0,期末余额_优化情景!AK52*BZ108,IF(AK163&gt;0,AK163*BZ53,AK163*AK53))</f>
        <v>0</v>
      </c>
      <c r="CA218" s="92">
        <f>IF(AL163=0,期末余额_优化情景!AL52*CA108,IF(AL163&gt;0,AL163*CA53,AL163*AL53))</f>
        <v>0</v>
      </c>
      <c r="CB218" s="92">
        <f>IF(AM163=0,期末余额_优化情景!AM52*CB108,IF(AM163&gt;0,AM163*CB53,AM163*AM53))</f>
        <v>0</v>
      </c>
      <c r="CC218" s="92">
        <f>IF(AN163=0,期末余额_优化情景!AN52*CC108,IF(AN163&gt;0,AN163*CC53,AN163*AN53))</f>
        <v>0</v>
      </c>
      <c r="CD218" s="92">
        <f>IF(AO163=0,期末余额_优化情景!AO52*CD108,IF(AO163&gt;0,AO163*CD53,AO163*AO53))</f>
        <v>0</v>
      </c>
    </row>
    <row r="219" spans="1:82" ht="16.5">
      <c r="A219" s="17" t="str">
        <f t="shared" si="5"/>
        <v>长期债券</v>
      </c>
      <c r="B219" s="92">
        <f>IF(B164=0,存量业务到期结构!E53*B109,IF(B164&gt;0,B164*B54,B164*AQ54))</f>
        <v>-20.896496920000118</v>
      </c>
      <c r="C219" s="92">
        <f>IF(C164=0,期末余额_优化情景!C53*C109,IF(C164&gt;0,C164*C54,C164*AR54))</f>
        <v>0</v>
      </c>
      <c r="D219" s="92">
        <f>IF(D164=0,期末余额_优化情景!D53*D109,IF(D164&gt;0,D164*D54,D164*AS54))</f>
        <v>0</v>
      </c>
      <c r="E219" s="92">
        <f>IF(E164=0,期末余额_优化情景!E53*E109,IF(E164&gt;0,E164*E54,E164*AT54))</f>
        <v>0</v>
      </c>
      <c r="F219" s="92">
        <f>IF(F164=0,期末余额_优化情景!F53*F109,IF(F164&gt;0,F164*F54,F164*AU54))</f>
        <v>-113</v>
      </c>
      <c r="G219" s="92">
        <f>IF(G164=0,期末余额_优化情景!G53*G109,IF(G164&gt;0,G164*G54,G164*AV54))</f>
        <v>0</v>
      </c>
      <c r="H219" s="92">
        <f>IF(H164=0,期末余额_优化情景!H53*H109,IF(H164&gt;0,H164*H54,H164*AW54))</f>
        <v>150</v>
      </c>
      <c r="I219" s="92">
        <f>IF(I164=0,期末余额_优化情景!I53*I109,IF(I164&gt;0,I164*I54,I164*AX54))</f>
        <v>150</v>
      </c>
      <c r="J219" s="92">
        <f>IF(J164=0,期末余额_优化情景!J53*J109,IF(J164&gt;0,J164*J54,J164*AY54))</f>
        <v>0</v>
      </c>
      <c r="K219" s="92">
        <f>IF(K164=0,期末余额_优化情景!K53*K109,IF(K164&gt;0,K164*K54,K164*AZ54))</f>
        <v>0</v>
      </c>
      <c r="L219" s="92">
        <f>IF(L164=0,期末余额_优化情景!L53*L109,IF(L164&gt;0,L164*L54,L164*BA54))</f>
        <v>100</v>
      </c>
      <c r="M219" s="92">
        <f>IF(M164=0,期末余额_优化情景!M53*M109,IF(M164&gt;0,M164*M54,M164*BB54))</f>
        <v>100</v>
      </c>
      <c r="N219" s="92">
        <f>IF(N164=0,期末余额_优化情景!N53*N109,IF(N164&gt;0,N164*N54,N164*BC54))</f>
        <v>0</v>
      </c>
      <c r="O219" s="92">
        <f>IF(O164=0,期末余额_优化情景!O53*O109,IF(O164&gt;0,O164*O54,O164*BD54))</f>
        <v>0</v>
      </c>
      <c r="P219" s="92">
        <f>IF(P164=0,期末余额_优化情景!P53*P109,IF(P164&gt;0,P164*P54,P164*BE54))</f>
        <v>0</v>
      </c>
      <c r="Q219" s="92">
        <f>IF(Q164=0,期末余额_优化情景!Q53*Q109,IF(Q164&gt;0,Q164*Q54,Q164*BF54))</f>
        <v>0</v>
      </c>
      <c r="R219" s="92">
        <f>IF(R164=0,期末余额_优化情景!R53*R109,IF(R164&gt;0,R164*R54,R164*BG54))</f>
        <v>0</v>
      </c>
      <c r="S219" s="92">
        <f>IF(S164=0,期末余额_优化情景!S53*S109,IF(S164&gt;0,S164*S54,S164*BH54))</f>
        <v>0</v>
      </c>
      <c r="T219" s="92">
        <f>IF(T164=0,期末余额_优化情景!T53*T109,IF(T164&gt;0,T164*T54,T164*BI54))</f>
        <v>0</v>
      </c>
      <c r="U219" s="92">
        <f>IF(U164=0,期末余额_优化情景!U53*U109,IF(U164&gt;0,U164*U54,U164*BJ54))</f>
        <v>0</v>
      </c>
      <c r="V219" s="92">
        <f>IF(V164=0,期末余额_优化情景!V53*V109,IF(V164&gt;0,V164*V54,V164*BK54))</f>
        <v>0</v>
      </c>
      <c r="W219" s="92">
        <f>IF(W164=0,期末余额_优化情景!W53*W109,IF(W164&gt;0,W164*W54,W164*BL54))</f>
        <v>0</v>
      </c>
      <c r="X219" s="92">
        <f>IF(X164=0,期末余额_优化情景!X53*X109,IF(X164&gt;0,X164*X54,X164*BM54))</f>
        <v>0</v>
      </c>
      <c r="Y219" s="92">
        <f>IF(Y164=0,期末余额_优化情景!Y53*Y109,IF(Y164&gt;0,Y164*Y54,Y164*BN54))</f>
        <v>0</v>
      </c>
      <c r="Z219" s="92">
        <f>IF(Z164=0,期末余额_优化情景!Z53*Z109,IF(Z164&gt;0,Z164*Z54,Z164*BO54))</f>
        <v>0</v>
      </c>
      <c r="AA219" s="92">
        <f>IF(AA164=0,期末余额_优化情景!AA53*AA109,IF(AA164&gt;0,AA164*AA54,AA164*BP54))</f>
        <v>0</v>
      </c>
      <c r="AB219" s="92">
        <f>IF(AB164=0,期末余额_优化情景!AB53*AB109,IF(AB164&gt;0,AB164*AB54,AB164*BQ54))</f>
        <v>0</v>
      </c>
      <c r="AC219" s="92">
        <f>IF(AC164=0,期末余额_优化情景!AC53*AC109,IF(AC164&gt;0,AC164*AC54,AC164*BR54))</f>
        <v>0</v>
      </c>
      <c r="AD219" s="92">
        <f>IF(AD164=0,期末余额_优化情景!AD53*AD109,IF(AD164&gt;0,AD164*AD54,AD164*BS54))</f>
        <v>0</v>
      </c>
      <c r="AE219" s="92">
        <f>IF(AE164=0,期末余额_优化情景!AE53*AE109,IF(AE164&gt;0,AE164*AE54,AE164*BT54))</f>
        <v>0</v>
      </c>
      <c r="AF219" s="92">
        <f>IF(AF164=0,期末余额_优化情景!AF53*AF109,IF(AF164&gt;0,AF164*AF54,AF164*BU54))</f>
        <v>0</v>
      </c>
      <c r="AG219" s="92">
        <f>IF(AG164=0,期末余额_优化情景!AG53*AG109,IF(AG164&gt;0,AG164*AG54,AG164*BV54))</f>
        <v>0</v>
      </c>
      <c r="AH219" s="92">
        <f>IF(AH164=0,期末余额_优化情景!AH53*AH109,IF(AH164&gt;0,AH164*AH54,AH164*BW54))</f>
        <v>0</v>
      </c>
      <c r="AI219" s="92">
        <f>IF(AI164=0,期末余额_优化情景!AI53*AI109,IF(AI164&gt;0,AI164*AI54,AI164*BX54))</f>
        <v>0</v>
      </c>
      <c r="AJ219" s="92">
        <f>IF(AJ164=0,期末余额_优化情景!AJ53*AJ109,IF(AJ164&gt;0,AJ164*AJ54,AJ164*BY54))</f>
        <v>0</v>
      </c>
      <c r="AK219" s="92">
        <f>IF(AK164=0,期末余额_优化情景!AK53*AK109,IF(AK164&gt;0,AK164*AK54,AK164*BZ54))</f>
        <v>0</v>
      </c>
      <c r="AL219" s="92">
        <f>IF(AL164=0,期末余额_优化情景!AL53*AL109,IF(AL164&gt;0,AL164*AL54,AL164*CA54))</f>
        <v>0</v>
      </c>
      <c r="AM219" s="92">
        <f>IF(AM164=0,期末余额_优化情景!AM53*AM109,IF(AM164&gt;0,AM164*AM54,AM164*CB54))</f>
        <v>0</v>
      </c>
      <c r="AN219" s="92">
        <f>IF(AN164=0,期末余额_优化情景!AN53*AN109,IF(AN164&gt;0,AN164*AN54,AN164*CC54))</f>
        <v>0</v>
      </c>
      <c r="AO219" s="92">
        <f>IF(AO164=0,期末余额_优化情景!AO53*AO109,IF(AO164&gt;0,AO164*AO54,AO164*CD54))</f>
        <v>0</v>
      </c>
      <c r="AQ219" s="92">
        <f>IF(B164=0,存量业务到期结构!E53*AQ109,IF(B164&gt;0,B164*AQ54,B164*B54))</f>
        <v>-20.896496920000118</v>
      </c>
      <c r="AR219" s="92">
        <f>IF(C164=0,期末余额_优化情景!C53*AR109,IF(C164&gt;0,C164*AR54,C164*C54))</f>
        <v>0</v>
      </c>
      <c r="AS219" s="92">
        <f>IF(D164=0,期末余额_优化情景!D53*AS109,IF(D164&gt;0,D164*AS54,D164*D54))</f>
        <v>0</v>
      </c>
      <c r="AT219" s="92">
        <f>IF(E164=0,期末余额_优化情景!E53*AT109,IF(E164&gt;0,E164*AT54,E164*E54))</f>
        <v>0</v>
      </c>
      <c r="AU219" s="92">
        <f>IF(F164=0,期末余额_优化情景!F53*AU109,IF(F164&gt;0,F164*AU54,F164*F54))</f>
        <v>-113</v>
      </c>
      <c r="AV219" s="92">
        <f>IF(G164=0,期末余额_优化情景!G53*AV109,IF(G164&gt;0,G164*AV54,G164*G54))</f>
        <v>0</v>
      </c>
      <c r="AW219" s="92">
        <f>IF(H164=0,期末余额_优化情景!H53*AW109,IF(H164&gt;0,H164*AW54,H164*H54))</f>
        <v>150</v>
      </c>
      <c r="AX219" s="92">
        <f>IF(I164=0,期末余额_优化情景!I53*AX109,IF(I164&gt;0,I164*AX54,I164*I54))</f>
        <v>150</v>
      </c>
      <c r="AY219" s="92">
        <f>IF(J164=0,期末余额_优化情景!J53*AY109,IF(J164&gt;0,J164*AY54,J164*J54))</f>
        <v>0</v>
      </c>
      <c r="AZ219" s="92">
        <f>IF(K164=0,期末余额_优化情景!K53*AZ109,IF(K164&gt;0,K164*AZ54,K164*K54))</f>
        <v>0</v>
      </c>
      <c r="BA219" s="92">
        <f>IF(L164=0,期末余额_优化情景!L53*BA109,IF(L164&gt;0,L164*BA54,L164*L54))</f>
        <v>100</v>
      </c>
      <c r="BB219" s="92">
        <f>IF(M164=0,期末余额_优化情景!M53*BB109,IF(M164&gt;0,M164*BB54,M164*M54))</f>
        <v>100</v>
      </c>
      <c r="BC219" s="92">
        <f>IF(N164=0,期末余额_优化情景!N53*BC109,IF(N164&gt;0,N164*BC54,N164*N54))</f>
        <v>0</v>
      </c>
      <c r="BD219" s="92">
        <f>IF(O164=0,期末余额_优化情景!O53*BD109,IF(O164&gt;0,O164*BD54,O164*O54))</f>
        <v>0</v>
      </c>
      <c r="BE219" s="92">
        <f>IF(P164=0,期末余额_优化情景!P53*BE109,IF(P164&gt;0,P164*BE54,P164*P54))</f>
        <v>0</v>
      </c>
      <c r="BF219" s="92">
        <f>IF(Q164=0,期末余额_优化情景!Q53*BF109,IF(Q164&gt;0,Q164*BF54,Q164*Q54))</f>
        <v>0</v>
      </c>
      <c r="BG219" s="92">
        <f>IF(R164=0,期末余额_优化情景!R53*BG109,IF(R164&gt;0,R164*BG54,R164*R54))</f>
        <v>0</v>
      </c>
      <c r="BH219" s="92">
        <f>IF(S164=0,期末余额_优化情景!S53*BH109,IF(S164&gt;0,S164*BH54,S164*S54))</f>
        <v>0</v>
      </c>
      <c r="BI219" s="92">
        <f>IF(T164=0,期末余额_优化情景!T53*BI109,IF(T164&gt;0,T164*BI54,T164*T54))</f>
        <v>0</v>
      </c>
      <c r="BJ219" s="92">
        <f>IF(U164=0,期末余额_优化情景!U53*BJ109,IF(U164&gt;0,U164*BJ54,U164*U54))</f>
        <v>0</v>
      </c>
      <c r="BK219" s="92">
        <f>IF(V164=0,期末余额_优化情景!V53*BK109,IF(V164&gt;0,V164*BK54,V164*V54))</f>
        <v>0</v>
      </c>
      <c r="BL219" s="92">
        <f>IF(W164=0,期末余额_优化情景!W53*BL109,IF(W164&gt;0,W164*BL54,W164*W54))</f>
        <v>0</v>
      </c>
      <c r="BM219" s="92">
        <f>IF(X164=0,期末余额_优化情景!X53*BM109,IF(X164&gt;0,X164*BM54,X164*X54))</f>
        <v>0</v>
      </c>
      <c r="BN219" s="92">
        <f>IF(Y164=0,期末余额_优化情景!Y53*BN109,IF(Y164&gt;0,Y164*BN54,Y164*Y54))</f>
        <v>0</v>
      </c>
      <c r="BO219" s="92">
        <f>IF(Z164=0,期末余额_优化情景!Z53*BO109,IF(Z164&gt;0,Z164*BO54,Z164*Z54))</f>
        <v>0</v>
      </c>
      <c r="BP219" s="92">
        <f>IF(AA164=0,期末余额_优化情景!AA53*BP109,IF(AA164&gt;0,AA164*BP54,AA164*AA54))</f>
        <v>0</v>
      </c>
      <c r="BQ219" s="92">
        <f>IF(AB164=0,期末余额_优化情景!AB53*BQ109,IF(AB164&gt;0,AB164*BQ54,AB164*AB54))</f>
        <v>0</v>
      </c>
      <c r="BR219" s="92">
        <f>IF(AC164=0,期末余额_优化情景!AC53*BR109,IF(AC164&gt;0,AC164*BR54,AC164*AC54))</f>
        <v>0</v>
      </c>
      <c r="BS219" s="92">
        <f>IF(AD164=0,期末余额_优化情景!AD53*BS109,IF(AD164&gt;0,AD164*BS54,AD164*AD54))</f>
        <v>0</v>
      </c>
      <c r="BT219" s="92">
        <f>IF(AE164=0,期末余额_优化情景!AE53*BT109,IF(AE164&gt;0,AE164*BT54,AE164*AE54))</f>
        <v>0</v>
      </c>
      <c r="BU219" s="92">
        <f>IF(AF164=0,期末余额_优化情景!AF53*BU109,IF(AF164&gt;0,AF164*BU54,AF164*AF54))</f>
        <v>0</v>
      </c>
      <c r="BV219" s="92">
        <f>IF(AG164=0,期末余额_优化情景!AG53*BV109,IF(AG164&gt;0,AG164*BV54,AG164*AG54))</f>
        <v>0</v>
      </c>
      <c r="BW219" s="92">
        <f>IF(AH164=0,期末余额_优化情景!AH53*BW109,IF(AH164&gt;0,AH164*BW54,AH164*AH54))</f>
        <v>0</v>
      </c>
      <c r="BX219" s="92">
        <f>IF(AI164=0,期末余额_优化情景!AI53*BX109,IF(AI164&gt;0,AI164*BX54,AI164*AI54))</f>
        <v>0</v>
      </c>
      <c r="BY219" s="92">
        <f>IF(AJ164=0,期末余额_优化情景!AJ53*BY109,IF(AJ164&gt;0,AJ164*BY54,AJ164*AJ54))</f>
        <v>0</v>
      </c>
      <c r="BZ219" s="92">
        <f>IF(AK164=0,期末余额_优化情景!AK53*BZ109,IF(AK164&gt;0,AK164*BZ54,AK164*AK54))</f>
        <v>0</v>
      </c>
      <c r="CA219" s="92">
        <f>IF(AL164=0,期末余额_优化情景!AL53*CA109,IF(AL164&gt;0,AL164*CA54,AL164*AL54))</f>
        <v>0</v>
      </c>
      <c r="CB219" s="92">
        <f>IF(AM164=0,期末余额_优化情景!AM53*CB109,IF(AM164&gt;0,AM164*CB54,AM164*AM54))</f>
        <v>0</v>
      </c>
      <c r="CC219" s="92">
        <f>IF(AN164=0,期末余额_优化情景!AN53*CC109,IF(AN164&gt;0,AN164*CC54,AN164*AN54))</f>
        <v>0</v>
      </c>
      <c r="CD219" s="92">
        <f>IF(AO164=0,期末余额_优化情景!AO53*CD109,IF(AO164&gt;0,AO164*CD54,AO164*AO54))</f>
        <v>0</v>
      </c>
    </row>
    <row r="220" spans="1:82" ht="16.5">
      <c r="A220" s="17" t="str">
        <f t="shared" si="5"/>
        <v>同业存单</v>
      </c>
      <c r="B220" s="92">
        <f>IF(B165=0,存量业务到期结构!E54*B110,IF(B165&gt;0,B165*B55,B165*AQ55))</f>
        <v>-123.68818992733003</v>
      </c>
      <c r="C220" s="92">
        <f>IF(C165=0,期末余额_优化情景!C54*C110,IF(C165&gt;0,C165*C55,C165*AR55))</f>
        <v>45.731847231270592</v>
      </c>
      <c r="D220" s="92">
        <f>IF(D165=0,期末余额_优化情景!D54*D110,IF(D165&gt;0,D165*D55,D165*AS55))</f>
        <v>195</v>
      </c>
      <c r="E220" s="92">
        <f>IF(E165=0,期末余额_优化情景!E54*E110,IF(E165&gt;0,E165*E55,E165*AT55))</f>
        <v>46.917170286645181</v>
      </c>
      <c r="F220" s="92">
        <f>IF(F165=0,期末余额_优化情景!F54*F110,IF(F165&gt;0,F165*F55,F165*AU55))</f>
        <v>260</v>
      </c>
      <c r="G220" s="92">
        <f>IF(G165=0,期末余额_优化情景!G54*G110,IF(G165&gt;0,G165*G55,G165*AV55))</f>
        <v>65</v>
      </c>
      <c r="H220" s="92">
        <f>IF(H165=0,期末余额_优化情景!H54*H110,IF(H165&gt;0,H165*H55,H165*AW55))</f>
        <v>-35</v>
      </c>
      <c r="I220" s="92">
        <f>IF(I165=0,期末余额_优化情景!I54*I110,IF(I165&gt;0,I165*I55,I165*AX55))</f>
        <v>-140</v>
      </c>
      <c r="J220" s="92">
        <f>IF(J165=0,期末余额_优化情景!J54*J110,IF(J165&gt;0,J165*J55,J165*AY55))</f>
        <v>130</v>
      </c>
      <c r="K220" s="92">
        <f>IF(K165=0,期末余额_优化情景!K54*K110,IF(K165&gt;0,K165*K55,K165*AZ55))</f>
        <v>-35</v>
      </c>
      <c r="L220" s="92">
        <f>IF(L165=0,期末余额_优化情景!L54*L110,IF(L165&gt;0,L165*L55,L165*BA55))</f>
        <v>65</v>
      </c>
      <c r="M220" s="92">
        <f>IF(M165=0,期末余额_优化情景!M54*M110,IF(M165&gt;0,M165*M55,M165*BB55))</f>
        <v>49.147752457297301</v>
      </c>
      <c r="N220" s="92">
        <f>IF(N165=0,期末余额_优化情景!N54*N110,IF(N165&gt;0,N165*N55,N165*BC55))</f>
        <v>130</v>
      </c>
      <c r="O220" s="92">
        <f>IF(O165=0,期末余额_优化情景!O54*O110,IF(O165&gt;0,O165*O55,O165*BD55))</f>
        <v>51.519324508072394</v>
      </c>
      <c r="P220" s="92">
        <f>IF(P165=0,期末余额_优化情景!P54*P110,IF(P165&gt;0,P165*P55,P165*BE55))</f>
        <v>0</v>
      </c>
      <c r="Q220" s="92">
        <f>IF(Q165=0,期末余额_优化情景!Q54*Q110,IF(Q165&gt;0,Q165*Q55,Q165*BF55))</f>
        <v>0</v>
      </c>
      <c r="R220" s="92">
        <f>IF(R165=0,期末余额_优化情景!R54*R110,IF(R165&gt;0,R165*R55,R165*BG55))</f>
        <v>0</v>
      </c>
      <c r="S220" s="92">
        <f>IF(S165=0,期末余额_优化情景!S54*S110,IF(S165&gt;0,S165*S55,S165*BH55))</f>
        <v>0</v>
      </c>
      <c r="T220" s="92">
        <f>IF(T165=0,期末余额_优化情景!T54*T110,IF(T165&gt;0,T165*T55,T165*BI55))</f>
        <v>0</v>
      </c>
      <c r="U220" s="92">
        <f>IF(U165=0,期末余额_优化情景!U54*U110,IF(U165&gt;0,U165*U55,U165*BJ55))</f>
        <v>0</v>
      </c>
      <c r="V220" s="92">
        <f>IF(V165=0,期末余额_优化情景!V54*V110,IF(V165&gt;0,V165*V55,V165*BK55))</f>
        <v>0</v>
      </c>
      <c r="W220" s="92">
        <f>IF(W165=0,期末余额_优化情景!W54*W110,IF(W165&gt;0,W165*W55,W165*BL55))</f>
        <v>0</v>
      </c>
      <c r="X220" s="92">
        <f>IF(X165=0,期末余额_优化情景!X54*X110,IF(X165&gt;0,X165*X55,X165*BM55))</f>
        <v>0</v>
      </c>
      <c r="Y220" s="92">
        <f>IF(Y165=0,期末余额_优化情景!Y54*Y110,IF(Y165&gt;0,Y165*Y55,Y165*BN55))</f>
        <v>0</v>
      </c>
      <c r="Z220" s="92">
        <f>IF(Z165=0,期末余额_优化情景!Z54*Z110,IF(Z165&gt;0,Z165*Z55,Z165*BO55))</f>
        <v>0</v>
      </c>
      <c r="AA220" s="92">
        <f>IF(AA165=0,期末余额_优化情景!AA54*AA110,IF(AA165&gt;0,AA165*AA55,AA165*BP55))</f>
        <v>0</v>
      </c>
      <c r="AB220" s="92">
        <f>IF(AB165=0,期末余额_优化情景!AB54*AB110,IF(AB165&gt;0,AB165*AB55,AB165*BQ55))</f>
        <v>0</v>
      </c>
      <c r="AC220" s="92">
        <f>IF(AC165=0,期末余额_优化情景!AC54*AC110,IF(AC165&gt;0,AC165*AC55,AC165*BR55))</f>
        <v>0</v>
      </c>
      <c r="AD220" s="92">
        <f>IF(AD165=0,期末余额_优化情景!AD54*AD110,IF(AD165&gt;0,AD165*AD55,AD165*BS55))</f>
        <v>0</v>
      </c>
      <c r="AE220" s="92">
        <f>IF(AE165=0,期末余额_优化情景!AE54*AE110,IF(AE165&gt;0,AE165*AE55,AE165*BT55))</f>
        <v>0</v>
      </c>
      <c r="AF220" s="92">
        <f>IF(AF165=0,期末余额_优化情景!AF54*AF110,IF(AF165&gt;0,AF165*AF55,AF165*BU55))</f>
        <v>0</v>
      </c>
      <c r="AG220" s="92">
        <f>IF(AG165=0,期末余额_优化情景!AG54*AG110,IF(AG165&gt;0,AG165*AG55,AG165*BV55))</f>
        <v>0</v>
      </c>
      <c r="AH220" s="92">
        <f>IF(AH165=0,期末余额_优化情景!AH54*AH110,IF(AH165&gt;0,AH165*AH55,AH165*BW55))</f>
        <v>0</v>
      </c>
      <c r="AI220" s="92">
        <f>IF(AI165=0,期末余额_优化情景!AI54*AI110,IF(AI165&gt;0,AI165*AI55,AI165*BX55))</f>
        <v>0</v>
      </c>
      <c r="AJ220" s="92">
        <f>IF(AJ165=0,期末余额_优化情景!AJ54*AJ110,IF(AJ165&gt;0,AJ165*AJ55,AJ165*BY55))</f>
        <v>0</v>
      </c>
      <c r="AK220" s="92">
        <f>IF(AK165=0,期末余额_优化情景!AK54*AK110,IF(AK165&gt;0,AK165*AK55,AK165*BZ55))</f>
        <v>0</v>
      </c>
      <c r="AL220" s="92">
        <f>IF(AL165=0,期末余额_优化情景!AL54*AL110,IF(AL165&gt;0,AL165*AL55,AL165*CA55))</f>
        <v>0</v>
      </c>
      <c r="AM220" s="92">
        <f>IF(AM165=0,期末余额_优化情景!AM54*AM110,IF(AM165&gt;0,AM165*AM55,AM165*CB55))</f>
        <v>0</v>
      </c>
      <c r="AN220" s="92">
        <f>IF(AN165=0,期末余额_优化情景!AN54*AN110,IF(AN165&gt;0,AN165*AN55,AN165*CC55))</f>
        <v>0</v>
      </c>
      <c r="AO220" s="92">
        <f>IF(AO165=0,期末余额_优化情景!AO54*AO110,IF(AO165&gt;0,AO165*AO55,AO165*CD55))</f>
        <v>0</v>
      </c>
      <c r="AQ220" s="92">
        <f>IF(B165=0,存量业务到期结构!E54*AQ110,IF(B165&gt;0,B165*AQ55,B165*B55))</f>
        <v>-229.70663843647009</v>
      </c>
      <c r="AR220" s="92">
        <f>IF(C165=0,期末余额_优化情景!C54*AR110,IF(C165&gt;0,C165*AR55,C165*C55))</f>
        <v>-45.731847231270592</v>
      </c>
      <c r="AS220" s="92">
        <f>IF(D165=0,期末余额_优化情景!D54*AS110,IF(D165&gt;0,D165*AS55,D165*D55))</f>
        <v>105</v>
      </c>
      <c r="AT220" s="92">
        <f>IF(E165=0,期末余额_优化情景!E54*AT110,IF(E165&gt;0,E165*AT55,E165*E55))</f>
        <v>-46.917170286645181</v>
      </c>
      <c r="AU220" s="92">
        <f>IF(F165=0,期末余额_优化情景!F54*AU110,IF(F165&gt;0,F165*AU55,F165*F55))</f>
        <v>140</v>
      </c>
      <c r="AV220" s="92">
        <f>IF(G165=0,期末余额_优化情景!G54*AV110,IF(G165&gt;0,G165*AV55,G165*G55))</f>
        <v>35</v>
      </c>
      <c r="AW220" s="92">
        <f>IF(H165=0,期末余额_优化情景!H54*AW110,IF(H165&gt;0,H165*AW55,H165*H55))</f>
        <v>-65</v>
      </c>
      <c r="AX220" s="92">
        <f>IF(I165=0,期末余额_优化情景!I54*AX110,IF(I165&gt;0,I165*AX55,I165*I55))</f>
        <v>-260</v>
      </c>
      <c r="AY220" s="92">
        <f>IF(J165=0,期末余额_优化情景!J54*AY110,IF(J165&gt;0,J165*AY55,J165*J55))</f>
        <v>70</v>
      </c>
      <c r="AZ220" s="92">
        <f>IF(K165=0,期末余额_优化情景!K54*AZ110,IF(K165&gt;0,K165*AZ55,K165*K55))</f>
        <v>-65</v>
      </c>
      <c r="BA220" s="92">
        <f>IF(L165=0,期末余额_优化情景!L54*BA110,IF(L165&gt;0,L165*BA55,L165*L55))</f>
        <v>35</v>
      </c>
      <c r="BB220" s="92">
        <f>IF(M165=0,期末余额_优化情景!M54*BB110,IF(M165&gt;0,M165*BB55,M165*M55))</f>
        <v>-49.147752457297301</v>
      </c>
      <c r="BC220" s="92">
        <f>IF(N165=0,期末余额_优化情景!N54*BC110,IF(N165&gt;0,N165*BC55,N165*N55))</f>
        <v>70</v>
      </c>
      <c r="BD220" s="92">
        <f>IF(O165=0,期末余额_优化情景!O54*BD110,IF(O165&gt;0,O165*BD55,O165*O55))</f>
        <v>-51.519324508072394</v>
      </c>
      <c r="BE220" s="92">
        <f>IF(P165=0,期末余额_优化情景!P54*BE110,IF(P165&gt;0,P165*BE55,P165*P55))</f>
        <v>0</v>
      </c>
      <c r="BF220" s="92">
        <f>IF(Q165=0,期末余额_优化情景!Q54*BF110,IF(Q165&gt;0,Q165*BF55,Q165*Q55))</f>
        <v>0</v>
      </c>
      <c r="BG220" s="92">
        <f>IF(R165=0,期末余额_优化情景!R54*BG110,IF(R165&gt;0,R165*BG55,R165*R55))</f>
        <v>0</v>
      </c>
      <c r="BH220" s="92">
        <f>IF(S165=0,期末余额_优化情景!S54*BH110,IF(S165&gt;0,S165*BH55,S165*S55))</f>
        <v>0</v>
      </c>
      <c r="BI220" s="92">
        <f>IF(T165=0,期末余额_优化情景!T54*BI110,IF(T165&gt;0,T165*BI55,T165*T55))</f>
        <v>0</v>
      </c>
      <c r="BJ220" s="92">
        <f>IF(U165=0,期末余额_优化情景!U54*BJ110,IF(U165&gt;0,U165*BJ55,U165*U55))</f>
        <v>0</v>
      </c>
      <c r="BK220" s="92">
        <f>IF(V165=0,期末余额_优化情景!V54*BK110,IF(V165&gt;0,V165*BK55,V165*V55))</f>
        <v>0</v>
      </c>
      <c r="BL220" s="92">
        <f>IF(W165=0,期末余额_优化情景!W54*BL110,IF(W165&gt;0,W165*BL55,W165*W55))</f>
        <v>0</v>
      </c>
      <c r="BM220" s="92">
        <f>IF(X165=0,期末余额_优化情景!X54*BM110,IF(X165&gt;0,X165*BM55,X165*X55))</f>
        <v>0</v>
      </c>
      <c r="BN220" s="92">
        <f>IF(Y165=0,期末余额_优化情景!Y54*BN110,IF(Y165&gt;0,Y165*BN55,Y165*Y55))</f>
        <v>0</v>
      </c>
      <c r="BO220" s="92">
        <f>IF(Z165=0,期末余额_优化情景!Z54*BO110,IF(Z165&gt;0,Z165*BO55,Z165*Z55))</f>
        <v>0</v>
      </c>
      <c r="BP220" s="92">
        <f>IF(AA165=0,期末余额_优化情景!AA54*BP110,IF(AA165&gt;0,AA165*BP55,AA165*AA55))</f>
        <v>0</v>
      </c>
      <c r="BQ220" s="92">
        <f>IF(AB165=0,期末余额_优化情景!AB54*BQ110,IF(AB165&gt;0,AB165*BQ55,AB165*AB55))</f>
        <v>0</v>
      </c>
      <c r="BR220" s="92">
        <f>IF(AC165=0,期末余额_优化情景!AC54*BR110,IF(AC165&gt;0,AC165*BR55,AC165*AC55))</f>
        <v>0</v>
      </c>
      <c r="BS220" s="92">
        <f>IF(AD165=0,期末余额_优化情景!AD54*BS110,IF(AD165&gt;0,AD165*BS55,AD165*AD55))</f>
        <v>0</v>
      </c>
      <c r="BT220" s="92">
        <f>IF(AE165=0,期末余额_优化情景!AE54*BT110,IF(AE165&gt;0,AE165*BT55,AE165*AE55))</f>
        <v>0</v>
      </c>
      <c r="BU220" s="92">
        <f>IF(AF165=0,期末余额_优化情景!AF54*BU110,IF(AF165&gt;0,AF165*BU55,AF165*AF55))</f>
        <v>0</v>
      </c>
      <c r="BV220" s="92">
        <f>IF(AG165=0,期末余额_优化情景!AG54*BV110,IF(AG165&gt;0,AG165*BV55,AG165*AG55))</f>
        <v>0</v>
      </c>
      <c r="BW220" s="92">
        <f>IF(AH165=0,期末余额_优化情景!AH54*BW110,IF(AH165&gt;0,AH165*BW55,AH165*AH55))</f>
        <v>0</v>
      </c>
      <c r="BX220" s="92">
        <f>IF(AI165=0,期末余额_优化情景!AI54*BX110,IF(AI165&gt;0,AI165*BX55,AI165*AI55))</f>
        <v>0</v>
      </c>
      <c r="BY220" s="92">
        <f>IF(AJ165=0,期末余额_优化情景!AJ54*BY110,IF(AJ165&gt;0,AJ165*BY55,AJ165*AJ55))</f>
        <v>0</v>
      </c>
      <c r="BZ220" s="92">
        <f>IF(AK165=0,期末余额_优化情景!AK54*BZ110,IF(AK165&gt;0,AK165*BZ55,AK165*AK55))</f>
        <v>0</v>
      </c>
      <c r="CA220" s="92">
        <f>IF(AL165=0,期末余额_优化情景!AL54*CA110,IF(AL165&gt;0,AL165*CA55,AL165*AL55))</f>
        <v>0</v>
      </c>
      <c r="CB220" s="92">
        <f>IF(AM165=0,期末余额_优化情景!AM54*CB110,IF(AM165&gt;0,AM165*CB55,AM165*AM55))</f>
        <v>0</v>
      </c>
      <c r="CC220" s="92">
        <f>IF(AN165=0,期末余额_优化情景!AN54*CC110,IF(AN165&gt;0,AN165*CC55,AN165*AN55))</f>
        <v>0</v>
      </c>
      <c r="CD220" s="92">
        <f>IF(AO165=0,期末余额_优化情景!AO54*CD110,IF(AO165&gt;0,AO165*CD55,AO165*AO55))</f>
        <v>0</v>
      </c>
    </row>
    <row r="221" spans="1:82" ht="15">
      <c r="A221" s="15" t="str">
        <f t="shared" si="5"/>
        <v>向央行借款</v>
      </c>
      <c r="B221" s="92">
        <f>IF(B166=0,存量业务到期结构!E55*B111,IF(B166&gt;0,B166*B56,B166*AQ56))</f>
        <v>-165.72696560429995</v>
      </c>
      <c r="C221" s="92">
        <f>IF(C166=0,期末余额_优化情景!C55*C111,IF(C166&gt;0,C166*C56,C166*AR56))</f>
        <v>90</v>
      </c>
      <c r="D221" s="92">
        <f>IF(D166=0,期末余额_优化情景!D55*D111,IF(D166&gt;0,D166*D56,D166*AS56))</f>
        <v>16.526964371390498</v>
      </c>
      <c r="E221" s="92">
        <f>IF(E166=0,期末余额_优化情景!E55*E111,IF(E166&gt;0,E166*E56,E166*AT56))</f>
        <v>50</v>
      </c>
      <c r="F221" s="92">
        <f>IF(F166=0,期末余额_优化情景!F55*F111,IF(F166&gt;0,F166*F56,F166*AU56))</f>
        <v>-200</v>
      </c>
      <c r="G221" s="92">
        <f>IF(G166=0,期末余额_优化情景!G55*G111,IF(G166&gt;0,G166*G56,G166*AV56))</f>
        <v>50</v>
      </c>
      <c r="H221" s="92">
        <f>IF(H166=0,期末余额_优化情景!H55*H111,IF(H166&gt;0,H166*H56,H166*AW56))</f>
        <v>0</v>
      </c>
      <c r="I221" s="92">
        <f>IF(I166=0,期末余额_优化情景!I55*I111,IF(I166&gt;0,I166*I56,I166*AX56))</f>
        <v>-200</v>
      </c>
      <c r="J221" s="92">
        <f>IF(J166=0,期末余额_优化情景!J55*J111,IF(J166&gt;0,J166*J56,J166*AY56))</f>
        <v>50</v>
      </c>
      <c r="K221" s="92">
        <f>IF(K166=0,期末余额_优化情景!K55*K111,IF(K166&gt;0,K166*K56,K166*AZ56))</f>
        <v>0</v>
      </c>
      <c r="L221" s="92">
        <f>IF(L166=0,期末余额_优化情景!L55*L111,IF(L166&gt;0,L166*L56,L166*BA56))</f>
        <v>0</v>
      </c>
      <c r="M221" s="92">
        <f>IF(M166=0,期末余额_优化情景!M55*M111,IF(M166&gt;0,M166*M56,M166*BB56))</f>
        <v>0</v>
      </c>
      <c r="N221" s="92">
        <f>IF(N166=0,期末余额_优化情景!N55*N111,IF(N166&gt;0,N166*N56,N166*BC56))</f>
        <v>0</v>
      </c>
      <c r="O221" s="92">
        <f>IF(O166=0,期末余额_优化情景!O55*O111,IF(O166&gt;0,O166*O56,O166*BD56))</f>
        <v>0</v>
      </c>
      <c r="P221" s="92">
        <f>IF(P166=0,期末余额_优化情景!P55*P111,IF(P166&gt;0,P166*P56,P166*BE56))</f>
        <v>0</v>
      </c>
      <c r="Q221" s="92">
        <f>IF(Q166=0,期末余额_优化情景!Q55*Q111,IF(Q166&gt;0,Q166*Q56,Q166*BF56))</f>
        <v>0</v>
      </c>
      <c r="R221" s="92">
        <f>IF(R166=0,期末余额_优化情景!R55*R111,IF(R166&gt;0,R166*R56,R166*BG56))</f>
        <v>0</v>
      </c>
      <c r="S221" s="92">
        <f>IF(S166=0,期末余额_优化情景!S55*S111,IF(S166&gt;0,S166*S56,S166*BH56))</f>
        <v>0</v>
      </c>
      <c r="T221" s="92">
        <f>IF(T166=0,期末余额_优化情景!T55*T111,IF(T166&gt;0,T166*T56,T166*BI56))</f>
        <v>0</v>
      </c>
      <c r="U221" s="92">
        <f>IF(U166=0,期末余额_优化情景!U55*U111,IF(U166&gt;0,U166*U56,U166*BJ56))</f>
        <v>0</v>
      </c>
      <c r="V221" s="92">
        <f>IF(V166=0,期末余额_优化情景!V55*V111,IF(V166&gt;0,V166*V56,V166*BK56))</f>
        <v>0</v>
      </c>
      <c r="W221" s="92">
        <f>IF(W166=0,期末余额_优化情景!W55*W111,IF(W166&gt;0,W166*W56,W166*BL56))</f>
        <v>0</v>
      </c>
      <c r="X221" s="92">
        <f>IF(X166=0,期末余额_优化情景!X55*X111,IF(X166&gt;0,X166*X56,X166*BM56))</f>
        <v>0</v>
      </c>
      <c r="Y221" s="92">
        <f>IF(Y166=0,期末余额_优化情景!Y55*Y111,IF(Y166&gt;0,Y166*Y56,Y166*BN56))</f>
        <v>0</v>
      </c>
      <c r="Z221" s="92">
        <f>IF(Z166=0,期末余额_优化情景!Z55*Z111,IF(Z166&gt;0,Z166*Z56,Z166*BO56))</f>
        <v>0</v>
      </c>
      <c r="AA221" s="92">
        <f>IF(AA166=0,期末余额_优化情景!AA55*AA111,IF(AA166&gt;0,AA166*AA56,AA166*BP56))</f>
        <v>0</v>
      </c>
      <c r="AB221" s="92">
        <f>IF(AB166=0,期末余额_优化情景!AB55*AB111,IF(AB166&gt;0,AB166*AB56,AB166*BQ56))</f>
        <v>0</v>
      </c>
      <c r="AC221" s="92">
        <f>IF(AC166=0,期末余额_优化情景!AC55*AC111,IF(AC166&gt;0,AC166*AC56,AC166*BR56))</f>
        <v>0</v>
      </c>
      <c r="AD221" s="92">
        <f>IF(AD166=0,期末余额_优化情景!AD55*AD111,IF(AD166&gt;0,AD166*AD56,AD166*BS56))</f>
        <v>0</v>
      </c>
      <c r="AE221" s="92">
        <f>IF(AE166=0,期末余额_优化情景!AE55*AE111,IF(AE166&gt;0,AE166*AE56,AE166*BT56))</f>
        <v>0</v>
      </c>
      <c r="AF221" s="92">
        <f>IF(AF166=0,期末余额_优化情景!AF55*AF111,IF(AF166&gt;0,AF166*AF56,AF166*BU56))</f>
        <v>0</v>
      </c>
      <c r="AG221" s="92">
        <f>IF(AG166=0,期末余额_优化情景!AG55*AG111,IF(AG166&gt;0,AG166*AG56,AG166*BV56))</f>
        <v>0</v>
      </c>
      <c r="AH221" s="92">
        <f>IF(AH166=0,期末余额_优化情景!AH55*AH111,IF(AH166&gt;0,AH166*AH56,AH166*BW56))</f>
        <v>0</v>
      </c>
      <c r="AI221" s="92">
        <f>IF(AI166=0,期末余额_优化情景!AI55*AI111,IF(AI166&gt;0,AI166*AI56,AI166*BX56))</f>
        <v>0</v>
      </c>
      <c r="AJ221" s="92">
        <f>IF(AJ166=0,期末余额_优化情景!AJ55*AJ111,IF(AJ166&gt;0,AJ166*AJ56,AJ166*BY56))</f>
        <v>0</v>
      </c>
      <c r="AK221" s="92">
        <f>IF(AK166=0,期末余额_优化情景!AK55*AK111,IF(AK166&gt;0,AK166*AK56,AK166*BZ56))</f>
        <v>0</v>
      </c>
      <c r="AL221" s="92">
        <f>IF(AL166=0,期末余额_优化情景!AL55*AL111,IF(AL166&gt;0,AL166*AL56,AL166*CA56))</f>
        <v>0</v>
      </c>
      <c r="AM221" s="92">
        <f>IF(AM166=0,期末余额_优化情景!AM55*AM111,IF(AM166&gt;0,AM166*AM56,AM166*CB56))</f>
        <v>0</v>
      </c>
      <c r="AN221" s="92">
        <f>IF(AN166=0,期末余额_优化情景!AN55*AN111,IF(AN166&gt;0,AN166*AN56,AN166*CC56))</f>
        <v>0</v>
      </c>
      <c r="AO221" s="92">
        <f>IF(AO166=0,期末余额_优化情景!AO55*AO111,IF(AO166&gt;0,AO166*AO56,AO166*CD56))</f>
        <v>0</v>
      </c>
      <c r="AQ221" s="92">
        <f>IF(B166=0,存量业务到期结构!E55*AQ111,IF(B166&gt;0,B166*AQ56,B166*B56))</f>
        <v>-165.72696560429995</v>
      </c>
      <c r="AR221" s="92">
        <f>IF(C166=0,期末余额_优化情景!C55*AR111,IF(C166&gt;0,C166*AR56,C166*C56))</f>
        <v>90</v>
      </c>
      <c r="AS221" s="92">
        <f>IF(D166=0,期末余额_优化情景!D55*AS111,IF(D166&gt;0,D166*AS56,D166*D56))</f>
        <v>-16.526964371390498</v>
      </c>
      <c r="AT221" s="92">
        <f>IF(E166=0,期末余额_优化情景!E55*AT111,IF(E166&gt;0,E166*AT56,E166*E56))</f>
        <v>40</v>
      </c>
      <c r="AU221" s="92">
        <f>IF(F166=0,期末余额_优化情景!F55*AU111,IF(F166&gt;0,F166*AU56,F166*F56))</f>
        <v>-250</v>
      </c>
      <c r="AV221" s="92">
        <f>IF(G166=0,期末余额_优化情景!G55*AV111,IF(G166&gt;0,G166*AV56,G166*G56))</f>
        <v>40</v>
      </c>
      <c r="AW221" s="92">
        <f>IF(H166=0,期末余额_优化情景!H55*AW111,IF(H166&gt;0,H166*AW56,H166*H56))</f>
        <v>-15.80959918824745</v>
      </c>
      <c r="AX221" s="92">
        <f>IF(I166=0,期末余额_优化情景!I55*AX111,IF(I166&gt;0,I166*AX56,I166*I56))</f>
        <v>-250</v>
      </c>
      <c r="AY221" s="92">
        <f>IF(J166=0,期末余额_优化情景!J55*AY111,IF(J166&gt;0,J166*AY56,J166*J56))</f>
        <v>40</v>
      </c>
      <c r="AZ221" s="92">
        <f>IF(K166=0,期末余额_优化情景!K55*AZ111,IF(K166&gt;0,K166*AZ56,K166*K56))</f>
        <v>-14.680536192306214</v>
      </c>
      <c r="BA221" s="92">
        <f>IF(L166=0,期末余额_优化情景!L55*BA111,IF(L166&gt;0,L166*BA56,L166*L56))</f>
        <v>-14.607128511344683</v>
      </c>
      <c r="BB221" s="92">
        <f>IF(M166=0,期末余额_优化情景!M55*BB111,IF(M166&gt;0,M166*BB56,M166*M56))</f>
        <v>0</v>
      </c>
      <c r="BC221" s="92">
        <f>IF(N166=0,期末余额_优化情景!N55*BC111,IF(N166&gt;0,N166*BC56,N166*N56))</f>
        <v>0</v>
      </c>
      <c r="BD221" s="92">
        <f>IF(O166=0,期末余额_优化情景!O55*BD111,IF(O166&gt;0,O166*BD56,O166*O56))</f>
        <v>-29.068155737575918</v>
      </c>
      <c r="BE221" s="92">
        <f>IF(P166=0,期末余额_优化情景!P55*BE111,IF(P166&gt;0,P166*BE56,P166*P56))</f>
        <v>0</v>
      </c>
      <c r="BF221" s="92">
        <f>IF(Q166=0,期末余额_优化情景!Q55*BF111,IF(Q166&gt;0,Q166*BF56,Q166*Q56))</f>
        <v>0</v>
      </c>
      <c r="BG221" s="92">
        <f>IF(R166=0,期末余额_优化情景!R55*BG111,IF(R166&gt;0,R166*BG56,R166*R56))</f>
        <v>0</v>
      </c>
      <c r="BH221" s="92">
        <f>IF(S166=0,期末余额_优化情景!S55*BH111,IF(S166&gt;0,S166*BH56,S166*S56))</f>
        <v>0</v>
      </c>
      <c r="BI221" s="92">
        <f>IF(T166=0,期末余额_优化情景!T55*BI111,IF(T166&gt;0,T166*BI56,T166*T56))</f>
        <v>0</v>
      </c>
      <c r="BJ221" s="92">
        <f>IF(U166=0,期末余额_优化情景!U55*BJ111,IF(U166&gt;0,U166*BJ56,U166*U56))</f>
        <v>0</v>
      </c>
      <c r="BK221" s="92">
        <f>IF(V166=0,期末余额_优化情景!V55*BK111,IF(V166&gt;0,V166*BK56,V166*V56))</f>
        <v>0</v>
      </c>
      <c r="BL221" s="92">
        <f>IF(W166=0,期末余额_优化情景!W55*BL111,IF(W166&gt;0,W166*BL56,W166*W56))</f>
        <v>0</v>
      </c>
      <c r="BM221" s="92">
        <f>IF(X166=0,期末余额_优化情景!X55*BM111,IF(X166&gt;0,X166*BM56,X166*X56))</f>
        <v>0</v>
      </c>
      <c r="BN221" s="92">
        <f>IF(Y166=0,期末余额_优化情景!Y55*BN111,IF(Y166&gt;0,Y166*BN56,Y166*Y56))</f>
        <v>0</v>
      </c>
      <c r="BO221" s="92">
        <f>IF(Z166=0,期末余额_优化情景!Z55*BO111,IF(Z166&gt;0,Z166*BO56,Z166*Z56))</f>
        <v>0</v>
      </c>
      <c r="BP221" s="92">
        <f>IF(AA166=0,期末余额_优化情景!AA55*BP111,IF(AA166&gt;0,AA166*BP56,AA166*AA56))</f>
        <v>0</v>
      </c>
      <c r="BQ221" s="92">
        <f>IF(AB166=0,期末余额_优化情景!AB55*BQ111,IF(AB166&gt;0,AB166*BQ56,AB166*AB56))</f>
        <v>0</v>
      </c>
      <c r="BR221" s="92">
        <f>IF(AC166=0,期末余额_优化情景!AC55*BR111,IF(AC166&gt;0,AC166*BR56,AC166*AC56))</f>
        <v>0</v>
      </c>
      <c r="BS221" s="92">
        <f>IF(AD166=0,期末余额_优化情景!AD55*BS111,IF(AD166&gt;0,AD166*BS56,AD166*AD56))</f>
        <v>0</v>
      </c>
      <c r="BT221" s="92">
        <f>IF(AE166=0,期末余额_优化情景!AE55*BT111,IF(AE166&gt;0,AE166*BT56,AE166*AE56))</f>
        <v>0</v>
      </c>
      <c r="BU221" s="92">
        <f>IF(AF166=0,期末余额_优化情景!AF55*BU111,IF(AF166&gt;0,AF166*BU56,AF166*AF56))</f>
        <v>0</v>
      </c>
      <c r="BV221" s="92">
        <f>IF(AG166=0,期末余额_优化情景!AG55*BV111,IF(AG166&gt;0,AG166*BV56,AG166*AG56))</f>
        <v>0</v>
      </c>
      <c r="BW221" s="92">
        <f>IF(AH166=0,期末余额_优化情景!AH55*BW111,IF(AH166&gt;0,AH166*BW56,AH166*AH56))</f>
        <v>0</v>
      </c>
      <c r="BX221" s="92">
        <f>IF(AI166=0,期末余额_优化情景!AI55*BX111,IF(AI166&gt;0,AI166*BX56,AI166*AI56))</f>
        <v>0</v>
      </c>
      <c r="BY221" s="92">
        <f>IF(AJ166=0,期末余额_优化情景!AJ55*BY111,IF(AJ166&gt;0,AJ166*BY56,AJ166*AJ56))</f>
        <v>0</v>
      </c>
      <c r="BZ221" s="92">
        <f>IF(AK166=0,期末余额_优化情景!AK55*BZ111,IF(AK166&gt;0,AK166*BZ56,AK166*AK56))</f>
        <v>0</v>
      </c>
      <c r="CA221" s="92">
        <f>IF(AL166=0,期末余额_优化情景!AL55*CA111,IF(AL166&gt;0,AL166*CA56,AL166*AL56))</f>
        <v>0</v>
      </c>
      <c r="CB221" s="92">
        <f>IF(AM166=0,期末余额_优化情景!AM55*CB111,IF(AM166&gt;0,AM166*CB56,AM166*AM56))</f>
        <v>0</v>
      </c>
      <c r="CC221" s="92">
        <f>IF(AN166=0,期末余额_优化情景!AN55*CC111,IF(AN166&gt;0,AN166*CC56,AN166*AN56))</f>
        <v>0</v>
      </c>
      <c r="CD221" s="92">
        <f>IF(AO166=0,期末余额_优化情景!AO55*CD111,IF(AO166&gt;0,AO166*CD56,AO166*AO56))</f>
        <v>0</v>
      </c>
    </row>
    <row r="223" spans="1:82" ht="15">
      <c r="B223" s="521" t="s">
        <v>358</v>
      </c>
      <c r="C223" s="521"/>
      <c r="D223" s="521"/>
      <c r="E223" s="521"/>
      <c r="F223" s="521"/>
      <c r="G223" s="521"/>
      <c r="AQ223" s="521" t="s">
        <v>417</v>
      </c>
      <c r="AR223" s="521"/>
      <c r="AS223" s="521"/>
      <c r="AT223" s="521"/>
      <c r="AU223" s="521"/>
      <c r="AV223" s="521"/>
    </row>
    <row r="224" spans="1:82" ht="16.5">
      <c r="A224" s="153" t="s">
        <v>350</v>
      </c>
      <c r="B224" s="119">
        <v>1</v>
      </c>
      <c r="C224" s="119">
        <v>2</v>
      </c>
      <c r="D224" s="119">
        <v>3</v>
      </c>
      <c r="E224" s="119">
        <v>4</v>
      </c>
      <c r="F224" s="119">
        <v>5</v>
      </c>
      <c r="G224" s="119">
        <v>6</v>
      </c>
      <c r="H224" s="119">
        <v>7</v>
      </c>
      <c r="I224" s="119">
        <v>8</v>
      </c>
      <c r="J224" s="119">
        <v>9</v>
      </c>
      <c r="K224" s="119">
        <v>10</v>
      </c>
      <c r="L224" s="119">
        <v>11</v>
      </c>
      <c r="M224" s="119">
        <v>12</v>
      </c>
      <c r="N224" s="119">
        <v>13</v>
      </c>
      <c r="O224" s="119">
        <v>14</v>
      </c>
      <c r="P224" s="119">
        <v>15</v>
      </c>
      <c r="Q224" s="119">
        <v>16</v>
      </c>
      <c r="R224" s="119">
        <v>17</v>
      </c>
      <c r="S224" s="119">
        <v>18</v>
      </c>
      <c r="T224" s="119">
        <v>19</v>
      </c>
      <c r="U224" s="119">
        <v>20</v>
      </c>
      <c r="V224" s="119">
        <v>21</v>
      </c>
      <c r="W224" s="119">
        <v>22</v>
      </c>
      <c r="X224" s="119">
        <v>23</v>
      </c>
      <c r="Y224" s="119">
        <v>24</v>
      </c>
      <c r="Z224" s="119">
        <v>25</v>
      </c>
      <c r="AA224" s="119">
        <v>26</v>
      </c>
      <c r="AB224" s="119">
        <v>27</v>
      </c>
      <c r="AC224" s="119">
        <v>28</v>
      </c>
      <c r="AD224" s="119">
        <v>29</v>
      </c>
      <c r="AE224" s="119">
        <v>30</v>
      </c>
      <c r="AF224" s="119">
        <v>31</v>
      </c>
      <c r="AG224" s="119">
        <v>32</v>
      </c>
      <c r="AH224" s="119">
        <v>33</v>
      </c>
      <c r="AI224" s="119">
        <v>34</v>
      </c>
      <c r="AJ224" s="119">
        <v>35</v>
      </c>
      <c r="AK224" s="119">
        <v>36</v>
      </c>
      <c r="AL224" s="119">
        <v>37</v>
      </c>
      <c r="AM224" s="119">
        <v>38</v>
      </c>
      <c r="AN224" s="119">
        <v>39</v>
      </c>
      <c r="AO224" s="119">
        <v>40</v>
      </c>
      <c r="AQ224" s="119">
        <v>1</v>
      </c>
      <c r="AR224" s="119">
        <v>2</v>
      </c>
      <c r="AS224" s="119">
        <v>3</v>
      </c>
      <c r="AT224" s="119">
        <v>4</v>
      </c>
      <c r="AU224" s="119">
        <v>5</v>
      </c>
      <c r="AV224" s="119">
        <v>6</v>
      </c>
      <c r="AW224" s="119">
        <v>7</v>
      </c>
      <c r="AX224" s="119">
        <v>8</v>
      </c>
      <c r="AY224" s="119">
        <v>9</v>
      </c>
      <c r="AZ224" s="119">
        <v>10</v>
      </c>
      <c r="BA224" s="119">
        <v>11</v>
      </c>
      <c r="BB224" s="119">
        <v>12</v>
      </c>
      <c r="BC224" s="119">
        <v>13</v>
      </c>
      <c r="BD224" s="119">
        <v>14</v>
      </c>
      <c r="BE224" s="119">
        <v>15</v>
      </c>
      <c r="BF224" s="119">
        <v>16</v>
      </c>
      <c r="BG224" s="119">
        <v>17</v>
      </c>
      <c r="BH224" s="119">
        <v>18</v>
      </c>
      <c r="BI224" s="119">
        <v>19</v>
      </c>
      <c r="BJ224" s="119">
        <v>20</v>
      </c>
      <c r="BK224" s="119">
        <v>21</v>
      </c>
      <c r="BL224" s="119">
        <v>22</v>
      </c>
      <c r="BM224" s="119">
        <v>23</v>
      </c>
      <c r="BN224" s="119">
        <v>24</v>
      </c>
      <c r="BO224" s="119">
        <v>25</v>
      </c>
      <c r="BP224" s="119">
        <v>26</v>
      </c>
      <c r="BQ224" s="119">
        <v>27</v>
      </c>
      <c r="BR224" s="119">
        <v>28</v>
      </c>
      <c r="BS224" s="119">
        <v>29</v>
      </c>
      <c r="BT224" s="119">
        <v>30</v>
      </c>
      <c r="BU224" s="119">
        <v>31</v>
      </c>
      <c r="BV224" s="119">
        <v>32</v>
      </c>
      <c r="BW224" s="119">
        <v>33</v>
      </c>
      <c r="BX224" s="119">
        <v>34</v>
      </c>
      <c r="BY224" s="119">
        <v>35</v>
      </c>
      <c r="BZ224" s="119">
        <v>36</v>
      </c>
      <c r="CA224" s="119">
        <v>37</v>
      </c>
      <c r="CB224" s="119">
        <v>38</v>
      </c>
      <c r="CC224" s="119">
        <v>39</v>
      </c>
      <c r="CD224" s="119">
        <v>40</v>
      </c>
    </row>
    <row r="225" spans="1:82" ht="15">
      <c r="A225" s="14" t="str">
        <f t="shared" ref="A225:A256" si="6">A170</f>
        <v>资产端</v>
      </c>
      <c r="B225" s="75"/>
      <c r="C225" s="75"/>
      <c r="D225" s="75"/>
      <c r="E225" s="75"/>
      <c r="F225" s="75"/>
      <c r="G225" s="75"/>
      <c r="H225" s="75"/>
      <c r="I225" s="75"/>
      <c r="J225" s="75"/>
      <c r="K225" s="75"/>
      <c r="L225" s="75"/>
      <c r="M225" s="75"/>
      <c r="N225" s="75"/>
      <c r="O225" s="75"/>
      <c r="P225" s="75"/>
      <c r="Q225" s="75"/>
      <c r="R225" s="75"/>
      <c r="S225" s="75"/>
      <c r="T225" s="75"/>
      <c r="U225" s="75"/>
      <c r="V225" s="75"/>
      <c r="W225" s="75"/>
      <c r="X225" s="75"/>
      <c r="Y225" s="75"/>
      <c r="Z225" s="75"/>
      <c r="AA225" s="75"/>
      <c r="AB225" s="75"/>
      <c r="AC225" s="75"/>
      <c r="AD225" s="75"/>
      <c r="AE225" s="75"/>
      <c r="AF225" s="75"/>
      <c r="AG225" s="75"/>
      <c r="AH225" s="75"/>
      <c r="AI225" s="75"/>
      <c r="AJ225" s="75"/>
      <c r="AK225" s="75"/>
      <c r="AL225" s="75"/>
      <c r="AM225" s="75"/>
      <c r="AN225" s="75"/>
      <c r="AO225" s="75"/>
      <c r="AQ225" s="75"/>
      <c r="AR225" s="75"/>
      <c r="AS225" s="75"/>
      <c r="AT225" s="75"/>
      <c r="AU225" s="75"/>
      <c r="AV225" s="75"/>
      <c r="AW225" s="75"/>
      <c r="AX225" s="75"/>
      <c r="AY225" s="75"/>
      <c r="AZ225" s="75"/>
      <c r="BA225" s="75"/>
      <c r="BB225" s="75"/>
      <c r="BC225" s="75"/>
      <c r="BD225" s="75"/>
      <c r="BE225" s="75"/>
      <c r="BF225" s="75"/>
      <c r="BG225" s="75"/>
      <c r="BH225" s="75"/>
      <c r="BI225" s="75"/>
      <c r="BJ225" s="75"/>
      <c r="BK225" s="75"/>
      <c r="BL225" s="75"/>
      <c r="BM225" s="75"/>
      <c r="BN225" s="75"/>
      <c r="BO225" s="75"/>
      <c r="BP225" s="75"/>
      <c r="BQ225" s="75"/>
      <c r="BR225" s="75"/>
      <c r="BS225" s="75"/>
      <c r="BT225" s="75"/>
      <c r="BU225" s="75"/>
      <c r="BV225" s="75"/>
      <c r="BW225" s="75"/>
      <c r="BX225" s="75"/>
      <c r="BY225" s="75"/>
      <c r="BZ225" s="75"/>
      <c r="CA225" s="75"/>
      <c r="CB225" s="75"/>
      <c r="CC225" s="75"/>
      <c r="CD225" s="75"/>
    </row>
    <row r="226" spans="1:82" ht="15">
      <c r="A226" s="15" t="str">
        <f t="shared" si="6"/>
        <v>贷款和垫款</v>
      </c>
      <c r="B226" s="75"/>
      <c r="C226" s="75"/>
      <c r="D226" s="75"/>
      <c r="E226" s="75"/>
      <c r="F226" s="75"/>
      <c r="G226" s="75"/>
      <c r="H226" s="75"/>
      <c r="I226" s="75"/>
      <c r="J226" s="75"/>
      <c r="K226" s="75"/>
      <c r="L226" s="75"/>
      <c r="M226" s="75"/>
      <c r="N226" s="75"/>
      <c r="O226" s="75"/>
      <c r="P226" s="75"/>
      <c r="Q226" s="75"/>
      <c r="R226" s="75"/>
      <c r="S226" s="75"/>
      <c r="T226" s="75"/>
      <c r="U226" s="75"/>
      <c r="V226" s="75"/>
      <c r="W226" s="75"/>
      <c r="X226" s="75"/>
      <c r="Y226" s="75"/>
      <c r="Z226" s="75"/>
      <c r="AA226" s="75"/>
      <c r="AB226" s="75"/>
      <c r="AC226" s="75"/>
      <c r="AD226" s="75"/>
      <c r="AE226" s="75"/>
      <c r="AF226" s="75"/>
      <c r="AG226" s="75"/>
      <c r="AH226" s="75"/>
      <c r="AI226" s="75"/>
      <c r="AJ226" s="75"/>
      <c r="AK226" s="75"/>
      <c r="AL226" s="75"/>
      <c r="AM226" s="75"/>
      <c r="AN226" s="75"/>
      <c r="AO226" s="75"/>
      <c r="AQ226" s="75"/>
      <c r="AR226" s="75"/>
      <c r="AS226" s="75"/>
      <c r="AT226" s="75"/>
      <c r="AU226" s="75"/>
      <c r="AV226" s="75"/>
      <c r="AW226" s="75"/>
      <c r="AX226" s="75"/>
      <c r="AY226" s="75"/>
      <c r="AZ226" s="75"/>
      <c r="BA226" s="75"/>
      <c r="BB226" s="75"/>
      <c r="BC226" s="75"/>
      <c r="BD226" s="75"/>
      <c r="BE226" s="75"/>
      <c r="BF226" s="75"/>
      <c r="BG226" s="75"/>
      <c r="BH226" s="75"/>
      <c r="BI226" s="75"/>
      <c r="BJ226" s="75"/>
      <c r="BK226" s="75"/>
      <c r="BL226" s="75"/>
      <c r="BM226" s="75"/>
      <c r="BN226" s="75"/>
      <c r="BO226" s="75"/>
      <c r="BP226" s="75"/>
      <c r="BQ226" s="75"/>
      <c r="BR226" s="75"/>
      <c r="BS226" s="75"/>
      <c r="BT226" s="75"/>
      <c r="BU226" s="75"/>
      <c r="BV226" s="75"/>
      <c r="BW226" s="75"/>
      <c r="BX226" s="75"/>
      <c r="BY226" s="75"/>
      <c r="BZ226" s="75"/>
      <c r="CA226" s="75"/>
      <c r="CB226" s="75"/>
      <c r="CC226" s="75"/>
      <c r="CD226" s="75"/>
    </row>
    <row r="227" spans="1:82" ht="16.5">
      <c r="A227" s="17" t="str">
        <f t="shared" si="6"/>
        <v>公司贷款</v>
      </c>
      <c r="B227" s="92">
        <f>存量业务到期结构!F6+业务净增量变动限制设置!B172</f>
        <v>761.06262960046922</v>
      </c>
      <c r="C227" s="92">
        <f>存量业务到期结构!G6+业务净增量变动限制设置!C172</f>
        <v>1033.7566302891003</v>
      </c>
      <c r="D227" s="92">
        <f>存量业务到期结构!H6+业务净增量变动限制设置!D172</f>
        <v>659.79182956760064</v>
      </c>
      <c r="E227" s="92">
        <f>存量业务到期结构!I6+业务净增量变动限制设置!E172</f>
        <v>727.52031286270073</v>
      </c>
      <c r="F227" s="92">
        <f>存量业务到期结构!J6+业务净增量变动限制设置!F172</f>
        <v>710.23870117860076</v>
      </c>
      <c r="G227" s="92">
        <f>存量业务到期结构!K6+业务净增量变动限制设置!G172</f>
        <v>827.54809025670068</v>
      </c>
      <c r="H227" s="92">
        <f>存量业务到期结构!L6+业务净增量变动限制设置!H172</f>
        <v>719.16239249820057</v>
      </c>
      <c r="I227" s="92">
        <f>存量业务到期结构!M6+业务净增量变动限制设置!I172</f>
        <v>563.41233931230067</v>
      </c>
      <c r="J227" s="92">
        <f>存量业务到期结构!N6+业务净增量变动限制设置!J172</f>
        <v>584.34955660830076</v>
      </c>
      <c r="K227" s="92">
        <f>存量业务到期结构!O6+业务净增量变动限制设置!K172</f>
        <v>767.69355912600065</v>
      </c>
      <c r="L227" s="92">
        <f>存量业务到期结构!P6+业务净增量变动限制设置!L172</f>
        <v>496.04272421490077</v>
      </c>
      <c r="M227" s="92">
        <f>存量业务到期结构!Q6+业务净增量变动限制设置!M172</f>
        <v>635.19080864510056</v>
      </c>
      <c r="N227" s="92">
        <f>存量业务到期结构!R6+业务净增量变动限制设置!N172</f>
        <v>242.30660145370069</v>
      </c>
      <c r="O227" s="92">
        <f>存量业务到期结构!S6+业务净增量变动限制设置!O172</f>
        <v>172.49310361033235</v>
      </c>
      <c r="P227" s="92">
        <f>存量业务到期结构!T6+业务净增量变动限制设置!P172</f>
        <v>85.623096352000005</v>
      </c>
      <c r="Q227" s="92">
        <f>存量业务到期结构!U6+业务净增量变动限制设置!Q172</f>
        <v>98.464041130599995</v>
      </c>
      <c r="R227" s="92">
        <f>存量业务到期结构!V6+业务净增量变动限制设置!R172</f>
        <v>69.272429245600009</v>
      </c>
      <c r="S227" s="92">
        <f>存量业务到期结构!W6+业务净增量变动限制设置!S172</f>
        <v>64.840669864500001</v>
      </c>
      <c r="T227" s="92">
        <f>存量业务到期结构!X6+业务净增量变动限制设置!T172</f>
        <v>93.954340536399997</v>
      </c>
      <c r="U227" s="92">
        <f>存量业务到期结构!Y6+业务净增量变动限制设置!U172</f>
        <v>114.67864650370001</v>
      </c>
      <c r="V227" s="92">
        <f>存量业务到期结构!Z6+业务净增量变动限制设置!V172</f>
        <v>4559.9276254895003</v>
      </c>
      <c r="W227" s="92">
        <f>存量业务到期结构!AA6+业务净增量变动限制设置!W172</f>
        <v>0</v>
      </c>
      <c r="X227" s="92">
        <f>存量业务到期结构!AB6+业务净增量变动限制设置!X172</f>
        <v>0</v>
      </c>
      <c r="Y227" s="92">
        <f>存量业务到期结构!AC6+业务净增量变动限制设置!Y172</f>
        <v>0</v>
      </c>
      <c r="Z227" s="92">
        <f>存量业务到期结构!AD6+业务净增量变动限制设置!Z172</f>
        <v>0</v>
      </c>
      <c r="AA227" s="92">
        <f>存量业务到期结构!AE6+业务净增量变动限制设置!AA172</f>
        <v>0</v>
      </c>
      <c r="AB227" s="92">
        <f>存量业务到期结构!AF6+业务净增量变动限制设置!AB172</f>
        <v>0</v>
      </c>
      <c r="AC227" s="92">
        <f>存量业务到期结构!AG6+业务净增量变动限制设置!AC172</f>
        <v>0</v>
      </c>
      <c r="AD227" s="92">
        <f>存量业务到期结构!AH6+业务净增量变动限制设置!AD172</f>
        <v>0</v>
      </c>
      <c r="AE227" s="92">
        <f>存量业务到期结构!AI6+业务净增量变动限制设置!AE172</f>
        <v>0</v>
      </c>
      <c r="AF227" s="92">
        <f>存量业务到期结构!AJ6+业务净增量变动限制设置!AF172</f>
        <v>0</v>
      </c>
      <c r="AG227" s="92">
        <f>存量业务到期结构!AK6+业务净增量变动限制设置!AG172</f>
        <v>0</v>
      </c>
      <c r="AH227" s="92">
        <f>存量业务到期结构!AL6+业务净增量变动限制设置!AH172</f>
        <v>0</v>
      </c>
      <c r="AI227" s="92">
        <f>存量业务到期结构!AM6+业务净增量变动限制设置!AI172</f>
        <v>0</v>
      </c>
      <c r="AJ227" s="92">
        <f>存量业务到期结构!AN6+业务净增量变动限制设置!AJ172</f>
        <v>0</v>
      </c>
      <c r="AK227" s="92">
        <f>存量业务到期结构!AO6+业务净增量变动限制设置!AK172</f>
        <v>0</v>
      </c>
      <c r="AL227" s="92">
        <f>存量业务到期结构!AP6+业务净增量变动限制设置!AL172</f>
        <v>0</v>
      </c>
      <c r="AM227" s="92">
        <f>存量业务到期结构!AQ6+业务净增量变动限制设置!AM172</f>
        <v>0</v>
      </c>
      <c r="AN227" s="92">
        <f>存量业务到期结构!AR6+业务净增量变动限制设置!AN172</f>
        <v>0</v>
      </c>
      <c r="AO227" s="92">
        <f>存量业务到期结构!AS6+业务净增量变动限制设置!AO172</f>
        <v>0</v>
      </c>
      <c r="AQ227" s="92">
        <f>存量业务到期结构!F6+业务净增量变动限制设置!AQ172</f>
        <v>732.58061307715889</v>
      </c>
      <c r="AR227" s="92">
        <f>存量业务到期结构!G6+业务净增量变动限制设置!AR172</f>
        <v>968.80663028910021</v>
      </c>
      <c r="AS227" s="92">
        <f>存量业务到期结构!H6+业务净增量变动限制设置!AS172</f>
        <v>642.29182956760053</v>
      </c>
      <c r="AT227" s="92">
        <f>存量业务到期结构!I6+业务净增量变动限制设置!AT172</f>
        <v>710.02031286270062</v>
      </c>
      <c r="AU227" s="92">
        <f>存量业务到期结构!J6+业务净增量变动限制设置!AU172</f>
        <v>692.73870117860065</v>
      </c>
      <c r="AV227" s="92">
        <f>存量业务到期结构!K6+业务净增量变动限制设置!AV172</f>
        <v>810.04809025670056</v>
      </c>
      <c r="AW227" s="92">
        <f>存量业务到期结构!L6+业务净增量变动限制设置!AW172</f>
        <v>701.66239249820046</v>
      </c>
      <c r="AX227" s="92">
        <f>存量业务到期结构!M6+业务净增量变动限制设置!AX172</f>
        <v>545.91233931230056</v>
      </c>
      <c r="AY227" s="92">
        <f>存量业务到期结构!N6+业务净增量变动限制设置!AY172</f>
        <v>561.01622327496727</v>
      </c>
      <c r="AZ227" s="92">
        <f>存量业务到期结构!O6+业务净增量变动限制设置!AZ172</f>
        <v>750.19355912600054</v>
      </c>
      <c r="BA227" s="92">
        <f>存量业务到期结构!P6+业务净增量变动限制设置!BA172</f>
        <v>478.5427242149006</v>
      </c>
      <c r="BB227" s="92">
        <f>存量业务到期结构!Q6+业务净增量变动限制设置!BB172</f>
        <v>617.69080864510045</v>
      </c>
      <c r="BC227" s="92">
        <f>存量业务到期结构!R6+业务净增量变动限制设置!BC172</f>
        <v>224.80660145370052</v>
      </c>
      <c r="BD227" s="92">
        <f>存量业务到期结构!S6+业务净增量变动限制设置!BD172</f>
        <v>34.970823337667682</v>
      </c>
      <c r="BE227" s="92">
        <f>存量业务到期结构!T6+业务净增量变动限制设置!BE172</f>
        <v>85.623096352000005</v>
      </c>
      <c r="BF227" s="92">
        <f>存量业务到期结构!U6+业务净增量变动限制设置!BF172</f>
        <v>98.464041130599995</v>
      </c>
      <c r="BG227" s="92">
        <f>存量业务到期结构!V6+业务净增量变动限制设置!BG172</f>
        <v>69.272429245600009</v>
      </c>
      <c r="BH227" s="92">
        <f>存量业务到期结构!W6+业务净增量变动限制设置!BH172</f>
        <v>64.840669864500001</v>
      </c>
      <c r="BI227" s="92">
        <f>存量业务到期结构!X6+业务净增量变动限制设置!BI172</f>
        <v>93.954340536399997</v>
      </c>
      <c r="BJ227" s="92">
        <f>存量业务到期结构!Y6+业务净增量变动限制设置!BJ172</f>
        <v>114.67864650370001</v>
      </c>
      <c r="BK227" s="92">
        <f>存量业务到期结构!Z6+业务净增量变动限制设置!BK172</f>
        <v>4559.9276254895003</v>
      </c>
      <c r="BL227" s="92">
        <f>存量业务到期结构!AA6+业务净增量变动限制设置!BL172</f>
        <v>0</v>
      </c>
      <c r="BM227" s="92">
        <f>存量业务到期结构!AB6+业务净增量变动限制设置!BM172</f>
        <v>0</v>
      </c>
      <c r="BN227" s="92">
        <f>存量业务到期结构!AC6+业务净增量变动限制设置!BN172</f>
        <v>0</v>
      </c>
      <c r="BO227" s="92">
        <f>存量业务到期结构!AD6+业务净增量变动限制设置!BO172</f>
        <v>0</v>
      </c>
      <c r="BP227" s="92">
        <f>存量业务到期结构!AE6+业务净增量变动限制设置!BP172</f>
        <v>0</v>
      </c>
      <c r="BQ227" s="92">
        <f>存量业务到期结构!AF6+业务净增量变动限制设置!BQ172</f>
        <v>0</v>
      </c>
      <c r="BR227" s="92">
        <f>存量业务到期结构!AG6+业务净增量变动限制设置!BR172</f>
        <v>0</v>
      </c>
      <c r="BS227" s="92">
        <f>存量业务到期结构!AH6+业务净增量变动限制设置!BS172</f>
        <v>0</v>
      </c>
      <c r="BT227" s="92">
        <f>存量业务到期结构!AI6+业务净增量变动限制设置!BT172</f>
        <v>0</v>
      </c>
      <c r="BU227" s="92">
        <f>存量业务到期结构!AJ6+业务净增量变动限制设置!BU172</f>
        <v>0</v>
      </c>
      <c r="BV227" s="92">
        <f>存量业务到期结构!AK6+业务净增量变动限制设置!BV172</f>
        <v>0</v>
      </c>
      <c r="BW227" s="92">
        <f>存量业务到期结构!AL6+业务净增量变动限制设置!BW172</f>
        <v>0</v>
      </c>
      <c r="BX227" s="92">
        <f>存量业务到期结构!AM6+业务净增量变动限制设置!BX172</f>
        <v>0</v>
      </c>
      <c r="BY227" s="92">
        <f>存量业务到期结构!AN6+业务净增量变动限制设置!BY172</f>
        <v>0</v>
      </c>
      <c r="BZ227" s="92">
        <f>存量业务到期结构!AO6+业务净增量变动限制设置!BZ172</f>
        <v>0</v>
      </c>
      <c r="CA227" s="92">
        <f>存量业务到期结构!AP6+业务净增量变动限制设置!CA172</f>
        <v>0</v>
      </c>
      <c r="CB227" s="92">
        <f>存量业务到期结构!AQ6+业务净增量变动限制设置!CB172</f>
        <v>0</v>
      </c>
      <c r="CC227" s="92">
        <f>存量业务到期结构!AR6+业务净增量变动限制设置!CC172</f>
        <v>0</v>
      </c>
      <c r="CD227" s="92">
        <f>存量业务到期结构!AS6+业务净增量变动限制设置!CD172</f>
        <v>0</v>
      </c>
    </row>
    <row r="228" spans="1:82" ht="16.5">
      <c r="A228" s="17" t="str">
        <f t="shared" si="6"/>
        <v>零售住房贷款</v>
      </c>
      <c r="B228" s="92">
        <f>存量业务到期结构!F7+业务净增量变动限制设置!B173</f>
        <v>54.630772656220813</v>
      </c>
      <c r="C228" s="92">
        <f>存量业务到期结构!G7+业务净增量变动限制设置!C173</f>
        <v>116.60732648690073</v>
      </c>
      <c r="D228" s="92">
        <f>存量业务到期结构!H7+业务净增量变动限制设置!D173</f>
        <v>125.09900279759925</v>
      </c>
      <c r="E228" s="92">
        <f>存量业务到期结构!I7+业务净增量变动限制设置!E173</f>
        <v>125.20026857659926</v>
      </c>
      <c r="F228" s="92">
        <f>存量业务到期结构!J7+业务净增量变动限制设置!F173</f>
        <v>125.23518845549926</v>
      </c>
      <c r="G228" s="92">
        <f>存量业务到期结构!K7+业务净增量变动限制设置!G173</f>
        <v>125.60327325729926</v>
      </c>
      <c r="H228" s="92">
        <f>存量业务到期结构!L7+业务净增量变动限制设置!H173</f>
        <v>125.32913050139926</v>
      </c>
      <c r="I228" s="92">
        <f>存量业务到期结构!M7+业务净增量变动限制设置!I173</f>
        <v>125.39367436909926</v>
      </c>
      <c r="J228" s="92">
        <f>存量业务到期结构!N7+业务净增量变动限制设置!J173</f>
        <v>125.51949744709925</v>
      </c>
      <c r="K228" s="92">
        <f>存量业务到期结构!O7+业务净增量变动限制设置!K173</f>
        <v>126.21791238089926</v>
      </c>
      <c r="L228" s="92">
        <f>存量业务到期结构!P7+业务净增量变动限制设置!L173</f>
        <v>125.51468082139927</v>
      </c>
      <c r="M228" s="92">
        <f>存量业务到期结构!Q7+业务净增量变动限制设置!M173</f>
        <v>125.63368404729925</v>
      </c>
      <c r="N228" s="92">
        <f>存量业务到期结构!R7+业务净增量变动限制设置!N173</f>
        <v>125.59690036919926</v>
      </c>
      <c r="O228" s="92">
        <f>存量业务到期结构!S7+业务净增量变动限制设置!O173</f>
        <v>104.91868711842081</v>
      </c>
      <c r="P228" s="92">
        <f>存量业务到期结构!T7+业务净增量变动限制设置!P173</f>
        <v>0.52817851370000002</v>
      </c>
      <c r="Q228" s="92">
        <f>存量业务到期结构!U7+业务净增量变动限制设置!Q173</f>
        <v>0.62693964479999997</v>
      </c>
      <c r="R228" s="92">
        <f>存量业务到期结构!V7+业务净增量变动限制设置!R173</f>
        <v>0.66145953030000004</v>
      </c>
      <c r="S228" s="92">
        <f>存量业务到期结构!W7+业务净增量变动限制设置!S173</f>
        <v>0.52412205489999997</v>
      </c>
      <c r="T228" s="92">
        <f>存量业务到期结构!X7+业务净增量变动限制设置!T173</f>
        <v>0.74003250330000003</v>
      </c>
      <c r="U228" s="92">
        <f>存量业务到期结构!Y7+业务净增量变动限制设置!U173</f>
        <v>0.69640653349999992</v>
      </c>
      <c r="V228" s="92">
        <f>存量业务到期结构!Z7+业务净增量变动限制设置!V173</f>
        <v>9095.1182537108998</v>
      </c>
      <c r="W228" s="92">
        <f>存量业务到期结构!AA7+业务净增量变动限制设置!W173</f>
        <v>0</v>
      </c>
      <c r="X228" s="92">
        <f>存量业务到期结构!AB7+业务净增量变动限制设置!X173</f>
        <v>0</v>
      </c>
      <c r="Y228" s="92">
        <f>存量业务到期结构!AC7+业务净增量变动限制设置!Y173</f>
        <v>0</v>
      </c>
      <c r="Z228" s="92">
        <f>存量业务到期结构!AD7+业务净增量变动限制设置!Z173</f>
        <v>0</v>
      </c>
      <c r="AA228" s="92">
        <f>存量业务到期结构!AE7+业务净增量变动限制设置!AA173</f>
        <v>0</v>
      </c>
      <c r="AB228" s="92">
        <f>存量业务到期结构!AF7+业务净增量变动限制设置!AB173</f>
        <v>0</v>
      </c>
      <c r="AC228" s="92">
        <f>存量业务到期结构!AG7+业务净增量变动限制设置!AC173</f>
        <v>0</v>
      </c>
      <c r="AD228" s="92">
        <f>存量业务到期结构!AH7+业务净增量变动限制设置!AD173</f>
        <v>0</v>
      </c>
      <c r="AE228" s="92">
        <f>存量业务到期结构!AI7+业务净增量变动限制设置!AE173</f>
        <v>0</v>
      </c>
      <c r="AF228" s="92">
        <f>存量业务到期结构!AJ7+业务净增量变动限制设置!AF173</f>
        <v>0</v>
      </c>
      <c r="AG228" s="92">
        <f>存量业务到期结构!AK7+业务净增量变动限制设置!AG173</f>
        <v>0</v>
      </c>
      <c r="AH228" s="92">
        <f>存量业务到期结构!AL7+业务净增量变动限制设置!AH173</f>
        <v>0</v>
      </c>
      <c r="AI228" s="92">
        <f>存量业务到期结构!AM7+业务净增量变动限制设置!AI173</f>
        <v>0</v>
      </c>
      <c r="AJ228" s="92">
        <f>存量业务到期结构!AN7+业务净增量变动限制设置!AJ173</f>
        <v>0</v>
      </c>
      <c r="AK228" s="92">
        <f>存量业务到期结构!AO7+业务净增量变动限制设置!AK173</f>
        <v>0</v>
      </c>
      <c r="AL228" s="92">
        <f>存量业务到期结构!AP7+业务净增量变动限制设置!AL173</f>
        <v>0</v>
      </c>
      <c r="AM228" s="92">
        <f>存量业务到期结构!AQ7+业务净增量变动限制设置!AM173</f>
        <v>0</v>
      </c>
      <c r="AN228" s="92">
        <f>存量业务到期结构!AR7+业务净增量变动限制设置!AN173</f>
        <v>0</v>
      </c>
      <c r="AO228" s="92">
        <f>存量业务到期结构!AS7+业务净增量变动限制设置!AO173</f>
        <v>0</v>
      </c>
      <c r="AQ228" s="92">
        <f>存量业务到期结构!F7+业务净增量变动限制设置!AQ173</f>
        <v>40.995819061840614</v>
      </c>
      <c r="AR228" s="92">
        <f>存量业务到期结构!G7+业务净增量变动限制设置!AR173</f>
        <v>87.482326486900561</v>
      </c>
      <c r="AS228" s="92">
        <f>存量业务到期结构!H7+业务净增量变动限制设置!AS173</f>
        <v>93.849002797599454</v>
      </c>
      <c r="AT228" s="92">
        <f>存量业务到期结构!I7+业务净增量变动限制设置!AT173</f>
        <v>93.950268576599456</v>
      </c>
      <c r="AU228" s="92">
        <f>存量业务到期结构!J7+业务净增量变动限制设置!AU173</f>
        <v>93.985188455499454</v>
      </c>
      <c r="AV228" s="92">
        <f>存量业务到期结构!K7+业务净增量变动限制设置!AV173</f>
        <v>94.353273257299463</v>
      </c>
      <c r="AW228" s="92">
        <f>存量业务到期结构!L7+业务净增量变动限制设置!AW173</f>
        <v>94.079130501399462</v>
      </c>
      <c r="AX228" s="92">
        <f>存量业务到期结构!M7+业务净增量变动限制设置!AX173</f>
        <v>94.143674369099458</v>
      </c>
      <c r="AY228" s="92">
        <f>存量业务到期结构!N7+业务净增量变动限制设置!AY173</f>
        <v>83.852830780432853</v>
      </c>
      <c r="AZ228" s="92">
        <f>存量业务到期结构!O7+业务净增量变动限制设置!AZ173</f>
        <v>94.967912380899463</v>
      </c>
      <c r="BA228" s="92">
        <f>存量业务到期结构!P7+业务净增量变动限制设置!BA173</f>
        <v>94.264680821399466</v>
      </c>
      <c r="BB228" s="92">
        <f>存量业务到期结构!Q7+业务净增量变动限制设置!BB173</f>
        <v>94.383684047299454</v>
      </c>
      <c r="BC228" s="92">
        <f>存量业务到期结构!R7+业务净增量变动限制设置!BC173</f>
        <v>94.34690036919946</v>
      </c>
      <c r="BD228" s="92">
        <f>存量业务到期结构!S7+业务净增量变动限制设置!BD173</f>
        <v>-102.87215830842079</v>
      </c>
      <c r="BE228" s="92">
        <f>存量业务到期结构!T7+业务净增量变动限制设置!BE173</f>
        <v>0.52817851370000002</v>
      </c>
      <c r="BF228" s="92">
        <f>存量业务到期结构!U7+业务净增量变动限制设置!BF173</f>
        <v>0.62693964479999997</v>
      </c>
      <c r="BG228" s="92">
        <f>存量业务到期结构!V7+业务净增量变动限制设置!BG173</f>
        <v>0.66145953030000004</v>
      </c>
      <c r="BH228" s="92">
        <f>存量业务到期结构!W7+业务净增量变动限制设置!BH173</f>
        <v>0.52412205489999997</v>
      </c>
      <c r="BI228" s="92">
        <f>存量业务到期结构!X7+业务净增量变动限制设置!BI173</f>
        <v>0.74003250330000003</v>
      </c>
      <c r="BJ228" s="92">
        <f>存量业务到期结构!Y7+业务净增量变动限制设置!BJ173</f>
        <v>0.69640653349999992</v>
      </c>
      <c r="BK228" s="92">
        <f>存量业务到期结构!Z7+业务净增量变动限制设置!BK173</f>
        <v>9095.1182537108998</v>
      </c>
      <c r="BL228" s="92">
        <f>存量业务到期结构!AA7+业务净增量变动限制设置!BL173</f>
        <v>0</v>
      </c>
      <c r="BM228" s="92">
        <f>存量业务到期结构!AB7+业务净增量变动限制设置!BM173</f>
        <v>0</v>
      </c>
      <c r="BN228" s="92">
        <f>存量业务到期结构!AC7+业务净增量变动限制设置!BN173</f>
        <v>0</v>
      </c>
      <c r="BO228" s="92">
        <f>存量业务到期结构!AD7+业务净增量变动限制设置!BO173</f>
        <v>0</v>
      </c>
      <c r="BP228" s="92">
        <f>存量业务到期结构!AE7+业务净增量变动限制设置!BP173</f>
        <v>0</v>
      </c>
      <c r="BQ228" s="92">
        <f>存量业务到期结构!AF7+业务净增量变动限制设置!BQ173</f>
        <v>0</v>
      </c>
      <c r="BR228" s="92">
        <f>存量业务到期结构!AG7+业务净增量变动限制设置!BR173</f>
        <v>0</v>
      </c>
      <c r="BS228" s="92">
        <f>存量业务到期结构!AH7+业务净增量变动限制设置!BS173</f>
        <v>0</v>
      </c>
      <c r="BT228" s="92">
        <f>存量业务到期结构!AI7+业务净增量变动限制设置!BT173</f>
        <v>0</v>
      </c>
      <c r="BU228" s="92">
        <f>存量业务到期结构!AJ7+业务净增量变动限制设置!BU173</f>
        <v>0</v>
      </c>
      <c r="BV228" s="92">
        <f>存量业务到期结构!AK7+业务净增量变动限制设置!BV173</f>
        <v>0</v>
      </c>
      <c r="BW228" s="92">
        <f>存量业务到期结构!AL7+业务净增量变动限制设置!BW173</f>
        <v>0</v>
      </c>
      <c r="BX228" s="92">
        <f>存量业务到期结构!AM7+业务净增量变动限制设置!BX173</f>
        <v>0</v>
      </c>
      <c r="BY228" s="92">
        <f>存量业务到期结构!AN7+业务净增量变动限制设置!BY173</f>
        <v>0</v>
      </c>
      <c r="BZ228" s="92">
        <f>存量业务到期结构!AO7+业务净增量变动限制设置!BZ173</f>
        <v>0</v>
      </c>
      <c r="CA228" s="92">
        <f>存量业务到期结构!AP7+业务净增量变动限制设置!CA173</f>
        <v>0</v>
      </c>
      <c r="CB228" s="92">
        <f>存量业务到期结构!AQ7+业务净增量变动限制设置!CB173</f>
        <v>0</v>
      </c>
      <c r="CC228" s="92">
        <f>存量业务到期结构!AR7+业务净增量变动限制设置!CC173</f>
        <v>0</v>
      </c>
      <c r="CD228" s="92">
        <f>存量业务到期结构!AS7+业务净增量变动限制设置!CD173</f>
        <v>0</v>
      </c>
    </row>
    <row r="229" spans="1:82" ht="16.5">
      <c r="A229" s="17" t="str">
        <f t="shared" si="6"/>
        <v>零售非住房贷款</v>
      </c>
      <c r="B229" s="92">
        <f>存量业务到期结构!F8+业务净增量变动限制设置!B174</f>
        <v>153.85460418692173</v>
      </c>
      <c r="C229" s="92">
        <f>存量业务到期结构!G8+业务净增量变动限制设置!C174</f>
        <v>141.3031343582</v>
      </c>
      <c r="D229" s="92">
        <f>存量业务到期结构!H8+业务净增量变动限制设置!D174</f>
        <v>124.1540138208</v>
      </c>
      <c r="E229" s="92">
        <f>存量业务到期结构!I8+业务净增量变动限制设置!E174</f>
        <v>169.95514943519998</v>
      </c>
      <c r="F229" s="92">
        <f>存量业务到期结构!J8+业务净增量变动限制设置!F174</f>
        <v>165.08449382409998</v>
      </c>
      <c r="G229" s="92">
        <f>存量业务到期结构!K8+业务净增量变动限制设置!G174</f>
        <v>176.2084429832</v>
      </c>
      <c r="H229" s="92">
        <f>存量业务到期结构!L8+业务净增量变动限制设置!H174</f>
        <v>164.77858208139997</v>
      </c>
      <c r="I229" s="92">
        <f>存量业务到期结构!M8+业务净增量变动限制设置!I174</f>
        <v>162.1528578139</v>
      </c>
      <c r="J229" s="92">
        <f>存量业务到期结构!N8+业务净增量变动限制设置!J174</f>
        <v>163.38555775090001</v>
      </c>
      <c r="K229" s="92">
        <f>存量业务到期结构!O8+业务净增量变动限制设置!K174</f>
        <v>168.13023355090002</v>
      </c>
      <c r="L229" s="92">
        <f>存量业务到期结构!P8+业务净增量变动限制设置!L174</f>
        <v>166.45033099459999</v>
      </c>
      <c r="M229" s="92">
        <f>存量业务到期结构!Q8+业务净增量变动限制设置!M174</f>
        <v>208.36317124569999</v>
      </c>
      <c r="N229" s="92">
        <f>存量业务到期结构!R8+业务净增量变动限制设置!N174</f>
        <v>64.130172432999998</v>
      </c>
      <c r="O229" s="92">
        <f>存量业务到期结构!S8+业务净增量变动限制设置!O174</f>
        <v>85.024696303904193</v>
      </c>
      <c r="P229" s="92">
        <f>存量业务到期结构!T8+业务净增量变动限制设置!P174</f>
        <v>20.096841252600001</v>
      </c>
      <c r="Q229" s="92">
        <f>存量业务到期结构!U8+业务净增量变动限制设置!Q174</f>
        <v>31.938828974299998</v>
      </c>
      <c r="R229" s="92">
        <f>存量业务到期结构!V8+业务净增量变动限制设置!R174</f>
        <v>34.504970927199999</v>
      </c>
      <c r="S229" s="92">
        <f>存量业务到期结构!W8+业务净增量变动限制设置!S174</f>
        <v>41.480081934200001</v>
      </c>
      <c r="T229" s="92">
        <f>存量业务到期结构!X8+业务净增量变动限制设置!T174</f>
        <v>48.464784382200001</v>
      </c>
      <c r="U229" s="92">
        <f>存量业务到期结构!Y8+业务净增量变动限制设置!U174</f>
        <v>47.025196681499999</v>
      </c>
      <c r="V229" s="92">
        <f>存量业务到期结构!Z8+业务净增量变动限制设置!V174</f>
        <v>3194.3953981464997</v>
      </c>
      <c r="W229" s="92">
        <f>存量业务到期结构!AA8+业务净增量变动限制设置!W174</f>
        <v>0</v>
      </c>
      <c r="X229" s="92">
        <f>存量业务到期结构!AB8+业务净增量变动限制设置!X174</f>
        <v>0</v>
      </c>
      <c r="Y229" s="92">
        <f>存量业务到期结构!AC8+业务净增量变动限制设置!Y174</f>
        <v>0</v>
      </c>
      <c r="Z229" s="92">
        <f>存量业务到期结构!AD8+业务净增量变动限制设置!Z174</f>
        <v>0</v>
      </c>
      <c r="AA229" s="92">
        <f>存量业务到期结构!AE8+业务净增量变动限制设置!AA174</f>
        <v>0</v>
      </c>
      <c r="AB229" s="92">
        <f>存量业务到期结构!AF8+业务净增量变动限制设置!AB174</f>
        <v>0</v>
      </c>
      <c r="AC229" s="92">
        <f>存量业务到期结构!AG8+业务净增量变动限制设置!AC174</f>
        <v>0</v>
      </c>
      <c r="AD229" s="92">
        <f>存量业务到期结构!AH8+业务净增量变动限制设置!AD174</f>
        <v>0</v>
      </c>
      <c r="AE229" s="92">
        <f>存量业务到期结构!AI8+业务净增量变动限制设置!AE174</f>
        <v>0</v>
      </c>
      <c r="AF229" s="92">
        <f>存量业务到期结构!AJ8+业务净增量变动限制设置!AF174</f>
        <v>0</v>
      </c>
      <c r="AG229" s="92">
        <f>存量业务到期结构!AK8+业务净增量变动限制设置!AG174</f>
        <v>0</v>
      </c>
      <c r="AH229" s="92">
        <f>存量业务到期结构!AL8+业务净增量变动限制设置!AH174</f>
        <v>0</v>
      </c>
      <c r="AI229" s="92">
        <f>存量业务到期结构!AM8+业务净增量变动限制设置!AI174</f>
        <v>0</v>
      </c>
      <c r="AJ229" s="92">
        <f>存量业务到期结构!AN8+业务净增量变动限制设置!AJ174</f>
        <v>0</v>
      </c>
      <c r="AK229" s="92">
        <f>存量业务到期结构!AO8+业务净增量变动限制设置!AK174</f>
        <v>0</v>
      </c>
      <c r="AL229" s="92">
        <f>存量业务到期结构!AP8+业务净增量变动限制设置!AL174</f>
        <v>0</v>
      </c>
      <c r="AM229" s="92">
        <f>存量业务到期结构!AQ8+业务净增量变动限制设置!AM174</f>
        <v>0</v>
      </c>
      <c r="AN229" s="92">
        <f>存量业务到期结构!AR8+业务净增量变动限制设置!AN174</f>
        <v>0</v>
      </c>
      <c r="AO229" s="92">
        <f>存量业务到期结构!AS8+业务净增量变动限制设置!AO174</f>
        <v>0</v>
      </c>
      <c r="AQ229" s="92">
        <f>存量业务到期结构!F8+业务净增量变动限制设置!AQ174</f>
        <v>143.57084079308152</v>
      </c>
      <c r="AR229" s="92">
        <f>存量业务到期结构!G8+业务净增量变动限制设置!AR174</f>
        <v>135.37813435819999</v>
      </c>
      <c r="AS229" s="92">
        <f>存量业务到期结构!H8+业务净增量变动限制设置!AS174</f>
        <v>118.5290138208</v>
      </c>
      <c r="AT229" s="92">
        <f>存量业务到期结构!I8+业务净增量变动限制设置!AT174</f>
        <v>164.33014943519998</v>
      </c>
      <c r="AU229" s="92">
        <f>存量业务到期结构!J8+业务净增量变动限制设置!AU174</f>
        <v>159.45949382409998</v>
      </c>
      <c r="AV229" s="92">
        <f>存量业务到期结构!K8+业务净增量变动限制设置!AV174</f>
        <v>170.5834429832</v>
      </c>
      <c r="AW229" s="92">
        <f>存量业务到期结构!L8+业务净增量变动限制设置!AW174</f>
        <v>159.15358208139997</v>
      </c>
      <c r="AX229" s="92">
        <f>存量业务到期结构!M8+业务净增量变动限制设置!AX174</f>
        <v>156.5278578139</v>
      </c>
      <c r="AY229" s="92">
        <f>存量业务到期结构!N8+业务净增量变动限制设置!AY174</f>
        <v>157.76055775090001</v>
      </c>
      <c r="AZ229" s="92">
        <f>存量业务到期结构!O8+业务净增量变动限制设置!AZ174</f>
        <v>162.50523355090002</v>
      </c>
      <c r="BA229" s="92">
        <f>存量业务到期结构!P8+业务净增量变动限制设置!BA174</f>
        <v>160.82533099459999</v>
      </c>
      <c r="BB229" s="92">
        <f>存量业务到期结构!Q8+业务净增量变动限制设置!BB174</f>
        <v>202.73817124569999</v>
      </c>
      <c r="BC229" s="92">
        <f>存量业务到期结构!R8+业务净增量变动限制设置!BC174</f>
        <v>58.505172432999998</v>
      </c>
      <c r="BD229" s="92">
        <f>存量业务到期结构!S8+业务净增量变动限制设置!BD174</f>
        <v>-23.606818619304192</v>
      </c>
      <c r="BE229" s="92">
        <f>存量业务到期结构!T8+业务净增量变动限制设置!BE174</f>
        <v>20.096841252600001</v>
      </c>
      <c r="BF229" s="92">
        <f>存量业务到期结构!U8+业务净增量变动限制设置!BF174</f>
        <v>31.938828974299998</v>
      </c>
      <c r="BG229" s="92">
        <f>存量业务到期结构!V8+业务净增量变动限制设置!BG174</f>
        <v>34.504970927199999</v>
      </c>
      <c r="BH229" s="92">
        <f>存量业务到期结构!W8+业务净增量变动限制设置!BH174</f>
        <v>41.480081934200001</v>
      </c>
      <c r="BI229" s="92">
        <f>存量业务到期结构!X8+业务净增量变动限制设置!BI174</f>
        <v>48.464784382200001</v>
      </c>
      <c r="BJ229" s="92">
        <f>存量业务到期结构!Y8+业务净增量变动限制设置!BJ174</f>
        <v>47.025196681499999</v>
      </c>
      <c r="BK229" s="92">
        <f>存量业务到期结构!Z8+业务净增量变动限制设置!BK174</f>
        <v>3194.3953981464997</v>
      </c>
      <c r="BL229" s="92">
        <f>存量业务到期结构!AA8+业务净增量变动限制设置!BL174</f>
        <v>0</v>
      </c>
      <c r="BM229" s="92">
        <f>存量业务到期结构!AB8+业务净增量变动限制设置!BM174</f>
        <v>0</v>
      </c>
      <c r="BN229" s="92">
        <f>存量业务到期结构!AC8+业务净增量变动限制设置!BN174</f>
        <v>0</v>
      </c>
      <c r="BO229" s="92">
        <f>存量业务到期结构!AD8+业务净增量变动限制设置!BO174</f>
        <v>0</v>
      </c>
      <c r="BP229" s="92">
        <f>存量业务到期结构!AE8+业务净增量变动限制设置!BP174</f>
        <v>0</v>
      </c>
      <c r="BQ229" s="92">
        <f>存量业务到期结构!AF8+业务净增量变动限制设置!BQ174</f>
        <v>0</v>
      </c>
      <c r="BR229" s="92">
        <f>存量业务到期结构!AG8+业务净增量变动限制设置!BR174</f>
        <v>0</v>
      </c>
      <c r="BS229" s="92">
        <f>存量业务到期结构!AH8+业务净增量变动限制设置!BS174</f>
        <v>0</v>
      </c>
      <c r="BT229" s="92">
        <f>存量业务到期结构!AI8+业务净增量变动限制设置!BT174</f>
        <v>0</v>
      </c>
      <c r="BU229" s="92">
        <f>存量业务到期结构!AJ8+业务净增量变动限制设置!BU174</f>
        <v>0</v>
      </c>
      <c r="BV229" s="92">
        <f>存量业务到期结构!AK8+业务净增量变动限制设置!BV174</f>
        <v>0</v>
      </c>
      <c r="BW229" s="92">
        <f>存量业务到期结构!AL8+业务净增量变动限制设置!BW174</f>
        <v>0</v>
      </c>
      <c r="BX229" s="92">
        <f>存量业务到期结构!AM8+业务净增量变动限制设置!BX174</f>
        <v>0</v>
      </c>
      <c r="BY229" s="92">
        <f>存量业务到期结构!AN8+业务净增量变动限制设置!BY174</f>
        <v>0</v>
      </c>
      <c r="BZ229" s="92">
        <f>存量业务到期结构!AO8+业务净增量变动限制设置!BZ174</f>
        <v>0</v>
      </c>
      <c r="CA229" s="92">
        <f>存量业务到期结构!AP8+业务净增量变动限制设置!CA174</f>
        <v>0</v>
      </c>
      <c r="CB229" s="92">
        <f>存量业务到期结构!AQ8+业务净增量变动限制设置!CB174</f>
        <v>0</v>
      </c>
      <c r="CC229" s="92">
        <f>存量业务到期结构!AR8+业务净增量变动限制设置!CC174</f>
        <v>0</v>
      </c>
      <c r="CD229" s="92">
        <f>存量业务到期结构!AS8+业务净增量变动限制设置!CD174</f>
        <v>0</v>
      </c>
    </row>
    <row r="230" spans="1:82" ht="16.5">
      <c r="A230" s="21" t="str">
        <f t="shared" si="6"/>
        <v>信用卡贷款</v>
      </c>
      <c r="B230" s="92">
        <f>存量业务到期结构!F9+业务净增量变动限制设置!B175</f>
        <v>37.779299847299541</v>
      </c>
      <c r="C230" s="92">
        <f>存量业务到期结构!G9+业务净增量变动限制设置!C175</f>
        <v>75.166666666666345</v>
      </c>
      <c r="D230" s="92">
        <f>存量业务到期结构!H9+业务净增量变动限制设置!D175</f>
        <v>73.33333333333367</v>
      </c>
      <c r="E230" s="92">
        <f>存量业务到期结构!I9+业务净增量变动限制设置!E175</f>
        <v>73.33333333333367</v>
      </c>
      <c r="F230" s="92">
        <f>存量业务到期结构!J9+业务净增量变动限制设置!F175</f>
        <v>73.33333333333367</v>
      </c>
      <c r="G230" s="92">
        <f>存量业务到期结构!K9+业务净增量变动限制设置!G175</f>
        <v>73.33333333333367</v>
      </c>
      <c r="H230" s="92">
        <f>存量业务到期结构!L9+业务净增量变动限制设置!H175</f>
        <v>73.33333333333367</v>
      </c>
      <c r="I230" s="92">
        <f>存量业务到期结构!M9+业务净增量变动限制设置!I175</f>
        <v>73.33333333333367</v>
      </c>
      <c r="J230" s="92">
        <f>存量业务到期结构!N9+业务净增量变动限制设置!J175</f>
        <v>73.33333333333367</v>
      </c>
      <c r="K230" s="92">
        <f>存量业务到期结构!O9+业务净增量变动限制设置!K175</f>
        <v>73.33333333333367</v>
      </c>
      <c r="L230" s="92">
        <f>存量业务到期结构!P9+业务净增量变动限制设置!L175</f>
        <v>73.33333333333367</v>
      </c>
      <c r="M230" s="92">
        <f>存量业务到期结构!Q9+业务净增量变动限制设置!M175</f>
        <v>73.33333333333367</v>
      </c>
      <c r="N230" s="92">
        <f>存量业务到期结构!R9+业务净增量变动限制设置!N175</f>
        <v>73.33333333333367</v>
      </c>
      <c r="O230" s="92">
        <f>存量业务到期结构!S9+业务净增量变动限制设置!O175</f>
        <v>65.556236960418573</v>
      </c>
      <c r="P230" s="92">
        <f>存量业务到期结构!T9+业务净增量变动限制设置!P175</f>
        <v>0</v>
      </c>
      <c r="Q230" s="92">
        <f>存量业务到期结构!U9+业务净增量变动限制设置!Q175</f>
        <v>0</v>
      </c>
      <c r="R230" s="92">
        <f>存量业务到期结构!V9+业务净增量变动限制设置!R175</f>
        <v>0</v>
      </c>
      <c r="S230" s="92">
        <f>存量业务到期结构!W9+业务净增量变动限制设置!S175</f>
        <v>0</v>
      </c>
      <c r="T230" s="92">
        <f>存量业务到期结构!X9+业务净增量变动限制设置!T175</f>
        <v>0</v>
      </c>
      <c r="U230" s="92">
        <f>存量业务到期结构!Y9+业务净增量变动限制设置!U175</f>
        <v>0</v>
      </c>
      <c r="V230" s="92">
        <f>存量业务到期结构!Z9+业务净增量变动限制设置!V175</f>
        <v>5659.3453961079003</v>
      </c>
      <c r="W230" s="92">
        <f>存量业务到期结构!AA9+业务净增量变动限制设置!W175</f>
        <v>0</v>
      </c>
      <c r="X230" s="92">
        <f>存量业务到期结构!AB9+业务净增量变动限制设置!X175</f>
        <v>0</v>
      </c>
      <c r="Y230" s="92">
        <f>存量业务到期结构!AC9+业务净增量变动限制设置!Y175</f>
        <v>0</v>
      </c>
      <c r="Z230" s="92">
        <f>存量业务到期结构!AD9+业务净增量变动限制设置!Z175</f>
        <v>0</v>
      </c>
      <c r="AA230" s="92">
        <f>存量业务到期结构!AE9+业务净增量变动限制设置!AA175</f>
        <v>0</v>
      </c>
      <c r="AB230" s="92">
        <f>存量业务到期结构!AF9+业务净增量变动限制设置!AB175</f>
        <v>0</v>
      </c>
      <c r="AC230" s="92">
        <f>存量业务到期结构!AG9+业务净增量变动限制设置!AC175</f>
        <v>0</v>
      </c>
      <c r="AD230" s="92">
        <f>存量业务到期结构!AH9+业务净增量变动限制设置!AD175</f>
        <v>0</v>
      </c>
      <c r="AE230" s="92">
        <f>存量业务到期结构!AI9+业务净增量变动限制设置!AE175</f>
        <v>0</v>
      </c>
      <c r="AF230" s="92">
        <f>存量业务到期结构!AJ9+业务净增量变动限制设置!AF175</f>
        <v>0</v>
      </c>
      <c r="AG230" s="92">
        <f>存量业务到期结构!AK9+业务净增量变动限制设置!AG175</f>
        <v>0</v>
      </c>
      <c r="AH230" s="92">
        <f>存量业务到期结构!AL9+业务净增量变动限制设置!AH175</f>
        <v>0</v>
      </c>
      <c r="AI230" s="92">
        <f>存量业务到期结构!AM9+业务净增量变动限制设置!AI175</f>
        <v>0</v>
      </c>
      <c r="AJ230" s="92">
        <f>存量业务到期结构!AN9+业务净增量变动限制设置!AJ175</f>
        <v>0</v>
      </c>
      <c r="AK230" s="92">
        <f>存量业务到期结构!AO9+业务净增量变动限制设置!AK175</f>
        <v>0</v>
      </c>
      <c r="AL230" s="92">
        <f>存量业务到期结构!AP9+业务净增量变动限制设置!AL175</f>
        <v>0</v>
      </c>
      <c r="AM230" s="92">
        <f>存量业务到期结构!AQ9+业务净增量变动限制设置!AM175</f>
        <v>0</v>
      </c>
      <c r="AN230" s="92">
        <f>存量业务到期结构!AR9+业务净增量变动限制设置!AN175</f>
        <v>0</v>
      </c>
      <c r="AO230" s="92">
        <f>存量业务到期结构!AS9+业务净增量变动限制设置!AO175</f>
        <v>0</v>
      </c>
      <c r="AQ230" s="92">
        <f>存量业务到期结构!F9+业务净增量变动限制设置!AQ175</f>
        <v>36.062058945149559</v>
      </c>
      <c r="AR230" s="92">
        <f>存量业务到期结构!G9+业务净增量变动限制设置!AR175</f>
        <v>71.749999999999687</v>
      </c>
      <c r="AS230" s="92">
        <f>存量业务到期结构!H9+业务净增量变动限制设置!AS175</f>
        <v>70.000000000000327</v>
      </c>
      <c r="AT230" s="92">
        <f>存量业务到期结构!I9+业务净增量变动限制设置!AT175</f>
        <v>70.000000000000327</v>
      </c>
      <c r="AU230" s="92">
        <f>存量业务到期结构!J9+业务净增量变动限制设置!AU175</f>
        <v>70.000000000000327</v>
      </c>
      <c r="AV230" s="92">
        <f>存量业务到期结构!K9+业务净增量变动限制设置!AV175</f>
        <v>70.000000000000327</v>
      </c>
      <c r="AW230" s="92">
        <f>存量业务到期结构!L9+业务净增量变动限制设置!AW175</f>
        <v>70.000000000000327</v>
      </c>
      <c r="AX230" s="92">
        <f>存量业务到期结构!M9+业务净增量变动限制设置!AX175</f>
        <v>70.000000000000327</v>
      </c>
      <c r="AY230" s="92">
        <f>存量业务到期结构!N9+业务净增量变动限制设置!AY175</f>
        <v>70.000000000000327</v>
      </c>
      <c r="AZ230" s="92">
        <f>存量业务到期结构!O9+业务净增量变动限制设置!AZ175</f>
        <v>70.000000000000327</v>
      </c>
      <c r="BA230" s="92">
        <f>存量业务到期结构!P9+业务净增量变动限制设置!BA175</f>
        <v>70.000000000000327</v>
      </c>
      <c r="BB230" s="92">
        <f>存量业务到期结构!Q9+业务净增量变动限制设置!BB175</f>
        <v>70.000000000000327</v>
      </c>
      <c r="BC230" s="92">
        <f>存量业务到期结构!R9+业务净增量变动限制设置!BC175</f>
        <v>70.000000000000327</v>
      </c>
      <c r="BD230" s="92">
        <f>存量业务到期结构!S9+业务净增量变动限制设置!BD175</f>
        <v>-65.556236960418573</v>
      </c>
      <c r="BE230" s="92">
        <f>存量业务到期结构!T9+业务净增量变动限制设置!BE175</f>
        <v>0</v>
      </c>
      <c r="BF230" s="92">
        <f>存量业务到期结构!U9+业务净增量变动限制设置!BF175</f>
        <v>0</v>
      </c>
      <c r="BG230" s="92">
        <f>存量业务到期结构!V9+业务净增量变动限制设置!BG175</f>
        <v>0</v>
      </c>
      <c r="BH230" s="92">
        <f>存量业务到期结构!W9+业务净增量变动限制设置!BH175</f>
        <v>0</v>
      </c>
      <c r="BI230" s="92">
        <f>存量业务到期结构!X9+业务净增量变动限制设置!BI175</f>
        <v>0</v>
      </c>
      <c r="BJ230" s="92">
        <f>存量业务到期结构!Y9+业务净增量变动限制设置!BJ175</f>
        <v>0</v>
      </c>
      <c r="BK230" s="92">
        <f>存量业务到期结构!Z9+业务净增量变动限制设置!BK175</f>
        <v>5659.3453961079003</v>
      </c>
      <c r="BL230" s="92">
        <f>存量业务到期结构!AA9+业务净增量变动限制设置!BL175</f>
        <v>0</v>
      </c>
      <c r="BM230" s="92">
        <f>存量业务到期结构!AB9+业务净增量变动限制设置!BM175</f>
        <v>0</v>
      </c>
      <c r="BN230" s="92">
        <f>存量业务到期结构!AC9+业务净增量变动限制设置!BN175</f>
        <v>0</v>
      </c>
      <c r="BO230" s="92">
        <f>存量业务到期结构!AD9+业务净增量变动限制设置!BO175</f>
        <v>0</v>
      </c>
      <c r="BP230" s="92">
        <f>存量业务到期结构!AE9+业务净增量变动限制设置!BP175</f>
        <v>0</v>
      </c>
      <c r="BQ230" s="92">
        <f>存量业务到期结构!AF9+业务净增量变动限制设置!BQ175</f>
        <v>0</v>
      </c>
      <c r="BR230" s="92">
        <f>存量业务到期结构!AG9+业务净增量变动限制设置!BR175</f>
        <v>0</v>
      </c>
      <c r="BS230" s="92">
        <f>存量业务到期结构!AH9+业务净增量变动限制设置!BS175</f>
        <v>0</v>
      </c>
      <c r="BT230" s="92">
        <f>存量业务到期结构!AI9+业务净增量变动限制设置!BT175</f>
        <v>0</v>
      </c>
      <c r="BU230" s="92">
        <f>存量业务到期结构!AJ9+业务净增量变动限制设置!BU175</f>
        <v>0</v>
      </c>
      <c r="BV230" s="92">
        <f>存量业务到期结构!AK9+业务净增量变动限制设置!BV175</f>
        <v>0</v>
      </c>
      <c r="BW230" s="92">
        <f>存量业务到期结构!AL9+业务净增量变动限制设置!BW175</f>
        <v>0</v>
      </c>
      <c r="BX230" s="92">
        <f>存量业务到期结构!AM9+业务净增量变动限制设置!BX175</f>
        <v>0</v>
      </c>
      <c r="BY230" s="92">
        <f>存量业务到期结构!AN9+业务净增量变动限制设置!BY175</f>
        <v>0</v>
      </c>
      <c r="BZ230" s="92">
        <f>存量业务到期结构!AO9+业务净增量变动限制设置!BZ175</f>
        <v>0</v>
      </c>
      <c r="CA230" s="92">
        <f>存量业务到期结构!AP9+业务净增量变动限制设置!CA175</f>
        <v>0</v>
      </c>
      <c r="CB230" s="92">
        <f>存量业务到期结构!AQ9+业务净增量变动限制设置!CB175</f>
        <v>0</v>
      </c>
      <c r="CC230" s="92">
        <f>存量业务到期结构!AR9+业务净增量变动限制设置!CC175</f>
        <v>0</v>
      </c>
      <c r="CD230" s="92">
        <f>存量业务到期结构!AS9+业务净增量变动限制设置!CD175</f>
        <v>0</v>
      </c>
    </row>
    <row r="231" spans="1:82" ht="16.5">
      <c r="A231" s="17" t="str">
        <f t="shared" si="6"/>
        <v>票据贴现</v>
      </c>
      <c r="B231" s="92">
        <f>存量业务到期结构!F10+业务净增量变动限制设置!B176</f>
        <v>153.29792125972025</v>
      </c>
      <c r="C231" s="92">
        <f>存量业务到期结构!G10+业务净增量变动限制设置!C176</f>
        <v>861.32908798480003</v>
      </c>
      <c r="D231" s="92">
        <f>存量业务到期结构!H10+业务净增量变动限制设置!D176</f>
        <v>199.53768538516138</v>
      </c>
      <c r="E231" s="92">
        <f>存量业务到期结构!I10+业务净增量变动限制设置!E176</f>
        <v>208.07565668050719</v>
      </c>
      <c r="F231" s="92">
        <f>存量业务到期结构!J10+业务净增量变动限制设置!F176</f>
        <v>204.34215884520717</v>
      </c>
      <c r="G231" s="92">
        <f>存量业务到期结构!K10+业务净增量变动限制设置!G176</f>
        <v>266.74780577240716</v>
      </c>
      <c r="H231" s="92">
        <f>存量业务到期结构!L10+业务净增量变动限制设置!H176</f>
        <v>33.13482455491237</v>
      </c>
      <c r="I231" s="92">
        <f>存量业务到期结构!M10+业务净增量变动限制设置!I176</f>
        <v>51.534648707278862</v>
      </c>
      <c r="J231" s="92">
        <f>存量业务到期结构!N10+业务净增量变动限制设置!J176</f>
        <v>56.418390202578863</v>
      </c>
      <c r="K231" s="92">
        <f>存量业务到期结构!O10+业务净增量变动限制设置!K176</f>
        <v>49.437003100078869</v>
      </c>
      <c r="L231" s="92">
        <f>存量业务到期结构!P10+业务净增量变动限制设置!L176</f>
        <v>56.189099656978868</v>
      </c>
      <c r="M231" s="92">
        <f>存量业务到期结构!Q10+业务净增量变动限制设置!M176</f>
        <v>190.63885239237885</v>
      </c>
      <c r="N231" s="92">
        <f>存量业务到期结构!R10+业务净增量变动限制设置!N176</f>
        <v>20.715684958578869</v>
      </c>
      <c r="O231" s="92">
        <f>存量业务到期结构!S10+业务净增量变动限制设置!O176</f>
        <v>20.413614958578869</v>
      </c>
      <c r="P231" s="92">
        <f>存量业务到期结构!T10+业务净增量变动限制设置!P176</f>
        <v>0</v>
      </c>
      <c r="Q231" s="92">
        <f>存量业务到期结构!U10+业务净增量变动限制设置!Q176</f>
        <v>0</v>
      </c>
      <c r="R231" s="92">
        <f>存量业务到期结构!V10+业务净增量变动限制设置!R176</f>
        <v>0</v>
      </c>
      <c r="S231" s="92">
        <f>存量业务到期结构!W10+业务净增量变动限制设置!S176</f>
        <v>0</v>
      </c>
      <c r="T231" s="92">
        <f>存量业务到期结构!X10+业务净增量变动限制设置!T176</f>
        <v>0</v>
      </c>
      <c r="U231" s="92">
        <f>存量业务到期结构!Y10+业务净增量变动限制设置!U176</f>
        <v>0</v>
      </c>
      <c r="V231" s="92">
        <f>存量业务到期结构!Z10+业务净增量变动限制设置!V176</f>
        <v>3.6983292801999998</v>
      </c>
      <c r="W231" s="92">
        <f>存量业务到期结构!AA10+业务净增量变动限制设置!W176</f>
        <v>0</v>
      </c>
      <c r="X231" s="92">
        <f>存量业务到期结构!AB10+业务净增量变动限制设置!X176</f>
        <v>0</v>
      </c>
      <c r="Y231" s="92">
        <f>存量业务到期结构!AC10+业务净增量变动限制设置!Y176</f>
        <v>0</v>
      </c>
      <c r="Z231" s="92">
        <f>存量业务到期结构!AD10+业务净增量变动限制设置!Z176</f>
        <v>0</v>
      </c>
      <c r="AA231" s="92">
        <f>存量业务到期结构!AE10+业务净增量变动限制设置!AA176</f>
        <v>0</v>
      </c>
      <c r="AB231" s="92">
        <f>存量业务到期结构!AF10+业务净增量变动限制设置!AB176</f>
        <v>0</v>
      </c>
      <c r="AC231" s="92">
        <f>存量业务到期结构!AG10+业务净增量变动限制设置!AC176</f>
        <v>0</v>
      </c>
      <c r="AD231" s="92">
        <f>存量业务到期结构!AH10+业务净增量变动限制设置!AD176</f>
        <v>0</v>
      </c>
      <c r="AE231" s="92">
        <f>存量业务到期结构!AI10+业务净增量变动限制设置!AE176</f>
        <v>0</v>
      </c>
      <c r="AF231" s="92">
        <f>存量业务到期结构!AJ10+业务净增量变动限制设置!AF176</f>
        <v>0</v>
      </c>
      <c r="AG231" s="92">
        <f>存量业务到期结构!AK10+业务净增量变动限制设置!AG176</f>
        <v>0</v>
      </c>
      <c r="AH231" s="92">
        <f>存量业务到期结构!AL10+业务净增量变动限制设置!AH176</f>
        <v>0</v>
      </c>
      <c r="AI231" s="92">
        <f>存量业务到期结构!AM10+业务净增量变动限制设置!AI176</f>
        <v>0</v>
      </c>
      <c r="AJ231" s="92">
        <f>存量业务到期结构!AN10+业务净增量变动限制设置!AJ176</f>
        <v>0</v>
      </c>
      <c r="AK231" s="92">
        <f>存量业务到期结构!AO10+业务净增量变动限制设置!AK176</f>
        <v>0</v>
      </c>
      <c r="AL231" s="92">
        <f>存量业务到期结构!AP10+业务净增量变动限制设置!AL176</f>
        <v>0</v>
      </c>
      <c r="AM231" s="92">
        <f>存量业务到期结构!AQ10+业务净增量变动限制设置!AM176</f>
        <v>0</v>
      </c>
      <c r="AN231" s="92">
        <f>存量业务到期结构!AR10+业务净增量变动限制设置!AN176</f>
        <v>0</v>
      </c>
      <c r="AO231" s="92">
        <f>存量业务到期结构!AS10+业务净增量变动限制设置!AO176</f>
        <v>0</v>
      </c>
      <c r="AQ231" s="92">
        <f>存量业务到期结构!F10+业务净增量变动限制设置!AQ176</f>
        <v>76.190219532280395</v>
      </c>
      <c r="AR231" s="92">
        <f>存量业务到期结构!G10+业务净增量变动限制设置!AR176</f>
        <v>673.32908798480003</v>
      </c>
      <c r="AS231" s="92">
        <f>存量业务到期结构!H10+业务净增量变动限制设置!AS176</f>
        <v>179.24921997540002</v>
      </c>
      <c r="AT231" s="92">
        <f>存量业务到期结构!I10+业务净增量变动限制设置!AT176</f>
        <v>187.66194170300002</v>
      </c>
      <c r="AU231" s="92">
        <f>存量业务到期结构!J10+业务净增量变动限制设置!AU176</f>
        <v>183.9284538677</v>
      </c>
      <c r="AV231" s="92">
        <f>存量业务到期结构!K10+业务净增量变动限制设置!AV176</f>
        <v>246.33411080489998</v>
      </c>
      <c r="AW231" s="92">
        <f>存量业务到期结构!L10+业务净增量变动限制设置!AW176</f>
        <v>12.721139597200001</v>
      </c>
      <c r="AX231" s="92">
        <f>存量业务到期结构!M10+业务净增量变动限制设置!AX176</f>
        <v>31.120973748699999</v>
      </c>
      <c r="AY231" s="92">
        <f>存量业务到期结构!N10+业务净增量变动限制设置!AY176</f>
        <v>36.004725243999999</v>
      </c>
      <c r="AZ231" s="92">
        <f>存量业务到期结构!O10+业务净增量变动限制设置!AZ176</f>
        <v>29.023348141500001</v>
      </c>
      <c r="BA231" s="92">
        <f>存量业务到期结构!P10+业务净增量变动限制设置!BA176</f>
        <v>35.775454698400004</v>
      </c>
      <c r="BB231" s="92">
        <f>存量业务到期结构!Q10+业务净增量变动限制设置!BB176</f>
        <v>170.2252174338</v>
      </c>
      <c r="BC231" s="92">
        <f>存量业务到期结构!R10+业务净增量变动限制设置!BC176</f>
        <v>0.30206</v>
      </c>
      <c r="BD231" s="92">
        <f>存量业务到期结构!S10+业务净增量变动限制设置!BD176</f>
        <v>0</v>
      </c>
      <c r="BE231" s="92">
        <f>存量业务到期结构!T10+业务净增量变动限制设置!BE176</f>
        <v>0</v>
      </c>
      <c r="BF231" s="92">
        <f>存量业务到期结构!U10+业务净增量变动限制设置!BF176</f>
        <v>0</v>
      </c>
      <c r="BG231" s="92">
        <f>存量业务到期结构!V10+业务净增量变动限制设置!BG176</f>
        <v>0</v>
      </c>
      <c r="BH231" s="92">
        <f>存量业务到期结构!W10+业务净增量变动限制设置!BH176</f>
        <v>0</v>
      </c>
      <c r="BI231" s="92">
        <f>存量业务到期结构!X10+业务净增量变动限制设置!BI176</f>
        <v>0</v>
      </c>
      <c r="BJ231" s="92">
        <f>存量业务到期结构!Y10+业务净增量变动限制设置!BJ176</f>
        <v>0</v>
      </c>
      <c r="BK231" s="92">
        <f>存量业务到期结构!Z10+业务净增量变动限制设置!BK176</f>
        <v>3.6983292801999998</v>
      </c>
      <c r="BL231" s="92">
        <f>存量业务到期结构!AA10+业务净增量变动限制设置!BL176</f>
        <v>0</v>
      </c>
      <c r="BM231" s="92">
        <f>存量业务到期结构!AB10+业务净增量变动限制设置!BM176</f>
        <v>0</v>
      </c>
      <c r="BN231" s="92">
        <f>存量业务到期结构!AC10+业务净增量变动限制设置!BN176</f>
        <v>0</v>
      </c>
      <c r="BO231" s="92">
        <f>存量业务到期结构!AD10+业务净增量变动限制设置!BO176</f>
        <v>0</v>
      </c>
      <c r="BP231" s="92">
        <f>存量业务到期结构!AE10+业务净增量变动限制设置!BP176</f>
        <v>0</v>
      </c>
      <c r="BQ231" s="92">
        <f>存量业务到期结构!AF10+业务净增量变动限制设置!BQ176</f>
        <v>0</v>
      </c>
      <c r="BR231" s="92">
        <f>存量业务到期结构!AG10+业务净增量变动限制设置!BR176</f>
        <v>0</v>
      </c>
      <c r="BS231" s="92">
        <f>存量业务到期结构!AH10+业务净增量变动限制设置!BS176</f>
        <v>0</v>
      </c>
      <c r="BT231" s="92">
        <f>存量业务到期结构!AI10+业务净增量变动限制设置!BT176</f>
        <v>0</v>
      </c>
      <c r="BU231" s="92">
        <f>存量业务到期结构!AJ10+业务净增量变动限制设置!BU176</f>
        <v>0</v>
      </c>
      <c r="BV231" s="92">
        <f>存量业务到期结构!AK10+业务净增量变动限制设置!BV176</f>
        <v>0</v>
      </c>
      <c r="BW231" s="92">
        <f>存量业务到期结构!AL10+业务净增量变动限制设置!BW176</f>
        <v>0</v>
      </c>
      <c r="BX231" s="92">
        <f>存量业务到期结构!AM10+业务净增量变动限制设置!BX176</f>
        <v>0</v>
      </c>
      <c r="BY231" s="92">
        <f>存量业务到期结构!AN10+业务净增量变动限制设置!BY176</f>
        <v>0</v>
      </c>
      <c r="BZ231" s="92">
        <f>存量业务到期结构!AO10+业务净增量变动限制设置!BZ176</f>
        <v>0</v>
      </c>
      <c r="CA231" s="92">
        <f>存量业务到期结构!AP10+业务净增量变动限制设置!CA176</f>
        <v>0</v>
      </c>
      <c r="CB231" s="92">
        <f>存量业务到期结构!AQ10+业务净增量变动限制设置!CB176</f>
        <v>0</v>
      </c>
      <c r="CC231" s="92">
        <f>存量业务到期结构!AR10+业务净增量变动限制设置!CC176</f>
        <v>0</v>
      </c>
      <c r="CD231" s="92">
        <f>存量业务到期结构!AS10+业务净增量变动限制设置!CD176</f>
        <v>0</v>
      </c>
    </row>
    <row r="232" spans="1:82" ht="15">
      <c r="A232" s="15" t="str">
        <f t="shared" si="6"/>
        <v>投资</v>
      </c>
      <c r="B232" s="75"/>
      <c r="C232" s="75"/>
      <c r="D232" s="75"/>
      <c r="E232" s="75"/>
      <c r="F232" s="75"/>
      <c r="G232" s="75"/>
      <c r="H232" s="75"/>
      <c r="I232" s="75"/>
      <c r="J232" s="75"/>
      <c r="K232" s="75"/>
      <c r="L232" s="75"/>
      <c r="M232" s="75"/>
      <c r="N232" s="75"/>
      <c r="O232" s="75"/>
      <c r="P232" s="75"/>
      <c r="Q232" s="75"/>
      <c r="R232" s="75"/>
      <c r="S232" s="75"/>
      <c r="T232" s="75"/>
      <c r="U232" s="75"/>
      <c r="V232" s="75"/>
      <c r="W232" s="75"/>
      <c r="X232" s="75"/>
      <c r="Y232" s="75"/>
      <c r="Z232" s="75"/>
      <c r="AA232" s="75"/>
      <c r="AB232" s="75"/>
      <c r="AC232" s="75"/>
      <c r="AD232" s="75"/>
      <c r="AE232" s="75"/>
      <c r="AF232" s="75"/>
      <c r="AG232" s="75"/>
      <c r="AH232" s="75"/>
      <c r="AI232" s="75"/>
      <c r="AJ232" s="75"/>
      <c r="AK232" s="75"/>
      <c r="AL232" s="75"/>
      <c r="AM232" s="75"/>
      <c r="AN232" s="75"/>
      <c r="AO232" s="75"/>
      <c r="AQ232" s="75"/>
      <c r="AR232" s="75"/>
      <c r="AS232" s="75"/>
      <c r="AT232" s="75"/>
      <c r="AU232" s="75"/>
      <c r="AV232" s="75"/>
      <c r="AW232" s="75"/>
      <c r="AX232" s="75"/>
      <c r="AY232" s="75"/>
      <c r="AZ232" s="75"/>
      <c r="BA232" s="75"/>
      <c r="BB232" s="75"/>
      <c r="BC232" s="75"/>
      <c r="BD232" s="75"/>
      <c r="BE232" s="75"/>
      <c r="BF232" s="75"/>
      <c r="BG232" s="75"/>
      <c r="BH232" s="75"/>
      <c r="BI232" s="75"/>
      <c r="BJ232" s="75"/>
      <c r="BK232" s="75"/>
      <c r="BL232" s="75"/>
      <c r="BM232" s="75"/>
      <c r="BN232" s="75"/>
      <c r="BO232" s="75"/>
      <c r="BP232" s="75"/>
      <c r="BQ232" s="75"/>
      <c r="BR232" s="75"/>
      <c r="BS232" s="75"/>
      <c r="BT232" s="75"/>
      <c r="BU232" s="75"/>
      <c r="BV232" s="75"/>
      <c r="BW232" s="75"/>
      <c r="BX232" s="75"/>
      <c r="BY232" s="75"/>
      <c r="BZ232" s="75"/>
      <c r="CA232" s="75"/>
      <c r="CB232" s="75"/>
      <c r="CC232" s="75"/>
      <c r="CD232" s="75"/>
    </row>
    <row r="233" spans="1:82" ht="16.5">
      <c r="A233" s="16" t="str">
        <f t="shared" si="6"/>
        <v>债券</v>
      </c>
      <c r="B233" s="75"/>
      <c r="C233" s="75"/>
      <c r="D233" s="75"/>
      <c r="E233" s="75"/>
      <c r="F233" s="75"/>
      <c r="G233" s="75"/>
      <c r="H233" s="75"/>
      <c r="I233" s="75"/>
      <c r="J233" s="75"/>
      <c r="K233" s="75"/>
      <c r="L233" s="75"/>
      <c r="M233" s="75"/>
      <c r="N233" s="75"/>
      <c r="O233" s="75"/>
      <c r="P233" s="75"/>
      <c r="Q233" s="75"/>
      <c r="R233" s="75"/>
      <c r="S233" s="75"/>
      <c r="T233" s="75"/>
      <c r="U233" s="75"/>
      <c r="V233" s="75"/>
      <c r="W233" s="75"/>
      <c r="X233" s="75"/>
      <c r="Y233" s="75"/>
      <c r="Z233" s="75"/>
      <c r="AA233" s="75"/>
      <c r="AB233" s="75"/>
      <c r="AC233" s="75"/>
      <c r="AD233" s="75"/>
      <c r="AE233" s="75"/>
      <c r="AF233" s="75"/>
      <c r="AG233" s="75"/>
      <c r="AH233" s="75"/>
      <c r="AI233" s="75"/>
      <c r="AJ233" s="75"/>
      <c r="AK233" s="75"/>
      <c r="AL233" s="75"/>
      <c r="AM233" s="75"/>
      <c r="AN233" s="75"/>
      <c r="AO233" s="75"/>
      <c r="AQ233" s="75"/>
      <c r="AR233" s="75"/>
      <c r="AS233" s="75"/>
      <c r="AT233" s="75"/>
      <c r="AU233" s="75"/>
      <c r="AV233" s="75"/>
      <c r="AW233" s="75"/>
      <c r="AX233" s="75"/>
      <c r="AY233" s="75"/>
      <c r="AZ233" s="75"/>
      <c r="BA233" s="75"/>
      <c r="BB233" s="75"/>
      <c r="BC233" s="75"/>
      <c r="BD233" s="75"/>
      <c r="BE233" s="75"/>
      <c r="BF233" s="75"/>
      <c r="BG233" s="75"/>
      <c r="BH233" s="75"/>
      <c r="BI233" s="75"/>
      <c r="BJ233" s="75"/>
      <c r="BK233" s="75"/>
      <c r="BL233" s="75"/>
      <c r="BM233" s="75"/>
      <c r="BN233" s="75"/>
      <c r="BO233" s="75"/>
      <c r="BP233" s="75"/>
      <c r="BQ233" s="75"/>
      <c r="BR233" s="75"/>
      <c r="BS233" s="75"/>
      <c r="BT233" s="75"/>
      <c r="BU233" s="75"/>
      <c r="BV233" s="75"/>
      <c r="BW233" s="75"/>
      <c r="BX233" s="75"/>
      <c r="BY233" s="75"/>
      <c r="BZ233" s="75"/>
      <c r="CA233" s="75"/>
      <c r="CB233" s="75"/>
      <c r="CC233" s="75"/>
      <c r="CD233" s="75"/>
    </row>
    <row r="234" spans="1:82" ht="16.5">
      <c r="A234" s="17" t="str">
        <f t="shared" si="6"/>
        <v>国债</v>
      </c>
      <c r="B234" s="92">
        <f>存量业务到期结构!F13+业务净增量变动限制设置!B179</f>
        <v>-29.720511317371866</v>
      </c>
      <c r="C234" s="92">
        <f>存量业务到期结构!G13+业务净增量变动限制设置!C179</f>
        <v>-2.9444204352345604</v>
      </c>
      <c r="D234" s="92">
        <f>存量业务到期结构!H13+业务净增量变动限制设置!D179</f>
        <v>109.39300060296014</v>
      </c>
      <c r="E234" s="92">
        <f>存量业务到期结构!I13+业务净增量变动限制设置!E179</f>
        <v>138.98281060296168</v>
      </c>
      <c r="F234" s="92">
        <f>存量业务到期结构!J13+业务净增量变动限制设置!F179</f>
        <v>122.07370060296014</v>
      </c>
      <c r="G234" s="92">
        <f>存量业务到期结构!K13+业务净增量变动限制设置!G179</f>
        <v>123.36969060296013</v>
      </c>
      <c r="H234" s="92">
        <f>存量业务到期结构!L13+业务净增量变动限制设置!H179</f>
        <v>159.71220060296014</v>
      </c>
      <c r="I234" s="92">
        <f>存量业务到期结构!M13+业务净增量变动限制设置!I179</f>
        <v>140.35300060296015</v>
      </c>
      <c r="J234" s="92">
        <f>存量业务到期结构!N13+业务净增量变动限制设置!J179</f>
        <v>174.53340060296171</v>
      </c>
      <c r="K234" s="92">
        <f>存量业务到期结构!O13+业务净增量变动限制设置!K179</f>
        <v>163.53916560296014</v>
      </c>
      <c r="L234" s="92">
        <f>存量业务到期结构!P13+业务净增量变动限制设置!L179</f>
        <v>154.60300060296015</v>
      </c>
      <c r="M234" s="92">
        <f>存量业务到期结构!Q13+业务净增量变动限制设置!M179</f>
        <v>124.08891360296168</v>
      </c>
      <c r="N234" s="92">
        <f>存量业务到期结构!R13+业务净增量变动限制设置!N179</f>
        <v>106.00300060296014</v>
      </c>
      <c r="O234" s="92">
        <f>存量业务到期结构!S13+业务净增量变动限制设置!O179</f>
        <v>162.78953912913948</v>
      </c>
      <c r="P234" s="92">
        <f>存量业务到期结构!T13+业务净增量变动限制设置!P179</f>
        <v>4.0999999999999996</v>
      </c>
      <c r="Q234" s="92">
        <f>存量业务到期结构!U13+业务净增量变动限制设置!Q179</f>
        <v>39.864097000000001</v>
      </c>
      <c r="R234" s="92">
        <f>存量业务到期结构!V13+业务净增量变动限制设置!R179</f>
        <v>45.449999999999996</v>
      </c>
      <c r="S234" s="92">
        <f>存量业务到期结构!W13+业务净增量变动限制设置!S179</f>
        <v>43.622833999999997</v>
      </c>
      <c r="T234" s="92">
        <f>存量业务到期结构!X13+业务净增量变动限制设置!T179</f>
        <v>122.26950000000001</v>
      </c>
      <c r="U234" s="92">
        <f>存量业务到期结构!Y13+业务净增量变动限制设置!U179</f>
        <v>84.641500000000008</v>
      </c>
      <c r="V234" s="92">
        <f>存量业务到期结构!Z13+业务净增量变动限制设置!V179</f>
        <v>5041.7201560000003</v>
      </c>
      <c r="W234" s="92">
        <f>存量业务到期结构!AA13+业务净增量变动限制设置!W179</f>
        <v>0</v>
      </c>
      <c r="X234" s="92">
        <f>存量业务到期结构!AB13+业务净增量变动限制设置!X179</f>
        <v>0</v>
      </c>
      <c r="Y234" s="92">
        <f>存量业务到期结构!AC13+业务净增量变动限制设置!Y179</f>
        <v>0</v>
      </c>
      <c r="Z234" s="92">
        <f>存量业务到期结构!AD13+业务净增量变动限制设置!Z179</f>
        <v>0</v>
      </c>
      <c r="AA234" s="92">
        <f>存量业务到期结构!AE13+业务净增量变动限制设置!AA179</f>
        <v>0</v>
      </c>
      <c r="AB234" s="92">
        <f>存量业务到期结构!AF13+业务净增量变动限制设置!AB179</f>
        <v>0</v>
      </c>
      <c r="AC234" s="92">
        <f>存量业务到期结构!AG13+业务净增量变动限制设置!AC179</f>
        <v>0</v>
      </c>
      <c r="AD234" s="92">
        <f>存量业务到期结构!AH13+业务净增量变动限制设置!AD179</f>
        <v>0</v>
      </c>
      <c r="AE234" s="92">
        <f>存量业务到期结构!AI13+业务净增量变动限制设置!AE179</f>
        <v>0</v>
      </c>
      <c r="AF234" s="92">
        <f>存量业务到期结构!AJ13+业务净增量变动限制设置!AF179</f>
        <v>0</v>
      </c>
      <c r="AG234" s="92">
        <f>存量业务到期结构!AK13+业务净增量变动限制设置!AG179</f>
        <v>0</v>
      </c>
      <c r="AH234" s="92">
        <f>存量业务到期结构!AL13+业务净增量变动限制设置!AH179</f>
        <v>0</v>
      </c>
      <c r="AI234" s="92">
        <f>存量业务到期结构!AM13+业务净增量变动限制设置!AI179</f>
        <v>0</v>
      </c>
      <c r="AJ234" s="92">
        <f>存量业务到期结构!AN13+业务净增量变动限制设置!AJ179</f>
        <v>0</v>
      </c>
      <c r="AK234" s="92">
        <f>存量业务到期结构!AO13+业务净增量变动限制设置!AK179</f>
        <v>0</v>
      </c>
      <c r="AL234" s="92">
        <f>存量业务到期结构!AP13+业务净增量变动限制设置!AL179</f>
        <v>0</v>
      </c>
      <c r="AM234" s="92">
        <f>存量业务到期结构!AQ13+业务净增量变动限制设置!AM179</f>
        <v>0</v>
      </c>
      <c r="AN234" s="92">
        <f>存量业务到期结构!AR13+业务净增量变动限制设置!AN179</f>
        <v>0</v>
      </c>
      <c r="AO234" s="92">
        <f>存量业务到期结构!AS13+业务净增量变动限制设置!AO179</f>
        <v>0</v>
      </c>
      <c r="AQ234" s="92">
        <f>存量业务到期结构!F13+业务净增量变动限制设置!AQ179</f>
        <v>-38.502768949382364</v>
      </c>
      <c r="AR234" s="92">
        <f>存量业务到期结构!G13+业务净增量变动限制设置!AR179</f>
        <v>-4.1701714630258033</v>
      </c>
      <c r="AS234" s="92">
        <f>存量业务到期结构!H13+业务净增量变动限制设置!AS179</f>
        <v>87.942357616611559</v>
      </c>
      <c r="AT234" s="92">
        <f>存量业务到期结构!I13+业务净增量变动限制设置!AT179</f>
        <v>117.53216761661275</v>
      </c>
      <c r="AU234" s="92">
        <f>存量业务到期结构!J13+业务净增量变动限制设置!AU179</f>
        <v>100.62305761661156</v>
      </c>
      <c r="AV234" s="92">
        <f>存量业务到期结构!K13+业务净增量变动限制设置!AV179</f>
        <v>101.91904761661155</v>
      </c>
      <c r="AW234" s="92">
        <f>存量业务到期结构!L13+业务净增量变动限制设置!AW179</f>
        <v>138.26155761661155</v>
      </c>
      <c r="AX234" s="92">
        <f>存量业务到期结构!M13+业务净增量变动限制设置!AX179</f>
        <v>118.90235761661155</v>
      </c>
      <c r="AY234" s="92">
        <f>存量业务到期结构!N13+业务净增量变动限制设置!AY179</f>
        <v>153.08275761661275</v>
      </c>
      <c r="AZ234" s="92">
        <f>存量业务到期结构!O13+业务净增量变动限制设置!AZ179</f>
        <v>142.08852261661156</v>
      </c>
      <c r="BA234" s="92">
        <f>存量业务到期结构!P13+业务净增量变动限制设置!BA179</f>
        <v>133.15235761661154</v>
      </c>
      <c r="BB234" s="92">
        <f>存量业务到期结构!Q13+业务净增量变动限制设置!BB179</f>
        <v>102.63827061661276</v>
      </c>
      <c r="BC234" s="92">
        <f>存量业务到期结构!R13+业务净增量变动限制设置!BC179</f>
        <v>84.552357616611559</v>
      </c>
      <c r="BD234" s="92">
        <f>存量业务到期结构!S13+业务净增量变动限制设置!BD179</f>
        <v>-103.1895391291395</v>
      </c>
      <c r="BE234" s="92">
        <f>存量业务到期结构!T13+业务净增量变动限制设置!BE179</f>
        <v>4.0999999999999996</v>
      </c>
      <c r="BF234" s="92">
        <f>存量业务到期结构!U13+业务净增量变动限制设置!BF179</f>
        <v>39.864097000000001</v>
      </c>
      <c r="BG234" s="92">
        <f>存量业务到期结构!V13+业务净增量变动限制设置!BG179</f>
        <v>45.449999999999996</v>
      </c>
      <c r="BH234" s="92">
        <f>存量业务到期结构!W13+业务净增量变动限制设置!BH179</f>
        <v>43.622833999999997</v>
      </c>
      <c r="BI234" s="92">
        <f>存量业务到期结构!X13+业务净增量变动限制设置!BI179</f>
        <v>122.26950000000001</v>
      </c>
      <c r="BJ234" s="92">
        <f>存量业务到期结构!Y13+业务净增量变动限制设置!BJ179</f>
        <v>84.641500000000008</v>
      </c>
      <c r="BK234" s="92">
        <f>存量业务到期结构!Z13+业务净增量变动限制设置!BK179</f>
        <v>5041.7201560000003</v>
      </c>
      <c r="BL234" s="92">
        <f>存量业务到期结构!AA13+业务净增量变动限制设置!BL179</f>
        <v>0</v>
      </c>
      <c r="BM234" s="92">
        <f>存量业务到期结构!AB13+业务净增量变动限制设置!BM179</f>
        <v>0</v>
      </c>
      <c r="BN234" s="92">
        <f>存量业务到期结构!AC13+业务净增量变动限制设置!BN179</f>
        <v>0</v>
      </c>
      <c r="BO234" s="92">
        <f>存量业务到期结构!AD13+业务净增量变动限制设置!BO179</f>
        <v>0</v>
      </c>
      <c r="BP234" s="92">
        <f>存量业务到期结构!AE13+业务净增量变动限制设置!BP179</f>
        <v>0</v>
      </c>
      <c r="BQ234" s="92">
        <f>存量业务到期结构!AF13+业务净增量变动限制设置!BQ179</f>
        <v>0</v>
      </c>
      <c r="BR234" s="92">
        <f>存量业务到期结构!AG13+业务净增量变动限制设置!BR179</f>
        <v>0</v>
      </c>
      <c r="BS234" s="92">
        <f>存量业务到期结构!AH13+业务净增量变动限制设置!BS179</f>
        <v>0</v>
      </c>
      <c r="BT234" s="92">
        <f>存量业务到期结构!AI13+业务净增量变动限制设置!BT179</f>
        <v>0</v>
      </c>
      <c r="BU234" s="92">
        <f>存量业务到期结构!AJ13+业务净增量变动限制设置!BU179</f>
        <v>0</v>
      </c>
      <c r="BV234" s="92">
        <f>存量业务到期结构!AK13+业务净增量变动限制设置!BV179</f>
        <v>0</v>
      </c>
      <c r="BW234" s="92">
        <f>存量业务到期结构!AL13+业务净增量变动限制设置!BW179</f>
        <v>0</v>
      </c>
      <c r="BX234" s="92">
        <f>存量业务到期结构!AM13+业务净增量变动限制设置!BX179</f>
        <v>0</v>
      </c>
      <c r="BY234" s="92">
        <f>存量业务到期结构!AN13+业务净增量变动限制设置!BY179</f>
        <v>0</v>
      </c>
      <c r="BZ234" s="92">
        <f>存量业务到期结构!AO13+业务净增量变动限制设置!BZ179</f>
        <v>0</v>
      </c>
      <c r="CA234" s="92">
        <f>存量业务到期结构!AP13+业务净增量变动限制设置!CA179</f>
        <v>0</v>
      </c>
      <c r="CB234" s="92">
        <f>存量业务到期结构!AQ13+业务净增量变动限制设置!CB179</f>
        <v>0</v>
      </c>
      <c r="CC234" s="92">
        <f>存量业务到期结构!AR13+业务净增量变动限制设置!CC179</f>
        <v>0</v>
      </c>
      <c r="CD234" s="92">
        <f>存量业务到期结构!AS13+业务净增量变动限制设置!CD179</f>
        <v>0</v>
      </c>
    </row>
    <row r="235" spans="1:82" ht="16.5">
      <c r="A235" s="17" t="str">
        <f t="shared" si="6"/>
        <v>政策性银行金融债</v>
      </c>
      <c r="B235" s="92">
        <f>存量业务到期结构!F14+业务净增量变动限制设置!B180</f>
        <v>-12.290708664184088</v>
      </c>
      <c r="C235" s="92">
        <f>存量业务到期结构!G14+业务净增量变动限制设置!C180</f>
        <v>11.063555968098836</v>
      </c>
      <c r="D235" s="92">
        <f>存量业务到期结构!H14+业务净增量变动限制设置!D180</f>
        <v>89.757162528711632</v>
      </c>
      <c r="E235" s="92">
        <f>存量业务到期结构!I14+业务净增量变动限制设置!E180</f>
        <v>60.55716252871234</v>
      </c>
      <c r="F235" s="92">
        <f>存量业务到期结构!J14+业务净增量变动限制设置!F180</f>
        <v>76.257162528711632</v>
      </c>
      <c r="G235" s="92">
        <f>存量业务到期结构!K14+业务净增量变动限制设置!G180</f>
        <v>48.877162528711629</v>
      </c>
      <c r="H235" s="92">
        <f>存量业务到期结构!L14+业务净增量变动限制设置!H180</f>
        <v>55.857162528711626</v>
      </c>
      <c r="I235" s="92">
        <f>存量业务到期结构!M14+业务净增量变动限制设置!I180</f>
        <v>59.857162528711626</v>
      </c>
      <c r="J235" s="92">
        <f>存量业务到期结构!N14+业务净增量变动限制设置!J180</f>
        <v>70.05716252871234</v>
      </c>
      <c r="K235" s="92">
        <f>存量业务到期结构!O14+业务净增量变动限制设置!K180</f>
        <v>89.757162528711632</v>
      </c>
      <c r="L235" s="92">
        <f>存量业务到期结构!P14+业务净增量变动限制设置!L180</f>
        <v>51.527162528711628</v>
      </c>
      <c r="M235" s="92">
        <f>存量业务到期结构!Q14+业务净增量变动限制设置!M180</f>
        <v>66.757162528712342</v>
      </c>
      <c r="N235" s="92">
        <f>存量业务到期结构!R14+业务净增量变动限制设置!N180</f>
        <v>48.557162528711629</v>
      </c>
      <c r="O235" s="92">
        <f>存量业务到期结构!S14+业务净增量变动限制设置!O180</f>
        <v>87.958072890471001</v>
      </c>
      <c r="P235" s="92">
        <f>存量业务到期结构!T14+业务净增量变动限制设置!P180</f>
        <v>30.3</v>
      </c>
      <c r="Q235" s="92">
        <f>存量业务到期结构!U14+业务净增量变动限制设置!Q180</f>
        <v>2</v>
      </c>
      <c r="R235" s="92">
        <f>存量业务到期结构!V14+业务净增量变动限制设置!R180</f>
        <v>55.6</v>
      </c>
      <c r="S235" s="92">
        <f>存量业务到期结构!W14+业务净增量变动限制设置!S180</f>
        <v>15.7</v>
      </c>
      <c r="T235" s="92">
        <f>存量业务到期结构!X14+业务净增量变动限制设置!T180</f>
        <v>16.8</v>
      </c>
      <c r="U235" s="92">
        <f>存量业务到期结构!Y14+业务净增量变动限制设置!U180</f>
        <v>20.299999999999997</v>
      </c>
      <c r="V235" s="92">
        <f>存量业务到期结构!Z14+业务净增量变动限制设置!V180</f>
        <v>2239.3729999999996</v>
      </c>
      <c r="W235" s="92">
        <f>存量业务到期结构!AA14+业务净增量变动限制设置!W180</f>
        <v>0</v>
      </c>
      <c r="X235" s="92">
        <f>存量业务到期结构!AB14+业务净增量变动限制设置!X180</f>
        <v>0</v>
      </c>
      <c r="Y235" s="92">
        <f>存量业务到期结构!AC14+业务净增量变动限制设置!Y180</f>
        <v>0</v>
      </c>
      <c r="Z235" s="92">
        <f>存量业务到期结构!AD14+业务净增量变动限制设置!Z180</f>
        <v>0</v>
      </c>
      <c r="AA235" s="92">
        <f>存量业务到期结构!AE14+业务净增量变动限制设置!AA180</f>
        <v>0</v>
      </c>
      <c r="AB235" s="92">
        <f>存量业务到期结构!AF14+业务净增量变动限制设置!AB180</f>
        <v>0</v>
      </c>
      <c r="AC235" s="92">
        <f>存量业务到期结构!AG14+业务净增量变动限制设置!AC180</f>
        <v>0</v>
      </c>
      <c r="AD235" s="92">
        <f>存量业务到期结构!AH14+业务净增量变动限制设置!AD180</f>
        <v>0</v>
      </c>
      <c r="AE235" s="92">
        <f>存量业务到期结构!AI14+业务净增量变动限制设置!AE180</f>
        <v>0</v>
      </c>
      <c r="AF235" s="92">
        <f>存量业务到期结构!AJ14+业务净增量变动限制设置!AF180</f>
        <v>0</v>
      </c>
      <c r="AG235" s="92">
        <f>存量业务到期结构!AK14+业务净增量变动限制设置!AG180</f>
        <v>0</v>
      </c>
      <c r="AH235" s="92">
        <f>存量业务到期结构!AL14+业务净增量变动限制设置!AH180</f>
        <v>0</v>
      </c>
      <c r="AI235" s="92">
        <f>存量业务到期结构!AM14+业务净增量变动限制设置!AI180</f>
        <v>0</v>
      </c>
      <c r="AJ235" s="92">
        <f>存量业务到期结构!AN14+业务净增量变动限制设置!AJ180</f>
        <v>0</v>
      </c>
      <c r="AK235" s="92">
        <f>存量业务到期结构!AO14+业务净增量变动限制设置!AK180</f>
        <v>0</v>
      </c>
      <c r="AL235" s="92">
        <f>存量业务到期结构!AP14+业务净增量变动限制设置!AL180</f>
        <v>0</v>
      </c>
      <c r="AM235" s="92">
        <f>存量业务到期结构!AQ14+业务净增量变动限制设置!AM180</f>
        <v>0</v>
      </c>
      <c r="AN235" s="92">
        <f>存量业务到期结构!AR14+业务净增量变动限制设置!AN180</f>
        <v>0</v>
      </c>
      <c r="AO235" s="92">
        <f>存量业务到期结构!AS14+业务净增量变动限制设置!AO180</f>
        <v>0</v>
      </c>
      <c r="AQ235" s="92">
        <f>存量业务到期结构!F14+业务净增量变动限制设置!AQ180</f>
        <v>-16.269992845325199</v>
      </c>
      <c r="AR235" s="92">
        <f>存量业务到期结构!G14+业务净增量变动限制设置!AR180</f>
        <v>10.508162141216699</v>
      </c>
      <c r="AS235" s="92">
        <f>存量业务到期结构!H14+业务净增量变动限制设置!AS180</f>
        <v>80.037770558273422</v>
      </c>
      <c r="AT235" s="92">
        <f>存量业务到期结构!I14+业务净增量变动限制设置!AT180</f>
        <v>50.837770558273988</v>
      </c>
      <c r="AU235" s="92">
        <f>存量业务到期结构!J14+业务净增量变动限制设置!AU180</f>
        <v>66.537770558273422</v>
      </c>
      <c r="AV235" s="92">
        <f>存量业务到期结构!K14+业务净增量变动限制设置!AV180</f>
        <v>39.157770558273434</v>
      </c>
      <c r="AW235" s="92">
        <f>存量业务到期结构!L14+业务净增量变动限制设置!AW180</f>
        <v>46.137770558273431</v>
      </c>
      <c r="AX235" s="92">
        <f>存量业务到期结构!M14+业务净增量变动限制设置!AX180</f>
        <v>50.137770558273431</v>
      </c>
      <c r="AY235" s="92">
        <f>存量业务到期结构!N14+业务净增量变动限制设置!AY180</f>
        <v>60.337770558273988</v>
      </c>
      <c r="AZ235" s="92">
        <f>存量业务到期结构!O14+业务净增量变动限制设置!AZ180</f>
        <v>80.037770558273436</v>
      </c>
      <c r="BA235" s="92">
        <f>存量业务到期结构!P14+业务净增量变动限制设置!BA180</f>
        <v>41.807770558273432</v>
      </c>
      <c r="BB235" s="92">
        <f>存量业务到期结构!Q14+业务净增量变动限制设置!BB180</f>
        <v>57.037770558273991</v>
      </c>
      <c r="BC235" s="92">
        <f>存量业务到期结构!R14+业务净增量变动限制设置!BC180</f>
        <v>38.837770558273434</v>
      </c>
      <c r="BD235" s="92">
        <f>存量业务到期结构!S14+业务净增量变动限制设置!BD180</f>
        <v>-32.558072890470996</v>
      </c>
      <c r="BE235" s="92">
        <f>存量业务到期结构!T14+业务净增量变动限制设置!BE180</f>
        <v>30.3</v>
      </c>
      <c r="BF235" s="92">
        <f>存量业务到期结构!U14+业务净增量变动限制设置!BF180</f>
        <v>2</v>
      </c>
      <c r="BG235" s="92">
        <f>存量业务到期结构!V14+业务净增量变动限制设置!BG180</f>
        <v>55.6</v>
      </c>
      <c r="BH235" s="92">
        <f>存量业务到期结构!W14+业务净增量变动限制设置!BH180</f>
        <v>15.7</v>
      </c>
      <c r="BI235" s="92">
        <f>存量业务到期结构!X14+业务净增量变动限制设置!BI180</f>
        <v>16.8</v>
      </c>
      <c r="BJ235" s="92">
        <f>存量业务到期结构!Y14+业务净增量变动限制设置!BJ180</f>
        <v>20.299999999999997</v>
      </c>
      <c r="BK235" s="92">
        <f>存量业务到期结构!Z14+业务净增量变动限制设置!BK180</f>
        <v>2239.3729999999996</v>
      </c>
      <c r="BL235" s="92">
        <f>存量业务到期结构!AA14+业务净增量变动限制设置!BL180</f>
        <v>0</v>
      </c>
      <c r="BM235" s="92">
        <f>存量业务到期结构!AB14+业务净增量变动限制设置!BM180</f>
        <v>0</v>
      </c>
      <c r="BN235" s="92">
        <f>存量业务到期结构!AC14+业务净增量变动限制设置!BN180</f>
        <v>0</v>
      </c>
      <c r="BO235" s="92">
        <f>存量业务到期结构!AD14+业务净增量变动限制设置!BO180</f>
        <v>0</v>
      </c>
      <c r="BP235" s="92">
        <f>存量业务到期结构!AE14+业务净增量变动限制设置!BP180</f>
        <v>0</v>
      </c>
      <c r="BQ235" s="92">
        <f>存量业务到期结构!AF14+业务净增量变动限制设置!BQ180</f>
        <v>0</v>
      </c>
      <c r="BR235" s="92">
        <f>存量业务到期结构!AG14+业务净增量变动限制设置!BR180</f>
        <v>0</v>
      </c>
      <c r="BS235" s="92">
        <f>存量业务到期结构!AH14+业务净增量变动限制设置!BS180</f>
        <v>0</v>
      </c>
      <c r="BT235" s="92">
        <f>存量业务到期结构!AI14+业务净增量变动限制设置!BT180</f>
        <v>0</v>
      </c>
      <c r="BU235" s="92">
        <f>存量业务到期结构!AJ14+业务净增量变动限制设置!BU180</f>
        <v>0</v>
      </c>
      <c r="BV235" s="92">
        <f>存量业务到期结构!AK14+业务净增量变动限制设置!BV180</f>
        <v>0</v>
      </c>
      <c r="BW235" s="92">
        <f>存量业务到期结构!AL14+业务净增量变动限制设置!BW180</f>
        <v>0</v>
      </c>
      <c r="BX235" s="92">
        <f>存量业务到期结构!AM14+业务净增量变动限制设置!BX180</f>
        <v>0</v>
      </c>
      <c r="BY235" s="92">
        <f>存量业务到期结构!AN14+业务净增量变动限制设置!BY180</f>
        <v>0</v>
      </c>
      <c r="BZ235" s="92">
        <f>存量业务到期结构!AO14+业务净增量变动限制设置!BZ180</f>
        <v>0</v>
      </c>
      <c r="CA235" s="92">
        <f>存量业务到期结构!AP14+业务净增量变动限制设置!CA180</f>
        <v>0</v>
      </c>
      <c r="CB235" s="92">
        <f>存量业务到期结构!AQ14+业务净增量变动限制设置!CB180</f>
        <v>0</v>
      </c>
      <c r="CC235" s="92">
        <f>存量业务到期结构!AR14+业务净增量变动限制设置!CC180</f>
        <v>0</v>
      </c>
      <c r="CD235" s="92">
        <f>存量业务到期结构!AS14+业务净增量变动限制设置!CD180</f>
        <v>0</v>
      </c>
    </row>
    <row r="236" spans="1:82" ht="16.5">
      <c r="A236" s="17" t="str">
        <f t="shared" si="6"/>
        <v>其他债券</v>
      </c>
      <c r="B236" s="92">
        <f>存量业务到期结构!F15+业务净增量变动限制设置!B181</f>
        <v>30.350473248789989</v>
      </c>
      <c r="C236" s="92">
        <f>存量业务到期结构!G15+业务净增量变动限制设置!C181</f>
        <v>26.176709133803058</v>
      </c>
      <c r="D236" s="92">
        <f>存量业务到期结构!H15+业务净增量变动限制设置!D181</f>
        <v>216.47317020166068</v>
      </c>
      <c r="E236" s="92">
        <f>存量业务到期结构!I15+业务净增量变动限制设置!E181</f>
        <v>21.603170201660969</v>
      </c>
      <c r="F236" s="92">
        <f>存量业务到期结构!J15+业务净增量变动限制设置!F181</f>
        <v>46.8183302016607</v>
      </c>
      <c r="G236" s="92">
        <f>存量业务到期结构!K15+业务净增量变动限制设置!G181</f>
        <v>39.873170201660692</v>
      </c>
      <c r="H236" s="92">
        <f>存量业务到期结构!L15+业务净增量变动限制设置!H181</f>
        <v>44.953170201660697</v>
      </c>
      <c r="I236" s="92">
        <f>存量业务到期结构!M15+业务净增量变动限制设置!I181</f>
        <v>123.5104802016607</v>
      </c>
      <c r="J236" s="92">
        <f>存量业务到期结构!N15+业务净增量变动限制设置!J181</f>
        <v>23.373170201660969</v>
      </c>
      <c r="K236" s="92">
        <f>存量业务到期结构!O15+业务净增量变动限制设置!K181</f>
        <v>22.68317020166069</v>
      </c>
      <c r="L236" s="92">
        <f>存量业务到期结构!P15+业务净增量变动限制设置!L181</f>
        <v>17.893170201660691</v>
      </c>
      <c r="M236" s="92">
        <f>存量业务到期结构!Q15+业务净增量变动限制设置!M181</f>
        <v>29.073170201660968</v>
      </c>
      <c r="N236" s="92">
        <f>存量业务到期结构!R15+业务净增量变动限制设置!N181</f>
        <v>22.873170201660692</v>
      </c>
      <c r="O236" s="92">
        <f>存量业务到期结构!S15+业务净增量变动限制设置!O181</f>
        <v>23.908673086679634</v>
      </c>
      <c r="P236" s="92">
        <f>存量业务到期结构!T15+业务净增量变动限制设置!P181</f>
        <v>25</v>
      </c>
      <c r="Q236" s="92">
        <f>存量业务到期结构!U15+业务净增量变动限制设置!Q181</f>
        <v>10</v>
      </c>
      <c r="R236" s="92">
        <f>存量业务到期结构!V15+业务净增量变动限制设置!R181</f>
        <v>39.349999999999994</v>
      </c>
      <c r="S236" s="92">
        <f>存量业务到期结构!W15+业务净增量变动限制设置!S181</f>
        <v>12.95</v>
      </c>
      <c r="T236" s="92">
        <f>存量业务到期结构!X15+业务净增量变动限制设置!T181</f>
        <v>2.8</v>
      </c>
      <c r="U236" s="92">
        <f>存量业务到期结构!Y15+业务净增量变动限制设置!U181</f>
        <v>34.65</v>
      </c>
      <c r="V236" s="92">
        <f>存量业务到期结构!Z15+业务净增量变动限制设置!V181</f>
        <v>440.71234007860016</v>
      </c>
      <c r="W236" s="92">
        <f>存量业务到期结构!AA15+业务净增量变动限制设置!W181</f>
        <v>0</v>
      </c>
      <c r="X236" s="92">
        <f>存量业务到期结构!AB15+业务净增量变动限制设置!X181</f>
        <v>0</v>
      </c>
      <c r="Y236" s="92">
        <f>存量业务到期结构!AC15+业务净增量变动限制设置!Y181</f>
        <v>0</v>
      </c>
      <c r="Z236" s="92">
        <f>存量业务到期结构!AD15+业务净增量变动限制设置!Z181</f>
        <v>0</v>
      </c>
      <c r="AA236" s="92">
        <f>存量业务到期结构!AE15+业务净增量变动限制设置!AA181</f>
        <v>0</v>
      </c>
      <c r="AB236" s="92">
        <f>存量业务到期结构!AF15+业务净增量变动限制设置!AB181</f>
        <v>0</v>
      </c>
      <c r="AC236" s="92">
        <f>存量业务到期结构!AG15+业务净增量变动限制设置!AC181</f>
        <v>0</v>
      </c>
      <c r="AD236" s="92">
        <f>存量业务到期结构!AH15+业务净增量变动限制设置!AD181</f>
        <v>0</v>
      </c>
      <c r="AE236" s="92">
        <f>存量业务到期结构!AI15+业务净增量变动限制设置!AE181</f>
        <v>0</v>
      </c>
      <c r="AF236" s="92">
        <f>存量业务到期结构!AJ15+业务净增量变动限制设置!AF181</f>
        <v>0</v>
      </c>
      <c r="AG236" s="92">
        <f>存量业务到期结构!AK15+业务净增量变动限制设置!AG181</f>
        <v>0</v>
      </c>
      <c r="AH236" s="92">
        <f>存量业务到期结构!AL15+业务净增量变动限制设置!AH181</f>
        <v>0</v>
      </c>
      <c r="AI236" s="92">
        <f>存量业务到期结构!AM15+业务净增量变动限制设置!AI181</f>
        <v>0</v>
      </c>
      <c r="AJ236" s="92">
        <f>存量业务到期结构!AN15+业务净增量变动限制设置!AJ181</f>
        <v>0</v>
      </c>
      <c r="AK236" s="92">
        <f>存量业务到期结构!AO15+业务净增量变动限制设置!AK181</f>
        <v>0</v>
      </c>
      <c r="AL236" s="92">
        <f>存量业务到期结构!AP15+业务净增量变动限制设置!AL181</f>
        <v>0</v>
      </c>
      <c r="AM236" s="92">
        <f>存量业务到期结构!AQ15+业务净增量变动限制设置!AM181</f>
        <v>0</v>
      </c>
      <c r="AN236" s="92">
        <f>存量业务到期结构!AR15+业务净增量变动限制设置!AN181</f>
        <v>0</v>
      </c>
      <c r="AO236" s="92">
        <f>存量业务到期结构!AS15+业务净增量变动限制设置!AO181</f>
        <v>0</v>
      </c>
      <c r="AQ236" s="92">
        <f>存量业务到期结构!F15+业务净增量变动限制设置!AQ181</f>
        <v>28.782420498459992</v>
      </c>
      <c r="AR236" s="92">
        <f>存量业务到期结构!G15+业务净增量变动限制设置!AR181</f>
        <v>25.957853988476622</v>
      </c>
      <c r="AS236" s="92">
        <f>存量业务到期结构!H15+业务净增量变动限制设置!AS181</f>
        <v>212.64320515844767</v>
      </c>
      <c r="AT236" s="92">
        <f>存量业务到期结构!I15+业务净增量变动限制设置!AT181</f>
        <v>17.773205158447908</v>
      </c>
      <c r="AU236" s="92">
        <f>存量业务到期结构!J15+业务净增量变动限制设置!AU181</f>
        <v>42.988365158447692</v>
      </c>
      <c r="AV236" s="92">
        <f>存量业务到期结构!K15+业务净增量变动限制设置!AV181</f>
        <v>36.043205158447691</v>
      </c>
      <c r="AW236" s="92">
        <f>存量业务到期结构!L15+业务净增量变动限制设置!AW181</f>
        <v>41.123205158447689</v>
      </c>
      <c r="AX236" s="92">
        <f>存量业务到期结构!M15+业务净增量变动限制设置!AX181</f>
        <v>119.68051515844769</v>
      </c>
      <c r="AY236" s="92">
        <f>存量业务到期结构!N15+业务净增量变动限制设置!AY181</f>
        <v>19.543205158447908</v>
      </c>
      <c r="AZ236" s="92">
        <f>存量业务到期结构!O15+业务净增量变动限制设置!AZ181</f>
        <v>18.85320515844769</v>
      </c>
      <c r="BA236" s="92">
        <f>存量业务到期结构!P15+业务净增量变动限制设置!BA181</f>
        <v>14.063205158447689</v>
      </c>
      <c r="BB236" s="92">
        <f>存量业务到期结构!Q15+业务净增量变动限制设置!BB181</f>
        <v>25.243205158447907</v>
      </c>
      <c r="BC236" s="92">
        <f>存量业务到期结构!R15+业务净增量变动限制设置!BC181</f>
        <v>19.043205158447691</v>
      </c>
      <c r="BD236" s="92">
        <f>存量业务到期结构!S15+业务净增量变动限制设置!BD181</f>
        <v>-23.805793086679635</v>
      </c>
      <c r="BE236" s="92">
        <f>存量业务到期结构!T15+业务净增量变动限制设置!BE181</f>
        <v>25</v>
      </c>
      <c r="BF236" s="92">
        <f>存量业务到期结构!U15+业务净增量变动限制设置!BF181</f>
        <v>10</v>
      </c>
      <c r="BG236" s="92">
        <f>存量业务到期结构!V15+业务净增量变动限制设置!BG181</f>
        <v>39.349999999999994</v>
      </c>
      <c r="BH236" s="92">
        <f>存量业务到期结构!W15+业务净增量变动限制设置!BH181</f>
        <v>12.95</v>
      </c>
      <c r="BI236" s="92">
        <f>存量业务到期结构!X15+业务净增量变动限制设置!BI181</f>
        <v>2.8</v>
      </c>
      <c r="BJ236" s="92">
        <f>存量业务到期结构!Y15+业务净增量变动限制设置!BJ181</f>
        <v>34.65</v>
      </c>
      <c r="BK236" s="92">
        <f>存量业务到期结构!Z15+业务净增量变动限制设置!BK181</f>
        <v>440.71234007860016</v>
      </c>
      <c r="BL236" s="92">
        <f>存量业务到期结构!AA15+业务净增量变动限制设置!BL181</f>
        <v>0</v>
      </c>
      <c r="BM236" s="92">
        <f>存量业务到期结构!AB15+业务净增量变动限制设置!BM181</f>
        <v>0</v>
      </c>
      <c r="BN236" s="92">
        <f>存量业务到期结构!AC15+业务净增量变动限制设置!BN181</f>
        <v>0</v>
      </c>
      <c r="BO236" s="92">
        <f>存量业务到期结构!AD15+业务净增量变动限制设置!BO181</f>
        <v>0</v>
      </c>
      <c r="BP236" s="92">
        <f>存量业务到期结构!AE15+业务净增量变动限制设置!BP181</f>
        <v>0</v>
      </c>
      <c r="BQ236" s="92">
        <f>存量业务到期结构!AF15+业务净增量变动限制设置!BQ181</f>
        <v>0</v>
      </c>
      <c r="BR236" s="92">
        <f>存量业务到期结构!AG15+业务净增量变动限制设置!BR181</f>
        <v>0</v>
      </c>
      <c r="BS236" s="92">
        <f>存量业务到期结构!AH15+业务净增量变动限制设置!BS181</f>
        <v>0</v>
      </c>
      <c r="BT236" s="92">
        <f>存量业务到期结构!AI15+业务净增量变动限制设置!BT181</f>
        <v>0</v>
      </c>
      <c r="BU236" s="92">
        <f>存量业务到期结构!AJ15+业务净增量变动限制设置!BU181</f>
        <v>0</v>
      </c>
      <c r="BV236" s="92">
        <f>存量业务到期结构!AK15+业务净增量变动限制设置!BV181</f>
        <v>0</v>
      </c>
      <c r="BW236" s="92">
        <f>存量业务到期结构!AL15+业务净增量变动限制设置!BW181</f>
        <v>0</v>
      </c>
      <c r="BX236" s="92">
        <f>存量业务到期结构!AM15+业务净增量变动限制设置!BX181</f>
        <v>0</v>
      </c>
      <c r="BY236" s="92">
        <f>存量业务到期结构!AN15+业务净增量变动限制设置!BY181</f>
        <v>0</v>
      </c>
      <c r="BZ236" s="92">
        <f>存量业务到期结构!AO15+业务净增量变动限制设置!BZ181</f>
        <v>0</v>
      </c>
      <c r="CA236" s="92">
        <f>存量业务到期结构!AP15+业务净增量变动限制设置!CA181</f>
        <v>0</v>
      </c>
      <c r="CB236" s="92">
        <f>存量业务到期结构!AQ15+业务净增量变动限制设置!CB181</f>
        <v>0</v>
      </c>
      <c r="CC236" s="92">
        <f>存量业务到期结构!AR15+业务净增量变动限制设置!CC181</f>
        <v>0</v>
      </c>
      <c r="CD236" s="92">
        <f>存量业务到期结构!AS15+业务净增量变动限制设置!CD181</f>
        <v>0</v>
      </c>
    </row>
    <row r="237" spans="1:82" ht="16.5">
      <c r="A237" s="16" t="str">
        <f t="shared" si="6"/>
        <v>非标投资</v>
      </c>
      <c r="B237" s="75"/>
      <c r="C237" s="75"/>
      <c r="D237" s="75"/>
      <c r="E237" s="75"/>
      <c r="F237" s="75"/>
      <c r="G237" s="75"/>
      <c r="H237" s="75"/>
      <c r="I237" s="75"/>
      <c r="J237" s="75"/>
      <c r="K237" s="75"/>
      <c r="L237" s="75"/>
      <c r="M237" s="75"/>
      <c r="N237" s="75"/>
      <c r="O237" s="75"/>
      <c r="P237" s="75"/>
      <c r="Q237" s="75"/>
      <c r="R237" s="75"/>
      <c r="S237" s="75"/>
      <c r="T237" s="75"/>
      <c r="U237" s="75"/>
      <c r="V237" s="75"/>
      <c r="W237" s="75"/>
      <c r="X237" s="75"/>
      <c r="Y237" s="75"/>
      <c r="Z237" s="75"/>
      <c r="AA237" s="75"/>
      <c r="AB237" s="75"/>
      <c r="AC237" s="75"/>
      <c r="AD237" s="75"/>
      <c r="AE237" s="75"/>
      <c r="AF237" s="75"/>
      <c r="AG237" s="75"/>
      <c r="AH237" s="75"/>
      <c r="AI237" s="75"/>
      <c r="AJ237" s="75"/>
      <c r="AK237" s="75"/>
      <c r="AL237" s="75"/>
      <c r="AM237" s="75"/>
      <c r="AN237" s="75"/>
      <c r="AO237" s="75"/>
      <c r="AQ237" s="75"/>
      <c r="AR237" s="75"/>
      <c r="AS237" s="75"/>
      <c r="AT237" s="75"/>
      <c r="AU237" s="75"/>
      <c r="AV237" s="75"/>
      <c r="AW237" s="75"/>
      <c r="AX237" s="75"/>
      <c r="AY237" s="75"/>
      <c r="AZ237" s="75"/>
      <c r="BA237" s="75"/>
      <c r="BB237" s="75"/>
      <c r="BC237" s="75"/>
      <c r="BD237" s="75"/>
      <c r="BE237" s="75"/>
      <c r="BF237" s="75"/>
      <c r="BG237" s="75"/>
      <c r="BH237" s="75"/>
      <c r="BI237" s="75"/>
      <c r="BJ237" s="75"/>
      <c r="BK237" s="75"/>
      <c r="BL237" s="75"/>
      <c r="BM237" s="75"/>
      <c r="BN237" s="75"/>
      <c r="BO237" s="75"/>
      <c r="BP237" s="75"/>
      <c r="BQ237" s="75"/>
      <c r="BR237" s="75"/>
      <c r="BS237" s="75"/>
      <c r="BT237" s="75"/>
      <c r="BU237" s="75"/>
      <c r="BV237" s="75"/>
      <c r="BW237" s="75"/>
      <c r="BX237" s="75"/>
      <c r="BY237" s="75"/>
      <c r="BZ237" s="75"/>
      <c r="CA237" s="75"/>
      <c r="CB237" s="75"/>
      <c r="CC237" s="75"/>
      <c r="CD237" s="75"/>
    </row>
    <row r="238" spans="1:82" ht="16.5">
      <c r="A238" s="17" t="str">
        <f t="shared" si="6"/>
        <v>信贷类非标投资</v>
      </c>
      <c r="B238" s="92">
        <f>存量业务到期结构!F17+业务净增量变动限制设置!B183</f>
        <v>101.5805588886998</v>
      </c>
      <c r="C238" s="92">
        <f>存量业务到期结构!G17+业务净增量变动限制设置!C183</f>
        <v>64.342323970300015</v>
      </c>
      <c r="D238" s="92">
        <f>存量业务到期结构!H17+业务净增量变动限制设置!D183</f>
        <v>-0.51542053729999537</v>
      </c>
      <c r="E238" s="92">
        <f>存量业务到期结构!I17+业务净增量变动限制设置!E183</f>
        <v>29.629516761999994</v>
      </c>
      <c r="F238" s="92">
        <f>存量业务到期结构!J17+业务净增量变动限制设置!F183</f>
        <v>-29.849340362500001</v>
      </c>
      <c r="G238" s="92">
        <f>存量业务到期结构!K17+业务净增量变动限制设置!G183</f>
        <v>-30.02</v>
      </c>
      <c r="H238" s="92">
        <f>存量业务到期结构!L17+业务净增量变动限制设置!H183</f>
        <v>-5.8098384668999969</v>
      </c>
      <c r="I238" s="92">
        <f>存量业务到期结构!M17+业务净增量变动限制设置!I183</f>
        <v>-18.756799203200003</v>
      </c>
      <c r="J238" s="92">
        <f>存量业务到期结构!N17+业务净增量变动限制设置!J183</f>
        <v>5.5249999999999986</v>
      </c>
      <c r="K238" s="92">
        <f>存量业务到期结构!O17+业务净增量变动限制设置!K183</f>
        <v>3.9170000000000016</v>
      </c>
      <c r="L238" s="92">
        <f>存量业务到期结构!P17+业务净增量变动限制设置!L183</f>
        <v>10.874499532000002</v>
      </c>
      <c r="M238" s="92">
        <f>存量业务到期结构!Q17+业务净增量变动限制设置!M183</f>
        <v>52.1878324873</v>
      </c>
      <c r="N238" s="92">
        <f>存量业务到期结构!R17+业务净增量变动限制设置!N183</f>
        <v>52.634</v>
      </c>
      <c r="O238" s="92">
        <f>存量业务到期结构!S17+业务净增量变动限制设置!O183</f>
        <v>50.905300410743003</v>
      </c>
      <c r="P238" s="92">
        <f>存量业务到期结构!T17+业务净增量变动限制设置!P183</f>
        <v>23.010200000000001</v>
      </c>
      <c r="Q238" s="92">
        <f>存量业务到期结构!U17+业务净增量变动限制设置!Q183</f>
        <v>29.92</v>
      </c>
      <c r="R238" s="92">
        <f>存量业务到期结构!V17+业务净增量变动限制设置!R183</f>
        <v>23</v>
      </c>
      <c r="S238" s="92">
        <f>存量业务到期结构!W17+业务净增量变动限制设置!S183</f>
        <v>10.042400000000001</v>
      </c>
      <c r="T238" s="92">
        <f>存量业务到期结构!X17+业务净增量变动限制设置!T183</f>
        <v>7.9720000000000004</v>
      </c>
      <c r="U238" s="92">
        <f>存量业务到期结构!Y17+业务净增量变动限制设置!U183</f>
        <v>2.0609999999999999</v>
      </c>
      <c r="V238" s="92">
        <f>存量业务到期结构!Z17+业务净增量变动限制设置!V183</f>
        <v>936.67404542060001</v>
      </c>
      <c r="W238" s="92">
        <f>存量业务到期结构!AA17+业务净增量变动限制设置!W183</f>
        <v>0</v>
      </c>
      <c r="X238" s="92">
        <f>存量业务到期结构!AB17+业务净增量变动限制设置!X183</f>
        <v>0</v>
      </c>
      <c r="Y238" s="92">
        <f>存量业务到期结构!AC17+业务净增量变动限制设置!Y183</f>
        <v>0</v>
      </c>
      <c r="Z238" s="92">
        <f>存量业务到期结构!AD17+业务净增量变动限制设置!Z183</f>
        <v>0</v>
      </c>
      <c r="AA238" s="92">
        <f>存量业务到期结构!AE17+业务净增量变动限制设置!AA183</f>
        <v>0</v>
      </c>
      <c r="AB238" s="92">
        <f>存量业务到期结构!AF17+业务净增量变动限制设置!AB183</f>
        <v>0</v>
      </c>
      <c r="AC238" s="92">
        <f>存量业务到期结构!AG17+业务净增量变动限制设置!AC183</f>
        <v>0</v>
      </c>
      <c r="AD238" s="92">
        <f>存量业务到期结构!AH17+业务净增量变动限制设置!AD183</f>
        <v>0</v>
      </c>
      <c r="AE238" s="92">
        <f>存量业务到期结构!AI17+业务净增量变动限制设置!AE183</f>
        <v>0</v>
      </c>
      <c r="AF238" s="92">
        <f>存量业务到期结构!AJ17+业务净增量变动限制设置!AF183</f>
        <v>0</v>
      </c>
      <c r="AG238" s="92">
        <f>存量业务到期结构!AK17+业务净增量变动限制设置!AG183</f>
        <v>0</v>
      </c>
      <c r="AH238" s="92">
        <f>存量业务到期结构!AL17+业务净增量变动限制设置!AH183</f>
        <v>0</v>
      </c>
      <c r="AI238" s="92">
        <f>存量业务到期结构!AM17+业务净增量变动限制设置!AI183</f>
        <v>0</v>
      </c>
      <c r="AJ238" s="92">
        <f>存量业务到期结构!AN17+业务净增量变动限制设置!AJ183</f>
        <v>0</v>
      </c>
      <c r="AK238" s="92">
        <f>存量业务到期结构!AO17+业务净增量变动限制设置!AK183</f>
        <v>0</v>
      </c>
      <c r="AL238" s="92">
        <f>存量业务到期结构!AP17+业务净增量变动限制设置!AL183</f>
        <v>0</v>
      </c>
      <c r="AM238" s="92">
        <f>存量业务到期结构!AQ17+业务净增量变动限制设置!AM183</f>
        <v>0</v>
      </c>
      <c r="AN238" s="92">
        <f>存量业务到期结构!AR17+业务净增量变动限制设置!AN183</f>
        <v>0</v>
      </c>
      <c r="AO238" s="92">
        <f>存量业务到期结构!AS17+业务净增量变动限制设置!AO183</f>
        <v>0</v>
      </c>
      <c r="AQ238" s="92">
        <f>存量业务到期结构!F17+业务净增量变动限制设置!AQ183</f>
        <v>91.580759524699744</v>
      </c>
      <c r="AR238" s="92">
        <f>存量业务到期结构!G17+业务净增量变动限制设置!AR183</f>
        <v>48.092323970300001</v>
      </c>
      <c r="AS238" s="92">
        <f>存量业务到期结构!H17+业务净增量变动限制设置!AS183</f>
        <v>-13.015420537299995</v>
      </c>
      <c r="AT238" s="92">
        <f>存量业务到期结构!I17+业务净增量变动限制设置!AT183</f>
        <v>17.129516761999994</v>
      </c>
      <c r="AU238" s="92">
        <f>存量业务到期结构!J17+业务净增量变动限制设置!AU183</f>
        <v>-42.349340362500001</v>
      </c>
      <c r="AV238" s="92">
        <f>存量业务到期结构!K17+业务净增量变动限制设置!AV183</f>
        <v>-42.519999999999996</v>
      </c>
      <c r="AW238" s="92">
        <f>存量业务到期结构!L17+业务净增量变动限制设置!AW183</f>
        <v>-18.309838466899997</v>
      </c>
      <c r="AX238" s="92">
        <f>存量业务到期结构!M17+业务净增量变动限制设置!AX183</f>
        <v>-31.256799203200003</v>
      </c>
      <c r="AY238" s="92">
        <f>存量业务到期结构!N17+业务净增量变动限制设置!AY183</f>
        <v>-6.9750000000000014</v>
      </c>
      <c r="AZ238" s="92">
        <f>存量业务到期结构!O17+业务净增量变动限制设置!AZ183</f>
        <v>-8.5829999999999984</v>
      </c>
      <c r="BA238" s="92">
        <f>存量业务到期结构!P17+业务净增量变动限制设置!BA183</f>
        <v>-1.6255004679999985</v>
      </c>
      <c r="BB238" s="92">
        <f>存量业务到期结构!Q17+业务净增量变动限制设置!BB183</f>
        <v>39.6878324873</v>
      </c>
      <c r="BC238" s="92">
        <f>存量业务到期结构!R17+业务净增量变动限制设置!BC183</f>
        <v>40.134</v>
      </c>
      <c r="BD238" s="92">
        <f>存量业务到期结构!S17+业务净增量变动限制设置!BD183</f>
        <v>26.346699589256993</v>
      </c>
      <c r="BE238" s="92">
        <f>存量业务到期结构!T17+业务净增量变动限制设置!BE183</f>
        <v>23.010200000000001</v>
      </c>
      <c r="BF238" s="92">
        <f>存量业务到期结构!U17+业务净增量变动限制设置!BF183</f>
        <v>29.92</v>
      </c>
      <c r="BG238" s="92">
        <f>存量业务到期结构!V17+业务净增量变动限制设置!BG183</f>
        <v>23</v>
      </c>
      <c r="BH238" s="92">
        <f>存量业务到期结构!W17+业务净增量变动限制设置!BH183</f>
        <v>10.042400000000001</v>
      </c>
      <c r="BI238" s="92">
        <f>存量业务到期结构!X17+业务净增量变动限制设置!BI183</f>
        <v>7.9720000000000004</v>
      </c>
      <c r="BJ238" s="92">
        <f>存量业务到期结构!Y17+业务净增量变动限制设置!BJ183</f>
        <v>2.0609999999999999</v>
      </c>
      <c r="BK238" s="92">
        <f>存量业务到期结构!Z17+业务净增量变动限制设置!BK183</f>
        <v>936.67404542060001</v>
      </c>
      <c r="BL238" s="92">
        <f>存量业务到期结构!AA17+业务净增量变动限制设置!BL183</f>
        <v>0</v>
      </c>
      <c r="BM238" s="92">
        <f>存量业务到期结构!AB17+业务净增量变动限制设置!BM183</f>
        <v>0</v>
      </c>
      <c r="BN238" s="92">
        <f>存量业务到期结构!AC17+业务净增量变动限制设置!BN183</f>
        <v>0</v>
      </c>
      <c r="BO238" s="92">
        <f>存量业务到期结构!AD17+业务净增量变动限制设置!BO183</f>
        <v>0</v>
      </c>
      <c r="BP238" s="92">
        <f>存量业务到期结构!AE17+业务净增量变动限制设置!BP183</f>
        <v>0</v>
      </c>
      <c r="BQ238" s="92">
        <f>存量业务到期结构!AF17+业务净增量变动限制设置!BQ183</f>
        <v>0</v>
      </c>
      <c r="BR238" s="92">
        <f>存量业务到期结构!AG17+业务净增量变动限制设置!BR183</f>
        <v>0</v>
      </c>
      <c r="BS238" s="92">
        <f>存量业务到期结构!AH17+业务净增量变动限制设置!BS183</f>
        <v>0</v>
      </c>
      <c r="BT238" s="92">
        <f>存量业务到期结构!AI17+业务净增量变动限制设置!BT183</f>
        <v>0</v>
      </c>
      <c r="BU238" s="92">
        <f>存量业务到期结构!AJ17+业务净增量变动限制设置!BU183</f>
        <v>0</v>
      </c>
      <c r="BV238" s="92">
        <f>存量业务到期结构!AK17+业务净增量变动限制设置!BV183</f>
        <v>0</v>
      </c>
      <c r="BW238" s="92">
        <f>存量业务到期结构!AL17+业务净增量变动限制设置!BW183</f>
        <v>0</v>
      </c>
      <c r="BX238" s="92">
        <f>存量业务到期结构!AM17+业务净增量变动限制设置!BX183</f>
        <v>0</v>
      </c>
      <c r="BY238" s="92">
        <f>存量业务到期结构!AN17+业务净增量变动限制设置!BY183</f>
        <v>0</v>
      </c>
      <c r="BZ238" s="92">
        <f>存量业务到期结构!AO17+业务净增量变动限制设置!BZ183</f>
        <v>0</v>
      </c>
      <c r="CA238" s="92">
        <f>存量业务到期结构!AP17+业务净增量变动限制设置!CA183</f>
        <v>0</v>
      </c>
      <c r="CB238" s="92">
        <f>存量业务到期结构!AQ17+业务净增量变动限制设置!CB183</f>
        <v>0</v>
      </c>
      <c r="CC238" s="92">
        <f>存量业务到期结构!AR17+业务净增量变动限制设置!CC183</f>
        <v>0</v>
      </c>
      <c r="CD238" s="92">
        <f>存量业务到期结构!AS17+业务净增量变动限制设置!CD183</f>
        <v>0</v>
      </c>
    </row>
    <row r="239" spans="1:82" ht="16.5">
      <c r="A239" s="17" t="str">
        <f t="shared" si="6"/>
        <v>非信贷类非标投资</v>
      </c>
      <c r="B239" s="92">
        <f>存量业务到期结构!F18+业务净增量变动限制设置!B184</f>
        <v>61.112657498799592</v>
      </c>
      <c r="C239" s="92">
        <f>存量业务到期结构!G18+业务净增量变动限制设置!C184</f>
        <v>608.02382766179994</v>
      </c>
      <c r="D239" s="92">
        <f>存量业务到期结构!H18+业务净增量变动限制设置!D184</f>
        <v>149.28434365384697</v>
      </c>
      <c r="E239" s="92">
        <f>存量业务到期结构!I18+业务净增量变动限制设置!E184</f>
        <v>93.933748807895157</v>
      </c>
      <c r="F239" s="92">
        <f>存量业务到期结构!J18+业务净增量变动限制设置!F184</f>
        <v>75.394402519395157</v>
      </c>
      <c r="G239" s="92">
        <f>存量业务到期结构!K18+业务净增量变动限制设置!G184</f>
        <v>39.912332515092984</v>
      </c>
      <c r="H239" s="92">
        <f>存量业务到期结构!L18+业务净增量变动限制设置!H184</f>
        <v>31.424612319468778</v>
      </c>
      <c r="I239" s="92">
        <f>存量业务到期结构!M18+业务净增量变动限制设置!I184</f>
        <v>35.922914397168263</v>
      </c>
      <c r="J239" s="92">
        <f>存量业务到期结构!N18+业务净增量变动限制设置!J184</f>
        <v>44.560734946768264</v>
      </c>
      <c r="K239" s="92">
        <f>存量业务到期结构!O18+业务净增量变动限制设置!K184</f>
        <v>32.171835715568264</v>
      </c>
      <c r="L239" s="92">
        <f>存量业务到期结构!P18+业务净增量变动限制设置!L184</f>
        <v>34.586662984068269</v>
      </c>
      <c r="M239" s="92">
        <f>存量业务到期结构!Q18+业务净增量变动限制设置!M184</f>
        <v>32.467052604468272</v>
      </c>
      <c r="N239" s="92">
        <f>存量业务到期结构!R18+业务净增量变动限制设置!N184</f>
        <v>29.36376391016827</v>
      </c>
      <c r="O239" s="92">
        <f>存量业务到期结构!S18+业务净增量变动限制设置!O184</f>
        <v>29.363733913556796</v>
      </c>
      <c r="P239" s="92">
        <f>存量业务到期结构!T18+业务净增量变动限制设置!P184</f>
        <v>0</v>
      </c>
      <c r="Q239" s="92">
        <f>存量业务到期结构!U18+业务净增量变动限制设置!Q184</f>
        <v>0</v>
      </c>
      <c r="R239" s="92">
        <f>存量业务到期结构!V18+业务净增量变动限制设置!R184</f>
        <v>0</v>
      </c>
      <c r="S239" s="92">
        <f>存量业务到期结构!W18+业务净增量变动限制设置!S184</f>
        <v>0</v>
      </c>
      <c r="T239" s="92">
        <f>存量业务到期结构!X18+业务净增量变动限制设置!T184</f>
        <v>0</v>
      </c>
      <c r="U239" s="92">
        <f>存量业务到期结构!Y18+业务净增量变动限制设置!U184</f>
        <v>0</v>
      </c>
      <c r="V239" s="92">
        <f>存量业务到期结构!Z18+业务净增量变动限制设置!V184</f>
        <v>0</v>
      </c>
      <c r="W239" s="92">
        <f>存量业务到期结构!AA18+业务净增量变动限制设置!W184</f>
        <v>0</v>
      </c>
      <c r="X239" s="92">
        <f>存量业务到期结构!AB18+业务净增量变动限制设置!X184</f>
        <v>0</v>
      </c>
      <c r="Y239" s="92">
        <f>存量业务到期结构!AC18+业务净增量变动限制设置!Y184</f>
        <v>0</v>
      </c>
      <c r="Z239" s="92">
        <f>存量业务到期结构!AD18+业务净增量变动限制设置!Z184</f>
        <v>0</v>
      </c>
      <c r="AA239" s="92">
        <f>存量业务到期结构!AE18+业务净增量变动限制设置!AA184</f>
        <v>0</v>
      </c>
      <c r="AB239" s="92">
        <f>存量业务到期结构!AF18+业务净增量变动限制设置!AB184</f>
        <v>0</v>
      </c>
      <c r="AC239" s="92">
        <f>存量业务到期结构!AG18+业务净增量变动限制设置!AC184</f>
        <v>0</v>
      </c>
      <c r="AD239" s="92">
        <f>存量业务到期结构!AH18+业务净增量变动限制设置!AD184</f>
        <v>0</v>
      </c>
      <c r="AE239" s="92">
        <f>存量业务到期结构!AI18+业务净增量变动限制设置!AE184</f>
        <v>0</v>
      </c>
      <c r="AF239" s="92">
        <f>存量业务到期结构!AJ18+业务净增量变动限制设置!AF184</f>
        <v>0</v>
      </c>
      <c r="AG239" s="92">
        <f>存量业务到期结构!AK18+业务净增量变动限制设置!AG184</f>
        <v>0</v>
      </c>
      <c r="AH239" s="92">
        <f>存量业务到期结构!AL18+业务净增量变动限制设置!AH184</f>
        <v>0</v>
      </c>
      <c r="AI239" s="92">
        <f>存量业务到期结构!AM18+业务净增量变动限制设置!AI184</f>
        <v>0</v>
      </c>
      <c r="AJ239" s="92">
        <f>存量业务到期结构!AN18+业务净增量变动限制设置!AJ184</f>
        <v>0</v>
      </c>
      <c r="AK239" s="92">
        <f>存量业务到期结构!AO18+业务净增量变动限制设置!AK184</f>
        <v>0</v>
      </c>
      <c r="AL239" s="92">
        <f>存量业务到期结构!AP18+业务净增量变动限制设置!AL184</f>
        <v>0</v>
      </c>
      <c r="AM239" s="92">
        <f>存量业务到期结构!AQ18+业务净增量变动限制设置!AM184</f>
        <v>0</v>
      </c>
      <c r="AN239" s="92">
        <f>存量业务到期结构!AR18+业务净增量变动限制设置!AN184</f>
        <v>0</v>
      </c>
      <c r="AO239" s="92">
        <f>存量业务到期结构!AS18+业务净增量变动限制设置!AO184</f>
        <v>0</v>
      </c>
      <c r="AQ239" s="92">
        <f>存量业务到期结构!F18+业务净增量变动限制设置!AQ184</f>
        <v>61.112657498799592</v>
      </c>
      <c r="AR239" s="92">
        <f>存量业务到期结构!G18+业务净增量变动限制设置!AR184</f>
        <v>608.02382766179994</v>
      </c>
      <c r="AS239" s="92">
        <f>存量业务到期结构!H18+业务净增量变动限制设置!AS184</f>
        <v>120.82552891579999</v>
      </c>
      <c r="AT239" s="92">
        <f>存量业务到期结构!I18+业务净增量变动限制设置!AT184</f>
        <v>65.425091201000001</v>
      </c>
      <c r="AU239" s="92">
        <f>存量业务到期结构!J18+业务净增量变动限制设置!AU184</f>
        <v>46.885774912499997</v>
      </c>
      <c r="AV239" s="92">
        <f>存量业务到期结构!K18+业务净增量变动限制设置!AV184</f>
        <v>11.403678235899999</v>
      </c>
      <c r="AW239" s="92">
        <f>存量业务到期结构!L18+业务净增量变动限制设置!AW184</f>
        <v>2.0606684119000001</v>
      </c>
      <c r="AX239" s="92">
        <f>存量业务到期结构!M18+业务净增量变动限制设置!AX184</f>
        <v>6.5590004870000005</v>
      </c>
      <c r="AY239" s="92">
        <f>存量业务到期结构!N18+业务净增量变动限制设置!AY184</f>
        <v>15.1968510366</v>
      </c>
      <c r="AZ239" s="92">
        <f>存量业务到期结构!O18+业务净增量变动限制设置!AZ184</f>
        <v>2.8079818054000003</v>
      </c>
      <c r="BA239" s="92">
        <f>存量业务到期结构!P18+业务净增量变动限制设置!BA184</f>
        <v>5.2228390738999995</v>
      </c>
      <c r="BB239" s="92">
        <f>存量业务到期结构!Q18+业务净增量变动限制设置!BB184</f>
        <v>3.1032586943</v>
      </c>
      <c r="BC239" s="92">
        <f>存量业务到期结构!R18+业务净增量变动限制设置!BC184</f>
        <v>0</v>
      </c>
      <c r="BD239" s="92">
        <f>存量业务到期结构!S18+业务净增量变动限制设置!BD184</f>
        <v>0</v>
      </c>
      <c r="BE239" s="92">
        <f>存量业务到期结构!T18+业务净增量变动限制设置!BE184</f>
        <v>0</v>
      </c>
      <c r="BF239" s="92">
        <f>存量业务到期结构!U18+业务净增量变动限制设置!BF184</f>
        <v>0</v>
      </c>
      <c r="BG239" s="92">
        <f>存量业务到期结构!V18+业务净增量变动限制设置!BG184</f>
        <v>0</v>
      </c>
      <c r="BH239" s="92">
        <f>存量业务到期结构!W18+业务净增量变动限制设置!BH184</f>
        <v>0</v>
      </c>
      <c r="BI239" s="92">
        <f>存量业务到期结构!X18+业务净增量变动限制设置!BI184</f>
        <v>0</v>
      </c>
      <c r="BJ239" s="92">
        <f>存量业务到期结构!Y18+业务净增量变动限制设置!BJ184</f>
        <v>0</v>
      </c>
      <c r="BK239" s="92">
        <f>存量业务到期结构!Z18+业务净增量变动限制设置!BK184</f>
        <v>0</v>
      </c>
      <c r="BL239" s="92">
        <f>存量业务到期结构!AA18+业务净增量变动限制设置!BL184</f>
        <v>0</v>
      </c>
      <c r="BM239" s="92">
        <f>存量业务到期结构!AB18+业务净增量变动限制设置!BM184</f>
        <v>0</v>
      </c>
      <c r="BN239" s="92">
        <f>存量业务到期结构!AC18+业务净增量变动限制设置!BN184</f>
        <v>0</v>
      </c>
      <c r="BO239" s="92">
        <f>存量业务到期结构!AD18+业务净增量变动限制设置!BO184</f>
        <v>0</v>
      </c>
      <c r="BP239" s="92">
        <f>存量业务到期结构!AE18+业务净增量变动限制设置!BP184</f>
        <v>0</v>
      </c>
      <c r="BQ239" s="92">
        <f>存量业务到期结构!AF18+业务净增量变动限制设置!BQ184</f>
        <v>0</v>
      </c>
      <c r="BR239" s="92">
        <f>存量业务到期结构!AG18+业务净增量变动限制设置!BR184</f>
        <v>0</v>
      </c>
      <c r="BS239" s="92">
        <f>存量业务到期结构!AH18+业务净增量变动限制设置!BS184</f>
        <v>0</v>
      </c>
      <c r="BT239" s="92">
        <f>存量业务到期结构!AI18+业务净增量变动限制设置!BT184</f>
        <v>0</v>
      </c>
      <c r="BU239" s="92">
        <f>存量业务到期结构!AJ18+业务净增量变动限制设置!BU184</f>
        <v>0</v>
      </c>
      <c r="BV239" s="92">
        <f>存量业务到期结构!AK18+业务净增量变动限制设置!BV184</f>
        <v>0</v>
      </c>
      <c r="BW239" s="92">
        <f>存量业务到期结构!AL18+业务净增量变动限制设置!BW184</f>
        <v>0</v>
      </c>
      <c r="BX239" s="92">
        <f>存量业务到期结构!AM18+业务净增量变动限制设置!BX184</f>
        <v>0</v>
      </c>
      <c r="BY239" s="92">
        <f>存量业务到期结构!AN18+业务净增量变动限制设置!BY184</f>
        <v>0</v>
      </c>
      <c r="BZ239" s="92">
        <f>存量业务到期结构!AO18+业务净增量变动限制设置!BZ184</f>
        <v>0</v>
      </c>
      <c r="CA239" s="92">
        <f>存量业务到期结构!AP18+业务净增量变动限制设置!CA184</f>
        <v>0</v>
      </c>
      <c r="CB239" s="92">
        <f>存量业务到期结构!AQ18+业务净增量变动限制设置!CB184</f>
        <v>0</v>
      </c>
      <c r="CC239" s="92">
        <f>存量业务到期结构!AR18+业务净增量变动限制设置!CC184</f>
        <v>0</v>
      </c>
      <c r="CD239" s="92">
        <f>存量业务到期结构!AS18+业务净增量变动限制设置!CD184</f>
        <v>0</v>
      </c>
    </row>
    <row r="240" spans="1:82" ht="15">
      <c r="A240" s="20" t="str">
        <f t="shared" si="6"/>
        <v>存放中央银行款项</v>
      </c>
      <c r="B240" s="92">
        <f>存量业务到期结构!F19+业务净增量变动限制设置!B185</f>
        <v>126.72868000399467</v>
      </c>
      <c r="C240" s="92">
        <f>存量业务到期结构!G19+业务净增量变动限制设置!C185</f>
        <v>17.988735359283055</v>
      </c>
      <c r="D240" s="92">
        <f>存量业务到期结构!H19+业务净增量变动限制设置!D185</f>
        <v>17.988735359283964</v>
      </c>
      <c r="E240" s="92">
        <f>存量业务到期结构!I19+业务净增量变动限制设置!E185</f>
        <v>17.988735359283964</v>
      </c>
      <c r="F240" s="92">
        <f>存量业务到期结构!J19+业务净增量变动限制设置!F185</f>
        <v>-373.47524133056322</v>
      </c>
      <c r="G240" s="92">
        <f>存量业务到期结构!K19+业务净增量变动限制设置!G185</f>
        <v>16.467068692616522</v>
      </c>
      <c r="H240" s="92">
        <f>存量业务到期结构!L19+业务净增量变动限制设置!H185</f>
        <v>16.467068692617431</v>
      </c>
      <c r="I240" s="92">
        <f>存量业务到期结构!M19+业务净增量变动限制设置!I185</f>
        <v>-379.56190799723072</v>
      </c>
      <c r="J240" s="92">
        <f>存量业务到期结构!N19+业务净增量变动限制设置!J185</f>
        <v>14.945402025951353</v>
      </c>
      <c r="K240" s="92">
        <f>存量业务到期结构!O19+业务净增量变动限制设置!K185</f>
        <v>14.945402025949988</v>
      </c>
      <c r="L240" s="92">
        <f>存量业务到期结构!P19+业务净增量变动限制设置!L185</f>
        <v>14.945402025950443</v>
      </c>
      <c r="M240" s="92">
        <f>存量业务到期结构!Q19+业务净增量变动限制设置!M185</f>
        <v>14.945402025950898</v>
      </c>
      <c r="N240" s="92">
        <f>存量业务到期结构!R19+业务净增量变动限制设置!N185</f>
        <v>14.945402025950443</v>
      </c>
      <c r="O240" s="92">
        <f>存量业务到期结构!S19+业务净增量变动限制设置!O185</f>
        <v>0</v>
      </c>
      <c r="P240" s="92">
        <f>存量业务到期结构!T19+业务净增量变动限制设置!P185</f>
        <v>0</v>
      </c>
      <c r="Q240" s="92">
        <f>存量业务到期结构!U19+业务净增量变动限制设置!Q185</f>
        <v>0</v>
      </c>
      <c r="R240" s="92">
        <f>存量业务到期结构!V19+业务净增量变动限制设置!R185</f>
        <v>0</v>
      </c>
      <c r="S240" s="92">
        <f>存量业务到期结构!W19+业务净增量变动限制设置!S185</f>
        <v>0</v>
      </c>
      <c r="T240" s="92">
        <f>存量业务到期结构!X19+业务净增量变动限制设置!T185</f>
        <v>0</v>
      </c>
      <c r="U240" s="92">
        <f>存量业务到期结构!Y19+业务净增量变动限制设置!U185</f>
        <v>0</v>
      </c>
      <c r="V240" s="92">
        <f>存量业务到期结构!Z19+业务净增量变动限制设置!V185</f>
        <v>4429.0985555796096</v>
      </c>
      <c r="W240" s="92">
        <f>存量业务到期结构!AA19+业务净增量变动限制设置!W185</f>
        <v>0</v>
      </c>
      <c r="X240" s="92">
        <f>存量业务到期结构!AB19+业务净增量变动限制设置!X185</f>
        <v>0</v>
      </c>
      <c r="Y240" s="92">
        <f>存量业务到期结构!AC19+业务净增量变动限制设置!Y185</f>
        <v>0</v>
      </c>
      <c r="Z240" s="92">
        <f>存量业务到期结构!AD19+业务净增量变动限制设置!Z185</f>
        <v>0</v>
      </c>
      <c r="AA240" s="92">
        <f>存量业务到期结构!AE19+业务净增量变动限制设置!AA185</f>
        <v>0</v>
      </c>
      <c r="AB240" s="92">
        <f>存量业务到期结构!AF19+业务净增量变动限制设置!AB185</f>
        <v>0</v>
      </c>
      <c r="AC240" s="92">
        <f>存量业务到期结构!AG19+业务净增量变动限制设置!AC185</f>
        <v>0</v>
      </c>
      <c r="AD240" s="92">
        <f>存量业务到期结构!AH19+业务净增量变动限制设置!AD185</f>
        <v>0</v>
      </c>
      <c r="AE240" s="92">
        <f>存量业务到期结构!AI19+业务净增量变动限制设置!AE185</f>
        <v>0</v>
      </c>
      <c r="AF240" s="92">
        <f>存量业务到期结构!AJ19+业务净增量变动限制设置!AF185</f>
        <v>0</v>
      </c>
      <c r="AG240" s="92">
        <f>存量业务到期结构!AK19+业务净增量变动限制设置!AG185</f>
        <v>0</v>
      </c>
      <c r="AH240" s="92">
        <f>存量业务到期结构!AL19+业务净增量变动限制设置!AH185</f>
        <v>0</v>
      </c>
      <c r="AI240" s="92">
        <f>存量业务到期结构!AM19+业务净增量变动限制设置!AI185</f>
        <v>0</v>
      </c>
      <c r="AJ240" s="92">
        <f>存量业务到期结构!AN19+业务净增量变动限制设置!AJ185</f>
        <v>0</v>
      </c>
      <c r="AK240" s="92">
        <f>存量业务到期结构!AO19+业务净增量变动限制设置!AK185</f>
        <v>0</v>
      </c>
      <c r="AL240" s="92">
        <f>存量业务到期结构!AP19+业务净增量变动限制设置!AL185</f>
        <v>0</v>
      </c>
      <c r="AM240" s="92">
        <f>存量业务到期结构!AQ19+业务净增量变动限制设置!AM185</f>
        <v>0</v>
      </c>
      <c r="AN240" s="92">
        <f>存量业务到期结构!AR19+业务净增量变动限制设置!AN185</f>
        <v>0</v>
      </c>
      <c r="AO240" s="92">
        <f>存量业务到期结构!AS19+业务净增量变动限制设置!AO185</f>
        <v>0</v>
      </c>
      <c r="AQ240" s="92">
        <f>存量业务到期结构!F19+业务净增量变动限制设置!AQ185</f>
        <v>126.72868000399467</v>
      </c>
      <c r="AR240" s="92">
        <f>存量业务到期结构!G19+业务净增量变动限制设置!AR185</f>
        <v>17.988735359283055</v>
      </c>
      <c r="AS240" s="92">
        <f>存量业务到期结构!H19+业务净增量变动限制设置!AS185</f>
        <v>17.988735359283964</v>
      </c>
      <c r="AT240" s="92">
        <f>存量业务到期结构!I19+业务净增量变动限制设置!AT185</f>
        <v>17.988735359283964</v>
      </c>
      <c r="AU240" s="92">
        <f>存量业务到期结构!J19+业务净增量变动限制设置!AU185</f>
        <v>-373.47524133056322</v>
      </c>
      <c r="AV240" s="92">
        <f>存量业务到期结构!K19+业务净增量变动限制设置!AV185</f>
        <v>16.467068692616522</v>
      </c>
      <c r="AW240" s="92">
        <f>存量业务到期结构!L19+业务净增量变动限制设置!AW185</f>
        <v>16.467068692617431</v>
      </c>
      <c r="AX240" s="92">
        <f>存量业务到期结构!M19+业务净增量变动限制设置!AX185</f>
        <v>-379.56190799723072</v>
      </c>
      <c r="AY240" s="92">
        <f>存量业务到期结构!N19+业务净增量变动限制设置!AY185</f>
        <v>14.945402025951353</v>
      </c>
      <c r="AZ240" s="92">
        <f>存量业务到期结构!O19+业务净增量变动限制设置!AZ185</f>
        <v>14.945402025949988</v>
      </c>
      <c r="BA240" s="92">
        <f>存量业务到期结构!P19+业务净增量变动限制设置!BA185</f>
        <v>14.945402025950443</v>
      </c>
      <c r="BB240" s="92">
        <f>存量业务到期结构!Q19+业务净增量变动限制设置!BB185</f>
        <v>14.945402025950898</v>
      </c>
      <c r="BC240" s="92">
        <f>存量业务到期结构!R19+业务净增量变动限制设置!BC185</f>
        <v>14.945402025950443</v>
      </c>
      <c r="BD240" s="92">
        <f>存量业务到期结构!S19+业务净增量变动限制设置!BD185</f>
        <v>0</v>
      </c>
      <c r="BE240" s="92">
        <f>存量业务到期结构!T19+业务净增量变动限制设置!BE185</f>
        <v>0</v>
      </c>
      <c r="BF240" s="92">
        <f>存量业务到期结构!U19+业务净增量变动限制设置!BF185</f>
        <v>0</v>
      </c>
      <c r="BG240" s="92">
        <f>存量业务到期结构!V19+业务净增量变动限制设置!BG185</f>
        <v>0</v>
      </c>
      <c r="BH240" s="92">
        <f>存量业务到期结构!W19+业务净增量变动限制设置!BH185</f>
        <v>0</v>
      </c>
      <c r="BI240" s="92">
        <f>存量业务到期结构!X19+业务净增量变动限制设置!BI185</f>
        <v>0</v>
      </c>
      <c r="BJ240" s="92">
        <f>存量业务到期结构!Y19+业务净增量变动限制设置!BJ185</f>
        <v>0</v>
      </c>
      <c r="BK240" s="92">
        <f>存量业务到期结构!Z19+业务净增量变动限制设置!BK185</f>
        <v>4429.0985555796096</v>
      </c>
      <c r="BL240" s="92">
        <f>存量业务到期结构!AA19+业务净增量变动限制设置!BL185</f>
        <v>0</v>
      </c>
      <c r="BM240" s="92">
        <f>存量业务到期结构!AB19+业务净增量变动限制设置!BM185</f>
        <v>0</v>
      </c>
      <c r="BN240" s="92">
        <f>存量业务到期结构!AC19+业务净增量变动限制设置!BN185</f>
        <v>0</v>
      </c>
      <c r="BO240" s="92">
        <f>存量业务到期结构!AD19+业务净增量变动限制设置!BO185</f>
        <v>0</v>
      </c>
      <c r="BP240" s="92">
        <f>存量业务到期结构!AE19+业务净增量变动限制设置!BP185</f>
        <v>0</v>
      </c>
      <c r="BQ240" s="92">
        <f>存量业务到期结构!AF19+业务净增量变动限制设置!BQ185</f>
        <v>0</v>
      </c>
      <c r="BR240" s="92">
        <f>存量业务到期结构!AG19+业务净增量变动限制设置!BR185</f>
        <v>0</v>
      </c>
      <c r="BS240" s="92">
        <f>存量业务到期结构!AH19+业务净增量变动限制设置!BS185</f>
        <v>0</v>
      </c>
      <c r="BT240" s="92">
        <f>存量业务到期结构!AI19+业务净增量变动限制设置!BT185</f>
        <v>0</v>
      </c>
      <c r="BU240" s="92">
        <f>存量业务到期结构!AJ19+业务净增量变动限制设置!BU185</f>
        <v>0</v>
      </c>
      <c r="BV240" s="92">
        <f>存量业务到期结构!AK19+业务净增量变动限制设置!BV185</f>
        <v>0</v>
      </c>
      <c r="BW240" s="92">
        <f>存量业务到期结构!AL19+业务净增量变动限制设置!BW185</f>
        <v>0</v>
      </c>
      <c r="BX240" s="92">
        <f>存量业务到期结构!AM19+业务净增量变动限制设置!BX185</f>
        <v>0</v>
      </c>
      <c r="BY240" s="92">
        <f>存量业务到期结构!AN19+业务净增量变动限制设置!BY185</f>
        <v>0</v>
      </c>
      <c r="BZ240" s="92">
        <f>存量业务到期结构!AO19+业务净增量变动限制设置!BZ185</f>
        <v>0</v>
      </c>
      <c r="CA240" s="92">
        <f>存量业务到期结构!AP19+业务净增量变动限制设置!CA185</f>
        <v>0</v>
      </c>
      <c r="CB240" s="92">
        <f>存量业务到期结构!AQ19+业务净增量变动限制设置!CB185</f>
        <v>0</v>
      </c>
      <c r="CC240" s="92">
        <f>存量业务到期结构!AR19+业务净增量变动限制设置!CC185</f>
        <v>0</v>
      </c>
      <c r="CD240" s="92">
        <f>存量业务到期结构!AS19+业务净增量变动限制设置!CD185</f>
        <v>0</v>
      </c>
    </row>
    <row r="241" spans="1:82" ht="15">
      <c r="A241" s="15" t="str">
        <f t="shared" si="6"/>
        <v>存放同业和其他金融机构款项</v>
      </c>
      <c r="B241" s="75"/>
      <c r="C241" s="75"/>
      <c r="D241" s="75"/>
      <c r="E241" s="75"/>
      <c r="F241" s="75"/>
      <c r="G241" s="75"/>
      <c r="H241" s="75"/>
      <c r="I241" s="75"/>
      <c r="J241" s="75"/>
      <c r="K241" s="75"/>
      <c r="L241" s="75"/>
      <c r="M241" s="75"/>
      <c r="N241" s="75"/>
      <c r="O241" s="75"/>
      <c r="P241" s="75"/>
      <c r="Q241" s="75"/>
      <c r="R241" s="75"/>
      <c r="S241" s="75"/>
      <c r="T241" s="75"/>
      <c r="U241" s="75"/>
      <c r="V241" s="75"/>
      <c r="W241" s="75"/>
      <c r="X241" s="75"/>
      <c r="Y241" s="75"/>
      <c r="Z241" s="75"/>
      <c r="AA241" s="75"/>
      <c r="AB241" s="75"/>
      <c r="AC241" s="75"/>
      <c r="AD241" s="75"/>
      <c r="AE241" s="75"/>
      <c r="AF241" s="75"/>
      <c r="AG241" s="75"/>
      <c r="AH241" s="75"/>
      <c r="AI241" s="75"/>
      <c r="AJ241" s="75"/>
      <c r="AK241" s="75"/>
      <c r="AL241" s="75"/>
      <c r="AM241" s="75"/>
      <c r="AN241" s="75"/>
      <c r="AO241" s="75"/>
      <c r="AQ241" s="75"/>
      <c r="AR241" s="75"/>
      <c r="AS241" s="75"/>
      <c r="AT241" s="75"/>
      <c r="AU241" s="75"/>
      <c r="AV241" s="75"/>
      <c r="AW241" s="75"/>
      <c r="AX241" s="75"/>
      <c r="AY241" s="75"/>
      <c r="AZ241" s="75"/>
      <c r="BA241" s="75"/>
      <c r="BB241" s="75"/>
      <c r="BC241" s="75"/>
      <c r="BD241" s="75"/>
      <c r="BE241" s="75"/>
      <c r="BF241" s="75"/>
      <c r="BG241" s="75"/>
      <c r="BH241" s="75"/>
      <c r="BI241" s="75"/>
      <c r="BJ241" s="75"/>
      <c r="BK241" s="75"/>
      <c r="BL241" s="75"/>
      <c r="BM241" s="75"/>
      <c r="BN241" s="75"/>
      <c r="BO241" s="75"/>
      <c r="BP241" s="75"/>
      <c r="BQ241" s="75"/>
      <c r="BR241" s="75"/>
      <c r="BS241" s="75"/>
      <c r="BT241" s="75"/>
      <c r="BU241" s="75"/>
      <c r="BV241" s="75"/>
      <c r="BW241" s="75"/>
      <c r="BX241" s="75"/>
      <c r="BY241" s="75"/>
      <c r="BZ241" s="75"/>
      <c r="CA241" s="75"/>
      <c r="CB241" s="75"/>
      <c r="CC241" s="75"/>
      <c r="CD241" s="75"/>
    </row>
    <row r="242" spans="1:82" ht="16.5">
      <c r="A242" s="22" t="str">
        <f t="shared" si="6"/>
        <v>存放同业和其他金融机构款项 定期</v>
      </c>
      <c r="B242" s="92">
        <f>存量业务到期结构!F21+业务净增量变动限制设置!B187</f>
        <v>25.853673251237673</v>
      </c>
      <c r="C242" s="92">
        <f>存量业务到期结构!G21+业务净增量变动限制设置!C187</f>
        <v>7.4290962035155204</v>
      </c>
      <c r="D242" s="92">
        <f>存量业务到期结构!H21+业务净增量变动限制设置!D187</f>
        <v>2.3075913933397443</v>
      </c>
      <c r="E242" s="92">
        <f>存量业务到期结构!I21+业务净增量变动限制设置!E187</f>
        <v>2.1921618236727571</v>
      </c>
      <c r="F242" s="92">
        <f>存量业务到期结构!J21+业务净增量变动限制设置!F187</f>
        <v>2.0825037324891191</v>
      </c>
      <c r="G242" s="92">
        <f>存量业务到期结构!K21+业务净增量变动限制设置!G187</f>
        <v>1.9783285458646631</v>
      </c>
      <c r="H242" s="92">
        <f>存量业务到期结构!L21+业务净增量变动限制设置!H187</f>
        <v>1.8793621185714302</v>
      </c>
      <c r="I242" s="92">
        <f>存量业务到期结构!M21+业务净增量变动限制设置!I187</f>
        <v>1.7869671992390879</v>
      </c>
      <c r="J242" s="92">
        <f>存量业务到期结构!N21+业务净增量变动限制设置!J187</f>
        <v>21.697568839277132</v>
      </c>
      <c r="K242" s="92">
        <f>存量业务到期结构!O21+业务净增量变动限制设置!K187</f>
        <v>1.7824972812409883</v>
      </c>
      <c r="L242" s="92">
        <f>存量业务到期结构!P21+业务净增量变动限制设置!L187</f>
        <v>1.6933224171789387</v>
      </c>
      <c r="M242" s="92">
        <f>存量业务到期结构!Q21+业务净增量变动限制设置!M187</f>
        <v>1.7780384297045408</v>
      </c>
      <c r="N242" s="92">
        <f>存量业务到期结构!R21+业务净增量变动限制设置!N187</f>
        <v>1.8669902289675435</v>
      </c>
      <c r="O242" s="92">
        <f>存量业务到期结构!S21+业务净增量变动限制设置!O187</f>
        <v>1.7735907175191663</v>
      </c>
      <c r="P242" s="92">
        <f>存量业务到期结构!T21+业务净增量变动限制设置!P187</f>
        <v>0</v>
      </c>
      <c r="Q242" s="92">
        <f>存量业务到期结构!U21+业务净增量变动限制设置!Q187</f>
        <v>0</v>
      </c>
      <c r="R242" s="92">
        <f>存量业务到期结构!V21+业务净增量变动限制设置!R187</f>
        <v>0</v>
      </c>
      <c r="S242" s="92">
        <f>存量业务到期结构!W21+业务净增量变动限制设置!S187</f>
        <v>0</v>
      </c>
      <c r="T242" s="92">
        <f>存量业务到期结构!X21+业务净增量变动限制设置!T187</f>
        <v>0</v>
      </c>
      <c r="U242" s="92">
        <f>存量业务到期结构!Y21+业务净增量变动限制设置!U187</f>
        <v>0</v>
      </c>
      <c r="V242" s="92">
        <f>存量业务到期结构!Z21+业务净增量变动限制设置!V187</f>
        <v>0</v>
      </c>
      <c r="W242" s="92">
        <f>存量业务到期结构!AA21+业务净增量变动限制设置!W187</f>
        <v>0</v>
      </c>
      <c r="X242" s="92">
        <f>存量业务到期结构!AB21+业务净增量变动限制设置!X187</f>
        <v>0</v>
      </c>
      <c r="Y242" s="92">
        <f>存量业务到期结构!AC21+业务净增量变动限制设置!Y187</f>
        <v>0</v>
      </c>
      <c r="Z242" s="92">
        <f>存量业务到期结构!AD21+业务净增量变动限制设置!Z187</f>
        <v>0</v>
      </c>
      <c r="AA242" s="92">
        <f>存量业务到期结构!AE21+业务净增量变动限制设置!AA187</f>
        <v>0</v>
      </c>
      <c r="AB242" s="92">
        <f>存量业务到期结构!AF21+业务净增量变动限制设置!AB187</f>
        <v>0</v>
      </c>
      <c r="AC242" s="92">
        <f>存量业务到期结构!AG21+业务净增量变动限制设置!AC187</f>
        <v>0</v>
      </c>
      <c r="AD242" s="92">
        <f>存量业务到期结构!AH21+业务净增量变动限制设置!AD187</f>
        <v>0</v>
      </c>
      <c r="AE242" s="92">
        <f>存量业务到期结构!AI21+业务净增量变动限制设置!AE187</f>
        <v>0</v>
      </c>
      <c r="AF242" s="92">
        <f>存量业务到期结构!AJ21+业务净增量变动限制设置!AF187</f>
        <v>0</v>
      </c>
      <c r="AG242" s="92">
        <f>存量业务到期结构!AK21+业务净增量变动限制设置!AG187</f>
        <v>0</v>
      </c>
      <c r="AH242" s="92">
        <f>存量业务到期结构!AL21+业务净增量变动限制设置!AH187</f>
        <v>0</v>
      </c>
      <c r="AI242" s="92">
        <f>存量业务到期结构!AM21+业务净增量变动限制设置!AI187</f>
        <v>0</v>
      </c>
      <c r="AJ242" s="92">
        <f>存量业务到期结构!AN21+业务净增量变动限制设置!AJ187</f>
        <v>0</v>
      </c>
      <c r="AK242" s="92">
        <f>存量业务到期结构!AO21+业务净增量变动限制设置!AK187</f>
        <v>0</v>
      </c>
      <c r="AL242" s="92">
        <f>存量业务到期结构!AP21+业务净增量变动限制设置!AL187</f>
        <v>0</v>
      </c>
      <c r="AM242" s="92">
        <f>存量业务到期结构!AQ21+业务净增量变动限制设置!AM187</f>
        <v>0</v>
      </c>
      <c r="AN242" s="92">
        <f>存量业务到期结构!AR21+业务净增量变动限制设置!AN187</f>
        <v>0</v>
      </c>
      <c r="AO242" s="92">
        <f>存量业务到期结构!AS21+业务净增量变动限制设置!AO187</f>
        <v>0</v>
      </c>
      <c r="AQ242" s="92">
        <f>存量业务到期结构!F21+业务净增量变动限制设置!AQ187</f>
        <v>23.582924070310419</v>
      </c>
      <c r="AR242" s="92">
        <f>存量业务到期结构!G21+业务净增量变动限制设置!AR187</f>
        <v>2.5709037964844796</v>
      </c>
      <c r="AS242" s="92">
        <f>存量业务到期结构!H21+业务净增量变动限制设置!AS187</f>
        <v>-2.3075913933397443</v>
      </c>
      <c r="AT242" s="92">
        <f>存量业务到期结构!I21+业务净增量变动限制设置!AT187</f>
        <v>-2.1921618236727571</v>
      </c>
      <c r="AU242" s="92">
        <f>存量业务到期结构!J21+业务净增量变动限制设置!AU187</f>
        <v>-2.0825037324891191</v>
      </c>
      <c r="AV242" s="92">
        <f>存量业务到期结构!K21+业务净增量变动限制设置!AV187</f>
        <v>-1.9783285458646631</v>
      </c>
      <c r="AW242" s="92">
        <f>存量业务到期结构!L21+业务净增量变动限制设置!AW187</f>
        <v>-1.8793621185714302</v>
      </c>
      <c r="AX242" s="92">
        <f>存量业务到期结构!M21+业务净增量变动限制设置!AX187</f>
        <v>-1.7869671992390879</v>
      </c>
      <c r="AY242" s="92">
        <f>存量业务到期结构!N21+业务净增量变动限制设置!AY187</f>
        <v>18.302431160722868</v>
      </c>
      <c r="AZ242" s="92">
        <f>存量业务到期结构!O21+业务净增量变动限制设置!AZ187</f>
        <v>-1.7824972812409883</v>
      </c>
      <c r="BA242" s="92">
        <f>存量业务到期结构!P21+业务净增量变动限制设置!BA187</f>
        <v>-1.6933224171789387</v>
      </c>
      <c r="BB242" s="92">
        <f>存量业务到期结构!Q21+业务净增量变动限制设置!BB187</f>
        <v>-1.7780384297045408</v>
      </c>
      <c r="BC242" s="92">
        <f>存量业务到期结构!R21+业务净增量变动限制设置!BC187</f>
        <v>-1.8669902289675435</v>
      </c>
      <c r="BD242" s="92">
        <f>存量业务到期结构!S21+业务净增量变动限制设置!BD187</f>
        <v>-1.7735907175191663</v>
      </c>
      <c r="BE242" s="92">
        <f>存量业务到期结构!T21+业务净增量变动限制设置!BE187</f>
        <v>0</v>
      </c>
      <c r="BF242" s="92">
        <f>存量业务到期结构!U21+业务净增量变动限制设置!BF187</f>
        <v>0</v>
      </c>
      <c r="BG242" s="92">
        <f>存量业务到期结构!V21+业务净增量变动限制设置!BG187</f>
        <v>0</v>
      </c>
      <c r="BH242" s="92">
        <f>存量业务到期结构!W21+业务净增量变动限制设置!BH187</f>
        <v>0</v>
      </c>
      <c r="BI242" s="92">
        <f>存量业务到期结构!X21+业务净增量变动限制设置!BI187</f>
        <v>0</v>
      </c>
      <c r="BJ242" s="92">
        <f>存量业务到期结构!Y21+业务净增量变动限制设置!BJ187</f>
        <v>0</v>
      </c>
      <c r="BK242" s="92">
        <f>存量业务到期结构!Z21+业务净增量变动限制设置!BK187</f>
        <v>0</v>
      </c>
      <c r="BL242" s="92">
        <f>存量业务到期结构!AA21+业务净增量变动限制设置!BL187</f>
        <v>0</v>
      </c>
      <c r="BM242" s="92">
        <f>存量业务到期结构!AB21+业务净增量变动限制设置!BM187</f>
        <v>0</v>
      </c>
      <c r="BN242" s="92">
        <f>存量业务到期结构!AC21+业务净增量变动限制设置!BN187</f>
        <v>0</v>
      </c>
      <c r="BO242" s="92">
        <f>存量业务到期结构!AD21+业务净增量变动限制设置!BO187</f>
        <v>0</v>
      </c>
      <c r="BP242" s="92">
        <f>存量业务到期结构!AE21+业务净增量变动限制设置!BP187</f>
        <v>0</v>
      </c>
      <c r="BQ242" s="92">
        <f>存量业务到期结构!AF21+业务净增量变动限制设置!BQ187</f>
        <v>0</v>
      </c>
      <c r="BR242" s="92">
        <f>存量业务到期结构!AG21+业务净增量变动限制设置!BR187</f>
        <v>0</v>
      </c>
      <c r="BS242" s="92">
        <f>存量业务到期结构!AH21+业务净增量变动限制设置!BS187</f>
        <v>0</v>
      </c>
      <c r="BT242" s="92">
        <f>存量业务到期结构!AI21+业务净增量变动限制设置!BT187</f>
        <v>0</v>
      </c>
      <c r="BU242" s="92">
        <f>存量业务到期结构!AJ21+业务净增量变动限制设置!BU187</f>
        <v>0</v>
      </c>
      <c r="BV242" s="92">
        <f>存量业务到期结构!AK21+业务净增量变动限制设置!BV187</f>
        <v>0</v>
      </c>
      <c r="BW242" s="92">
        <f>存量业务到期结构!AL21+业务净增量变动限制设置!BW187</f>
        <v>0</v>
      </c>
      <c r="BX242" s="92">
        <f>存量业务到期结构!AM21+业务净增量变动限制设置!BX187</f>
        <v>0</v>
      </c>
      <c r="BY242" s="92">
        <f>存量业务到期结构!AN21+业务净增量变动限制设置!BY187</f>
        <v>0</v>
      </c>
      <c r="BZ242" s="92">
        <f>存量业务到期结构!AO21+业务净增量变动限制设置!BZ187</f>
        <v>0</v>
      </c>
      <c r="CA242" s="92">
        <f>存量业务到期结构!AP21+业务净增量变动限制设置!CA187</f>
        <v>0</v>
      </c>
      <c r="CB242" s="92">
        <f>存量业务到期结构!AQ21+业务净增量变动限制设置!CB187</f>
        <v>0</v>
      </c>
      <c r="CC242" s="92">
        <f>存量业务到期结构!AR21+业务净增量变动限制设置!CC187</f>
        <v>0</v>
      </c>
      <c r="CD242" s="92">
        <f>存量业务到期结构!AS21+业务净增量变动限制设置!CD187</f>
        <v>0</v>
      </c>
    </row>
    <row r="243" spans="1:82" ht="16.5">
      <c r="A243" s="21" t="str">
        <f t="shared" si="6"/>
        <v>存放同业和其他金融机构款项 活期</v>
      </c>
      <c r="B243" s="92">
        <f>存量业务到期结构!F22+业务净增量变动限制设置!B188</f>
        <v>-21.961747493175423</v>
      </c>
      <c r="C243" s="92">
        <f>存量业务到期结构!G22+业务净增量变动限制设置!C188</f>
        <v>16.445538617004477</v>
      </c>
      <c r="D243" s="92">
        <f>存量业务到期结构!H22+业务净增量变动限制设置!D188</f>
        <v>16.445488617004479</v>
      </c>
      <c r="E243" s="92">
        <f>存量业务到期结构!I22+业务净增量变动限制设置!E188</f>
        <v>16.445438617004481</v>
      </c>
      <c r="F243" s="92">
        <f>存量业务到期结构!J22+业务净增量变动限制设置!F188</f>
        <v>16.445388617004479</v>
      </c>
      <c r="G243" s="92">
        <f>存量业务到期结构!K22+业务净增量变动限制设置!G188</f>
        <v>16.445338617004481</v>
      </c>
      <c r="H243" s="92">
        <f>存量业务到期结构!L22+业务净增量变动限制设置!H188</f>
        <v>16.445288617004483</v>
      </c>
      <c r="I243" s="92">
        <f>存量业务到期结构!M22+业务净增量变动限制设置!I188</f>
        <v>16.445238621336966</v>
      </c>
      <c r="J243" s="92">
        <f>存量业务到期结构!N22+业务净增量变动限制设置!J188</f>
        <v>16.445188621336964</v>
      </c>
      <c r="K243" s="92">
        <f>存量业务到期结构!O22+业务净增量变动限制设置!K188</f>
        <v>16.445138621336966</v>
      </c>
      <c r="L243" s="92">
        <f>存量业务到期结构!P22+业务净增量变动限制设置!L188</f>
        <v>16.445088621336968</v>
      </c>
      <c r="M243" s="92">
        <f>存量业务到期结构!Q22+业务净增量变动限制设置!M188</f>
        <v>16.44503862133697</v>
      </c>
      <c r="N243" s="92">
        <f>存量业务到期结构!R22+业务净增量变动限制设置!N188</f>
        <v>16.444988621336972</v>
      </c>
      <c r="O243" s="92">
        <f>存量业务到期结构!S22+业务净增量变动限制设置!O188</f>
        <v>16.44493862133697</v>
      </c>
      <c r="P243" s="92">
        <f>存量业务到期结构!T22+业务净增量变动限制设置!P188</f>
        <v>0</v>
      </c>
      <c r="Q243" s="92">
        <f>存量业务到期结构!U22+业务净增量变动限制设置!Q188</f>
        <v>0</v>
      </c>
      <c r="R243" s="92">
        <f>存量业务到期结构!V22+业务净增量变动限制设置!R188</f>
        <v>0</v>
      </c>
      <c r="S243" s="92">
        <f>存量业务到期结构!W22+业务净增量变动限制设置!S188</f>
        <v>0</v>
      </c>
      <c r="T243" s="92">
        <f>存量业务到期结构!X22+业务净增量变动限制设置!T188</f>
        <v>0</v>
      </c>
      <c r="U243" s="92">
        <f>存量业务到期结构!Y22+业务净增量变动限制设置!U188</f>
        <v>0</v>
      </c>
      <c r="V243" s="92">
        <f>存量业务到期结构!Z22+业务净增量变动限制设置!V188</f>
        <v>355.26586933190003</v>
      </c>
      <c r="W243" s="92">
        <f>存量业务到期结构!AA22+业务净增量变动限制设置!W188</f>
        <v>0</v>
      </c>
      <c r="X243" s="92">
        <f>存量业务到期结构!AB22+业务净增量变动限制设置!X188</f>
        <v>0</v>
      </c>
      <c r="Y243" s="92">
        <f>存量业务到期结构!AC22+业务净增量变动限制设置!Y188</f>
        <v>0</v>
      </c>
      <c r="Z243" s="92">
        <f>存量业务到期结构!AD22+业务净增量变动限制设置!Z188</f>
        <v>0</v>
      </c>
      <c r="AA243" s="92">
        <f>存量业务到期结构!AE22+业务净增量变动限制设置!AA188</f>
        <v>0</v>
      </c>
      <c r="AB243" s="92">
        <f>存量业务到期结构!AF22+业务净增量变动限制设置!AB188</f>
        <v>0</v>
      </c>
      <c r="AC243" s="92">
        <f>存量业务到期结构!AG22+业务净增量变动限制设置!AC188</f>
        <v>0</v>
      </c>
      <c r="AD243" s="92">
        <f>存量业务到期结构!AH22+业务净增量变动限制设置!AD188</f>
        <v>0</v>
      </c>
      <c r="AE243" s="92">
        <f>存量业务到期结构!AI22+业务净增量变动限制设置!AE188</f>
        <v>0</v>
      </c>
      <c r="AF243" s="92">
        <f>存量业务到期结构!AJ22+业务净增量变动限制设置!AF188</f>
        <v>0</v>
      </c>
      <c r="AG243" s="92">
        <f>存量业务到期结构!AK22+业务净增量变动限制设置!AG188</f>
        <v>0</v>
      </c>
      <c r="AH243" s="92">
        <f>存量业务到期结构!AL22+业务净增量变动限制设置!AH188</f>
        <v>0</v>
      </c>
      <c r="AI243" s="92">
        <f>存量业务到期结构!AM22+业务净增量变动限制设置!AI188</f>
        <v>0</v>
      </c>
      <c r="AJ243" s="92">
        <f>存量业务到期结构!AN22+业务净增量变动限制设置!AJ188</f>
        <v>0</v>
      </c>
      <c r="AK243" s="92">
        <f>存量业务到期结构!AO22+业务净增量变动限制设置!AK188</f>
        <v>0</v>
      </c>
      <c r="AL243" s="92">
        <f>存量业务到期结构!AP22+业务净增量变动限制设置!AL188</f>
        <v>0</v>
      </c>
      <c r="AM243" s="92">
        <f>存量业务到期结构!AQ22+业务净增量变动限制设置!AM188</f>
        <v>0</v>
      </c>
      <c r="AN243" s="92">
        <f>存量业务到期结构!AR22+业务净增量变动限制设置!AN188</f>
        <v>0</v>
      </c>
      <c r="AO243" s="92">
        <f>存量业务到期结构!AS22+业务净增量变动限制设置!AO188</f>
        <v>0</v>
      </c>
      <c r="AQ243" s="92">
        <f>存量业务到期结构!F22+业务净增量变动限制设置!AQ188</f>
        <v>-26.354096991810508</v>
      </c>
      <c r="AR243" s="92">
        <f>存量业务到期结构!G22+业务净增量变动限制设置!AR188</f>
        <v>0</v>
      </c>
      <c r="AS243" s="92">
        <f>存量业务到期结构!H22+业务净增量变动限制设置!AS188</f>
        <v>0</v>
      </c>
      <c r="AT243" s="92">
        <f>存量业务到期结构!I22+业务净增量变动限制设置!AT188</f>
        <v>0</v>
      </c>
      <c r="AU243" s="92">
        <f>存量业务到期结构!J22+业务净增量变动限制设置!AU188</f>
        <v>0</v>
      </c>
      <c r="AV243" s="92">
        <f>存量业务到期结构!K22+业务净增量变动限制设置!AV188</f>
        <v>0</v>
      </c>
      <c r="AW243" s="92">
        <f>存量业务到期结构!L22+业务净增量变动限制设置!AW188</f>
        <v>0</v>
      </c>
      <c r="AX243" s="92">
        <f>存量业务到期结构!M22+业务净增量变动限制设置!AX188</f>
        <v>0</v>
      </c>
      <c r="AY243" s="92">
        <f>存量业务到期结构!N22+业务净增量变动限制设置!AY188</f>
        <v>0</v>
      </c>
      <c r="AZ243" s="92">
        <f>存量业务到期结构!O22+业务净增量变动限制设置!AZ188</f>
        <v>0</v>
      </c>
      <c r="BA243" s="92">
        <f>存量业务到期结构!P22+业务净增量变动限制设置!BA188</f>
        <v>0</v>
      </c>
      <c r="BB243" s="92">
        <f>存量业务到期结构!Q22+业务净增量变动限制设置!BB188</f>
        <v>0</v>
      </c>
      <c r="BC243" s="92">
        <f>存量业务到期结构!R22+业务净增量变动限制设置!BC188</f>
        <v>0</v>
      </c>
      <c r="BD243" s="92">
        <f>存量业务到期结构!S22+业务净增量变动限制设置!BD188</f>
        <v>0</v>
      </c>
      <c r="BE243" s="92">
        <f>存量业务到期结构!T22+业务净增量变动限制设置!BE188</f>
        <v>0</v>
      </c>
      <c r="BF243" s="92">
        <f>存量业务到期结构!U22+业务净增量变动限制设置!BF188</f>
        <v>0</v>
      </c>
      <c r="BG243" s="92">
        <f>存量业务到期结构!V22+业务净增量变动限制设置!BG188</f>
        <v>0</v>
      </c>
      <c r="BH243" s="92">
        <f>存量业务到期结构!W22+业务净增量变动限制设置!BH188</f>
        <v>0</v>
      </c>
      <c r="BI243" s="92">
        <f>存量业务到期结构!X22+业务净增量变动限制设置!BI188</f>
        <v>0</v>
      </c>
      <c r="BJ243" s="92">
        <f>存量业务到期结构!Y22+业务净增量变动限制设置!BJ188</f>
        <v>0</v>
      </c>
      <c r="BK243" s="92">
        <f>存量业务到期结构!Z22+业务净增量变动限制设置!BK188</f>
        <v>355.26586933190003</v>
      </c>
      <c r="BL243" s="92">
        <f>存量业务到期结构!AA22+业务净增量变动限制设置!BL188</f>
        <v>0</v>
      </c>
      <c r="BM243" s="92">
        <f>存量业务到期结构!AB22+业务净增量变动限制设置!BM188</f>
        <v>0</v>
      </c>
      <c r="BN243" s="92">
        <f>存量业务到期结构!AC22+业务净增量变动限制设置!BN188</f>
        <v>0</v>
      </c>
      <c r="BO243" s="92">
        <f>存量业务到期结构!AD22+业务净增量变动限制设置!BO188</f>
        <v>0</v>
      </c>
      <c r="BP243" s="92">
        <f>存量业务到期结构!AE22+业务净增量变动限制设置!BP188</f>
        <v>0</v>
      </c>
      <c r="BQ243" s="92">
        <f>存量业务到期结构!AF22+业务净增量变动限制设置!BQ188</f>
        <v>0</v>
      </c>
      <c r="BR243" s="92">
        <f>存量业务到期结构!AG22+业务净增量变动限制设置!BR188</f>
        <v>0</v>
      </c>
      <c r="BS243" s="92">
        <f>存量业务到期结构!AH22+业务净增量变动限制设置!BS188</f>
        <v>0</v>
      </c>
      <c r="BT243" s="92">
        <f>存量业务到期结构!AI22+业务净增量变动限制设置!BT188</f>
        <v>0</v>
      </c>
      <c r="BU243" s="92">
        <f>存量业务到期结构!AJ22+业务净增量变动限制设置!BU188</f>
        <v>0</v>
      </c>
      <c r="BV243" s="92">
        <f>存量业务到期结构!AK22+业务净增量变动限制设置!BV188</f>
        <v>0</v>
      </c>
      <c r="BW243" s="92">
        <f>存量业务到期结构!AL22+业务净增量变动限制设置!BW188</f>
        <v>0</v>
      </c>
      <c r="BX243" s="92">
        <f>存量业务到期结构!AM22+业务净增量变动限制设置!BX188</f>
        <v>0</v>
      </c>
      <c r="BY243" s="92">
        <f>存量业务到期结构!AN22+业务净增量变动限制设置!BY188</f>
        <v>0</v>
      </c>
      <c r="BZ243" s="92">
        <f>存量业务到期结构!AO22+业务净增量变动限制设置!BZ188</f>
        <v>0</v>
      </c>
      <c r="CA243" s="92">
        <f>存量业务到期结构!AP22+业务净增量变动限制设置!CA188</f>
        <v>0</v>
      </c>
      <c r="CB243" s="92">
        <f>存量业务到期结构!AQ22+业务净增量变动限制设置!CB188</f>
        <v>0</v>
      </c>
      <c r="CC243" s="92">
        <f>存量业务到期结构!AR22+业务净增量变动限制设置!CC188</f>
        <v>0</v>
      </c>
      <c r="CD243" s="92">
        <f>存量业务到期结构!AS22+业务净增量变动限制设置!CD188</f>
        <v>0</v>
      </c>
    </row>
    <row r="244" spans="1:82" ht="15">
      <c r="A244" s="15" t="str">
        <f t="shared" si="6"/>
        <v>拆出资金</v>
      </c>
      <c r="B244" s="92">
        <f>存量业务到期结构!F23+业务净增量变动限制设置!B189</f>
        <v>1287.1250135482701</v>
      </c>
      <c r="C244" s="92">
        <f>存量业务到期结构!G23+业务净增量变动限制设置!C189</f>
        <v>193.5</v>
      </c>
      <c r="D244" s="92">
        <f>存量业务到期结构!H23+业务净增量变动限制设置!D189</f>
        <v>104.30114419826219</v>
      </c>
      <c r="E244" s="92">
        <f>存量业务到期结构!I23+业务净增量变动限制设置!E189</f>
        <v>77.830901314296966</v>
      </c>
      <c r="F244" s="92">
        <f>存量业务到期结构!J23+业务净增量变动限制设置!F189</f>
        <v>76.883379288011014</v>
      </c>
      <c r="G244" s="92">
        <f>存量业务到期结构!K23+业务净增量变动限制设置!G189</f>
        <v>86.695691682250796</v>
      </c>
      <c r="H244" s="92">
        <f>存量业务到期结构!L23+业务净增量变动限制设置!H189</f>
        <v>89.267557848605776</v>
      </c>
      <c r="I244" s="92">
        <f>存量业务到期结构!M23+业务净增量变动限制设置!I189</f>
        <v>137.9162</v>
      </c>
      <c r="J244" s="92">
        <f>存量业务到期结构!N23+业务净增量变动限制设置!J189</f>
        <v>39.76128269336666</v>
      </c>
      <c r="K244" s="92">
        <f>存量业务到期结构!O23+业务净增量变动限制设置!K189</f>
        <v>40.449418896169206</v>
      </c>
      <c r="L244" s="92">
        <f>存量业务到期结构!P23+业务净增量变动限制设置!L189</f>
        <v>86.596860469045822</v>
      </c>
      <c r="M244" s="92">
        <f>存量业务到期结构!Q23+业务净增量变动限制设置!M189</f>
        <v>39.824709505598889</v>
      </c>
      <c r="N244" s="92">
        <f>存量业务到期结构!R23+业务净增量变动限制设置!N189</f>
        <v>31.307244142955092</v>
      </c>
      <c r="O244" s="92">
        <f>存量业务到期结构!S23+业务净增量变动限制设置!O189</f>
        <v>30.681079260095991</v>
      </c>
      <c r="P244" s="92">
        <f>存量业务到期结构!T23+业务净增量变动限制设置!P189</f>
        <v>0</v>
      </c>
      <c r="Q244" s="92">
        <f>存量业务到期结构!U23+业务净增量变动限制设置!Q189</f>
        <v>0</v>
      </c>
      <c r="R244" s="92">
        <f>存量业务到期结构!V23+业务净增量变动限制设置!R189</f>
        <v>0</v>
      </c>
      <c r="S244" s="92">
        <f>存量业务到期结构!W23+业务净增量变动限制设置!S189</f>
        <v>0</v>
      </c>
      <c r="T244" s="92">
        <f>存量业务到期结构!X23+业务净增量变动限制设置!T189</f>
        <v>0</v>
      </c>
      <c r="U244" s="92">
        <f>存量业务到期结构!Y23+业务净增量变动限制设置!U189</f>
        <v>0</v>
      </c>
      <c r="V244" s="92">
        <f>存量业务到期结构!Z23+业务净增量变动限制设置!V189</f>
        <v>0</v>
      </c>
      <c r="W244" s="92">
        <f>存量业务到期结构!AA23+业务净增量变动限制设置!W189</f>
        <v>0</v>
      </c>
      <c r="X244" s="92">
        <f>存量业务到期结构!AB23+业务净增量变动限制设置!X189</f>
        <v>0</v>
      </c>
      <c r="Y244" s="92">
        <f>存量业务到期结构!AC23+业务净增量变动限制设置!Y189</f>
        <v>0</v>
      </c>
      <c r="Z244" s="92">
        <f>存量业务到期结构!AD23+业务净增量变动限制设置!Z189</f>
        <v>0</v>
      </c>
      <c r="AA244" s="92">
        <f>存量业务到期结构!AE23+业务净增量变动限制设置!AA189</f>
        <v>0</v>
      </c>
      <c r="AB244" s="92">
        <f>存量业务到期结构!AF23+业务净增量变动限制设置!AB189</f>
        <v>0</v>
      </c>
      <c r="AC244" s="92">
        <f>存量业务到期结构!AG23+业务净增量变动限制设置!AC189</f>
        <v>0</v>
      </c>
      <c r="AD244" s="92">
        <f>存量业务到期结构!AH23+业务净增量变动限制设置!AD189</f>
        <v>0</v>
      </c>
      <c r="AE244" s="92">
        <f>存量业务到期结构!AI23+业务净增量变动限制设置!AE189</f>
        <v>0</v>
      </c>
      <c r="AF244" s="92">
        <f>存量业务到期结构!AJ23+业务净增量变动限制设置!AF189</f>
        <v>0</v>
      </c>
      <c r="AG244" s="92">
        <f>存量业务到期结构!AK23+业务净增量变动限制设置!AG189</f>
        <v>0</v>
      </c>
      <c r="AH244" s="92">
        <f>存量业务到期结构!AL23+业务净增量变动限制设置!AH189</f>
        <v>0</v>
      </c>
      <c r="AI244" s="92">
        <f>存量业务到期结构!AM23+业务净增量变动限制设置!AI189</f>
        <v>0</v>
      </c>
      <c r="AJ244" s="92">
        <f>存量业务到期结构!AN23+业务净增量变动限制设置!AJ189</f>
        <v>0</v>
      </c>
      <c r="AK244" s="92">
        <f>存量业务到期结构!AO23+业务净增量变动限制设置!AK189</f>
        <v>0</v>
      </c>
      <c r="AL244" s="92">
        <f>存量业务到期结构!AP23+业务净增量变动限制设置!AL189</f>
        <v>0</v>
      </c>
      <c r="AM244" s="92">
        <f>存量业务到期结构!AQ23+业务净增量变动限制设置!AM189</f>
        <v>0</v>
      </c>
      <c r="AN244" s="92">
        <f>存量业务到期结构!AR23+业务净增量变动限制设置!AN189</f>
        <v>0</v>
      </c>
      <c r="AO244" s="92">
        <f>存量业务到期结构!AS23+业务净增量变动限制设置!AO189</f>
        <v>0</v>
      </c>
      <c r="AQ244" s="92">
        <f>存量业务到期结构!F23+业务净增量变动限制设置!AQ189</f>
        <v>1280.4226853731102</v>
      </c>
      <c r="AR244" s="92">
        <f>存量业务到期结构!G23+业务净增量变动限制设置!AR189</f>
        <v>153.5</v>
      </c>
      <c r="AS244" s="92">
        <f>存量业务到期结构!H23+业务净增量变动限制设置!AS189</f>
        <v>32.698855801737807</v>
      </c>
      <c r="AT244" s="92">
        <f>存量业务到期结构!I23+业务净增量变动限制设置!AT189</f>
        <v>7.6606986857030464</v>
      </c>
      <c r="AU244" s="92">
        <f>存量业务到期结构!J23+业务净增量变动限制设置!AU189</f>
        <v>8.1166207119889862</v>
      </c>
      <c r="AV244" s="92">
        <f>存量业务到期结构!K23+业务净增量变动限制设置!AV189</f>
        <v>19.304308317749204</v>
      </c>
      <c r="AW244" s="92">
        <f>存量业务到期结构!L23+业务净增量变动限制设置!AW189</f>
        <v>23.224042151394222</v>
      </c>
      <c r="AX244" s="92">
        <f>存量业务到期结构!M23+业务净增量变动限制设置!AX189</f>
        <v>87.916200000000003</v>
      </c>
      <c r="AY244" s="92">
        <f>存量业务到期结构!N23+业务净增量变动限制设置!AY189</f>
        <v>-27.76128269336666</v>
      </c>
      <c r="AZ244" s="92">
        <f>存量业务到期结构!O23+业务净增量变动限制设置!AZ189</f>
        <v>-25.931969816169204</v>
      </c>
      <c r="BA244" s="92">
        <f>存量业务到期结构!P23+业务净增量变动限制设置!BA189</f>
        <v>21.543139530954178</v>
      </c>
      <c r="BB244" s="92">
        <f>存量业务到期结构!Q23+业务净增量变动限制设置!BB189</f>
        <v>-24.024709505598892</v>
      </c>
      <c r="BC244" s="92">
        <f>存量业务到期结构!R23+业务净增量变动限制设置!BC189</f>
        <v>-31.307244142955092</v>
      </c>
      <c r="BD244" s="92">
        <f>存量业务到期结构!S23+业务净增量变动限制设置!BD189</f>
        <v>-30.681079260095991</v>
      </c>
      <c r="BE244" s="92">
        <f>存量业务到期结构!T23+业务净增量变动限制设置!BE189</f>
        <v>0</v>
      </c>
      <c r="BF244" s="92">
        <f>存量业务到期结构!U23+业务净增量变动限制设置!BF189</f>
        <v>0</v>
      </c>
      <c r="BG244" s="92">
        <f>存量业务到期结构!V23+业务净增量变动限制设置!BG189</f>
        <v>0</v>
      </c>
      <c r="BH244" s="92">
        <f>存量业务到期结构!W23+业务净增量变动限制设置!BH189</f>
        <v>0</v>
      </c>
      <c r="BI244" s="92">
        <f>存量业务到期结构!X23+业务净增量变动限制设置!BI189</f>
        <v>0</v>
      </c>
      <c r="BJ244" s="92">
        <f>存量业务到期结构!Y23+业务净增量变动限制设置!BJ189</f>
        <v>0</v>
      </c>
      <c r="BK244" s="92">
        <f>存量业务到期结构!Z23+业务净增量变动限制设置!BK189</f>
        <v>0</v>
      </c>
      <c r="BL244" s="92">
        <f>存量业务到期结构!AA23+业务净增量变动限制设置!BL189</f>
        <v>0</v>
      </c>
      <c r="BM244" s="92">
        <f>存量业务到期结构!AB23+业务净增量变动限制设置!BM189</f>
        <v>0</v>
      </c>
      <c r="BN244" s="92">
        <f>存量业务到期结构!AC23+业务净增量变动限制设置!BN189</f>
        <v>0</v>
      </c>
      <c r="BO244" s="92">
        <f>存量业务到期结构!AD23+业务净增量变动限制设置!BO189</f>
        <v>0</v>
      </c>
      <c r="BP244" s="92">
        <f>存量业务到期结构!AE23+业务净增量变动限制设置!BP189</f>
        <v>0</v>
      </c>
      <c r="BQ244" s="92">
        <f>存量业务到期结构!AF23+业务净增量变动限制设置!BQ189</f>
        <v>0</v>
      </c>
      <c r="BR244" s="92">
        <f>存量业务到期结构!AG23+业务净增量变动限制设置!BR189</f>
        <v>0</v>
      </c>
      <c r="BS244" s="92">
        <f>存量业务到期结构!AH23+业务净增量变动限制设置!BS189</f>
        <v>0</v>
      </c>
      <c r="BT244" s="92">
        <f>存量业务到期结构!AI23+业务净增量变动限制设置!BT189</f>
        <v>0</v>
      </c>
      <c r="BU244" s="92">
        <f>存量业务到期结构!AJ23+业务净增量变动限制设置!BU189</f>
        <v>0</v>
      </c>
      <c r="BV244" s="92">
        <f>存量业务到期结构!AK23+业务净增量变动限制设置!BV189</f>
        <v>0</v>
      </c>
      <c r="BW244" s="92">
        <f>存量业务到期结构!AL23+业务净增量变动限制设置!BW189</f>
        <v>0</v>
      </c>
      <c r="BX244" s="92">
        <f>存量业务到期结构!AM23+业务净增量变动限制设置!BX189</f>
        <v>0</v>
      </c>
      <c r="BY244" s="92">
        <f>存量业务到期结构!AN23+业务净增量变动限制设置!BY189</f>
        <v>0</v>
      </c>
      <c r="BZ244" s="92">
        <f>存量业务到期结构!AO23+业务净增量变动限制设置!BZ189</f>
        <v>0</v>
      </c>
      <c r="CA244" s="92">
        <f>存量业务到期结构!AP23+业务净增量变动限制设置!CA189</f>
        <v>0</v>
      </c>
      <c r="CB244" s="92">
        <f>存量业务到期结构!AQ23+业务净增量变动限制设置!CB189</f>
        <v>0</v>
      </c>
      <c r="CC244" s="92">
        <f>存量业务到期结构!AR23+业务净增量变动限制设置!CC189</f>
        <v>0</v>
      </c>
      <c r="CD244" s="92">
        <f>存量业务到期结构!AS23+业务净增量变动限制设置!CD189</f>
        <v>0</v>
      </c>
    </row>
    <row r="245" spans="1:82" ht="15">
      <c r="A245" s="15" t="str">
        <f t="shared" si="6"/>
        <v>买入返售金融资产</v>
      </c>
      <c r="B245" s="75"/>
      <c r="C245" s="75"/>
      <c r="D245" s="75"/>
      <c r="E245" s="75"/>
      <c r="F245" s="75"/>
      <c r="G245" s="75"/>
      <c r="H245" s="75"/>
      <c r="I245" s="75"/>
      <c r="J245" s="75"/>
      <c r="K245" s="75"/>
      <c r="L245" s="75"/>
      <c r="M245" s="75"/>
      <c r="N245" s="75"/>
      <c r="O245" s="75"/>
      <c r="P245" s="75"/>
      <c r="Q245" s="75"/>
      <c r="R245" s="75"/>
      <c r="S245" s="75"/>
      <c r="T245" s="75"/>
      <c r="U245" s="75"/>
      <c r="V245" s="75"/>
      <c r="W245" s="75"/>
      <c r="X245" s="75"/>
      <c r="Y245" s="75"/>
      <c r="Z245" s="75"/>
      <c r="AA245" s="75"/>
      <c r="AB245" s="75"/>
      <c r="AC245" s="75"/>
      <c r="AD245" s="75"/>
      <c r="AE245" s="75"/>
      <c r="AF245" s="75"/>
      <c r="AG245" s="75"/>
      <c r="AH245" s="75"/>
      <c r="AI245" s="75"/>
      <c r="AJ245" s="75"/>
      <c r="AK245" s="75"/>
      <c r="AL245" s="75"/>
      <c r="AM245" s="75"/>
      <c r="AN245" s="75"/>
      <c r="AO245" s="75"/>
      <c r="AQ245" s="75"/>
      <c r="AR245" s="75"/>
      <c r="AS245" s="75"/>
      <c r="AT245" s="75"/>
      <c r="AU245" s="75"/>
      <c r="AV245" s="75"/>
      <c r="AW245" s="75"/>
      <c r="AX245" s="75"/>
      <c r="AY245" s="75"/>
      <c r="AZ245" s="75"/>
      <c r="BA245" s="75"/>
      <c r="BB245" s="75"/>
      <c r="BC245" s="75"/>
      <c r="BD245" s="75"/>
      <c r="BE245" s="75"/>
      <c r="BF245" s="75"/>
      <c r="BG245" s="75"/>
      <c r="BH245" s="75"/>
      <c r="BI245" s="75"/>
      <c r="BJ245" s="75"/>
      <c r="BK245" s="75"/>
      <c r="BL245" s="75"/>
      <c r="BM245" s="75"/>
      <c r="BN245" s="75"/>
      <c r="BO245" s="75"/>
      <c r="BP245" s="75"/>
      <c r="BQ245" s="75"/>
      <c r="BR245" s="75"/>
      <c r="BS245" s="75"/>
      <c r="BT245" s="75"/>
      <c r="BU245" s="75"/>
      <c r="BV245" s="75"/>
      <c r="BW245" s="75"/>
      <c r="BX245" s="75"/>
      <c r="BY245" s="75"/>
      <c r="BZ245" s="75"/>
      <c r="CA245" s="75"/>
      <c r="CB245" s="75"/>
      <c r="CC245" s="75"/>
      <c r="CD245" s="75"/>
    </row>
    <row r="246" spans="1:82" ht="16.5">
      <c r="A246" s="17" t="str">
        <f t="shared" si="6"/>
        <v>买入返售债券</v>
      </c>
      <c r="B246" s="92">
        <f>存量业务到期结构!F25+业务净增量变动限制设置!B191</f>
        <v>2476.7471833366299</v>
      </c>
      <c r="C246" s="92">
        <f>存量业务到期结构!G25+业务净增量变动限制设置!C191</f>
        <v>-107.36661000000001</v>
      </c>
      <c r="D246" s="92">
        <f>存量业务到期结构!H25+业务净增量变动限制设置!D191</f>
        <v>42.6568442424662</v>
      </c>
      <c r="E246" s="92">
        <f>存量业务到期结构!I25+业务净增量变动限制设置!E191</f>
        <v>-70</v>
      </c>
      <c r="F246" s="92">
        <f>存量业务到期结构!J25+业务净增量变动限制设置!F191</f>
        <v>39.603667357616871</v>
      </c>
      <c r="G246" s="92">
        <f>存量业务到期结构!K25+业务净增量变动限制设置!G191</f>
        <v>40.095023854287938</v>
      </c>
      <c r="H246" s="92">
        <f>存量业务到期结构!L25+业务净增量变动限制设置!H191</f>
        <v>-70</v>
      </c>
      <c r="I246" s="92">
        <f>存量业务到期结构!M25+业务净增量变动限制设置!I191</f>
        <v>-140</v>
      </c>
      <c r="J246" s="92">
        <f>存量业务到期结构!N25+业务净增量变动限制设置!J191</f>
        <v>34.678946422256658</v>
      </c>
      <c r="K246" s="92">
        <f>存量业务到期结构!O25+业务净增量变动限制设置!K191</f>
        <v>-140</v>
      </c>
      <c r="L246" s="92">
        <f>存量业务到期结构!P25+业务净增量变动限制设置!L191</f>
        <v>32.220596720527958</v>
      </c>
      <c r="M246" s="92">
        <f>存量业务到期结构!Q25+业务净增量变动限制设置!M191</f>
        <v>32.865028654938506</v>
      </c>
      <c r="N246" s="92">
        <f>存量业务到期结构!R25+业务净增量变动限制设置!N191</f>
        <v>-210</v>
      </c>
      <c r="O246" s="92">
        <f>存量业务到期结构!S25+业务净增量变动限制设置!O191</f>
        <v>28.332995512965976</v>
      </c>
      <c r="P246" s="92">
        <f>存量业务到期结构!T25+业务净增量变动限制设置!P191</f>
        <v>0</v>
      </c>
      <c r="Q246" s="92">
        <f>存量业务到期结构!U25+业务净增量变动限制设置!Q191</f>
        <v>0</v>
      </c>
      <c r="R246" s="92">
        <f>存量业务到期结构!V25+业务净增量变动限制设置!R191</f>
        <v>0</v>
      </c>
      <c r="S246" s="92">
        <f>存量业务到期结构!W25+业务净增量变动限制设置!S191</f>
        <v>0</v>
      </c>
      <c r="T246" s="92">
        <f>存量业务到期结构!X25+业务净增量变动限制设置!T191</f>
        <v>0</v>
      </c>
      <c r="U246" s="92">
        <f>存量业务到期结构!Y25+业务净增量变动限制设置!U191</f>
        <v>0</v>
      </c>
      <c r="V246" s="92">
        <f>存量业务到期结构!Z25+业务净增量变动限制设置!V191</f>
        <v>0</v>
      </c>
      <c r="W246" s="92">
        <f>存量业务到期结构!AA25+业务净增量变动限制设置!W191</f>
        <v>0</v>
      </c>
      <c r="X246" s="92">
        <f>存量业务到期结构!AB25+业务净增量变动限制设置!X191</f>
        <v>0</v>
      </c>
      <c r="Y246" s="92">
        <f>存量业务到期结构!AC25+业务净增量变动限制设置!Y191</f>
        <v>0</v>
      </c>
      <c r="Z246" s="92">
        <f>存量业务到期结构!AD25+业务净增量变动限制设置!Z191</f>
        <v>0</v>
      </c>
      <c r="AA246" s="92">
        <f>存量业务到期结构!AE25+业务净增量变动限制设置!AA191</f>
        <v>0</v>
      </c>
      <c r="AB246" s="92">
        <f>存量业务到期结构!AF25+业务净增量变动限制设置!AB191</f>
        <v>0</v>
      </c>
      <c r="AC246" s="92">
        <f>存量业务到期结构!AG25+业务净增量变动限制设置!AC191</f>
        <v>0</v>
      </c>
      <c r="AD246" s="92">
        <f>存量业务到期结构!AH25+业务净增量变动限制设置!AD191</f>
        <v>0</v>
      </c>
      <c r="AE246" s="92">
        <f>存量业务到期结构!AI25+业务净增量变动限制设置!AE191</f>
        <v>0</v>
      </c>
      <c r="AF246" s="92">
        <f>存量业务到期结构!AJ25+业务净增量变动限制设置!AF191</f>
        <v>0</v>
      </c>
      <c r="AG246" s="92">
        <f>存量业务到期结构!AK25+业务净增量变动限制设置!AG191</f>
        <v>0</v>
      </c>
      <c r="AH246" s="92">
        <f>存量业务到期结构!AL25+业务净增量变动限制设置!AH191</f>
        <v>0</v>
      </c>
      <c r="AI246" s="92">
        <f>存量业务到期结构!AM25+业务净增量变动限制设置!AI191</f>
        <v>0</v>
      </c>
      <c r="AJ246" s="92">
        <f>存量业务到期结构!AN25+业务净增量变动限制设置!AJ191</f>
        <v>0</v>
      </c>
      <c r="AK246" s="92">
        <f>存量业务到期结构!AO25+业务净增量变动限制设置!AK191</f>
        <v>0</v>
      </c>
      <c r="AL246" s="92">
        <f>存量业务到期结构!AP25+业务净增量变动限制设置!AL191</f>
        <v>0</v>
      </c>
      <c r="AM246" s="92">
        <f>存量业务到期结构!AQ25+业务净增量变动限制设置!AM191</f>
        <v>0</v>
      </c>
      <c r="AN246" s="92">
        <f>存量业务到期结构!AR25+业务净增量变动限制设置!AN191</f>
        <v>0</v>
      </c>
      <c r="AO246" s="92">
        <f>存量业务到期结构!AS25+业务净增量变动限制设置!AO191</f>
        <v>0</v>
      </c>
      <c r="AQ246" s="92">
        <f>存量业务到期结构!F25+业务净增量变动限制设置!AQ191</f>
        <v>2428.2108221233098</v>
      </c>
      <c r="AR246" s="92">
        <f>存量业务到期结构!G25+业务净增量变动限制设置!AR191</f>
        <v>-295.36661000000004</v>
      </c>
      <c r="AS246" s="92">
        <f>存量业务到期结构!H25+业务净增量变动限制设置!AS191</f>
        <v>-42.6568442424662</v>
      </c>
      <c r="AT246" s="92">
        <f>存量业务到期结构!I25+业务净增量变动限制设置!AT191</f>
        <v>-110.00000000000001</v>
      </c>
      <c r="AU246" s="92">
        <f>存量业务到期结构!J25+业务净增量变动限制设置!AU191</f>
        <v>-39.603667357616871</v>
      </c>
      <c r="AV246" s="92">
        <f>存量业务到期结构!K25+业务净增量变动限制设置!AV191</f>
        <v>-40.095023854287938</v>
      </c>
      <c r="AW246" s="92">
        <f>存量业务到期结构!L25+业务净增量变动限制设置!AW191</f>
        <v>-120</v>
      </c>
      <c r="AX246" s="92">
        <f>存量业务到期结构!M25+业务净增量变动限制设置!AX191</f>
        <v>-240</v>
      </c>
      <c r="AY246" s="92">
        <f>存量业务到期结构!N25+业务净增量变动限制设置!AY191</f>
        <v>-34.678946422256658</v>
      </c>
      <c r="AZ246" s="92">
        <f>存量业务到期结构!O25+业务净增量变动限制设置!AZ191</f>
        <v>-240</v>
      </c>
      <c r="BA246" s="92">
        <f>存量业务到期结构!P25+业务净增量变动限制设置!BA191</f>
        <v>-32.220596720527958</v>
      </c>
      <c r="BB246" s="92">
        <f>存量业务到期结构!Q25+业务净增量变动限制设置!BB191</f>
        <v>-32.865028654938506</v>
      </c>
      <c r="BC246" s="92">
        <f>存量业务到期结构!R25+业务净增量变动限制设置!BC191</f>
        <v>-360</v>
      </c>
      <c r="BD246" s="92">
        <f>存量业务到期结构!S25+业务净增量变动限制设置!BD191</f>
        <v>-28.332995512965976</v>
      </c>
      <c r="BE246" s="92">
        <f>存量业务到期结构!T25+业务净增量变动限制设置!BE191</f>
        <v>0</v>
      </c>
      <c r="BF246" s="92">
        <f>存量业务到期结构!U25+业务净增量变动限制设置!BF191</f>
        <v>0</v>
      </c>
      <c r="BG246" s="92">
        <f>存量业务到期结构!V25+业务净增量变动限制设置!BG191</f>
        <v>0</v>
      </c>
      <c r="BH246" s="92">
        <f>存量业务到期结构!W25+业务净增量变动限制设置!BH191</f>
        <v>0</v>
      </c>
      <c r="BI246" s="92">
        <f>存量业务到期结构!X25+业务净增量变动限制设置!BI191</f>
        <v>0</v>
      </c>
      <c r="BJ246" s="92">
        <f>存量业务到期结构!Y25+业务净增量变动限制设置!BJ191</f>
        <v>0</v>
      </c>
      <c r="BK246" s="92">
        <f>存量业务到期结构!Z25+业务净增量变动限制设置!BK191</f>
        <v>0</v>
      </c>
      <c r="BL246" s="92">
        <f>存量业务到期结构!AA25+业务净增量变动限制设置!BL191</f>
        <v>0</v>
      </c>
      <c r="BM246" s="92">
        <f>存量业务到期结构!AB25+业务净增量变动限制设置!BM191</f>
        <v>0</v>
      </c>
      <c r="BN246" s="92">
        <f>存量业务到期结构!AC25+业务净增量变动限制设置!BN191</f>
        <v>0</v>
      </c>
      <c r="BO246" s="92">
        <f>存量业务到期结构!AD25+业务净增量变动限制设置!BO191</f>
        <v>0</v>
      </c>
      <c r="BP246" s="92">
        <f>存量业务到期结构!AE25+业务净增量变动限制设置!BP191</f>
        <v>0</v>
      </c>
      <c r="BQ246" s="92">
        <f>存量业务到期结构!AF25+业务净增量变动限制设置!BQ191</f>
        <v>0</v>
      </c>
      <c r="BR246" s="92">
        <f>存量业务到期结构!AG25+业务净增量变动限制设置!BR191</f>
        <v>0</v>
      </c>
      <c r="BS246" s="92">
        <f>存量业务到期结构!AH25+业务净增量变动限制设置!BS191</f>
        <v>0</v>
      </c>
      <c r="BT246" s="92">
        <f>存量业务到期结构!AI25+业务净增量变动限制设置!BT191</f>
        <v>0</v>
      </c>
      <c r="BU246" s="92">
        <f>存量业务到期结构!AJ25+业务净增量变动限制设置!BU191</f>
        <v>0</v>
      </c>
      <c r="BV246" s="92">
        <f>存量业务到期结构!AK25+业务净增量变动限制设置!BV191</f>
        <v>0</v>
      </c>
      <c r="BW246" s="92">
        <f>存量业务到期结构!AL25+业务净增量变动限制设置!BW191</f>
        <v>0</v>
      </c>
      <c r="BX246" s="92">
        <f>存量业务到期结构!AM25+业务净增量变动限制设置!BX191</f>
        <v>0</v>
      </c>
      <c r="BY246" s="92">
        <f>存量业务到期结构!AN25+业务净增量变动限制设置!BY191</f>
        <v>0</v>
      </c>
      <c r="BZ246" s="92">
        <f>存量业务到期结构!AO25+业务净增量变动限制设置!BZ191</f>
        <v>0</v>
      </c>
      <c r="CA246" s="92">
        <f>存量业务到期结构!AP25+业务净增量变动限制设置!CA191</f>
        <v>0</v>
      </c>
      <c r="CB246" s="92">
        <f>存量业务到期结构!AQ25+业务净增量变动限制设置!CB191</f>
        <v>0</v>
      </c>
      <c r="CC246" s="92">
        <f>存量业务到期结构!AR25+业务净增量变动限制设置!CC191</f>
        <v>0</v>
      </c>
      <c r="CD246" s="92">
        <f>存量业务到期结构!AS25+业务净增量变动限制设置!CD191</f>
        <v>0</v>
      </c>
    </row>
    <row r="247" spans="1:82" ht="16.5">
      <c r="A247" s="17" t="str">
        <f t="shared" si="6"/>
        <v>买入返售贷款</v>
      </c>
      <c r="B247" s="92">
        <f>存量业务到期结构!F26+业务净增量变动限制设置!B192</f>
        <v>0</v>
      </c>
      <c r="C247" s="92">
        <f>存量业务到期结构!G26+业务净增量变动限制设置!C192</f>
        <v>0</v>
      </c>
      <c r="D247" s="92">
        <f>存量业务到期结构!H26+业务净增量变动限制设置!D192</f>
        <v>0</v>
      </c>
      <c r="E247" s="92">
        <f>存量业务到期结构!I26+业务净增量变动限制设置!E192</f>
        <v>0</v>
      </c>
      <c r="F247" s="92">
        <f>存量业务到期结构!J26+业务净增量变动限制设置!F192</f>
        <v>0</v>
      </c>
      <c r="G247" s="92">
        <f>存量业务到期结构!K26+业务净增量变动限制设置!G192</f>
        <v>0</v>
      </c>
      <c r="H247" s="92">
        <f>存量业务到期结构!L26+业务净增量变动限制设置!H192</f>
        <v>0</v>
      </c>
      <c r="I247" s="92">
        <f>存量业务到期结构!M26+业务净增量变动限制设置!I192</f>
        <v>0</v>
      </c>
      <c r="J247" s="92">
        <f>存量业务到期结构!N26+业务净增量变动限制设置!J192</f>
        <v>0</v>
      </c>
      <c r="K247" s="92">
        <f>存量业务到期结构!O26+业务净增量变动限制设置!K192</f>
        <v>0</v>
      </c>
      <c r="L247" s="92">
        <f>存量业务到期结构!P26+业务净增量变动限制设置!L192</f>
        <v>0</v>
      </c>
      <c r="M247" s="92">
        <f>存量业务到期结构!Q26+业务净增量变动限制设置!M192</f>
        <v>0</v>
      </c>
      <c r="N247" s="92">
        <f>存量业务到期结构!R26+业务净增量变动限制设置!N192</f>
        <v>0</v>
      </c>
      <c r="O247" s="92">
        <f>存量业务到期结构!S26+业务净增量变动限制设置!O192</f>
        <v>0</v>
      </c>
      <c r="P247" s="92">
        <f>存量业务到期结构!T26+业务净增量变动限制设置!P192</f>
        <v>0</v>
      </c>
      <c r="Q247" s="92">
        <f>存量业务到期结构!U26+业务净增量变动限制设置!Q192</f>
        <v>0</v>
      </c>
      <c r="R247" s="92">
        <f>存量业务到期结构!V26+业务净增量变动限制设置!R192</f>
        <v>0</v>
      </c>
      <c r="S247" s="92">
        <f>存量业务到期结构!W26+业务净增量变动限制设置!S192</f>
        <v>0</v>
      </c>
      <c r="T247" s="92">
        <f>存量业务到期结构!X26+业务净增量变动限制设置!T192</f>
        <v>0</v>
      </c>
      <c r="U247" s="92">
        <f>存量业务到期结构!Y26+业务净增量变动限制设置!U192</f>
        <v>0</v>
      </c>
      <c r="V247" s="92">
        <f>存量业务到期结构!Z26+业务净增量变动限制设置!V192</f>
        <v>0</v>
      </c>
      <c r="W247" s="92">
        <f>存量业务到期结构!AA26+业务净增量变动限制设置!W192</f>
        <v>0</v>
      </c>
      <c r="X247" s="92">
        <f>存量业务到期结构!AB26+业务净增量变动限制设置!X192</f>
        <v>0</v>
      </c>
      <c r="Y247" s="92">
        <f>存量业务到期结构!AC26+业务净增量变动限制设置!Y192</f>
        <v>0</v>
      </c>
      <c r="Z247" s="92">
        <f>存量业务到期结构!AD26+业务净增量变动限制设置!Z192</f>
        <v>0</v>
      </c>
      <c r="AA247" s="92">
        <f>存量业务到期结构!AE26+业务净增量变动限制设置!AA192</f>
        <v>0</v>
      </c>
      <c r="AB247" s="92">
        <f>存量业务到期结构!AF26+业务净增量变动限制设置!AB192</f>
        <v>0</v>
      </c>
      <c r="AC247" s="92">
        <f>存量业务到期结构!AG26+业务净增量变动限制设置!AC192</f>
        <v>0</v>
      </c>
      <c r="AD247" s="92">
        <f>存量业务到期结构!AH26+业务净增量变动限制设置!AD192</f>
        <v>0</v>
      </c>
      <c r="AE247" s="92">
        <f>存量业务到期结构!AI26+业务净增量变动限制设置!AE192</f>
        <v>0</v>
      </c>
      <c r="AF247" s="92">
        <f>存量业务到期结构!AJ26+业务净增量变动限制设置!AF192</f>
        <v>0</v>
      </c>
      <c r="AG247" s="92">
        <f>存量业务到期结构!AK26+业务净增量变动限制设置!AG192</f>
        <v>0</v>
      </c>
      <c r="AH247" s="92">
        <f>存量业务到期结构!AL26+业务净增量变动限制设置!AH192</f>
        <v>0</v>
      </c>
      <c r="AI247" s="92">
        <f>存量业务到期结构!AM26+业务净增量变动限制设置!AI192</f>
        <v>0</v>
      </c>
      <c r="AJ247" s="92">
        <f>存量业务到期结构!AN26+业务净增量变动限制设置!AJ192</f>
        <v>0</v>
      </c>
      <c r="AK247" s="92">
        <f>存量业务到期结构!AO26+业务净增量变动限制设置!AK192</f>
        <v>0</v>
      </c>
      <c r="AL247" s="92">
        <f>存量业务到期结构!AP26+业务净增量变动限制设置!AL192</f>
        <v>0</v>
      </c>
      <c r="AM247" s="92">
        <f>存量业务到期结构!AQ26+业务净增量变动限制设置!AM192</f>
        <v>0</v>
      </c>
      <c r="AN247" s="92">
        <f>存量业务到期结构!AR26+业务净增量变动限制设置!AN192</f>
        <v>0</v>
      </c>
      <c r="AO247" s="92">
        <f>存量业务到期结构!AS26+业务净增量变动限制设置!AO192</f>
        <v>0</v>
      </c>
      <c r="AQ247" s="92">
        <f>存量业务到期结构!F26+业务净增量变动限制设置!AQ192</f>
        <v>0</v>
      </c>
      <c r="AR247" s="92">
        <f>存量业务到期结构!G26+业务净增量变动限制设置!AR192</f>
        <v>0</v>
      </c>
      <c r="AS247" s="92">
        <f>存量业务到期结构!H26+业务净增量变动限制设置!AS192</f>
        <v>0</v>
      </c>
      <c r="AT247" s="92">
        <f>存量业务到期结构!I26+业务净增量变动限制设置!AT192</f>
        <v>0</v>
      </c>
      <c r="AU247" s="92">
        <f>存量业务到期结构!J26+业务净增量变动限制设置!AU192</f>
        <v>0</v>
      </c>
      <c r="AV247" s="92">
        <f>存量业务到期结构!K26+业务净增量变动限制设置!AV192</f>
        <v>0</v>
      </c>
      <c r="AW247" s="92">
        <f>存量业务到期结构!L26+业务净增量变动限制设置!AW192</f>
        <v>0</v>
      </c>
      <c r="AX247" s="92">
        <f>存量业务到期结构!M26+业务净增量变动限制设置!AX192</f>
        <v>0</v>
      </c>
      <c r="AY247" s="92">
        <f>存量业务到期结构!N26+业务净增量变动限制设置!AY192</f>
        <v>0</v>
      </c>
      <c r="AZ247" s="92">
        <f>存量业务到期结构!O26+业务净增量变动限制设置!AZ192</f>
        <v>0</v>
      </c>
      <c r="BA247" s="92">
        <f>存量业务到期结构!P26+业务净增量变动限制设置!BA192</f>
        <v>0</v>
      </c>
      <c r="BB247" s="92">
        <f>存量业务到期结构!Q26+业务净增量变动限制设置!BB192</f>
        <v>0</v>
      </c>
      <c r="BC247" s="92">
        <f>存量业务到期结构!R26+业务净增量变动限制设置!BC192</f>
        <v>0</v>
      </c>
      <c r="BD247" s="92">
        <f>存量业务到期结构!S26+业务净增量变动限制设置!BD192</f>
        <v>0</v>
      </c>
      <c r="BE247" s="92">
        <f>存量业务到期结构!T26+业务净增量变动限制设置!BE192</f>
        <v>0</v>
      </c>
      <c r="BF247" s="92">
        <f>存量业务到期结构!U26+业务净增量变动限制设置!BF192</f>
        <v>0</v>
      </c>
      <c r="BG247" s="92">
        <f>存量业务到期结构!V26+业务净增量变动限制设置!BG192</f>
        <v>0</v>
      </c>
      <c r="BH247" s="92">
        <f>存量业务到期结构!W26+业务净增量变动限制设置!BH192</f>
        <v>0</v>
      </c>
      <c r="BI247" s="92">
        <f>存量业务到期结构!X26+业务净增量变动限制设置!BI192</f>
        <v>0</v>
      </c>
      <c r="BJ247" s="92">
        <f>存量业务到期结构!Y26+业务净增量变动限制设置!BJ192</f>
        <v>0</v>
      </c>
      <c r="BK247" s="92">
        <f>存量业务到期结构!Z26+业务净增量变动限制设置!BK192</f>
        <v>0</v>
      </c>
      <c r="BL247" s="92">
        <f>存量业务到期结构!AA26+业务净增量变动限制设置!BL192</f>
        <v>0</v>
      </c>
      <c r="BM247" s="92">
        <f>存量业务到期结构!AB26+业务净增量变动限制设置!BM192</f>
        <v>0</v>
      </c>
      <c r="BN247" s="92">
        <f>存量业务到期结构!AC26+业务净增量变动限制设置!BN192</f>
        <v>0</v>
      </c>
      <c r="BO247" s="92">
        <f>存量业务到期结构!AD26+业务净增量变动限制设置!BO192</f>
        <v>0</v>
      </c>
      <c r="BP247" s="92">
        <f>存量业务到期结构!AE26+业务净增量变动限制设置!BP192</f>
        <v>0</v>
      </c>
      <c r="BQ247" s="92">
        <f>存量业务到期结构!AF26+业务净增量变动限制设置!BQ192</f>
        <v>0</v>
      </c>
      <c r="BR247" s="92">
        <f>存量业务到期结构!AG26+业务净增量变动限制设置!BR192</f>
        <v>0</v>
      </c>
      <c r="BS247" s="92">
        <f>存量业务到期结构!AH26+业务净增量变动限制设置!BS192</f>
        <v>0</v>
      </c>
      <c r="BT247" s="92">
        <f>存量业务到期结构!AI26+业务净增量变动限制设置!BT192</f>
        <v>0</v>
      </c>
      <c r="BU247" s="92">
        <f>存量业务到期结构!AJ26+业务净增量变动限制设置!BU192</f>
        <v>0</v>
      </c>
      <c r="BV247" s="92">
        <f>存量业务到期结构!AK26+业务净增量变动限制设置!BV192</f>
        <v>0</v>
      </c>
      <c r="BW247" s="92">
        <f>存量业务到期结构!AL26+业务净增量变动限制设置!BW192</f>
        <v>0</v>
      </c>
      <c r="BX247" s="92">
        <f>存量业务到期结构!AM26+业务净增量变动限制设置!BX192</f>
        <v>0</v>
      </c>
      <c r="BY247" s="92">
        <f>存量业务到期结构!AN26+业务净增量变动限制设置!BY192</f>
        <v>0</v>
      </c>
      <c r="BZ247" s="92">
        <f>存量业务到期结构!AO26+业务净增量变动限制设置!BZ192</f>
        <v>0</v>
      </c>
      <c r="CA247" s="92">
        <f>存量业务到期结构!AP26+业务净增量变动限制设置!CA192</f>
        <v>0</v>
      </c>
      <c r="CB247" s="92">
        <f>存量业务到期结构!AQ26+业务净增量变动限制设置!CB192</f>
        <v>0</v>
      </c>
      <c r="CC247" s="92">
        <f>存量业务到期结构!AR26+业务净增量变动限制设置!CC192</f>
        <v>0</v>
      </c>
      <c r="CD247" s="92">
        <f>存量业务到期结构!AS26+业务净增量变动限制设置!CD192</f>
        <v>0</v>
      </c>
    </row>
    <row r="248" spans="1:82" ht="16.5">
      <c r="A248" s="17" t="str">
        <f t="shared" si="6"/>
        <v>买入返售票据</v>
      </c>
      <c r="B248" s="92">
        <f>存量业务到期结构!F27+业务净增量变动限制设置!B193</f>
        <v>54.544126778770007</v>
      </c>
      <c r="C248" s="92">
        <f>存量业务到期结构!G27+业务净增量变动限制设置!C193</f>
        <v>71.130025000000003</v>
      </c>
      <c r="D248" s="92">
        <f>存量业务到期结构!H27+业务净增量变动限制设置!D193</f>
        <v>1.7927280481364001</v>
      </c>
      <c r="E248" s="92">
        <f>存量业务到期结构!I27+业务净增量变动限制设置!E193</f>
        <v>1.7568534871736718</v>
      </c>
      <c r="F248" s="92">
        <f>存量业务到期结构!J27+业务净增量变动限制设置!F193</f>
        <v>1.7216964174301985</v>
      </c>
      <c r="G248" s="92">
        <f>存量业务到期结构!K27+业务净增量变动限制设置!G193</f>
        <v>1.7561503457788024</v>
      </c>
      <c r="H248" s="92">
        <f>存量业务到期结构!L27+业务净增量变动限制设置!H193</f>
        <v>1.7912933526943784</v>
      </c>
      <c r="I248" s="92">
        <f>存量业务到期结构!M27+业务净增量变动限制设置!I193</f>
        <v>1.8271392197482661</v>
      </c>
      <c r="J248" s="92">
        <f>存量业务到期结构!N27+业务净增量变动限制设置!J193</f>
        <v>1.7905764353533007</v>
      </c>
      <c r="K248" s="92">
        <f>存量业务到期结构!O27+业务净增量变动限制设置!K193</f>
        <v>1.8264079628091545</v>
      </c>
      <c r="L248" s="92">
        <f>存量业务到期结构!P27+业务净增量变动限制设置!L193</f>
        <v>1.7898598035529716</v>
      </c>
      <c r="M248" s="92">
        <f>存量业务到期结构!Q27+业务净增量变动限制设置!M193</f>
        <v>1.8256769996240312</v>
      </c>
      <c r="N248" s="92">
        <f>存量业务到期结构!R27+业务净增量变动限制设置!N193</f>
        <v>1.8622105329498462</v>
      </c>
      <c r="O248" s="92">
        <f>存量业务到期结构!S27+业务净增量变动限制设置!O193</f>
        <v>1.8270429792895122</v>
      </c>
      <c r="P248" s="92">
        <f>存量业务到期结构!T27+业务净增量变动限制设置!P193</f>
        <v>0</v>
      </c>
      <c r="Q248" s="92">
        <f>存量业务到期结构!U27+业务净增量变动限制设置!Q193</f>
        <v>0</v>
      </c>
      <c r="R248" s="92">
        <f>存量业务到期结构!V27+业务净增量变动限制设置!R193</f>
        <v>0</v>
      </c>
      <c r="S248" s="92">
        <f>存量业务到期结构!W27+业务净增量变动限制设置!S193</f>
        <v>0</v>
      </c>
      <c r="T248" s="92">
        <f>存量业务到期结构!X27+业务净增量变动限制设置!T193</f>
        <v>0</v>
      </c>
      <c r="U248" s="92">
        <f>存量业务到期结构!Y27+业务净增量变动限制设置!U193</f>
        <v>0</v>
      </c>
      <c r="V248" s="92">
        <f>存量业务到期结构!Z27+业务净增量变动限制设置!V193</f>
        <v>0</v>
      </c>
      <c r="W248" s="92">
        <f>存量业务到期结构!AA27+业务净增量变动限制设置!W193</f>
        <v>0</v>
      </c>
      <c r="X248" s="92">
        <f>存量业务到期结构!AB27+业务净增量变动限制设置!X193</f>
        <v>0</v>
      </c>
      <c r="Y248" s="92">
        <f>存量业务到期结构!AC27+业务净增量变动限制设置!Y193</f>
        <v>0</v>
      </c>
      <c r="Z248" s="92">
        <f>存量业务到期结构!AD27+业务净增量变动限制设置!Z193</f>
        <v>0</v>
      </c>
      <c r="AA248" s="92">
        <f>存量业务到期结构!AE27+业务净增量变动限制设置!AA193</f>
        <v>0</v>
      </c>
      <c r="AB248" s="92">
        <f>存量业务到期结构!AF27+业务净增量变动限制设置!AB193</f>
        <v>0</v>
      </c>
      <c r="AC248" s="92">
        <f>存量业务到期结构!AG27+业务净增量变动限制设置!AC193</f>
        <v>0</v>
      </c>
      <c r="AD248" s="92">
        <f>存量业务到期结构!AH27+业务净增量变动限制设置!AD193</f>
        <v>0</v>
      </c>
      <c r="AE248" s="92">
        <f>存量业务到期结构!AI27+业务净增量变动限制设置!AE193</f>
        <v>0</v>
      </c>
      <c r="AF248" s="92">
        <f>存量业务到期结构!AJ27+业务净增量变动限制设置!AF193</f>
        <v>0</v>
      </c>
      <c r="AG248" s="92">
        <f>存量业务到期结构!AK27+业务净增量变动限制设置!AG193</f>
        <v>0</v>
      </c>
      <c r="AH248" s="92">
        <f>存量业务到期结构!AL27+业务净增量变动限制设置!AH193</f>
        <v>0</v>
      </c>
      <c r="AI248" s="92">
        <f>存量业务到期结构!AM27+业务净增量变动限制设置!AI193</f>
        <v>0</v>
      </c>
      <c r="AJ248" s="92">
        <f>存量业务到期结构!AN27+业务净增量变动限制设置!AJ193</f>
        <v>0</v>
      </c>
      <c r="AK248" s="92">
        <f>存量业务到期结构!AO27+业务净增量变动限制设置!AK193</f>
        <v>0</v>
      </c>
      <c r="AL248" s="92">
        <f>存量业务到期结构!AP27+业务净增量变动限制设置!AL193</f>
        <v>0</v>
      </c>
      <c r="AM248" s="92">
        <f>存量业务到期结构!AQ27+业务净增量变动限制设置!AM193</f>
        <v>0</v>
      </c>
      <c r="AN248" s="92">
        <f>存量业务到期结构!AR27+业务净增量变动限制设置!AN193</f>
        <v>0</v>
      </c>
      <c r="AO248" s="92">
        <f>存量业务到期结构!AS27+业务净增量变动限制设置!AO193</f>
        <v>0</v>
      </c>
      <c r="AQ248" s="92">
        <f>存量业务到期结构!F27+业务净增量变动限制设置!AQ193</f>
        <v>43.508377406820003</v>
      </c>
      <c r="AR248" s="92">
        <f>存量业务到期结构!G27+业务净增量变动限制设置!AR193</f>
        <v>46.130025000000003</v>
      </c>
      <c r="AS248" s="92">
        <f>存量业务到期结构!H27+业务净增量变动限制设置!AS193</f>
        <v>-1.7927280481364001</v>
      </c>
      <c r="AT248" s="92">
        <f>存量业务到期结构!I27+业务净增量变动限制设置!AT193</f>
        <v>-1.7568534871736718</v>
      </c>
      <c r="AU248" s="92">
        <f>存量业务到期结构!J27+业务净增量变动限制设置!AU193</f>
        <v>-1.7216964174301985</v>
      </c>
      <c r="AV248" s="92">
        <f>存量业务到期结构!K27+业务净增量变动限制设置!AV193</f>
        <v>-1.7561503457788024</v>
      </c>
      <c r="AW248" s="92">
        <f>存量业务到期结构!L27+业务净增量变动限制设置!AW193</f>
        <v>-1.7912933526943784</v>
      </c>
      <c r="AX248" s="92">
        <f>存量业务到期结构!M27+业务净增量变动限制设置!AX193</f>
        <v>-1.8271392197482661</v>
      </c>
      <c r="AY248" s="92">
        <f>存量业务到期结构!N27+业务净增量变动限制设置!AY193</f>
        <v>-1.7905764353533007</v>
      </c>
      <c r="AZ248" s="92">
        <f>存量业务到期结构!O27+业务净增量变动限制设置!AZ193</f>
        <v>-1.8264079628091545</v>
      </c>
      <c r="BA248" s="92">
        <f>存量业务到期结构!P27+业务净增量变动限制设置!BA193</f>
        <v>-1.7898598035529716</v>
      </c>
      <c r="BB248" s="92">
        <f>存量业务到期结构!Q27+业务净增量变动限制设置!BB193</f>
        <v>-1.8256769996240312</v>
      </c>
      <c r="BC248" s="92">
        <f>存量业务到期结构!R27+业务净增量变动限制设置!BC193</f>
        <v>-1.8622105329498462</v>
      </c>
      <c r="BD248" s="92">
        <f>存量业务到期结构!S27+业务净增量变动限制设置!BD193</f>
        <v>-1.8270429792895122</v>
      </c>
      <c r="BE248" s="92">
        <f>存量业务到期结构!T27+业务净增量变动限制设置!BE193</f>
        <v>0</v>
      </c>
      <c r="BF248" s="92">
        <f>存量业务到期结构!U27+业务净增量变动限制设置!BF193</f>
        <v>0</v>
      </c>
      <c r="BG248" s="92">
        <f>存量业务到期结构!V27+业务净增量变动限制设置!BG193</f>
        <v>0</v>
      </c>
      <c r="BH248" s="92">
        <f>存量业务到期结构!W27+业务净增量变动限制设置!BH193</f>
        <v>0</v>
      </c>
      <c r="BI248" s="92">
        <f>存量业务到期结构!X27+业务净增量变动限制设置!BI193</f>
        <v>0</v>
      </c>
      <c r="BJ248" s="92">
        <f>存量业务到期结构!Y27+业务净增量变动限制设置!BJ193</f>
        <v>0</v>
      </c>
      <c r="BK248" s="92">
        <f>存量业务到期结构!Z27+业务净增量变动限制设置!BK193</f>
        <v>0</v>
      </c>
      <c r="BL248" s="92">
        <f>存量业务到期结构!AA27+业务净增量变动限制设置!BL193</f>
        <v>0</v>
      </c>
      <c r="BM248" s="92">
        <f>存量业务到期结构!AB27+业务净增量变动限制设置!BM193</f>
        <v>0</v>
      </c>
      <c r="BN248" s="92">
        <f>存量业务到期结构!AC27+业务净增量变动限制设置!BN193</f>
        <v>0</v>
      </c>
      <c r="BO248" s="92">
        <f>存量业务到期结构!AD27+业务净增量变动限制设置!BO193</f>
        <v>0</v>
      </c>
      <c r="BP248" s="92">
        <f>存量业务到期结构!AE27+业务净增量变动限制设置!BP193</f>
        <v>0</v>
      </c>
      <c r="BQ248" s="92">
        <f>存量业务到期结构!AF27+业务净增量变动限制设置!BQ193</f>
        <v>0</v>
      </c>
      <c r="BR248" s="92">
        <f>存量业务到期结构!AG27+业务净增量变动限制设置!BR193</f>
        <v>0</v>
      </c>
      <c r="BS248" s="92">
        <f>存量业务到期结构!AH27+业务净增量变动限制设置!BS193</f>
        <v>0</v>
      </c>
      <c r="BT248" s="92">
        <f>存量业务到期结构!AI27+业务净增量变动限制设置!BT193</f>
        <v>0</v>
      </c>
      <c r="BU248" s="92">
        <f>存量业务到期结构!AJ27+业务净增量变动限制设置!BU193</f>
        <v>0</v>
      </c>
      <c r="BV248" s="92">
        <f>存量业务到期结构!AK27+业务净增量变动限制设置!BV193</f>
        <v>0</v>
      </c>
      <c r="BW248" s="92">
        <f>存量业务到期结构!AL27+业务净增量变动限制设置!BW193</f>
        <v>0</v>
      </c>
      <c r="BX248" s="92">
        <f>存量业务到期结构!AM27+业务净增量变动限制设置!BX193</f>
        <v>0</v>
      </c>
      <c r="BY248" s="92">
        <f>存量业务到期结构!AN27+业务净增量变动限制设置!BY193</f>
        <v>0</v>
      </c>
      <c r="BZ248" s="92">
        <f>存量业务到期结构!AO27+业务净增量变动限制设置!BZ193</f>
        <v>0</v>
      </c>
      <c r="CA248" s="92">
        <f>存量业务到期结构!AP27+业务净增量变动限制设置!CA193</f>
        <v>0</v>
      </c>
      <c r="CB248" s="92">
        <f>存量业务到期结构!AQ27+业务净增量变动限制设置!CB193</f>
        <v>0</v>
      </c>
      <c r="CC248" s="92">
        <f>存量业务到期结构!AR27+业务净增量变动限制设置!CC193</f>
        <v>0</v>
      </c>
      <c r="CD248" s="92">
        <f>存量业务到期结构!AS27+业务净增量变动限制设置!CD193</f>
        <v>0</v>
      </c>
    </row>
    <row r="249" spans="1:82" ht="16.5">
      <c r="A249" s="17" t="str">
        <f t="shared" si="6"/>
        <v>买入返售其他</v>
      </c>
      <c r="B249" s="92">
        <f>存量业务到期结构!F28+业务净增量变动限制设置!B194</f>
        <v>2.04</v>
      </c>
      <c r="C249" s="92">
        <f>存量业务到期结构!G28+业务净增量变动限制设置!C194</f>
        <v>3.918E-2</v>
      </c>
      <c r="D249" s="92">
        <f>存量业务到期结构!H28+业务净增量变动限制设置!D194</f>
        <v>3.8376399999999998E-2</v>
      </c>
      <c r="E249" s="92">
        <f>存量业务到期结构!I28+业务净增量变动限制设置!E194</f>
        <v>3.7588871999999995E-2</v>
      </c>
      <c r="F249" s="92">
        <f>存量业务到期结构!J28+业务净增量变动限制设置!F194</f>
        <v>3.6817094559999999E-2</v>
      </c>
      <c r="G249" s="92">
        <f>存量业务到期结构!K28+业务净增量变动限制设置!G194</f>
        <v>3.6060752668799996E-2</v>
      </c>
      <c r="H249" s="92">
        <f>存量业务到期结构!L28+业务净增量变动限制设置!H194</f>
        <v>3.5319537615423995E-2</v>
      </c>
      <c r="I249" s="92">
        <f>存量业务到期结构!M28+业务净增量变动限制设置!I194</f>
        <v>3.6045928367732474E-2</v>
      </c>
      <c r="J249" s="92">
        <f>存量业务到期结构!N28+业务净增量变动限制设置!J194</f>
        <v>3.5305009957283973E-2</v>
      </c>
      <c r="K249" s="92">
        <f>存量业务到期结构!O28+业务净增量变动限制设置!K194</f>
        <v>3.6031108905217483E-2</v>
      </c>
      <c r="L249" s="92">
        <f>存量业务到期结构!P28+业务净增量变动限制设置!L194</f>
        <v>3.6771731083321831E-2</v>
      </c>
      <c r="M249" s="92">
        <f>存量业务到期结构!Q28+业务净增量变动限制设置!M194</f>
        <v>3.7527159038322322E-2</v>
      </c>
      <c r="N249" s="92">
        <f>存量业务到期结构!R28+业务净增量变动限制设置!N194</f>
        <v>3.8297695552423322E-2</v>
      </c>
      <c r="O249" s="92">
        <f>存量业务到期结构!S28+业务净增量变动限制设置!O194</f>
        <v>3.9083649463471794E-2</v>
      </c>
      <c r="P249" s="92">
        <f>存量业务到期结构!T28+业务净增量变动限制设置!P194</f>
        <v>0</v>
      </c>
      <c r="Q249" s="92">
        <f>存量业务到期结构!U28+业务净增量变动限制设置!Q194</f>
        <v>0</v>
      </c>
      <c r="R249" s="92">
        <f>存量业务到期结构!V28+业务净增量变动限制设置!R194</f>
        <v>0</v>
      </c>
      <c r="S249" s="92">
        <f>存量业务到期结构!W28+业务净增量变动限制设置!S194</f>
        <v>0</v>
      </c>
      <c r="T249" s="92">
        <f>存量业务到期结构!X28+业务净增量变动限制设置!T194</f>
        <v>0</v>
      </c>
      <c r="U249" s="92">
        <f>存量业务到期结构!Y28+业务净增量变动限制设置!U194</f>
        <v>0</v>
      </c>
      <c r="V249" s="92">
        <f>存量业务到期结构!Z28+业务净增量变动限制设置!V194</f>
        <v>0</v>
      </c>
      <c r="W249" s="92">
        <f>存量业务到期结构!AA28+业务净增量变动限制设置!W194</f>
        <v>0</v>
      </c>
      <c r="X249" s="92">
        <f>存量业务到期结构!AB28+业务净增量变动限制设置!X194</f>
        <v>0</v>
      </c>
      <c r="Y249" s="92">
        <f>存量业务到期结构!AC28+业务净增量变动限制设置!Y194</f>
        <v>0</v>
      </c>
      <c r="Z249" s="92">
        <f>存量业务到期结构!AD28+业务净增量变动限制设置!Z194</f>
        <v>0</v>
      </c>
      <c r="AA249" s="92">
        <f>存量业务到期结构!AE28+业务净增量变动限制设置!AA194</f>
        <v>0</v>
      </c>
      <c r="AB249" s="92">
        <f>存量业务到期结构!AF28+业务净增量变动限制设置!AB194</f>
        <v>0</v>
      </c>
      <c r="AC249" s="92">
        <f>存量业务到期结构!AG28+业务净增量变动限制设置!AC194</f>
        <v>0</v>
      </c>
      <c r="AD249" s="92">
        <f>存量业务到期结构!AH28+业务净增量变动限制设置!AD194</f>
        <v>0</v>
      </c>
      <c r="AE249" s="92">
        <f>存量业务到期结构!AI28+业务净增量变动限制设置!AE194</f>
        <v>0</v>
      </c>
      <c r="AF249" s="92">
        <f>存量业务到期结构!AJ28+业务净增量变动限制设置!AF194</f>
        <v>0</v>
      </c>
      <c r="AG249" s="92">
        <f>存量业务到期结构!AK28+业务净增量变动限制设置!AG194</f>
        <v>0</v>
      </c>
      <c r="AH249" s="92">
        <f>存量业务到期结构!AL28+业务净增量变动限制设置!AH194</f>
        <v>0</v>
      </c>
      <c r="AI249" s="92">
        <f>存量业务到期结构!AM28+业务净增量变动限制设置!AI194</f>
        <v>0</v>
      </c>
      <c r="AJ249" s="92">
        <f>存量业务到期结构!AN28+业务净增量变动限制设置!AJ194</f>
        <v>0</v>
      </c>
      <c r="AK249" s="92">
        <f>存量业务到期结构!AO28+业务净增量变动限制设置!AK194</f>
        <v>0</v>
      </c>
      <c r="AL249" s="92">
        <f>存量业务到期结构!AP28+业务净增量变动限制设置!AL194</f>
        <v>0</v>
      </c>
      <c r="AM249" s="92">
        <f>存量业务到期结构!AQ28+业务净增量变动限制设置!AM194</f>
        <v>0</v>
      </c>
      <c r="AN249" s="92">
        <f>存量业务到期结构!AR28+业务净增量变动限制设置!AN194</f>
        <v>0</v>
      </c>
      <c r="AO249" s="92">
        <f>存量业务到期结构!AS28+业务净增量变动限制设置!AO194</f>
        <v>0</v>
      </c>
      <c r="AQ249" s="92">
        <f>存量业务到期结构!F28+业务净增量变动限制设置!AQ194</f>
        <v>1.96</v>
      </c>
      <c r="AR249" s="92">
        <f>存量业务到期结构!G28+业务净增量变动限制设置!AR194</f>
        <v>-3.918E-2</v>
      </c>
      <c r="AS249" s="92">
        <f>存量业务到期结构!H28+业务净增量变动限制设置!AS194</f>
        <v>-3.8376399999999998E-2</v>
      </c>
      <c r="AT249" s="92">
        <f>存量业务到期结构!I28+业务净增量变动限制设置!AT194</f>
        <v>-3.7588871999999995E-2</v>
      </c>
      <c r="AU249" s="92">
        <f>存量业务到期结构!J28+业务净增量变动限制设置!AU194</f>
        <v>-3.6817094559999999E-2</v>
      </c>
      <c r="AV249" s="92">
        <f>存量业务到期结构!K28+业务净增量变动限制设置!AV194</f>
        <v>-3.6060752668799996E-2</v>
      </c>
      <c r="AW249" s="92">
        <f>存量业务到期结构!L28+业务净增量变动限制设置!AW194</f>
        <v>-3.5319537615423995E-2</v>
      </c>
      <c r="AX249" s="92">
        <f>存量业务到期结构!M28+业务净增量变动限制设置!AX194</f>
        <v>-3.6045928367732474E-2</v>
      </c>
      <c r="AY249" s="92">
        <f>存量业务到期结构!N28+业务净增量变动限制设置!AY194</f>
        <v>-3.5305009957283973E-2</v>
      </c>
      <c r="AZ249" s="92">
        <f>存量业务到期结构!O28+业务净增量变动限制设置!AZ194</f>
        <v>-3.6031108905217483E-2</v>
      </c>
      <c r="BA249" s="92">
        <f>存量业务到期结构!P28+业务净增量变动限制设置!BA194</f>
        <v>-3.6771731083321831E-2</v>
      </c>
      <c r="BB249" s="92">
        <f>存量业务到期结构!Q28+业务净增量变动限制设置!BB194</f>
        <v>-3.7527159038322322E-2</v>
      </c>
      <c r="BC249" s="92">
        <f>存量业务到期结构!R28+业务净增量变动限制设置!BC194</f>
        <v>-3.8297695552423322E-2</v>
      </c>
      <c r="BD249" s="92">
        <f>存量业务到期结构!S28+业务净增量变动限制设置!BD194</f>
        <v>-3.9083649463471794E-2</v>
      </c>
      <c r="BE249" s="92">
        <f>存量业务到期结构!T28+业务净增量变动限制设置!BE194</f>
        <v>0</v>
      </c>
      <c r="BF249" s="92">
        <f>存量业务到期结构!U28+业务净增量变动限制设置!BF194</f>
        <v>0</v>
      </c>
      <c r="BG249" s="92">
        <f>存量业务到期结构!V28+业务净增量变动限制设置!BG194</f>
        <v>0</v>
      </c>
      <c r="BH249" s="92">
        <f>存量业务到期结构!W28+业务净增量变动限制设置!BH194</f>
        <v>0</v>
      </c>
      <c r="BI249" s="92">
        <f>存量业务到期结构!X28+业务净增量变动限制设置!BI194</f>
        <v>0</v>
      </c>
      <c r="BJ249" s="92">
        <f>存量业务到期结构!Y28+业务净增量变动限制设置!BJ194</f>
        <v>0</v>
      </c>
      <c r="BK249" s="92">
        <f>存量业务到期结构!Z28+业务净增量变动限制设置!BK194</f>
        <v>0</v>
      </c>
      <c r="BL249" s="92">
        <f>存量业务到期结构!AA28+业务净增量变动限制设置!BL194</f>
        <v>0</v>
      </c>
      <c r="BM249" s="92">
        <f>存量业务到期结构!AB28+业务净增量变动限制设置!BM194</f>
        <v>0</v>
      </c>
      <c r="BN249" s="92">
        <f>存量业务到期结构!AC28+业务净增量变动限制设置!BN194</f>
        <v>0</v>
      </c>
      <c r="BO249" s="92">
        <f>存量业务到期结构!AD28+业务净增量变动限制设置!BO194</f>
        <v>0</v>
      </c>
      <c r="BP249" s="92">
        <f>存量业务到期结构!AE28+业务净增量变动限制设置!BP194</f>
        <v>0</v>
      </c>
      <c r="BQ249" s="92">
        <f>存量业务到期结构!AF28+业务净增量变动限制设置!BQ194</f>
        <v>0</v>
      </c>
      <c r="BR249" s="92">
        <f>存量业务到期结构!AG28+业务净增量变动限制设置!BR194</f>
        <v>0</v>
      </c>
      <c r="BS249" s="92">
        <f>存量业务到期结构!AH28+业务净增量变动限制设置!BS194</f>
        <v>0</v>
      </c>
      <c r="BT249" s="92">
        <f>存量业务到期结构!AI28+业务净增量变动限制设置!BT194</f>
        <v>0</v>
      </c>
      <c r="BU249" s="92">
        <f>存量业务到期结构!AJ28+业务净增量变动限制设置!BU194</f>
        <v>0</v>
      </c>
      <c r="BV249" s="92">
        <f>存量业务到期结构!AK28+业务净增量变动限制设置!BV194</f>
        <v>0</v>
      </c>
      <c r="BW249" s="92">
        <f>存量业务到期结构!AL28+业务净增量变动限制设置!BW194</f>
        <v>0</v>
      </c>
      <c r="BX249" s="92">
        <f>存量业务到期结构!AM28+业务净增量变动限制设置!BX194</f>
        <v>0</v>
      </c>
      <c r="BY249" s="92">
        <f>存量业务到期结构!AN28+业务净增量变动限制设置!BY194</f>
        <v>0</v>
      </c>
      <c r="BZ249" s="92">
        <f>存量业务到期结构!AO28+业务净增量变动限制设置!BZ194</f>
        <v>0</v>
      </c>
      <c r="CA249" s="92">
        <f>存量业务到期结构!AP28+业务净增量变动限制设置!CA194</f>
        <v>0</v>
      </c>
      <c r="CB249" s="92">
        <f>存量业务到期结构!AQ28+业务净增量变动限制设置!CB194</f>
        <v>0</v>
      </c>
      <c r="CC249" s="92">
        <f>存量业务到期结构!AR28+业务净增量变动限制设置!CC194</f>
        <v>0</v>
      </c>
      <c r="CD249" s="92">
        <f>存量业务到期结构!AS28+业务净增量变动限制设置!CD194</f>
        <v>0</v>
      </c>
    </row>
    <row r="250" spans="1:82" ht="15">
      <c r="A250" s="14" t="str">
        <f t="shared" si="6"/>
        <v>负债端</v>
      </c>
      <c r="B250" s="75"/>
      <c r="C250" s="75"/>
      <c r="D250" s="75"/>
      <c r="E250" s="75"/>
      <c r="F250" s="75"/>
      <c r="G250" s="75"/>
      <c r="H250" s="75"/>
      <c r="I250" s="75"/>
      <c r="J250" s="75"/>
      <c r="K250" s="75"/>
      <c r="L250" s="75"/>
      <c r="M250" s="75"/>
      <c r="N250" s="75"/>
      <c r="O250" s="75"/>
      <c r="P250" s="75"/>
      <c r="Q250" s="75"/>
      <c r="R250" s="75"/>
      <c r="S250" s="75"/>
      <c r="T250" s="75"/>
      <c r="U250" s="75"/>
      <c r="V250" s="75"/>
      <c r="W250" s="75"/>
      <c r="X250" s="75"/>
      <c r="Y250" s="75"/>
      <c r="Z250" s="75"/>
      <c r="AA250" s="75"/>
      <c r="AB250" s="75"/>
      <c r="AC250" s="75"/>
      <c r="AD250" s="75"/>
      <c r="AE250" s="75"/>
      <c r="AF250" s="75"/>
      <c r="AG250" s="75"/>
      <c r="AH250" s="75"/>
      <c r="AI250" s="75"/>
      <c r="AJ250" s="75"/>
      <c r="AK250" s="75"/>
      <c r="AL250" s="75"/>
      <c r="AM250" s="75"/>
      <c r="AN250" s="75"/>
      <c r="AO250" s="75"/>
      <c r="AQ250" s="75"/>
      <c r="AR250" s="75"/>
      <c r="AS250" s="75"/>
      <c r="AT250" s="75"/>
      <c r="AU250" s="75"/>
      <c r="AV250" s="75"/>
      <c r="AW250" s="75"/>
      <c r="AX250" s="75"/>
      <c r="AY250" s="75"/>
      <c r="AZ250" s="75"/>
      <c r="BA250" s="75"/>
      <c r="BB250" s="75"/>
      <c r="BC250" s="75"/>
      <c r="BD250" s="75"/>
      <c r="BE250" s="75"/>
      <c r="BF250" s="75"/>
      <c r="BG250" s="75"/>
      <c r="BH250" s="75"/>
      <c r="BI250" s="75"/>
      <c r="BJ250" s="75"/>
      <c r="BK250" s="75"/>
      <c r="BL250" s="75"/>
      <c r="BM250" s="75"/>
      <c r="BN250" s="75"/>
      <c r="BO250" s="75"/>
      <c r="BP250" s="75"/>
      <c r="BQ250" s="75"/>
      <c r="BR250" s="75"/>
      <c r="BS250" s="75"/>
      <c r="BT250" s="75"/>
      <c r="BU250" s="75"/>
      <c r="BV250" s="75"/>
      <c r="BW250" s="75"/>
      <c r="BX250" s="75"/>
      <c r="BY250" s="75"/>
      <c r="BZ250" s="75"/>
      <c r="CA250" s="75"/>
      <c r="CB250" s="75"/>
      <c r="CC250" s="75"/>
      <c r="CD250" s="75"/>
    </row>
    <row r="251" spans="1:82" ht="15">
      <c r="A251" s="15" t="str">
        <f t="shared" si="6"/>
        <v>客户存款</v>
      </c>
      <c r="B251" s="75"/>
      <c r="C251" s="75"/>
      <c r="D251" s="75"/>
      <c r="E251" s="75"/>
      <c r="F251" s="75"/>
      <c r="G251" s="75"/>
      <c r="H251" s="75"/>
      <c r="I251" s="75"/>
      <c r="J251" s="75"/>
      <c r="K251" s="75"/>
      <c r="L251" s="75"/>
      <c r="M251" s="75"/>
      <c r="N251" s="75"/>
      <c r="O251" s="75"/>
      <c r="P251" s="75"/>
      <c r="Q251" s="75"/>
      <c r="R251" s="75"/>
      <c r="S251" s="75"/>
      <c r="T251" s="75"/>
      <c r="U251" s="75"/>
      <c r="V251" s="75"/>
      <c r="W251" s="75"/>
      <c r="X251" s="75"/>
      <c r="Y251" s="75"/>
      <c r="Z251" s="75"/>
      <c r="AA251" s="75"/>
      <c r="AB251" s="75"/>
      <c r="AC251" s="75"/>
      <c r="AD251" s="75"/>
      <c r="AE251" s="75"/>
      <c r="AF251" s="75"/>
      <c r="AG251" s="75"/>
      <c r="AH251" s="75"/>
      <c r="AI251" s="75"/>
      <c r="AJ251" s="75"/>
      <c r="AK251" s="75"/>
      <c r="AL251" s="75"/>
      <c r="AM251" s="75"/>
      <c r="AN251" s="75"/>
      <c r="AO251" s="75"/>
      <c r="AQ251" s="75"/>
      <c r="AR251" s="75"/>
      <c r="AS251" s="75"/>
      <c r="AT251" s="75"/>
      <c r="AU251" s="75"/>
      <c r="AV251" s="75"/>
      <c r="AW251" s="75"/>
      <c r="AX251" s="75"/>
      <c r="AY251" s="75"/>
      <c r="AZ251" s="75"/>
      <c r="BA251" s="75"/>
      <c r="BB251" s="75"/>
      <c r="BC251" s="75"/>
      <c r="BD251" s="75"/>
      <c r="BE251" s="75"/>
      <c r="BF251" s="75"/>
      <c r="BG251" s="75"/>
      <c r="BH251" s="75"/>
      <c r="BI251" s="75"/>
      <c r="BJ251" s="75"/>
      <c r="BK251" s="75"/>
      <c r="BL251" s="75"/>
      <c r="BM251" s="75"/>
      <c r="BN251" s="75"/>
      <c r="BO251" s="75"/>
      <c r="BP251" s="75"/>
      <c r="BQ251" s="75"/>
      <c r="BR251" s="75"/>
      <c r="BS251" s="75"/>
      <c r="BT251" s="75"/>
      <c r="BU251" s="75"/>
      <c r="BV251" s="75"/>
      <c r="BW251" s="75"/>
      <c r="BX251" s="75"/>
      <c r="BY251" s="75"/>
      <c r="BZ251" s="75"/>
      <c r="CA251" s="75"/>
      <c r="CB251" s="75"/>
      <c r="CC251" s="75"/>
      <c r="CD251" s="75"/>
    </row>
    <row r="252" spans="1:82" ht="16.5">
      <c r="A252" s="16" t="str">
        <f t="shared" si="6"/>
        <v>对公存款</v>
      </c>
      <c r="B252" s="75"/>
      <c r="C252" s="75"/>
      <c r="D252" s="75"/>
      <c r="E252" s="75"/>
      <c r="F252" s="75"/>
      <c r="G252" s="75"/>
      <c r="H252" s="75"/>
      <c r="I252" s="75"/>
      <c r="J252" s="75"/>
      <c r="K252" s="75"/>
      <c r="L252" s="75"/>
      <c r="M252" s="75"/>
      <c r="N252" s="75"/>
      <c r="O252" s="75"/>
      <c r="P252" s="75"/>
      <c r="Q252" s="75"/>
      <c r="R252" s="75"/>
      <c r="S252" s="75"/>
      <c r="T252" s="75"/>
      <c r="U252" s="75"/>
      <c r="V252" s="75"/>
      <c r="W252" s="75"/>
      <c r="X252" s="75"/>
      <c r="Y252" s="75"/>
      <c r="Z252" s="75"/>
      <c r="AA252" s="75"/>
      <c r="AB252" s="75"/>
      <c r="AC252" s="75"/>
      <c r="AD252" s="75"/>
      <c r="AE252" s="75"/>
      <c r="AF252" s="75"/>
      <c r="AG252" s="75"/>
      <c r="AH252" s="75"/>
      <c r="AI252" s="75"/>
      <c r="AJ252" s="75"/>
      <c r="AK252" s="75"/>
      <c r="AL252" s="75"/>
      <c r="AM252" s="75"/>
      <c r="AN252" s="75"/>
      <c r="AO252" s="75"/>
      <c r="AQ252" s="75"/>
      <c r="AR252" s="75"/>
      <c r="AS252" s="75"/>
      <c r="AT252" s="75"/>
      <c r="AU252" s="75"/>
      <c r="AV252" s="75"/>
      <c r="AW252" s="75"/>
      <c r="AX252" s="75"/>
      <c r="AY252" s="75"/>
      <c r="AZ252" s="75"/>
      <c r="BA252" s="75"/>
      <c r="BB252" s="75"/>
      <c r="BC252" s="75"/>
      <c r="BD252" s="75"/>
      <c r="BE252" s="75"/>
      <c r="BF252" s="75"/>
      <c r="BG252" s="75"/>
      <c r="BH252" s="75"/>
      <c r="BI252" s="75"/>
      <c r="BJ252" s="75"/>
      <c r="BK252" s="75"/>
      <c r="BL252" s="75"/>
      <c r="BM252" s="75"/>
      <c r="BN252" s="75"/>
      <c r="BO252" s="75"/>
      <c r="BP252" s="75"/>
      <c r="BQ252" s="75"/>
      <c r="BR252" s="75"/>
      <c r="BS252" s="75"/>
      <c r="BT252" s="75"/>
      <c r="BU252" s="75"/>
      <c r="BV252" s="75"/>
      <c r="BW252" s="75"/>
      <c r="BX252" s="75"/>
      <c r="BY252" s="75"/>
      <c r="BZ252" s="75"/>
      <c r="CA252" s="75"/>
      <c r="CB252" s="75"/>
      <c r="CC252" s="75"/>
      <c r="CD252" s="75"/>
    </row>
    <row r="253" spans="1:82" ht="16.5">
      <c r="A253" s="17" t="str">
        <f t="shared" si="6"/>
        <v>一般对公定期存款</v>
      </c>
      <c r="B253" s="92">
        <f>存量业务到期结构!F32+业务净增量变动限制设置!B198</f>
        <v>1144.9771882414784</v>
      </c>
      <c r="C253" s="92">
        <f>存量业务到期结构!G32+业务净增量变动限制设置!C198</f>
        <v>797.35460745641387</v>
      </c>
      <c r="D253" s="92">
        <f>存量业务到期结构!H32+业务净增量变动限制设置!D198</f>
        <v>449.70817604246093</v>
      </c>
      <c r="E253" s="92">
        <f>存量业务到期结构!I32+业务净增量变动限制设置!E198</f>
        <v>461.73000972580326</v>
      </c>
      <c r="F253" s="92">
        <f>存量业务到期结构!J32+业务净增量变动限制设置!F198</f>
        <v>217.19931679312714</v>
      </c>
      <c r="G253" s="92">
        <f>存量业务到期结构!K32+业务净增量变动限制设置!G198</f>
        <v>308.886943550551</v>
      </c>
      <c r="H253" s="92">
        <f>存量业务到期结构!L32+业务净增量变动限制设置!H198</f>
        <v>93.376286854174836</v>
      </c>
      <c r="I253" s="92">
        <f>存量业务到期结构!M32+业务净增量变动限制设置!I198</f>
        <v>156.40533956709709</v>
      </c>
      <c r="J253" s="92">
        <f>存量业务到期结构!N32+业务净增量变动限制设置!J198</f>
        <v>109.58238048571927</v>
      </c>
      <c r="K253" s="92">
        <f>存量业务到期结构!O32+业务净增量变动限制设置!K198</f>
        <v>131.28808252564642</v>
      </c>
      <c r="L253" s="92">
        <f>存量业务到期结构!P32+业务净增量变动限制设置!L198</f>
        <v>85.35238354396698</v>
      </c>
      <c r="M253" s="92">
        <f>存量业务到期结构!Q32+业务净增量变动限制设置!M198</f>
        <v>264.69791077249249</v>
      </c>
      <c r="N253" s="92">
        <f>存量业务到期结构!R32+业务净增量变动限制设置!N198</f>
        <v>-3.09520852578693</v>
      </c>
      <c r="O253" s="92">
        <f>存量业务到期结构!S32+业务净增量变动限制设置!O198</f>
        <v>156.78862991308546</v>
      </c>
      <c r="P253" s="92">
        <f>存量业务到期结构!T32+业务净增量变动限制设置!P198</f>
        <v>51.5328678666</v>
      </c>
      <c r="Q253" s="92">
        <f>存量业务到期结构!U32+业务净增量变动限制设置!Q198</f>
        <v>71.991376400799993</v>
      </c>
      <c r="R253" s="92">
        <f>存量业务到期结构!V32+业务净增量变动限制设置!R198</f>
        <v>58.553036805600001</v>
      </c>
      <c r="S253" s="92">
        <f>存量业务到期结构!W32+业务净增量变动限制设置!S198</f>
        <v>38.852612544300001</v>
      </c>
      <c r="T253" s="92">
        <f>存量业务到期结构!X32+业务净增量变动限制设置!T198</f>
        <v>61.458554999999997</v>
      </c>
      <c r="U253" s="92">
        <f>存量业务到期结构!Y32+业务净增量变动限制设置!U198</f>
        <v>73.809753390599994</v>
      </c>
      <c r="V253" s="92">
        <f>存量业务到期结构!Z32+业务净增量变动限制设置!V198</f>
        <v>1309.7976501674998</v>
      </c>
      <c r="W253" s="92">
        <f>存量业务到期结构!AA32+业务净增量变动限制设置!W198</f>
        <v>0</v>
      </c>
      <c r="X253" s="92">
        <f>存量业务到期结构!AB32+业务净增量变动限制设置!X198</f>
        <v>0</v>
      </c>
      <c r="Y253" s="92">
        <f>存量业务到期结构!AC32+业务净增量变动限制设置!Y198</f>
        <v>0</v>
      </c>
      <c r="Z253" s="92">
        <f>存量业务到期结构!AD32+业务净增量变动限制设置!Z198</f>
        <v>0</v>
      </c>
      <c r="AA253" s="92">
        <f>存量业务到期结构!AE32+业务净增量变动限制设置!AA198</f>
        <v>0</v>
      </c>
      <c r="AB253" s="92">
        <f>存量业务到期结构!AF32+业务净增量变动限制设置!AB198</f>
        <v>0</v>
      </c>
      <c r="AC253" s="92">
        <f>存量业务到期结构!AG32+业务净增量变动限制设置!AC198</f>
        <v>0</v>
      </c>
      <c r="AD253" s="92">
        <f>存量业务到期结构!AH32+业务净增量变动限制设置!AD198</f>
        <v>0</v>
      </c>
      <c r="AE253" s="92">
        <f>存量业务到期结构!AI32+业务净增量变动限制设置!AE198</f>
        <v>0</v>
      </c>
      <c r="AF253" s="92">
        <f>存量业务到期结构!AJ32+业务净增量变动限制设置!AF198</f>
        <v>0</v>
      </c>
      <c r="AG253" s="92">
        <f>存量业务到期结构!AK32+业务净增量变动限制设置!AG198</f>
        <v>0</v>
      </c>
      <c r="AH253" s="92">
        <f>存量业务到期结构!AL32+业务净增量变动限制设置!AH198</f>
        <v>0</v>
      </c>
      <c r="AI253" s="92">
        <f>存量业务到期结构!AM32+业务净增量变动限制设置!AI198</f>
        <v>0</v>
      </c>
      <c r="AJ253" s="92">
        <f>存量业务到期结构!AN32+业务净增量变动限制设置!AJ198</f>
        <v>0</v>
      </c>
      <c r="AK253" s="92">
        <f>存量业务到期结构!AO32+业务净增量变动限制设置!AK198</f>
        <v>0</v>
      </c>
      <c r="AL253" s="92">
        <f>存量业务到期结构!AP32+业务净增量变动限制设置!AL198</f>
        <v>0</v>
      </c>
      <c r="AM253" s="92">
        <f>存量业务到期结构!AQ32+业务净增量变动限制设置!AM198</f>
        <v>0</v>
      </c>
      <c r="AN253" s="92">
        <f>存量业务到期结构!AR32+业务净增量变动限制设置!AN198</f>
        <v>0</v>
      </c>
      <c r="AO253" s="92">
        <f>存量业务到期结构!AS32+业务净增量变动限制设置!AO198</f>
        <v>0</v>
      </c>
      <c r="AQ253" s="92">
        <f>存量业务到期结构!F32+业务净增量变动限制设置!AQ198</f>
        <v>1121.8576703996077</v>
      </c>
      <c r="AR253" s="92">
        <f>存量业务到期结构!G32+业务净增量变动限制设置!AR198</f>
        <v>788.44860407438455</v>
      </c>
      <c r="AS253" s="92">
        <f>存量业务到期结构!H32+业务净增量变动限制设置!AS198</f>
        <v>427.98106746924987</v>
      </c>
      <c r="AT253" s="92">
        <f>存量业务到期结构!I32+业务净增量变动限制设置!AT198</f>
        <v>445.0223970400707</v>
      </c>
      <c r="AU253" s="92">
        <f>存量业务到期结构!J32+业务净增量变动限制设置!AU198</f>
        <v>200.48721762075542</v>
      </c>
      <c r="AV253" s="92">
        <f>存量业务到期结构!K32+业务净增量变动限制设置!AV198</f>
        <v>292.17035789154011</v>
      </c>
      <c r="AW253" s="92">
        <f>存量业务到期结构!L32+业务净增量变动限制设置!AW198</f>
        <v>76.655214708524795</v>
      </c>
      <c r="AX253" s="92">
        <f>存量业务到期结构!M32+业务净增量变动限制设置!AX198</f>
        <v>139.67978093480752</v>
      </c>
      <c r="AY253" s="92">
        <f>存量业务到期结构!N32+业务净增量变动限制设置!AY198</f>
        <v>92.852335366790214</v>
      </c>
      <c r="AZ253" s="92">
        <f>存量业务到期结构!O32+业务净增量变动限制设置!AZ198</f>
        <v>114.55355092007893</v>
      </c>
      <c r="BA253" s="92">
        <f>存量业务到期结构!P32+业务净增量变动限制设置!BA198</f>
        <v>68.613365451759648</v>
      </c>
      <c r="BB253" s="92">
        <f>存量业务到期结构!Q32+业务净增量变动限制设置!BB198</f>
        <v>247.95440619364638</v>
      </c>
      <c r="BC253" s="92">
        <f>存量业务到期结构!R32+业务净增量变动限制设置!BC198</f>
        <v>-19.843199591272921</v>
      </c>
      <c r="BD253" s="92">
        <f>存量业务到期结构!S32+业务净增量变动限制设置!BD198</f>
        <v>-75.490004513685449</v>
      </c>
      <c r="BE253" s="92">
        <f>存量业务到期结构!T32+业务净增量变动限制设置!BE198</f>
        <v>51.5328678666</v>
      </c>
      <c r="BF253" s="92">
        <f>存量业务到期结构!U32+业务净增量变动限制设置!BF198</f>
        <v>71.991376400799993</v>
      </c>
      <c r="BG253" s="92">
        <f>存量业务到期结构!V32+业务净增量变动限制设置!BG198</f>
        <v>58.553036805600001</v>
      </c>
      <c r="BH253" s="92">
        <f>存量业务到期结构!W32+业务净增量变动限制设置!BH198</f>
        <v>38.852612544300001</v>
      </c>
      <c r="BI253" s="92">
        <f>存量业务到期结构!X32+业务净增量变动限制设置!BI198</f>
        <v>61.458554999999997</v>
      </c>
      <c r="BJ253" s="92">
        <f>存量业务到期结构!Y32+业务净增量变动限制设置!BJ198</f>
        <v>73.809753390599994</v>
      </c>
      <c r="BK253" s="92">
        <f>存量业务到期结构!Z32+业务净增量变动限制设置!BK198</f>
        <v>1309.7976501674998</v>
      </c>
      <c r="BL253" s="92">
        <f>存量业务到期结构!AA32+业务净增量变动限制设置!BL198</f>
        <v>0</v>
      </c>
      <c r="BM253" s="92">
        <f>存量业务到期结构!AB32+业务净增量变动限制设置!BM198</f>
        <v>0</v>
      </c>
      <c r="BN253" s="92">
        <f>存量业务到期结构!AC32+业务净增量变动限制设置!BN198</f>
        <v>0</v>
      </c>
      <c r="BO253" s="92">
        <f>存量业务到期结构!AD32+业务净增量变动限制设置!BO198</f>
        <v>0</v>
      </c>
      <c r="BP253" s="92">
        <f>存量业务到期结构!AE32+业务净增量变动限制设置!BP198</f>
        <v>0</v>
      </c>
      <c r="BQ253" s="92">
        <f>存量业务到期结构!AF32+业务净增量变动限制设置!BQ198</f>
        <v>0</v>
      </c>
      <c r="BR253" s="92">
        <f>存量业务到期结构!AG32+业务净增量变动限制设置!BR198</f>
        <v>0</v>
      </c>
      <c r="BS253" s="92">
        <f>存量业务到期结构!AH32+业务净增量变动限制设置!BS198</f>
        <v>0</v>
      </c>
      <c r="BT253" s="92">
        <f>存量业务到期结构!AI32+业务净增量变动限制设置!BT198</f>
        <v>0</v>
      </c>
      <c r="BU253" s="92">
        <f>存量业务到期结构!AJ32+业务净增量变动限制设置!BU198</f>
        <v>0</v>
      </c>
      <c r="BV253" s="92">
        <f>存量业务到期结构!AK32+业务净增量变动限制设置!BV198</f>
        <v>0</v>
      </c>
      <c r="BW253" s="92">
        <f>存量业务到期结构!AL32+业务净增量变动限制设置!BW198</f>
        <v>0</v>
      </c>
      <c r="BX253" s="92">
        <f>存量业务到期结构!AM32+业务净增量变动限制设置!BX198</f>
        <v>0</v>
      </c>
      <c r="BY253" s="92">
        <f>存量业务到期结构!AN32+业务净增量变动限制设置!BY198</f>
        <v>0</v>
      </c>
      <c r="BZ253" s="92">
        <f>存量业务到期结构!AO32+业务净增量变动限制设置!BZ198</f>
        <v>0</v>
      </c>
      <c r="CA253" s="92">
        <f>存量业务到期结构!AP32+业务净增量变动限制设置!CA198</f>
        <v>0</v>
      </c>
      <c r="CB253" s="92">
        <f>存量业务到期结构!AQ32+业务净增量变动限制设置!CB198</f>
        <v>0</v>
      </c>
      <c r="CC253" s="92">
        <f>存量业务到期结构!AR32+业务净增量变动限制设置!CC198</f>
        <v>0</v>
      </c>
      <c r="CD253" s="92">
        <f>存量业务到期结构!AS32+业务净增量变动限制设置!CD198</f>
        <v>0</v>
      </c>
    </row>
    <row r="254" spans="1:82" ht="16.5">
      <c r="A254" s="17" t="str">
        <f t="shared" si="6"/>
        <v>对公结构性存款</v>
      </c>
      <c r="B254" s="92">
        <f>存量业务到期结构!F33+业务净增量变动限制设置!B199</f>
        <v>1543.1833523328999</v>
      </c>
      <c r="C254" s="92">
        <f>存量业务到期结构!G33+业务净增量变动限制设置!C199</f>
        <v>735.67899</v>
      </c>
      <c r="D254" s="92">
        <f>存量业务到期结构!H33+业务净增量变动限制设置!D199</f>
        <v>457.64678020000002</v>
      </c>
      <c r="E254" s="92">
        <f>存量业务到期结构!I33+业务净增量变动限制设置!E199</f>
        <v>252.20738</v>
      </c>
      <c r="F254" s="92">
        <f>存量业务到期结构!J33+业务净增量变动限制设置!F199</f>
        <v>178.74342000000001</v>
      </c>
      <c r="G254" s="92">
        <f>存量业务到期结构!K33+业务净增量变动限制设置!G199</f>
        <v>260.18736999999999</v>
      </c>
      <c r="H254" s="92">
        <f>存量业务到期结构!L33+业务净增量变动限制设置!H199</f>
        <v>125.44200000000001</v>
      </c>
      <c r="I254" s="92">
        <f>存量业务到期结构!M33+业务净增量变动限制设置!I199</f>
        <v>131.18700000000001</v>
      </c>
      <c r="J254" s="92">
        <f>存量业务到期结构!N33+业务净增量变动限制设置!J199</f>
        <v>140.7954</v>
      </c>
      <c r="K254" s="92">
        <f>存量业务到期结构!O33+业务净增量变动限制设置!K199</f>
        <v>105.9011</v>
      </c>
      <c r="L254" s="92">
        <f>存量业务到期结构!P33+业务净增量变动限制设置!L199</f>
        <v>104.1</v>
      </c>
      <c r="M254" s="92">
        <f>存量业务到期结构!Q33+业务净增量变动限制设置!M199</f>
        <v>126.5855</v>
      </c>
      <c r="N254" s="92">
        <f>存量业务到期结构!R33+业务净增量变动限制设置!N199</f>
        <v>95.65</v>
      </c>
      <c r="O254" s="92">
        <f>存量业务到期结构!S33+业务净增量变动限制设置!O199</f>
        <v>39.662827174613724</v>
      </c>
      <c r="P254" s="92">
        <f>存量业务到期结构!T33+业务净增量变动限制设置!P199</f>
        <v>0</v>
      </c>
      <c r="Q254" s="92">
        <f>存量业务到期结构!U33+业务净增量变动限制设置!Q199</f>
        <v>0</v>
      </c>
      <c r="R254" s="92">
        <f>存量业务到期结构!V33+业务净增量变动限制设置!R199</f>
        <v>0</v>
      </c>
      <c r="S254" s="92">
        <f>存量业务到期结构!W33+业务净增量变动限制设置!S199</f>
        <v>0</v>
      </c>
      <c r="T254" s="92">
        <f>存量业务到期结构!X33+业务净增量变动限制设置!T199</f>
        <v>0</v>
      </c>
      <c r="U254" s="92">
        <f>存量业务到期结构!Y33+业务净增量变动限制设置!U199</f>
        <v>0</v>
      </c>
      <c r="V254" s="92">
        <f>存量业务到期结构!Z33+业务净增量变动限制设置!V199</f>
        <v>0</v>
      </c>
      <c r="W254" s="92">
        <f>存量业务到期结构!AA33+业务净增量变动限制设置!W199</f>
        <v>0</v>
      </c>
      <c r="X254" s="92">
        <f>存量业务到期结构!AB33+业务净增量变动限制设置!X199</f>
        <v>0</v>
      </c>
      <c r="Y254" s="92">
        <f>存量业务到期结构!AC33+业务净增量变动限制设置!Y199</f>
        <v>0</v>
      </c>
      <c r="Z254" s="92">
        <f>存量业务到期结构!AD33+业务净增量变动限制设置!Z199</f>
        <v>0</v>
      </c>
      <c r="AA254" s="92">
        <f>存量业务到期结构!AE33+业务净增量变动限制设置!AA199</f>
        <v>0</v>
      </c>
      <c r="AB254" s="92">
        <f>存量业务到期结构!AF33+业务净增量变动限制设置!AB199</f>
        <v>0</v>
      </c>
      <c r="AC254" s="92">
        <f>存量业务到期结构!AG33+业务净增量变动限制设置!AC199</f>
        <v>0</v>
      </c>
      <c r="AD254" s="92">
        <f>存量业务到期结构!AH33+业务净增量变动限制设置!AD199</f>
        <v>0</v>
      </c>
      <c r="AE254" s="92">
        <f>存量业务到期结构!AI33+业务净增量变动限制设置!AE199</f>
        <v>0</v>
      </c>
      <c r="AF254" s="92">
        <f>存量业务到期结构!AJ33+业务净增量变动限制设置!AF199</f>
        <v>0</v>
      </c>
      <c r="AG254" s="92">
        <f>存量业务到期结构!AK33+业务净增量变动限制设置!AG199</f>
        <v>0</v>
      </c>
      <c r="AH254" s="92">
        <f>存量业务到期结构!AL33+业务净增量变动限制设置!AH199</f>
        <v>0</v>
      </c>
      <c r="AI254" s="92">
        <f>存量业务到期结构!AM33+业务净增量变动限制设置!AI199</f>
        <v>0</v>
      </c>
      <c r="AJ254" s="92">
        <f>存量业务到期结构!AN33+业务净增量变动限制设置!AJ199</f>
        <v>0</v>
      </c>
      <c r="AK254" s="92">
        <f>存量业务到期结构!AO33+业务净增量变动限制设置!AK199</f>
        <v>0</v>
      </c>
      <c r="AL254" s="92">
        <f>存量业务到期结构!AP33+业务净增量变动限制设置!AL199</f>
        <v>0</v>
      </c>
      <c r="AM254" s="92">
        <f>存量业务到期结构!AQ33+业务净增量变动限制设置!AM199</f>
        <v>0</v>
      </c>
      <c r="AN254" s="92">
        <f>存量业务到期结构!AR33+业务净增量变动限制设置!AN199</f>
        <v>0</v>
      </c>
      <c r="AO254" s="92">
        <f>存量业务到期结构!AS33+业务净增量变动限制设置!AO199</f>
        <v>0</v>
      </c>
      <c r="AQ254" s="92">
        <f>存量业务到期结构!F33+业务净增量变动限制设置!AQ199</f>
        <v>1527.75235067172</v>
      </c>
      <c r="AR254" s="92">
        <f>存量业务到期结构!G33+业务净增量变动限制设置!AR199</f>
        <v>720.17899</v>
      </c>
      <c r="AS254" s="92">
        <f>存量业务到期结构!H33+业务净增量变动限制设置!AS199</f>
        <v>442.14678020000002</v>
      </c>
      <c r="AT254" s="92">
        <f>存量业务到期结构!I33+业务净增量变动限制设置!AT199</f>
        <v>236.70738</v>
      </c>
      <c r="AU254" s="92">
        <f>存量业务到期结构!J33+业务净增量变动限制设置!AU199</f>
        <v>147.74342000000001</v>
      </c>
      <c r="AV254" s="92">
        <f>存量业务到期结构!K33+业务净增量变动限制设置!AV199</f>
        <v>229.18736999999999</v>
      </c>
      <c r="AW254" s="92">
        <f>存量业务到期结构!L33+业务净增量变动限制设置!AW199</f>
        <v>94.442000000000007</v>
      </c>
      <c r="AX254" s="92">
        <f>存量业务到期结构!M33+业务净增量变动限制设置!AX199</f>
        <v>100.187</v>
      </c>
      <c r="AY254" s="92">
        <f>存量业务到期结构!N33+业务净增量变动限制设置!AY199</f>
        <v>109.7954</v>
      </c>
      <c r="AZ254" s="92">
        <f>存量业务到期结构!O33+业务净增量变动限制设置!AZ199</f>
        <v>74.9011</v>
      </c>
      <c r="BA254" s="92">
        <f>存量业务到期结构!P33+业务净增量变动限制设置!BA199</f>
        <v>73.099999999999994</v>
      </c>
      <c r="BB254" s="92">
        <f>存量业务到期结构!Q33+业务净增量变动限制设置!BB199</f>
        <v>95.585499999999996</v>
      </c>
      <c r="BC254" s="92">
        <f>存量业务到期结构!R33+业务净增量变动限制设置!BC199</f>
        <v>64.650000000000006</v>
      </c>
      <c r="BD254" s="92">
        <f>存量业务到期结构!S33+业务净增量变动限制设置!BD199</f>
        <v>-118.98848152384116</v>
      </c>
      <c r="BE254" s="92">
        <f>存量业务到期结构!T33+业务净增量变动限制设置!BE199</f>
        <v>0</v>
      </c>
      <c r="BF254" s="92">
        <f>存量业务到期结构!U33+业务净增量变动限制设置!BF199</f>
        <v>0</v>
      </c>
      <c r="BG254" s="92">
        <f>存量业务到期结构!V33+业务净增量变动限制设置!BG199</f>
        <v>0</v>
      </c>
      <c r="BH254" s="92">
        <f>存量业务到期结构!W33+业务净增量变动限制设置!BH199</f>
        <v>0</v>
      </c>
      <c r="BI254" s="92">
        <f>存量业务到期结构!X33+业务净增量变动限制设置!BI199</f>
        <v>0</v>
      </c>
      <c r="BJ254" s="92">
        <f>存量业务到期结构!Y33+业务净增量变动限制设置!BJ199</f>
        <v>0</v>
      </c>
      <c r="BK254" s="92">
        <f>存量业务到期结构!Z33+业务净增量变动限制设置!BK199</f>
        <v>0</v>
      </c>
      <c r="BL254" s="92">
        <f>存量业务到期结构!AA33+业务净增量变动限制设置!BL199</f>
        <v>0</v>
      </c>
      <c r="BM254" s="92">
        <f>存量业务到期结构!AB33+业务净增量变动限制设置!BM199</f>
        <v>0</v>
      </c>
      <c r="BN254" s="92">
        <f>存量业务到期结构!AC33+业务净增量变动限制设置!BN199</f>
        <v>0</v>
      </c>
      <c r="BO254" s="92">
        <f>存量业务到期结构!AD33+业务净增量变动限制设置!BO199</f>
        <v>0</v>
      </c>
      <c r="BP254" s="92">
        <f>存量业务到期结构!AE33+业务净增量变动限制设置!BP199</f>
        <v>0</v>
      </c>
      <c r="BQ254" s="92">
        <f>存量业务到期结构!AF33+业务净增量变动限制设置!BQ199</f>
        <v>0</v>
      </c>
      <c r="BR254" s="92">
        <f>存量业务到期结构!AG33+业务净增量变动限制设置!BR199</f>
        <v>0</v>
      </c>
      <c r="BS254" s="92">
        <f>存量业务到期结构!AH33+业务净增量变动限制设置!BS199</f>
        <v>0</v>
      </c>
      <c r="BT254" s="92">
        <f>存量业务到期结构!AI33+业务净增量变动限制设置!BT199</f>
        <v>0</v>
      </c>
      <c r="BU254" s="92">
        <f>存量业务到期结构!AJ33+业务净增量变动限制设置!BU199</f>
        <v>0</v>
      </c>
      <c r="BV254" s="92">
        <f>存量业务到期结构!AK33+业务净增量变动限制设置!BV199</f>
        <v>0</v>
      </c>
      <c r="BW254" s="92">
        <f>存量业务到期结构!AL33+业务净增量变动限制设置!BW199</f>
        <v>0</v>
      </c>
      <c r="BX254" s="92">
        <f>存量业务到期结构!AM33+业务净增量变动限制设置!BX199</f>
        <v>0</v>
      </c>
      <c r="BY254" s="92">
        <f>存量业务到期结构!AN33+业务净增量变动限制设置!BY199</f>
        <v>0</v>
      </c>
      <c r="BZ254" s="92">
        <f>存量业务到期结构!AO33+业务净增量变动限制设置!BZ199</f>
        <v>0</v>
      </c>
      <c r="CA254" s="92">
        <f>存量业务到期结构!AP33+业务净增量变动限制设置!CA199</f>
        <v>0</v>
      </c>
      <c r="CB254" s="92">
        <f>存量业务到期结构!AQ33+业务净增量变动限制设置!CB199</f>
        <v>0</v>
      </c>
      <c r="CC254" s="92">
        <f>存量业务到期结构!AR33+业务净增量变动限制设置!CC199</f>
        <v>0</v>
      </c>
      <c r="CD254" s="92">
        <f>存量业务到期结构!AS33+业务净增量变动限制设置!CD199</f>
        <v>0</v>
      </c>
    </row>
    <row r="255" spans="1:82" ht="16.5">
      <c r="A255" s="17" t="str">
        <f t="shared" si="6"/>
        <v>对公大额存单</v>
      </c>
      <c r="B255" s="92">
        <f>存量业务到期结构!F34+业务净增量变动限制设置!B200</f>
        <v>61.888743557349933</v>
      </c>
      <c r="C255" s="92">
        <f>存量业务到期结构!G34+业务净增量变动限制设置!C200</f>
        <v>72.503</v>
      </c>
      <c r="D255" s="92">
        <f>存量业务到期结构!H34+业务净增量变动限制设置!D200</f>
        <v>58.198421530000005</v>
      </c>
      <c r="E255" s="92">
        <f>存量业务到期结构!I34+业务净增量变动限制设置!E200</f>
        <v>63.146000000000001</v>
      </c>
      <c r="F255" s="92">
        <f>存量业务到期结构!J34+业务净增量变动限制设置!F200</f>
        <v>62.413048359999998</v>
      </c>
      <c r="G255" s="92">
        <f>存量业务到期结构!K34+业务净增量变动限制设置!G200</f>
        <v>64.423105859999993</v>
      </c>
      <c r="H255" s="92">
        <f>存量业务到期结构!L34+业务净增量变动限制设置!H200</f>
        <v>46.084299999999999</v>
      </c>
      <c r="I255" s="92">
        <f>存量业务到期结构!M34+业务净增量变动限制设置!I200</f>
        <v>68.77600000000001</v>
      </c>
      <c r="J255" s="92">
        <f>存量业务到期结构!N34+业务净增量变动限制设置!J200</f>
        <v>97.122</v>
      </c>
      <c r="K255" s="92">
        <f>存量业务到期结构!O34+业务净增量变动限制设置!K200</f>
        <v>46.051299999999998</v>
      </c>
      <c r="L255" s="92">
        <f>存量业务到期结构!P34+业务净增量变动限制设置!L200</f>
        <v>53.675560000000004</v>
      </c>
      <c r="M255" s="92">
        <f>存量业务到期结构!Q34+业务净增量变动限制设置!M200</f>
        <v>62.415829340000002</v>
      </c>
      <c r="N255" s="92">
        <f>存量业务到期结构!R34+业务净增量变动限制设置!N200</f>
        <v>30.6</v>
      </c>
      <c r="O255" s="92">
        <f>存量业务到期结构!S34+业务净增量变动限制设置!O200</f>
        <v>11.492394204909688</v>
      </c>
      <c r="P255" s="92">
        <f>存量业务到期结构!T34+业务净增量变动限制设置!P200</f>
        <v>4.0875000000000004</v>
      </c>
      <c r="Q255" s="92">
        <f>存量业务到期结构!U34+业务净增量变动限制设置!Q200</f>
        <v>0.58599999999999997</v>
      </c>
      <c r="R255" s="92">
        <f>存量业务到期结构!V34+业务净增量变动限制设置!R200</f>
        <v>1.5</v>
      </c>
      <c r="S255" s="92">
        <f>存量业务到期结构!W34+业务净增量变动限制设置!S200</f>
        <v>0.5</v>
      </c>
      <c r="T255" s="92">
        <f>存量业务到期结构!X34+业务净增量变动限制设置!T200</f>
        <v>0.1</v>
      </c>
      <c r="U255" s="92">
        <f>存量业务到期结构!Y34+业务净增量变动限制设置!U200</f>
        <v>3.45</v>
      </c>
      <c r="V255" s="92">
        <f>存量业务到期结构!Z34+业务净增量变动限制设置!V200</f>
        <v>171.83109266</v>
      </c>
      <c r="W255" s="92">
        <f>存量业务到期结构!AA34+业务净增量变动限制设置!W200</f>
        <v>0</v>
      </c>
      <c r="X255" s="92">
        <f>存量业务到期结构!AB34+业务净增量变动限制设置!X200</f>
        <v>0</v>
      </c>
      <c r="Y255" s="92">
        <f>存量业务到期结构!AC34+业务净增量变动限制设置!Y200</f>
        <v>0</v>
      </c>
      <c r="Z255" s="92">
        <f>存量业务到期结构!AD34+业务净增量变动限制设置!Z200</f>
        <v>0</v>
      </c>
      <c r="AA255" s="92">
        <f>存量业务到期结构!AE34+业务净增量变动限制设置!AA200</f>
        <v>0</v>
      </c>
      <c r="AB255" s="92">
        <f>存量业务到期结构!AF34+业务净增量变动限制设置!AB200</f>
        <v>0</v>
      </c>
      <c r="AC255" s="92">
        <f>存量业务到期结构!AG34+业务净增量变动限制设置!AC200</f>
        <v>0</v>
      </c>
      <c r="AD255" s="92">
        <f>存量业务到期结构!AH34+业务净增量变动限制设置!AD200</f>
        <v>0</v>
      </c>
      <c r="AE255" s="92">
        <f>存量业务到期结构!AI34+业务净增量变动限制设置!AE200</f>
        <v>0</v>
      </c>
      <c r="AF255" s="92">
        <f>存量业务到期结构!AJ34+业务净增量变动限制设置!AF200</f>
        <v>0</v>
      </c>
      <c r="AG255" s="92">
        <f>存量业务到期结构!AK34+业务净增量变动限制设置!AG200</f>
        <v>0</v>
      </c>
      <c r="AH255" s="92">
        <f>存量业务到期结构!AL34+业务净增量变动限制设置!AH200</f>
        <v>0</v>
      </c>
      <c r="AI255" s="92">
        <f>存量业务到期结构!AM34+业务净增量变动限制设置!AI200</f>
        <v>0</v>
      </c>
      <c r="AJ255" s="92">
        <f>存量业务到期结构!AN34+业务净增量变动限制设置!AJ200</f>
        <v>0</v>
      </c>
      <c r="AK255" s="92">
        <f>存量业务到期结构!AO34+业务净增量变动限制设置!AK200</f>
        <v>0</v>
      </c>
      <c r="AL255" s="92">
        <f>存量业务到期结构!AP34+业务净增量变动限制设置!AL200</f>
        <v>0</v>
      </c>
      <c r="AM255" s="92">
        <f>存量业务到期结构!AQ34+业务净增量变动限制设置!AM200</f>
        <v>0</v>
      </c>
      <c r="AN255" s="92">
        <f>存量业务到期结构!AR34+业务净增量变动限制设置!AN200</f>
        <v>0</v>
      </c>
      <c r="AO255" s="92">
        <f>存量业务到期结构!AS34+业务净增量变动限制设置!AO200</f>
        <v>0</v>
      </c>
      <c r="AQ255" s="92">
        <f>存量业务到期结构!F34+业务净增量变动限制设置!AQ200</f>
        <v>59.026023525639843</v>
      </c>
      <c r="AR255" s="92">
        <f>存量业务到期结构!G34+业务净增量变动限制设置!AR200</f>
        <v>55.003</v>
      </c>
      <c r="AS255" s="92">
        <f>存量业务到期结构!H34+业务净增量变动限制设置!AS200</f>
        <v>40.698421530000005</v>
      </c>
      <c r="AT255" s="92">
        <f>存量业务到期结构!I34+业务净增量变动限制设置!AT200</f>
        <v>45.646000000000001</v>
      </c>
      <c r="AU255" s="92">
        <f>存量业务到期结构!J34+业务净增量变动限制设置!AU200</f>
        <v>44.913048359999998</v>
      </c>
      <c r="AV255" s="92">
        <f>存量业务到期结构!K34+业务净增量变动限制设置!AV200</f>
        <v>46.92310586</v>
      </c>
      <c r="AW255" s="92">
        <f>存量业务到期结构!L34+业务净增量变动限制设置!AW200</f>
        <v>28.584299999999999</v>
      </c>
      <c r="AX255" s="92">
        <f>存量业务到期结构!M34+业务净增量变动限制设置!AX200</f>
        <v>51.276000000000003</v>
      </c>
      <c r="AY255" s="92">
        <f>存量业务到期结构!N34+业务净增量变动限制设置!AY200</f>
        <v>79.622</v>
      </c>
      <c r="AZ255" s="92">
        <f>存量业务到期结构!O34+业务净增量变动限制设置!AZ200</f>
        <v>28.551300000000001</v>
      </c>
      <c r="BA255" s="92">
        <f>存量业务到期结构!P34+业务净增量变动限制设置!BA200</f>
        <v>36.175560000000004</v>
      </c>
      <c r="BB255" s="92">
        <f>存量业务到期结构!Q34+业务净增量变动限制设置!BB200</f>
        <v>44.915829340000002</v>
      </c>
      <c r="BC255" s="92">
        <f>存量业务到期结构!R34+业务净增量变动限制设置!BC200</f>
        <v>13.1</v>
      </c>
      <c r="BD255" s="92">
        <f>存量业务到期结构!S34+业务净增量变动限制设置!BD200</f>
        <v>-5.4923942049096883</v>
      </c>
      <c r="BE255" s="92">
        <f>存量业务到期结构!T34+业务净增量变动限制设置!BE200</f>
        <v>4.0875000000000004</v>
      </c>
      <c r="BF255" s="92">
        <f>存量业务到期结构!U34+业务净增量变动限制设置!BF200</f>
        <v>0.58599999999999997</v>
      </c>
      <c r="BG255" s="92">
        <f>存量业务到期结构!V34+业务净增量变动限制设置!BG200</f>
        <v>1.5</v>
      </c>
      <c r="BH255" s="92">
        <f>存量业务到期结构!W34+业务净增量变动限制设置!BH200</f>
        <v>0.5</v>
      </c>
      <c r="BI255" s="92">
        <f>存量业务到期结构!X34+业务净增量变动限制设置!BI200</f>
        <v>0.1</v>
      </c>
      <c r="BJ255" s="92">
        <f>存量业务到期结构!Y34+业务净增量变动限制设置!BJ200</f>
        <v>3.45</v>
      </c>
      <c r="BK255" s="92">
        <f>存量业务到期结构!Z34+业务净增量变动限制设置!BK200</f>
        <v>171.83109266</v>
      </c>
      <c r="BL255" s="92">
        <f>存量业务到期结构!AA34+业务净增量变动限制设置!BL200</f>
        <v>0</v>
      </c>
      <c r="BM255" s="92">
        <f>存量业务到期结构!AB34+业务净增量变动限制设置!BM200</f>
        <v>0</v>
      </c>
      <c r="BN255" s="92">
        <f>存量业务到期结构!AC34+业务净增量变动限制设置!BN200</f>
        <v>0</v>
      </c>
      <c r="BO255" s="92">
        <f>存量业务到期结构!AD34+业务净增量变动限制设置!BO200</f>
        <v>0</v>
      </c>
      <c r="BP255" s="92">
        <f>存量业务到期结构!AE34+业务净增量变动限制设置!BP200</f>
        <v>0</v>
      </c>
      <c r="BQ255" s="92">
        <f>存量业务到期结构!AF34+业务净增量变动限制设置!BQ200</f>
        <v>0</v>
      </c>
      <c r="BR255" s="92">
        <f>存量业务到期结构!AG34+业务净增量变动限制设置!BR200</f>
        <v>0</v>
      </c>
      <c r="BS255" s="92">
        <f>存量业务到期结构!AH34+业务净增量变动限制设置!BS200</f>
        <v>0</v>
      </c>
      <c r="BT255" s="92">
        <f>存量业务到期结构!AI34+业务净增量变动限制设置!BT200</f>
        <v>0</v>
      </c>
      <c r="BU255" s="92">
        <f>存量业务到期结构!AJ34+业务净增量变动限制设置!BU200</f>
        <v>0</v>
      </c>
      <c r="BV255" s="92">
        <f>存量业务到期结构!AK34+业务净增量变动限制设置!BV200</f>
        <v>0</v>
      </c>
      <c r="BW255" s="92">
        <f>存量业务到期结构!AL34+业务净增量变动限制设置!BW200</f>
        <v>0</v>
      </c>
      <c r="BX255" s="92">
        <f>存量业务到期结构!AM34+业务净增量变动限制设置!BX200</f>
        <v>0</v>
      </c>
      <c r="BY255" s="92">
        <f>存量业务到期结构!AN34+业务净增量变动限制设置!BY200</f>
        <v>0</v>
      </c>
      <c r="BZ255" s="92">
        <f>存量业务到期结构!AO34+业务净增量变动限制设置!BZ200</f>
        <v>0</v>
      </c>
      <c r="CA255" s="92">
        <f>存量业务到期结构!AP34+业务净增量变动限制设置!CA200</f>
        <v>0</v>
      </c>
      <c r="CB255" s="92">
        <f>存量业务到期结构!AQ34+业务净增量变动限制设置!CB200</f>
        <v>0</v>
      </c>
      <c r="CC255" s="92">
        <f>存量业务到期结构!AR34+业务净增量变动限制设置!CC200</f>
        <v>0</v>
      </c>
      <c r="CD255" s="92">
        <f>存量业务到期结构!AS34+业务净增量变动限制设置!CD200</f>
        <v>0</v>
      </c>
    </row>
    <row r="256" spans="1:82" ht="16.5">
      <c r="A256" s="17" t="str">
        <f t="shared" si="6"/>
        <v>对公协议存款</v>
      </c>
      <c r="B256" s="92">
        <f>存量业务到期结构!F35+业务净增量变动限制设置!B201</f>
        <v>11.600000000000001</v>
      </c>
      <c r="C256" s="92">
        <f>存量业务到期结构!G35+业务净增量变动限制设置!C201</f>
        <v>20</v>
      </c>
      <c r="D256" s="92">
        <f>存量业务到期结构!H35+业务净增量变动限制设置!D201</f>
        <v>34</v>
      </c>
      <c r="E256" s="92">
        <f>存量业务到期结构!I35+业务净增量变动限制设置!E201</f>
        <v>21</v>
      </c>
      <c r="F256" s="92">
        <f>存量业务到期结构!J35+业务净增量变动限制设置!F201</f>
        <v>1.8</v>
      </c>
      <c r="G256" s="92">
        <f>存量业务到期结构!K35+业务净增量变动限制设置!G201</f>
        <v>20</v>
      </c>
      <c r="H256" s="92">
        <f>存量业务到期结构!L35+业务净增量变动限制设置!H201</f>
        <v>0</v>
      </c>
      <c r="I256" s="92">
        <f>存量业务到期结构!M35+业务净增量变动限制设置!I201</f>
        <v>0</v>
      </c>
      <c r="J256" s="92">
        <f>存量业务到期结构!N35+业务净增量变动限制设置!J201</f>
        <v>1</v>
      </c>
      <c r="K256" s="92">
        <f>存量业务到期结构!O35+业务净增量变动限制设置!K201</f>
        <v>4</v>
      </c>
      <c r="L256" s="92">
        <f>存量业务到期结构!P35+业务净增量变动限制设置!L201</f>
        <v>2</v>
      </c>
      <c r="M256" s="92">
        <f>存量业务到期结构!Q35+业务净增量变动限制设置!M201</f>
        <v>0</v>
      </c>
      <c r="N256" s="92">
        <f>存量业务到期结构!R35+业务净增量变动限制设置!N201</f>
        <v>0.3</v>
      </c>
      <c r="O256" s="92">
        <f>存量业务到期结构!S35+业务净增量变动限制设置!O201</f>
        <v>0</v>
      </c>
      <c r="P256" s="92">
        <f>存量业务到期结构!T35+业务净增量变动限制设置!P201</f>
        <v>0</v>
      </c>
      <c r="Q256" s="92">
        <f>存量业务到期结构!U35+业务净增量变动限制设置!Q201</f>
        <v>0</v>
      </c>
      <c r="R256" s="92">
        <f>存量业务到期结构!V35+业务净增量变动限制设置!R201</f>
        <v>0</v>
      </c>
      <c r="S256" s="92">
        <f>存量业务到期结构!W35+业务净增量变动限制设置!S201</f>
        <v>15</v>
      </c>
      <c r="T256" s="92">
        <f>存量业务到期结构!X35+业务净增量变动限制设置!T201</f>
        <v>0</v>
      </c>
      <c r="U256" s="92">
        <f>存量业务到期结构!Y35+业务净增量变动限制设置!U201</f>
        <v>1</v>
      </c>
      <c r="V256" s="92">
        <f>存量业务到期结构!Z35+业务净增量变动限制设置!V201</f>
        <v>1.4</v>
      </c>
      <c r="W256" s="92">
        <f>存量业务到期结构!AA35+业务净增量变动限制设置!W201</f>
        <v>0</v>
      </c>
      <c r="X256" s="92">
        <f>存量业务到期结构!AB35+业务净增量变动限制设置!X201</f>
        <v>0</v>
      </c>
      <c r="Y256" s="92">
        <f>存量业务到期结构!AC35+业务净增量变动限制设置!Y201</f>
        <v>0</v>
      </c>
      <c r="Z256" s="92">
        <f>存量业务到期结构!AD35+业务净增量变动限制设置!Z201</f>
        <v>0</v>
      </c>
      <c r="AA256" s="92">
        <f>存量业务到期结构!AE35+业务净增量变动限制设置!AA201</f>
        <v>0</v>
      </c>
      <c r="AB256" s="92">
        <f>存量业务到期结构!AF35+业务净增量变动限制设置!AB201</f>
        <v>0</v>
      </c>
      <c r="AC256" s="92">
        <f>存量业务到期结构!AG35+业务净增量变动限制设置!AC201</f>
        <v>0</v>
      </c>
      <c r="AD256" s="92">
        <f>存量业务到期结构!AH35+业务净增量变动限制设置!AD201</f>
        <v>0</v>
      </c>
      <c r="AE256" s="92">
        <f>存量业务到期结构!AI35+业务净增量变动限制设置!AE201</f>
        <v>0</v>
      </c>
      <c r="AF256" s="92">
        <f>存量业务到期结构!AJ35+业务净增量变动限制设置!AF201</f>
        <v>0</v>
      </c>
      <c r="AG256" s="92">
        <f>存量业务到期结构!AK35+业务净增量变动限制设置!AG201</f>
        <v>0</v>
      </c>
      <c r="AH256" s="92">
        <f>存量业务到期结构!AL35+业务净增量变动限制设置!AH201</f>
        <v>0</v>
      </c>
      <c r="AI256" s="92">
        <f>存量业务到期结构!AM35+业务净增量变动限制设置!AI201</f>
        <v>0</v>
      </c>
      <c r="AJ256" s="92">
        <f>存量业务到期结构!AN35+业务净增量变动限制设置!AJ201</f>
        <v>0</v>
      </c>
      <c r="AK256" s="92">
        <f>存量业务到期结构!AO35+业务净增量变动限制设置!AK201</f>
        <v>0</v>
      </c>
      <c r="AL256" s="92">
        <f>存量业务到期结构!AP35+业务净增量变动限制设置!AL201</f>
        <v>0</v>
      </c>
      <c r="AM256" s="92">
        <f>存量业务到期结构!AQ35+业务净增量变动限制设置!AM201</f>
        <v>0</v>
      </c>
      <c r="AN256" s="92">
        <f>存量业务到期结构!AR35+业务净增量变动限制设置!AN201</f>
        <v>0</v>
      </c>
      <c r="AO256" s="92">
        <f>存量业务到期结构!AS35+业务净增量变动限制设置!AO201</f>
        <v>0</v>
      </c>
      <c r="AQ256" s="92">
        <f>存量业务到期结构!F35+业务净增量变动限制设置!AQ201</f>
        <v>11.600000000000001</v>
      </c>
      <c r="AR256" s="92">
        <f>存量业务到期结构!G35+业务净增量变动限制设置!AR201</f>
        <v>20</v>
      </c>
      <c r="AS256" s="92">
        <f>存量业务到期结构!H35+业务净增量变动限制设置!AS201</f>
        <v>34</v>
      </c>
      <c r="AT256" s="92">
        <f>存量业务到期结构!I35+业务净增量变动限制设置!AT201</f>
        <v>21</v>
      </c>
      <c r="AU256" s="92">
        <f>存量业务到期结构!J35+业务净增量变动限制设置!AU201</f>
        <v>1.8</v>
      </c>
      <c r="AV256" s="92">
        <f>存量业务到期结构!K35+业务净增量变动限制设置!AV201</f>
        <v>20</v>
      </c>
      <c r="AW256" s="92">
        <f>存量业务到期结构!L35+业务净增量变动限制设置!AW201</f>
        <v>0</v>
      </c>
      <c r="AX256" s="92">
        <f>存量业务到期结构!M35+业务净增量变动限制设置!AX201</f>
        <v>0</v>
      </c>
      <c r="AY256" s="92">
        <f>存量业务到期结构!N35+业务净增量变动限制设置!AY201</f>
        <v>1</v>
      </c>
      <c r="AZ256" s="92">
        <f>存量业务到期结构!O35+业务净增量变动限制设置!AZ201</f>
        <v>4</v>
      </c>
      <c r="BA256" s="92">
        <f>存量业务到期结构!P35+业务净增量变动限制设置!BA201</f>
        <v>2</v>
      </c>
      <c r="BB256" s="92">
        <f>存量业务到期结构!Q35+业务净增量变动限制设置!BB201</f>
        <v>0</v>
      </c>
      <c r="BC256" s="92">
        <f>存量业务到期结构!R35+业务净增量变动限制设置!BC201</f>
        <v>0.3</v>
      </c>
      <c r="BD256" s="92">
        <f>存量业务到期结构!S35+业务净增量变动限制设置!BD201</f>
        <v>0</v>
      </c>
      <c r="BE256" s="92">
        <f>存量业务到期结构!T35+业务净增量变动限制设置!BE201</f>
        <v>0</v>
      </c>
      <c r="BF256" s="92">
        <f>存量业务到期结构!U35+业务净增量变动限制设置!BF201</f>
        <v>0</v>
      </c>
      <c r="BG256" s="92">
        <f>存量业务到期结构!V35+业务净增量变动限制设置!BG201</f>
        <v>0</v>
      </c>
      <c r="BH256" s="92">
        <f>存量业务到期结构!W35+业务净增量变动限制设置!BH201</f>
        <v>15</v>
      </c>
      <c r="BI256" s="92">
        <f>存量业务到期结构!X35+业务净增量变动限制设置!BI201</f>
        <v>0</v>
      </c>
      <c r="BJ256" s="92">
        <f>存量业务到期结构!Y35+业务净增量变动限制设置!BJ201</f>
        <v>1</v>
      </c>
      <c r="BK256" s="92">
        <f>存量业务到期结构!Z35+业务净增量变动限制设置!BK201</f>
        <v>1.4</v>
      </c>
      <c r="BL256" s="92">
        <f>存量业务到期结构!AA35+业务净增量变动限制设置!BL201</f>
        <v>0</v>
      </c>
      <c r="BM256" s="92">
        <f>存量业务到期结构!AB35+业务净增量变动限制设置!BM201</f>
        <v>0</v>
      </c>
      <c r="BN256" s="92">
        <f>存量业务到期结构!AC35+业务净增量变动限制设置!BN201</f>
        <v>0</v>
      </c>
      <c r="BO256" s="92">
        <f>存量业务到期结构!AD35+业务净增量变动限制设置!BO201</f>
        <v>0</v>
      </c>
      <c r="BP256" s="92">
        <f>存量业务到期结构!AE35+业务净增量变动限制设置!BP201</f>
        <v>0</v>
      </c>
      <c r="BQ256" s="92">
        <f>存量业务到期结构!AF35+业务净增量变动限制设置!BQ201</f>
        <v>0</v>
      </c>
      <c r="BR256" s="92">
        <f>存量业务到期结构!AG35+业务净增量变动限制设置!BR201</f>
        <v>0</v>
      </c>
      <c r="BS256" s="92">
        <f>存量业务到期结构!AH35+业务净增量变动限制设置!BS201</f>
        <v>0</v>
      </c>
      <c r="BT256" s="92">
        <f>存量业务到期结构!AI35+业务净增量变动限制设置!BT201</f>
        <v>0</v>
      </c>
      <c r="BU256" s="92">
        <f>存量业务到期结构!AJ35+业务净增量变动限制设置!BU201</f>
        <v>0</v>
      </c>
      <c r="BV256" s="92">
        <f>存量业务到期结构!AK35+业务净增量变动限制设置!BV201</f>
        <v>0</v>
      </c>
      <c r="BW256" s="92">
        <f>存量业务到期结构!AL35+业务净增量变动限制设置!BW201</f>
        <v>0</v>
      </c>
      <c r="BX256" s="92">
        <f>存量业务到期结构!AM35+业务净增量变动限制设置!BX201</f>
        <v>0</v>
      </c>
      <c r="BY256" s="92">
        <f>存量业务到期结构!AN35+业务净增量变动限制设置!BY201</f>
        <v>0</v>
      </c>
      <c r="BZ256" s="92">
        <f>存量业务到期结构!AO35+业务净增量变动限制设置!BZ201</f>
        <v>0</v>
      </c>
      <c r="CA256" s="92">
        <f>存量业务到期结构!AP35+业务净增量变动限制设置!CA201</f>
        <v>0</v>
      </c>
      <c r="CB256" s="92">
        <f>存量业务到期结构!AQ35+业务净增量变动限制设置!CB201</f>
        <v>0</v>
      </c>
      <c r="CC256" s="92">
        <f>存量业务到期结构!AR35+业务净增量变动限制设置!CC201</f>
        <v>0</v>
      </c>
      <c r="CD256" s="92">
        <f>存量业务到期结构!AS35+业务净增量变动限制设置!CD201</f>
        <v>0</v>
      </c>
    </row>
    <row r="257" spans="1:82" ht="16.5">
      <c r="A257" s="21" t="str">
        <f t="shared" ref="A257:A276" si="7">A202</f>
        <v>对公活期存款</v>
      </c>
      <c r="B257" s="92">
        <f>存量业务到期结构!F36+业务净增量变动限制设置!B202</f>
        <v>-464.1169809308077</v>
      </c>
      <c r="C257" s="92">
        <f>存量业务到期结构!G36+业务净增量变动限制设置!C202</f>
        <v>-58.140311656112317</v>
      </c>
      <c r="D257" s="92">
        <f>存量业务到期结构!H36+业务净增量变动限制设置!D202</f>
        <v>-237.88958515899867</v>
      </c>
      <c r="E257" s="92">
        <f>存量业务到期结构!I36+业务净增量变动限制设置!E202</f>
        <v>-32.286986869983593</v>
      </c>
      <c r="F257" s="92">
        <f>存量业务到期结构!J36+业务净增量变动限制设置!F202</f>
        <v>-32.262986869984161</v>
      </c>
      <c r="G257" s="92">
        <f>存量业务到期结构!K36+业务净增量变动限制设置!G202</f>
        <v>-32.238986869982909</v>
      </c>
      <c r="H257" s="92">
        <f>存量业务到期结构!L36+业务净增量变动限制设置!H202</f>
        <v>-32.214986869985296</v>
      </c>
      <c r="I257" s="92">
        <f>存量业务到期结构!M36+业务净增量变动限制设置!I202</f>
        <v>-32.190986869984044</v>
      </c>
      <c r="J257" s="92">
        <f>存量业务到期结构!N36+业务净增量变动限制设置!J202</f>
        <v>-32.166986869982793</v>
      </c>
      <c r="K257" s="92">
        <f>存量业务到期结构!O36+业务净增量变动限制设置!K202</f>
        <v>-32.14298686998518</v>
      </c>
      <c r="L257" s="92">
        <f>存量业务到期结构!P36+业务净增量变动限制设置!L202</f>
        <v>-32.118986869983928</v>
      </c>
      <c r="M257" s="92">
        <f>存量业务到期结构!Q36+业务净增量变动限制设置!M202</f>
        <v>-32.094986869984496</v>
      </c>
      <c r="N257" s="92">
        <f>存量业务到期结构!R36+业务净增量变动限制设置!N202</f>
        <v>-32.070986869983244</v>
      </c>
      <c r="O257" s="92">
        <f>存量业务到期结构!S36+业务净增量变动限制设置!O202</f>
        <v>0</v>
      </c>
      <c r="P257" s="92">
        <f>存量业务到期结构!T36+业务净增量变动限制设置!P202</f>
        <v>0</v>
      </c>
      <c r="Q257" s="92">
        <f>存量业务到期结构!U36+业务净增量变动限制设置!Q202</f>
        <v>0</v>
      </c>
      <c r="R257" s="92">
        <f>存量业务到期结构!V36+业务净增量变动限制设置!R202</f>
        <v>0</v>
      </c>
      <c r="S257" s="92">
        <f>存量业务到期结构!W36+业务净增量变动限制设置!S202</f>
        <v>0</v>
      </c>
      <c r="T257" s="92">
        <f>存量业务到期结构!X36+业务净增量变动限制设置!T202</f>
        <v>0</v>
      </c>
      <c r="U257" s="92">
        <f>存量业务到期结构!Y36+业务净增量变动限制设置!U202</f>
        <v>0</v>
      </c>
      <c r="V257" s="92">
        <f>存量业务到期结构!Z36+业务净增量变动限制设置!V202</f>
        <v>14916.3184318764</v>
      </c>
      <c r="W257" s="92">
        <f>存量业务到期结构!AA36+业务净增量变动限制设置!W202</f>
        <v>0</v>
      </c>
      <c r="X257" s="92">
        <f>存量业务到期结构!AB36+业务净增量变动限制设置!X202</f>
        <v>0</v>
      </c>
      <c r="Y257" s="92">
        <f>存量业务到期结构!AC36+业务净增量变动限制设置!Y202</f>
        <v>0</v>
      </c>
      <c r="Z257" s="92">
        <f>存量业务到期结构!AD36+业务净增量变动限制设置!Z202</f>
        <v>0</v>
      </c>
      <c r="AA257" s="92">
        <f>存量业务到期结构!AE36+业务净增量变动限制设置!AA202</f>
        <v>0</v>
      </c>
      <c r="AB257" s="92">
        <f>存量业务到期结构!AF36+业务净增量变动限制设置!AB202</f>
        <v>0</v>
      </c>
      <c r="AC257" s="92">
        <f>存量业务到期结构!AG36+业务净增量变动限制设置!AC202</f>
        <v>0</v>
      </c>
      <c r="AD257" s="92">
        <f>存量业务到期结构!AH36+业务净增量变动限制设置!AD202</f>
        <v>0</v>
      </c>
      <c r="AE257" s="92">
        <f>存量业务到期结构!AI36+业务净增量变动限制设置!AE202</f>
        <v>0</v>
      </c>
      <c r="AF257" s="92">
        <f>存量业务到期结构!AJ36+业务净增量变动限制设置!AF202</f>
        <v>0</v>
      </c>
      <c r="AG257" s="92">
        <f>存量业务到期结构!AK36+业务净增量变动限制设置!AG202</f>
        <v>0</v>
      </c>
      <c r="AH257" s="92">
        <f>存量业务到期结构!AL36+业务净增量变动限制设置!AH202</f>
        <v>0</v>
      </c>
      <c r="AI257" s="92">
        <f>存量业务到期结构!AM36+业务净增量变动限制设置!AI202</f>
        <v>0</v>
      </c>
      <c r="AJ257" s="92">
        <f>存量业务到期结构!AN36+业务净增量变动限制设置!AJ202</f>
        <v>0</v>
      </c>
      <c r="AK257" s="92">
        <f>存量业务到期结构!AO36+业务净增量变动限制设置!AK202</f>
        <v>0</v>
      </c>
      <c r="AL257" s="92">
        <f>存量业务到期结构!AP36+业务净增量变动限制设置!AL202</f>
        <v>0</v>
      </c>
      <c r="AM257" s="92">
        <f>存量业务到期结构!AQ36+业务净增量变动限制设置!AM202</f>
        <v>0</v>
      </c>
      <c r="AN257" s="92">
        <f>存量业务到期结构!AR36+业务净增量变动限制设置!AN202</f>
        <v>0</v>
      </c>
      <c r="AO257" s="92">
        <f>存量业务到期结构!AS36+业务净增量变动限制设置!AO202</f>
        <v>0</v>
      </c>
      <c r="AQ257" s="92">
        <f>存量业务到期结构!F36+业务净增量变动限制设置!AQ202</f>
        <v>-464.1169809308077</v>
      </c>
      <c r="AR257" s="92">
        <f>存量业务到期结构!G36+业务净增量变动限制设置!AR202</f>
        <v>-58.140311656112317</v>
      </c>
      <c r="AS257" s="92">
        <f>存量业务到期结构!H36+业务净增量变动限制设置!AS202</f>
        <v>-237.88958515899867</v>
      </c>
      <c r="AT257" s="92">
        <f>存量业务到期结构!I36+业务净增量变动限制设置!AT202</f>
        <v>-32.286986869983593</v>
      </c>
      <c r="AU257" s="92">
        <f>存量业务到期结构!J36+业务净增量变动限制设置!AU202</f>
        <v>-32.262986869984161</v>
      </c>
      <c r="AV257" s="92">
        <f>存量业务到期结构!K36+业务净增量变动限制设置!AV202</f>
        <v>-32.238986869982909</v>
      </c>
      <c r="AW257" s="92">
        <f>存量业务到期结构!L36+业务净增量变动限制设置!AW202</f>
        <v>-32.214986869985296</v>
      </c>
      <c r="AX257" s="92">
        <f>存量业务到期结构!M36+业务净增量变动限制设置!AX202</f>
        <v>-32.190986869984044</v>
      </c>
      <c r="AY257" s="92">
        <f>存量业务到期结构!N36+业务净增量变动限制设置!AY202</f>
        <v>-32.166986869982793</v>
      </c>
      <c r="AZ257" s="92">
        <f>存量业务到期结构!O36+业务净增量变动限制设置!AZ202</f>
        <v>-32.14298686998518</v>
      </c>
      <c r="BA257" s="92">
        <f>存量业务到期结构!P36+业务净增量变动限制设置!BA202</f>
        <v>-32.118986869983928</v>
      </c>
      <c r="BB257" s="92">
        <f>存量业务到期结构!Q36+业务净增量变动限制设置!BB202</f>
        <v>-32.094986869984496</v>
      </c>
      <c r="BC257" s="92">
        <f>存量业务到期结构!R36+业务净增量变动限制设置!BC202</f>
        <v>-32.070986869983244</v>
      </c>
      <c r="BD257" s="92">
        <f>存量业务到期结构!S36+业务净增量变动限制设置!BD202</f>
        <v>0</v>
      </c>
      <c r="BE257" s="92">
        <f>存量业务到期结构!T36+业务净增量变动限制设置!BE202</f>
        <v>0</v>
      </c>
      <c r="BF257" s="92">
        <f>存量业务到期结构!U36+业务净增量变动限制设置!BF202</f>
        <v>0</v>
      </c>
      <c r="BG257" s="92">
        <f>存量业务到期结构!V36+业务净增量变动限制设置!BG202</f>
        <v>0</v>
      </c>
      <c r="BH257" s="92">
        <f>存量业务到期结构!W36+业务净增量变动限制设置!BH202</f>
        <v>0</v>
      </c>
      <c r="BI257" s="92">
        <f>存量业务到期结构!X36+业务净增量变动限制设置!BI202</f>
        <v>0</v>
      </c>
      <c r="BJ257" s="92">
        <f>存量业务到期结构!Y36+业务净增量变动限制设置!BJ202</f>
        <v>0</v>
      </c>
      <c r="BK257" s="92">
        <f>存量业务到期结构!Z36+业务净增量变动限制设置!BK202</f>
        <v>14916.3184318764</v>
      </c>
      <c r="BL257" s="92">
        <f>存量业务到期结构!AA36+业务净增量变动限制设置!BL202</f>
        <v>0</v>
      </c>
      <c r="BM257" s="92">
        <f>存量业务到期结构!AB36+业务净增量变动限制设置!BM202</f>
        <v>0</v>
      </c>
      <c r="BN257" s="92">
        <f>存量业务到期结构!AC36+业务净增量变动限制设置!BN202</f>
        <v>0</v>
      </c>
      <c r="BO257" s="92">
        <f>存量业务到期结构!AD36+业务净增量变动限制设置!BO202</f>
        <v>0</v>
      </c>
      <c r="BP257" s="92">
        <f>存量业务到期结构!AE36+业务净增量变动限制设置!BP202</f>
        <v>0</v>
      </c>
      <c r="BQ257" s="92">
        <f>存量业务到期结构!AF36+业务净增量变动限制设置!BQ202</f>
        <v>0</v>
      </c>
      <c r="BR257" s="92">
        <f>存量业务到期结构!AG36+业务净增量变动限制设置!BR202</f>
        <v>0</v>
      </c>
      <c r="BS257" s="92">
        <f>存量业务到期结构!AH36+业务净增量变动限制设置!BS202</f>
        <v>0</v>
      </c>
      <c r="BT257" s="92">
        <f>存量业务到期结构!AI36+业务净增量变动限制设置!BT202</f>
        <v>0</v>
      </c>
      <c r="BU257" s="92">
        <f>存量业务到期结构!AJ36+业务净增量变动限制设置!BU202</f>
        <v>0</v>
      </c>
      <c r="BV257" s="92">
        <f>存量业务到期结构!AK36+业务净增量变动限制设置!BV202</f>
        <v>0</v>
      </c>
      <c r="BW257" s="92">
        <f>存量业务到期结构!AL36+业务净增量变动限制设置!BW202</f>
        <v>0</v>
      </c>
      <c r="BX257" s="92">
        <f>存量业务到期结构!AM36+业务净增量变动限制设置!BX202</f>
        <v>0</v>
      </c>
      <c r="BY257" s="92">
        <f>存量业务到期结构!AN36+业务净增量变动限制设置!BY202</f>
        <v>0</v>
      </c>
      <c r="BZ257" s="92">
        <f>存量业务到期结构!AO36+业务净增量变动限制设置!BZ202</f>
        <v>0</v>
      </c>
      <c r="CA257" s="92">
        <f>存量业务到期结构!AP36+业务净增量变动限制设置!CA202</f>
        <v>0</v>
      </c>
      <c r="CB257" s="92">
        <f>存量业务到期结构!AQ36+业务净增量变动限制设置!CB202</f>
        <v>0</v>
      </c>
      <c r="CC257" s="92">
        <f>存量业务到期结构!AR36+业务净增量变动限制设置!CC202</f>
        <v>0</v>
      </c>
      <c r="CD257" s="92">
        <f>存量业务到期结构!AS36+业务净增量变动限制设置!CD202</f>
        <v>0</v>
      </c>
    </row>
    <row r="258" spans="1:82" ht="16.5">
      <c r="A258" s="21" t="str">
        <f t="shared" si="7"/>
        <v>对公通知存款</v>
      </c>
      <c r="B258" s="92">
        <f>存量业务到期结构!F37+业务净增量变动限制设置!B203</f>
        <v>735.26220196130294</v>
      </c>
      <c r="C258" s="92">
        <f>存量业务到期结构!G37+业务净增量变动限制设置!C203</f>
        <v>3.0136675363082759</v>
      </c>
      <c r="D258" s="92">
        <f>存量业务到期结构!H37+业务净增量变动限制设置!D203</f>
        <v>14.754042292942245</v>
      </c>
      <c r="E258" s="92">
        <f>存量业务到期结构!I37+业务净增量变动限制设置!E203</f>
        <v>1.3250502986467154</v>
      </c>
      <c r="F258" s="92">
        <f>存量业务到期结构!J37+业务净增量变动限制设置!F203</f>
        <v>1.3234827318427733</v>
      </c>
      <c r="G258" s="92">
        <f>存量业务到期结构!K37+业务净增量变动限制设置!G203</f>
        <v>1.3219151650389449</v>
      </c>
      <c r="H258" s="92">
        <f>存量业务到期结构!L37+业务净增量变动限制设置!H203</f>
        <v>1.3203475982352302</v>
      </c>
      <c r="I258" s="92">
        <f>存量业务到期结构!M37+业务净增量变动限制设置!I203</f>
        <v>1.3187800314312881</v>
      </c>
      <c r="J258" s="92">
        <f>存量业务到期结构!N37+业务净增量变动限制设置!J203</f>
        <v>1.317212464627346</v>
      </c>
      <c r="K258" s="92">
        <f>存量业务到期结构!O37+业务净增量变动限制设置!K203</f>
        <v>1.3156448978237449</v>
      </c>
      <c r="L258" s="92">
        <f>存量业务到期结构!P37+业务净增量变动限制设置!L203</f>
        <v>1.3140773310196892</v>
      </c>
      <c r="M258" s="92">
        <f>存量业务到期结构!Q37+业务净增量变动限制设置!M203</f>
        <v>1.3125097642159744</v>
      </c>
      <c r="N258" s="92">
        <f>存量业务到期结构!R37+业务净增量变动限制设置!N203</f>
        <v>1.3109421974119186</v>
      </c>
      <c r="O258" s="92">
        <f>存量业务到期结构!S37+业务净增量变动限制设置!O203</f>
        <v>0</v>
      </c>
      <c r="P258" s="92">
        <f>存量业务到期结构!T37+业务净增量变动限制设置!P203</f>
        <v>0</v>
      </c>
      <c r="Q258" s="92">
        <f>存量业务到期结构!U37+业务净增量变动限制设置!Q203</f>
        <v>0</v>
      </c>
      <c r="R258" s="92">
        <f>存量业务到期结构!V37+业务净增量变动限制设置!R203</f>
        <v>0</v>
      </c>
      <c r="S258" s="92">
        <f>存量业务到期结构!W37+业务净增量变动限制设置!S203</f>
        <v>0</v>
      </c>
      <c r="T258" s="92">
        <f>存量业务到期结构!X37+业务净增量变动限制设置!T203</f>
        <v>0</v>
      </c>
      <c r="U258" s="92">
        <f>存量业务到期结构!Y37+业务净增量变动限制设置!U203</f>
        <v>0</v>
      </c>
      <c r="V258" s="92">
        <f>存量业务到期结构!Z37+业务净增量变动限制设置!V203</f>
        <v>0</v>
      </c>
      <c r="W258" s="92">
        <f>存量业务到期结构!AA37+业务净增量变动限制设置!W203</f>
        <v>0</v>
      </c>
      <c r="X258" s="92">
        <f>存量业务到期结构!AB37+业务净增量变动限制设置!X203</f>
        <v>0</v>
      </c>
      <c r="Y258" s="92">
        <f>存量业务到期结构!AC37+业务净增量变动限制设置!Y203</f>
        <v>0</v>
      </c>
      <c r="Z258" s="92">
        <f>存量业务到期结构!AD37+业务净增量变动限制设置!Z203</f>
        <v>0</v>
      </c>
      <c r="AA258" s="92">
        <f>存量业务到期结构!AE37+业务净增量变动限制设置!AA203</f>
        <v>0</v>
      </c>
      <c r="AB258" s="92">
        <f>存量业务到期结构!AF37+业务净增量变动限制设置!AB203</f>
        <v>0</v>
      </c>
      <c r="AC258" s="92">
        <f>存量业务到期结构!AG37+业务净增量变动限制设置!AC203</f>
        <v>0</v>
      </c>
      <c r="AD258" s="92">
        <f>存量业务到期结构!AH37+业务净增量变动限制设置!AD203</f>
        <v>0</v>
      </c>
      <c r="AE258" s="92">
        <f>存量业务到期结构!AI37+业务净增量变动限制设置!AE203</f>
        <v>0</v>
      </c>
      <c r="AF258" s="92">
        <f>存量业务到期结构!AJ37+业务净增量变动限制设置!AF203</f>
        <v>0</v>
      </c>
      <c r="AG258" s="92">
        <f>存量业务到期结构!AK37+业务净增量变动限制设置!AG203</f>
        <v>0</v>
      </c>
      <c r="AH258" s="92">
        <f>存量业务到期结构!AL37+业务净增量变动限制设置!AH203</f>
        <v>0</v>
      </c>
      <c r="AI258" s="92">
        <f>存量业务到期结构!AM37+业务净增量变动限制设置!AI203</f>
        <v>0</v>
      </c>
      <c r="AJ258" s="92">
        <f>存量业务到期结构!AN37+业务净增量变动限制设置!AJ203</f>
        <v>0</v>
      </c>
      <c r="AK258" s="92">
        <f>存量业务到期结构!AO37+业务净增量变动限制设置!AK203</f>
        <v>0</v>
      </c>
      <c r="AL258" s="92">
        <f>存量业务到期结构!AP37+业务净增量变动限制设置!AL203</f>
        <v>0</v>
      </c>
      <c r="AM258" s="92">
        <f>存量业务到期结构!AQ37+业务净增量变动限制设置!AM203</f>
        <v>0</v>
      </c>
      <c r="AN258" s="92">
        <f>存量业务到期结构!AR37+业务净增量变动限制设置!AN203</f>
        <v>0</v>
      </c>
      <c r="AO258" s="92">
        <f>存量业务到期结构!AS37+业务净增量变动限制设置!AO203</f>
        <v>0</v>
      </c>
      <c r="AQ258" s="92">
        <f>存量业务到期结构!F37+业务净增量变动限制设置!AQ203</f>
        <v>735.26220196130294</v>
      </c>
      <c r="AR258" s="92">
        <f>存量业务到期结构!G37+业务净增量变动限制设置!AR203</f>
        <v>3.0136675363082759</v>
      </c>
      <c r="AS258" s="92">
        <f>存量业务到期结构!H37+业务净增量变动限制设置!AS203</f>
        <v>14.754042292942245</v>
      </c>
      <c r="AT258" s="92">
        <f>存量业务到期结构!I37+业务净增量变动限制设置!AT203</f>
        <v>1.3250502986467154</v>
      </c>
      <c r="AU258" s="92">
        <f>存量业务到期结构!J37+业务净增量变动限制设置!AU203</f>
        <v>1.3234827318427733</v>
      </c>
      <c r="AV258" s="92">
        <f>存量业务到期结构!K37+业务净增量变动限制设置!AV203</f>
        <v>1.3219151650389449</v>
      </c>
      <c r="AW258" s="92">
        <f>存量业务到期结构!L37+业务净增量变动限制设置!AW203</f>
        <v>1.3203475982352302</v>
      </c>
      <c r="AX258" s="92">
        <f>存量业务到期结构!M37+业务净增量变动限制设置!AX203</f>
        <v>1.3187800314312881</v>
      </c>
      <c r="AY258" s="92">
        <f>存量业务到期结构!N37+业务净增量变动限制设置!AY203</f>
        <v>1.317212464627346</v>
      </c>
      <c r="AZ258" s="92">
        <f>存量业务到期结构!O37+业务净增量变动限制设置!AZ203</f>
        <v>1.3156448978237449</v>
      </c>
      <c r="BA258" s="92">
        <f>存量业务到期结构!P37+业务净增量变动限制设置!BA203</f>
        <v>1.3140773310196892</v>
      </c>
      <c r="BB258" s="92">
        <f>存量业务到期结构!Q37+业务净增量变动限制设置!BB203</f>
        <v>1.3125097642159744</v>
      </c>
      <c r="BC258" s="92">
        <f>存量业务到期结构!R37+业务净增量变动限制设置!BC203</f>
        <v>1.3109421974119186</v>
      </c>
      <c r="BD258" s="92">
        <f>存量业务到期结构!S37+业务净增量变动限制设置!BD203</f>
        <v>0</v>
      </c>
      <c r="BE258" s="92">
        <f>存量业务到期结构!T37+业务净增量变动限制设置!BE203</f>
        <v>0</v>
      </c>
      <c r="BF258" s="92">
        <f>存量业务到期结构!U37+业务净增量变动限制设置!BF203</f>
        <v>0</v>
      </c>
      <c r="BG258" s="92">
        <f>存量业务到期结构!V37+业务净增量变动限制设置!BG203</f>
        <v>0</v>
      </c>
      <c r="BH258" s="92">
        <f>存量业务到期结构!W37+业务净增量变动限制设置!BH203</f>
        <v>0</v>
      </c>
      <c r="BI258" s="92">
        <f>存量业务到期结构!X37+业务净增量变动限制设置!BI203</f>
        <v>0</v>
      </c>
      <c r="BJ258" s="92">
        <f>存量业务到期结构!Y37+业务净增量变动限制设置!BJ203</f>
        <v>0</v>
      </c>
      <c r="BK258" s="92">
        <f>存量业务到期结构!Z37+业务净增量变动限制设置!BK203</f>
        <v>0</v>
      </c>
      <c r="BL258" s="92">
        <f>存量业务到期结构!AA37+业务净增量变动限制设置!BL203</f>
        <v>0</v>
      </c>
      <c r="BM258" s="92">
        <f>存量业务到期结构!AB37+业务净增量变动限制设置!BM203</f>
        <v>0</v>
      </c>
      <c r="BN258" s="92">
        <f>存量业务到期结构!AC37+业务净增量变动限制设置!BN203</f>
        <v>0</v>
      </c>
      <c r="BO258" s="92">
        <f>存量业务到期结构!AD37+业务净增量变动限制设置!BO203</f>
        <v>0</v>
      </c>
      <c r="BP258" s="92">
        <f>存量业务到期结构!AE37+业务净增量变动限制设置!BP203</f>
        <v>0</v>
      </c>
      <c r="BQ258" s="92">
        <f>存量业务到期结构!AF37+业务净增量变动限制设置!BQ203</f>
        <v>0</v>
      </c>
      <c r="BR258" s="92">
        <f>存量业务到期结构!AG37+业务净增量变动限制设置!BR203</f>
        <v>0</v>
      </c>
      <c r="BS258" s="92">
        <f>存量业务到期结构!AH37+业务净增量变动限制设置!BS203</f>
        <v>0</v>
      </c>
      <c r="BT258" s="92">
        <f>存量业务到期结构!AI37+业务净增量变动限制设置!BT203</f>
        <v>0</v>
      </c>
      <c r="BU258" s="92">
        <f>存量业务到期结构!AJ37+业务净增量变动限制设置!BU203</f>
        <v>0</v>
      </c>
      <c r="BV258" s="92">
        <f>存量业务到期结构!AK37+业务净增量变动限制设置!BV203</f>
        <v>0</v>
      </c>
      <c r="BW258" s="92">
        <f>存量业务到期结构!AL37+业务净增量变动限制设置!BW203</f>
        <v>0</v>
      </c>
      <c r="BX258" s="92">
        <f>存量业务到期结构!AM37+业务净增量变动限制设置!BX203</f>
        <v>0</v>
      </c>
      <c r="BY258" s="92">
        <f>存量业务到期结构!AN37+业务净增量变动限制设置!BY203</f>
        <v>0</v>
      </c>
      <c r="BZ258" s="92">
        <f>存量业务到期结构!AO37+业务净增量变动限制设置!BZ203</f>
        <v>0</v>
      </c>
      <c r="CA258" s="92">
        <f>存量业务到期结构!AP37+业务净增量变动限制设置!CA203</f>
        <v>0</v>
      </c>
      <c r="CB258" s="92">
        <f>存量业务到期结构!AQ37+业务净增量变动限制设置!CB203</f>
        <v>0</v>
      </c>
      <c r="CC258" s="92">
        <f>存量业务到期结构!AR37+业务净增量变动限制设置!CC203</f>
        <v>0</v>
      </c>
      <c r="CD258" s="92">
        <f>存量业务到期结构!AS37+业务净增量变动限制设置!CD203</f>
        <v>0</v>
      </c>
    </row>
    <row r="259" spans="1:82" ht="16.5">
      <c r="A259" s="16" t="str">
        <f t="shared" si="7"/>
        <v>零售存款</v>
      </c>
      <c r="B259" s="75"/>
      <c r="C259" s="75"/>
      <c r="D259" s="75"/>
      <c r="E259" s="75"/>
      <c r="F259" s="75"/>
      <c r="G259" s="75"/>
      <c r="H259" s="75"/>
      <c r="I259" s="75"/>
      <c r="J259" s="75"/>
      <c r="K259" s="75"/>
      <c r="L259" s="75"/>
      <c r="M259" s="75"/>
      <c r="N259" s="75"/>
      <c r="O259" s="75"/>
      <c r="P259" s="75"/>
      <c r="Q259" s="75"/>
      <c r="R259" s="75"/>
      <c r="S259" s="75"/>
      <c r="T259" s="75"/>
      <c r="U259" s="75"/>
      <c r="V259" s="75"/>
      <c r="W259" s="75"/>
      <c r="X259" s="75"/>
      <c r="Y259" s="75"/>
      <c r="Z259" s="75"/>
      <c r="AA259" s="75"/>
      <c r="AB259" s="75"/>
      <c r="AC259" s="75"/>
      <c r="AD259" s="75"/>
      <c r="AE259" s="75"/>
      <c r="AF259" s="75"/>
      <c r="AG259" s="75"/>
      <c r="AH259" s="75"/>
      <c r="AI259" s="75"/>
      <c r="AJ259" s="75"/>
      <c r="AK259" s="75"/>
      <c r="AL259" s="75"/>
      <c r="AM259" s="75"/>
      <c r="AN259" s="75"/>
      <c r="AO259" s="75"/>
      <c r="AQ259" s="75"/>
      <c r="AR259" s="75"/>
      <c r="AS259" s="75"/>
      <c r="AT259" s="75"/>
      <c r="AU259" s="75"/>
      <c r="AV259" s="75"/>
      <c r="AW259" s="75"/>
      <c r="AX259" s="75"/>
      <c r="AY259" s="75"/>
      <c r="AZ259" s="75"/>
      <c r="BA259" s="75"/>
      <c r="BB259" s="75"/>
      <c r="BC259" s="75"/>
      <c r="BD259" s="75"/>
      <c r="BE259" s="75"/>
      <c r="BF259" s="75"/>
      <c r="BG259" s="75"/>
      <c r="BH259" s="75"/>
      <c r="BI259" s="75"/>
      <c r="BJ259" s="75"/>
      <c r="BK259" s="75"/>
      <c r="BL259" s="75"/>
      <c r="BM259" s="75"/>
      <c r="BN259" s="75"/>
      <c r="BO259" s="75"/>
      <c r="BP259" s="75"/>
      <c r="BQ259" s="75"/>
      <c r="BR259" s="75"/>
      <c r="BS259" s="75"/>
      <c r="BT259" s="75"/>
      <c r="BU259" s="75"/>
      <c r="BV259" s="75"/>
      <c r="BW259" s="75"/>
      <c r="BX259" s="75"/>
      <c r="BY259" s="75"/>
      <c r="BZ259" s="75"/>
      <c r="CA259" s="75"/>
      <c r="CB259" s="75"/>
      <c r="CC259" s="75"/>
      <c r="CD259" s="75"/>
    </row>
    <row r="260" spans="1:82" ht="16.5">
      <c r="A260" s="17" t="str">
        <f t="shared" si="7"/>
        <v>一般零售定期存款</v>
      </c>
      <c r="B260" s="92">
        <f>存量业务到期结构!F39+业务净增量变动限制设置!B205</f>
        <v>168.17469121825337</v>
      </c>
      <c r="C260" s="92">
        <f>存量业务到期结构!G39+业务净增量变动限制设置!C205</f>
        <v>45.218954317021087</v>
      </c>
      <c r="D260" s="92">
        <f>存量业务到期结构!H39+业务净增量变动限制设置!D205</f>
        <v>107.55746082319291</v>
      </c>
      <c r="E260" s="92">
        <f>存量业务到期结构!I39+业务净增量变动限制设置!E205</f>
        <v>32.896961884396262</v>
      </c>
      <c r="F260" s="92">
        <f>存量业务到期结构!J39+业务净增量变动限制设置!F205</f>
        <v>28.736116389000856</v>
      </c>
      <c r="G260" s="92">
        <f>存量业务到期结构!K39+业务净增量变动限制设置!G205</f>
        <v>25.272400244203787</v>
      </c>
      <c r="H260" s="92">
        <f>存量业务到期结构!L39+业务净增量变动限制设置!H205</f>
        <v>1.2919567393081692</v>
      </c>
      <c r="I260" s="92">
        <f>存量业务到期结构!M39+业务净增量变动限制设置!I205</f>
        <v>6.4665211208111089</v>
      </c>
      <c r="J260" s="92">
        <f>存量业务到期结构!N39+业务净增量变动限制设置!J205</f>
        <v>10.851165085116108</v>
      </c>
      <c r="K260" s="92">
        <f>存量业务到期结构!O39+业务净增量变动限制设置!K205</f>
        <v>10.749464485720281</v>
      </c>
      <c r="L260" s="92">
        <f>存量业务到期结构!P39+业务净增量变动限制设置!L205</f>
        <v>13.273826502621993</v>
      </c>
      <c r="M260" s="92">
        <f>存量业务到期结构!Q39+业务净增量变动限制设置!M205</f>
        <v>14.039570584428212</v>
      </c>
      <c r="N260" s="92">
        <f>存量业务到期结构!R39+业务净增量变动限制设置!N205</f>
        <v>-29.632240012768847</v>
      </c>
      <c r="O260" s="92">
        <f>存量业务到期结构!S39+业务净增量变动限制设置!O205</f>
        <v>34.914405974020667</v>
      </c>
      <c r="P260" s="92">
        <f>存量业务到期结构!T39+业务净增量变动限制设置!P205</f>
        <v>17.306647873800003</v>
      </c>
      <c r="Q260" s="92">
        <f>存量业务到期结构!U39+业务净增量变动限制设置!Q205</f>
        <v>13.691441769100001</v>
      </c>
      <c r="R260" s="92">
        <f>存量业务到期结构!V39+业务净增量变动限制设置!R205</f>
        <v>13.1203594499</v>
      </c>
      <c r="S260" s="92">
        <f>存量业务到期结构!W39+业务净增量变动限制设置!S205</f>
        <v>11.9829301744</v>
      </c>
      <c r="T260" s="92">
        <f>存量业务到期结构!X39+业务净增量变动限制设置!T205</f>
        <v>10.726529881199999</v>
      </c>
      <c r="U260" s="92">
        <f>存量业务到期结构!Y39+业务净增量变动限制设置!U205</f>
        <v>13.040148105999998</v>
      </c>
      <c r="V260" s="92">
        <f>存量业务到期结构!Z39+业务净增量变动限制设置!V205</f>
        <v>501.73615106020009</v>
      </c>
      <c r="W260" s="92">
        <f>存量业务到期结构!AA39+业务净增量变动限制设置!W205</f>
        <v>0</v>
      </c>
      <c r="X260" s="92">
        <f>存量业务到期结构!AB39+业务净增量变动限制设置!X205</f>
        <v>0</v>
      </c>
      <c r="Y260" s="92">
        <f>存量业务到期结构!AC39+业务净增量变动限制设置!Y205</f>
        <v>0</v>
      </c>
      <c r="Z260" s="92">
        <f>存量业务到期结构!AD39+业务净增量变动限制设置!Z205</f>
        <v>0</v>
      </c>
      <c r="AA260" s="92">
        <f>存量业务到期结构!AE39+业务净增量变动限制设置!AA205</f>
        <v>0</v>
      </c>
      <c r="AB260" s="92">
        <f>存量业务到期结构!AF39+业务净增量变动限制设置!AB205</f>
        <v>0</v>
      </c>
      <c r="AC260" s="92">
        <f>存量业务到期结构!AG39+业务净增量变动限制设置!AC205</f>
        <v>0</v>
      </c>
      <c r="AD260" s="92">
        <f>存量业务到期结构!AH39+业务净增量变动限制设置!AD205</f>
        <v>0</v>
      </c>
      <c r="AE260" s="92">
        <f>存量业务到期结构!AI39+业务净增量变动限制设置!AE205</f>
        <v>0</v>
      </c>
      <c r="AF260" s="92">
        <f>存量业务到期结构!AJ39+业务净增量变动限制设置!AF205</f>
        <v>0</v>
      </c>
      <c r="AG260" s="92">
        <f>存量业务到期结构!AK39+业务净增量变动限制设置!AG205</f>
        <v>0</v>
      </c>
      <c r="AH260" s="92">
        <f>存量业务到期结构!AL39+业务净增量变动限制设置!AH205</f>
        <v>0</v>
      </c>
      <c r="AI260" s="92">
        <f>存量业务到期结构!AM39+业务净增量变动限制设置!AI205</f>
        <v>0</v>
      </c>
      <c r="AJ260" s="92">
        <f>存量业务到期结构!AN39+业务净增量变动限制设置!AJ205</f>
        <v>0</v>
      </c>
      <c r="AK260" s="92">
        <f>存量业务到期结构!AO39+业务净增量变动限制设置!AK205</f>
        <v>0</v>
      </c>
      <c r="AL260" s="92">
        <f>存量业务到期结构!AP39+业务净增量变动限制设置!AL205</f>
        <v>0</v>
      </c>
      <c r="AM260" s="92">
        <f>存量业务到期结构!AQ39+业务净增量变动限制设置!AM205</f>
        <v>0</v>
      </c>
      <c r="AN260" s="92">
        <f>存量业务到期结构!AR39+业务净增量变动限制设置!AN205</f>
        <v>0</v>
      </c>
      <c r="AO260" s="92">
        <f>存量业务到期结构!AS39+业务净增量变动限制设置!AO205</f>
        <v>0</v>
      </c>
      <c r="AQ260" s="92">
        <f>存量业务到期结构!F39+业务净增量变动限制设置!AQ205</f>
        <v>163.27124727455518</v>
      </c>
      <c r="AR260" s="92">
        <f>存量业务到期结构!G39+业务净增量变动限制设置!AR205</f>
        <v>23.515007623336871</v>
      </c>
      <c r="AS260" s="92">
        <f>存量业务到期结构!H39+业务净增量变动限制设置!AS205</f>
        <v>95.034858118702445</v>
      </c>
      <c r="AT260" s="92">
        <f>存量业务到期结构!I39+业务净增量变动限制设置!AT205</f>
        <v>20.666863193328766</v>
      </c>
      <c r="AU260" s="92">
        <f>存量业务到期结构!J39+业务净增量变动限制设置!AU205</f>
        <v>16.798521711356599</v>
      </c>
      <c r="AV260" s="92">
        <f>存量业务到期结构!K39+业务净增量变动限制设置!AV205</f>
        <v>13.627309579982409</v>
      </c>
      <c r="AW260" s="92">
        <f>存量业务到期结构!L39+业务净增量变动限制设置!AW205</f>
        <v>-10.060629911490025</v>
      </c>
      <c r="AX260" s="92">
        <f>存量业务到期结构!M39+业务净增量变动限制设置!AX205</f>
        <v>-4.5935615165642005</v>
      </c>
      <c r="AY260" s="92">
        <f>存量业务到期结构!N39+业务净增量变动限制设置!AY205</f>
        <v>8.3586461164124159E-2</v>
      </c>
      <c r="AZ260" s="92">
        <f>存量业务到期结构!O39+业务净增量变动限制设置!AZ205</f>
        <v>0.27438987519145286</v>
      </c>
      <c r="BA260" s="92">
        <f>存量业务到期结构!P39+业务净增量变动限制设置!BA205</f>
        <v>3.0912559055157658</v>
      </c>
      <c r="BB260" s="92">
        <f>存量业务到期结构!Q39+业务净增量变动限制设置!BB205</f>
        <v>4.1495040007455941</v>
      </c>
      <c r="BC260" s="92">
        <f>存量业务到期结构!R39+业务净增量变动限制设置!BC205</f>
        <v>-39.229802583028594</v>
      </c>
      <c r="BD260" s="92">
        <f>存量业务到期结构!S39+业务净增量变动限制设置!BD205</f>
        <v>-6.3180827460206679</v>
      </c>
      <c r="BE260" s="92">
        <f>存量业务到期结构!T39+业务净增量变动限制设置!BE205</f>
        <v>17.306647873800003</v>
      </c>
      <c r="BF260" s="92">
        <f>存量业务到期结构!U39+业务净增量变动限制设置!BF205</f>
        <v>13.691441769100001</v>
      </c>
      <c r="BG260" s="92">
        <f>存量业务到期结构!V39+业务净增量变动限制设置!BG205</f>
        <v>13.1203594499</v>
      </c>
      <c r="BH260" s="92">
        <f>存量业务到期结构!W39+业务净增量变动限制设置!BH205</f>
        <v>11.9829301744</v>
      </c>
      <c r="BI260" s="92">
        <f>存量业务到期结构!X39+业务净增量变动限制设置!BI205</f>
        <v>10.726529881199999</v>
      </c>
      <c r="BJ260" s="92">
        <f>存量业务到期结构!Y39+业务净增量变动限制设置!BJ205</f>
        <v>13.040148105999998</v>
      </c>
      <c r="BK260" s="92">
        <f>存量业务到期结构!Z39+业务净增量变动限制设置!BK205</f>
        <v>501.73615106020009</v>
      </c>
      <c r="BL260" s="92">
        <f>存量业务到期结构!AA39+业务净增量变动限制设置!BL205</f>
        <v>0</v>
      </c>
      <c r="BM260" s="92">
        <f>存量业务到期结构!AB39+业务净增量变动限制设置!BM205</f>
        <v>0</v>
      </c>
      <c r="BN260" s="92">
        <f>存量业务到期结构!AC39+业务净增量变动限制设置!BN205</f>
        <v>0</v>
      </c>
      <c r="BO260" s="92">
        <f>存量业务到期结构!AD39+业务净增量变动限制设置!BO205</f>
        <v>0</v>
      </c>
      <c r="BP260" s="92">
        <f>存量业务到期结构!AE39+业务净增量变动限制设置!BP205</f>
        <v>0</v>
      </c>
      <c r="BQ260" s="92">
        <f>存量业务到期结构!AF39+业务净增量变动限制设置!BQ205</f>
        <v>0</v>
      </c>
      <c r="BR260" s="92">
        <f>存量业务到期结构!AG39+业务净增量变动限制设置!BR205</f>
        <v>0</v>
      </c>
      <c r="BS260" s="92">
        <f>存量业务到期结构!AH39+业务净增量变动限制设置!BS205</f>
        <v>0</v>
      </c>
      <c r="BT260" s="92">
        <f>存量业务到期结构!AI39+业务净增量变动限制设置!BT205</f>
        <v>0</v>
      </c>
      <c r="BU260" s="92">
        <f>存量业务到期结构!AJ39+业务净增量变动限制设置!BU205</f>
        <v>0</v>
      </c>
      <c r="BV260" s="92">
        <f>存量业务到期结构!AK39+业务净增量变动限制设置!BV205</f>
        <v>0</v>
      </c>
      <c r="BW260" s="92">
        <f>存量业务到期结构!AL39+业务净增量变动限制设置!BW205</f>
        <v>0</v>
      </c>
      <c r="BX260" s="92">
        <f>存量业务到期结构!AM39+业务净增量变动限制设置!BX205</f>
        <v>0</v>
      </c>
      <c r="BY260" s="92">
        <f>存量业务到期结构!AN39+业务净增量变动限制设置!BY205</f>
        <v>0</v>
      </c>
      <c r="BZ260" s="92">
        <f>存量业务到期结构!AO39+业务净增量变动限制设置!BZ205</f>
        <v>0</v>
      </c>
      <c r="CA260" s="92">
        <f>存量业务到期结构!AP39+业务净增量变动限制设置!CA205</f>
        <v>0</v>
      </c>
      <c r="CB260" s="92">
        <f>存量业务到期结构!AQ39+业务净增量变动限制设置!CB205</f>
        <v>0</v>
      </c>
      <c r="CC260" s="92">
        <f>存量业务到期结构!AR39+业务净增量变动限制设置!CC205</f>
        <v>0</v>
      </c>
      <c r="CD260" s="92">
        <f>存量业务到期结构!AS39+业务净增量变动限制设置!CD205</f>
        <v>0</v>
      </c>
    </row>
    <row r="261" spans="1:82" ht="16.5">
      <c r="A261" s="17" t="str">
        <f t="shared" si="7"/>
        <v>零售结构性存款</v>
      </c>
      <c r="B261" s="92">
        <f>存量业务到期结构!F40+业务净增量变动限制设置!B206</f>
        <v>322.2524733332998</v>
      </c>
      <c r="C261" s="92">
        <f>存量业务到期结构!G40+业务净增量变动限制设置!C206</f>
        <v>379.18173333333323</v>
      </c>
      <c r="D261" s="92">
        <f>存量业务到期结构!H40+业务净增量变动限制设置!D206</f>
        <v>302.05423333333329</v>
      </c>
      <c r="E261" s="92">
        <f>存量业务到期结构!I40+业务净增量变动限制设置!E206</f>
        <v>280.49439999999993</v>
      </c>
      <c r="F261" s="92">
        <f>存量业务到期结构!J40+业务净增量变动限制设置!F206</f>
        <v>265.96019999999993</v>
      </c>
      <c r="G261" s="92">
        <f>存量业务到期结构!K40+业务净增量变动限制设置!G206</f>
        <v>332.67899999999992</v>
      </c>
      <c r="H261" s="92">
        <f>存量业务到期结构!L40+业务净增量变动限制设置!H206</f>
        <v>230.88570000000016</v>
      </c>
      <c r="I261" s="92">
        <f>存量业务到期结构!M40+业务净增量变动限制设置!I206</f>
        <v>201.55780000000016</v>
      </c>
      <c r="J261" s="92">
        <f>存量业务到期结构!N40+业务净增量变动限制设置!J206</f>
        <v>197.75010000000017</v>
      </c>
      <c r="K261" s="92">
        <f>存量业务到期结构!O40+业务净增量变动限制设置!K206</f>
        <v>196.67820000000017</v>
      </c>
      <c r="L261" s="92">
        <f>存量业务到期结构!P40+业务净增量变动限制设置!L206</f>
        <v>200.71850000000018</v>
      </c>
      <c r="M261" s="92">
        <f>存量业务到期结构!Q40+业务净增量变动限制设置!M206</f>
        <v>252.69370000000018</v>
      </c>
      <c r="N261" s="92">
        <f>存量业务到期结构!R40+业务净增量变动限制设置!N206</f>
        <v>190.00000000000017</v>
      </c>
      <c r="O261" s="92">
        <f>存量业务到期结构!S40+业务净增量变动限制设置!O206</f>
        <v>32.042406672730806</v>
      </c>
      <c r="P261" s="92">
        <f>存量业务到期结构!T40+业务净增量变动限制设置!P206</f>
        <v>0</v>
      </c>
      <c r="Q261" s="92">
        <f>存量业务到期结构!U40+业务净增量变动限制设置!Q206</f>
        <v>0</v>
      </c>
      <c r="R261" s="92">
        <f>存量业务到期结构!V40+业务净增量变动限制设置!R206</f>
        <v>0</v>
      </c>
      <c r="S261" s="92">
        <f>存量业务到期结构!W40+业务净增量变动限制设置!S206</f>
        <v>0</v>
      </c>
      <c r="T261" s="92">
        <f>存量业务到期结构!X40+业务净增量变动限制设置!T206</f>
        <v>0</v>
      </c>
      <c r="U261" s="92">
        <f>存量业务到期结构!Y40+业务净增量变动限制设置!U206</f>
        <v>0</v>
      </c>
      <c r="V261" s="92">
        <f>存量业务到期结构!Z40+业务净增量变动限制设置!V206</f>
        <v>0</v>
      </c>
      <c r="W261" s="92">
        <f>存量业务到期结构!AA40+业务净增量变动限制设置!W206</f>
        <v>0</v>
      </c>
      <c r="X261" s="92">
        <f>存量业务到期结构!AB40+业务净增量变动限制设置!X206</f>
        <v>0</v>
      </c>
      <c r="Y261" s="92">
        <f>存量业务到期结构!AC40+业务净增量变动限制设置!Y206</f>
        <v>0</v>
      </c>
      <c r="Z261" s="92">
        <f>存量业务到期结构!AD40+业务净增量变动限制设置!Z206</f>
        <v>0</v>
      </c>
      <c r="AA261" s="92">
        <f>存量业务到期结构!AE40+业务净增量变动限制设置!AA206</f>
        <v>0</v>
      </c>
      <c r="AB261" s="92">
        <f>存量业务到期结构!AF40+业务净增量变动限制设置!AB206</f>
        <v>0</v>
      </c>
      <c r="AC261" s="92">
        <f>存量业务到期结构!AG40+业务净增量变动限制设置!AC206</f>
        <v>0</v>
      </c>
      <c r="AD261" s="92">
        <f>存量业务到期结构!AH40+业务净增量变动限制设置!AD206</f>
        <v>0</v>
      </c>
      <c r="AE261" s="92">
        <f>存量业务到期结构!AI40+业务净增量变动限制设置!AE206</f>
        <v>0</v>
      </c>
      <c r="AF261" s="92">
        <f>存量业务到期结构!AJ40+业务净增量变动限制设置!AF206</f>
        <v>0</v>
      </c>
      <c r="AG261" s="92">
        <f>存量业务到期结构!AK40+业务净增量变动限制设置!AG206</f>
        <v>0</v>
      </c>
      <c r="AH261" s="92">
        <f>存量业务到期结构!AL40+业务净增量变动限制设置!AH206</f>
        <v>0</v>
      </c>
      <c r="AI261" s="92">
        <f>存量业务到期结构!AM40+业务净增量变动限制设置!AI206</f>
        <v>0</v>
      </c>
      <c r="AJ261" s="92">
        <f>存量业务到期结构!AN40+业务净增量变动限制设置!AJ206</f>
        <v>0</v>
      </c>
      <c r="AK261" s="92">
        <f>存量业务到期结构!AO40+业务净增量变动限制设置!AK206</f>
        <v>0</v>
      </c>
      <c r="AL261" s="92">
        <f>存量业务到期结构!AP40+业务净增量变动限制设置!AL206</f>
        <v>0</v>
      </c>
      <c r="AM261" s="92">
        <f>存量业务到期结构!AQ40+业务净增量变动限制设置!AM206</f>
        <v>0</v>
      </c>
      <c r="AN261" s="92">
        <f>存量业务到期结构!AR40+业务净增量变动限制设置!AN206</f>
        <v>0</v>
      </c>
      <c r="AO261" s="92">
        <f>存量业务到期结构!AS40+业务净增量变动限制设置!AO206</f>
        <v>0</v>
      </c>
      <c r="AQ261" s="92">
        <f>存量业务到期结构!F40+业务净增量变动限制设置!AQ206</f>
        <v>316.94851866663987</v>
      </c>
      <c r="AR261" s="92">
        <f>存量业务到期结构!G40+业务净增量变动限制设置!AR206</f>
        <v>347.5150666666666</v>
      </c>
      <c r="AS261" s="92">
        <f>存量业务到期结构!H40+业务净增量变动限制设置!AS206</f>
        <v>270.3875666666666</v>
      </c>
      <c r="AT261" s="92">
        <f>存量业务到期结构!I40+业务净增量变动限制设置!AT206</f>
        <v>217.16106666666661</v>
      </c>
      <c r="AU261" s="92">
        <f>存量业务到期结构!J40+业务净增量变动限制设置!AU206</f>
        <v>202.62686666666661</v>
      </c>
      <c r="AV261" s="92">
        <f>存量业务到期结构!K40+业务净增量变动限制设置!AV206</f>
        <v>269.3456666666666</v>
      </c>
      <c r="AW261" s="92">
        <f>存量业务到期结构!L40+业务净增量变动限制设置!AW206</f>
        <v>167.55236666666679</v>
      </c>
      <c r="AX261" s="92">
        <f>存量业务到期结构!M40+业务净增量变动限制设置!AX206</f>
        <v>138.22446666666679</v>
      </c>
      <c r="AY261" s="92">
        <f>存量业务到期结构!N40+业务净增量变动限制设置!AY206</f>
        <v>134.4167666666668</v>
      </c>
      <c r="AZ261" s="92">
        <f>存量业务到期结构!O40+业务净增量变动限制设置!AZ206</f>
        <v>133.3448666666668</v>
      </c>
      <c r="BA261" s="92">
        <f>存量业务到期结构!P40+业务净增量变动限制设置!BA206</f>
        <v>137.38516666666681</v>
      </c>
      <c r="BB261" s="92">
        <f>存量业务到期结构!Q40+业务净增量变动限制设置!BB206</f>
        <v>189.36036666666681</v>
      </c>
      <c r="BC261" s="92">
        <f>存量业务到期结构!R40+业务净增量变动限制设置!BC206</f>
        <v>126.6666666666668</v>
      </c>
      <c r="BD261" s="92">
        <f>存量业务到期结构!S40+业务净增量变动限制设置!BD206</f>
        <v>-96.127220018192403</v>
      </c>
      <c r="BE261" s="92">
        <f>存量业务到期结构!T40+业务净增量变动限制设置!BE206</f>
        <v>0</v>
      </c>
      <c r="BF261" s="92">
        <f>存量业务到期结构!U40+业务净增量变动限制设置!BF206</f>
        <v>0</v>
      </c>
      <c r="BG261" s="92">
        <f>存量业务到期结构!V40+业务净增量变动限制设置!BG206</f>
        <v>0</v>
      </c>
      <c r="BH261" s="92">
        <f>存量业务到期结构!W40+业务净增量变动限制设置!BH206</f>
        <v>0</v>
      </c>
      <c r="BI261" s="92">
        <f>存量业务到期结构!X40+业务净增量变动限制设置!BI206</f>
        <v>0</v>
      </c>
      <c r="BJ261" s="92">
        <f>存量业务到期结构!Y40+业务净增量变动限制设置!BJ206</f>
        <v>0</v>
      </c>
      <c r="BK261" s="92">
        <f>存量业务到期结构!Z40+业务净增量变动限制设置!BK206</f>
        <v>0</v>
      </c>
      <c r="BL261" s="92">
        <f>存量业务到期结构!AA40+业务净增量变动限制设置!BL206</f>
        <v>0</v>
      </c>
      <c r="BM261" s="92">
        <f>存量业务到期结构!AB40+业务净增量变动限制设置!BM206</f>
        <v>0</v>
      </c>
      <c r="BN261" s="92">
        <f>存量业务到期结构!AC40+业务净增量变动限制设置!BN206</f>
        <v>0</v>
      </c>
      <c r="BO261" s="92">
        <f>存量业务到期结构!AD40+业务净增量变动限制设置!BO206</f>
        <v>0</v>
      </c>
      <c r="BP261" s="92">
        <f>存量业务到期结构!AE40+业务净增量变动限制设置!BP206</f>
        <v>0</v>
      </c>
      <c r="BQ261" s="92">
        <f>存量业务到期结构!AF40+业务净增量变动限制设置!BQ206</f>
        <v>0</v>
      </c>
      <c r="BR261" s="92">
        <f>存量业务到期结构!AG40+业务净增量变动限制设置!BR206</f>
        <v>0</v>
      </c>
      <c r="BS261" s="92">
        <f>存量业务到期结构!AH40+业务净增量变动限制设置!BS206</f>
        <v>0</v>
      </c>
      <c r="BT261" s="92">
        <f>存量业务到期结构!AI40+业务净增量变动限制设置!BT206</f>
        <v>0</v>
      </c>
      <c r="BU261" s="92">
        <f>存量业务到期结构!AJ40+业务净增量变动限制设置!BU206</f>
        <v>0</v>
      </c>
      <c r="BV261" s="92">
        <f>存量业务到期结构!AK40+业务净增量变动限制设置!BV206</f>
        <v>0</v>
      </c>
      <c r="BW261" s="92">
        <f>存量业务到期结构!AL40+业务净增量变动限制设置!BW206</f>
        <v>0</v>
      </c>
      <c r="BX261" s="92">
        <f>存量业务到期结构!AM40+业务净增量变动限制设置!BX206</f>
        <v>0</v>
      </c>
      <c r="BY261" s="92">
        <f>存量业务到期结构!AN40+业务净增量变动限制设置!BY206</f>
        <v>0</v>
      </c>
      <c r="BZ261" s="92">
        <f>存量业务到期结构!AO40+业务净增量变动限制设置!BZ206</f>
        <v>0</v>
      </c>
      <c r="CA261" s="92">
        <f>存量业务到期结构!AP40+业务净增量变动限制设置!CA206</f>
        <v>0</v>
      </c>
      <c r="CB261" s="92">
        <f>存量业务到期结构!AQ40+业务净增量变动限制设置!CB206</f>
        <v>0</v>
      </c>
      <c r="CC261" s="92">
        <f>存量业务到期结构!AR40+业务净增量变动限制设置!CC206</f>
        <v>0</v>
      </c>
      <c r="CD261" s="92">
        <f>存量业务到期结构!AS40+业务净增量变动限制设置!CD206</f>
        <v>0</v>
      </c>
    </row>
    <row r="262" spans="1:82" ht="16.5">
      <c r="A262" s="17" t="str">
        <f t="shared" si="7"/>
        <v>零售大额存单</v>
      </c>
      <c r="B262" s="92">
        <f>存量业务到期结构!F41+业务净增量变动限制设置!B207</f>
        <v>67.290496447164941</v>
      </c>
      <c r="C262" s="92">
        <f>存量业务到期结构!G41+业务净增量变动限制设置!C207</f>
        <v>26.289300000000001</v>
      </c>
      <c r="D262" s="92">
        <f>存量业务到期结构!H41+业务净增量变动限制设置!D207</f>
        <v>26.965720999999998</v>
      </c>
      <c r="E262" s="92">
        <f>存量业务到期结构!I41+业务净增量变动限制设置!E207</f>
        <v>23.3233259</v>
      </c>
      <c r="F262" s="92">
        <f>存量业务到期结构!J41+业务净增量变动限制设置!F207</f>
        <v>22.5899</v>
      </c>
      <c r="G262" s="92">
        <f>存量业务到期结构!K41+业务净增量变动限制设置!G207</f>
        <v>26.557510000000001</v>
      </c>
      <c r="H262" s="92">
        <f>存量业务到期结构!L41+业务净增量变动限制设置!H207</f>
        <v>20.837299999999999</v>
      </c>
      <c r="I262" s="92">
        <f>存量业务到期结构!M41+业务净增量变动限制设置!I207</f>
        <v>22.425350000000002</v>
      </c>
      <c r="J262" s="92">
        <f>存量业务到期结构!N41+业务净增量变动限制设置!J207</f>
        <v>25.788499999999999</v>
      </c>
      <c r="K262" s="92">
        <f>存量业务到期结构!O41+业务净增量变动限制设置!K207</f>
        <v>25.9321635039</v>
      </c>
      <c r="L262" s="92">
        <f>存量业务到期结构!P41+业务净增量变动限制设置!L207</f>
        <v>23.122</v>
      </c>
      <c r="M262" s="92">
        <f>存量业务到期结构!Q41+业务净增量变动限制设置!M207</f>
        <v>25.428840000000001</v>
      </c>
      <c r="N262" s="92">
        <f>存量业务到期结构!R41+业务净增量变动限制设置!N207</f>
        <v>17.1829</v>
      </c>
      <c r="O262" s="92">
        <f>存量业务到期结构!S41+业务净增量变动限制设置!O207</f>
        <v>51.327758926723689</v>
      </c>
      <c r="P262" s="92">
        <f>存量业务到期结构!T41+业务净增量变动限制设置!P207</f>
        <v>2.9460000000000002</v>
      </c>
      <c r="Q262" s="92">
        <f>存量业务到期结构!U41+业务净增量变动限制设置!Q207</f>
        <v>3.1246</v>
      </c>
      <c r="R262" s="92">
        <f>存量业务到期结构!V41+业务净增量变动限制设置!R207</f>
        <v>3.9788999999999999</v>
      </c>
      <c r="S262" s="92">
        <f>存量业务到期结构!W41+业务净增量变动限制设置!S207</f>
        <v>4.1607000000000003</v>
      </c>
      <c r="T262" s="92">
        <f>存量业务到期结构!X41+业务净增量变动限制设置!T207</f>
        <v>8.2224000000000004</v>
      </c>
      <c r="U262" s="92">
        <f>存量业务到期结构!Y41+业务净增量变动限制设置!U207</f>
        <v>10.485911099999999</v>
      </c>
      <c r="V262" s="92">
        <f>存量业务到期结构!Z41+业务净增量变动限制设置!V207</f>
        <v>613.34686357809994</v>
      </c>
      <c r="W262" s="92">
        <f>存量业务到期结构!AA41+业务净增量变动限制设置!W207</f>
        <v>0</v>
      </c>
      <c r="X262" s="92">
        <f>存量业务到期结构!AB41+业务净增量变动限制设置!X207</f>
        <v>0</v>
      </c>
      <c r="Y262" s="92">
        <f>存量业务到期结构!AC41+业务净增量变动限制设置!Y207</f>
        <v>0</v>
      </c>
      <c r="Z262" s="92">
        <f>存量业务到期结构!AD41+业务净增量变动限制设置!Z207</f>
        <v>0</v>
      </c>
      <c r="AA262" s="92">
        <f>存量业务到期结构!AE41+业务净增量变动限制设置!AA207</f>
        <v>0</v>
      </c>
      <c r="AB262" s="92">
        <f>存量业务到期结构!AF41+业务净增量变动限制设置!AB207</f>
        <v>0</v>
      </c>
      <c r="AC262" s="92">
        <f>存量业务到期结构!AG41+业务净增量变动限制设置!AC207</f>
        <v>0</v>
      </c>
      <c r="AD262" s="92">
        <f>存量业务到期结构!AH41+业务净增量变动限制设置!AD207</f>
        <v>0</v>
      </c>
      <c r="AE262" s="92">
        <f>存量业务到期结构!AI41+业务净增量变动限制设置!AE207</f>
        <v>0</v>
      </c>
      <c r="AF262" s="92">
        <f>存量业务到期结构!AJ41+业务净增量变动限制设置!AF207</f>
        <v>0</v>
      </c>
      <c r="AG262" s="92">
        <f>存量业务到期结构!AK41+业务净增量变动限制设置!AG207</f>
        <v>0</v>
      </c>
      <c r="AH262" s="92">
        <f>存量业务到期结构!AL41+业务净增量变动限制设置!AH207</f>
        <v>0</v>
      </c>
      <c r="AI262" s="92">
        <f>存量业务到期结构!AM41+业务净增量变动限制设置!AI207</f>
        <v>0</v>
      </c>
      <c r="AJ262" s="92">
        <f>存量业务到期结构!AN41+业务净增量变动限制设置!AJ207</f>
        <v>0</v>
      </c>
      <c r="AK262" s="92">
        <f>存量业务到期结构!AO41+业务净增量变动限制设置!AK207</f>
        <v>0</v>
      </c>
      <c r="AL262" s="92">
        <f>存量业务到期结构!AP41+业务净增量变动限制设置!AL207</f>
        <v>0</v>
      </c>
      <c r="AM262" s="92">
        <f>存量业务到期结构!AQ41+业务净增量变动限制设置!AM207</f>
        <v>0</v>
      </c>
      <c r="AN262" s="92">
        <f>存量业务到期结构!AR41+业务净增量变动限制设置!AN207</f>
        <v>0</v>
      </c>
      <c r="AO262" s="92">
        <f>存量业务到期结构!AS41+业务净增量变动限制设置!AO207</f>
        <v>0</v>
      </c>
      <c r="AQ262" s="92">
        <f>存量业务到期结构!F41+业务净增量变动限制设置!AQ207</f>
        <v>50.433966098649968</v>
      </c>
      <c r="AR262" s="92">
        <f>存量业务到期结构!G41+业务净增量变动限制设置!AR207</f>
        <v>20.789300000000001</v>
      </c>
      <c r="AS262" s="92">
        <f>存量业务到期结构!H41+业务净增量变动限制设置!AS207</f>
        <v>21.465720999999998</v>
      </c>
      <c r="AT262" s="92">
        <f>存量业务到期结构!I41+业务净增量变动限制设置!AT207</f>
        <v>16.3233259</v>
      </c>
      <c r="AU262" s="92">
        <f>存量业务到期结构!J41+业务净增量变动限制设置!AU207</f>
        <v>15.5899</v>
      </c>
      <c r="AV262" s="92">
        <f>存量业务到期结构!K41+业务净增量变动限制设置!AV207</f>
        <v>19.557510000000001</v>
      </c>
      <c r="AW262" s="92">
        <f>存量业务到期结构!L41+业务净增量变动限制设置!AW207</f>
        <v>13.837300000000001</v>
      </c>
      <c r="AX262" s="92">
        <f>存量业务到期结构!M41+业务净增量变动限制设置!AX207</f>
        <v>15.42535</v>
      </c>
      <c r="AY262" s="92">
        <f>存量业务到期结构!N41+业务净增量变动限制设置!AY207</f>
        <v>18.788499999999999</v>
      </c>
      <c r="AZ262" s="92">
        <f>存量业务到期结构!O41+业务净增量变动限制设置!AZ207</f>
        <v>18.9321635039</v>
      </c>
      <c r="BA262" s="92">
        <f>存量业务到期结构!P41+业务净增量变动限制设置!BA207</f>
        <v>16.122</v>
      </c>
      <c r="BB262" s="92">
        <f>存量业务到期结构!Q41+业务净增量变动限制设置!BB207</f>
        <v>18.428840000000001</v>
      </c>
      <c r="BC262" s="92">
        <f>存量业务到期结构!R41+业务净增量变动限制设置!BC207</f>
        <v>10.1829</v>
      </c>
      <c r="BD262" s="92">
        <f>存量业务到期结构!S41+业务净增量变动限制设置!BD207</f>
        <v>-46.064842926723685</v>
      </c>
      <c r="BE262" s="92">
        <f>存量业务到期结构!T41+业务净增量变动限制设置!BE207</f>
        <v>2.9460000000000002</v>
      </c>
      <c r="BF262" s="92">
        <f>存量业务到期结构!U41+业务净增量变动限制设置!BF207</f>
        <v>3.1246</v>
      </c>
      <c r="BG262" s="92">
        <f>存量业务到期结构!V41+业务净增量变动限制设置!BG207</f>
        <v>3.9788999999999999</v>
      </c>
      <c r="BH262" s="92">
        <f>存量业务到期结构!W41+业务净增量变动限制设置!BH207</f>
        <v>4.1607000000000003</v>
      </c>
      <c r="BI262" s="92">
        <f>存量业务到期结构!X41+业务净增量变动限制设置!BI207</f>
        <v>8.2224000000000004</v>
      </c>
      <c r="BJ262" s="92">
        <f>存量业务到期结构!Y41+业务净增量变动限制设置!BJ207</f>
        <v>10.485911099999999</v>
      </c>
      <c r="BK262" s="92">
        <f>存量业务到期结构!Z41+业务净增量变动限制设置!BK207</f>
        <v>613.34686357809994</v>
      </c>
      <c r="BL262" s="92">
        <f>存量业务到期结构!AA41+业务净增量变动限制设置!BL207</f>
        <v>0</v>
      </c>
      <c r="BM262" s="92">
        <f>存量业务到期结构!AB41+业务净增量变动限制设置!BM207</f>
        <v>0</v>
      </c>
      <c r="BN262" s="92">
        <f>存量业务到期结构!AC41+业务净增量变动限制设置!BN207</f>
        <v>0</v>
      </c>
      <c r="BO262" s="92">
        <f>存量业务到期结构!AD41+业务净增量变动限制设置!BO207</f>
        <v>0</v>
      </c>
      <c r="BP262" s="92">
        <f>存量业务到期结构!AE41+业务净增量变动限制设置!BP207</f>
        <v>0</v>
      </c>
      <c r="BQ262" s="92">
        <f>存量业务到期结构!AF41+业务净增量变动限制设置!BQ207</f>
        <v>0</v>
      </c>
      <c r="BR262" s="92">
        <f>存量业务到期结构!AG41+业务净增量变动限制设置!BR207</f>
        <v>0</v>
      </c>
      <c r="BS262" s="92">
        <f>存量业务到期结构!AH41+业务净增量变动限制设置!BS207</f>
        <v>0</v>
      </c>
      <c r="BT262" s="92">
        <f>存量业务到期结构!AI41+业务净增量变动限制设置!BT207</f>
        <v>0</v>
      </c>
      <c r="BU262" s="92">
        <f>存量业务到期结构!AJ41+业务净增量变动限制设置!BU207</f>
        <v>0</v>
      </c>
      <c r="BV262" s="92">
        <f>存量业务到期结构!AK41+业务净增量变动限制设置!BV207</f>
        <v>0</v>
      </c>
      <c r="BW262" s="92">
        <f>存量业务到期结构!AL41+业务净增量变动限制设置!BW207</f>
        <v>0</v>
      </c>
      <c r="BX262" s="92">
        <f>存量业务到期结构!AM41+业务净增量变动限制设置!BX207</f>
        <v>0</v>
      </c>
      <c r="BY262" s="92">
        <f>存量业务到期结构!AN41+业务净增量变动限制设置!BY207</f>
        <v>0</v>
      </c>
      <c r="BZ262" s="92">
        <f>存量业务到期结构!AO41+业务净增量变动限制设置!BZ207</f>
        <v>0</v>
      </c>
      <c r="CA262" s="92">
        <f>存量业务到期结构!AP41+业务净增量变动限制设置!CA207</f>
        <v>0</v>
      </c>
      <c r="CB262" s="92">
        <f>存量业务到期结构!AQ41+业务净增量变动限制设置!CB207</f>
        <v>0</v>
      </c>
      <c r="CC262" s="92">
        <f>存量业务到期结构!AR41+业务净增量变动限制设置!CC207</f>
        <v>0</v>
      </c>
      <c r="CD262" s="92">
        <f>存量业务到期结构!AS41+业务净增量变动限制设置!CD207</f>
        <v>0</v>
      </c>
    </row>
    <row r="263" spans="1:82" ht="16.5">
      <c r="A263" s="21" t="str">
        <f t="shared" si="7"/>
        <v>零售活期存款</v>
      </c>
      <c r="B263" s="92">
        <f>存量业务到期结构!F42+业务净增量变动限制设置!B208</f>
        <v>-53.233315404979741</v>
      </c>
      <c r="C263" s="92">
        <f>存量业务到期结构!G42+业务净增量变动限制设置!C208</f>
        <v>103.74042309743163</v>
      </c>
      <c r="D263" s="92">
        <f>存量业务到期结构!H42+业务净增量变动限制设置!D208</f>
        <v>57.363501340762014</v>
      </c>
      <c r="E263" s="92">
        <f>存量业务到期结构!I42+业务净增量变动限制设置!E208</f>
        <v>55.886001340762959</v>
      </c>
      <c r="F263" s="92">
        <f>存量业务到期结构!J42+业务净增量变动限制设置!F208</f>
        <v>54.408501340762086</v>
      </c>
      <c r="G263" s="92">
        <f>存量业务到期结构!K42+业务净增量变动限制设置!G208</f>
        <v>52.931001340763032</v>
      </c>
      <c r="H263" s="92">
        <f>存量业务到期结构!L42+业务净增量变动限制设置!H208</f>
        <v>51.453501340762159</v>
      </c>
      <c r="I263" s="92">
        <f>存量业务到期结构!M42+业务净增量变动限制设置!I208</f>
        <v>49.976001340763105</v>
      </c>
      <c r="J263" s="92">
        <f>存量业务到期结构!N42+业务净增量变动限制设置!J208</f>
        <v>48.498501340762232</v>
      </c>
      <c r="K263" s="92">
        <f>存量业务到期结构!O42+业务净增量变动限制设置!K208</f>
        <v>47.021001340761359</v>
      </c>
      <c r="L263" s="92">
        <f>存量业务到期结构!P42+业务净增量变动限制设置!L208</f>
        <v>45.543501340764124</v>
      </c>
      <c r="M263" s="92">
        <f>存量业务到期结构!Q42+业务净增量变动限制设置!M208</f>
        <v>44.066001340761431</v>
      </c>
      <c r="N263" s="92">
        <f>存量业务到期结构!R42+业务净增量变动限制设置!N208</f>
        <v>42.588501340762377</v>
      </c>
      <c r="O263" s="92">
        <f>存量业务到期结构!S42+业务净增量变动限制设置!O208</f>
        <v>0</v>
      </c>
      <c r="P263" s="92">
        <f>存量业务到期结构!T42+业务净增量变动限制设置!P208</f>
        <v>0</v>
      </c>
      <c r="Q263" s="92">
        <f>存量业务到期结构!U42+业务净增量变动限制设置!Q208</f>
        <v>0</v>
      </c>
      <c r="R263" s="92">
        <f>存量业务到期结构!V42+业务净增量变动限制设置!R208</f>
        <v>0</v>
      </c>
      <c r="S263" s="92">
        <f>存量业务到期结构!W42+业务净增量变动限制设置!S208</f>
        <v>0</v>
      </c>
      <c r="T263" s="92">
        <f>存量业务到期结构!X42+业务净增量变动限制设置!T208</f>
        <v>0</v>
      </c>
      <c r="U263" s="92">
        <f>存量业务到期结构!Y42+业务净增量变动限制设置!U208</f>
        <v>0</v>
      </c>
      <c r="V263" s="92">
        <f>存量业务到期结构!Z42+业务净增量变动限制设置!V208</f>
        <v>9175.0503180537999</v>
      </c>
      <c r="W263" s="92">
        <f>存量业务到期结构!AA42+业务净增量变动限制设置!W208</f>
        <v>0</v>
      </c>
      <c r="X263" s="92">
        <f>存量业务到期结构!AB42+业务净增量变动限制设置!X208</f>
        <v>0</v>
      </c>
      <c r="Y263" s="92">
        <f>存量业务到期结构!AC42+业务净增量变动限制设置!Y208</f>
        <v>0</v>
      </c>
      <c r="Z263" s="92">
        <f>存量业务到期结构!AD42+业务净增量变动限制设置!Z208</f>
        <v>0</v>
      </c>
      <c r="AA263" s="92">
        <f>存量业务到期结构!AE42+业务净增量变动限制设置!AA208</f>
        <v>0</v>
      </c>
      <c r="AB263" s="92">
        <f>存量业务到期结构!AF42+业务净增量变动限制设置!AB208</f>
        <v>0</v>
      </c>
      <c r="AC263" s="92">
        <f>存量业务到期结构!AG42+业务净增量变动限制设置!AC208</f>
        <v>0</v>
      </c>
      <c r="AD263" s="92">
        <f>存量业务到期结构!AH42+业务净增量变动限制设置!AD208</f>
        <v>0</v>
      </c>
      <c r="AE263" s="92">
        <f>存量业务到期结构!AI42+业务净增量变动限制设置!AE208</f>
        <v>0</v>
      </c>
      <c r="AF263" s="92">
        <f>存量业务到期结构!AJ42+业务净增量变动限制设置!AF208</f>
        <v>0</v>
      </c>
      <c r="AG263" s="92">
        <f>存量业务到期结构!AK42+业务净增量变动限制设置!AG208</f>
        <v>0</v>
      </c>
      <c r="AH263" s="92">
        <f>存量业务到期结构!AL42+业务净增量变动限制设置!AH208</f>
        <v>0</v>
      </c>
      <c r="AI263" s="92">
        <f>存量业务到期结构!AM42+业务净增量变动限制设置!AI208</f>
        <v>0</v>
      </c>
      <c r="AJ263" s="92">
        <f>存量业务到期结构!AN42+业务净增量变动限制设置!AJ208</f>
        <v>0</v>
      </c>
      <c r="AK263" s="92">
        <f>存量业务到期结构!AO42+业务净增量变动限制设置!AK208</f>
        <v>0</v>
      </c>
      <c r="AL263" s="92">
        <f>存量业务到期结构!AP42+业务净增量变动限制设置!AL208</f>
        <v>0</v>
      </c>
      <c r="AM263" s="92">
        <f>存量业务到期结构!AQ42+业务净增量变动限制设置!AM208</f>
        <v>0</v>
      </c>
      <c r="AN263" s="92">
        <f>存量业务到期结构!AR42+业务净增量变动限制设置!AN208</f>
        <v>0</v>
      </c>
      <c r="AO263" s="92">
        <f>存量业务到期结构!AS42+业务净增量变动限制设置!AO208</f>
        <v>0</v>
      </c>
      <c r="AQ263" s="92">
        <f>存量业务到期结构!F42+业务净增量变动限制设置!AQ208</f>
        <v>-53.233315404979741</v>
      </c>
      <c r="AR263" s="92">
        <f>存量业务到期结构!G42+业务净增量变动限制设置!AR208</f>
        <v>103.74042309743163</v>
      </c>
      <c r="AS263" s="92">
        <f>存量业务到期结构!H42+业务净增量变动限制设置!AS208</f>
        <v>57.363501340762014</v>
      </c>
      <c r="AT263" s="92">
        <f>存量业务到期结构!I42+业务净增量变动限制设置!AT208</f>
        <v>55.886001340762959</v>
      </c>
      <c r="AU263" s="92">
        <f>存量业务到期结构!J42+业务净增量变动限制设置!AU208</f>
        <v>54.408501340762086</v>
      </c>
      <c r="AV263" s="92">
        <f>存量业务到期结构!K42+业务净增量变动限制设置!AV208</f>
        <v>52.931001340763032</v>
      </c>
      <c r="AW263" s="92">
        <f>存量业务到期结构!L42+业务净增量变动限制设置!AW208</f>
        <v>51.453501340762159</v>
      </c>
      <c r="AX263" s="92">
        <f>存量业务到期结构!M42+业务净增量变动限制设置!AX208</f>
        <v>49.976001340763105</v>
      </c>
      <c r="AY263" s="92">
        <f>存量业务到期结构!N42+业务净增量变动限制设置!AY208</f>
        <v>48.498501340762232</v>
      </c>
      <c r="AZ263" s="92">
        <f>存量业务到期结构!O42+业务净增量变动限制设置!AZ208</f>
        <v>47.021001340761359</v>
      </c>
      <c r="BA263" s="92">
        <f>存量业务到期结构!P42+业务净增量变动限制设置!BA208</f>
        <v>45.543501340764124</v>
      </c>
      <c r="BB263" s="92">
        <f>存量业务到期结构!Q42+业务净增量变动限制设置!BB208</f>
        <v>44.066001340761431</v>
      </c>
      <c r="BC263" s="92">
        <f>存量业务到期结构!R42+业务净增量变动限制设置!BC208</f>
        <v>42.588501340762377</v>
      </c>
      <c r="BD263" s="92">
        <f>存量业务到期结构!S42+业务净增量变动限制设置!BD208</f>
        <v>0</v>
      </c>
      <c r="BE263" s="92">
        <f>存量业务到期结构!T42+业务净增量变动限制设置!BE208</f>
        <v>0</v>
      </c>
      <c r="BF263" s="92">
        <f>存量业务到期结构!U42+业务净增量变动限制设置!BF208</f>
        <v>0</v>
      </c>
      <c r="BG263" s="92">
        <f>存量业务到期结构!V42+业务净增量变动限制设置!BG208</f>
        <v>0</v>
      </c>
      <c r="BH263" s="92">
        <f>存量业务到期结构!W42+业务净增量变动限制设置!BH208</f>
        <v>0</v>
      </c>
      <c r="BI263" s="92">
        <f>存量业务到期结构!X42+业务净增量变动限制设置!BI208</f>
        <v>0</v>
      </c>
      <c r="BJ263" s="92">
        <f>存量业务到期结构!Y42+业务净增量变动限制设置!BJ208</f>
        <v>0</v>
      </c>
      <c r="BK263" s="92">
        <f>存量业务到期结构!Z42+业务净增量变动限制设置!BK208</f>
        <v>9175.0503180537999</v>
      </c>
      <c r="BL263" s="92">
        <f>存量业务到期结构!AA42+业务净增量变动限制设置!BL208</f>
        <v>0</v>
      </c>
      <c r="BM263" s="92">
        <f>存量业务到期结构!AB42+业务净增量变动限制设置!BM208</f>
        <v>0</v>
      </c>
      <c r="BN263" s="92">
        <f>存量业务到期结构!AC42+业务净增量变动限制设置!BN208</f>
        <v>0</v>
      </c>
      <c r="BO263" s="92">
        <f>存量业务到期结构!AD42+业务净增量变动限制设置!BO208</f>
        <v>0</v>
      </c>
      <c r="BP263" s="92">
        <f>存量业务到期结构!AE42+业务净增量变动限制设置!BP208</f>
        <v>0</v>
      </c>
      <c r="BQ263" s="92">
        <f>存量业务到期结构!AF42+业务净增量变动限制设置!BQ208</f>
        <v>0</v>
      </c>
      <c r="BR263" s="92">
        <f>存量业务到期结构!AG42+业务净增量变动限制设置!BR208</f>
        <v>0</v>
      </c>
      <c r="BS263" s="92">
        <f>存量业务到期结构!AH42+业务净增量变动限制设置!BS208</f>
        <v>0</v>
      </c>
      <c r="BT263" s="92">
        <f>存量业务到期结构!AI42+业务净增量变动限制设置!BT208</f>
        <v>0</v>
      </c>
      <c r="BU263" s="92">
        <f>存量业务到期结构!AJ42+业务净增量变动限制设置!BU208</f>
        <v>0</v>
      </c>
      <c r="BV263" s="92">
        <f>存量业务到期结构!AK42+业务净增量变动限制设置!BV208</f>
        <v>0</v>
      </c>
      <c r="BW263" s="92">
        <f>存量业务到期结构!AL42+业务净增量变动限制设置!BW208</f>
        <v>0</v>
      </c>
      <c r="BX263" s="92">
        <f>存量业务到期结构!AM42+业务净增量变动限制设置!BX208</f>
        <v>0</v>
      </c>
      <c r="BY263" s="92">
        <f>存量业务到期结构!AN42+业务净增量变动限制设置!BY208</f>
        <v>0</v>
      </c>
      <c r="BZ263" s="92">
        <f>存量业务到期结构!AO42+业务净增量变动限制设置!BZ208</f>
        <v>0</v>
      </c>
      <c r="CA263" s="92">
        <f>存量业务到期结构!AP42+业务净增量变动限制设置!CA208</f>
        <v>0</v>
      </c>
      <c r="CB263" s="92">
        <f>存量业务到期结构!AQ42+业务净增量变动限制设置!CB208</f>
        <v>0</v>
      </c>
      <c r="CC263" s="92">
        <f>存量业务到期结构!AR42+业务净增量变动限制设置!CC208</f>
        <v>0</v>
      </c>
      <c r="CD263" s="92">
        <f>存量业务到期结构!AS42+业务净增量变动限制设置!CD208</f>
        <v>0</v>
      </c>
    </row>
    <row r="264" spans="1:82" ht="16.5">
      <c r="A264" s="21" t="str">
        <f t="shared" si="7"/>
        <v>零售通知存款</v>
      </c>
      <c r="B264" s="92">
        <f>存量业务到期结构!F43+业务净增量变动限制设置!B209</f>
        <v>37.580005177458567</v>
      </c>
      <c r="C264" s="92">
        <f>存量业务到期结构!G43+业务净增量变动限制设置!C209</f>
        <v>0.61264370432242288</v>
      </c>
      <c r="D264" s="92">
        <f>存量业务到期结构!H43+业务净增量变动限制设置!D209</f>
        <v>1.0828455150228251</v>
      </c>
      <c r="E264" s="92">
        <f>存量业务到期结构!I43+业务净增量变动限制设置!E209</f>
        <v>1.0978254479074181</v>
      </c>
      <c r="F264" s="92">
        <f>存量业务到期结构!J43+业务净增量变动限制设置!F209</f>
        <v>1.1128053807920466</v>
      </c>
      <c r="G264" s="92">
        <f>存量业务到期结构!K43+业务净增量变动限制设置!G209</f>
        <v>1.1277853136766467</v>
      </c>
      <c r="H264" s="92">
        <f>存量业务到期结构!L43+业务净增量变动限制设置!H209</f>
        <v>1.1427652465612681</v>
      </c>
      <c r="I264" s="92">
        <f>存量业务到期结构!M43+业务净增量变动限制设置!I209</f>
        <v>1.1577451794458753</v>
      </c>
      <c r="J264" s="92">
        <f>存量业务到期结构!N43+业务净增量变动限制设置!J209</f>
        <v>1.1727251123304896</v>
      </c>
      <c r="K264" s="92">
        <f>存量业务到期结构!O43+业务净增量变动限制设置!K209</f>
        <v>1.1877050452151181</v>
      </c>
      <c r="L264" s="92">
        <f>存量业务到期结构!P43+业务净增量变动限制设置!L209</f>
        <v>1.2026849780996969</v>
      </c>
      <c r="M264" s="92">
        <f>存量业务到期结构!Q43+业务净增量变动限制设置!M209</f>
        <v>1.2176649109843396</v>
      </c>
      <c r="N264" s="92">
        <f>存量业务到期结构!R43+业务净增量变动限制设置!N209</f>
        <v>1.2326448438689397</v>
      </c>
      <c r="O264" s="92">
        <f>存量业务到期结构!S43+业务净增量变动限制设置!O209</f>
        <v>0</v>
      </c>
      <c r="P264" s="92">
        <f>存量业务到期结构!T43+业务净增量变动限制设置!P209</f>
        <v>0</v>
      </c>
      <c r="Q264" s="92">
        <f>存量业务到期结构!U43+业务净增量变动限制设置!Q209</f>
        <v>0</v>
      </c>
      <c r="R264" s="92">
        <f>存量业务到期结构!V43+业务净增量变动限制设置!R209</f>
        <v>0</v>
      </c>
      <c r="S264" s="92">
        <f>存量业务到期结构!W43+业务净增量变动限制设置!S209</f>
        <v>0</v>
      </c>
      <c r="T264" s="92">
        <f>存量业务到期结构!X43+业务净增量变动限制设置!T209</f>
        <v>0</v>
      </c>
      <c r="U264" s="92">
        <f>存量业务到期结构!Y43+业务净增量变动限制设置!U209</f>
        <v>0</v>
      </c>
      <c r="V264" s="92">
        <f>存量业务到期结构!Z43+业务净增量变动限制设置!V209</f>
        <v>0</v>
      </c>
      <c r="W264" s="92">
        <f>存量业务到期结构!AA43+业务净增量变动限制设置!W209</f>
        <v>0</v>
      </c>
      <c r="X264" s="92">
        <f>存量业务到期结构!AB43+业务净增量变动限制设置!X209</f>
        <v>0</v>
      </c>
      <c r="Y264" s="92">
        <f>存量业务到期结构!AC43+业务净增量变动限制设置!Y209</f>
        <v>0</v>
      </c>
      <c r="Z264" s="92">
        <f>存量业务到期结构!AD43+业务净增量变动限制设置!Z209</f>
        <v>0</v>
      </c>
      <c r="AA264" s="92">
        <f>存量业务到期结构!AE43+业务净增量变动限制设置!AA209</f>
        <v>0</v>
      </c>
      <c r="AB264" s="92">
        <f>存量业务到期结构!AF43+业务净增量变动限制设置!AB209</f>
        <v>0</v>
      </c>
      <c r="AC264" s="92">
        <f>存量业务到期结构!AG43+业务净增量变动限制设置!AC209</f>
        <v>0</v>
      </c>
      <c r="AD264" s="92">
        <f>存量业务到期结构!AH43+业务净增量变动限制设置!AD209</f>
        <v>0</v>
      </c>
      <c r="AE264" s="92">
        <f>存量业务到期结构!AI43+业务净增量变动限制设置!AE209</f>
        <v>0</v>
      </c>
      <c r="AF264" s="92">
        <f>存量业务到期结构!AJ43+业务净增量变动限制设置!AF209</f>
        <v>0</v>
      </c>
      <c r="AG264" s="92">
        <f>存量业务到期结构!AK43+业务净增量变动限制设置!AG209</f>
        <v>0</v>
      </c>
      <c r="AH264" s="92">
        <f>存量业务到期结构!AL43+业务净增量变动限制设置!AH209</f>
        <v>0</v>
      </c>
      <c r="AI264" s="92">
        <f>存量业务到期结构!AM43+业务净增量变动限制设置!AI209</f>
        <v>0</v>
      </c>
      <c r="AJ264" s="92">
        <f>存量业务到期结构!AN43+业务净增量变动限制设置!AJ209</f>
        <v>0</v>
      </c>
      <c r="AK264" s="92">
        <f>存量业务到期结构!AO43+业务净增量变动限制设置!AK209</f>
        <v>0</v>
      </c>
      <c r="AL264" s="92">
        <f>存量业务到期结构!AP43+业务净增量变动限制设置!AL209</f>
        <v>0</v>
      </c>
      <c r="AM264" s="92">
        <f>存量业务到期结构!AQ43+业务净增量变动限制设置!AM209</f>
        <v>0</v>
      </c>
      <c r="AN264" s="92">
        <f>存量业务到期结构!AR43+业务净增量变动限制设置!AN209</f>
        <v>0</v>
      </c>
      <c r="AO264" s="92">
        <f>存量业务到期结构!AS43+业务净增量变动限制设置!AO209</f>
        <v>0</v>
      </c>
      <c r="AQ264" s="92">
        <f>存量业务到期结构!F43+业务净增量变动限制设置!AQ209</f>
        <v>37.580005177458567</v>
      </c>
      <c r="AR264" s="92">
        <f>存量业务到期结构!G43+业务净增量变动限制设置!AR209</f>
        <v>0.61264370432242288</v>
      </c>
      <c r="AS264" s="92">
        <f>存量业务到期结构!H43+业务净增量变动限制设置!AS209</f>
        <v>1.0828455150228251</v>
      </c>
      <c r="AT264" s="92">
        <f>存量业务到期结构!I43+业务净增量变动限制设置!AT209</f>
        <v>1.0978254479074181</v>
      </c>
      <c r="AU264" s="92">
        <f>存量业务到期结构!J43+业务净增量变动限制设置!AU209</f>
        <v>1.1128053807920466</v>
      </c>
      <c r="AV264" s="92">
        <f>存量业务到期结构!K43+业务净增量变动限制设置!AV209</f>
        <v>1.1277853136766467</v>
      </c>
      <c r="AW264" s="92">
        <f>存量业务到期结构!L43+业务净增量变动限制设置!AW209</f>
        <v>1.1427652465612681</v>
      </c>
      <c r="AX264" s="92">
        <f>存量业务到期结构!M43+业务净增量变动限制设置!AX209</f>
        <v>1.1577451794458753</v>
      </c>
      <c r="AY264" s="92">
        <f>存量业务到期结构!N43+业务净增量变动限制设置!AY209</f>
        <v>1.1727251123304896</v>
      </c>
      <c r="AZ264" s="92">
        <f>存量业务到期结构!O43+业务净增量变动限制设置!AZ209</f>
        <v>1.1877050452151181</v>
      </c>
      <c r="BA264" s="92">
        <f>存量业务到期结构!P43+业务净增量变动限制设置!BA209</f>
        <v>1.2026849780996969</v>
      </c>
      <c r="BB264" s="92">
        <f>存量业务到期结构!Q43+业务净增量变动限制设置!BB209</f>
        <v>1.2176649109843396</v>
      </c>
      <c r="BC264" s="92">
        <f>存量业务到期结构!R43+业务净增量变动限制设置!BC209</f>
        <v>1.2326448438689397</v>
      </c>
      <c r="BD264" s="92">
        <f>存量业务到期结构!S43+业务净增量变动限制设置!BD209</f>
        <v>0</v>
      </c>
      <c r="BE264" s="92">
        <f>存量业务到期结构!T43+业务净增量变动限制设置!BE209</f>
        <v>0</v>
      </c>
      <c r="BF264" s="92">
        <f>存量业务到期结构!U43+业务净增量变动限制设置!BF209</f>
        <v>0</v>
      </c>
      <c r="BG264" s="92">
        <f>存量业务到期结构!V43+业务净增量变动限制设置!BG209</f>
        <v>0</v>
      </c>
      <c r="BH264" s="92">
        <f>存量业务到期结构!W43+业务净增量变动限制设置!BH209</f>
        <v>0</v>
      </c>
      <c r="BI264" s="92">
        <f>存量业务到期结构!X43+业务净增量变动限制设置!BI209</f>
        <v>0</v>
      </c>
      <c r="BJ264" s="92">
        <f>存量业务到期结构!Y43+业务净增量变动限制设置!BJ209</f>
        <v>0</v>
      </c>
      <c r="BK264" s="92">
        <f>存量业务到期结构!Z43+业务净增量变动限制设置!BK209</f>
        <v>0</v>
      </c>
      <c r="BL264" s="92">
        <f>存量业务到期结构!AA43+业务净增量变动限制设置!BL209</f>
        <v>0</v>
      </c>
      <c r="BM264" s="92">
        <f>存量业务到期结构!AB43+业务净增量变动限制设置!BM209</f>
        <v>0</v>
      </c>
      <c r="BN264" s="92">
        <f>存量业务到期结构!AC43+业务净增量变动限制设置!BN209</f>
        <v>0</v>
      </c>
      <c r="BO264" s="92">
        <f>存量业务到期结构!AD43+业务净增量变动限制设置!BO209</f>
        <v>0</v>
      </c>
      <c r="BP264" s="92">
        <f>存量业务到期结构!AE43+业务净增量变动限制设置!BP209</f>
        <v>0</v>
      </c>
      <c r="BQ264" s="92">
        <f>存量业务到期结构!AF43+业务净增量变动限制设置!BQ209</f>
        <v>0</v>
      </c>
      <c r="BR264" s="92">
        <f>存量业务到期结构!AG43+业务净增量变动限制设置!BR209</f>
        <v>0</v>
      </c>
      <c r="BS264" s="92">
        <f>存量业务到期结构!AH43+业务净增量变动限制设置!BS209</f>
        <v>0</v>
      </c>
      <c r="BT264" s="92">
        <f>存量业务到期结构!AI43+业务净增量变动限制设置!BT209</f>
        <v>0</v>
      </c>
      <c r="BU264" s="92">
        <f>存量业务到期结构!AJ43+业务净增量变动限制设置!BU209</f>
        <v>0</v>
      </c>
      <c r="BV264" s="92">
        <f>存量业务到期结构!AK43+业务净增量变动限制设置!BV209</f>
        <v>0</v>
      </c>
      <c r="BW264" s="92">
        <f>存量业务到期结构!AL43+业务净增量变动限制设置!BW209</f>
        <v>0</v>
      </c>
      <c r="BX264" s="92">
        <f>存量业务到期结构!AM43+业务净增量变动限制设置!BX209</f>
        <v>0</v>
      </c>
      <c r="BY264" s="92">
        <f>存量业务到期结构!AN43+业务净增量变动限制设置!BY209</f>
        <v>0</v>
      </c>
      <c r="BZ264" s="92">
        <f>存量业务到期结构!AO43+业务净增量变动限制设置!BZ209</f>
        <v>0</v>
      </c>
      <c r="CA264" s="92">
        <f>存量业务到期结构!AP43+业务净增量变动限制设置!CA209</f>
        <v>0</v>
      </c>
      <c r="CB264" s="92">
        <f>存量业务到期结构!AQ43+业务净增量变动限制设置!CB209</f>
        <v>0</v>
      </c>
      <c r="CC264" s="92">
        <f>存量业务到期结构!AR43+业务净增量变动限制设置!CC209</f>
        <v>0</v>
      </c>
      <c r="CD264" s="92">
        <f>存量业务到期结构!AS43+业务净增量变动限制设置!CD209</f>
        <v>0</v>
      </c>
    </row>
    <row r="265" spans="1:82" ht="15">
      <c r="A265" s="15" t="str">
        <f t="shared" si="7"/>
        <v>同业和其他金融机构存放款项</v>
      </c>
      <c r="B265" s="75"/>
      <c r="C265" s="75"/>
      <c r="D265" s="75"/>
      <c r="E265" s="75"/>
      <c r="F265" s="75"/>
      <c r="G265" s="75"/>
      <c r="H265" s="75"/>
      <c r="I265" s="75"/>
      <c r="J265" s="75"/>
      <c r="K265" s="75"/>
      <c r="L265" s="75"/>
      <c r="M265" s="75"/>
      <c r="N265" s="75"/>
      <c r="O265" s="75"/>
      <c r="P265" s="75"/>
      <c r="Q265" s="75"/>
      <c r="R265" s="75"/>
      <c r="S265" s="75"/>
      <c r="T265" s="75"/>
      <c r="U265" s="75"/>
      <c r="V265" s="75"/>
      <c r="W265" s="75"/>
      <c r="X265" s="75"/>
      <c r="Y265" s="75"/>
      <c r="Z265" s="75"/>
      <c r="AA265" s="75"/>
      <c r="AB265" s="75"/>
      <c r="AC265" s="75"/>
      <c r="AD265" s="75"/>
      <c r="AE265" s="75"/>
      <c r="AF265" s="75"/>
      <c r="AG265" s="75"/>
      <c r="AH265" s="75"/>
      <c r="AI265" s="75"/>
      <c r="AJ265" s="75"/>
      <c r="AK265" s="75"/>
      <c r="AL265" s="75"/>
      <c r="AM265" s="75"/>
      <c r="AN265" s="75"/>
      <c r="AO265" s="75"/>
      <c r="AQ265" s="75"/>
      <c r="AR265" s="75"/>
      <c r="AS265" s="75"/>
      <c r="AT265" s="75"/>
      <c r="AU265" s="75"/>
      <c r="AV265" s="75"/>
      <c r="AW265" s="75"/>
      <c r="AX265" s="75"/>
      <c r="AY265" s="75"/>
      <c r="AZ265" s="75"/>
      <c r="BA265" s="75"/>
      <c r="BB265" s="75"/>
      <c r="BC265" s="75"/>
      <c r="BD265" s="75"/>
      <c r="BE265" s="75"/>
      <c r="BF265" s="75"/>
      <c r="BG265" s="75"/>
      <c r="BH265" s="75"/>
      <c r="BI265" s="75"/>
      <c r="BJ265" s="75"/>
      <c r="BK265" s="75"/>
      <c r="BL265" s="75"/>
      <c r="BM265" s="75"/>
      <c r="BN265" s="75"/>
      <c r="BO265" s="75"/>
      <c r="BP265" s="75"/>
      <c r="BQ265" s="75"/>
      <c r="BR265" s="75"/>
      <c r="BS265" s="75"/>
      <c r="BT265" s="75"/>
      <c r="BU265" s="75"/>
      <c r="BV265" s="75"/>
      <c r="BW265" s="75"/>
      <c r="BX265" s="75"/>
      <c r="BY265" s="75"/>
      <c r="BZ265" s="75"/>
      <c r="CA265" s="75"/>
      <c r="CB265" s="75"/>
      <c r="CC265" s="75"/>
      <c r="CD265" s="75"/>
    </row>
    <row r="266" spans="1:82" ht="16.5">
      <c r="A266" s="21" t="str">
        <f t="shared" si="7"/>
        <v>同业存放活期</v>
      </c>
      <c r="B266" s="92">
        <f>存量业务到期结构!F45+业务净增量变动限制设置!B211</f>
        <v>19.304774500800249</v>
      </c>
      <c r="C266" s="92">
        <f>存量业务到期结构!G45+业务净增量变动限制设置!C211</f>
        <v>150</v>
      </c>
      <c r="D266" s="92">
        <f>存量业务到期结构!H45+业务净增量变动限制设置!D211</f>
        <v>0</v>
      </c>
      <c r="E266" s="92">
        <f>存量业务到期结构!I45+业务净增量变动限制设置!E211</f>
        <v>0</v>
      </c>
      <c r="F266" s="92">
        <f>存量业务到期结构!J45+业务净增量变动限制设置!F211</f>
        <v>0</v>
      </c>
      <c r="G266" s="92">
        <f>存量业务到期结构!K45+业务净增量变动限制设置!G211</f>
        <v>0</v>
      </c>
      <c r="H266" s="92">
        <f>存量业务到期结构!L45+业务净增量变动限制设置!H211</f>
        <v>0</v>
      </c>
      <c r="I266" s="92">
        <f>存量业务到期结构!M45+业务净增量变动限制设置!I211</f>
        <v>0</v>
      </c>
      <c r="J266" s="92">
        <f>存量业务到期结构!N45+业务净增量变动限制设置!J211</f>
        <v>0</v>
      </c>
      <c r="K266" s="92">
        <f>存量业务到期结构!O45+业务净增量变动限制设置!K211</f>
        <v>0</v>
      </c>
      <c r="L266" s="92">
        <f>存量业务到期结构!P45+业务净增量变动限制设置!L211</f>
        <v>0</v>
      </c>
      <c r="M266" s="92">
        <f>存量业务到期结构!Q45+业务净增量变动限制设置!M211</f>
        <v>0</v>
      </c>
      <c r="N266" s="92">
        <f>存量业务到期结构!R45+业务净增量变动限制设置!N211</f>
        <v>-130</v>
      </c>
      <c r="O266" s="92">
        <f>存量业务到期结构!S45+业务净增量变动限制设置!O211</f>
        <v>0</v>
      </c>
      <c r="P266" s="92">
        <f>存量业务到期结构!T45+业务净增量变动限制设置!P211</f>
        <v>0</v>
      </c>
      <c r="Q266" s="92">
        <f>存量业务到期结构!U45+业务净增量变动限制设置!Q211</f>
        <v>0</v>
      </c>
      <c r="R266" s="92">
        <f>存量业务到期结构!V45+业务净增量变动限制设置!R211</f>
        <v>0</v>
      </c>
      <c r="S266" s="92">
        <f>存量业务到期结构!W45+业务净增量变动限制设置!S211</f>
        <v>0</v>
      </c>
      <c r="T266" s="92">
        <f>存量业务到期结构!X45+业务净增量变动限制设置!T211</f>
        <v>0</v>
      </c>
      <c r="U266" s="92">
        <f>存量业务到期结构!Y45+业务净增量变动限制设置!U211</f>
        <v>0</v>
      </c>
      <c r="V266" s="92">
        <f>存量业务到期结构!Z45+业务净增量变动限制设置!V211</f>
        <v>3258.6888233221002</v>
      </c>
      <c r="W266" s="92">
        <f>存量业务到期结构!AA45+业务净增量变动限制设置!W211</f>
        <v>0</v>
      </c>
      <c r="X266" s="92">
        <f>存量业务到期结构!AB45+业务净增量变动限制设置!X211</f>
        <v>0</v>
      </c>
      <c r="Y266" s="92">
        <f>存量业务到期结构!AC45+业务净增量变动限制设置!Y211</f>
        <v>0</v>
      </c>
      <c r="Z266" s="92">
        <f>存量业务到期结构!AD45+业务净增量变动限制设置!Z211</f>
        <v>0</v>
      </c>
      <c r="AA266" s="92">
        <f>存量业务到期结构!AE45+业务净增量变动限制设置!AA211</f>
        <v>0</v>
      </c>
      <c r="AB266" s="92">
        <f>存量业务到期结构!AF45+业务净增量变动限制设置!AB211</f>
        <v>0</v>
      </c>
      <c r="AC266" s="92">
        <f>存量业务到期结构!AG45+业务净增量变动限制设置!AC211</f>
        <v>0</v>
      </c>
      <c r="AD266" s="92">
        <f>存量业务到期结构!AH45+业务净增量变动限制设置!AD211</f>
        <v>0</v>
      </c>
      <c r="AE266" s="92">
        <f>存量业务到期结构!AI45+业务净增量变动限制设置!AE211</f>
        <v>0</v>
      </c>
      <c r="AF266" s="92">
        <f>存量业务到期结构!AJ45+业务净增量变动限制设置!AF211</f>
        <v>0</v>
      </c>
      <c r="AG266" s="92">
        <f>存量业务到期结构!AK45+业务净增量变动限制设置!AG211</f>
        <v>0</v>
      </c>
      <c r="AH266" s="92">
        <f>存量业务到期结构!AL45+业务净增量变动限制设置!AH211</f>
        <v>0</v>
      </c>
      <c r="AI266" s="92">
        <f>存量业务到期结构!AM45+业务净增量变动限制设置!AI211</f>
        <v>0</v>
      </c>
      <c r="AJ266" s="92">
        <f>存量业务到期结构!AN45+业务净增量变动限制设置!AJ211</f>
        <v>0</v>
      </c>
      <c r="AK266" s="92">
        <f>存量业务到期结构!AO45+业务净增量变动限制设置!AK211</f>
        <v>0</v>
      </c>
      <c r="AL266" s="92">
        <f>存量业务到期结构!AP45+业务净增量变动限制设置!AL211</f>
        <v>0</v>
      </c>
      <c r="AM266" s="92">
        <f>存量业务到期结构!AQ45+业务净增量变动限制设置!AM211</f>
        <v>0</v>
      </c>
      <c r="AN266" s="92">
        <f>存量业务到期结构!AR45+业务净增量变动限制设置!AN211</f>
        <v>0</v>
      </c>
      <c r="AO266" s="92">
        <f>存量业务到期结构!AS45+业务净增量变动限制设置!AO211</f>
        <v>0</v>
      </c>
      <c r="AQ266" s="92">
        <f>存量业务到期结构!F45+业务净增量变动限制设置!AQ211</f>
        <v>19.304774500800249</v>
      </c>
      <c r="AR266" s="92">
        <f>存量业务到期结构!G45+业务净增量变动限制设置!AR211</f>
        <v>150</v>
      </c>
      <c r="AS266" s="92">
        <f>存量业务到期结构!H45+业务净增量变动限制设置!AS211</f>
        <v>0</v>
      </c>
      <c r="AT266" s="92">
        <f>存量业务到期结构!I45+业务净增量变动限制设置!AT211</f>
        <v>0</v>
      </c>
      <c r="AU266" s="92">
        <f>存量业务到期结构!J45+业务净增量变动限制设置!AU211</f>
        <v>0</v>
      </c>
      <c r="AV266" s="92">
        <f>存量业务到期结构!K45+业务净增量变动限制设置!AV211</f>
        <v>0</v>
      </c>
      <c r="AW266" s="92">
        <f>存量业务到期结构!L45+业务净增量变动限制设置!AW211</f>
        <v>0</v>
      </c>
      <c r="AX266" s="92">
        <f>存量业务到期结构!M45+业务净增量变动限制设置!AX211</f>
        <v>0</v>
      </c>
      <c r="AY266" s="92">
        <f>存量业务到期结构!N45+业务净增量变动限制设置!AY211</f>
        <v>0</v>
      </c>
      <c r="AZ266" s="92">
        <f>存量业务到期结构!O45+业务净增量变动限制设置!AZ211</f>
        <v>0</v>
      </c>
      <c r="BA266" s="92">
        <f>存量业务到期结构!P45+业务净增量变动限制设置!BA211</f>
        <v>0</v>
      </c>
      <c r="BB266" s="92">
        <f>存量业务到期结构!Q45+业务净增量变动限制设置!BB211</f>
        <v>0</v>
      </c>
      <c r="BC266" s="92">
        <f>存量业务到期结构!R45+业务净增量变动限制设置!BC211</f>
        <v>-130</v>
      </c>
      <c r="BD266" s="92">
        <f>存量业务到期结构!S45+业务净增量变动限制设置!BD211</f>
        <v>0</v>
      </c>
      <c r="BE266" s="92">
        <f>存量业务到期结构!T45+业务净增量变动限制设置!BE211</f>
        <v>0</v>
      </c>
      <c r="BF266" s="92">
        <f>存量业务到期结构!U45+业务净增量变动限制设置!BF211</f>
        <v>0</v>
      </c>
      <c r="BG266" s="92">
        <f>存量业务到期结构!V45+业务净增量变动限制设置!BG211</f>
        <v>0</v>
      </c>
      <c r="BH266" s="92">
        <f>存量业务到期结构!W45+业务净增量变动限制设置!BH211</f>
        <v>0</v>
      </c>
      <c r="BI266" s="92">
        <f>存量业务到期结构!X45+业务净增量变动限制设置!BI211</f>
        <v>0</v>
      </c>
      <c r="BJ266" s="92">
        <f>存量业务到期结构!Y45+业务净增量变动限制设置!BJ211</f>
        <v>0</v>
      </c>
      <c r="BK266" s="92">
        <f>存量业务到期结构!Z45+业务净增量变动限制设置!BK211</f>
        <v>3258.6888233221002</v>
      </c>
      <c r="BL266" s="92">
        <f>存量业务到期结构!AA45+业务净增量变动限制设置!BL211</f>
        <v>0</v>
      </c>
      <c r="BM266" s="92">
        <f>存量业务到期结构!AB45+业务净增量变动限制设置!BM211</f>
        <v>0</v>
      </c>
      <c r="BN266" s="92">
        <f>存量业务到期结构!AC45+业务净增量变动限制设置!BN211</f>
        <v>0</v>
      </c>
      <c r="BO266" s="92">
        <f>存量业务到期结构!AD45+业务净增量变动限制设置!BO211</f>
        <v>0</v>
      </c>
      <c r="BP266" s="92">
        <f>存量业务到期结构!AE45+业务净增量变动限制设置!BP211</f>
        <v>0</v>
      </c>
      <c r="BQ266" s="92">
        <f>存量业务到期结构!AF45+业务净增量变动限制设置!BQ211</f>
        <v>0</v>
      </c>
      <c r="BR266" s="92">
        <f>存量业务到期结构!AG45+业务净增量变动限制设置!BR211</f>
        <v>0</v>
      </c>
      <c r="BS266" s="92">
        <f>存量业务到期结构!AH45+业务净增量变动限制设置!BS211</f>
        <v>0</v>
      </c>
      <c r="BT266" s="92">
        <f>存量业务到期结构!AI45+业务净增量变动限制设置!BT211</f>
        <v>0</v>
      </c>
      <c r="BU266" s="92">
        <f>存量业务到期结构!AJ45+业务净增量变动限制设置!BU211</f>
        <v>0</v>
      </c>
      <c r="BV266" s="92">
        <f>存量业务到期结构!AK45+业务净增量变动限制设置!BV211</f>
        <v>0</v>
      </c>
      <c r="BW266" s="92">
        <f>存量业务到期结构!AL45+业务净增量变动限制设置!BW211</f>
        <v>0</v>
      </c>
      <c r="BX266" s="92">
        <f>存量业务到期结构!AM45+业务净增量变动限制设置!BX211</f>
        <v>0</v>
      </c>
      <c r="BY266" s="92">
        <f>存量业务到期结构!AN45+业务净增量变动限制设置!BY211</f>
        <v>0</v>
      </c>
      <c r="BZ266" s="92">
        <f>存量业务到期结构!AO45+业务净增量变动限制设置!BZ211</f>
        <v>0</v>
      </c>
      <c r="CA266" s="92">
        <f>存量业务到期结构!AP45+业务净增量变动限制设置!CA211</f>
        <v>0</v>
      </c>
      <c r="CB266" s="92">
        <f>存量业务到期结构!AQ45+业务净增量变动限制设置!CB211</f>
        <v>0</v>
      </c>
      <c r="CC266" s="92">
        <f>存量业务到期结构!AR45+业务净增量变动限制设置!CC211</f>
        <v>0</v>
      </c>
      <c r="CD266" s="92">
        <f>存量业务到期结构!AS45+业务净增量变动限制设置!CD211</f>
        <v>0</v>
      </c>
    </row>
    <row r="267" spans="1:82" ht="16.5">
      <c r="A267" s="17" t="str">
        <f t="shared" si="7"/>
        <v>同业存放定期</v>
      </c>
      <c r="B267" s="92">
        <f>存量业务到期结构!F46+业务净增量变动限制设置!B212</f>
        <v>139.32928405498993</v>
      </c>
      <c r="C267" s="92">
        <f>存量业务到期结构!G46+业务净增量变动限制设置!C212</f>
        <v>315.33966495573611</v>
      </c>
      <c r="D267" s="92">
        <f>存量业务到期结构!H46+业务净增量变动限制设置!D212</f>
        <v>264.40061871261219</v>
      </c>
      <c r="E267" s="92">
        <f>存量业务到期结构!I46+业务净增量变动限制设置!E212</f>
        <v>233.70844285537123</v>
      </c>
      <c r="F267" s="92">
        <f>存量业务到期结构!J46+业务净增量变动限制设置!F212</f>
        <v>239.89751580518887</v>
      </c>
      <c r="G267" s="92">
        <f>存量业务到期结构!K46+业务净增量变动限制设置!G212</f>
        <v>145.10495500552923</v>
      </c>
      <c r="H267" s="92">
        <f>存量业务到期结构!L46+业务净增量变动限制设置!H212</f>
        <v>77.008122926766816</v>
      </c>
      <c r="I267" s="92">
        <f>存量业务到期结构!M46+业务净增量变动限制设置!I212</f>
        <v>81.995482211970341</v>
      </c>
      <c r="J267" s="92">
        <f>存量业务到期结构!N46+业务净增量变动限制设置!J212</f>
        <v>86.274165204398841</v>
      </c>
      <c r="K267" s="92">
        <f>存量业务到期结构!O46+业务净增量变动限制设置!K212</f>
        <v>46.826624481494719</v>
      </c>
      <c r="L267" s="92">
        <f>存量业务到期结构!P46+业务净增量变动限制设置!L212</f>
        <v>45.894627272309449</v>
      </c>
      <c r="M267" s="92">
        <f>存量业务到期结构!Q46+业务净增量变动限制设置!M212</f>
        <v>94.53917315288021</v>
      </c>
      <c r="N267" s="92">
        <f>存量业务到期结构!R46+业务净增量变动限制设置!N212</f>
        <v>45.816079100543341</v>
      </c>
      <c r="O267" s="92">
        <f>存量业务到期结构!S46+业务净增量变动限制设置!O212</f>
        <v>46.792594893798565</v>
      </c>
      <c r="P267" s="92">
        <f>存量业务到期结构!T46+业务净增量变动限制设置!P212</f>
        <v>0</v>
      </c>
      <c r="Q267" s="92">
        <f>存量业务到期结构!U46+业务净增量变动限制设置!Q212</f>
        <v>0</v>
      </c>
      <c r="R267" s="92">
        <f>存量业务到期结构!V46+业务净增量变动限制设置!R212</f>
        <v>0</v>
      </c>
      <c r="S267" s="92">
        <f>存量业务到期结构!W46+业务净增量变动限制设置!S212</f>
        <v>0</v>
      </c>
      <c r="T267" s="92">
        <f>存量业务到期结构!X46+业务净增量变动限制设置!T212</f>
        <v>0</v>
      </c>
      <c r="U267" s="92">
        <f>存量业务到期结构!Y46+业务净增量变动限制设置!U212</f>
        <v>0</v>
      </c>
      <c r="V267" s="92">
        <f>存量业务到期结构!Z46+业务净增量变动限制设置!V212</f>
        <v>0</v>
      </c>
      <c r="W267" s="92">
        <f>存量业务到期结构!AA46+业务净增量变动限制设置!W212</f>
        <v>0</v>
      </c>
      <c r="X267" s="92">
        <f>存量业务到期结构!AB46+业务净增量变动限制设置!X212</f>
        <v>0</v>
      </c>
      <c r="Y267" s="92">
        <f>存量业务到期结构!AC46+业务净增量变动限制设置!Y212</f>
        <v>0</v>
      </c>
      <c r="Z267" s="92">
        <f>存量业务到期结构!AD46+业务净增量变动限制设置!Z212</f>
        <v>0</v>
      </c>
      <c r="AA267" s="92">
        <f>存量业务到期结构!AE46+业务净增量变动限制设置!AA212</f>
        <v>0</v>
      </c>
      <c r="AB267" s="92">
        <f>存量业务到期结构!AF46+业务净增量变动限制设置!AB212</f>
        <v>0</v>
      </c>
      <c r="AC267" s="92">
        <f>存量业务到期结构!AG46+业务净增量变动限制设置!AC212</f>
        <v>0</v>
      </c>
      <c r="AD267" s="92">
        <f>存量业务到期结构!AH46+业务净增量变动限制设置!AD212</f>
        <v>0</v>
      </c>
      <c r="AE267" s="92">
        <f>存量业务到期结构!AI46+业务净增量变动限制设置!AE212</f>
        <v>0</v>
      </c>
      <c r="AF267" s="92">
        <f>存量业务到期结构!AJ46+业务净增量变动限制设置!AF212</f>
        <v>0</v>
      </c>
      <c r="AG267" s="92">
        <f>存量业务到期结构!AK46+业务净增量变动限制设置!AG212</f>
        <v>0</v>
      </c>
      <c r="AH267" s="92">
        <f>存量业务到期结构!AL46+业务净增量变动限制设置!AH212</f>
        <v>0</v>
      </c>
      <c r="AI267" s="92">
        <f>存量业务到期结构!AM46+业务净增量变动限制设置!AI212</f>
        <v>0</v>
      </c>
      <c r="AJ267" s="92">
        <f>存量业务到期结构!AN46+业务净增量变动限制设置!AJ212</f>
        <v>0</v>
      </c>
      <c r="AK267" s="92">
        <f>存量业务到期结构!AO46+业务净增量变动限制设置!AK212</f>
        <v>0</v>
      </c>
      <c r="AL267" s="92">
        <f>存量业务到期结构!AP46+业务净增量变动限制设置!AL212</f>
        <v>0</v>
      </c>
      <c r="AM267" s="92">
        <f>存量业务到期结构!AQ46+业务净增量变动限制设置!AM212</f>
        <v>0</v>
      </c>
      <c r="AN267" s="92">
        <f>存量业务到期结构!AR46+业务净增量变动限制设置!AN212</f>
        <v>0</v>
      </c>
      <c r="AO267" s="92">
        <f>存量业务到期结构!AS46+业务净增量变动限制设置!AO212</f>
        <v>0</v>
      </c>
      <c r="AQ267" s="92">
        <f>存量业务到期结构!F46+业务净增量变动限制设置!AQ212</f>
        <v>136.9825034728099</v>
      </c>
      <c r="AR267" s="92">
        <f>存量业务到期结构!G46+业务净增量变动限制设置!AR212</f>
        <v>262.29625995626384</v>
      </c>
      <c r="AS267" s="92">
        <f>存量业务到期结构!H46+业务净增量变动限制设置!AS212</f>
        <v>186.42687336338784</v>
      </c>
      <c r="AT267" s="92">
        <f>存量业务到期结构!I46+业务净增量变动限制设置!AT212</f>
        <v>155.72431657282874</v>
      </c>
      <c r="AU267" s="92">
        <f>存量业务到期结构!J46+业务净增量变动限制设置!AU212</f>
        <v>159.77794359021115</v>
      </c>
      <c r="AV267" s="92">
        <f>存量业务到期结构!K46+业务净增量变动限制设置!AV212</f>
        <v>65.164244994470778</v>
      </c>
      <c r="AW267" s="92">
        <f>存量业务到期结构!L46+业务净增量变动限制设置!AW212</f>
        <v>-4.3835229267668154</v>
      </c>
      <c r="AX267" s="92">
        <f>存量业务到期结构!M46+业务净增量变动限制设置!AX212</f>
        <v>-1.8379730119703268</v>
      </c>
      <c r="AY267" s="92">
        <f>存量业务到期结构!N46+业务净增量变动限制设置!AY212</f>
        <v>1.4198347956011617</v>
      </c>
      <c r="AZ267" s="92">
        <f>存量业务到期结构!O46+业务净增量变动限制设置!AZ212</f>
        <v>-39.161224481494713</v>
      </c>
      <c r="BA267" s="92">
        <f>存量业务到期结构!P46+业务净增量变动限制设置!BA212</f>
        <v>-42.347627272309452</v>
      </c>
      <c r="BB267" s="92">
        <f>存量业务到期结构!Q46+业务净增量变动限制设置!BB212</f>
        <v>4.1048268471197957</v>
      </c>
      <c r="BC267" s="92">
        <f>存量业务到期结构!R46+业务净增量变动限制设置!BC212</f>
        <v>-45.816079100543341</v>
      </c>
      <c r="BD267" s="92">
        <f>存量业务到期结构!S46+业务净增量变动限制设置!BD212</f>
        <v>-46.792594893798565</v>
      </c>
      <c r="BE267" s="92">
        <f>存量业务到期结构!T46+业务净增量变动限制设置!BE212</f>
        <v>0</v>
      </c>
      <c r="BF267" s="92">
        <f>存量业务到期结构!U46+业务净增量变动限制设置!BF212</f>
        <v>0</v>
      </c>
      <c r="BG267" s="92">
        <f>存量业务到期结构!V46+业务净增量变动限制设置!BG212</f>
        <v>0</v>
      </c>
      <c r="BH267" s="92">
        <f>存量业务到期结构!W46+业务净增量变动限制设置!BH212</f>
        <v>0</v>
      </c>
      <c r="BI267" s="92">
        <f>存量业务到期结构!X46+业务净增量变动限制设置!BI212</f>
        <v>0</v>
      </c>
      <c r="BJ267" s="92">
        <f>存量业务到期结构!Y46+业务净增量变动限制设置!BJ212</f>
        <v>0</v>
      </c>
      <c r="BK267" s="92">
        <f>存量业务到期结构!Z46+业务净增量变动限制设置!BK212</f>
        <v>0</v>
      </c>
      <c r="BL267" s="92">
        <f>存量业务到期结构!AA46+业务净增量变动限制设置!BL212</f>
        <v>0</v>
      </c>
      <c r="BM267" s="92">
        <f>存量业务到期结构!AB46+业务净增量变动限制设置!BM212</f>
        <v>0</v>
      </c>
      <c r="BN267" s="92">
        <f>存量业务到期结构!AC46+业务净增量变动限制设置!BN212</f>
        <v>0</v>
      </c>
      <c r="BO267" s="92">
        <f>存量业务到期结构!AD46+业务净增量变动限制设置!BO212</f>
        <v>0</v>
      </c>
      <c r="BP267" s="92">
        <f>存量业务到期结构!AE46+业务净增量变动限制设置!BP212</f>
        <v>0</v>
      </c>
      <c r="BQ267" s="92">
        <f>存量业务到期结构!AF46+业务净增量变动限制设置!BQ212</f>
        <v>0</v>
      </c>
      <c r="BR267" s="92">
        <f>存量业务到期结构!AG46+业务净增量变动限制设置!BR212</f>
        <v>0</v>
      </c>
      <c r="BS267" s="92">
        <f>存量业务到期结构!AH46+业务净增量变动限制设置!BS212</f>
        <v>0</v>
      </c>
      <c r="BT267" s="92">
        <f>存量业务到期结构!AI46+业务净增量变动限制设置!BT212</f>
        <v>0</v>
      </c>
      <c r="BU267" s="92">
        <f>存量业务到期结构!AJ46+业务净增量变动限制设置!BU212</f>
        <v>0</v>
      </c>
      <c r="BV267" s="92">
        <f>存量业务到期结构!AK46+业务净增量变动限制设置!BV212</f>
        <v>0</v>
      </c>
      <c r="BW267" s="92">
        <f>存量业务到期结构!AL46+业务净增量变动限制设置!BW212</f>
        <v>0</v>
      </c>
      <c r="BX267" s="92">
        <f>存量业务到期结构!AM46+业务净增量变动限制设置!BX212</f>
        <v>0</v>
      </c>
      <c r="BY267" s="92">
        <f>存量业务到期结构!AN46+业务净增量变动限制设置!BY212</f>
        <v>0</v>
      </c>
      <c r="BZ267" s="92">
        <f>存量业务到期结构!AO46+业务净增量变动限制设置!BZ212</f>
        <v>0</v>
      </c>
      <c r="CA267" s="92">
        <f>存量业务到期结构!AP46+业务净增量变动限制设置!CA212</f>
        <v>0</v>
      </c>
      <c r="CB267" s="92">
        <f>存量业务到期结构!AQ46+业务净增量变动限制设置!CB212</f>
        <v>0</v>
      </c>
      <c r="CC267" s="92">
        <f>存量业务到期结构!AR46+业务净增量变动限制设置!CC212</f>
        <v>0</v>
      </c>
      <c r="CD267" s="92">
        <f>存量业务到期结构!AS46+业务净增量变动限制设置!CD212</f>
        <v>0</v>
      </c>
    </row>
    <row r="268" spans="1:82" ht="15">
      <c r="A268" s="15" t="str">
        <f t="shared" si="7"/>
        <v>拆入资金</v>
      </c>
      <c r="B268" s="92">
        <f>存量业务到期结构!F47+业务净增量变动限制设置!B213</f>
        <v>695.13426981778002</v>
      </c>
      <c r="C268" s="92">
        <f>存量业务到期结构!G47+业务净增量变动限制设置!C213</f>
        <v>-64</v>
      </c>
      <c r="D268" s="92">
        <f>存量业务到期结构!H47+业务净增量变动限制设置!D213</f>
        <v>173.5290280945334</v>
      </c>
      <c r="E268" s="92">
        <f>存量业务到期结构!I47+业务净增量变动限制设置!E213</f>
        <v>23.719928937369389</v>
      </c>
      <c r="F268" s="92">
        <f>存量业务到期结构!J47+业务净增量变动限制设置!F213</f>
        <v>42.431556805490473</v>
      </c>
      <c r="G268" s="92">
        <f>存量业务到期结构!K47+业务净增量变动限制设置!G213</f>
        <v>24.685839658671007</v>
      </c>
      <c r="H268" s="92">
        <f>存量业务到期结构!L47+业务净增量变动限制设置!H213</f>
        <v>24.198363416991274</v>
      </c>
      <c r="I268" s="92">
        <f>存量业务到期结构!M47+业务净增量变动限制设置!I213</f>
        <v>23.472382514481534</v>
      </c>
      <c r="J268" s="92">
        <f>存量业务到期结构!N47+业务净增量变动限制设置!J213</f>
        <v>22.768181039047089</v>
      </c>
      <c r="K268" s="92">
        <f>存量业务到期结构!O47+业务净增量变动限制设置!K213</f>
        <v>22.085105607875676</v>
      </c>
      <c r="L268" s="92">
        <f>存量业务到期结构!P47+业务净增量变动限制设置!L213</f>
        <v>21.422522439639405</v>
      </c>
      <c r="M268" s="92">
        <f>存量业务到期结构!Q47+业务净增量变动限制设置!M213</f>
        <v>20.779816766450221</v>
      </c>
      <c r="N268" s="92">
        <f>存量业务到期结构!R47+业务净增量变动限制设置!N213</f>
        <v>20.156392263456716</v>
      </c>
      <c r="O268" s="92">
        <f>存量业务到期结构!S47+业务净增量变动限制设置!O213</f>
        <v>19.551670495553015</v>
      </c>
      <c r="P268" s="92">
        <f>存量业务到期结构!T47+业务净增量变动限制设置!P213</f>
        <v>0</v>
      </c>
      <c r="Q268" s="92">
        <f>存量业务到期结构!U47+业务净增量变动限制设置!Q213</f>
        <v>0</v>
      </c>
      <c r="R268" s="92">
        <f>存量业务到期结构!V47+业务净增量变动限制设置!R213</f>
        <v>0</v>
      </c>
      <c r="S268" s="92">
        <f>存量业务到期结构!W47+业务净增量变动限制设置!S213</f>
        <v>0</v>
      </c>
      <c r="T268" s="92">
        <f>存量业务到期结构!X47+业务净增量变动限制设置!T213</f>
        <v>0</v>
      </c>
      <c r="U268" s="92">
        <f>存量业务到期结构!Y47+业务净增量变动限制设置!U213</f>
        <v>0</v>
      </c>
      <c r="V268" s="92">
        <f>存量业务到期结构!Z47+业务净增量变动限制设置!V213</f>
        <v>0</v>
      </c>
      <c r="W268" s="92">
        <f>存量业务到期结构!AA47+业务净增量变动限制设置!W213</f>
        <v>0</v>
      </c>
      <c r="X268" s="92">
        <f>存量业务到期结构!AB47+业务净增量变动限制设置!X213</f>
        <v>0</v>
      </c>
      <c r="Y268" s="92">
        <f>存量业务到期结构!AC47+业务净增量变动限制设置!Y213</f>
        <v>0</v>
      </c>
      <c r="Z268" s="92">
        <f>存量业务到期结构!AD47+业务净增量变动限制设置!Z213</f>
        <v>0</v>
      </c>
      <c r="AA268" s="92">
        <f>存量业务到期结构!AE47+业务净增量变动限制设置!AA213</f>
        <v>0</v>
      </c>
      <c r="AB268" s="92">
        <f>存量业务到期结构!AF47+业务净增量变动限制设置!AB213</f>
        <v>0</v>
      </c>
      <c r="AC268" s="92">
        <f>存量业务到期结构!AG47+业务净增量变动限制设置!AC213</f>
        <v>0</v>
      </c>
      <c r="AD268" s="92">
        <f>存量业务到期结构!AH47+业务净增量变动限制设置!AD213</f>
        <v>0</v>
      </c>
      <c r="AE268" s="92">
        <f>存量业务到期结构!AI47+业务净增量变动限制设置!AE213</f>
        <v>0</v>
      </c>
      <c r="AF268" s="92">
        <f>存量业务到期结构!AJ47+业务净增量变动限制设置!AF213</f>
        <v>0</v>
      </c>
      <c r="AG268" s="92">
        <f>存量业务到期结构!AK47+业务净增量变动限制设置!AG213</f>
        <v>0</v>
      </c>
      <c r="AH268" s="92">
        <f>存量业务到期结构!AL47+业务净增量变动限制设置!AH213</f>
        <v>0</v>
      </c>
      <c r="AI268" s="92">
        <f>存量业务到期结构!AM47+业务净增量变动限制设置!AI213</f>
        <v>0</v>
      </c>
      <c r="AJ268" s="92">
        <f>存量业务到期结构!AN47+业务净增量变动限制设置!AJ213</f>
        <v>0</v>
      </c>
      <c r="AK268" s="92">
        <f>存量业务到期结构!AO47+业务净增量变动限制设置!AK213</f>
        <v>0</v>
      </c>
      <c r="AL268" s="92">
        <f>存量业务到期结构!AP47+业务净增量变动限制设置!AL213</f>
        <v>0</v>
      </c>
      <c r="AM268" s="92">
        <f>存量业务到期结构!AQ47+业务净增量变动限制设置!AM213</f>
        <v>0</v>
      </c>
      <c r="AN268" s="92">
        <f>存量业务到期结构!AR47+业务净增量变动限制设置!AN213</f>
        <v>0</v>
      </c>
      <c r="AO268" s="92">
        <f>存量业务到期结构!AS47+业务净增量变动限制设置!AO213</f>
        <v>0</v>
      </c>
      <c r="AQ268" s="92">
        <f>存量业务到期结构!F47+业务净增量变动限制设置!AQ213</f>
        <v>624.06363414688008</v>
      </c>
      <c r="AR268" s="92">
        <f>存量业务到期结构!G47+业务净增量变动限制设置!AR213</f>
        <v>-96</v>
      </c>
      <c r="AS268" s="92">
        <f>存量业务到期结构!H47+业务净增量变动限制设置!AS213</f>
        <v>127.4709719054666</v>
      </c>
      <c r="AT268" s="92">
        <f>存量业务到期结构!I47+业务净增量变动限制设置!AT213</f>
        <v>-23.719928937369389</v>
      </c>
      <c r="AU268" s="92">
        <f>存量业务到期结构!J47+业务净增量变动限制设置!AU213</f>
        <v>-6.431556805490473</v>
      </c>
      <c r="AV268" s="92">
        <f>存量业务到期结构!K47+业务净增量变动限制设置!AV213</f>
        <v>-24.685839658671007</v>
      </c>
      <c r="AW268" s="92">
        <f>存量业务到期结构!L47+业务净增量变动限制设置!AW213</f>
        <v>-24.198363416991274</v>
      </c>
      <c r="AX268" s="92">
        <f>存量业务到期结构!M47+业务净增量变动限制设置!AX213</f>
        <v>-23.472382514481534</v>
      </c>
      <c r="AY268" s="92">
        <f>存量业务到期结构!N47+业务净增量变动限制设置!AY213</f>
        <v>-22.768181039047089</v>
      </c>
      <c r="AZ268" s="92">
        <f>存量业务到期结构!O47+业务净增量变动限制设置!AZ213</f>
        <v>-22.085105607875676</v>
      </c>
      <c r="BA268" s="92">
        <f>存量业务到期结构!P47+业务净增量变动限制设置!BA213</f>
        <v>-21.422522439639405</v>
      </c>
      <c r="BB268" s="92">
        <f>存量业务到期结构!Q47+业务净增量变动限制设置!BB213</f>
        <v>-20.779816766450221</v>
      </c>
      <c r="BC268" s="92">
        <f>存量业务到期结构!R47+业务净增量变动限制设置!BC213</f>
        <v>-20.156392263456716</v>
      </c>
      <c r="BD268" s="92">
        <f>存量业务到期结构!S47+业务净增量变动限制设置!BD213</f>
        <v>-19.551670495553015</v>
      </c>
      <c r="BE268" s="92">
        <f>存量业务到期结构!T47+业务净增量变动限制设置!BE213</f>
        <v>0</v>
      </c>
      <c r="BF268" s="92">
        <f>存量业务到期结构!U47+业务净增量变动限制设置!BF213</f>
        <v>0</v>
      </c>
      <c r="BG268" s="92">
        <f>存量业务到期结构!V47+业务净增量变动限制设置!BG213</f>
        <v>0</v>
      </c>
      <c r="BH268" s="92">
        <f>存量业务到期结构!W47+业务净增量变动限制设置!BH213</f>
        <v>0</v>
      </c>
      <c r="BI268" s="92">
        <f>存量业务到期结构!X47+业务净增量变动限制设置!BI213</f>
        <v>0</v>
      </c>
      <c r="BJ268" s="92">
        <f>存量业务到期结构!Y47+业务净增量变动限制设置!BJ213</f>
        <v>0</v>
      </c>
      <c r="BK268" s="92">
        <f>存量业务到期结构!Z47+业务净增量变动限制设置!BK213</f>
        <v>0</v>
      </c>
      <c r="BL268" s="92">
        <f>存量业务到期结构!AA47+业务净增量变动限制设置!BL213</f>
        <v>0</v>
      </c>
      <c r="BM268" s="92">
        <f>存量业务到期结构!AB47+业务净增量变动限制设置!BM213</f>
        <v>0</v>
      </c>
      <c r="BN268" s="92">
        <f>存量业务到期结构!AC47+业务净增量变动限制设置!BN213</f>
        <v>0</v>
      </c>
      <c r="BO268" s="92">
        <f>存量业务到期结构!AD47+业务净增量变动限制设置!BO213</f>
        <v>0</v>
      </c>
      <c r="BP268" s="92">
        <f>存量业务到期结构!AE47+业务净增量变动限制设置!BP213</f>
        <v>0</v>
      </c>
      <c r="BQ268" s="92">
        <f>存量业务到期结构!AF47+业务净增量变动限制设置!BQ213</f>
        <v>0</v>
      </c>
      <c r="BR268" s="92">
        <f>存量业务到期结构!AG47+业务净增量变动限制设置!BR213</f>
        <v>0</v>
      </c>
      <c r="BS268" s="92">
        <f>存量业务到期结构!AH47+业务净增量变动限制设置!BS213</f>
        <v>0</v>
      </c>
      <c r="BT268" s="92">
        <f>存量业务到期结构!AI47+业务净增量变动限制设置!BT213</f>
        <v>0</v>
      </c>
      <c r="BU268" s="92">
        <f>存量业务到期结构!AJ47+业务净增量变动限制设置!BU213</f>
        <v>0</v>
      </c>
      <c r="BV268" s="92">
        <f>存量业务到期结构!AK47+业务净增量变动限制设置!BV213</f>
        <v>0</v>
      </c>
      <c r="BW268" s="92">
        <f>存量业务到期结构!AL47+业务净增量变动限制设置!BW213</f>
        <v>0</v>
      </c>
      <c r="BX268" s="92">
        <f>存量业务到期结构!AM47+业务净增量变动限制设置!BX213</f>
        <v>0</v>
      </c>
      <c r="BY268" s="92">
        <f>存量业务到期结构!AN47+业务净增量变动限制设置!BY213</f>
        <v>0</v>
      </c>
      <c r="BZ268" s="92">
        <f>存量业务到期结构!AO47+业务净增量变动限制设置!BZ213</f>
        <v>0</v>
      </c>
      <c r="CA268" s="92">
        <f>存量业务到期结构!AP47+业务净增量变动限制设置!CA213</f>
        <v>0</v>
      </c>
      <c r="CB268" s="92">
        <f>存量业务到期结构!AQ47+业务净增量变动限制设置!CB213</f>
        <v>0</v>
      </c>
      <c r="CC268" s="92">
        <f>存量业务到期结构!AR47+业务净增量变动限制设置!CC213</f>
        <v>0</v>
      </c>
      <c r="CD268" s="92">
        <f>存量业务到期结构!AS47+业务净增量变动限制设置!CD213</f>
        <v>0</v>
      </c>
    </row>
    <row r="269" spans="1:82" ht="15">
      <c r="A269" s="15" t="str">
        <f t="shared" si="7"/>
        <v>卖出回购金融资产</v>
      </c>
      <c r="B269" s="75"/>
      <c r="C269" s="75"/>
      <c r="D269" s="75"/>
      <c r="E269" s="75"/>
      <c r="F269" s="75"/>
      <c r="G269" s="75"/>
      <c r="H269" s="75"/>
      <c r="I269" s="75"/>
      <c r="J269" s="75"/>
      <c r="K269" s="75"/>
      <c r="L269" s="75"/>
      <c r="M269" s="75"/>
      <c r="N269" s="75"/>
      <c r="O269" s="75"/>
      <c r="P269" s="75"/>
      <c r="Q269" s="75"/>
      <c r="R269" s="75"/>
      <c r="S269" s="75"/>
      <c r="T269" s="75"/>
      <c r="U269" s="75"/>
      <c r="V269" s="75"/>
      <c r="W269" s="75"/>
      <c r="X269" s="75"/>
      <c r="Y269" s="75"/>
      <c r="Z269" s="75"/>
      <c r="AA269" s="75"/>
      <c r="AB269" s="75"/>
      <c r="AC269" s="75"/>
      <c r="AD269" s="75"/>
      <c r="AE269" s="75"/>
      <c r="AF269" s="75"/>
      <c r="AG269" s="75"/>
      <c r="AH269" s="75"/>
      <c r="AI269" s="75"/>
      <c r="AJ269" s="75"/>
      <c r="AK269" s="75"/>
      <c r="AL269" s="75"/>
      <c r="AM269" s="75"/>
      <c r="AN269" s="75"/>
      <c r="AO269" s="75"/>
      <c r="AQ269" s="75"/>
      <c r="AR269" s="75"/>
      <c r="AS269" s="75"/>
      <c r="AT269" s="75"/>
      <c r="AU269" s="75"/>
      <c r="AV269" s="75"/>
      <c r="AW269" s="75"/>
      <c r="AX269" s="75"/>
      <c r="AY269" s="75"/>
      <c r="AZ269" s="75"/>
      <c r="BA269" s="75"/>
      <c r="BB269" s="75"/>
      <c r="BC269" s="75"/>
      <c r="BD269" s="75"/>
      <c r="BE269" s="75"/>
      <c r="BF269" s="75"/>
      <c r="BG269" s="75"/>
      <c r="BH269" s="75"/>
      <c r="BI269" s="75"/>
      <c r="BJ269" s="75"/>
      <c r="BK269" s="75"/>
      <c r="BL269" s="75"/>
      <c r="BM269" s="75"/>
      <c r="BN269" s="75"/>
      <c r="BO269" s="75"/>
      <c r="BP269" s="75"/>
      <c r="BQ269" s="75"/>
      <c r="BR269" s="75"/>
      <c r="BS269" s="75"/>
      <c r="BT269" s="75"/>
      <c r="BU269" s="75"/>
      <c r="BV269" s="75"/>
      <c r="BW269" s="75"/>
      <c r="BX269" s="75"/>
      <c r="BY269" s="75"/>
      <c r="BZ269" s="75"/>
      <c r="CA269" s="75"/>
      <c r="CB269" s="75"/>
      <c r="CC269" s="75"/>
      <c r="CD269" s="75"/>
    </row>
    <row r="270" spans="1:82" ht="16.5">
      <c r="A270" s="17" t="str">
        <f t="shared" si="7"/>
        <v>卖出回购债券</v>
      </c>
      <c r="B270" s="92">
        <f>存量业务到期结构!F49+业务净增量变动限制设置!B215</f>
        <v>460.83371765327968</v>
      </c>
      <c r="C270" s="92">
        <f>存量业务到期结构!G49+业务净增量变动限制设置!C215</f>
        <v>65.0572415295984</v>
      </c>
      <c r="D270" s="92">
        <f>存量业务到期结构!H49+业务净增量变动限制设置!D215</f>
        <v>15.776788775486351</v>
      </c>
      <c r="E270" s="92">
        <f>存量业务到期结构!I49+业务净增量变动限制设置!E215</f>
        <v>16.250122438750939</v>
      </c>
      <c r="F270" s="92">
        <f>存量业务到期结构!J49+业务净增量变动限制设置!F215</f>
        <v>16.73765611191347</v>
      </c>
      <c r="G270" s="92">
        <f>存量业务到期结构!K49+业务净增量变动限制设置!G215</f>
        <v>16.235496428556061</v>
      </c>
      <c r="H270" s="92">
        <f>存量业务到期结构!L49+业务净增量变动限制设置!H215</f>
        <v>15.748401535699381</v>
      </c>
      <c r="I270" s="92">
        <f>存量业务到期结构!M49+业务净增量变动限制设置!I215</f>
        <v>15.275919489628398</v>
      </c>
      <c r="J270" s="92">
        <f>存量业务到期结构!N49+业务净增量变动限制设置!J215</f>
        <v>14.817611904939547</v>
      </c>
      <c r="K270" s="92">
        <f>存量业务到期结构!O49+业务净增量变动限制设置!K215</f>
        <v>14.373053547791361</v>
      </c>
      <c r="L270" s="92">
        <f>存量业务到期结构!P49+业务净增量变动限制设置!L215</f>
        <v>13.94183194135762</v>
      </c>
      <c r="M270" s="92">
        <f>存量业务到期结构!Q49+业务净增量变动限制设置!M215</f>
        <v>13.523546983116892</v>
      </c>
      <c r="N270" s="92">
        <f>存量业务到期结构!R49+业务净增量变动限制设置!N215</f>
        <v>13.117810573623384</v>
      </c>
      <c r="O270" s="92">
        <f>存量业务到期结构!S49+业务净增量变动限制设置!O215</f>
        <v>12.724246256414682</v>
      </c>
      <c r="P270" s="92">
        <f>存量业务到期结构!T49+业务净增量变动限制设置!P215</f>
        <v>0</v>
      </c>
      <c r="Q270" s="92">
        <f>存量业务到期结构!U49+业务净增量变动限制设置!Q215</f>
        <v>0</v>
      </c>
      <c r="R270" s="92">
        <f>存量业务到期结构!V49+业务净增量变动限制设置!R215</f>
        <v>0</v>
      </c>
      <c r="S270" s="92">
        <f>存量业务到期结构!W49+业务净增量变动限制设置!S215</f>
        <v>0</v>
      </c>
      <c r="T270" s="92">
        <f>存量业务到期结构!X49+业务净增量变动限制设置!T215</f>
        <v>0</v>
      </c>
      <c r="U270" s="92">
        <f>存量业务到期结构!Y49+业务净增量变动限制设置!U215</f>
        <v>0</v>
      </c>
      <c r="V270" s="92">
        <f>存量业务到期结构!Z49+业务净增量变动限制设置!V215</f>
        <v>0</v>
      </c>
      <c r="W270" s="92">
        <f>存量业务到期结构!AA49+业务净增量变动限制设置!W215</f>
        <v>0</v>
      </c>
      <c r="X270" s="92">
        <f>存量业务到期结构!AB49+业务净增量变动限制设置!X215</f>
        <v>0</v>
      </c>
      <c r="Y270" s="92">
        <f>存量业务到期结构!AC49+业务净增量变动限制设置!Y215</f>
        <v>0</v>
      </c>
      <c r="Z270" s="92">
        <f>存量业务到期结构!AD49+业务净增量变动限制设置!Z215</f>
        <v>0</v>
      </c>
      <c r="AA270" s="92">
        <f>存量业务到期结构!AE49+业务净增量变动限制设置!AA215</f>
        <v>0</v>
      </c>
      <c r="AB270" s="92">
        <f>存量业务到期结构!AF49+业务净增量变动限制设置!AB215</f>
        <v>0</v>
      </c>
      <c r="AC270" s="92">
        <f>存量业务到期结构!AG49+业务净增量变动限制设置!AC215</f>
        <v>0</v>
      </c>
      <c r="AD270" s="92">
        <f>存量业务到期结构!AH49+业务净增量变动限制设置!AD215</f>
        <v>0</v>
      </c>
      <c r="AE270" s="92">
        <f>存量业务到期结构!AI49+业务净增量变动限制设置!AE215</f>
        <v>0</v>
      </c>
      <c r="AF270" s="92">
        <f>存量业务到期结构!AJ49+业务净增量变动限制设置!AF215</f>
        <v>0</v>
      </c>
      <c r="AG270" s="92">
        <f>存量业务到期结构!AK49+业务净增量变动限制设置!AG215</f>
        <v>0</v>
      </c>
      <c r="AH270" s="92">
        <f>存量业务到期结构!AL49+业务净增量变动限制设置!AH215</f>
        <v>0</v>
      </c>
      <c r="AI270" s="92">
        <f>存量业务到期结构!AM49+业务净增量变动限制设置!AI215</f>
        <v>0</v>
      </c>
      <c r="AJ270" s="92">
        <f>存量业务到期结构!AN49+业务净增量变动限制设置!AJ215</f>
        <v>0</v>
      </c>
      <c r="AK270" s="92">
        <f>存量业务到期结构!AO49+业务净增量变动限制设置!AK215</f>
        <v>0</v>
      </c>
      <c r="AL270" s="92">
        <f>存量业务到期结构!AP49+业务净增量变动限制设置!AL215</f>
        <v>0</v>
      </c>
      <c r="AM270" s="92">
        <f>存量业务到期结构!AQ49+业务净增量变动限制设置!AM215</f>
        <v>0</v>
      </c>
      <c r="AN270" s="92">
        <f>存量业务到期结构!AR49+业务净增量变动限制设置!AN215</f>
        <v>0</v>
      </c>
      <c r="AO270" s="92">
        <f>存量业务到期结构!AS49+业务净增量变动限制设置!AO215</f>
        <v>0</v>
      </c>
      <c r="AQ270" s="92">
        <f>存量业务到期结构!F49+业务净增量变动限制设置!AQ215</f>
        <v>409.89406443871974</v>
      </c>
      <c r="AR270" s="92">
        <f>存量业务到期结构!G49+业务净增量变动限制设置!AR215</f>
        <v>34.422758470401604</v>
      </c>
      <c r="AS270" s="92">
        <f>存量业务到期结构!H49+业务净增量变动限制设置!AS215</f>
        <v>-15.776788775486351</v>
      </c>
      <c r="AT270" s="92">
        <f>存量业务到期结构!I49+业务净增量变动限制设置!AT215</f>
        <v>-16.250122438750939</v>
      </c>
      <c r="AU270" s="92">
        <f>存量业务到期结构!J49+业务净增量变动限制设置!AU215</f>
        <v>-16.73765611191347</v>
      </c>
      <c r="AV270" s="92">
        <f>存量业务到期结构!K49+业务净增量变动限制设置!AV215</f>
        <v>-16.235496428556061</v>
      </c>
      <c r="AW270" s="92">
        <f>存量业务到期结构!L49+业务净增量变动限制设置!AW215</f>
        <v>-15.748401535699381</v>
      </c>
      <c r="AX270" s="92">
        <f>存量业务到期结构!M49+业务净增量变动限制设置!AX215</f>
        <v>-15.275919489628398</v>
      </c>
      <c r="AY270" s="92">
        <f>存量业务到期结构!N49+业务净增量变动限制设置!AY215</f>
        <v>-14.817611904939547</v>
      </c>
      <c r="AZ270" s="92">
        <f>存量业务到期结构!O49+业务净增量变动限制设置!AZ215</f>
        <v>-14.373053547791361</v>
      </c>
      <c r="BA270" s="92">
        <f>存量业务到期结构!P49+业务净增量变动限制设置!BA215</f>
        <v>-13.94183194135762</v>
      </c>
      <c r="BB270" s="92">
        <f>存量业务到期结构!Q49+业务净增量变动限制设置!BB215</f>
        <v>-13.523546983116892</v>
      </c>
      <c r="BC270" s="92">
        <f>存量业务到期结构!R49+业务净增量变动限制设置!BC215</f>
        <v>-13.117810573623384</v>
      </c>
      <c r="BD270" s="92">
        <f>存量业务到期结构!S49+业务净增量变动限制设置!BD215</f>
        <v>-12.724246256414682</v>
      </c>
      <c r="BE270" s="92">
        <f>存量业务到期结构!T49+业务净增量变动限制设置!BE215</f>
        <v>0</v>
      </c>
      <c r="BF270" s="92">
        <f>存量业务到期结构!U49+业务净增量变动限制设置!BF215</f>
        <v>0</v>
      </c>
      <c r="BG270" s="92">
        <f>存量业务到期结构!V49+业务净增量变动限制设置!BG215</f>
        <v>0</v>
      </c>
      <c r="BH270" s="92">
        <f>存量业务到期结构!W49+业务净增量变动限制设置!BH215</f>
        <v>0</v>
      </c>
      <c r="BI270" s="92">
        <f>存量业务到期结构!X49+业务净增量变动限制设置!BI215</f>
        <v>0</v>
      </c>
      <c r="BJ270" s="92">
        <f>存量业务到期结构!Y49+业务净增量变动限制设置!BJ215</f>
        <v>0</v>
      </c>
      <c r="BK270" s="92">
        <f>存量业务到期结构!Z49+业务净增量变动限制设置!BK215</f>
        <v>0</v>
      </c>
      <c r="BL270" s="92">
        <f>存量业务到期结构!AA49+业务净增量变动限制设置!BL215</f>
        <v>0</v>
      </c>
      <c r="BM270" s="92">
        <f>存量业务到期结构!AB49+业务净增量变动限制设置!BM215</f>
        <v>0</v>
      </c>
      <c r="BN270" s="92">
        <f>存量业务到期结构!AC49+业务净增量变动限制设置!BN215</f>
        <v>0</v>
      </c>
      <c r="BO270" s="92">
        <f>存量业务到期结构!AD49+业务净增量变动限制设置!BO215</f>
        <v>0</v>
      </c>
      <c r="BP270" s="92">
        <f>存量业务到期结构!AE49+业务净增量变动限制设置!BP215</f>
        <v>0</v>
      </c>
      <c r="BQ270" s="92">
        <f>存量业务到期结构!AF49+业务净增量变动限制设置!BQ215</f>
        <v>0</v>
      </c>
      <c r="BR270" s="92">
        <f>存量业务到期结构!AG49+业务净增量变动限制设置!BR215</f>
        <v>0</v>
      </c>
      <c r="BS270" s="92">
        <f>存量业务到期结构!AH49+业务净增量变动限制设置!BS215</f>
        <v>0</v>
      </c>
      <c r="BT270" s="92">
        <f>存量业务到期结构!AI49+业务净增量变动限制设置!BT215</f>
        <v>0</v>
      </c>
      <c r="BU270" s="92">
        <f>存量业务到期结构!AJ49+业务净增量变动限制设置!BU215</f>
        <v>0</v>
      </c>
      <c r="BV270" s="92">
        <f>存量业务到期结构!AK49+业务净增量变动限制设置!BV215</f>
        <v>0</v>
      </c>
      <c r="BW270" s="92">
        <f>存量业务到期结构!AL49+业务净增量变动限制设置!BW215</f>
        <v>0</v>
      </c>
      <c r="BX270" s="92">
        <f>存量业务到期结构!AM49+业务净增量变动限制设置!BX215</f>
        <v>0</v>
      </c>
      <c r="BY270" s="92">
        <f>存量业务到期结构!AN49+业务净增量变动限制设置!BY215</f>
        <v>0</v>
      </c>
      <c r="BZ270" s="92">
        <f>存量业务到期结构!AO49+业务净增量变动限制设置!BZ215</f>
        <v>0</v>
      </c>
      <c r="CA270" s="92">
        <f>存量业务到期结构!AP49+业务净增量变动限制设置!CA215</f>
        <v>0</v>
      </c>
      <c r="CB270" s="92">
        <f>存量业务到期结构!AQ49+业务净增量变动限制设置!CB215</f>
        <v>0</v>
      </c>
      <c r="CC270" s="92">
        <f>存量业务到期结构!AR49+业务净增量变动限制设置!CC215</f>
        <v>0</v>
      </c>
      <c r="CD270" s="92">
        <f>存量业务到期结构!AS49+业务净增量变动限制设置!CD215</f>
        <v>0</v>
      </c>
    </row>
    <row r="271" spans="1:82" ht="16.5">
      <c r="A271" s="17" t="str">
        <f t="shared" si="7"/>
        <v>卖出回购票据</v>
      </c>
      <c r="B271" s="92">
        <f>存量业务到期结构!F50+业务净增量变动限制设置!B216</f>
        <v>79.204180346439983</v>
      </c>
      <c r="C271" s="92">
        <f>存量业务到期结构!G50+业务净增量变动限制设置!C216</f>
        <v>719.56172588970003</v>
      </c>
      <c r="D271" s="92">
        <f>存量业务到期结构!H50+业务净增量变动限制设置!D216</f>
        <v>9.2161192010307005</v>
      </c>
      <c r="E271" s="92">
        <f>存量业务到期结构!I50+业务净增量变动限制设置!E216</f>
        <v>4.0491653071858531</v>
      </c>
      <c r="F271" s="92">
        <f>存量业务到期结构!J50+业务净增量变动限制设置!F216</f>
        <v>4.0694161337217825</v>
      </c>
      <c r="G271" s="92">
        <f>存量业务到期结构!K50+业务净增量变动限制设置!G216</f>
        <v>5.8971000530531725</v>
      </c>
      <c r="H271" s="92">
        <f>存量业务到期结构!L50+业务净增量变动限制设置!H216</f>
        <v>4.0288137327879081</v>
      </c>
      <c r="I271" s="92">
        <f>存量业务到期结构!M50+业务净增量变动限制设置!I216</f>
        <v>4.0086646641239678</v>
      </c>
      <c r="J271" s="92">
        <f>存量业务到期结构!N50+业务净增量变动限制设置!J216</f>
        <v>3.9886163408033481</v>
      </c>
      <c r="K271" s="92">
        <f>存量业务到期结构!O50+业务净增量变动限制设置!K216</f>
        <v>3.9686682590993314</v>
      </c>
      <c r="L271" s="92">
        <f>存量业务到期结构!P50+业务净增量变动限制设置!L216</f>
        <v>3.948819917803835</v>
      </c>
      <c r="M271" s="92">
        <f>存量业务到期结构!Q50+业务净增量变动限制设置!M216</f>
        <v>3.9290708182148162</v>
      </c>
      <c r="N271" s="92">
        <f>存量业务到期结构!R50+业务净增量变动限制设置!N216</f>
        <v>3.9094204641237416</v>
      </c>
      <c r="O271" s="92">
        <f>存量业务到期结构!S50+业务净增量变动限制设置!O216</f>
        <v>3.8898683618031233</v>
      </c>
      <c r="P271" s="92">
        <f>存量业务到期结构!T50+业务净增量变动限制设置!P216</f>
        <v>0</v>
      </c>
      <c r="Q271" s="92">
        <f>存量业务到期结构!U50+业务净增量变动限制设置!Q216</f>
        <v>0</v>
      </c>
      <c r="R271" s="92">
        <f>存量业务到期结构!V50+业务净增量变动限制设置!R216</f>
        <v>0</v>
      </c>
      <c r="S271" s="92">
        <f>存量业务到期结构!W50+业务净增量变动限制设置!S216</f>
        <v>0</v>
      </c>
      <c r="T271" s="92">
        <f>存量业务到期结构!X50+业务净增量变动限制设置!T216</f>
        <v>0</v>
      </c>
      <c r="U271" s="92">
        <f>存量业务到期结构!Y50+业务净增量变动限制设置!U216</f>
        <v>0</v>
      </c>
      <c r="V271" s="92">
        <f>存量业务到期结构!Z50+业务净增量变动限制设置!V216</f>
        <v>0</v>
      </c>
      <c r="W271" s="92">
        <f>存量业务到期结构!AA50+业务净增量变动限制设置!W216</f>
        <v>0</v>
      </c>
      <c r="X271" s="92">
        <f>存量业务到期结构!AB50+业务净增量变动限制设置!X216</f>
        <v>0</v>
      </c>
      <c r="Y271" s="92">
        <f>存量业务到期结构!AC50+业务净增量变动限制设置!Y216</f>
        <v>0</v>
      </c>
      <c r="Z271" s="92">
        <f>存量业务到期结构!AD50+业务净增量变动限制设置!Z216</f>
        <v>0</v>
      </c>
      <c r="AA271" s="92">
        <f>存量业务到期结构!AE50+业务净增量变动限制设置!AA216</f>
        <v>0</v>
      </c>
      <c r="AB271" s="92">
        <f>存量业务到期结构!AF50+业务净增量变动限制设置!AB216</f>
        <v>0</v>
      </c>
      <c r="AC271" s="92">
        <f>存量业务到期结构!AG50+业务净增量变动限制设置!AC216</f>
        <v>0</v>
      </c>
      <c r="AD271" s="92">
        <f>存量业务到期结构!AH50+业务净增量变动限制设置!AD216</f>
        <v>0</v>
      </c>
      <c r="AE271" s="92">
        <f>存量业务到期结构!AI50+业务净增量变动限制设置!AE216</f>
        <v>0</v>
      </c>
      <c r="AF271" s="92">
        <f>存量业务到期结构!AJ50+业务净增量变动限制设置!AF216</f>
        <v>0</v>
      </c>
      <c r="AG271" s="92">
        <f>存量业务到期结构!AK50+业务净增量变动限制设置!AG216</f>
        <v>0</v>
      </c>
      <c r="AH271" s="92">
        <f>存量业务到期结构!AL50+业务净增量变动限制设置!AH216</f>
        <v>0</v>
      </c>
      <c r="AI271" s="92">
        <f>存量业务到期结构!AM50+业务净增量变动限制设置!AI216</f>
        <v>0</v>
      </c>
      <c r="AJ271" s="92">
        <f>存量业务到期结构!AN50+业务净增量变动限制设置!AJ216</f>
        <v>0</v>
      </c>
      <c r="AK271" s="92">
        <f>存量业务到期结构!AO50+业务净增量变动限制设置!AK216</f>
        <v>0</v>
      </c>
      <c r="AL271" s="92">
        <f>存量业务到期结构!AP50+业务净增量变动限制设置!AL216</f>
        <v>0</v>
      </c>
      <c r="AM271" s="92">
        <f>存量业务到期结构!AQ50+业务净增量变动限制设置!AM216</f>
        <v>0</v>
      </c>
      <c r="AN271" s="92">
        <f>存量业务到期结构!AR50+业务净增量变动限制设置!AN216</f>
        <v>0</v>
      </c>
      <c r="AO271" s="92">
        <f>存量业务到期结构!AS50+业务净增量变动限制设置!AO216</f>
        <v>0</v>
      </c>
      <c r="AQ271" s="92">
        <f>存量业务到期结构!F50+业务净增量变动限制设置!AQ216</f>
        <v>78.157992866559994</v>
      </c>
      <c r="AR271" s="92">
        <f>存量业务到期结构!G50+业务净增量变动限制设置!AR216</f>
        <v>503.56172588970003</v>
      </c>
      <c r="AS271" s="92">
        <f>存量业务到期结构!H50+业务净增量变动限制设置!AS216</f>
        <v>1.1580887389693002</v>
      </c>
      <c r="AT271" s="92">
        <f>存量业务到期结构!I50+业务净增量变动限制设置!AT216</f>
        <v>-4.0491653071858531</v>
      </c>
      <c r="AU271" s="92">
        <f>存量业务到期结构!J50+业务净增量变动限制设置!AU216</f>
        <v>-4.0694161337217825</v>
      </c>
      <c r="AV271" s="92">
        <f>存量业务到期结构!K50+业务净增量变动限制设置!AV216</f>
        <v>-2.201028053053173</v>
      </c>
      <c r="AW271" s="92">
        <f>存量业务到期结构!L50+业务净增量变动限制设置!AW216</f>
        <v>-4.0288137327879081</v>
      </c>
      <c r="AX271" s="92">
        <f>存量业务到期结构!M50+业务净增量变动限制设置!AX216</f>
        <v>-4.0086646641239678</v>
      </c>
      <c r="AY271" s="92">
        <f>存量业务到期结构!N50+业务净增量变动限制设置!AY216</f>
        <v>-3.9886163408033481</v>
      </c>
      <c r="AZ271" s="92">
        <f>存量业务到期结构!O50+业务净增量变动限制设置!AZ216</f>
        <v>-3.9686682590993314</v>
      </c>
      <c r="BA271" s="92">
        <f>存量业务到期结构!P50+业务净增量变动限制设置!BA216</f>
        <v>-3.948819917803835</v>
      </c>
      <c r="BB271" s="92">
        <f>存量业务到期结构!Q50+业务净增量变动限制设置!BB216</f>
        <v>-3.9290708182148162</v>
      </c>
      <c r="BC271" s="92">
        <f>存量业务到期结构!R50+业务净增量变动限制设置!BC216</f>
        <v>-3.9094204641237416</v>
      </c>
      <c r="BD271" s="92">
        <f>存量业务到期结构!S50+业务净增量变动限制设置!BD216</f>
        <v>-3.8898683618031233</v>
      </c>
      <c r="BE271" s="92">
        <f>存量业务到期结构!T50+业务净增量变动限制设置!BE216</f>
        <v>0</v>
      </c>
      <c r="BF271" s="92">
        <f>存量业务到期结构!U50+业务净增量变动限制设置!BF216</f>
        <v>0</v>
      </c>
      <c r="BG271" s="92">
        <f>存量业务到期结构!V50+业务净增量变动限制设置!BG216</f>
        <v>0</v>
      </c>
      <c r="BH271" s="92">
        <f>存量业务到期结构!W50+业务净增量变动限制设置!BH216</f>
        <v>0</v>
      </c>
      <c r="BI271" s="92">
        <f>存量业务到期结构!X50+业务净增量变动限制设置!BI216</f>
        <v>0</v>
      </c>
      <c r="BJ271" s="92">
        <f>存量业务到期结构!Y50+业务净增量变动限制设置!BJ216</f>
        <v>0</v>
      </c>
      <c r="BK271" s="92">
        <f>存量业务到期结构!Z50+业务净增量变动限制设置!BK216</f>
        <v>0</v>
      </c>
      <c r="BL271" s="92">
        <f>存量业务到期结构!AA50+业务净增量变动限制设置!BL216</f>
        <v>0</v>
      </c>
      <c r="BM271" s="92">
        <f>存量业务到期结构!AB50+业务净增量变动限制设置!BM216</f>
        <v>0</v>
      </c>
      <c r="BN271" s="92">
        <f>存量业务到期结构!AC50+业务净增量变动限制设置!BN216</f>
        <v>0</v>
      </c>
      <c r="BO271" s="92">
        <f>存量业务到期结构!AD50+业务净增量变动限制设置!BO216</f>
        <v>0</v>
      </c>
      <c r="BP271" s="92">
        <f>存量业务到期结构!AE50+业务净增量变动限制设置!BP216</f>
        <v>0</v>
      </c>
      <c r="BQ271" s="92">
        <f>存量业务到期结构!AF50+业务净增量变动限制设置!BQ216</f>
        <v>0</v>
      </c>
      <c r="BR271" s="92">
        <f>存量业务到期结构!AG50+业务净增量变动限制设置!BR216</f>
        <v>0</v>
      </c>
      <c r="BS271" s="92">
        <f>存量业务到期结构!AH50+业务净增量变动限制设置!BS216</f>
        <v>0</v>
      </c>
      <c r="BT271" s="92">
        <f>存量业务到期结构!AI50+业务净增量变动限制设置!BT216</f>
        <v>0</v>
      </c>
      <c r="BU271" s="92">
        <f>存量业务到期结构!AJ50+业务净增量变动限制设置!BU216</f>
        <v>0</v>
      </c>
      <c r="BV271" s="92">
        <f>存量业务到期结构!AK50+业务净增量变动限制设置!BV216</f>
        <v>0</v>
      </c>
      <c r="BW271" s="92">
        <f>存量业务到期结构!AL50+业务净增量变动限制设置!BW216</f>
        <v>0</v>
      </c>
      <c r="BX271" s="92">
        <f>存量业务到期结构!AM50+业务净增量变动限制设置!BX216</f>
        <v>0</v>
      </c>
      <c r="BY271" s="92">
        <f>存量业务到期结构!AN50+业务净增量变动限制设置!BY216</f>
        <v>0</v>
      </c>
      <c r="BZ271" s="92">
        <f>存量业务到期结构!AO50+业务净增量变动限制设置!BZ216</f>
        <v>0</v>
      </c>
      <c r="CA271" s="92">
        <f>存量业务到期结构!AP50+业务净增量变动限制设置!CA216</f>
        <v>0</v>
      </c>
      <c r="CB271" s="92">
        <f>存量业务到期结构!AQ50+业务净增量变动限制设置!CB216</f>
        <v>0</v>
      </c>
      <c r="CC271" s="92">
        <f>存量业务到期结构!AR50+业务净增量变动限制设置!CC216</f>
        <v>0</v>
      </c>
      <c r="CD271" s="92">
        <f>存量业务到期结构!AS50+业务净增量变动限制设置!CD216</f>
        <v>0</v>
      </c>
    </row>
    <row r="272" spans="1:82" ht="15">
      <c r="A272" s="15" t="str">
        <f t="shared" si="7"/>
        <v>应付债券</v>
      </c>
      <c r="B272" s="75"/>
      <c r="C272" s="75"/>
      <c r="D272" s="75"/>
      <c r="E272" s="75"/>
      <c r="F272" s="75"/>
      <c r="G272" s="75"/>
      <c r="H272" s="75"/>
      <c r="I272" s="75"/>
      <c r="J272" s="75"/>
      <c r="K272" s="75"/>
      <c r="L272" s="75"/>
      <c r="M272" s="75"/>
      <c r="N272" s="75"/>
      <c r="O272" s="75"/>
      <c r="P272" s="75"/>
      <c r="Q272" s="75"/>
      <c r="R272" s="75"/>
      <c r="S272" s="75"/>
      <c r="T272" s="75"/>
      <c r="U272" s="75"/>
      <c r="V272" s="75"/>
      <c r="W272" s="75"/>
      <c r="X272" s="75"/>
      <c r="Y272" s="75"/>
      <c r="Z272" s="75"/>
      <c r="AA272" s="75"/>
      <c r="AB272" s="75"/>
      <c r="AC272" s="75"/>
      <c r="AD272" s="75"/>
      <c r="AE272" s="75"/>
      <c r="AF272" s="75"/>
      <c r="AG272" s="75"/>
      <c r="AH272" s="75"/>
      <c r="AI272" s="75"/>
      <c r="AJ272" s="75"/>
      <c r="AK272" s="75"/>
      <c r="AL272" s="75"/>
      <c r="AM272" s="75"/>
      <c r="AN272" s="75"/>
      <c r="AO272" s="75"/>
      <c r="AQ272" s="75"/>
      <c r="AR272" s="75"/>
      <c r="AS272" s="75"/>
      <c r="AT272" s="75"/>
      <c r="AU272" s="75"/>
      <c r="AV272" s="75"/>
      <c r="AW272" s="75"/>
      <c r="AX272" s="75"/>
      <c r="AY272" s="75"/>
      <c r="AZ272" s="75"/>
      <c r="BA272" s="75"/>
      <c r="BB272" s="75"/>
      <c r="BC272" s="75"/>
      <c r="BD272" s="75"/>
      <c r="BE272" s="75"/>
      <c r="BF272" s="75"/>
      <c r="BG272" s="75"/>
      <c r="BH272" s="75"/>
      <c r="BI272" s="75"/>
      <c r="BJ272" s="75"/>
      <c r="BK272" s="75"/>
      <c r="BL272" s="75"/>
      <c r="BM272" s="75"/>
      <c r="BN272" s="75"/>
      <c r="BO272" s="75"/>
      <c r="BP272" s="75"/>
      <c r="BQ272" s="75"/>
      <c r="BR272" s="75"/>
      <c r="BS272" s="75"/>
      <c r="BT272" s="75"/>
      <c r="BU272" s="75"/>
      <c r="BV272" s="75"/>
      <c r="BW272" s="75"/>
      <c r="BX272" s="75"/>
      <c r="BY272" s="75"/>
      <c r="BZ272" s="75"/>
      <c r="CA272" s="75"/>
      <c r="CB272" s="75"/>
      <c r="CC272" s="75"/>
      <c r="CD272" s="75"/>
    </row>
    <row r="273" spans="1:82" ht="16.5">
      <c r="A273" s="17" t="str">
        <f t="shared" si="7"/>
        <v>次级定期债券</v>
      </c>
      <c r="B273" s="92">
        <f>存量业务到期结构!F52+业务净增量变动限制设置!B218</f>
        <v>-1.3552700819445695</v>
      </c>
      <c r="C273" s="92">
        <f>存量业务到期结构!G52+业务净增量变动限制设置!C218</f>
        <v>0</v>
      </c>
      <c r="D273" s="92">
        <f>存量业务到期结构!H52+业务净增量变动限制设置!D218</f>
        <v>0</v>
      </c>
      <c r="E273" s="92">
        <f>存量业务到期结构!I52+业务净增量变动限制设置!E218</f>
        <v>0</v>
      </c>
      <c r="F273" s="92">
        <f>存量业务到期结构!J52+业务净增量变动限制设置!F218</f>
        <v>0</v>
      </c>
      <c r="G273" s="92">
        <f>存量业务到期结构!K52+业务净增量变动限制设置!G218</f>
        <v>0</v>
      </c>
      <c r="H273" s="92">
        <f>存量业务到期结构!L52+业务净增量变动限制设置!H218</f>
        <v>0</v>
      </c>
      <c r="I273" s="92">
        <f>存量业务到期结构!M52+业务净增量变动限制设置!I218</f>
        <v>0</v>
      </c>
      <c r="J273" s="92">
        <f>存量业务到期结构!N52+业务净增量变动限制设置!J218</f>
        <v>0</v>
      </c>
      <c r="K273" s="92">
        <f>存量业务到期结构!O52+业务净增量变动限制设置!K218</f>
        <v>0</v>
      </c>
      <c r="L273" s="92">
        <f>存量业务到期结构!P52+业务净增量变动限制设置!L218</f>
        <v>0</v>
      </c>
      <c r="M273" s="92">
        <f>存量业务到期结构!Q52+业务净增量变动限制设置!M218</f>
        <v>0</v>
      </c>
      <c r="N273" s="92">
        <f>存量业务到期结构!R52+业务净增量变动限制设置!N218</f>
        <v>0</v>
      </c>
      <c r="O273" s="92">
        <f>存量业务到期结构!S52+业务净增量变动限制设置!O218</f>
        <v>0</v>
      </c>
      <c r="P273" s="92">
        <f>存量业务到期结构!T52+业务净增量变动限制设置!P218</f>
        <v>0</v>
      </c>
      <c r="Q273" s="92">
        <f>存量业务到期结构!U52+业务净增量变动限制设置!Q218</f>
        <v>0</v>
      </c>
      <c r="R273" s="92">
        <f>存量业务到期结构!V52+业务净增量变动限制设置!R218</f>
        <v>0</v>
      </c>
      <c r="S273" s="92">
        <f>存量业务到期结构!W52+业务净增量变动限制设置!S218</f>
        <v>0</v>
      </c>
      <c r="T273" s="92">
        <f>存量业务到期结构!X52+业务净增量变动限制设置!T218</f>
        <v>0</v>
      </c>
      <c r="U273" s="92">
        <f>存量业务到期结构!Y52+业务净增量变动限制设置!U218</f>
        <v>0</v>
      </c>
      <c r="V273" s="92">
        <f>存量业务到期结构!Z52+业务净增量变动限制设置!V218</f>
        <v>230</v>
      </c>
      <c r="W273" s="92">
        <f>存量业务到期结构!AA52+业务净增量变动限制设置!W218</f>
        <v>0</v>
      </c>
      <c r="X273" s="92">
        <f>存量业务到期结构!AB52+业务净增量变动限制设置!X218</f>
        <v>0</v>
      </c>
      <c r="Y273" s="92">
        <f>存量业务到期结构!AC52+业务净增量变动限制设置!Y218</f>
        <v>0</v>
      </c>
      <c r="Z273" s="92">
        <f>存量业务到期结构!AD52+业务净增量变动限制设置!Z218</f>
        <v>0</v>
      </c>
      <c r="AA273" s="92">
        <f>存量业务到期结构!AE52+业务净增量变动限制设置!AA218</f>
        <v>0</v>
      </c>
      <c r="AB273" s="92">
        <f>存量业务到期结构!AF52+业务净增量变动限制设置!AB218</f>
        <v>0</v>
      </c>
      <c r="AC273" s="92">
        <f>存量业务到期结构!AG52+业务净增量变动限制设置!AC218</f>
        <v>0</v>
      </c>
      <c r="AD273" s="92">
        <f>存量业务到期结构!AH52+业务净增量变动限制设置!AD218</f>
        <v>0</v>
      </c>
      <c r="AE273" s="92">
        <f>存量业务到期结构!AI52+业务净增量变动限制设置!AE218</f>
        <v>0</v>
      </c>
      <c r="AF273" s="92">
        <f>存量业务到期结构!AJ52+业务净增量变动限制设置!AF218</f>
        <v>0</v>
      </c>
      <c r="AG273" s="92">
        <f>存量业务到期结构!AK52+业务净增量变动限制设置!AG218</f>
        <v>0</v>
      </c>
      <c r="AH273" s="92">
        <f>存量业务到期结构!AL52+业务净增量变动限制设置!AH218</f>
        <v>0</v>
      </c>
      <c r="AI273" s="92">
        <f>存量业务到期结构!AM52+业务净增量变动限制设置!AI218</f>
        <v>0</v>
      </c>
      <c r="AJ273" s="92">
        <f>存量业务到期结构!AN52+业务净增量变动限制设置!AJ218</f>
        <v>0</v>
      </c>
      <c r="AK273" s="92">
        <f>存量业务到期结构!AO52+业务净增量变动限制设置!AK218</f>
        <v>0</v>
      </c>
      <c r="AL273" s="92">
        <f>存量业务到期结构!AP52+业务净增量变动限制设置!AL218</f>
        <v>0</v>
      </c>
      <c r="AM273" s="92">
        <f>存量业务到期结构!AQ52+业务净增量变动限制设置!AM218</f>
        <v>0</v>
      </c>
      <c r="AN273" s="92">
        <f>存量业务到期结构!AR52+业务净增量变动限制设置!AN218</f>
        <v>0</v>
      </c>
      <c r="AO273" s="92">
        <f>存量业务到期结构!AS52+业务净增量变动限制设置!AO218</f>
        <v>0</v>
      </c>
      <c r="AQ273" s="92">
        <f>存量业务到期结构!F52+业务净增量变动限制设置!AQ218</f>
        <v>-1.3552700819445695</v>
      </c>
      <c r="AR273" s="92">
        <f>存量业务到期结构!G52+业务净增量变动限制设置!AR218</f>
        <v>0</v>
      </c>
      <c r="AS273" s="92">
        <f>存量业务到期结构!H52+业务净增量变动限制设置!AS218</f>
        <v>0</v>
      </c>
      <c r="AT273" s="92">
        <f>存量业务到期结构!I52+业务净增量变动限制设置!AT218</f>
        <v>0</v>
      </c>
      <c r="AU273" s="92">
        <f>存量业务到期结构!J52+业务净增量变动限制设置!AU218</f>
        <v>0</v>
      </c>
      <c r="AV273" s="92">
        <f>存量业务到期结构!K52+业务净增量变动限制设置!AV218</f>
        <v>0</v>
      </c>
      <c r="AW273" s="92">
        <f>存量业务到期结构!L52+业务净增量变动限制设置!AW218</f>
        <v>0</v>
      </c>
      <c r="AX273" s="92">
        <f>存量业务到期结构!M52+业务净增量变动限制设置!AX218</f>
        <v>0</v>
      </c>
      <c r="AY273" s="92">
        <f>存量业务到期结构!N52+业务净增量变动限制设置!AY218</f>
        <v>0</v>
      </c>
      <c r="AZ273" s="92">
        <f>存量业务到期结构!O52+业务净增量变动限制设置!AZ218</f>
        <v>0</v>
      </c>
      <c r="BA273" s="92">
        <f>存量业务到期结构!P52+业务净增量变动限制设置!BA218</f>
        <v>0</v>
      </c>
      <c r="BB273" s="92">
        <f>存量业务到期结构!Q52+业务净增量变动限制设置!BB218</f>
        <v>0</v>
      </c>
      <c r="BC273" s="92">
        <f>存量业务到期结构!R52+业务净增量变动限制设置!BC218</f>
        <v>0</v>
      </c>
      <c r="BD273" s="92">
        <f>存量业务到期结构!S52+业务净增量变动限制设置!BD218</f>
        <v>0</v>
      </c>
      <c r="BE273" s="92">
        <f>存量业务到期结构!T52+业务净增量变动限制设置!BE218</f>
        <v>0</v>
      </c>
      <c r="BF273" s="92">
        <f>存量业务到期结构!U52+业务净增量变动限制设置!BF218</f>
        <v>0</v>
      </c>
      <c r="BG273" s="92">
        <f>存量业务到期结构!V52+业务净增量变动限制设置!BG218</f>
        <v>0</v>
      </c>
      <c r="BH273" s="92">
        <f>存量业务到期结构!W52+业务净增量变动限制设置!BH218</f>
        <v>0</v>
      </c>
      <c r="BI273" s="92">
        <f>存量业务到期结构!X52+业务净增量变动限制设置!BI218</f>
        <v>0</v>
      </c>
      <c r="BJ273" s="92">
        <f>存量业务到期结构!Y52+业务净增量变动限制设置!BJ218</f>
        <v>0</v>
      </c>
      <c r="BK273" s="92">
        <f>存量业务到期结构!Z52+业务净增量变动限制设置!BK218</f>
        <v>230</v>
      </c>
      <c r="BL273" s="92">
        <f>存量业务到期结构!AA52+业务净增量变动限制设置!BL218</f>
        <v>0</v>
      </c>
      <c r="BM273" s="92">
        <f>存量业务到期结构!AB52+业务净增量变动限制设置!BM218</f>
        <v>0</v>
      </c>
      <c r="BN273" s="92">
        <f>存量业务到期结构!AC52+业务净增量变动限制设置!BN218</f>
        <v>0</v>
      </c>
      <c r="BO273" s="92">
        <f>存量业务到期结构!AD52+业务净增量变动限制设置!BO218</f>
        <v>0</v>
      </c>
      <c r="BP273" s="92">
        <f>存量业务到期结构!AE52+业务净增量变动限制设置!BP218</f>
        <v>0</v>
      </c>
      <c r="BQ273" s="92">
        <f>存量业务到期结构!AF52+业务净增量变动限制设置!BQ218</f>
        <v>0</v>
      </c>
      <c r="BR273" s="92">
        <f>存量业务到期结构!AG52+业务净增量变动限制设置!BR218</f>
        <v>0</v>
      </c>
      <c r="BS273" s="92">
        <f>存量业务到期结构!AH52+业务净增量变动限制设置!BS218</f>
        <v>0</v>
      </c>
      <c r="BT273" s="92">
        <f>存量业务到期结构!AI52+业务净增量变动限制设置!BT218</f>
        <v>0</v>
      </c>
      <c r="BU273" s="92">
        <f>存量业务到期结构!AJ52+业务净增量变动限制设置!BU218</f>
        <v>0</v>
      </c>
      <c r="BV273" s="92">
        <f>存量业务到期结构!AK52+业务净增量变动限制设置!BV218</f>
        <v>0</v>
      </c>
      <c r="BW273" s="92">
        <f>存量业务到期结构!AL52+业务净增量变动限制设置!BW218</f>
        <v>0</v>
      </c>
      <c r="BX273" s="92">
        <f>存量业务到期结构!AM52+业务净增量变动限制设置!BX218</f>
        <v>0</v>
      </c>
      <c r="BY273" s="92">
        <f>存量业务到期结构!AN52+业务净增量变动限制设置!BY218</f>
        <v>0</v>
      </c>
      <c r="BZ273" s="92">
        <f>存量业务到期结构!AO52+业务净增量变动限制设置!BZ218</f>
        <v>0</v>
      </c>
      <c r="CA273" s="92">
        <f>存量业务到期结构!AP52+业务净增量变动限制设置!CA218</f>
        <v>0</v>
      </c>
      <c r="CB273" s="92">
        <f>存量业务到期结构!AQ52+业务净增量变动限制设置!CB218</f>
        <v>0</v>
      </c>
      <c r="CC273" s="92">
        <f>存量业务到期结构!AR52+业务净增量变动限制设置!CC218</f>
        <v>0</v>
      </c>
      <c r="CD273" s="92">
        <f>存量业务到期结构!AS52+业务净增量变动限制设置!CD218</f>
        <v>0</v>
      </c>
    </row>
    <row r="274" spans="1:82" ht="16.5">
      <c r="A274" s="17" t="str">
        <f t="shared" si="7"/>
        <v>长期债券</v>
      </c>
      <c r="B274" s="92">
        <f>存量业务到期结构!F53+业务净增量变动限制设置!B219</f>
        <v>-20.896496920000118</v>
      </c>
      <c r="C274" s="92">
        <f>存量业务到期结构!G53+业务净增量变动限制设置!C219</f>
        <v>0</v>
      </c>
      <c r="D274" s="92">
        <f>存量业务到期结构!H53+业务净增量变动限制设置!D219</f>
        <v>0</v>
      </c>
      <c r="E274" s="92">
        <f>存量业务到期结构!I53+业务净增量变动限制设置!E219</f>
        <v>0</v>
      </c>
      <c r="F274" s="92">
        <f>存量业务到期结构!J53+业务净增量变动限制设置!F219</f>
        <v>-113</v>
      </c>
      <c r="G274" s="92">
        <f>存量业务到期结构!K53+业务净增量变动限制设置!G219</f>
        <v>0</v>
      </c>
      <c r="H274" s="92">
        <f>存量业务到期结构!L53+业务净增量变动限制设置!H219</f>
        <v>150</v>
      </c>
      <c r="I274" s="92">
        <f>存量业务到期结构!M53+业务净增量变动限制设置!I219</f>
        <v>150</v>
      </c>
      <c r="J274" s="92">
        <f>存量业务到期结构!N53+业务净增量变动限制设置!J219</f>
        <v>0</v>
      </c>
      <c r="K274" s="92">
        <f>存量业务到期结构!O53+业务净增量变动限制设置!K219</f>
        <v>0</v>
      </c>
      <c r="L274" s="92">
        <f>存量业务到期结构!P53+业务净增量变动限制设置!L219</f>
        <v>100</v>
      </c>
      <c r="M274" s="92">
        <f>存量业务到期结构!Q53+业务净增量变动限制设置!M219</f>
        <v>100</v>
      </c>
      <c r="N274" s="92">
        <f>存量业务到期结构!R53+业务净增量变动限制设置!N219</f>
        <v>0</v>
      </c>
      <c r="O274" s="92">
        <f>存量业务到期结构!S53+业务净增量变动限制设置!O219</f>
        <v>0</v>
      </c>
      <c r="P274" s="92">
        <f>存量业务到期结构!T53+业务净增量变动限制设置!P219</f>
        <v>0</v>
      </c>
      <c r="Q274" s="92">
        <f>存量业务到期结构!U53+业务净增量变动限制设置!Q219</f>
        <v>0</v>
      </c>
      <c r="R274" s="92">
        <f>存量业务到期结构!V53+业务净增量变动限制设置!R219</f>
        <v>0</v>
      </c>
      <c r="S274" s="92">
        <f>存量业务到期结构!W53+业务净增量变动限制设置!S219</f>
        <v>180</v>
      </c>
      <c r="T274" s="92">
        <f>存量业务到期结构!X53+业务净增量变动限制设置!T219</f>
        <v>0</v>
      </c>
      <c r="U274" s="92">
        <f>存量业务到期结构!Y53+业务净增量变动限制设置!U219</f>
        <v>0</v>
      </c>
      <c r="V274" s="92">
        <f>存量业务到期结构!Z53+业务净增量变动限制设置!V219</f>
        <v>620</v>
      </c>
      <c r="W274" s="92">
        <f>存量业务到期结构!AA53+业务净增量变动限制设置!W219</f>
        <v>0</v>
      </c>
      <c r="X274" s="92">
        <f>存量业务到期结构!AB53+业务净增量变动限制设置!X219</f>
        <v>0</v>
      </c>
      <c r="Y274" s="92">
        <f>存量业务到期结构!AC53+业务净增量变动限制设置!Y219</f>
        <v>0</v>
      </c>
      <c r="Z274" s="92">
        <f>存量业务到期结构!AD53+业务净增量变动限制设置!Z219</f>
        <v>0</v>
      </c>
      <c r="AA274" s="92">
        <f>存量业务到期结构!AE53+业务净增量变动限制设置!AA219</f>
        <v>0</v>
      </c>
      <c r="AB274" s="92">
        <f>存量业务到期结构!AF53+业务净增量变动限制设置!AB219</f>
        <v>0</v>
      </c>
      <c r="AC274" s="92">
        <f>存量业务到期结构!AG53+业务净增量变动限制设置!AC219</f>
        <v>0</v>
      </c>
      <c r="AD274" s="92">
        <f>存量业务到期结构!AH53+业务净增量变动限制设置!AD219</f>
        <v>0</v>
      </c>
      <c r="AE274" s="92">
        <f>存量业务到期结构!AI53+业务净增量变动限制设置!AE219</f>
        <v>0</v>
      </c>
      <c r="AF274" s="92">
        <f>存量业务到期结构!AJ53+业务净增量变动限制设置!AF219</f>
        <v>0</v>
      </c>
      <c r="AG274" s="92">
        <f>存量业务到期结构!AK53+业务净增量变动限制设置!AG219</f>
        <v>0</v>
      </c>
      <c r="AH274" s="92">
        <f>存量业务到期结构!AL53+业务净增量变动限制设置!AH219</f>
        <v>0</v>
      </c>
      <c r="AI274" s="92">
        <f>存量业务到期结构!AM53+业务净增量变动限制设置!AI219</f>
        <v>0</v>
      </c>
      <c r="AJ274" s="92">
        <f>存量业务到期结构!AN53+业务净增量变动限制设置!AJ219</f>
        <v>0</v>
      </c>
      <c r="AK274" s="92">
        <f>存量业务到期结构!AO53+业务净增量变动限制设置!AK219</f>
        <v>0</v>
      </c>
      <c r="AL274" s="92">
        <f>存量业务到期结构!AP53+业务净增量变动限制设置!AL219</f>
        <v>0</v>
      </c>
      <c r="AM274" s="92">
        <f>存量业务到期结构!AQ53+业务净增量变动限制设置!AM219</f>
        <v>0</v>
      </c>
      <c r="AN274" s="92">
        <f>存量业务到期结构!AR53+业务净增量变动限制设置!AN219</f>
        <v>0</v>
      </c>
      <c r="AO274" s="92">
        <f>存量业务到期结构!AS53+业务净增量变动限制设置!AO219</f>
        <v>0</v>
      </c>
      <c r="AQ274" s="92">
        <f>存量业务到期结构!F53+业务净增量变动限制设置!AQ219</f>
        <v>-20.896496920000118</v>
      </c>
      <c r="AR274" s="92">
        <f>存量业务到期结构!G53+业务净增量变动限制设置!AR219</f>
        <v>0</v>
      </c>
      <c r="AS274" s="92">
        <f>存量业务到期结构!H53+业务净增量变动限制设置!AS219</f>
        <v>0</v>
      </c>
      <c r="AT274" s="92">
        <f>存量业务到期结构!I53+业务净增量变动限制设置!AT219</f>
        <v>0</v>
      </c>
      <c r="AU274" s="92">
        <f>存量业务到期结构!J53+业务净增量变动限制设置!AU219</f>
        <v>-113</v>
      </c>
      <c r="AV274" s="92">
        <f>存量业务到期结构!K53+业务净增量变动限制设置!AV219</f>
        <v>0</v>
      </c>
      <c r="AW274" s="92">
        <f>存量业务到期结构!L53+业务净增量变动限制设置!AW219</f>
        <v>150</v>
      </c>
      <c r="AX274" s="92">
        <f>存量业务到期结构!M53+业务净增量变动限制设置!AX219</f>
        <v>150</v>
      </c>
      <c r="AY274" s="92">
        <f>存量业务到期结构!N53+业务净增量变动限制设置!AY219</f>
        <v>0</v>
      </c>
      <c r="AZ274" s="92">
        <f>存量业务到期结构!O53+业务净增量变动限制设置!AZ219</f>
        <v>0</v>
      </c>
      <c r="BA274" s="92">
        <f>存量业务到期结构!P53+业务净增量变动限制设置!BA219</f>
        <v>100</v>
      </c>
      <c r="BB274" s="92">
        <f>存量业务到期结构!Q53+业务净增量变动限制设置!BB219</f>
        <v>100</v>
      </c>
      <c r="BC274" s="92">
        <f>存量业务到期结构!R53+业务净增量变动限制设置!BC219</f>
        <v>0</v>
      </c>
      <c r="BD274" s="92">
        <f>存量业务到期结构!S53+业务净增量变动限制设置!BD219</f>
        <v>0</v>
      </c>
      <c r="BE274" s="92">
        <f>存量业务到期结构!T53+业务净增量变动限制设置!BE219</f>
        <v>0</v>
      </c>
      <c r="BF274" s="92">
        <f>存量业务到期结构!U53+业务净增量变动限制设置!BF219</f>
        <v>0</v>
      </c>
      <c r="BG274" s="92">
        <f>存量业务到期结构!V53+业务净增量变动限制设置!BG219</f>
        <v>0</v>
      </c>
      <c r="BH274" s="92">
        <f>存量业务到期结构!W53+业务净增量变动限制设置!BH219</f>
        <v>180</v>
      </c>
      <c r="BI274" s="92">
        <f>存量业务到期结构!X53+业务净增量变动限制设置!BI219</f>
        <v>0</v>
      </c>
      <c r="BJ274" s="92">
        <f>存量业务到期结构!Y53+业务净增量变动限制设置!BJ219</f>
        <v>0</v>
      </c>
      <c r="BK274" s="92">
        <f>存量业务到期结构!Z53+业务净增量变动限制设置!BK219</f>
        <v>620</v>
      </c>
      <c r="BL274" s="92">
        <f>存量业务到期结构!AA53+业务净增量变动限制设置!BL219</f>
        <v>0</v>
      </c>
      <c r="BM274" s="92">
        <f>存量业务到期结构!AB53+业务净增量变动限制设置!BM219</f>
        <v>0</v>
      </c>
      <c r="BN274" s="92">
        <f>存量业务到期结构!AC53+业务净增量变动限制设置!BN219</f>
        <v>0</v>
      </c>
      <c r="BO274" s="92">
        <f>存量业务到期结构!AD53+业务净增量变动限制设置!BO219</f>
        <v>0</v>
      </c>
      <c r="BP274" s="92">
        <f>存量业务到期结构!AE53+业务净增量变动限制设置!BP219</f>
        <v>0</v>
      </c>
      <c r="BQ274" s="92">
        <f>存量业务到期结构!AF53+业务净增量变动限制设置!BQ219</f>
        <v>0</v>
      </c>
      <c r="BR274" s="92">
        <f>存量业务到期结构!AG53+业务净增量变动限制设置!BR219</f>
        <v>0</v>
      </c>
      <c r="BS274" s="92">
        <f>存量业务到期结构!AH53+业务净增量变动限制设置!BS219</f>
        <v>0</v>
      </c>
      <c r="BT274" s="92">
        <f>存量业务到期结构!AI53+业务净增量变动限制设置!BT219</f>
        <v>0</v>
      </c>
      <c r="BU274" s="92">
        <f>存量业务到期结构!AJ53+业务净增量变动限制设置!BU219</f>
        <v>0</v>
      </c>
      <c r="BV274" s="92">
        <f>存量业务到期结构!AK53+业务净增量变动限制设置!BV219</f>
        <v>0</v>
      </c>
      <c r="BW274" s="92">
        <f>存量业务到期结构!AL53+业务净增量变动限制设置!BW219</f>
        <v>0</v>
      </c>
      <c r="BX274" s="92">
        <f>存量业务到期结构!AM53+业务净增量变动限制设置!BX219</f>
        <v>0</v>
      </c>
      <c r="BY274" s="92">
        <f>存量业务到期结构!AN53+业务净增量变动限制设置!BY219</f>
        <v>0</v>
      </c>
      <c r="BZ274" s="92">
        <f>存量业务到期结构!AO53+业务净增量变动限制设置!BZ219</f>
        <v>0</v>
      </c>
      <c r="CA274" s="92">
        <f>存量业务到期结构!AP53+业务净增量变动限制设置!CA219</f>
        <v>0</v>
      </c>
      <c r="CB274" s="92">
        <f>存量业务到期结构!AQ53+业务净增量变动限制设置!CB219</f>
        <v>0</v>
      </c>
      <c r="CC274" s="92">
        <f>存量业务到期结构!AR53+业务净增量变动限制设置!CC219</f>
        <v>0</v>
      </c>
      <c r="CD274" s="92">
        <f>存量业务到期结构!AS53+业务净增量变动限制设置!CD219</f>
        <v>0</v>
      </c>
    </row>
    <row r="275" spans="1:82" ht="16.5">
      <c r="A275" s="17" t="str">
        <f t="shared" si="7"/>
        <v>同业存单</v>
      </c>
      <c r="B275" s="92">
        <f>存量业务到期结构!F54+业务净增量变动限制设置!B220</f>
        <v>61.911810072669965</v>
      </c>
      <c r="C275" s="92">
        <f>存量业务到期结构!G54+业务净增量变动限制设置!C220</f>
        <v>170.1318472312706</v>
      </c>
      <c r="D275" s="92">
        <f>存量业务到期结构!H54+业务净增量变动限制设置!D220</f>
        <v>472.3</v>
      </c>
      <c r="E275" s="92">
        <f>存量业务到期结构!I54+业务净增量变动限制设置!E220</f>
        <v>321.91717028664516</v>
      </c>
      <c r="F275" s="92">
        <f>存量业务到期结构!J54+业务净增量变动限制设置!F220</f>
        <v>719.9</v>
      </c>
      <c r="G275" s="92">
        <f>存量业务到期结构!K54+业务净增量变动限制设置!G220</f>
        <v>326.8</v>
      </c>
      <c r="H275" s="92">
        <f>存量业务到期结构!L54+业务净增量变动限制设置!H220</f>
        <v>156.5</v>
      </c>
      <c r="I275" s="92">
        <f>存量业务到期结构!M54+业务净增量变动限制设置!I220</f>
        <v>75.800000000000011</v>
      </c>
      <c r="J275" s="92">
        <f>存量业务到期结构!N54+业务净增量变动限制设置!J220</f>
        <v>410.1</v>
      </c>
      <c r="K275" s="92">
        <f>存量业务到期结构!O54+业务净增量变动限制设置!K220</f>
        <v>-9.1000000000000014</v>
      </c>
      <c r="L275" s="92">
        <f>存量业务到期结构!P54+业务净增量变动限制设置!L220</f>
        <v>90.2</v>
      </c>
      <c r="M275" s="92">
        <f>存量业务到期结构!Q54+业务净增量变动限制设置!M220</f>
        <v>232.94775245729733</v>
      </c>
      <c r="N275" s="92">
        <f>存量业务到期结构!R54+业务净增量变动限制设置!N220</f>
        <v>130</v>
      </c>
      <c r="O275" s="92">
        <f>存量业务到期结构!S54+业务净增量变动限制设置!O220</f>
        <v>61.519324508072394</v>
      </c>
      <c r="P275" s="92">
        <f>存量业务到期结构!T54+业务净增量变动限制设置!P220</f>
        <v>0</v>
      </c>
      <c r="Q275" s="92">
        <f>存量业务到期结构!U54+业务净增量变动限制设置!Q220</f>
        <v>0</v>
      </c>
      <c r="R275" s="92">
        <f>存量业务到期结构!V54+业务净增量变动限制设置!R220</f>
        <v>0</v>
      </c>
      <c r="S275" s="92">
        <f>存量业务到期结构!W54+业务净增量变动限制设置!S220</f>
        <v>0</v>
      </c>
      <c r="T275" s="92">
        <f>存量业务到期结构!X54+业务净增量变动限制设置!T220</f>
        <v>0</v>
      </c>
      <c r="U275" s="92">
        <f>存量业务到期结构!Y54+业务净增量变动限制设置!U220</f>
        <v>0</v>
      </c>
      <c r="V275" s="92">
        <f>存量业务到期结构!Z54+业务净增量变动限制设置!V220</f>
        <v>0</v>
      </c>
      <c r="W275" s="92">
        <f>存量业务到期结构!AA54+业务净增量变动限制设置!W220</f>
        <v>0</v>
      </c>
      <c r="X275" s="92">
        <f>存量业务到期结构!AB54+业务净增量变动限制设置!X220</f>
        <v>0</v>
      </c>
      <c r="Y275" s="92">
        <f>存量业务到期结构!AC54+业务净增量变动限制设置!Y220</f>
        <v>0</v>
      </c>
      <c r="Z275" s="92">
        <f>存量业务到期结构!AD54+业务净增量变动限制设置!Z220</f>
        <v>0</v>
      </c>
      <c r="AA275" s="92">
        <f>存量业务到期结构!AE54+业务净增量变动限制设置!AA220</f>
        <v>0</v>
      </c>
      <c r="AB275" s="92">
        <f>存量业务到期结构!AF54+业务净增量变动限制设置!AB220</f>
        <v>0</v>
      </c>
      <c r="AC275" s="92">
        <f>存量业务到期结构!AG54+业务净增量变动限制设置!AC220</f>
        <v>0</v>
      </c>
      <c r="AD275" s="92">
        <f>存量业务到期结构!AH54+业务净增量变动限制设置!AD220</f>
        <v>0</v>
      </c>
      <c r="AE275" s="92">
        <f>存量业务到期结构!AI54+业务净增量变动限制设置!AE220</f>
        <v>0</v>
      </c>
      <c r="AF275" s="92">
        <f>存量业务到期结构!AJ54+业务净增量变动限制设置!AF220</f>
        <v>0</v>
      </c>
      <c r="AG275" s="92">
        <f>存量业务到期结构!AK54+业务净增量变动限制设置!AG220</f>
        <v>0</v>
      </c>
      <c r="AH275" s="92">
        <f>存量业务到期结构!AL54+业务净增量变动限制设置!AH220</f>
        <v>0</v>
      </c>
      <c r="AI275" s="92">
        <f>存量业务到期结构!AM54+业务净增量变动限制设置!AI220</f>
        <v>0</v>
      </c>
      <c r="AJ275" s="92">
        <f>存量业务到期结构!AN54+业务净增量变动限制设置!AJ220</f>
        <v>0</v>
      </c>
      <c r="AK275" s="92">
        <f>存量业务到期结构!AO54+业务净增量变动限制设置!AK220</f>
        <v>0</v>
      </c>
      <c r="AL275" s="92">
        <f>存量业务到期结构!AP54+业务净增量变动限制设置!AL220</f>
        <v>0</v>
      </c>
      <c r="AM275" s="92">
        <f>存量业务到期结构!AQ54+业务净增量变动限制设置!AM220</f>
        <v>0</v>
      </c>
      <c r="AN275" s="92">
        <f>存量业务到期结构!AR54+业务净增量变动限制设置!AN220</f>
        <v>0</v>
      </c>
      <c r="AO275" s="92">
        <f>存量业务到期结构!AS54+业务净增量变动限制设置!AO220</f>
        <v>0</v>
      </c>
      <c r="AQ275" s="92">
        <f>存量业务到期结构!F54+业务净增量变动限制设置!AQ220</f>
        <v>-44.106638436470092</v>
      </c>
      <c r="AR275" s="92">
        <f>存量业务到期结构!G54+业务净增量变动限制设置!AR220</f>
        <v>78.668152768729414</v>
      </c>
      <c r="AS275" s="92">
        <f>存量业务到期结构!H54+业务净增量变动限制设置!AS220</f>
        <v>382.3</v>
      </c>
      <c r="AT275" s="92">
        <f>存量业务到期结构!I54+业务净增量变动限制设置!AT220</f>
        <v>228.08282971335481</v>
      </c>
      <c r="AU275" s="92">
        <f>存量业务到期结构!J54+业务净增量变动限制设置!AU220</f>
        <v>599.9</v>
      </c>
      <c r="AV275" s="92">
        <f>存量业务到期结构!K54+业务净增量变动限制设置!AV220</f>
        <v>296.8</v>
      </c>
      <c r="AW275" s="92">
        <f>存量业务到期结构!L54+业务净增量变动限制设置!AW220</f>
        <v>126.5</v>
      </c>
      <c r="AX275" s="92">
        <f>存量业务到期结构!M54+业务净增量变动限制设置!AX220</f>
        <v>-44.199999999999989</v>
      </c>
      <c r="AY275" s="92">
        <f>存量业务到期结构!N54+业务净增量变动限制设置!AY220</f>
        <v>350.1</v>
      </c>
      <c r="AZ275" s="92">
        <f>存量业务到期结构!O54+业务净增量变动限制设置!AZ220</f>
        <v>-39.1</v>
      </c>
      <c r="BA275" s="92">
        <f>存量业务到期结构!P54+业务净增量变动限制设置!BA220</f>
        <v>60.2</v>
      </c>
      <c r="BB275" s="92">
        <f>存量业务到期结构!Q54+业务净增量变动限制设置!BB220</f>
        <v>134.6522475427027</v>
      </c>
      <c r="BC275" s="92">
        <f>存量业务到期结构!R54+业务净增量变动限制设置!BC220</f>
        <v>70</v>
      </c>
      <c r="BD275" s="92">
        <f>存量业务到期结构!S54+业务净增量变动限制设置!BD220</f>
        <v>-41.519324508072394</v>
      </c>
      <c r="BE275" s="92">
        <f>存量业务到期结构!T54+业务净增量变动限制设置!BE220</f>
        <v>0</v>
      </c>
      <c r="BF275" s="92">
        <f>存量业务到期结构!U54+业务净增量变动限制设置!BF220</f>
        <v>0</v>
      </c>
      <c r="BG275" s="92">
        <f>存量业务到期结构!V54+业务净增量变动限制设置!BG220</f>
        <v>0</v>
      </c>
      <c r="BH275" s="92">
        <f>存量业务到期结构!W54+业务净增量变动限制设置!BH220</f>
        <v>0</v>
      </c>
      <c r="BI275" s="92">
        <f>存量业务到期结构!X54+业务净增量变动限制设置!BI220</f>
        <v>0</v>
      </c>
      <c r="BJ275" s="92">
        <f>存量业务到期结构!Y54+业务净增量变动限制设置!BJ220</f>
        <v>0</v>
      </c>
      <c r="BK275" s="92">
        <f>存量业务到期结构!Z54+业务净增量变动限制设置!BK220</f>
        <v>0</v>
      </c>
      <c r="BL275" s="92">
        <f>存量业务到期结构!AA54+业务净增量变动限制设置!BL220</f>
        <v>0</v>
      </c>
      <c r="BM275" s="92">
        <f>存量业务到期结构!AB54+业务净增量变动限制设置!BM220</f>
        <v>0</v>
      </c>
      <c r="BN275" s="92">
        <f>存量业务到期结构!AC54+业务净增量变动限制设置!BN220</f>
        <v>0</v>
      </c>
      <c r="BO275" s="92">
        <f>存量业务到期结构!AD54+业务净增量变动限制设置!BO220</f>
        <v>0</v>
      </c>
      <c r="BP275" s="92">
        <f>存量业务到期结构!AE54+业务净增量变动限制设置!BP220</f>
        <v>0</v>
      </c>
      <c r="BQ275" s="92">
        <f>存量业务到期结构!AF54+业务净增量变动限制设置!BQ220</f>
        <v>0</v>
      </c>
      <c r="BR275" s="92">
        <f>存量业务到期结构!AG54+业务净增量变动限制设置!BR220</f>
        <v>0</v>
      </c>
      <c r="BS275" s="92">
        <f>存量业务到期结构!AH54+业务净增量变动限制设置!BS220</f>
        <v>0</v>
      </c>
      <c r="BT275" s="92">
        <f>存量业务到期结构!AI54+业务净增量变动限制设置!BT220</f>
        <v>0</v>
      </c>
      <c r="BU275" s="92">
        <f>存量业务到期结构!AJ54+业务净增量变动限制设置!BU220</f>
        <v>0</v>
      </c>
      <c r="BV275" s="92">
        <f>存量业务到期结构!AK54+业务净增量变动限制设置!BV220</f>
        <v>0</v>
      </c>
      <c r="BW275" s="92">
        <f>存量业务到期结构!AL54+业务净增量变动限制设置!BW220</f>
        <v>0</v>
      </c>
      <c r="BX275" s="92">
        <f>存量业务到期结构!AM54+业务净增量变动限制设置!BX220</f>
        <v>0</v>
      </c>
      <c r="BY275" s="92">
        <f>存量业务到期结构!AN54+业务净增量变动限制设置!BY220</f>
        <v>0</v>
      </c>
      <c r="BZ275" s="92">
        <f>存量业务到期结构!AO54+业务净增量变动限制设置!BZ220</f>
        <v>0</v>
      </c>
      <c r="CA275" s="92">
        <f>存量业务到期结构!AP54+业务净增量变动限制设置!CA220</f>
        <v>0</v>
      </c>
      <c r="CB275" s="92">
        <f>存量业务到期结构!AQ54+业务净增量变动限制设置!CB220</f>
        <v>0</v>
      </c>
      <c r="CC275" s="92">
        <f>存量业务到期结构!AR54+业务净增量变动限制设置!CC220</f>
        <v>0</v>
      </c>
      <c r="CD275" s="92">
        <f>存量业务到期结构!AS54+业务净增量变动限制设置!CD220</f>
        <v>0</v>
      </c>
    </row>
    <row r="276" spans="1:82" ht="15">
      <c r="A276" s="15" t="str">
        <f t="shared" si="7"/>
        <v>向央行借款</v>
      </c>
      <c r="B276" s="92">
        <f>存量业务到期结构!F55+业务净增量变动限制设置!B221</f>
        <v>278.81571157510007</v>
      </c>
      <c r="C276" s="92">
        <f>存量业务到期结构!G55+业务净增量变动限制设置!C221</f>
        <v>398.24266144009999</v>
      </c>
      <c r="D276" s="92">
        <f>存量业务到期结构!H55+业务净增量变动限制设置!D221</f>
        <v>417.88234858829048</v>
      </c>
      <c r="E276" s="92">
        <f>存量业务到期结构!I55+业务净增量变动限制设置!E221</f>
        <v>496.25731542629995</v>
      </c>
      <c r="F276" s="92">
        <f>存量业务到期结构!J55+业务净增量变动限制设置!F221</f>
        <v>269.4181115092</v>
      </c>
      <c r="G276" s="92">
        <f>存量业务到期结构!K55+业务净增量变动限制设置!G221</f>
        <v>86.3036901105</v>
      </c>
      <c r="H276" s="92">
        <f>存量业务到期结构!L55+业务净增量变动限制设置!H221</f>
        <v>450</v>
      </c>
      <c r="I276" s="92">
        <f>存量业务到期结构!M55+业务净增量变动限制设置!I221</f>
        <v>-100</v>
      </c>
      <c r="J276" s="92">
        <f>存量业务到期结构!N55+业务净增量变动限制设置!J221</f>
        <v>250</v>
      </c>
      <c r="K276" s="92">
        <f>存量业务到期结构!O55+业务净增量变动限制设置!K221</f>
        <v>280</v>
      </c>
      <c r="L276" s="92">
        <f>存量业务到期结构!P55+业务净增量变动限制设置!L221</f>
        <v>0</v>
      </c>
      <c r="M276" s="92">
        <f>存量业务到期结构!Q55+业务净增量变动限制设置!M221</f>
        <v>245</v>
      </c>
      <c r="N276" s="92">
        <f>存量业务到期结构!R55+业务净增量变动限制设置!N221</f>
        <v>0</v>
      </c>
      <c r="O276" s="92">
        <f>存量业务到期结构!S55+业务净增量变动限制设置!O221</f>
        <v>0</v>
      </c>
      <c r="P276" s="92">
        <f>存量业务到期结构!T55+业务净增量变动限制设置!P221</f>
        <v>0</v>
      </c>
      <c r="Q276" s="92">
        <f>存量业务到期结构!U55+业务净增量变动限制设置!Q221</f>
        <v>0</v>
      </c>
      <c r="R276" s="92">
        <f>存量业务到期结构!V55+业务净增量变动限制设置!R221</f>
        <v>0</v>
      </c>
      <c r="S276" s="92">
        <f>存量业务到期结构!W55+业务净增量变动限制设置!S221</f>
        <v>0</v>
      </c>
      <c r="T276" s="92">
        <f>存量业务到期结构!X55+业务净增量变动限制设置!T221</f>
        <v>0</v>
      </c>
      <c r="U276" s="92">
        <f>存量业务到期结构!Y55+业务净增量变动限制设置!U221</f>
        <v>0</v>
      </c>
      <c r="V276" s="92">
        <f>存量业务到期结构!Z55+业务净增量变动限制设置!V221</f>
        <v>0</v>
      </c>
      <c r="W276" s="92">
        <f>存量业务到期结构!AA55+业务净增量变动限制设置!W221</f>
        <v>0</v>
      </c>
      <c r="X276" s="92">
        <f>存量业务到期结构!AB55+业务净增量变动限制设置!X221</f>
        <v>0</v>
      </c>
      <c r="Y276" s="92">
        <f>存量业务到期结构!AC55+业务净增量变动限制设置!Y221</f>
        <v>0</v>
      </c>
      <c r="Z276" s="92">
        <f>存量业务到期结构!AD55+业务净增量变动限制设置!Z221</f>
        <v>0</v>
      </c>
      <c r="AA276" s="92">
        <f>存量业务到期结构!AE55+业务净增量变动限制设置!AA221</f>
        <v>0</v>
      </c>
      <c r="AB276" s="92">
        <f>存量业务到期结构!AF55+业务净增量变动限制设置!AB221</f>
        <v>0</v>
      </c>
      <c r="AC276" s="92">
        <f>存量业务到期结构!AG55+业务净增量变动限制设置!AC221</f>
        <v>0</v>
      </c>
      <c r="AD276" s="92">
        <f>存量业务到期结构!AH55+业务净增量变动限制设置!AD221</f>
        <v>0</v>
      </c>
      <c r="AE276" s="92">
        <f>存量业务到期结构!AI55+业务净增量变动限制设置!AE221</f>
        <v>0</v>
      </c>
      <c r="AF276" s="92">
        <f>存量业务到期结构!AJ55+业务净增量变动限制设置!AF221</f>
        <v>0</v>
      </c>
      <c r="AG276" s="92">
        <f>存量业务到期结构!AK55+业务净增量变动限制设置!AG221</f>
        <v>0</v>
      </c>
      <c r="AH276" s="92">
        <f>存量业务到期结构!AL55+业务净增量变动限制设置!AH221</f>
        <v>0</v>
      </c>
      <c r="AI276" s="92">
        <f>存量业务到期结构!AM55+业务净增量变动限制设置!AI221</f>
        <v>0</v>
      </c>
      <c r="AJ276" s="92">
        <f>存量业务到期结构!AN55+业务净增量变动限制设置!AJ221</f>
        <v>0</v>
      </c>
      <c r="AK276" s="92">
        <f>存量业务到期结构!AO55+业务净增量变动限制设置!AK221</f>
        <v>0</v>
      </c>
      <c r="AL276" s="92">
        <f>存量业务到期结构!AP55+业务净增量变动限制设置!AL221</f>
        <v>0</v>
      </c>
      <c r="AM276" s="92">
        <f>存量业务到期结构!AQ55+业务净增量变动限制设置!AM221</f>
        <v>0</v>
      </c>
      <c r="AN276" s="92">
        <f>存量业务到期结构!AR55+业务净增量变动限制设置!AN221</f>
        <v>0</v>
      </c>
      <c r="AO276" s="92">
        <f>存量业务到期结构!AS55+业务净增量变动限制设置!AO221</f>
        <v>0</v>
      </c>
      <c r="AQ276" s="92">
        <f>存量业务到期结构!F55+业务净增量变动限制设置!AQ221</f>
        <v>278.81571157510007</v>
      </c>
      <c r="AR276" s="92">
        <f>存量业务到期结构!G55+业务净增量变动限制设置!AR221</f>
        <v>398.24266144009999</v>
      </c>
      <c r="AS276" s="92">
        <f>存量业务到期结构!H55+业务净增量变动限制设置!AS221</f>
        <v>384.82841984550953</v>
      </c>
      <c r="AT276" s="92">
        <f>存量业务到期结构!I55+业务净增量变动限制设置!AT221</f>
        <v>486.25731542629995</v>
      </c>
      <c r="AU276" s="92">
        <f>存量业务到期结构!J55+业务净增量变动限制设置!AU221</f>
        <v>219.4181115092</v>
      </c>
      <c r="AV276" s="92">
        <f>存量业务到期结构!K55+业务净增量变动限制设置!AV221</f>
        <v>76.3036901105</v>
      </c>
      <c r="AW276" s="92">
        <f>存量业务到期结构!L55+业务净增量变动限制设置!AW221</f>
        <v>434.19040081175257</v>
      </c>
      <c r="AX276" s="92">
        <f>存量业务到期结构!M55+业务净增量变动限制设置!AX221</f>
        <v>-150</v>
      </c>
      <c r="AY276" s="92">
        <f>存量业务到期结构!N55+业务净增量变动限制设置!AY221</f>
        <v>240</v>
      </c>
      <c r="AZ276" s="92">
        <f>存量业务到期结构!O55+业务净增量变动限制设置!AZ221</f>
        <v>265.31946380769381</v>
      </c>
      <c r="BA276" s="92">
        <f>存量业务到期结构!P55+业务净增量变动限制设置!BA221</f>
        <v>-14.607128511344683</v>
      </c>
      <c r="BB276" s="92">
        <f>存量业务到期结构!Q55+业务净增量变动限制设置!BB221</f>
        <v>245</v>
      </c>
      <c r="BC276" s="92">
        <f>存量业务到期结构!R55+业务净增量变动限制设置!BC221</f>
        <v>0</v>
      </c>
      <c r="BD276" s="92">
        <f>存量业务到期结构!S55+业务净增量变动限制设置!BD221</f>
        <v>-29.068155737575918</v>
      </c>
      <c r="BE276" s="92">
        <f>存量业务到期结构!T55+业务净增量变动限制设置!BE221</f>
        <v>0</v>
      </c>
      <c r="BF276" s="92">
        <f>存量业务到期结构!U55+业务净增量变动限制设置!BF221</f>
        <v>0</v>
      </c>
      <c r="BG276" s="92">
        <f>存量业务到期结构!V55+业务净增量变动限制设置!BG221</f>
        <v>0</v>
      </c>
      <c r="BH276" s="92">
        <f>存量业务到期结构!W55+业务净增量变动限制设置!BH221</f>
        <v>0</v>
      </c>
      <c r="BI276" s="92">
        <f>存量业务到期结构!X55+业务净增量变动限制设置!BI221</f>
        <v>0</v>
      </c>
      <c r="BJ276" s="92">
        <f>存量业务到期结构!Y55+业务净增量变动限制设置!BJ221</f>
        <v>0</v>
      </c>
      <c r="BK276" s="92">
        <f>存量业务到期结构!Z55+业务净增量变动限制设置!BK221</f>
        <v>0</v>
      </c>
      <c r="BL276" s="92">
        <f>存量业务到期结构!AA55+业务净增量变动限制设置!BL221</f>
        <v>0</v>
      </c>
      <c r="BM276" s="92">
        <f>存量业务到期结构!AB55+业务净增量变动限制设置!BM221</f>
        <v>0</v>
      </c>
      <c r="BN276" s="92">
        <f>存量业务到期结构!AC55+业务净增量变动限制设置!BN221</f>
        <v>0</v>
      </c>
      <c r="BO276" s="92">
        <f>存量业务到期结构!AD55+业务净增量变动限制设置!BO221</f>
        <v>0</v>
      </c>
      <c r="BP276" s="92">
        <f>存量业务到期结构!AE55+业务净增量变动限制设置!BP221</f>
        <v>0</v>
      </c>
      <c r="BQ276" s="92">
        <f>存量业务到期结构!AF55+业务净增量变动限制设置!BQ221</f>
        <v>0</v>
      </c>
      <c r="BR276" s="92">
        <f>存量业务到期结构!AG55+业务净增量变动限制设置!BR221</f>
        <v>0</v>
      </c>
      <c r="BS276" s="92">
        <f>存量业务到期结构!AH55+业务净增量变动限制设置!BS221</f>
        <v>0</v>
      </c>
      <c r="BT276" s="92">
        <f>存量业务到期结构!AI55+业务净增量变动限制设置!BT221</f>
        <v>0</v>
      </c>
      <c r="BU276" s="92">
        <f>存量业务到期结构!AJ55+业务净增量变动限制设置!BU221</f>
        <v>0</v>
      </c>
      <c r="BV276" s="92">
        <f>存量业务到期结构!AK55+业务净增量变动限制设置!BV221</f>
        <v>0</v>
      </c>
      <c r="BW276" s="92">
        <f>存量业务到期结构!AL55+业务净增量变动限制设置!BW221</f>
        <v>0</v>
      </c>
      <c r="BX276" s="92">
        <f>存量业务到期结构!AM55+业务净增量变动限制设置!BX221</f>
        <v>0</v>
      </c>
      <c r="BY276" s="92">
        <f>存量业务到期结构!AN55+业务净增量变动限制设置!BY221</f>
        <v>0</v>
      </c>
      <c r="BZ276" s="92">
        <f>存量业务到期结构!AO55+业务净增量变动限制设置!BZ221</f>
        <v>0</v>
      </c>
      <c r="CA276" s="92">
        <f>存量业务到期结构!AP55+业务净增量变动限制设置!CA221</f>
        <v>0</v>
      </c>
      <c r="CB276" s="92">
        <f>存量业务到期结构!AQ55+业务净增量变动限制设置!CB221</f>
        <v>0</v>
      </c>
      <c r="CC276" s="92">
        <f>存量业务到期结构!AR55+业务净增量变动限制设置!CC221</f>
        <v>0</v>
      </c>
      <c r="CD276" s="92">
        <f>存量业务到期结构!AS55+业务净增量变动限制设置!CD221</f>
        <v>0</v>
      </c>
    </row>
  </sheetData>
  <mergeCells count="10">
    <mergeCell ref="B113:H113"/>
    <mergeCell ref="B1:I2"/>
    <mergeCell ref="B168:G168"/>
    <mergeCell ref="AQ168:AV168"/>
    <mergeCell ref="B223:G223"/>
    <mergeCell ref="B3:G3"/>
    <mergeCell ref="AQ3:AV3"/>
    <mergeCell ref="B58:G58"/>
    <mergeCell ref="AQ58:AV58"/>
    <mergeCell ref="AQ223:AV223"/>
  </mergeCells>
  <phoneticPr fontId="19" type="noConversion"/>
  <hyperlinks>
    <hyperlink ref="A1" location="目录!A1" display="目录"/>
  </hyperlink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92D050"/>
  </sheetPr>
  <dimension ref="A1:G56"/>
  <sheetViews>
    <sheetView workbookViewId="0">
      <selection activeCell="D7" sqref="D7"/>
    </sheetView>
  </sheetViews>
  <sheetFormatPr defaultRowHeight="13.5"/>
  <cols>
    <col min="1" max="1" width="9.375" customWidth="1"/>
    <col min="2" max="2" width="34.375" bestFit="1" customWidth="1"/>
    <col min="3" max="3" width="11.375" customWidth="1"/>
    <col min="4" max="4" width="15.375" customWidth="1"/>
    <col min="5" max="5" width="11.375" bestFit="1" customWidth="1"/>
    <col min="6" max="6" width="27.375" bestFit="1" customWidth="1"/>
    <col min="7" max="7" width="14.125" bestFit="1" customWidth="1"/>
  </cols>
  <sheetData>
    <row r="1" spans="1:7">
      <c r="A1" s="27" t="s">
        <v>31</v>
      </c>
    </row>
    <row r="3" spans="1:7" ht="15">
      <c r="B3" s="78">
        <f>period_num</f>
        <v>13</v>
      </c>
      <c r="E3" s="129"/>
    </row>
    <row r="4" spans="1:7" ht="25.5">
      <c r="B4" s="94"/>
      <c r="C4" s="93" t="s">
        <v>286</v>
      </c>
      <c r="D4" s="93" t="s">
        <v>287</v>
      </c>
      <c r="F4" s="98"/>
      <c r="G4" s="74" t="s">
        <v>288</v>
      </c>
    </row>
    <row r="5" spans="1:7" ht="16.5">
      <c r="B5" s="14" t="str">
        <f>存量业务到期结构!B4</f>
        <v>资产端</v>
      </c>
      <c r="C5" s="95"/>
      <c r="D5" s="95"/>
      <c r="E5" s="129"/>
      <c r="F5" s="99" t="s">
        <v>293</v>
      </c>
      <c r="G5" s="80">
        <f>D7+D8+D9+D11</f>
        <v>31614.707540626852</v>
      </c>
    </row>
    <row r="6" spans="1:7" ht="16.5">
      <c r="B6" s="15" t="str">
        <f>存量业务到期结构!B5</f>
        <v>贷款和垫款</v>
      </c>
      <c r="C6" s="95"/>
      <c r="D6" s="95"/>
      <c r="E6" s="129"/>
      <c r="F6" s="99" t="s">
        <v>294</v>
      </c>
      <c r="G6" s="80">
        <f>D10</f>
        <v>6555.6236960418528</v>
      </c>
    </row>
    <row r="7" spans="1:7" ht="16.5">
      <c r="B7" s="17" t="str">
        <f>存量业务到期结构!B6</f>
        <v>公司贷款</v>
      </c>
      <c r="C7" s="96">
        <f>'Excel Solver'!J7</f>
        <v>224.805601453701</v>
      </c>
      <c r="D7" s="96">
        <f>存量业务到期结构!E6-SUMIF(存量业务到期结构!$AV$3:$CI$3,$B$3,存量业务到期结构!AV6:CI6)+SUMIF(业务毛增量_优化情景!$AR$3:$CE$3,$B$3-1,业务毛增量_优化情景!AR6:CE6)+C7</f>
        <v>13752.228027266467</v>
      </c>
      <c r="E7" s="129"/>
      <c r="F7" s="99" t="s">
        <v>295</v>
      </c>
      <c r="G7" s="80">
        <f>D14</f>
        <v>6649.4769564569751</v>
      </c>
    </row>
    <row r="8" spans="1:7" ht="16.5">
      <c r="B8" s="17" t="str">
        <f>存量业务到期结构!B7</f>
        <v>零售住房贷款</v>
      </c>
      <c r="C8" s="96">
        <f>'Excel Solver'!J8</f>
        <v>94.345900369199498</v>
      </c>
      <c r="D8" s="96">
        <f>存量业务到期结构!E7-SUMIF(存量业务到期结构!$AV$3:$CI$3,LCR计算数据准备!$B$3,存量业务到期结构!AV7:CI7)+SUMIF(业务毛增量_优化情景!$AR$3:$CE$3,$B$3-1,业务毛增量_优化情景!AR7:CE7)+C8</f>
        <v>10389.542271342079</v>
      </c>
      <c r="F8" s="99" t="s">
        <v>296</v>
      </c>
      <c r="G8" s="80">
        <f>D15</f>
        <v>3012.9036445235497</v>
      </c>
    </row>
    <row r="9" spans="1:7" ht="16.5">
      <c r="B9" s="17" t="str">
        <f>存量业务到期结构!B8</f>
        <v>零售非住房贷款</v>
      </c>
      <c r="C9" s="96">
        <f>'Excel Solver'!J9</f>
        <v>58.504172433000001</v>
      </c>
      <c r="D9" s="96">
        <f>存量业务到期结构!E8-SUMIF(存量业务到期结构!$AV$3:$CI$3,LCR计算数据准备!$B$3,存量业务到期结构!AV8:CI8)+SUMIF(业务毛增量_优化情景!$AR$3:$CE$3,$B$3-1,业务毛增量_优化情景!AR8:CE8)+C9</f>
        <v>5431.5757461604198</v>
      </c>
      <c r="F9" s="99" t="s">
        <v>297</v>
      </c>
      <c r="G9" s="80">
        <f>D16</f>
        <v>1192.8616543339817</v>
      </c>
    </row>
    <row r="10" spans="1:7" ht="16.5">
      <c r="B10" s="21" t="str">
        <f>存量业务到期结构!B9</f>
        <v>信用卡贷款</v>
      </c>
      <c r="C10" s="96">
        <f>'Excel Solver'!J10</f>
        <v>69.999000000000294</v>
      </c>
      <c r="D10" s="96">
        <f>存量业务到期结构!E9-SUMIF(存量业务到期结构!$AV$3:$CI$3,LCR计算数据准备!$B$3,存量业务到期结构!AV9:CI9)+SUMIF(业务毛增量_优化情景!$AR$3:$CE$3,$B$3-1,业务毛增量_优化情景!AR9:CE9)+C10</f>
        <v>6555.6236960418528</v>
      </c>
      <c r="F10" s="99" t="s">
        <v>291</v>
      </c>
      <c r="G10" s="80">
        <f>SUM(D18:D19)</f>
        <v>2206.7211715261938</v>
      </c>
    </row>
    <row r="11" spans="1:7" ht="16.5">
      <c r="B11" s="17" t="str">
        <f>存量业务到期结构!B10</f>
        <v>票据贴现</v>
      </c>
      <c r="C11" s="96">
        <f>'Excel Solver'!J11</f>
        <v>0.30105999999999999</v>
      </c>
      <c r="D11" s="96">
        <f>存量业务到期结构!E10-SUMIF(存量业务到期结构!$AV$3:$CI$3,LCR计算数据准备!$B$3,存量业务到期结构!AV10:CI10)+SUMIF(业务毛增量_优化情景!$AR$3:$CE$3,$B$3-1,业务毛增量_优化情景!AR10:CE10)+C11</f>
        <v>2041.3614958578873</v>
      </c>
      <c r="F11" s="99" t="s">
        <v>303</v>
      </c>
      <c r="G11" s="80">
        <f>D20</f>
        <v>3964.4044400220823</v>
      </c>
    </row>
    <row r="12" spans="1:7" ht="16.5">
      <c r="B12" s="15" t="str">
        <f>存量业务到期结构!B11</f>
        <v>投资</v>
      </c>
      <c r="C12" s="95"/>
      <c r="D12" s="95"/>
      <c r="F12" s="99" t="s">
        <v>298</v>
      </c>
      <c r="G12" s="80">
        <f>D22</f>
        <v>35.471814350383326</v>
      </c>
    </row>
    <row r="13" spans="1:7" ht="16.5">
      <c r="B13" s="16" t="str">
        <f>存量业务到期结构!B12</f>
        <v>债券</v>
      </c>
      <c r="C13" s="95"/>
      <c r="D13" s="95"/>
      <c r="F13" s="99" t="s">
        <v>299</v>
      </c>
      <c r="G13" s="80">
        <f>D23</f>
        <v>328.89877242673919</v>
      </c>
    </row>
    <row r="14" spans="1:7" ht="16.5">
      <c r="B14" s="17" t="str">
        <f>存量业务到期结构!B13</f>
        <v>国债</v>
      </c>
      <c r="C14" s="96">
        <f>'Excel Solver'!J14</f>
        <v>84.551357616611597</v>
      </c>
      <c r="D14" s="96">
        <f>存量业务到期结构!E13-SUMIF(存量业务到期结构!$AV$3:$CI$3,LCR计算数据准备!$B$3,存量业务到期结构!AV13:CI13)+SUMIF(业务毛增量_优化情景!$AR$3:$CE$3,$B$3-1,业务毛增量_优化情景!AR13:CE13)+C14</f>
        <v>6649.4769564569751</v>
      </c>
      <c r="F14" s="99" t="s">
        <v>290</v>
      </c>
      <c r="G14" s="80">
        <f>D24</f>
        <v>1534.0539630047995</v>
      </c>
    </row>
    <row r="15" spans="1:7" ht="16.5">
      <c r="B15" s="17" t="str">
        <f>存量业务到期结构!B14</f>
        <v>政策性银行金融债</v>
      </c>
      <c r="C15" s="96">
        <f>'Excel Solver'!J15</f>
        <v>38.8367705582734</v>
      </c>
      <c r="D15" s="96">
        <f>存量业务到期结构!E14-SUMIF(存量业务到期结构!$AV$3:$CI$3,LCR计算数据准备!$B$3,存量业务到期结构!AV14:CI14)+SUMIF(业务毛增量_优化情景!$AR$3:$CE$3,$B$3-1,业务毛增量_优化情景!AR14:CE14)+C15</f>
        <v>3012.9036445235497</v>
      </c>
      <c r="F15" s="99" t="s">
        <v>300</v>
      </c>
      <c r="G15" s="80">
        <f>SUM(D26:D29)</f>
        <v>1509.9561070859481</v>
      </c>
    </row>
    <row r="16" spans="1:7" ht="16.5">
      <c r="B16" s="17" t="str">
        <f>存量业务到期结构!B15</f>
        <v>其他债券</v>
      </c>
      <c r="C16" s="96">
        <f>'Excel Solver'!J16</f>
        <v>19.0422051584477</v>
      </c>
      <c r="D16" s="96">
        <f>存量业务到期结构!E15-SUMIF(存量业务到期结构!$AV$3:$CI$3,LCR计算数据准备!$B$3,存量业务到期结构!AV15:CI15)+SUMIF(业务毛增量_优化情景!$AR$3:$CE$3,$B$3-1,业务毛增量_优化情景!AR15:CE15)+C16</f>
        <v>1192.8616543339817</v>
      </c>
      <c r="F16" s="99" t="s">
        <v>301</v>
      </c>
      <c r="G16" s="80">
        <f>SUM(D33:D38)</f>
        <v>25356.167306751537</v>
      </c>
    </row>
    <row r="17" spans="2:7" ht="16.5">
      <c r="B17" s="16" t="str">
        <f>存量业务到期结构!B16</f>
        <v>非标投资</v>
      </c>
      <c r="C17" s="95"/>
      <c r="D17" s="95"/>
      <c r="F17" s="99" t="s">
        <v>302</v>
      </c>
      <c r="G17" s="80">
        <f>SUM(D40:D44)</f>
        <v>15035.226186716971</v>
      </c>
    </row>
    <row r="18" spans="2:7" ht="16.5">
      <c r="B18" s="17" t="str">
        <f>存量业务到期结构!B17</f>
        <v>信贷类非标投资</v>
      </c>
      <c r="C18" s="96">
        <f>'Excel Solver'!J18</f>
        <v>40.133000000000003</v>
      </c>
      <c r="D18" s="96">
        <f>存量业务到期结构!E17-SUMIF(存量业务到期结构!$AV$3:$CI$3,LCR计算数据准备!$B$3,存量业务到期结构!AV17:CI17)+SUMIF(业务毛增量_优化情景!$AR$3:$CE$3,$B$3-1,业务毛增量_优化情景!AR17:CE17)+C18</f>
        <v>1227.9300410743006</v>
      </c>
      <c r="F18" s="99" t="s">
        <v>304</v>
      </c>
      <c r="G18" s="80">
        <f>D46</f>
        <v>3297.9925978229003</v>
      </c>
    </row>
    <row r="19" spans="2:7" ht="16.5">
      <c r="B19" s="17" t="str">
        <f>存量业务到期结构!B18</f>
        <v>非信贷类非标投资</v>
      </c>
      <c r="C19" s="96">
        <f>'Excel Solver'!J19</f>
        <v>-9.9988704919815063E-4</v>
      </c>
      <c r="D19" s="96">
        <f>存量业务到期结构!E18-SUMIF(存量业务到期结构!$AV$3:$CI$3,LCR计算数据准备!$B$3,存量业务到期结构!AV18:CI18)+SUMIF(业务毛增量_优化情景!$AR$3:$CE$3,$B$3-1,业务毛增量_优化情景!AR18:CE18)+C19</f>
        <v>978.79113045189308</v>
      </c>
      <c r="F19" s="99" t="s">
        <v>305</v>
      </c>
      <c r="G19" s="80">
        <f>D47</f>
        <v>1559.753163126619</v>
      </c>
    </row>
    <row r="20" spans="2:7" ht="16.5">
      <c r="B20" s="20" t="str">
        <f>存量业务到期结构!B19</f>
        <v>存放中央银行款项</v>
      </c>
      <c r="C20" s="96">
        <f>'Excel Solver'!J20</f>
        <v>14.944402025950399</v>
      </c>
      <c r="D20" s="96">
        <f>存量业务到期结构!E19-SUMIF(存量业务到期结构!$AV$3:$CI$3,LCR计算数据准备!$B$3,存量业务到期结构!AV19:CI19)+SUMIF(业务毛增量_优化情景!$AR$3:$CE$3,$B$3-1,业务毛增量_优化情景!AR19:CE19)+C20</f>
        <v>3964.4044400220823</v>
      </c>
      <c r="F20" s="99" t="s">
        <v>361</v>
      </c>
      <c r="G20" s="80">
        <f>D48</f>
        <v>651.72234985176715</v>
      </c>
    </row>
    <row r="21" spans="2:7" ht="16.5">
      <c r="B21" s="15" t="str">
        <f>存量业务到期结构!B20</f>
        <v>存放同业和其他金融机构款项</v>
      </c>
      <c r="C21" s="95"/>
      <c r="D21" s="95"/>
      <c r="F21" s="99" t="s">
        <v>306</v>
      </c>
      <c r="G21" s="80">
        <f>SUM(D50:D51)</f>
        <v>1202.1152142411142</v>
      </c>
    </row>
    <row r="22" spans="2:7" ht="16.5">
      <c r="B22" s="22" t="str">
        <f>存量业务到期结构!B21</f>
        <v>存放同业和其他金融机构款项 定期</v>
      </c>
      <c r="C22" s="96">
        <f>'Excel Solver'!J22</f>
        <v>-1.8679902289675401</v>
      </c>
      <c r="D22" s="96">
        <f>存量业务到期结构!E21-SUMIF(存量业务到期结构!$AV$3:$CI$3,LCR计算数据准备!$B$3,存量业务到期结构!AV21:CI21)+SUMIF(业务毛增量_优化情景!$AR$3:$CE$3,$B$3-1,业务毛增量_优化情景!AR21:CE21)+C22</f>
        <v>35.471814350383326</v>
      </c>
      <c r="F22" s="99" t="s">
        <v>292</v>
      </c>
      <c r="G22" s="80">
        <f>D55</f>
        <v>2575.9662254036198</v>
      </c>
    </row>
    <row r="23" spans="2:7" ht="16.5">
      <c r="B23" s="21" t="str">
        <f>存量业务到期结构!B22</f>
        <v>存放同业和其他金融机构款项 活期</v>
      </c>
      <c r="C23" s="96">
        <f>'Excel Solver'!J23</f>
        <v>-1E-3</v>
      </c>
      <c r="D23" s="96">
        <f>存量业务到期结构!E22-SUMIF(存量业务到期结构!$AV$3:$CI$3,LCR计算数据准备!$B$3,存量业务到期结构!AV22:CI22)+SUMIF(业务毛增量_优化情景!$AR$3:$CE$3,$B$3-1,业务毛增量_优化情景!AR22:CE22)+C23</f>
        <v>328.89877242673919</v>
      </c>
      <c r="F23" s="99" t="s">
        <v>307</v>
      </c>
      <c r="G23" s="80">
        <f>SUM(D53:D54)</f>
        <v>1394.7542301423839</v>
      </c>
    </row>
    <row r="24" spans="2:7" ht="16.5">
      <c r="B24" s="15" t="str">
        <f>存量业务到期结构!B23</f>
        <v>拆出资金</v>
      </c>
      <c r="C24" s="96">
        <f>'Excel Solver'!J24</f>
        <v>-31.3082441429551</v>
      </c>
      <c r="D24" s="96">
        <f>存量业务到期结构!E23-SUMIF(存量业务到期结构!$AV$3:$CI$3,LCR计算数据准备!$B$3,存量业务到期结构!AV23:CI23)+SUMIF(业务毛增量_优化情景!$AR$3:$CE$3,$B$3-1,业务毛增量_优化情景!AR23:CE23)+C24</f>
        <v>1534.0539630047995</v>
      </c>
      <c r="F24" s="99" t="s">
        <v>308</v>
      </c>
      <c r="G24" s="80">
        <f>D56</f>
        <v>2906.8155737575917</v>
      </c>
    </row>
    <row r="25" spans="2:7" ht="15">
      <c r="B25" s="15" t="str">
        <f>存量业务到期结构!B24</f>
        <v>买入返售金融资产</v>
      </c>
      <c r="C25" s="95"/>
      <c r="D25" s="95"/>
    </row>
    <row r="26" spans="2:7" ht="16.5">
      <c r="B26" s="17" t="str">
        <f>存量业务到期结构!B25</f>
        <v>买入返售债券</v>
      </c>
      <c r="C26" s="96">
        <f>'Excel Solver'!J26</f>
        <v>-259.46768575356487</v>
      </c>
      <c r="D26" s="96">
        <f>存量业务到期结构!E25-SUMIF(存量业务到期结构!$AV$3:$CI$3,LCR计算数据准备!$B$3,存量业务到期结构!AV25:CI25)+SUMIF(业务毛增量_优化情景!$AR$3:$CE$3,$B$3-1,业务毛增量_优化情景!AR25:CE25)+C26</f>
        <v>1416.6497756482988</v>
      </c>
    </row>
    <row r="27" spans="2:7" ht="16.5">
      <c r="B27" s="17" t="str">
        <f>存量业务到期结构!B26</f>
        <v>买入返售贷款</v>
      </c>
      <c r="C27" s="96">
        <f>'Excel Solver'!J27</f>
        <v>0</v>
      </c>
      <c r="D27" s="96">
        <f>存量业务到期结构!E26-SUMIF(存量业务到期结构!$AV$3:$CI$3,LCR计算数据准备!$B$3,存量业务到期结构!AV26:CI26)+SUMIF(业务毛增量_优化情景!$AR$3:$CE$3,$B$3-1,业务毛增量_优化情景!AR26:CE26)+C27</f>
        <v>0</v>
      </c>
    </row>
    <row r="28" spans="2:7" ht="16.5">
      <c r="B28" s="17" t="str">
        <f>存量业务到期结构!B27</f>
        <v>买入返售票据</v>
      </c>
      <c r="C28" s="96">
        <f>'Excel Solver'!J28</f>
        <v>-1.7583776830166986</v>
      </c>
      <c r="D28" s="96">
        <f>存量业务到期结构!E27-SUMIF(存量业务到期结构!$AV$3:$CI$3,LCR计算数据准备!$B$3,存量业务到期结构!AV27:CI27)+SUMIF(业务毛增量_优化情景!$AR$3:$CE$3,$B$3-1,业务毛增量_优化情景!AR27:CE27)+C28</f>
        <v>91.352148964475603</v>
      </c>
    </row>
    <row r="29" spans="2:7" ht="16.5">
      <c r="B29" s="17" t="str">
        <f>存量业务到期结构!B28</f>
        <v>买入返售其他</v>
      </c>
      <c r="C29" s="96">
        <f>'Excel Solver'!J29</f>
        <v>3.9297695552423302E-2</v>
      </c>
      <c r="D29" s="96">
        <f>存量业务到期结构!E28-SUMIF(存量业务到期结构!$AV$3:$CI$3,LCR计算数据准备!$B$3,存量业务到期结构!AV28:CI28)+SUMIF(业务毛增量_优化情景!$AR$3:$CE$3,$B$3-1,业务毛增量_优化情景!AR28:CE28)+C29</f>
        <v>1.9541824731735895</v>
      </c>
    </row>
    <row r="30" spans="2:7" ht="15">
      <c r="B30" s="14" t="str">
        <f>存量业务到期结构!B29</f>
        <v>负债端</v>
      </c>
      <c r="C30" s="95"/>
      <c r="D30" s="95"/>
    </row>
    <row r="31" spans="2:7" ht="15">
      <c r="B31" s="15" t="str">
        <f>存量业务到期结构!B30</f>
        <v>客户存款</v>
      </c>
      <c r="C31" s="95"/>
      <c r="D31" s="95"/>
    </row>
    <row r="32" spans="2:7" ht="16.5">
      <c r="B32" s="16" t="str">
        <f>存量业务到期结构!B31</f>
        <v>对公存款</v>
      </c>
      <c r="C32" s="95"/>
      <c r="D32" s="95"/>
    </row>
    <row r="33" spans="2:4" ht="16.5">
      <c r="B33" s="17" t="str">
        <f>存量业务到期结构!B32</f>
        <v>一般对公定期存款</v>
      </c>
      <c r="C33" s="96">
        <f>'Excel Solver'!J33</f>
        <v>-19.844199591272901</v>
      </c>
      <c r="D33" s="96">
        <f>存量业务到期结构!E32-SUMIF(存量业务到期结构!$AV$3:$CI$3,LCR计算数据准备!$B$3,存量业务到期结构!AV32:CI32)+SUMIF(业务毛增量_优化情景!$AR$3:$CE$3,$B$3-1,业务毛增量_优化情景!AR32:CE32)+C33</f>
        <v>5806.9658606692719</v>
      </c>
    </row>
    <row r="34" spans="2:4" ht="16.5">
      <c r="B34" s="17" t="str">
        <f>存量业务到期结构!B33</f>
        <v>对公结构性存款</v>
      </c>
      <c r="C34" s="96">
        <f>'Excel Solver'!J34</f>
        <v>64.649000000000001</v>
      </c>
      <c r="D34" s="96">
        <f>存量业务到期结构!E33-SUMIF(存量业务到期结构!$AV$3:$CI$3,LCR计算数据准备!$B$3,存量业务到期结构!AV33:CI33)+SUMIF(业务毛增量_优化情景!$AR$3:$CE$3,$B$3-1,业务毛增量_优化情景!AR33:CE33)+C34</f>
        <v>3966.2827174613726</v>
      </c>
    </row>
    <row r="35" spans="2:4" ht="16.5">
      <c r="B35" s="17" t="str">
        <f>存量业务到期结构!B34</f>
        <v>对公大额存单</v>
      </c>
      <c r="C35" s="96">
        <f>'Excel Solver'!J35</f>
        <v>13.099</v>
      </c>
      <c r="D35" s="96">
        <f>存量业务到期结构!E34-SUMIF(存量业务到期结构!$AV$3:$CI$3,LCR计算数据准备!$B$3,存量业务到期结构!AV34:CI34)+SUMIF(业务毛增量_优化情景!$AR$3:$CE$3,$B$3-1,业务毛增量_优化情景!AR34:CE34)+C35</f>
        <v>849.23942049096866</v>
      </c>
    </row>
    <row r="36" spans="2:4" ht="16.5">
      <c r="B36" s="17" t="str">
        <f>存量业务到期结构!B35</f>
        <v>对公协议存款</v>
      </c>
      <c r="C36" s="96">
        <f>'Excel Solver'!J36</f>
        <v>0.29900000776880153</v>
      </c>
      <c r="D36" s="96">
        <f>存量业务到期结构!E35-SUMIF(存量业务到期结构!$AV$3:$CI$3,LCR计算数据准备!$B$3,存量业务到期结构!AV35:CI35)+SUMIF(业务毛增量_优化情景!$AR$3:$CE$3,$B$3-1,业务毛增量_优化情景!AR35:CE35)+C36</f>
        <v>133.08900011021564</v>
      </c>
    </row>
    <row r="37" spans="2:4" ht="16.5">
      <c r="B37" s="21" t="str">
        <f>存量业务到期结构!B36</f>
        <v>对公活期存款</v>
      </c>
      <c r="C37" s="96">
        <f>'Excel Solver'!J37</f>
        <v>-32.071986801992161</v>
      </c>
      <c r="D37" s="96">
        <f>存量业务到期结构!E36-SUMIF(存量业务到期结构!$AV$3:$CI$3,LCR计算数据准备!$B$3,存量业务到期结构!AV36:CI36)+SUMIF(业务毛增量_优化情景!$AR$3:$CE$3,$B$3-1,业务毛增量_优化情景!AR36:CE36)+C37</f>
        <v>13834.380686404358</v>
      </c>
    </row>
    <row r="38" spans="2:4" ht="16.5">
      <c r="B38" s="21" t="str">
        <f>存量业务到期结构!B37</f>
        <v>对公通知存款</v>
      </c>
      <c r="C38" s="96">
        <f>'Excel Solver'!J38</f>
        <v>1.3099421974119201</v>
      </c>
      <c r="D38" s="96">
        <f>存量业务到期结构!E37-SUMIF(存量业务到期结构!$AV$3:$CI$3,LCR计算数据准备!$B$3,存量业务到期结构!AV37:CI37)+SUMIF(业务毛增量_优化情景!$AR$3:$CE$3,$B$3-1,业务毛增量_优化情景!AR37:CE37)+C38</f>
        <v>766.20962161534965</v>
      </c>
    </row>
    <row r="39" spans="2:4" ht="16.5">
      <c r="B39" s="16" t="str">
        <f>存量业务到期结构!B38</f>
        <v>零售存款</v>
      </c>
      <c r="C39" s="95"/>
      <c r="D39" s="95"/>
    </row>
    <row r="40" spans="2:4" ht="16.5">
      <c r="B40" s="17" t="str">
        <f>存量业务到期结构!B39</f>
        <v>一般零售定期存款</v>
      </c>
      <c r="C40" s="96">
        <f>'Excel Solver'!J40</f>
        <v>-29.631240234991026</v>
      </c>
      <c r="D40" s="96">
        <f>存量业务到期结构!E39-SUMIF(存量业务到期结构!$AV$3:$CI$3,LCR计算数据准备!$B$3,存量业务到期结构!AV39:CI39)+SUMIF(业务毛增量_优化情景!$AR$3:$CE$3,$B$3-1,业务毛增量_优化情景!AR39:CE39)+C40</f>
        <v>1030.8122180010339</v>
      </c>
    </row>
    <row r="41" spans="2:4" ht="16.5">
      <c r="B41" s="17" t="str">
        <f>存量业务到期结构!B40</f>
        <v>零售结构性存款</v>
      </c>
      <c r="C41" s="96">
        <f>'Excel Solver'!J41</f>
        <v>190.00099977777776</v>
      </c>
      <c r="D41" s="96">
        <f>存量业务到期结构!E40-SUMIF(存量业务到期结构!$AV$3:$CI$3,LCR计算数据准备!$B$3,存量业务到期结构!AV40:CI40)+SUMIF(业务毛增量_优化情景!$AR$3:$CE$3,$B$3-1,业务毛增量_优化情景!AR40:CE40)+C41</f>
        <v>3204.2406672730799</v>
      </c>
    </row>
    <row r="42" spans="2:4" ht="16.5">
      <c r="B42" s="17" t="str">
        <f>存量业务到期结构!B41</f>
        <v>零售大额存单</v>
      </c>
      <c r="C42" s="96">
        <f>'Excel Solver'!J42</f>
        <v>17.183899777777775</v>
      </c>
      <c r="D42" s="96">
        <f>存量业务到期结构!E41-SUMIF(存量业务到期结构!$AV$3:$CI$3,LCR计算数据准备!$B$3,存量业务到期结构!AV41:CI41)+SUMIF(业务毛增量_优化情景!$AR$3:$CE$3,$B$3-1,业务毛增量_优化情景!AR41:CE41)+C42</f>
        <v>973.92601853447366</v>
      </c>
    </row>
    <row r="43" spans="2:4" ht="16.5">
      <c r="B43" s="21" t="str">
        <f>存量业务到期结构!B42</f>
        <v>零售活期存款</v>
      </c>
      <c r="C43" s="96">
        <f>'Excel Solver'!J43</f>
        <v>42.589501118540177</v>
      </c>
      <c r="D43" s="96">
        <f>存量业务到期结构!E42-SUMIF(存量业务到期结构!$AV$3:$CI$3,LCR计算数据准备!$B$3,存量业务到期结构!AV42:CI42)+SUMIF(业务毛增量_优化情景!$AR$3:$CE$3,$B$3-1,业务毛增量_优化情景!AR42:CE42)+C43</f>
        <v>9775.3064387739141</v>
      </c>
    </row>
    <row r="44" spans="2:4" ht="16.5">
      <c r="B44" s="21" t="str">
        <f>存量业务到期结构!B43</f>
        <v>零售通知存款</v>
      </c>
      <c r="C44" s="96">
        <f>'Excel Solver'!J44</f>
        <v>1.2336446216467121</v>
      </c>
      <c r="D44" s="96">
        <f>存量业务到期结构!E43-SUMIF(存量业务到期结构!$AV$3:$CI$3,LCR计算数据准备!$B$3,存量业务到期结构!AV43:CI43)+SUMIF(业务毛增量_优化情景!$AR$3:$CE$3,$B$3-1,业务毛增量_优化情景!AR43:CE43)+C44</f>
        <v>50.940844134470098</v>
      </c>
    </row>
    <row r="45" spans="2:4" ht="15">
      <c r="B45" s="15" t="str">
        <f>存量业务到期结构!B44</f>
        <v>同业和其他金融机构存放款项</v>
      </c>
      <c r="C45" s="95"/>
      <c r="D45" s="95"/>
    </row>
    <row r="46" spans="2:4" ht="16.5">
      <c r="B46" s="21" t="str">
        <f>存量业务到期结构!B45</f>
        <v>同业存放活期</v>
      </c>
      <c r="C46" s="96">
        <f>'Excel Solver'!J46</f>
        <v>-130.001</v>
      </c>
      <c r="D46" s="96">
        <f>存量业务到期结构!E45-SUMIF(存量业务到期结构!$AV$3:$CI$3,LCR计算数据准备!$B$3,存量业务到期结构!AV45:CI45)+SUMIF(业务毛增量_优化情景!$AR$3:$CE$3,$B$3-1,业务毛增量_优化情景!AR45:CE45)+C46</f>
        <v>3297.9925978229003</v>
      </c>
    </row>
    <row r="47" spans="2:4" ht="16.5">
      <c r="B47" s="17" t="str">
        <f>存量业务到期结构!B46</f>
        <v>同业存放定期</v>
      </c>
      <c r="C47" s="96">
        <f>'Excel Solver'!J47</f>
        <v>32.550526441840695</v>
      </c>
      <c r="D47" s="96">
        <f>存量业务到期结构!E46-SUMIF(存量业务到期结构!$AV$3:$CI$3,LCR计算数据准备!$B$3,存量业务到期结构!AV46:CI46)+SUMIF(业务毛增量_优化情景!$AR$3:$CE$3,$B$3-1,业务毛增量_优化情景!AR46:CE46)+C47</f>
        <v>1559.753163126619</v>
      </c>
    </row>
    <row r="48" spans="2:4" ht="15">
      <c r="B48" s="15" t="str">
        <f>存量业务到期结构!B47</f>
        <v>拆入资金</v>
      </c>
      <c r="C48" s="96">
        <f>'Excel Solver'!J48</f>
        <v>-20.1573922634567</v>
      </c>
      <c r="D48" s="96">
        <f>存量业务到期结构!E47-SUMIF(存量业务到期结构!$AV$3:$CI$3,LCR计算数据准备!$B$3,存量业务到期结构!AV47:CI47)+SUMIF(业务毛增量_优化情景!$AR$3:$CE$3,$B$3-1,业务毛增量_优化情景!AR47:CE47)+C48</f>
        <v>651.72234985176715</v>
      </c>
    </row>
    <row r="49" spans="2:4" ht="15">
      <c r="B49" s="15" t="str">
        <f>存量业务到期结构!B48</f>
        <v>卖出回购金融资产</v>
      </c>
      <c r="C49" s="95"/>
      <c r="D49" s="95"/>
    </row>
    <row r="50" spans="2:4" ht="16.5">
      <c r="B50" s="17" t="str">
        <f>存量业务到期结构!B49</f>
        <v>卖出回购债券</v>
      </c>
      <c r="C50" s="96">
        <f>'Excel Solver'!J50</f>
        <v>-13.118810573623399</v>
      </c>
      <c r="D50" s="96">
        <f>存量业务到期结构!E49-SUMIF(存量业务到期结构!$AV$3:$CI$3,LCR计算数据准备!$B$3,存量业务到期结构!AV49:CI49)+SUMIF(业务毛增量_优化情景!$AR$3:$CE$3,$B$3-1,业务毛增量_优化情景!AR49:CE49)+C50</f>
        <v>424.1415418804894</v>
      </c>
    </row>
    <row r="51" spans="2:4" ht="16.5">
      <c r="B51" s="17" t="str">
        <f>存量业务到期结构!B50</f>
        <v>卖出回购票据</v>
      </c>
      <c r="C51" s="96">
        <f>'Excel Solver'!J51</f>
        <v>-3.9104204641237401</v>
      </c>
      <c r="D51" s="96">
        <f>存量业务到期结构!E50-SUMIF(存量业务到期结构!$AV$3:$CI$3,LCR计算数据准备!$B$3,存量业务到期结构!AV50:CI50)+SUMIF(业务毛增量_优化情景!$AR$3:$CE$3,$B$3-1,业务毛增量_优化情景!AR50:CE50)+C51</f>
        <v>777.97367236062473</v>
      </c>
    </row>
    <row r="52" spans="2:4" ht="15">
      <c r="B52" s="15" t="str">
        <f>存量业务到期结构!B51</f>
        <v>应付债券</v>
      </c>
      <c r="C52" s="95"/>
      <c r="D52" s="95"/>
    </row>
    <row r="53" spans="2:4" ht="16.5">
      <c r="B53" s="17" t="str">
        <f>存量业务到期结构!B52</f>
        <v>次级定期债券</v>
      </c>
      <c r="C53" s="96">
        <f>'Excel Solver'!J53</f>
        <v>9.9977777777202331E-4</v>
      </c>
      <c r="D53" s="96">
        <f>存量业务到期结构!E52-SUMIF(存量业务到期结构!$AV$3:$CI$3,LCR计算数据准备!$B$3,存量业务到期结构!AV52:CI52)+SUMIF(业务毛增量_优化情景!$AR$3:$CE$3,$B$3-1,业务毛增量_优化情景!AR52:CE52)+C53</f>
        <v>228.64572860906446</v>
      </c>
    </row>
    <row r="54" spans="2:4" ht="16.5">
      <c r="B54" s="17" t="str">
        <f>存量业务到期结构!B53</f>
        <v>长期债券</v>
      </c>
      <c r="C54" s="96">
        <f>'Excel Solver'!J54</f>
        <v>9.9977777777202331E-4</v>
      </c>
      <c r="D54" s="96">
        <f>存量业务到期结构!E53-SUMIF(存量业务到期结构!$AV$3:$CI$3,LCR计算数据准备!$B$3,存量业务到期结构!AV53:CI53)+SUMIF(业务毛增量_优化情景!$AR$3:$CE$3,$B$3-1,业务毛增量_优化情景!AR53:CE53)+C54</f>
        <v>1166.1085015333194</v>
      </c>
    </row>
    <row r="55" spans="2:4" ht="16.5">
      <c r="B55" s="17" t="str">
        <f>存量业务到期结构!B54</f>
        <v>同业存单</v>
      </c>
      <c r="C55" s="96">
        <f>'Excel Solver'!J55</f>
        <v>102.54564492010552</v>
      </c>
      <c r="D55" s="96">
        <f>存量业务到期结构!E54-SUMIF(存量业务到期结构!$AV$3:$CI$3,LCR计算数据准备!$B$3,存量业务到期结构!AV54:CI54)+SUMIF(业务毛增量_优化情景!$AR$3:$CE$3,$B$3-1,业务毛增量_优化情景!AR54:CE54)+C55</f>
        <v>2575.9662254036198</v>
      </c>
    </row>
    <row r="56" spans="2:4" ht="15">
      <c r="B56" s="15" t="str">
        <f>存量业务到期结构!B55</f>
        <v>向央行借款</v>
      </c>
      <c r="C56" s="96">
        <f>'Excel Solver'!J56</f>
        <v>-1E-3</v>
      </c>
      <c r="D56" s="96">
        <f>存量业务到期结构!E55-SUMIF(存量业务到期结构!$AV$3:$CI$3,LCR计算数据准备!$B$3,存量业务到期结构!AV55:CI55)+SUMIF(业务毛增量_优化情景!$AR$3:$CE$3,$B$3-1,业务毛增量_优化情景!AR55:CE55)+C56</f>
        <v>2906.8155737575917</v>
      </c>
    </row>
  </sheetData>
  <phoneticPr fontId="19" type="noConversion"/>
  <hyperlinks>
    <hyperlink ref="A1" location="目录!A1" display="目录"/>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0000"/>
  </sheetPr>
  <dimension ref="A1:AR100"/>
  <sheetViews>
    <sheetView topLeftCell="H1" zoomScale="70" zoomScaleNormal="70" workbookViewId="0">
      <selection activeCell="T5" sqref="T5"/>
    </sheetView>
  </sheetViews>
  <sheetFormatPr defaultRowHeight="13.5"/>
  <cols>
    <col min="1" max="1" width="9.375" customWidth="1"/>
    <col min="2" max="2" width="34.875" bestFit="1" customWidth="1"/>
    <col min="3" max="3" width="10.375" customWidth="1"/>
    <col min="4" max="4" width="10.375" bestFit="1" customWidth="1"/>
    <col min="9" max="9" width="9.375" bestFit="1" customWidth="1"/>
    <col min="10" max="10" width="13.125" bestFit="1" customWidth="1"/>
    <col min="11" max="12" width="9.375" bestFit="1" customWidth="1"/>
    <col min="13" max="13" width="10.375" customWidth="1"/>
    <col min="14" max="14" width="12.375" customWidth="1"/>
    <col min="15" max="15" width="14.125" customWidth="1"/>
    <col min="16" max="16" width="11" customWidth="1"/>
    <col min="19" max="19" width="10.875" customWidth="1"/>
    <col min="20" max="21" width="10.375" customWidth="1"/>
    <col min="22" max="22" width="25" bestFit="1" customWidth="1"/>
    <col min="23" max="23" width="10.375" customWidth="1"/>
    <col min="26" max="26" width="34.375" bestFit="1" customWidth="1"/>
    <col min="32" max="32" width="12" customWidth="1"/>
    <col min="33" max="33" width="25.375" bestFit="1" customWidth="1"/>
    <col min="37" max="37" width="15.375" bestFit="1" customWidth="1"/>
    <col min="39" max="39" width="25" bestFit="1" customWidth="1"/>
  </cols>
  <sheetData>
    <row r="1" spans="1:44" ht="28.5" customHeight="1">
      <c r="A1" s="116" t="s">
        <v>359</v>
      </c>
      <c r="B1" s="506" t="s">
        <v>428</v>
      </c>
      <c r="C1" s="506"/>
    </row>
    <row r="2" spans="1:44" ht="24" customHeight="1">
      <c r="A2" s="27"/>
      <c r="B2" s="506"/>
      <c r="C2" s="506"/>
      <c r="O2" s="181"/>
    </row>
    <row r="3" spans="1:44" ht="33">
      <c r="A3" s="27"/>
      <c r="I3" s="58" t="s">
        <v>222</v>
      </c>
      <c r="J3" s="78">
        <f>period_num</f>
        <v>13</v>
      </c>
      <c r="K3" s="58" t="s">
        <v>381</v>
      </c>
      <c r="L3" s="142">
        <f>VLOOKUP(period_num,中间计算参数关联表!A5:B44,2,FALSE)</f>
        <v>4.1666666666666664E-2</v>
      </c>
      <c r="AH3" s="523" t="s">
        <v>434</v>
      </c>
      <c r="AI3" s="523"/>
      <c r="AJ3" s="523"/>
      <c r="AK3" s="523"/>
    </row>
    <row r="4" spans="1:44" ht="31.35" customHeight="1">
      <c r="B4" s="38"/>
      <c r="C4" s="39" t="s">
        <v>181</v>
      </c>
      <c r="D4" s="39" t="s">
        <v>71</v>
      </c>
      <c r="E4" s="39" t="s">
        <v>182</v>
      </c>
      <c r="F4" s="39" t="s">
        <v>183</v>
      </c>
      <c r="H4" s="40" t="s">
        <v>382</v>
      </c>
      <c r="I4" s="39" t="s">
        <v>184</v>
      </c>
      <c r="J4" s="39" t="s">
        <v>185</v>
      </c>
      <c r="K4" s="39" t="s">
        <v>186</v>
      </c>
      <c r="L4" s="39" t="s">
        <v>187</v>
      </c>
      <c r="M4" s="184" t="s">
        <v>456</v>
      </c>
      <c r="N4" s="39" t="s">
        <v>188</v>
      </c>
      <c r="O4" s="39" t="s">
        <v>189</v>
      </c>
      <c r="Q4" s="40" t="s">
        <v>166</v>
      </c>
      <c r="S4" s="40" t="s">
        <v>466</v>
      </c>
      <c r="T4" s="40" t="s">
        <v>429</v>
      </c>
      <c r="V4" s="40" t="s">
        <v>211</v>
      </c>
      <c r="W4" s="40"/>
      <c r="Y4" s="524" t="s">
        <v>196</v>
      </c>
      <c r="Z4" s="524"/>
      <c r="AA4" s="524"/>
      <c r="AB4" s="524"/>
      <c r="AC4" s="524"/>
      <c r="AD4" s="524"/>
      <c r="AE4" s="524"/>
      <c r="AF4" s="524"/>
      <c r="AH4" s="519" t="s">
        <v>197</v>
      </c>
      <c r="AI4" s="519"/>
      <c r="AJ4" s="519"/>
      <c r="AK4" s="519"/>
      <c r="AL4" s="519"/>
      <c r="AM4" s="519"/>
      <c r="AO4" s="39" t="s">
        <v>204</v>
      </c>
      <c r="AP4" s="78">
        <v>5</v>
      </c>
      <c r="AQ4" s="91" t="s">
        <v>203</v>
      </c>
      <c r="AR4" s="91">
        <v>1</v>
      </c>
    </row>
    <row r="5" spans="1:44" ht="33">
      <c r="B5" s="14" t="str">
        <f>存量业务到期收益率!B4</f>
        <v>资产端</v>
      </c>
      <c r="C5" s="154"/>
      <c r="D5" s="155">
        <f>存量业务到期结构!E4</f>
        <v>55516.62891721871</v>
      </c>
      <c r="E5" s="91" t="str">
        <f>IF(存量业务到期结构!C4="","","Y")</f>
        <v/>
      </c>
      <c r="F5" s="91">
        <f>COUNT(F6:F100)</f>
        <v>38</v>
      </c>
      <c r="H5" s="145"/>
      <c r="I5" s="145">
        <f>SUMIF(E6:E29,"Y",I6:I29)</f>
        <v>351.09846961518349</v>
      </c>
      <c r="J5" s="146">
        <v>0</v>
      </c>
      <c r="K5" s="145"/>
      <c r="L5" s="145"/>
      <c r="M5" s="155">
        <f>IF($J$3=1,0,SUMIF(期末余额_优化情景!$C$3:$AP$3,$J$3-1,期末余额_优化情景!$C4:$AP4)+J5)</f>
        <v>58569.301025040069</v>
      </c>
      <c r="N5" s="155">
        <f>SUMIF(E6:E29,"Y",N6:N29)-SUMIF(E31:E56,"Y",N31:N56)</f>
        <v>0.57338990683501578</v>
      </c>
      <c r="O5" s="155"/>
      <c r="Q5" s="156" t="str">
        <f>IF(RWA风险权重!C4="","",RWA风险权重!C4)</f>
        <v/>
      </c>
      <c r="S5" s="92">
        <f>SUMIF(E6:E29,"Y",S6:S29)</f>
        <v>340.30276322548241</v>
      </c>
      <c r="T5" s="92">
        <f>SUMIF(E6:E29,"Y",T6:T29)</f>
        <v>314.14390548232791</v>
      </c>
      <c r="U5" s="52"/>
      <c r="V5" s="88" t="s">
        <v>207</v>
      </c>
      <c r="W5" s="83">
        <f>SUMIF(E6:E29,"Y",J6:J29)</f>
        <v>351.09846961518303</v>
      </c>
      <c r="Y5" s="47" t="s">
        <v>190</v>
      </c>
      <c r="Z5" s="48" t="s">
        <v>191</v>
      </c>
      <c r="AA5" s="47" t="s">
        <v>192</v>
      </c>
      <c r="AB5" s="47" t="s">
        <v>193</v>
      </c>
      <c r="AC5" s="47" t="s">
        <v>186</v>
      </c>
      <c r="AD5" s="47" t="s">
        <v>187</v>
      </c>
      <c r="AE5" s="47" t="s">
        <v>194</v>
      </c>
      <c r="AF5" s="49" t="s">
        <v>195</v>
      </c>
      <c r="AH5" s="49" t="s">
        <v>190</v>
      </c>
      <c r="AI5" s="50" t="s">
        <v>198</v>
      </c>
      <c r="AJ5" s="49" t="s">
        <v>199</v>
      </c>
      <c r="AK5" s="49" t="s">
        <v>200</v>
      </c>
      <c r="AL5" s="49" t="s">
        <v>201</v>
      </c>
      <c r="AM5" s="49" t="s">
        <v>202</v>
      </c>
      <c r="AQ5" s="91" t="s">
        <v>205</v>
      </c>
      <c r="AR5" s="91">
        <v>2</v>
      </c>
    </row>
    <row r="6" spans="1:44" ht="16.5">
      <c r="B6" s="15" t="str">
        <f>存量业务到期收益率!B5</f>
        <v>贷款和垫款</v>
      </c>
      <c r="C6" s="156">
        <f>存量业务到期结构!D5</f>
        <v>0.61804551759435733</v>
      </c>
      <c r="D6" s="155">
        <f>存量业务到期结构!E5</f>
        <v>34311.803654236297</v>
      </c>
      <c r="E6" s="91" t="str">
        <f>IF(存量业务到期结构!C5="","","Y")</f>
        <v/>
      </c>
      <c r="F6" s="91" t="str">
        <f>IF(E6="Y",ROW(E6),"")</f>
        <v/>
      </c>
      <c r="H6" s="145"/>
      <c r="I6" s="145"/>
      <c r="J6" s="146">
        <v>0</v>
      </c>
      <c r="K6" s="145"/>
      <c r="L6" s="145"/>
      <c r="M6" s="155">
        <f>IF($J$3=1,0,SUMIF(期末余额_优化情景!$C$3:$AP$3,$J$3-1,期末余额_优化情景!$C5:$AP5)+J6)</f>
        <v>37914.711236668714</v>
      </c>
      <c r="N6" s="157"/>
      <c r="O6" s="157"/>
      <c r="Q6" s="156" t="str">
        <f>IF(RWA风险权重!C5="","",RWA风险权重!C5)</f>
        <v/>
      </c>
      <c r="S6" s="92"/>
      <c r="T6" s="92"/>
      <c r="U6" s="52"/>
      <c r="V6" s="88" t="s">
        <v>208</v>
      </c>
      <c r="W6" s="83">
        <f>SUMIF(E31:E56,"Y",J31:J56)</f>
        <v>216.727108488965</v>
      </c>
      <c r="Y6" s="42">
        <v>1</v>
      </c>
      <c r="Z6" s="43" t="str">
        <f ca="1">IF(ISERROR(INDIRECT("B"&amp;AA6)),"",INDIRECT("B"&amp;AA6))</f>
        <v>公司贷款</v>
      </c>
      <c r="AA6" s="44">
        <f>IF(Y6&lt;=$F$5,SMALL($F$6:$F$9865,Y6),"")</f>
        <v>7</v>
      </c>
      <c r="AB6" s="44" t="str">
        <f>IF(AA6&lt;&gt;"",CONCATENATE("J",AA6),"")</f>
        <v>J7</v>
      </c>
      <c r="AC6" s="89">
        <f ca="1">IF(ISERROR(INDIRECT("K"&amp;$AA6)),"",INDIRECT("K"&amp;$AA6))</f>
        <v>224.80560145370052</v>
      </c>
      <c r="AD6" s="89">
        <f ca="1">IF(ISERROR(INDIRECT("L"&amp;$AA6)),"",INDIRECT("L"&amp;$AA6))</f>
        <v>242.3076014537007</v>
      </c>
      <c r="AE6" s="89">
        <f ca="1">IF(ISERROR(INDIRECT("J"&amp;$AA6)),"",INDIRECT("J"&amp;$AA6))</f>
        <v>224.805601453701</v>
      </c>
      <c r="AF6" s="90">
        <f ca="1">IF(AND(AE6&gt;=AC6-0.001,AE6&lt;=AD6+0.001),1,0)</f>
        <v>1</v>
      </c>
      <c r="AH6" s="78">
        <v>1</v>
      </c>
      <c r="AI6" s="84" t="str">
        <f>ADDRESS(ROW(W5),COLUMN(W5))</f>
        <v>$W$5</v>
      </c>
      <c r="AJ6" s="79" t="s">
        <v>205</v>
      </c>
      <c r="AK6" s="75">
        <f>I5</f>
        <v>351.09846961518349</v>
      </c>
      <c r="AL6" s="78">
        <f>VLOOKUP(AJ6,$AQ$4:$AR$6,2,FALSE)</f>
        <v>2</v>
      </c>
      <c r="AM6" s="36" t="s">
        <v>212</v>
      </c>
      <c r="AQ6" s="91" t="s">
        <v>206</v>
      </c>
      <c r="AR6" s="91">
        <v>3</v>
      </c>
    </row>
    <row r="7" spans="1:44" ht="15" customHeight="1">
      <c r="B7" s="17" t="str">
        <f>存量业务到期收益率!B6</f>
        <v>公司贷款</v>
      </c>
      <c r="C7" s="156">
        <f>存量业务到期结构!D6</f>
        <v>0.37812687343756246</v>
      </c>
      <c r="D7" s="155">
        <f>存量业务到期结构!E6</f>
        <v>12974.215037779901</v>
      </c>
      <c r="E7" s="91" t="str">
        <f>IF(存量业务到期结构!C6="","","Y")</f>
        <v>Y</v>
      </c>
      <c r="F7" s="91">
        <f>IF(E7="Y",ROW(E7),"")</f>
        <v>7</v>
      </c>
      <c r="H7" s="145">
        <f>IF(E7="Y",SUMIF(新业务利率假设!$C$3:$AP$3,'Excel Solver'!$J$3,新业务利率假设!C6:AP6),0)</f>
        <v>4.5599999999999996</v>
      </c>
      <c r="I7" s="145">
        <f>SUMIF(业务毛增量_基准情景!$C$3:$AP$3,'Excel Solver'!$J$3,业务毛增量_基准情景!C6:AP6)</f>
        <v>230.63993478703392</v>
      </c>
      <c r="J7" s="146">
        <v>224.805601453701</v>
      </c>
      <c r="K7" s="145">
        <f>SUMIF(业务净增量变动限制设置!$AQ$224:$CD$224,$J$3,业务净增量变动限制设置!AQ227:CD227)-0.001</f>
        <v>224.80560145370052</v>
      </c>
      <c r="L7" s="145">
        <f>SUMIF(业务净增量变动限制设置!$B$224:$AO$224,$J$3,业务净增量变动限制设置!B227:AO227)+0.001</f>
        <v>242.3076014537007</v>
      </c>
      <c r="M7" s="155">
        <f>IF($J$3=1,0,SUMIF(期末余额_优化情景!$C$3:$AP$3,$J$3-1,期末余额_优化情景!$C6:$AP6)+J7)</f>
        <v>13924.534628720166</v>
      </c>
      <c r="N7" s="157">
        <f>J7*H7/100*$L$3</f>
        <v>0.42713064276203189</v>
      </c>
      <c r="O7" s="157">
        <f>I7*H7/100*$L$3</f>
        <v>0.43821587609536439</v>
      </c>
      <c r="Q7" s="156">
        <f>IF(RWA风险权重!C6="","",RWA风险权重!C6)</f>
        <v>0.72150000000000003</v>
      </c>
      <c r="S7" s="92">
        <f>I7*Q7</f>
        <v>166.40671294884498</v>
      </c>
      <c r="T7" s="92">
        <f>J7*Q7</f>
        <v>162.19724144884529</v>
      </c>
      <c r="U7" s="52"/>
      <c r="V7" s="88" t="s">
        <v>209</v>
      </c>
      <c r="W7" s="83">
        <f>T5</f>
        <v>314.14390548232791</v>
      </c>
      <c r="Y7" s="42">
        <v>2</v>
      </c>
      <c r="Z7" s="43" t="str">
        <f t="shared" ref="Z7:Z70" ca="1" si="0">IF(ISERROR(INDIRECT("B"&amp;AA7)),"",INDIRECT("B"&amp;AA7))</f>
        <v>零售住房贷款</v>
      </c>
      <c r="AA7" s="44">
        <f t="shared" ref="AA7:AA70" si="1">IF(Y7&lt;=$F$5,SMALL($F$6:$F$9865,Y7),"")</f>
        <v>8</v>
      </c>
      <c r="AB7" s="44" t="str">
        <f t="shared" ref="AB7:AB14" si="2">IF(AA7&lt;&gt;"",CONCATENATE("J",AA7),"")</f>
        <v>J8</v>
      </c>
      <c r="AC7" s="89">
        <f t="shared" ref="AC7:AC70" ca="1" si="3">IF(ISERROR(INDIRECT("K"&amp;$AA7)),"",INDIRECT("K"&amp;$AA7))</f>
        <v>94.345900369199455</v>
      </c>
      <c r="AD7" s="89">
        <f t="shared" ref="AD7:AD70" ca="1" si="4">IF(ISERROR(INDIRECT("L"&amp;$AA7)),"",INDIRECT("L"&amp;$AA7))</f>
        <v>125.59790036919927</v>
      </c>
      <c r="AE7" s="89">
        <f t="shared" ref="AE7:AE70" ca="1" si="5">IF(ISERROR(INDIRECT("J"&amp;$AA7)),"",INDIRECT("J"&amp;$AA7))</f>
        <v>94.345900369199498</v>
      </c>
      <c r="AF7" s="90">
        <f t="shared" ref="AF7:AF43" ca="1" si="6">IF(AND(AE7&gt;=AC7-0.001,AE7&lt;=AD7+0.001),1,0)</f>
        <v>1</v>
      </c>
      <c r="AH7" s="78">
        <v>2</v>
      </c>
      <c r="AI7" s="84" t="str">
        <f>ADDRESS(ROW(W6),COLUMN(W6))</f>
        <v>$W$6</v>
      </c>
      <c r="AJ7" s="79" t="s">
        <v>205</v>
      </c>
      <c r="AK7" s="75">
        <f>I30</f>
        <v>216.72710948896483</v>
      </c>
      <c r="AL7" s="78">
        <f>VLOOKUP(AJ7,$AQ$4:$AR$6,2,FALSE)</f>
        <v>2</v>
      </c>
      <c r="AM7" s="36" t="s">
        <v>213</v>
      </c>
    </row>
    <row r="8" spans="1:44" ht="16.5">
      <c r="B8" s="17" t="str">
        <f>存量业务到期收益率!B7</f>
        <v>零售住房贷款</v>
      </c>
      <c r="C8" s="156">
        <f>存量业务到期结构!D7</f>
        <v>0.26537398751875863</v>
      </c>
      <c r="D8" s="155">
        <f>存量业务到期结构!E7</f>
        <v>9105.4601546853992</v>
      </c>
      <c r="E8" s="91" t="str">
        <f>IF(存量业务到期结构!C7="","","Y")</f>
        <v>Y</v>
      </c>
      <c r="F8" s="91">
        <f>IF(E8="Y",ROW(E8),"")</f>
        <v>8</v>
      </c>
      <c r="H8" s="145">
        <f>IF(E8="Y",SUMIF(新业务利率假设!$C$3:$AP$3,'Excel Solver'!$J$3,新业务利率假设!C7:AP7),0)</f>
        <v>5.4</v>
      </c>
      <c r="I8" s="145">
        <f>SUMIF(业务毛增量_基准情景!$C$3:$AP$3,'Excel Solver'!$J$3,业务毛增量_基准情景!C7:AP7)</f>
        <v>104.76356703586606</v>
      </c>
      <c r="J8" s="146">
        <v>94.345900369199498</v>
      </c>
      <c r="K8" s="145">
        <f>SUMIF(业务净增量变动限制设置!$AQ$224:$CD$224,$J$3,业务净增量变动限制设置!AQ228:CD228)-0.001</f>
        <v>94.345900369199455</v>
      </c>
      <c r="L8" s="145">
        <f>SUMIF(业务净增量变动限制设置!$B$224:$AO$224,$J$3,业务净增量变动限制设置!B228:AO228)+0.001</f>
        <v>125.59790036919927</v>
      </c>
      <c r="M8" s="155">
        <f>IF($J$3=1,0,SUMIF(期末余额_优化情景!$C$3:$AP$3,$J$3-1,期末余额_优化情景!$C7:$AP7)+J8)</f>
        <v>10390.139171711278</v>
      </c>
      <c r="N8" s="157">
        <f>J8*H8/100*$L$3</f>
        <v>0.21227827583069886</v>
      </c>
      <c r="O8" s="157">
        <f>I8*H8/100*$L$3</f>
        <v>0.23571802583069862</v>
      </c>
      <c r="Q8" s="156">
        <f>IF(RWA风险权重!C7="","",RWA风险权重!C7)</f>
        <v>0.49830000000000002</v>
      </c>
      <c r="S8" s="92">
        <f>I8*Q8</f>
        <v>52.203685453972064</v>
      </c>
      <c r="T8" s="92">
        <f>J8*Q8</f>
        <v>47.012562153972112</v>
      </c>
      <c r="U8" s="52"/>
      <c r="V8" s="16" t="s">
        <v>457</v>
      </c>
      <c r="W8" s="185">
        <f>COUNTIFS(M5:M56,"&lt;0")</f>
        <v>0</v>
      </c>
      <c r="Y8" s="42">
        <v>3</v>
      </c>
      <c r="Z8" s="43" t="str">
        <f t="shared" ca="1" si="0"/>
        <v>零售非住房贷款</v>
      </c>
      <c r="AA8" s="44">
        <f t="shared" si="1"/>
        <v>9</v>
      </c>
      <c r="AB8" s="44" t="str">
        <f t="shared" si="2"/>
        <v>J9</v>
      </c>
      <c r="AC8" s="89">
        <f t="shared" ca="1" si="3"/>
        <v>58.504172433000001</v>
      </c>
      <c r="AD8" s="89">
        <f t="shared" ca="1" si="4"/>
        <v>64.131172433000003</v>
      </c>
      <c r="AE8" s="89">
        <f t="shared" ca="1" si="5"/>
        <v>58.504172433000001</v>
      </c>
      <c r="AF8" s="90">
        <f t="shared" ca="1" si="6"/>
        <v>1</v>
      </c>
      <c r="AH8" s="78">
        <v>3</v>
      </c>
      <c r="AI8" s="84" t="str">
        <f>ADDRESS(ROW(W7),COLUMN(W7))</f>
        <v>$W$7</v>
      </c>
      <c r="AJ8" s="79" t="s">
        <v>203</v>
      </c>
      <c r="AK8" s="75">
        <f>S5*优化参数设置!B6</f>
        <v>357.31790138675655</v>
      </c>
      <c r="AL8" s="78">
        <f>VLOOKUP(AJ8,$AQ$4:$AR$6,2,FALSE)</f>
        <v>1</v>
      </c>
      <c r="AM8" s="36" t="s">
        <v>214</v>
      </c>
    </row>
    <row r="9" spans="1:44" ht="16.5">
      <c r="B9" s="17" t="str">
        <f>存量业务到期收益率!B8</f>
        <v>零售非住房贷款</v>
      </c>
      <c r="C9" s="156">
        <f>存量业务到期结构!D8</f>
        <v>0.14140602246859332</v>
      </c>
      <c r="D9" s="155">
        <f>存量业务到期结构!E8</f>
        <v>4851.8956784688999</v>
      </c>
      <c r="E9" s="91" t="str">
        <f>IF(存量业务到期结构!C8="","","Y")</f>
        <v>Y</v>
      </c>
      <c r="F9" s="91">
        <f>IF(E9="Y",ROW(E9),"")</f>
        <v>9</v>
      </c>
      <c r="H9" s="145">
        <f>IF(E9="Y",SUMIF(新业务利率假设!$C$3:$AP$3,'Excel Solver'!$J$3,新业务利率假设!C8:AP8),0)</f>
        <v>6.4</v>
      </c>
      <c r="I9" s="145">
        <f>SUMIF(业务毛增量_基准情景!$C$3:$AP$3,'Excel Solver'!$J$3,业务毛增量_基准情景!C8:AP8)</f>
        <v>56.630172432999998</v>
      </c>
      <c r="J9" s="146">
        <v>58.504172433000001</v>
      </c>
      <c r="K9" s="145">
        <f>SUMIF(业务净增量变动限制设置!$AQ$224:$CD$224,$J$3,业务净增量变动限制设置!AQ229:CD229)-0.001</f>
        <v>58.504172433000001</v>
      </c>
      <c r="L9" s="145">
        <f>SUMIF(业务净增量变动限制设置!$B$224:$AO$224,$J$3,业务净增量变动限制设置!B229:AO229)+0.001</f>
        <v>64.131172433000003</v>
      </c>
      <c r="M9" s="155">
        <f>IF($J$3=1,0,SUMIF(期末余额_优化情景!$C$3:$AP$3,$J$3-1,期末余额_优化情景!$C8:$AP8)+J9)</f>
        <v>5450.7059185934195</v>
      </c>
      <c r="N9" s="157">
        <f>J9*H9/100*$L$3</f>
        <v>0.15601112648800003</v>
      </c>
      <c r="O9" s="157">
        <f>I9*H9/100*$L$3</f>
        <v>0.15101379315466668</v>
      </c>
      <c r="Q9" s="156">
        <f>IF(RWA风险权重!C8="","",RWA风险权重!C8)</f>
        <v>0.70250000000000001</v>
      </c>
      <c r="S9" s="92">
        <f>I9*Q9</f>
        <v>39.782696134182501</v>
      </c>
      <c r="T9" s="92">
        <f>J9*Q9</f>
        <v>41.099181134182501</v>
      </c>
      <c r="U9" s="52"/>
      <c r="V9" s="16" t="s">
        <v>210</v>
      </c>
      <c r="W9" s="117">
        <f>LCR计算过程!D98</f>
        <v>1.1334523591798129</v>
      </c>
      <c r="Y9" s="42">
        <v>4</v>
      </c>
      <c r="Z9" s="43" t="str">
        <f t="shared" ca="1" si="0"/>
        <v>信用卡贷款</v>
      </c>
      <c r="AA9" s="44">
        <f t="shared" si="1"/>
        <v>10</v>
      </c>
      <c r="AB9" s="44" t="str">
        <f t="shared" si="2"/>
        <v>J10</v>
      </c>
      <c r="AC9" s="89">
        <f ca="1">IF(ISERROR(INDIRECT("K"&amp;$AA9)),"",INDIRECT("K"&amp;$AA9))</f>
        <v>69.999000000000322</v>
      </c>
      <c r="AD9" s="89">
        <f ca="1">IF(ISERROR(INDIRECT("L"&amp;$AA9)),"",INDIRECT("L"&amp;$AA9))</f>
        <v>73.334333333333674</v>
      </c>
      <c r="AE9" s="89">
        <f ca="1">IF(ISERROR(INDIRECT("J"&amp;$AA9)),"",INDIRECT("J"&amp;$AA9))</f>
        <v>69.999000000000294</v>
      </c>
      <c r="AF9" s="90">
        <f t="shared" ca="1" si="6"/>
        <v>1</v>
      </c>
      <c r="AH9" s="78">
        <v>4</v>
      </c>
      <c r="AI9" s="84" t="str">
        <f>ADDRESS(ROW(W8),COLUMN(W8))</f>
        <v>$W$8</v>
      </c>
      <c r="AJ9" s="79" t="s">
        <v>205</v>
      </c>
      <c r="AK9" s="186">
        <v>0</v>
      </c>
      <c r="AL9" s="78">
        <f>VLOOKUP(AJ9,$AQ$4:$AR$6,2,FALSE)</f>
        <v>2</v>
      </c>
      <c r="AM9" s="36" t="s">
        <v>457</v>
      </c>
    </row>
    <row r="10" spans="1:44" ht="16.5">
      <c r="B10" s="21" t="str">
        <f>存量业务到期收益率!B9</f>
        <v>信用卡贷款</v>
      </c>
      <c r="C10" s="156">
        <f>存量业务到期结构!D9</f>
        <v>0.16493873225487438</v>
      </c>
      <c r="D10" s="155">
        <f>存量业务到期结构!E9</f>
        <v>5659.3453961079003</v>
      </c>
      <c r="E10" s="91" t="str">
        <f>IF(存量业务到期结构!C9="","","Y")</f>
        <v>Y</v>
      </c>
      <c r="F10" s="91">
        <f t="shared" ref="F10:F56" si="7">IF(E10="Y",ROW(E10),"")</f>
        <v>10</v>
      </c>
      <c r="H10" s="145">
        <f>IF(E10="Y",SUMIF(新业务利率假设!$C$3:$AP$3,'Excel Solver'!$J$3,新业务利率假设!C9:AP9),0)</f>
        <v>8.3000000000000007</v>
      </c>
      <c r="I10" s="145">
        <f>SUMIF(业务毛增量_基准情景!$C$3:$AP$3,'Excel Solver'!$J$3,业务毛增量_基准情景!C9:AP9)</f>
        <v>66.66666666666697</v>
      </c>
      <c r="J10" s="146">
        <v>69.999000000000294</v>
      </c>
      <c r="K10" s="145">
        <f>SUMIF(业务净增量变动限制设置!$AQ$224:$CD$224,$J$3,业务净增量变动限制设置!AQ230:CD230)-0.001</f>
        <v>69.999000000000322</v>
      </c>
      <c r="L10" s="145">
        <f>SUMIF(业务净增量变动限制设置!$B$224:$AO$224,$J$3,业务净增量变动限制设置!B230:AO230)+0.001</f>
        <v>73.334333333333674</v>
      </c>
      <c r="M10" s="155">
        <f>IF($J$3=1,0,SUMIF(期末余额_优化情景!$C$3:$AP$3,$J$3-1,期末余额_优化情景!$C9:$AP9)+J10)</f>
        <v>6555.6236960418573</v>
      </c>
      <c r="N10" s="157">
        <f>J10*H10/100*$L$3</f>
        <v>0.24207987500000105</v>
      </c>
      <c r="O10" s="157">
        <f>I10*H10/100*$L$3</f>
        <v>0.23055555555555662</v>
      </c>
      <c r="Q10" s="156">
        <f>IF(RWA风险权重!C9="","",RWA风险权重!C9)</f>
        <v>0.72240000000000004</v>
      </c>
      <c r="S10" s="92">
        <f>I10*Q10</f>
        <v>48.160000000000224</v>
      </c>
      <c r="T10" s="92">
        <f>J10*Q10</f>
        <v>50.567277600000217</v>
      </c>
      <c r="U10" s="52"/>
      <c r="V10" s="52"/>
      <c r="W10" s="52"/>
      <c r="Y10" s="42">
        <v>5</v>
      </c>
      <c r="Z10" s="43" t="str">
        <f t="shared" ca="1" si="0"/>
        <v>票据贴现</v>
      </c>
      <c r="AA10" s="44">
        <f t="shared" si="1"/>
        <v>11</v>
      </c>
      <c r="AB10" s="44" t="str">
        <f t="shared" si="2"/>
        <v>J11</v>
      </c>
      <c r="AC10" s="89">
        <f ca="1">IF(ISERROR(INDIRECT("K"&amp;$AA10)),"",INDIRECT("K"&amp;$AA10))</f>
        <v>0.30105999999999999</v>
      </c>
      <c r="AD10" s="89">
        <f ca="1">IF(ISERROR(INDIRECT("L"&amp;$AA10)),"",INDIRECT("L"&amp;$AA10))</f>
        <v>20.71668495857887</v>
      </c>
      <c r="AE10" s="89">
        <f ca="1">IF(ISERROR(INDIRECT("J"&amp;$AA10)),"",INDIRECT("J"&amp;$AA10))</f>
        <v>0.30105999999999999</v>
      </c>
      <c r="AF10" s="90">
        <f t="shared" ca="1" si="6"/>
        <v>1</v>
      </c>
      <c r="AH10" s="78">
        <v>5</v>
      </c>
      <c r="AI10" s="84" t="str">
        <f>ADDRESS(ROW(W9),COLUMN(W9))</f>
        <v>$W$9</v>
      </c>
      <c r="AJ10" s="79" t="s">
        <v>206</v>
      </c>
      <c r="AK10" s="77">
        <f>优化参数设置!B5</f>
        <v>1.2</v>
      </c>
      <c r="AL10" s="78">
        <f>VLOOKUP(AJ10,$AQ$4:$AR$6,2,FALSE)</f>
        <v>3</v>
      </c>
      <c r="AM10" s="36" t="s">
        <v>458</v>
      </c>
    </row>
    <row r="11" spans="1:44" ht="16.5">
      <c r="B11" s="17" t="str">
        <f>存量业务到期收益率!B10</f>
        <v>票据贴现</v>
      </c>
      <c r="C11" s="156">
        <f>存量业务到期结构!D10</f>
        <v>5.0154384320211354E-2</v>
      </c>
      <c r="D11" s="155">
        <f>存量业务到期结构!E10</f>
        <v>1720.8873871941996</v>
      </c>
      <c r="E11" s="91" t="str">
        <f>IF(存量业务到期结构!C10="","","Y")</f>
        <v>Y</v>
      </c>
      <c r="F11" s="91">
        <f t="shared" si="7"/>
        <v>11</v>
      </c>
      <c r="H11" s="145">
        <f>IF(E11="Y",SUMIF(新业务利率假设!$C$3:$AP$3,'Excel Solver'!$J$3,新业务利率假设!C10:AP10),0)</f>
        <v>3.6999999999999997</v>
      </c>
      <c r="I11" s="145">
        <f>SUMIF(业务毛增量_基准情景!$C$3:$AP$3,'Excel Solver'!$J$3,业务毛增量_基准情景!C10:AP10)</f>
        <v>0.30206</v>
      </c>
      <c r="J11" s="146">
        <v>0.30105999999999999</v>
      </c>
      <c r="K11" s="145">
        <f>SUMIF(业务净增量变动限制设置!$AQ$224:$CD$224,$J$3,业务净增量变动限制设置!AQ231:CD231)-0.001</f>
        <v>0.30105999999999999</v>
      </c>
      <c r="L11" s="145">
        <f>SUMIF(业务净增量变动限制设置!$B$224:$AO$224,$J$3,业务净增量变动限制设置!B231:AO231)+0.001</f>
        <v>20.71668495857887</v>
      </c>
      <c r="M11" s="155">
        <f>IF($J$3=1,0,SUMIF(期末余额_优化情景!$C$3:$AP$3,$J$3-1,期末余额_优化情景!$C10:$AP10)+J11)</f>
        <v>2041.6635558578869</v>
      </c>
      <c r="N11" s="157">
        <f>J11*H11/100*$L$3</f>
        <v>4.6413416666666658E-4</v>
      </c>
      <c r="O11" s="157">
        <f>I11*H11/100*$L$3</f>
        <v>4.6567583333333325E-4</v>
      </c>
      <c r="Q11" s="156">
        <f>IF(RWA风险权重!C10="","",RWA风险权重!C10)</f>
        <v>0.23760000000000001</v>
      </c>
      <c r="S11" s="92">
        <f>I11*Q11</f>
        <v>7.1769455999999995E-2</v>
      </c>
      <c r="T11" s="92">
        <f>J11*Q11</f>
        <v>7.1531856000000005E-2</v>
      </c>
      <c r="U11" s="52"/>
      <c r="V11" s="52"/>
      <c r="W11" s="52"/>
      <c r="Y11" s="42">
        <v>6</v>
      </c>
      <c r="Z11" s="43" t="str">
        <f t="shared" ca="1" si="0"/>
        <v>国债</v>
      </c>
      <c r="AA11" s="44">
        <f t="shared" si="1"/>
        <v>14</v>
      </c>
      <c r="AB11" s="44" t="str">
        <f t="shared" si="2"/>
        <v>J14</v>
      </c>
      <c r="AC11" s="89">
        <f ca="1">IF(ISERROR(INDIRECT("K"&amp;$AA11)),"",INDIRECT("K"&amp;$AA11))</f>
        <v>84.551357616611554</v>
      </c>
      <c r="AD11" s="89">
        <f ca="1">IF(ISERROR(INDIRECT("L"&amp;$AA11)),"",INDIRECT("L"&amp;$AA11))</f>
        <v>106.00400060296015</v>
      </c>
      <c r="AE11" s="89">
        <f ca="1">IF(ISERROR(INDIRECT("J"&amp;$AA11)),"",INDIRECT("J"&amp;$AA11))</f>
        <v>84.551357616611597</v>
      </c>
      <c r="AF11" s="90">
        <f t="shared" ca="1" si="6"/>
        <v>1</v>
      </c>
      <c r="AH11" s="78">
        <v>6</v>
      </c>
      <c r="AI11" s="84"/>
      <c r="AJ11" s="79"/>
      <c r="AK11" s="75"/>
      <c r="AL11" s="78"/>
      <c r="AM11" s="36"/>
    </row>
    <row r="12" spans="1:44" ht="16.5">
      <c r="B12" s="15" t="str">
        <f>存量业务到期收益率!B11</f>
        <v>投资</v>
      </c>
      <c r="C12" s="156">
        <f>存量业务到期结构!D11</f>
        <v>0.2167027796887927</v>
      </c>
      <c r="D12" s="155">
        <f>存量业务到期结构!E11</f>
        <v>12030.607805312502</v>
      </c>
      <c r="E12" s="91" t="str">
        <f>IF(存量业务到期结构!C11="","","Y")</f>
        <v/>
      </c>
      <c r="F12" s="91" t="str">
        <f t="shared" si="7"/>
        <v/>
      </c>
      <c r="H12" s="145"/>
      <c r="I12" s="145"/>
      <c r="J12" s="146">
        <v>0</v>
      </c>
      <c r="K12" s="145"/>
      <c r="L12" s="145"/>
      <c r="M12" s="155">
        <f>IF($J$3=1,0,SUMIF(期末余额_优化情景!$C$3:$AP$3,$J$3-1,期末余额_优化情景!$C11:$AP11)+J12)</f>
        <v>13002.385093394416</v>
      </c>
      <c r="N12" s="157"/>
      <c r="O12" s="157"/>
      <c r="Q12" s="156" t="str">
        <f>IF(RWA风险权重!C11="","",RWA风险权重!C11)</f>
        <v/>
      </c>
      <c r="S12" s="92"/>
      <c r="T12" s="92"/>
      <c r="U12" s="52"/>
      <c r="V12" s="52"/>
      <c r="W12" s="52"/>
      <c r="Y12" s="42">
        <v>7</v>
      </c>
      <c r="Z12" s="43" t="str">
        <f t="shared" ca="1" si="0"/>
        <v>政策性银行金融债</v>
      </c>
      <c r="AA12" s="44">
        <f t="shared" si="1"/>
        <v>15</v>
      </c>
      <c r="AB12" s="44" t="str">
        <f t="shared" si="2"/>
        <v>J15</v>
      </c>
      <c r="AC12" s="89">
        <f ca="1">IF(ISERROR(INDIRECT("K"&amp;$AA12)),"",INDIRECT("K"&amp;$AA12))</f>
        <v>38.836770558273436</v>
      </c>
      <c r="AD12" s="89">
        <f ca="1">IF(ISERROR(INDIRECT("L"&amp;$AA12)),"",INDIRECT("L"&amp;$AA12))</f>
        <v>48.558162528711627</v>
      </c>
      <c r="AE12" s="89">
        <f ca="1">IF(ISERROR(INDIRECT("J"&amp;$AA12)),"",INDIRECT("J"&amp;$AA12))</f>
        <v>38.8367705582734</v>
      </c>
      <c r="AF12" s="90">
        <f t="shared" ca="1" si="6"/>
        <v>1</v>
      </c>
      <c r="AH12" s="78">
        <v>7</v>
      </c>
      <c r="AI12" s="84"/>
      <c r="AJ12" s="79"/>
      <c r="AK12" s="75"/>
      <c r="AL12" s="78"/>
      <c r="AM12" s="36"/>
    </row>
    <row r="13" spans="1:44" ht="16.5">
      <c r="B13" s="16" t="str">
        <f>存量业务到期收益率!B12</f>
        <v>债券</v>
      </c>
      <c r="C13" s="156">
        <f>存量业务到期结构!D12</f>
        <v>0.7908325703109782</v>
      </c>
      <c r="D13" s="155">
        <f>存量业务到期结构!E12</f>
        <v>9514.1964930785998</v>
      </c>
      <c r="E13" s="91" t="str">
        <f>IF(存量业务到期结构!C12="","","Y")</f>
        <v/>
      </c>
      <c r="F13" s="91" t="str">
        <f t="shared" si="7"/>
        <v/>
      </c>
      <c r="H13" s="145"/>
      <c r="I13" s="145"/>
      <c r="J13" s="146">
        <v>0</v>
      </c>
      <c r="K13" s="145"/>
      <c r="L13" s="145"/>
      <c r="M13" s="155">
        <f>IF($J$3=1,0,SUMIF(期末余额_优化情景!$C$3:$AP$3,$J$3-1,期末余额_优化情景!$C12:$AP12)+J13)</f>
        <v>10726.911921981175</v>
      </c>
      <c r="N13" s="157"/>
      <c r="O13" s="157"/>
      <c r="Q13" s="156" t="str">
        <f>IF(RWA风险权重!C12="","",RWA风险权重!C12)</f>
        <v/>
      </c>
      <c r="S13" s="92"/>
      <c r="T13" s="92"/>
      <c r="U13" s="52"/>
      <c r="V13" s="52"/>
      <c r="W13" s="52"/>
      <c r="Y13" s="42">
        <v>8</v>
      </c>
      <c r="Z13" s="43" t="str">
        <f t="shared" ca="1" si="0"/>
        <v>其他债券</v>
      </c>
      <c r="AA13" s="44">
        <f t="shared" si="1"/>
        <v>16</v>
      </c>
      <c r="AB13" s="44" t="str">
        <f t="shared" si="2"/>
        <v>J16</v>
      </c>
      <c r="AC13" s="89">
        <f t="shared" ca="1" si="3"/>
        <v>19.04220515844769</v>
      </c>
      <c r="AD13" s="89">
        <f t="shared" ca="1" si="4"/>
        <v>22.874170201660693</v>
      </c>
      <c r="AE13" s="89">
        <f t="shared" ca="1" si="5"/>
        <v>19.0422051584477</v>
      </c>
      <c r="AF13" s="90">
        <f t="shared" ca="1" si="6"/>
        <v>1</v>
      </c>
      <c r="AH13" s="78">
        <v>8</v>
      </c>
      <c r="AI13" s="84"/>
      <c r="AJ13" s="79"/>
      <c r="AK13" s="75"/>
      <c r="AL13" s="78"/>
      <c r="AM13" s="36"/>
    </row>
    <row r="14" spans="1:44" ht="16.5">
      <c r="B14" s="17" t="str">
        <f>存量业务到期收益率!B13</f>
        <v>国债</v>
      </c>
      <c r="C14" s="156">
        <f>存量业务到期结构!D13</f>
        <v>0.61287551389567752</v>
      </c>
      <c r="D14" s="155">
        <f>存量业务到期结构!E13</f>
        <v>5831.0180650000002</v>
      </c>
      <c r="E14" s="91" t="str">
        <f>IF(存量业务到期结构!C13="","","Y")</f>
        <v>Y</v>
      </c>
      <c r="F14" s="91">
        <f t="shared" si="7"/>
        <v>14</v>
      </c>
      <c r="H14" s="145">
        <f>IF(E14="Y",SUMIF(新业务利率假设!$C$3:$AP$3,'Excel Solver'!$J$3,新业务利率假设!C13:AP13),0)</f>
        <v>2.8602499999999997</v>
      </c>
      <c r="I14" s="145">
        <f>SUMIF(业务毛增量_基准情景!$C$3:$AP$3,'Excel Solver'!$J$3,业务毛增量_基准情景!C13:AP13)</f>
        <v>77.402143287828679</v>
      </c>
      <c r="J14" s="146">
        <v>84.551357616611597</v>
      </c>
      <c r="K14" s="145">
        <f>SUMIF(业务净增量变动限制设置!$AQ$224:$CD$224,$J$3,业务净增量变动限制设置!AQ234:CD234)-0.001</f>
        <v>84.551357616611554</v>
      </c>
      <c r="L14" s="145">
        <f>SUMIF(业务净增量变动限制设置!$B$224:$AO$224,$J$3,业务净增量变动限制设置!B234:AO234)+0.001</f>
        <v>106.00400060296015</v>
      </c>
      <c r="M14" s="155">
        <f>IF($J$3=1,0,SUMIF(期末余额_优化情景!$C$3:$AP$3,$J$3-1,期末余额_优化情景!$C13:$AP13)+J14)</f>
        <v>6655.3769564569748</v>
      </c>
      <c r="N14" s="157">
        <f>J14*H14/100*$L$3</f>
        <v>0.10076584192621386</v>
      </c>
      <c r="O14" s="157">
        <f>I14*H14/100*$L$3</f>
        <v>9.2245616807921649E-2</v>
      </c>
      <c r="Q14" s="156">
        <f>IF(RWA风险权重!C13="","",RWA风险权重!C13)</f>
        <v>0</v>
      </c>
      <c r="S14" s="92">
        <f>I14*Q14</f>
        <v>0</v>
      </c>
      <c r="T14" s="92">
        <f>J14*Q14</f>
        <v>0</v>
      </c>
      <c r="U14" s="52"/>
      <c r="V14" s="52"/>
      <c r="W14" s="52" t="s">
        <v>469</v>
      </c>
      <c r="Y14" s="42">
        <v>9</v>
      </c>
      <c r="Z14" s="43" t="str">
        <f t="shared" ca="1" si="0"/>
        <v>信贷类非标投资</v>
      </c>
      <c r="AA14" s="44">
        <f t="shared" si="1"/>
        <v>18</v>
      </c>
      <c r="AB14" s="44" t="str">
        <f t="shared" si="2"/>
        <v>J18</v>
      </c>
      <c r="AC14" s="89">
        <f t="shared" ca="1" si="3"/>
        <v>40.133000000000003</v>
      </c>
      <c r="AD14" s="89">
        <f t="shared" ca="1" si="4"/>
        <v>52.634999999999998</v>
      </c>
      <c r="AE14" s="89">
        <f t="shared" ca="1" si="5"/>
        <v>40.133000000000003</v>
      </c>
      <c r="AF14" s="90">
        <f t="shared" ca="1" si="6"/>
        <v>1</v>
      </c>
      <c r="AH14" s="78">
        <v>9</v>
      </c>
      <c r="AI14" s="53"/>
      <c r="AJ14" s="51"/>
      <c r="AK14" s="24"/>
      <c r="AL14" s="25"/>
      <c r="AM14" s="36" t="s">
        <v>470</v>
      </c>
    </row>
    <row r="15" spans="1:44" ht="16.5">
      <c r="B15" s="17" t="str">
        <f>存量业务到期收益率!B14</f>
        <v>政策性银行金融债</v>
      </c>
      <c r="C15" s="156">
        <f>存量业务到期结构!D14</f>
        <v>0.2776969134410931</v>
      </c>
      <c r="D15" s="155">
        <f>存量业务到期结构!E14</f>
        <v>2642.0629999999996</v>
      </c>
      <c r="E15" s="91" t="str">
        <f>IF(存量业务到期结构!C14="","","Y")</f>
        <v>Y</v>
      </c>
      <c r="F15" s="91">
        <f t="shared" si="7"/>
        <v>15</v>
      </c>
      <c r="H15" s="145">
        <f>IF(E15="Y",SUMIF(新业务利率假设!$C$3:$AP$3,'Excel Solver'!$J$3,新业务利率假设!C14:AP14),0)</f>
        <v>3.5602499999999999</v>
      </c>
      <c r="I15" s="145">
        <f>SUMIF(业务毛增量_基准情景!$C$3:$AP$3,'Excel Solver'!$J$3,业务毛增量_基准情景!C14:AP14)</f>
        <v>35.597973234794026</v>
      </c>
      <c r="J15" s="146">
        <v>38.8367705582734</v>
      </c>
      <c r="K15" s="145">
        <f>SUMIF(业务净增量变动限制设置!$AQ$224:$CD$224,$J$3,业务净增量变动限制设置!AQ235:CD235)-0.001</f>
        <v>38.836770558273436</v>
      </c>
      <c r="L15" s="145">
        <f>SUMIF(业务净增量变动限制设置!$B$224:$AO$224,$J$3,业务净增量变动限制设置!B235:AO235)+0.001</f>
        <v>48.558162528711627</v>
      </c>
      <c r="M15" s="155">
        <f>IF($J$3=1,0,SUMIF(期末余额_优化情景!$C$3:$AP$3,$J$3-1,期末余额_优化情景!$C14:$AP14)+J15)</f>
        <v>3016.1036445235495</v>
      </c>
      <c r="N15" s="157">
        <f>J15*H15/100*$L$3</f>
        <v>5.7611921825038694E-2</v>
      </c>
      <c r="O15" s="157">
        <f>I15*H15/100*$L$3</f>
        <v>5.2807368420489754E-2</v>
      </c>
      <c r="Q15" s="156">
        <f>IF(RWA风险权重!C14="","",RWA风险权重!C14)</f>
        <v>0</v>
      </c>
      <c r="S15" s="92">
        <f>I15*Q15</f>
        <v>0</v>
      </c>
      <c r="T15" s="92">
        <f>J15*Q15</f>
        <v>0</v>
      </c>
      <c r="U15" s="52"/>
      <c r="V15" s="52"/>
      <c r="W15" s="52"/>
      <c r="Y15" s="42">
        <v>10</v>
      </c>
      <c r="Z15" s="43" t="str">
        <f t="shared" ca="1" si="0"/>
        <v>非信贷类非标投资</v>
      </c>
      <c r="AA15" s="44">
        <f t="shared" si="1"/>
        <v>19</v>
      </c>
      <c r="AB15" s="44" t="str">
        <f t="shared" ref="AB15:AB78" si="8">IF(AA15&lt;&gt;"",CONCATENATE("J",AA15),"")</f>
        <v>J19</v>
      </c>
      <c r="AC15" s="89">
        <f t="shared" ca="1" si="3"/>
        <v>-1E-3</v>
      </c>
      <c r="AD15" s="89">
        <f t="shared" ca="1" si="4"/>
        <v>29.364763910168271</v>
      </c>
      <c r="AE15" s="89">
        <f t="shared" ca="1" si="5"/>
        <v>-9.9988704919815063E-4</v>
      </c>
      <c r="AF15" s="90">
        <f t="shared" ca="1" si="6"/>
        <v>1</v>
      </c>
    </row>
    <row r="16" spans="1:44" ht="16.5">
      <c r="B16" s="17" t="str">
        <f>存量业务到期收益率!B15</f>
        <v>其他债券</v>
      </c>
      <c r="C16" s="156">
        <f>存量业务到期结构!D15</f>
        <v>0.10942757266322931</v>
      </c>
      <c r="D16" s="155">
        <f>存量业务到期结构!E15</f>
        <v>1041.1154280786</v>
      </c>
      <c r="E16" s="91" t="str">
        <f>IF(存量业务到期结构!C15="","","Y")</f>
        <v>Y</v>
      </c>
      <c r="F16" s="91">
        <f t="shared" si="7"/>
        <v>16</v>
      </c>
      <c r="H16" s="145">
        <f>IF(E16="Y",SUMIF(新业务利率假设!$C$3:$AP$3,'Excel Solver'!$J$3,新业务利率假设!C15:AP15),0)</f>
        <v>4.0602499999999999</v>
      </c>
      <c r="I16" s="145">
        <f>SUMIF(业务毛增量_基准情景!$C$3:$AP$3,'Excel Solver'!$J$3,业务毛增量_基准情景!C15:AP15)</f>
        <v>17.76655014404335</v>
      </c>
      <c r="J16" s="146">
        <v>19.0422051584477</v>
      </c>
      <c r="K16" s="145">
        <f>SUMIF(业务净增量变动限制设置!$AQ$224:$CD$224,$J$3,业务净增量变动限制设置!AQ236:CD236)-0.001</f>
        <v>19.04220515844769</v>
      </c>
      <c r="L16" s="145">
        <f>SUMIF(业务净增量变动限制设置!$B$224:$AO$224,$J$3,业务净增量变动限制设置!B236:AO236)+0.001</f>
        <v>22.874170201660693</v>
      </c>
      <c r="M16" s="155">
        <f>IF($J$3=1,0,SUMIF(期末余额_优化情景!$C$3:$AP$3,$J$3-1,期末余额_优化情景!$C15:$AP15)+J16)</f>
        <v>1197.8616543339817</v>
      </c>
      <c r="N16" s="157">
        <f>J16*H16/100*$L$3</f>
        <v>3.221504728941136E-2</v>
      </c>
      <c r="O16" s="157">
        <f>I16*H16/100*$L$3</f>
        <v>3.005693134264667E-2</v>
      </c>
      <c r="Q16" s="156">
        <f>IF(RWA风险权重!C15="","",RWA风险权重!C15)</f>
        <v>0.50319999999999998</v>
      </c>
      <c r="S16" s="92">
        <f>I16*Q16</f>
        <v>8.9401280324826136</v>
      </c>
      <c r="T16" s="92">
        <f>J16*Q16</f>
        <v>9.5820376357308827</v>
      </c>
      <c r="U16" s="52"/>
      <c r="V16" s="52"/>
      <c r="W16" s="52"/>
      <c r="Y16" s="42">
        <v>11</v>
      </c>
      <c r="Z16" s="43" t="str">
        <f t="shared" ca="1" si="0"/>
        <v>存放中央银行款项</v>
      </c>
      <c r="AA16" s="44">
        <f t="shared" si="1"/>
        <v>20</v>
      </c>
      <c r="AB16" s="44" t="str">
        <f t="shared" si="8"/>
        <v>J20</v>
      </c>
      <c r="AC16" s="89">
        <f t="shared" ca="1" si="3"/>
        <v>14.944402025950444</v>
      </c>
      <c r="AD16" s="89">
        <f t="shared" ca="1" si="4"/>
        <v>14.946402025950443</v>
      </c>
      <c r="AE16" s="89">
        <f t="shared" ca="1" si="5"/>
        <v>14.944402025950399</v>
      </c>
      <c r="AF16" s="90">
        <f t="shared" ca="1" si="6"/>
        <v>1</v>
      </c>
      <c r="AH16" s="522" t="s">
        <v>215</v>
      </c>
      <c r="AI16" s="522"/>
      <c r="AJ16" s="522"/>
      <c r="AK16" s="522"/>
      <c r="AN16" t="s">
        <v>471</v>
      </c>
    </row>
    <row r="17" spans="2:40" ht="16.5">
      <c r="B17" s="16" t="str">
        <f>存量业务到期收益率!B16</f>
        <v>非标投资</v>
      </c>
      <c r="C17" s="156">
        <f>存量业务到期结构!D16</f>
        <v>0.20916742968902186</v>
      </c>
      <c r="D17" s="155">
        <f>存量业务到期结构!E16</f>
        <v>2516.4113122338995</v>
      </c>
      <c r="E17" s="91" t="str">
        <f>IF(存量业务到期结构!C16="","","Y")</f>
        <v/>
      </c>
      <c r="F17" s="91" t="str">
        <f t="shared" si="7"/>
        <v/>
      </c>
      <c r="H17" s="145"/>
      <c r="I17" s="145"/>
      <c r="J17" s="146">
        <v>0</v>
      </c>
      <c r="K17" s="145"/>
      <c r="L17" s="145"/>
      <c r="M17" s="155">
        <f>IF($J$3=1,0,SUMIF(期末余额_优化情景!$C$3:$AP$3,$J$3-1,期末余额_优化情景!$C16:$AP16)+J17)</f>
        <v>2275.4731714132427</v>
      </c>
      <c r="N17" s="157"/>
      <c r="O17" s="157"/>
      <c r="Q17" s="156" t="str">
        <f>IF(RWA风险权重!C16="","",RWA风险权重!C16)</f>
        <v/>
      </c>
      <c r="S17" s="92"/>
      <c r="T17" s="92"/>
      <c r="U17" s="52"/>
      <c r="V17" s="52"/>
      <c r="W17" s="52"/>
      <c r="Y17" s="42">
        <v>12</v>
      </c>
      <c r="Z17" s="43" t="str">
        <f t="shared" ca="1" si="0"/>
        <v>存放同业和其他金融机构款项 定期</v>
      </c>
      <c r="AA17" s="44">
        <f t="shared" si="1"/>
        <v>22</v>
      </c>
      <c r="AB17" s="44" t="str">
        <f t="shared" si="8"/>
        <v>J22</v>
      </c>
      <c r="AC17" s="89">
        <f t="shared" ca="1" si="3"/>
        <v>-1.8679902289675434</v>
      </c>
      <c r="AD17" s="89">
        <f t="shared" ca="1" si="4"/>
        <v>1.8679902289675434</v>
      </c>
      <c r="AE17" s="89">
        <f t="shared" ca="1" si="5"/>
        <v>-1.8679902289675401</v>
      </c>
      <c r="AF17" s="90">
        <f t="shared" ca="1" si="6"/>
        <v>1</v>
      </c>
      <c r="AH17" s="189" t="s">
        <v>216</v>
      </c>
      <c r="AI17" s="189"/>
      <c r="AJ17" s="189"/>
      <c r="AK17" s="78">
        <f>IF(ROUND(W5,2)=ROUND(AK6,2),1,0)</f>
        <v>1</v>
      </c>
      <c r="AL17" t="s">
        <v>470</v>
      </c>
      <c r="AM17" t="s">
        <v>471</v>
      </c>
      <c r="AN17" t="s">
        <v>471</v>
      </c>
    </row>
    <row r="18" spans="2:40" ht="16.5">
      <c r="B18" s="17" t="str">
        <f>存量业务到期收益率!B17</f>
        <v>信贷类非标投资</v>
      </c>
      <c r="C18" s="156">
        <f>存量业务到期结构!D17</f>
        <v>0.81223568885268871</v>
      </c>
      <c r="D18" s="155">
        <f>存量业务到期结构!E17</f>
        <v>2043.919075629</v>
      </c>
      <c r="E18" s="91" t="str">
        <f>IF(存量业务到期结构!C17="","","Y")</f>
        <v>Y</v>
      </c>
      <c r="F18" s="91">
        <f t="shared" si="7"/>
        <v>18</v>
      </c>
      <c r="H18" s="145">
        <f>IF(E18="Y",SUMIF(新业务利率假设!$C$3:$AP$3,'Excel Solver'!$J$3,新业务利率假设!C17:AP17),0)</f>
        <v>4.2300000000000004</v>
      </c>
      <c r="I18" s="145">
        <f>SUMIF(业务毛增量_基准情景!$C$3:$AP$3,'Excel Solver'!$J$3,业务毛增量_基准情景!C17:AP17)</f>
        <v>46.384</v>
      </c>
      <c r="J18" s="146">
        <v>40.133000000000003</v>
      </c>
      <c r="K18" s="145">
        <f>SUMIF(业务净增量变动限制设置!$AQ$224:$CD$224,$J$3,业务净增量变动限制设置!AQ238:CD238)-0.001</f>
        <v>40.133000000000003</v>
      </c>
      <c r="L18" s="145">
        <f>SUMIF(业务净增量变动限制设置!$B$224:$AO$224,$J$3,业务净增量变动限制设置!B238:AO238)+0.001</f>
        <v>52.634999999999998</v>
      </c>
      <c r="M18" s="155">
        <f>IF($J$3=1,0,SUMIF(期末余额_优化情景!$C$3:$AP$3,$J$3-1,期末余额_优化情景!$C17:$AP17)+J18)</f>
        <v>1336.8140410743003</v>
      </c>
      <c r="N18" s="157">
        <f>J18*H18/100*$L$3</f>
        <v>7.073441250000001E-2</v>
      </c>
      <c r="O18" s="157">
        <f>I18*H18/100*$L$3</f>
        <v>8.1751800000000013E-2</v>
      </c>
      <c r="Q18" s="156">
        <f>IF(RWA风险权重!C17="","",RWA风险权重!C17)</f>
        <v>0.85929999999999995</v>
      </c>
      <c r="S18" s="92">
        <f>I18*Q18</f>
        <v>39.857771199999995</v>
      </c>
      <c r="T18" s="92">
        <f>J18*Q18</f>
        <v>34.486286900000003</v>
      </c>
      <c r="U18" s="52"/>
      <c r="V18" s="52"/>
      <c r="W18" s="52"/>
      <c r="Y18" s="42">
        <v>13</v>
      </c>
      <c r="Z18" s="43" t="str">
        <f t="shared" ca="1" si="0"/>
        <v>存放同业和其他金融机构款项 活期</v>
      </c>
      <c r="AA18" s="44">
        <f t="shared" si="1"/>
        <v>23</v>
      </c>
      <c r="AB18" s="44" t="str">
        <f t="shared" si="8"/>
        <v>J23</v>
      </c>
      <c r="AC18" s="89">
        <f t="shared" ca="1" si="3"/>
        <v>-1E-3</v>
      </c>
      <c r="AD18" s="89">
        <f t="shared" ca="1" si="4"/>
        <v>16.445988621336973</v>
      </c>
      <c r="AE18" s="89">
        <f t="shared" ca="1" si="5"/>
        <v>-1E-3</v>
      </c>
      <c r="AF18" s="90">
        <f t="shared" ca="1" si="6"/>
        <v>1</v>
      </c>
      <c r="AH18" s="189" t="s">
        <v>217</v>
      </c>
      <c r="AI18" s="189"/>
      <c r="AJ18" s="189"/>
      <c r="AK18" s="78">
        <f>IF(ROUND(W6,2)=ROUND(AK7,2),1,0)</f>
        <v>1</v>
      </c>
    </row>
    <row r="19" spans="2:40" ht="16.5">
      <c r="B19" s="17" t="str">
        <f>存量业务到期收益率!B18</f>
        <v>非信贷类非标投资</v>
      </c>
      <c r="C19" s="156">
        <f>存量业务到期结构!D18</f>
        <v>0.18776431114731129</v>
      </c>
      <c r="D19" s="155">
        <f>存量业务到期结构!E18</f>
        <v>472.49223660489992</v>
      </c>
      <c r="E19" s="91" t="str">
        <f>IF(存量业务到期结构!C18="","","Y")</f>
        <v>Y</v>
      </c>
      <c r="F19" s="91">
        <f t="shared" si="7"/>
        <v>19</v>
      </c>
      <c r="H19" s="145">
        <f>IF(E19="Y",SUMIF(新业务利率假设!$C$3:$AP$3,'Excel Solver'!$J$3,新业务利率假设!C18:AP18),0)</f>
        <v>3.6999999999999997</v>
      </c>
      <c r="I19" s="145">
        <f>SUMIF(业务毛增量_基准情景!$C$3:$AP$3,'Excel Solver'!$J$3,业务毛增量_基准情景!C18:AP18)</f>
        <v>0</v>
      </c>
      <c r="J19" s="146">
        <v>-9.9988704919815063E-4</v>
      </c>
      <c r="K19" s="145">
        <f>SUMIF(业务净增量变动限制设置!$AQ$224:$CD$224,$J$3,业务净增量变动限制设置!AQ239:CD239)-0.001</f>
        <v>-1E-3</v>
      </c>
      <c r="L19" s="145">
        <f>SUMIF(业务净增量变动限制设置!$B$224:$AO$224,$J$3,业务净增量变动限制设置!B239:AO239)+0.001</f>
        <v>29.364763910168271</v>
      </c>
      <c r="M19" s="155">
        <f>IF($J$3=1,0,SUMIF(期末余额_优化情景!$C$3:$AP$3,$J$3-1,期末余额_优化情景!$C18:$AP18)+J19)</f>
        <v>978.7911304518932</v>
      </c>
      <c r="N19" s="157">
        <f>J19*H19/100*$L$3</f>
        <v>-1.5414925341804822E-6</v>
      </c>
      <c r="O19" s="157">
        <f>I19*H19/100*$L$3</f>
        <v>0</v>
      </c>
      <c r="Q19" s="156">
        <f>IF(RWA风险权重!C18="","",RWA风险权重!C18)</f>
        <v>0.25</v>
      </c>
      <c r="S19" s="92">
        <f>I19*Q19</f>
        <v>0</v>
      </c>
      <c r="T19" s="92">
        <f>J19*Q19</f>
        <v>-2.4997176229953766E-4</v>
      </c>
      <c r="U19" s="52"/>
      <c r="V19" s="52"/>
      <c r="W19" s="52"/>
      <c r="Y19" s="42">
        <v>14</v>
      </c>
      <c r="Z19" s="43" t="str">
        <f t="shared" ca="1" si="0"/>
        <v>拆出资金</v>
      </c>
      <c r="AA19" s="44">
        <f t="shared" si="1"/>
        <v>24</v>
      </c>
      <c r="AB19" s="44" t="str">
        <f t="shared" si="8"/>
        <v>J24</v>
      </c>
      <c r="AC19" s="89">
        <f t="shared" ca="1" si="3"/>
        <v>-31.308244142955093</v>
      </c>
      <c r="AD19" s="89">
        <f t="shared" ca="1" si="4"/>
        <v>31.308244142955093</v>
      </c>
      <c r="AE19" s="89">
        <f t="shared" ca="1" si="5"/>
        <v>-31.3082441429551</v>
      </c>
      <c r="AF19" s="90">
        <f t="shared" ca="1" si="6"/>
        <v>1</v>
      </c>
      <c r="AH19" s="189" t="s">
        <v>218</v>
      </c>
      <c r="AI19" s="189"/>
      <c r="AJ19" s="189"/>
      <c r="AK19" s="78">
        <f>IF(ROUND(W9,4)&gt;=AK10,1,0)</f>
        <v>0</v>
      </c>
    </row>
    <row r="20" spans="2:40" ht="16.5">
      <c r="B20" s="20" t="str">
        <f>存量业务到期收益率!B19</f>
        <v>存放中央银行款项</v>
      </c>
      <c r="C20" s="156">
        <f>存量业务到期结构!D19</f>
        <v>7.9779673981715898E-2</v>
      </c>
      <c r="D20" s="155">
        <f>存量业务到期结构!E19</f>
        <v>4429.0985555796096</v>
      </c>
      <c r="E20" s="91" t="str">
        <f>IF(存量业务到期结构!C19="","","Y")</f>
        <v>Y</v>
      </c>
      <c r="F20" s="91">
        <f t="shared" si="7"/>
        <v>20</v>
      </c>
      <c r="H20" s="145">
        <f>IF(E20="Y",SUMIF(新业务利率假设!$C$3:$AP$3,'Excel Solver'!$J$3,新业务利率假设!C19:AP19),0)</f>
        <v>1.5999999999999999</v>
      </c>
      <c r="I20" s="145">
        <f>SUMIF(业务毛增量_基准情景!$C$3:$AP$3,'Excel Solver'!$J$3,业务毛增量_基准情景!C19:AP19)</f>
        <v>14.945402025950443</v>
      </c>
      <c r="J20" s="146">
        <v>14.944402025950399</v>
      </c>
      <c r="K20" s="145">
        <f>SUMIF(业务净增量变动限制设置!$AQ$224:$CD$224,$J$3,业务净增量变动限制设置!AQ240:CD240)-0.001</f>
        <v>14.944402025950444</v>
      </c>
      <c r="L20" s="145">
        <f>SUMIF(业务净增量变动限制设置!$B$224:$AO$224,$J$3,业务净增量变动限制设置!B240:AO240)+0.001</f>
        <v>14.946402025950443</v>
      </c>
      <c r="M20" s="155">
        <f>IF($J$3=1,0,SUMIF(期末余额_优化情景!$C$3:$AP$3,$J$3-1,期末余额_优化情景!$C19:$AP19)+J20)</f>
        <v>3964.404440022081</v>
      </c>
      <c r="N20" s="157">
        <f>J20*H20/100*$L$3</f>
        <v>9.9629346839669314E-3</v>
      </c>
      <c r="O20" s="157">
        <f>I20*H20/100*$L$3</f>
        <v>9.9636013506336288E-3</v>
      </c>
      <c r="Q20" s="156">
        <f>IF(RWA风险权重!C19="","",RWA风险权重!C19)</f>
        <v>0</v>
      </c>
      <c r="S20" s="92">
        <f>I20*Q20</f>
        <v>0</v>
      </c>
      <c r="T20" s="92">
        <f>J20*Q20</f>
        <v>0</v>
      </c>
      <c r="U20" s="52"/>
      <c r="V20" s="52"/>
      <c r="W20" s="52"/>
      <c r="Y20" s="42">
        <v>15</v>
      </c>
      <c r="Z20" s="43" t="str">
        <f t="shared" ca="1" si="0"/>
        <v>买入返售债券</v>
      </c>
      <c r="AA20" s="44">
        <f t="shared" si="1"/>
        <v>26</v>
      </c>
      <c r="AB20" s="44" t="str">
        <f t="shared" si="8"/>
        <v>J26</v>
      </c>
      <c r="AC20" s="89">
        <f t="shared" ca="1" si="3"/>
        <v>-360.00099999999998</v>
      </c>
      <c r="AD20" s="89">
        <f t="shared" ca="1" si="4"/>
        <v>-209.999</v>
      </c>
      <c r="AE20" s="89">
        <f t="shared" ca="1" si="5"/>
        <v>-259.46768575356487</v>
      </c>
      <c r="AF20" s="90">
        <f t="shared" ca="1" si="6"/>
        <v>1</v>
      </c>
      <c r="AH20" s="189" t="s">
        <v>219</v>
      </c>
      <c r="AI20" s="189"/>
      <c r="AJ20" s="189"/>
      <c r="AK20" s="78">
        <f>IF(ROUND(W7,2)&lt;=AK8,1,0)</f>
        <v>1</v>
      </c>
    </row>
    <row r="21" spans="2:40" ht="16.5">
      <c r="B21" s="15" t="str">
        <f>存量业务到期收益率!B20</f>
        <v>存放同业和其他金融机构款项</v>
      </c>
      <c r="C21" s="156">
        <f>存量业务到期结构!D20</f>
        <v>7.3444932488928088E-3</v>
      </c>
      <c r="D21" s="155">
        <f>存量业务到期结构!E20</f>
        <v>407.74150628380005</v>
      </c>
      <c r="E21" s="91" t="str">
        <f>IF(存量业务到期结构!C20="","","Y")</f>
        <v/>
      </c>
      <c r="F21" s="91" t="str">
        <f t="shared" si="7"/>
        <v/>
      </c>
      <c r="H21" s="145"/>
      <c r="I21" s="145"/>
      <c r="J21" s="146">
        <v>0</v>
      </c>
      <c r="K21" s="145"/>
      <c r="L21" s="145"/>
      <c r="M21" s="155">
        <f>IF($J$3=1,0,SUMIF(期末余额_优化情景!$C$3:$AP$3,$J$3-1,期末余额_优化情景!$C20:$AP20)+J21)</f>
        <v>366.23957700609003</v>
      </c>
      <c r="N21" s="157"/>
      <c r="O21" s="157"/>
      <c r="Q21" s="156" t="str">
        <f>IF(RWA风险权重!C20="","",RWA风险权重!C20)</f>
        <v/>
      </c>
      <c r="S21" s="92"/>
      <c r="T21" s="92"/>
      <c r="U21" s="52"/>
      <c r="V21" s="52"/>
      <c r="W21" s="52"/>
      <c r="Y21" s="42">
        <v>16</v>
      </c>
      <c r="Z21" s="43" t="str">
        <f t="shared" ca="1" si="0"/>
        <v>买入返售贷款</v>
      </c>
      <c r="AA21" s="44">
        <f t="shared" si="1"/>
        <v>27</v>
      </c>
      <c r="AB21" s="44" t="str">
        <f t="shared" si="8"/>
        <v>J27</v>
      </c>
      <c r="AC21" s="89">
        <f t="shared" ca="1" si="3"/>
        <v>0</v>
      </c>
      <c r="AD21" s="89">
        <f t="shared" ca="1" si="4"/>
        <v>0</v>
      </c>
      <c r="AE21" s="89">
        <f t="shared" ca="1" si="5"/>
        <v>0</v>
      </c>
      <c r="AF21" s="90">
        <f t="shared" ca="1" si="6"/>
        <v>1</v>
      </c>
      <c r="AH21" s="189" t="s">
        <v>220</v>
      </c>
      <c r="AI21" s="189"/>
      <c r="AJ21" s="189"/>
      <c r="AK21" s="78">
        <f ca="1">IF(COUNTIF($AF$6:$AF$76,1)&lt;COUNT(AF6:AF76),0,1)</f>
        <v>1</v>
      </c>
    </row>
    <row r="22" spans="2:40" ht="16.5">
      <c r="B22" s="22" t="str">
        <f>存量业务到期收益率!B21</f>
        <v>存放同业和其他金融机构款项 定期</v>
      </c>
      <c r="C22" s="156">
        <f>存量业务到期结构!D21</f>
        <v>0.12869829571722682</v>
      </c>
      <c r="D22" s="155">
        <f>存量业务到期结构!E21</f>
        <v>52.4756369519</v>
      </c>
      <c r="E22" s="91" t="str">
        <f>IF(存量业务到期结构!C21="","","Y")</f>
        <v>Y</v>
      </c>
      <c r="F22" s="91">
        <f t="shared" si="7"/>
        <v>22</v>
      </c>
      <c r="H22" s="145">
        <f>IF(E22="Y",SUMIF(新业务利率假设!$C$3:$AP$3,'Excel Solver'!$J$3,新业务利率假设!C21:AP21),0)</f>
        <v>3.3000000000000003</v>
      </c>
      <c r="I22" s="145">
        <f>SUMIF(业务毛增量_基准情景!$C$3:$AP$3,'Excel Solver'!$J$3,业务毛增量_基准情景!C21:AP21)</f>
        <v>0</v>
      </c>
      <c r="J22" s="146">
        <v>-1.8679902289675401</v>
      </c>
      <c r="K22" s="145">
        <f>SUMIF(业务净增量变动限制设置!$AQ$224:$CD$224,$J$3,业务净增量变动限制设置!AQ242:CD242)-0.001</f>
        <v>-1.8679902289675434</v>
      </c>
      <c r="L22" s="145">
        <f>SUMIF(业务净增量变动限制设置!$B$224:$AO$224,$J$3,业务净增量变动限制设置!B242:AO242)+0.001</f>
        <v>1.8679902289675434</v>
      </c>
      <c r="M22" s="155">
        <f>IF($J$3=1,0,SUMIF(期末余额_优化情景!$C$3:$AP$3,$J$3-1,期末余额_优化情景!$C21:$AP21)+J22)</f>
        <v>35.471814350383326</v>
      </c>
      <c r="N22" s="157">
        <f>J22*H22/100*$L$3</f>
        <v>-2.5684865648303678E-3</v>
      </c>
      <c r="O22" s="157">
        <f>I22*H22/100*$L$3</f>
        <v>0</v>
      </c>
      <c r="Q22" s="156">
        <f>IF(RWA风险权重!C21="","",RWA风险权重!C21)</f>
        <v>0.35</v>
      </c>
      <c r="S22" s="92">
        <f>I22*Q22</f>
        <v>0</v>
      </c>
      <c r="T22" s="92">
        <f>J22*Q22</f>
        <v>-0.65379658013863895</v>
      </c>
      <c r="U22" s="52"/>
      <c r="V22" s="52"/>
      <c r="W22" s="52"/>
      <c r="Y22" s="42">
        <v>17</v>
      </c>
      <c r="Z22" s="43" t="str">
        <f t="shared" ca="1" si="0"/>
        <v>买入返售票据</v>
      </c>
      <c r="AA22" s="44">
        <f t="shared" si="1"/>
        <v>28</v>
      </c>
      <c r="AB22" s="44" t="str">
        <f t="shared" si="8"/>
        <v>J28</v>
      </c>
      <c r="AC22" s="89">
        <f t="shared" ca="1" si="3"/>
        <v>-1.8632105329498461</v>
      </c>
      <c r="AD22" s="89">
        <f t="shared" ca="1" si="4"/>
        <v>1.8632105329498461</v>
      </c>
      <c r="AE22" s="89">
        <f t="shared" ca="1" si="5"/>
        <v>-1.7583776830166986</v>
      </c>
      <c r="AF22" s="90">
        <f t="shared" ca="1" si="6"/>
        <v>1</v>
      </c>
      <c r="AH22" s="189" t="s">
        <v>459</v>
      </c>
      <c r="AI22" s="189"/>
      <c r="AJ22" s="189"/>
      <c r="AK22" s="78">
        <f>IF(W8=AK9,1,0)</f>
        <v>1</v>
      </c>
    </row>
    <row r="23" spans="2:40" ht="16.5">
      <c r="B23" s="21" t="str">
        <f>存量业务到期收益率!B22</f>
        <v>存放同业和其他金融机构款项 活期</v>
      </c>
      <c r="C23" s="156">
        <f>存量业务到期结构!D22</f>
        <v>0.87130170428277309</v>
      </c>
      <c r="D23" s="155">
        <f>存量业务到期结构!E22</f>
        <v>355.26586933190003</v>
      </c>
      <c r="E23" s="91" t="str">
        <f>IF(存量业务到期结构!C22="","","Y")</f>
        <v>Y</v>
      </c>
      <c r="F23" s="91">
        <f t="shared" si="7"/>
        <v>23</v>
      </c>
      <c r="H23" s="145">
        <f>IF(E23="Y",SUMIF(新业务利率假设!$C$3:$AP$3,'Excel Solver'!$J$3,新业务利率假设!C22:AP22),0)</f>
        <v>1.5</v>
      </c>
      <c r="I23" s="145">
        <f>SUMIF(业务毛增量_基准情景!$C$3:$AP$3,'Excel Solver'!$J$3,业务毛增量_基准情景!C22:AP22)</f>
        <v>0</v>
      </c>
      <c r="J23" s="146">
        <v>-1E-3</v>
      </c>
      <c r="K23" s="145">
        <f>SUMIF(业务净增量变动限制设置!$AQ$224:$CD$224,$J$3,业务净增量变动限制设置!AQ243:CD243)-0.001</f>
        <v>-1E-3</v>
      </c>
      <c r="L23" s="145">
        <f>SUMIF(业务净增量变动限制设置!$B$224:$AO$224,$J$3,业务净增量变动限制设置!B243:AO243)+0.001</f>
        <v>16.445988621336973</v>
      </c>
      <c r="M23" s="155">
        <f>IF($J$3=1,0,SUMIF(期末余额_优化情景!$C$3:$AP$3,$J$3-1,期末余额_优化情景!$C22:$AP22)+J23)</f>
        <v>328.89877242673941</v>
      </c>
      <c r="N23" s="157">
        <f>J23*H23/100*$L$3</f>
        <v>-6.2499999999999995E-7</v>
      </c>
      <c r="O23" s="157">
        <f>I23*H23/100*$L$3</f>
        <v>0</v>
      </c>
      <c r="Q23" s="156">
        <f>IF(RWA风险权重!C22="","",RWA风险权重!C22)</f>
        <v>0.2</v>
      </c>
      <c r="S23" s="92">
        <f>I23*Q23</f>
        <v>0</v>
      </c>
      <c r="T23" s="92">
        <f>J23*Q23</f>
        <v>-2.0000000000000001E-4</v>
      </c>
      <c r="U23" s="52"/>
      <c r="V23" s="52"/>
      <c r="W23" s="52"/>
      <c r="Y23" s="42">
        <v>18</v>
      </c>
      <c r="Z23" s="43" t="str">
        <f t="shared" ca="1" si="0"/>
        <v>买入返售其他</v>
      </c>
      <c r="AA23" s="44">
        <f t="shared" si="1"/>
        <v>29</v>
      </c>
      <c r="AB23" s="44" t="str">
        <f t="shared" si="8"/>
        <v>J29</v>
      </c>
      <c r="AC23" s="89">
        <f t="shared" ca="1" si="3"/>
        <v>-3.9297695552423323E-2</v>
      </c>
      <c r="AD23" s="89">
        <f t="shared" ca="1" si="4"/>
        <v>3.9297695552423323E-2</v>
      </c>
      <c r="AE23" s="89">
        <f t="shared" ca="1" si="5"/>
        <v>3.9297695552423302E-2</v>
      </c>
      <c r="AF23" s="90">
        <f t="shared" ca="1" si="6"/>
        <v>1</v>
      </c>
      <c r="AH23" s="189" t="s">
        <v>221</v>
      </c>
      <c r="AI23" s="189"/>
      <c r="AJ23" s="189"/>
      <c r="AK23" s="78" t="str">
        <f ca="1">IF(SUM(AK17:AK22)=6,"N","Y")</f>
        <v>Y</v>
      </c>
    </row>
    <row r="24" spans="2:40" ht="16.5">
      <c r="B24" s="15" t="str">
        <f>存量业务到期收益率!B23</f>
        <v>拆出资金</v>
      </c>
      <c r="C24" s="156">
        <f>存量业务到期结构!D23</f>
        <v>3.1314772642032661E-2</v>
      </c>
      <c r="D24" s="155">
        <f>存量业务到期结构!E23</f>
        <v>1738.4906123947997</v>
      </c>
      <c r="E24" s="91" t="str">
        <f>IF(存量业务到期结构!C23="","","Y")</f>
        <v>Y</v>
      </c>
      <c r="F24" s="91">
        <f t="shared" si="7"/>
        <v>24</v>
      </c>
      <c r="H24" s="145">
        <f>IF(E24="Y",SUMIF(新业务利率假设!$C$3:$AP$3,'Excel Solver'!$J$3,新业务利率假设!C23:AP23),0)</f>
        <v>3.8</v>
      </c>
      <c r="I24" s="145">
        <f>SUMIF(业务毛增量_基准情景!$C$3:$AP$3,'Excel Solver'!$J$3,业务毛增量_基准情景!C23:AP23)</f>
        <v>0</v>
      </c>
      <c r="J24" s="146">
        <v>-31.3082441429551</v>
      </c>
      <c r="K24" s="145">
        <f>SUMIF(业务净增量变动限制设置!$AQ$224:$CD$224,$J$3,业务净增量变动限制设置!AQ244:CD244)-0.001</f>
        <v>-31.308244142955093</v>
      </c>
      <c r="L24" s="145">
        <f>SUMIF(业务净增量变动限制设置!$B$224:$AO$224,$J$3,业务净增量变动限制设置!B244:AO244)+0.001</f>
        <v>31.308244142955093</v>
      </c>
      <c r="M24" s="155">
        <f>IF($J$3=1,0,SUMIF(期末余额_优化情景!$C$3:$AP$3,$J$3-1,期末余额_优化情景!$C23:$AP23)+J24)</f>
        <v>1534.0539630047995</v>
      </c>
      <c r="N24" s="157"/>
      <c r="O24" s="157"/>
      <c r="Q24" s="156">
        <f>IF(RWA风险权重!C23="","",RWA风险权重!C23)</f>
        <v>0.53610000000000002</v>
      </c>
      <c r="S24" s="92">
        <f>I24*Q24</f>
        <v>0</v>
      </c>
      <c r="T24" s="92">
        <f>J24*Q24</f>
        <v>-16.784349685038229</v>
      </c>
      <c r="U24" s="52"/>
      <c r="V24" s="52"/>
      <c r="W24" s="52"/>
      <c r="Y24" s="42">
        <v>19</v>
      </c>
      <c r="Z24" s="43" t="str">
        <f t="shared" ca="1" si="0"/>
        <v>一般对公定期存款</v>
      </c>
      <c r="AA24" s="44">
        <f t="shared" si="1"/>
        <v>33</v>
      </c>
      <c r="AB24" s="44" t="str">
        <f t="shared" si="8"/>
        <v>J33</v>
      </c>
      <c r="AC24" s="89">
        <f t="shared" ca="1" si="3"/>
        <v>-19.844199591272922</v>
      </c>
      <c r="AD24" s="89">
        <f t="shared" ca="1" si="4"/>
        <v>-3.0942085257869301</v>
      </c>
      <c r="AE24" s="89">
        <f t="shared" ca="1" si="5"/>
        <v>-19.844199591272901</v>
      </c>
      <c r="AF24" s="90">
        <f t="shared" ca="1" si="6"/>
        <v>1</v>
      </c>
      <c r="AK24" s="78">
        <f>period_num</f>
        <v>13</v>
      </c>
    </row>
    <row r="25" spans="2:40" ht="16.5">
      <c r="B25" s="15" t="str">
        <f>存量业务到期收益率!B24</f>
        <v>买入返售金融资产</v>
      </c>
      <c r="C25" s="156">
        <f>存量业务到期结构!D24</f>
        <v>4.6812762844208738E-2</v>
      </c>
      <c r="D25" s="155">
        <f>存量业务到期结构!E24</f>
        <v>2598.8867834117</v>
      </c>
      <c r="E25" s="91" t="str">
        <f>IF(存量业务到期结构!C24="","","Y")</f>
        <v/>
      </c>
      <c r="F25" s="91" t="str">
        <f t="shared" si="7"/>
        <v/>
      </c>
      <c r="H25" s="145"/>
      <c r="I25" s="145"/>
      <c r="J25" s="146">
        <v>0</v>
      </c>
      <c r="K25" s="145"/>
      <c r="L25" s="145"/>
      <c r="M25" s="155">
        <f>IF($J$3=1,0,SUMIF(期末余额_优化情景!$C$3:$AP$3,$J$3-1,期末余额_优化情景!$C24:$AP24)+J25)</f>
        <v>1771.1428728269777</v>
      </c>
      <c r="N25" s="157"/>
      <c r="O25" s="157"/>
      <c r="Q25" s="156" t="str">
        <f>IF(RWA风险权重!C24="","",RWA风险权重!C24)</f>
        <v/>
      </c>
      <c r="S25" s="92"/>
      <c r="T25" s="92"/>
      <c r="U25" s="52"/>
      <c r="V25" s="52"/>
      <c r="W25" s="52"/>
      <c r="Y25" s="42">
        <v>20</v>
      </c>
      <c r="Z25" s="43" t="str">
        <f t="shared" ca="1" si="0"/>
        <v>对公结构性存款</v>
      </c>
      <c r="AA25" s="44">
        <f t="shared" si="1"/>
        <v>34</v>
      </c>
      <c r="AB25" s="44" t="str">
        <f t="shared" si="8"/>
        <v>J34</v>
      </c>
      <c r="AC25" s="89">
        <f t="shared" ca="1" si="3"/>
        <v>64.649000000000001</v>
      </c>
      <c r="AD25" s="89">
        <f t="shared" ca="1" si="4"/>
        <v>95.65100000000001</v>
      </c>
      <c r="AE25" s="89">
        <f t="shared" ca="1" si="5"/>
        <v>64.649000000000001</v>
      </c>
      <c r="AF25" s="90">
        <f t="shared" ca="1" si="6"/>
        <v>1</v>
      </c>
    </row>
    <row r="26" spans="2:40" ht="16.5">
      <c r="B26" s="17" t="str">
        <f>存量业务到期收益率!B25</f>
        <v>买入返售债券</v>
      </c>
      <c r="C26" s="156">
        <f>存量业务到期结构!D25</f>
        <v>0.98692470806015997</v>
      </c>
      <c r="D26" s="155">
        <f>存量业务到期结构!E25</f>
        <v>2564.9055800000001</v>
      </c>
      <c r="E26" s="91" t="str">
        <f>IF(存量业务到期结构!C25="","","Y")</f>
        <v>Y</v>
      </c>
      <c r="F26" s="91">
        <f t="shared" si="7"/>
        <v>26</v>
      </c>
      <c r="H26" s="145">
        <f>IF(E26="Y",SUMIF(新业务利率假设!$C$3:$AP$3,'Excel Solver'!$J$3,新业务利率假设!C25:AP25),0)</f>
        <v>2.60575</v>
      </c>
      <c r="I26" s="145">
        <f>SUMIF(业务毛增量_基准情景!$C$3:$AP$3,'Excel Solver'!$J$3,业务毛增量_基准情景!C25:AP25)</f>
        <v>-300</v>
      </c>
      <c r="J26" s="146">
        <v>-259.46768575356487</v>
      </c>
      <c r="K26" s="145">
        <f>SUMIF(业务净增量变动限制设置!$AQ$224:$CD$224,$J$3,业务净增量变动限制设置!AQ246:CD246)-0.001</f>
        <v>-360.00099999999998</v>
      </c>
      <c r="L26" s="145">
        <f>SUMIF(业务净增量变动限制设置!$B$224:$AO$224,$J$3,业务净增量变动限制设置!B246:AO246)+0.001</f>
        <v>-209.999</v>
      </c>
      <c r="M26" s="155">
        <f>IF($J$3=1,0,SUMIF(期末余额_优化情景!$C$3:$AP$3,$J$3-1,期末余额_优化情景!$C25:$AP25)+J26)</f>
        <v>1416.6497756482988</v>
      </c>
      <c r="N26" s="157">
        <f>J26*H26/100*$L$3</f>
        <v>-0.2817116342301465</v>
      </c>
      <c r="O26" s="157">
        <f>I26*H26/100*$L$3</f>
        <v>-0.32571875</v>
      </c>
      <c r="Q26" s="156">
        <f>IF(RWA风险权重!C25="","",RWA风险权重!C25)</f>
        <v>5.04E-2</v>
      </c>
      <c r="S26" s="92">
        <f>I26*Q26</f>
        <v>-15.120000000000001</v>
      </c>
      <c r="T26" s="92">
        <f>J26*Q26</f>
        <v>-13.077171361979669</v>
      </c>
      <c r="U26" s="52"/>
      <c r="V26" s="52"/>
      <c r="W26" s="52"/>
      <c r="Y26" s="42">
        <v>21</v>
      </c>
      <c r="Z26" s="43" t="str">
        <f t="shared" ca="1" si="0"/>
        <v>对公大额存单</v>
      </c>
      <c r="AA26" s="44">
        <f t="shared" si="1"/>
        <v>35</v>
      </c>
      <c r="AB26" s="44" t="str">
        <f t="shared" si="8"/>
        <v>J35</v>
      </c>
      <c r="AC26" s="89">
        <f t="shared" ca="1" si="3"/>
        <v>13.099</v>
      </c>
      <c r="AD26" s="89">
        <f t="shared" ca="1" si="4"/>
        <v>30.601000000000003</v>
      </c>
      <c r="AE26" s="89">
        <f t="shared" ca="1" si="5"/>
        <v>13.099</v>
      </c>
      <c r="AF26" s="90">
        <f t="shared" ca="1" si="6"/>
        <v>1</v>
      </c>
    </row>
    <row r="27" spans="2:40" ht="16.5">
      <c r="B27" s="17" t="str">
        <f>存量业务到期收益率!B26</f>
        <v>买入返售贷款</v>
      </c>
      <c r="C27" s="156">
        <f>存量业务到期结构!D26</f>
        <v>0</v>
      </c>
      <c r="D27" s="155">
        <f>存量业务到期结构!E26</f>
        <v>0</v>
      </c>
      <c r="E27" s="91" t="s">
        <v>514</v>
      </c>
      <c r="F27" s="91">
        <f t="shared" si="7"/>
        <v>27</v>
      </c>
      <c r="H27" s="145">
        <f>IF(E27="Y",SUMIF(新业务利率假设!$C$3:$AP$3,'Excel Solver'!$J$3,新业务利率假设!C26:AP26),0)</f>
        <v>0</v>
      </c>
      <c r="I27" s="145">
        <f>SUMIF(业务毛增量_基准情景!$C$3:$AP$3,'Excel Solver'!$J$3,业务毛增量_基准情景!C26:AP26)</f>
        <v>0</v>
      </c>
      <c r="J27" s="146">
        <v>0</v>
      </c>
      <c r="K27" s="145">
        <f>SUMIF(业务净增量变动限制设置!$AQ$224:$CD$224,$J$3,业务净增量变动限制设置!AQ247:CD247)</f>
        <v>0</v>
      </c>
      <c r="L27" s="145">
        <f>SUMIF(业务净增量变动限制设置!$B$224:$AO$224,$J$3,业务净增量变动限制设置!B247:AO247)</f>
        <v>0</v>
      </c>
      <c r="M27" s="155">
        <f>IF($J$3=1,0,SUMIF(期末余额_优化情景!$C$3:$AP$3,$J$3-1,期末余额_优化情景!$C26:$AP26)+J27)</f>
        <v>0</v>
      </c>
      <c r="N27" s="157">
        <f>J27*H27/100*$L$3</f>
        <v>0</v>
      </c>
      <c r="O27" s="157">
        <f>I27*H27/100*$L$3</f>
        <v>0</v>
      </c>
      <c r="Q27" s="156">
        <f>IF(RWA风险权重!C26="","",RWA风险权重!C26)</f>
        <v>0</v>
      </c>
      <c r="S27" s="92">
        <f>I27*Q27</f>
        <v>0</v>
      </c>
      <c r="T27" s="92">
        <f>J27*Q27</f>
        <v>0</v>
      </c>
      <c r="U27" s="52"/>
      <c r="V27" s="52"/>
      <c r="W27" s="52"/>
      <c r="Y27" s="42">
        <v>22</v>
      </c>
      <c r="Z27" s="43" t="str">
        <f t="shared" ca="1" si="0"/>
        <v>对公协议存款</v>
      </c>
      <c r="AA27" s="44">
        <f t="shared" si="1"/>
        <v>36</v>
      </c>
      <c r="AB27" s="44" t="str">
        <f t="shared" si="8"/>
        <v>J36</v>
      </c>
      <c r="AC27" s="89">
        <f t="shared" ca="1" si="3"/>
        <v>0.29899999999999999</v>
      </c>
      <c r="AD27" s="89">
        <f t="shared" ca="1" si="4"/>
        <v>0.30099999999999999</v>
      </c>
      <c r="AE27" s="89">
        <f t="shared" ca="1" si="5"/>
        <v>0.29900000776880153</v>
      </c>
      <c r="AF27" s="90">
        <f t="shared" ca="1" si="6"/>
        <v>1</v>
      </c>
    </row>
    <row r="28" spans="2:40" ht="16.5">
      <c r="B28" s="17" t="str">
        <f>存量业务到期收益率!B27</f>
        <v>买入返售票据</v>
      </c>
      <c r="C28" s="156">
        <f>存量业务到期结构!D27</f>
        <v>1.2305731675512443E-2</v>
      </c>
      <c r="D28" s="155">
        <f>存量业务到期结构!E27</f>
        <v>31.981203411700001</v>
      </c>
      <c r="E28" s="91" t="str">
        <f>IF(存量业务到期结构!C27="","","Y")</f>
        <v>Y</v>
      </c>
      <c r="F28" s="91">
        <f t="shared" si="7"/>
        <v>28</v>
      </c>
      <c r="H28" s="145">
        <f>IF(E28="Y",SUMIF(新业务利率假设!$C$3:$AP$3,'Excel Solver'!$J$3,新业务利率假设!C27:AP27),0)</f>
        <v>2.9000000000000004</v>
      </c>
      <c r="I28" s="145">
        <f>SUMIF(业务毛增量_基准情景!$C$3:$AP$3,'Excel Solver'!$J$3,业务毛增量_基准情景!C27:AP27)</f>
        <v>0</v>
      </c>
      <c r="J28" s="146">
        <v>-1.7583776830166986</v>
      </c>
      <c r="K28" s="145">
        <f>SUMIF(业务净增量变动限制设置!$AQ$224:$CD$224,$J$3,业务净增量变动限制设置!AQ248:CD248)-0.001</f>
        <v>-1.8632105329498461</v>
      </c>
      <c r="L28" s="145">
        <f>SUMIF(业务净增量变动限制设置!$B$224:$AO$224,$J$3,业务净增量变动限制设置!B248:AO248)+0.001</f>
        <v>1.8632105329498461</v>
      </c>
      <c r="M28" s="155">
        <f>IF($J$3=1,0,SUMIF(期末余额_优化情景!$C$3:$AP$3,$J$3-1,期末余额_优化情景!$C27:$AP27)+J28)</f>
        <v>91.352148964475603</v>
      </c>
      <c r="N28" s="157">
        <f>J28*H28/100*$L$3</f>
        <v>-2.124706366978511E-3</v>
      </c>
      <c r="O28" s="157">
        <f>I28*H28/100*$L$3</f>
        <v>0</v>
      </c>
      <c r="Q28" s="156">
        <f>IF(RWA风险权重!C27="","",RWA风险权重!C27)</f>
        <v>0.20830000000000001</v>
      </c>
      <c r="S28" s="92">
        <f>I28*Q28</f>
        <v>0</v>
      </c>
      <c r="T28" s="92">
        <f>J28*Q28</f>
        <v>-0.36627007137237833</v>
      </c>
      <c r="U28" s="52"/>
      <c r="V28" s="52"/>
      <c r="W28" s="52"/>
      <c r="Y28" s="42">
        <v>23</v>
      </c>
      <c r="Z28" s="43" t="str">
        <f t="shared" ca="1" si="0"/>
        <v>对公活期存款</v>
      </c>
      <c r="AA28" s="44">
        <f t="shared" si="1"/>
        <v>37</v>
      </c>
      <c r="AB28" s="44" t="str">
        <f t="shared" si="8"/>
        <v>J37</v>
      </c>
      <c r="AC28" s="89">
        <f t="shared" ca="1" si="3"/>
        <v>-32.071986869983242</v>
      </c>
      <c r="AD28" s="89">
        <f t="shared" ca="1" si="4"/>
        <v>-32.069986869983246</v>
      </c>
      <c r="AE28" s="89">
        <f t="shared" ca="1" si="5"/>
        <v>-32.071986801992161</v>
      </c>
      <c r="AF28" s="90">
        <f t="shared" ca="1" si="6"/>
        <v>1</v>
      </c>
    </row>
    <row r="29" spans="2:40" ht="16.5">
      <c r="B29" s="17" t="str">
        <f>存量业务到期收益率!B28</f>
        <v>买入返售其他</v>
      </c>
      <c r="C29" s="156">
        <f>存量业务到期结构!D28</f>
        <v>7.6956026432767159E-4</v>
      </c>
      <c r="D29" s="155">
        <f>存量业务到期结构!E28</f>
        <v>2</v>
      </c>
      <c r="E29" s="91" t="str">
        <f>IF(存量业务到期结构!C28="","","Y")</f>
        <v>Y</v>
      </c>
      <c r="F29" s="91">
        <f t="shared" si="7"/>
        <v>29</v>
      </c>
      <c r="H29" s="145">
        <f>IF(E29="Y",SUMIF(新业务利率假设!$C$3:$AP$3,'Excel Solver'!$J$3,新业务利率假设!C28:AP28),0)</f>
        <v>0</v>
      </c>
      <c r="I29" s="145">
        <f>SUMIF(业务毛增量_基准情景!$C$3:$AP$3,'Excel Solver'!$J$3,业务毛增量_基准情景!C28:AP28)</f>
        <v>0</v>
      </c>
      <c r="J29" s="146">
        <v>3.9297695552423302E-2</v>
      </c>
      <c r="K29" s="145">
        <f>SUMIF(业务净增量变动限制设置!$AQ$224:$CD$224,$J$3,业务净增量变动限制设置!AQ249:CD249)-0.001</f>
        <v>-3.9297695552423323E-2</v>
      </c>
      <c r="L29" s="145">
        <f>SUMIF(业务净增量变动限制设置!$B$224:$AO$224,$J$3,业务净增量变动限制设置!B249:AO249)+0.001</f>
        <v>3.9297695552423323E-2</v>
      </c>
      <c r="M29" s="155">
        <f>IF($J$3=1,0,SUMIF(期末余额_优化情景!$C$3:$AP$3,$J$3-1,期末余额_优化情景!$C28:$AP28)+J29)</f>
        <v>1.9541824731735895</v>
      </c>
      <c r="N29" s="157">
        <f>J29*H29/100*$L$3</f>
        <v>0</v>
      </c>
      <c r="O29" s="157">
        <f>I29*H29/100*$L$3</f>
        <v>0</v>
      </c>
      <c r="Q29" s="156">
        <f>IF(RWA风险权重!C28="","",RWA风险权重!C28)</f>
        <v>0.25</v>
      </c>
      <c r="S29" s="92">
        <f>I29*Q29</f>
        <v>0</v>
      </c>
      <c r="T29" s="92">
        <f>J29*Q29</f>
        <v>9.8244238881058255E-3</v>
      </c>
      <c r="U29" s="52"/>
      <c r="V29" s="52"/>
      <c r="W29" s="52"/>
      <c r="Y29" s="42">
        <v>24</v>
      </c>
      <c r="Z29" s="43" t="str">
        <f t="shared" ca="1" si="0"/>
        <v>对公通知存款</v>
      </c>
      <c r="AA29" s="44">
        <f t="shared" si="1"/>
        <v>38</v>
      </c>
      <c r="AB29" s="44" t="str">
        <f t="shared" si="8"/>
        <v>J38</v>
      </c>
      <c r="AC29" s="89">
        <f t="shared" ca="1" si="3"/>
        <v>1.3099421974119188</v>
      </c>
      <c r="AD29" s="89">
        <f t="shared" ca="1" si="4"/>
        <v>1.3119421974119185</v>
      </c>
      <c r="AE29" s="89">
        <f t="shared" ca="1" si="5"/>
        <v>1.3099421974119201</v>
      </c>
      <c r="AF29" s="90">
        <f t="shared" ca="1" si="6"/>
        <v>1</v>
      </c>
    </row>
    <row r="30" spans="2:40" ht="16.5">
      <c r="B30" s="14" t="str">
        <f>存量业务到期收益率!B29</f>
        <v>负债端</v>
      </c>
      <c r="C30" s="156">
        <f>存量业务到期结构!D29</f>
        <v>0</v>
      </c>
      <c r="D30" s="155">
        <f>存量业务到期结构!E29</f>
        <v>51301.178735100199</v>
      </c>
      <c r="E30" s="91" t="str">
        <f>IF(存量业务到期结构!C29="","","Y")</f>
        <v/>
      </c>
      <c r="F30" s="91" t="str">
        <f t="shared" si="7"/>
        <v/>
      </c>
      <c r="H30" s="145"/>
      <c r="I30" s="145">
        <f>SUMIF(E31:E56,"Y",I31:I56)</f>
        <v>216.72710948896483</v>
      </c>
      <c r="J30" s="146">
        <v>9.9999999925159955E-7</v>
      </c>
      <c r="K30" s="145"/>
      <c r="L30" s="145"/>
      <c r="M30" s="155">
        <f>IF($J$3=1,0,SUMIF(期末余额_优化情景!$C$3:$AP$3,$J$3-1,期末余额_优化情景!$C29:$AP29)+J30)</f>
        <v>53858.346183147834</v>
      </c>
      <c r="N30" s="157"/>
      <c r="O30" s="157"/>
      <c r="Q30" s="52"/>
      <c r="R30" s="52"/>
      <c r="S30" s="52"/>
      <c r="T30" s="52"/>
      <c r="U30" s="52"/>
      <c r="V30" s="52"/>
      <c r="W30" s="52"/>
      <c r="Y30" s="42">
        <v>25</v>
      </c>
      <c r="Z30" s="43" t="str">
        <f t="shared" ca="1" si="0"/>
        <v>一般零售定期存款</v>
      </c>
      <c r="AA30" s="44">
        <f t="shared" si="1"/>
        <v>40</v>
      </c>
      <c r="AB30" s="44" t="str">
        <f t="shared" si="8"/>
        <v>J40</v>
      </c>
      <c r="AC30" s="89">
        <f t="shared" ca="1" si="3"/>
        <v>-39.230802583028591</v>
      </c>
      <c r="AD30" s="89">
        <f t="shared" ca="1" si="4"/>
        <v>-29.631240012768846</v>
      </c>
      <c r="AE30" s="89">
        <f t="shared" ca="1" si="5"/>
        <v>-29.631240234991026</v>
      </c>
      <c r="AF30" s="90">
        <f t="shared" ca="1" si="6"/>
        <v>1</v>
      </c>
    </row>
    <row r="31" spans="2:40" ht="16.5">
      <c r="B31" s="15" t="str">
        <f>存量业务到期收益率!B30</f>
        <v>客户存款</v>
      </c>
      <c r="C31" s="156">
        <f>存量业务到期结构!D30</f>
        <v>0.75449263188950377</v>
      </c>
      <c r="D31" s="155">
        <f>存量业务到期结构!E30</f>
        <v>38706.361362879601</v>
      </c>
      <c r="E31" s="91" t="str">
        <f>IF(存量业务到期结构!C30="","","Y")</f>
        <v/>
      </c>
      <c r="F31" s="91" t="str">
        <f t="shared" si="7"/>
        <v/>
      </c>
      <c r="H31" s="145"/>
      <c r="I31" s="145"/>
      <c r="J31" s="146">
        <v>0</v>
      </c>
      <c r="K31" s="145"/>
      <c r="L31" s="145"/>
      <c r="M31" s="155">
        <f>IF($J$3=1,0,SUMIF(期末余额_优化情景!$C$3:$AP$3,$J$3-1,期末余额_优化情景!$C30:$AP30)+J31)</f>
        <v>40237.136375418137</v>
      </c>
      <c r="N31" s="157"/>
      <c r="O31" s="157"/>
      <c r="Q31" s="52"/>
      <c r="R31" s="52"/>
      <c r="S31" s="52"/>
      <c r="T31" s="52"/>
      <c r="U31" s="52"/>
      <c r="V31" s="52"/>
      <c r="W31" s="52"/>
      <c r="Y31" s="42">
        <v>26</v>
      </c>
      <c r="Z31" s="43" t="str">
        <f t="shared" ca="1" si="0"/>
        <v>零售结构性存款</v>
      </c>
      <c r="AA31" s="44">
        <f t="shared" si="1"/>
        <v>41</v>
      </c>
      <c r="AB31" s="44" t="str">
        <f t="shared" si="8"/>
        <v>J41</v>
      </c>
      <c r="AC31" s="89">
        <f t="shared" ca="1" si="3"/>
        <v>126.66566666666679</v>
      </c>
      <c r="AD31" s="89">
        <f t="shared" ca="1" si="4"/>
        <v>190.00100000000018</v>
      </c>
      <c r="AE31" s="89">
        <f t="shared" ca="1" si="5"/>
        <v>190.00099977777776</v>
      </c>
      <c r="AF31" s="90">
        <f t="shared" ca="1" si="6"/>
        <v>1</v>
      </c>
    </row>
    <row r="32" spans="2:40" ht="16.5">
      <c r="B32" s="16" t="str">
        <f>存量业务到期收益率!B31</f>
        <v>对公存款</v>
      </c>
      <c r="C32" s="156">
        <f>存量业务到期结构!D31</f>
        <v>0.66866997292243024</v>
      </c>
      <c r="D32" s="155">
        <f>存量业务到期结构!E31</f>
        <v>25881.781604442502</v>
      </c>
      <c r="E32" s="91" t="str">
        <f>IF(存量业务到期结构!C31="","","Y")</f>
        <v/>
      </c>
      <c r="F32" s="91" t="str">
        <f t="shared" si="7"/>
        <v/>
      </c>
      <c r="H32" s="145"/>
      <c r="I32" s="145"/>
      <c r="J32" s="146">
        <v>0</v>
      </c>
      <c r="K32" s="145"/>
      <c r="L32" s="145"/>
      <c r="M32" s="155">
        <f>IF($J$3=1,0,SUMIF(期末余额_优化情景!$C$3:$AP$3,$J$3-1,期末余额_优化情景!$C31:$AP31)+J32)</f>
        <v>25404.547302208524</v>
      </c>
      <c r="N32" s="157"/>
      <c r="O32" s="157"/>
      <c r="Q32" s="52"/>
      <c r="R32" s="52"/>
      <c r="S32" s="52"/>
      <c r="T32" s="52"/>
      <c r="U32" s="52"/>
      <c r="V32" s="52"/>
      <c r="W32" s="52"/>
      <c r="Y32" s="42">
        <v>27</v>
      </c>
      <c r="Z32" s="43" t="str">
        <f t="shared" ca="1" si="0"/>
        <v>零售大额存单</v>
      </c>
      <c r="AA32" s="44">
        <f t="shared" si="1"/>
        <v>42</v>
      </c>
      <c r="AB32" s="44" t="str">
        <f t="shared" si="8"/>
        <v>J42</v>
      </c>
      <c r="AC32" s="89">
        <f t="shared" ca="1" si="3"/>
        <v>10.181900000000001</v>
      </c>
      <c r="AD32" s="89">
        <f t="shared" ca="1" si="4"/>
        <v>17.183900000000001</v>
      </c>
      <c r="AE32" s="89">
        <f t="shared" ca="1" si="5"/>
        <v>17.183899777777775</v>
      </c>
      <c r="AF32" s="90">
        <f t="shared" ca="1" si="6"/>
        <v>1</v>
      </c>
    </row>
    <row r="33" spans="2:32" ht="16.5">
      <c r="B33" s="17" t="str">
        <f>存量业务到期收益率!B32</f>
        <v>一般对公定期存款</v>
      </c>
      <c r="C33" s="156">
        <f>存量业务到期结构!D32</f>
        <v>0.24571146832844104</v>
      </c>
      <c r="D33" s="155">
        <f>存量业务到期结构!E32</f>
        <v>6359.4505609836015</v>
      </c>
      <c r="E33" s="91" t="str">
        <f>IF(存量业务到期结构!C32="","","Y")</f>
        <v>Y</v>
      </c>
      <c r="F33" s="91">
        <f t="shared" si="7"/>
        <v>33</v>
      </c>
      <c r="H33" s="145">
        <f>IF(E33="Y",SUMIF(新业务利率假设!$C$3:$AP$3,'Excel Solver'!$J$3,新业务利率假设!C32:AP32),0)</f>
        <v>1.99</v>
      </c>
      <c r="I33" s="145">
        <f>SUMIF(业务毛增量_基准情景!$C$3:$AP$3,'Excel Solver'!$J$3,业务毛增量_基准情景!C32:AP32)</f>
        <v>-11.469204058529925</v>
      </c>
      <c r="J33" s="146">
        <v>-19.844199591272901</v>
      </c>
      <c r="K33" s="145">
        <f>SUMIF(业务净增量变动限制设置!$AQ$224:$CD$224,$J$3,业务净增量变动限制设置!AQ253:CD253)-0.001</f>
        <v>-19.844199591272922</v>
      </c>
      <c r="L33" s="145">
        <f>SUMIF(业务净增量变动限制设置!$B$224:$AO$224,$J$3,业务净增量变动限制设置!B253:AO253)+0.001</f>
        <v>-3.0942085257869301</v>
      </c>
      <c r="M33" s="155">
        <f>IF($J$3=1,0,SUMIF(期末余额_优化情景!$C$3:$AP$3,$J$3-1,期末余额_优化情景!$C32:$AP32)+J33)</f>
        <v>5879.2366119381732</v>
      </c>
      <c r="N33" s="157">
        <f t="shared" ref="N33:N38" si="9">J33*H33/100*$L$3</f>
        <v>-1.6454148827763776E-2</v>
      </c>
      <c r="O33" s="157">
        <f t="shared" ref="O33:O38" si="10">I33*H33/100*$L$3</f>
        <v>-9.5098816985310624E-3</v>
      </c>
      <c r="Q33" s="52"/>
      <c r="R33" s="52"/>
      <c r="S33" s="52"/>
      <c r="T33" s="52"/>
      <c r="U33" s="52"/>
      <c r="V33" s="52"/>
      <c r="W33" s="52"/>
      <c r="Y33" s="42">
        <v>28</v>
      </c>
      <c r="Z33" s="43" t="str">
        <f t="shared" ca="1" si="0"/>
        <v>零售活期存款</v>
      </c>
      <c r="AA33" s="44">
        <f t="shared" si="1"/>
        <v>43</v>
      </c>
      <c r="AB33" s="44" t="str">
        <f t="shared" si="8"/>
        <v>J43</v>
      </c>
      <c r="AC33" s="89">
        <f t="shared" ca="1" si="3"/>
        <v>42.58750134076238</v>
      </c>
      <c r="AD33" s="89">
        <f t="shared" ca="1" si="4"/>
        <v>42.589501340762375</v>
      </c>
      <c r="AE33" s="89">
        <f t="shared" ca="1" si="5"/>
        <v>42.589501118540177</v>
      </c>
      <c r="AF33" s="90">
        <f t="shared" ca="1" si="6"/>
        <v>1</v>
      </c>
    </row>
    <row r="34" spans="2:32" ht="16.5">
      <c r="B34" s="17" t="str">
        <f>存量业务到期收益率!B33</f>
        <v>对公结构性存款</v>
      </c>
      <c r="C34" s="156">
        <f>存量业务到期结构!D33</f>
        <v>0.12018698448846618</v>
      </c>
      <c r="D34" s="155">
        <f>存量业务到期结构!E33</f>
        <v>3110.6532842270003</v>
      </c>
      <c r="E34" s="91" t="str">
        <f>IF(存量业务到期结构!C33="","","Y")</f>
        <v>Y</v>
      </c>
      <c r="F34" s="91">
        <f t="shared" si="7"/>
        <v>34</v>
      </c>
      <c r="H34" s="145">
        <f>IF(E34="Y",SUMIF(新业务利率假设!$C$3:$AP$3,'Excel Solver'!$J$3,新业务利率假设!C33:AP33),0)</f>
        <v>3.43</v>
      </c>
      <c r="I34" s="145">
        <f>SUMIF(业务毛增量_基准情景!$C$3:$AP$3,'Excel Solver'!$J$3,业务毛增量_基准情景!C33:AP33)</f>
        <v>80.150000000000006</v>
      </c>
      <c r="J34" s="146">
        <v>64.649000000000001</v>
      </c>
      <c r="K34" s="145">
        <f>SUMIF(业务净增量变动限制设置!$AQ$224:$CD$224,$J$3,业务净增量变动限制设置!AQ254:CD254)-0.001</f>
        <v>64.649000000000001</v>
      </c>
      <c r="L34" s="145">
        <f>SUMIF(业务净增量变动限制设置!$B$224:$AO$224,$J$3,业务净增量变动限制设置!B254:AO254)+0.001</f>
        <v>95.65100000000001</v>
      </c>
      <c r="M34" s="155">
        <f>IF($J$3=1,0,SUMIF(期末余额_优化情景!$C$3:$AP$3,$J$3-1,期末余额_优化情景!$C33:$AP33)+J34)</f>
        <v>3968.9327174613722</v>
      </c>
      <c r="N34" s="157">
        <f t="shared" si="9"/>
        <v>9.2394195833333331E-2</v>
      </c>
      <c r="O34" s="157">
        <f t="shared" si="10"/>
        <v>0.11454770833333335</v>
      </c>
      <c r="Q34" s="52"/>
      <c r="R34" s="52"/>
      <c r="S34" s="52"/>
      <c r="T34" s="52"/>
      <c r="U34" s="52"/>
      <c r="V34" s="52"/>
      <c r="W34" s="52"/>
      <c r="Y34" s="42">
        <v>29</v>
      </c>
      <c r="Z34" s="43" t="str">
        <f t="shared" ca="1" si="0"/>
        <v>零售通知存款</v>
      </c>
      <c r="AA34" s="44">
        <f t="shared" si="1"/>
        <v>44</v>
      </c>
      <c r="AB34" s="44" t="str">
        <f t="shared" si="8"/>
        <v>J44</v>
      </c>
      <c r="AC34" s="89">
        <f t="shared" ca="1" si="3"/>
        <v>1.2316448438689398</v>
      </c>
      <c r="AD34" s="89">
        <f t="shared" ca="1" si="4"/>
        <v>1.2336448438689396</v>
      </c>
      <c r="AE34" s="89">
        <f t="shared" ca="1" si="5"/>
        <v>1.2336446216467121</v>
      </c>
      <c r="AF34" s="90">
        <f t="shared" ca="1" si="6"/>
        <v>1</v>
      </c>
    </row>
    <row r="35" spans="2:32" ht="16.5">
      <c r="B35" s="17" t="str">
        <f>存量业务到期收益率!B34</f>
        <v>对公大额存单</v>
      </c>
      <c r="C35" s="156">
        <f>存量业务到期结构!D34</f>
        <v>2.3738578383821207E-2</v>
      </c>
      <c r="D35" s="155">
        <f>存量业务到期结构!E34</f>
        <v>614.39670133000016</v>
      </c>
      <c r="E35" s="91" t="str">
        <f>IF(存量业务到期结构!C34="","","Y")</f>
        <v>Y</v>
      </c>
      <c r="F35" s="91">
        <f t="shared" si="7"/>
        <v>35</v>
      </c>
      <c r="H35" s="145">
        <f>IF(E35="Y",SUMIF(新业务利率假设!$C$3:$AP$3,'Excel Solver'!$J$3,新业务利率假设!C34:AP34),0)</f>
        <v>2.63</v>
      </c>
      <c r="I35" s="145">
        <f>SUMIF(业务毛增量_基准情景!$C$3:$AP$3,'Excel Solver'!$J$3,业务毛增量_基准情景!C34:AP34)</f>
        <v>25.6</v>
      </c>
      <c r="J35" s="146">
        <v>13.099</v>
      </c>
      <c r="K35" s="145">
        <f>SUMIF(业务净增量变动限制设置!$AQ$224:$CD$224,$J$3,业务净增量变动限制设置!AQ255:CD255)-0.001</f>
        <v>13.099</v>
      </c>
      <c r="L35" s="145">
        <f>SUMIF(业务净增量变动限制设置!$B$224:$AO$224,$J$3,业务净增量变动限制设置!B255:AO255)+0.001</f>
        <v>30.601000000000003</v>
      </c>
      <c r="M35" s="155">
        <f>IF($J$3=1,0,SUMIF(期末余额_优化情景!$C$3:$AP$3,$J$3-1,期末余额_优化情景!$C34:$AP34)+J35)</f>
        <v>849.83942049096879</v>
      </c>
      <c r="N35" s="157">
        <f t="shared" si="9"/>
        <v>1.4354320833333331E-2</v>
      </c>
      <c r="O35" s="157">
        <f t="shared" si="10"/>
        <v>2.8053333333333333E-2</v>
      </c>
      <c r="Q35" s="52"/>
      <c r="R35" s="52"/>
      <c r="S35" s="52"/>
      <c r="T35" s="52"/>
      <c r="U35" s="52"/>
      <c r="V35" s="52"/>
      <c r="W35" s="52"/>
      <c r="Y35" s="42">
        <v>30</v>
      </c>
      <c r="Z35" s="43" t="str">
        <f t="shared" ca="1" si="0"/>
        <v>同业存放活期</v>
      </c>
      <c r="AA35" s="44">
        <f t="shared" si="1"/>
        <v>46</v>
      </c>
      <c r="AB35" s="44" t="str">
        <f t="shared" si="8"/>
        <v>J46</v>
      </c>
      <c r="AC35" s="89">
        <f t="shared" ca="1" si="3"/>
        <v>-130.001</v>
      </c>
      <c r="AD35" s="89">
        <f t="shared" ca="1" si="4"/>
        <v>-129.999</v>
      </c>
      <c r="AE35" s="89">
        <f t="shared" ca="1" si="5"/>
        <v>-130.001</v>
      </c>
      <c r="AF35" s="90">
        <f t="shared" ca="1" si="6"/>
        <v>1</v>
      </c>
    </row>
    <row r="36" spans="2:32" ht="16.5">
      <c r="B36" s="17" t="str">
        <f>存量业务到期收益率!B35</f>
        <v>对公协议存款</v>
      </c>
      <c r="C36" s="156">
        <f>存量业务到期结构!D35</f>
        <v>5.5869415100535426E-3</v>
      </c>
      <c r="D36" s="155">
        <f>存量业务到期结构!E35</f>
        <v>144.6</v>
      </c>
      <c r="E36" s="91" t="str">
        <f>IF(存量业务到期结构!C35="","","Y")</f>
        <v>Y</v>
      </c>
      <c r="F36" s="91">
        <f t="shared" si="7"/>
        <v>36</v>
      </c>
      <c r="H36" s="145">
        <f>IF(E36="Y",SUMIF(新业务利率假设!$C$3:$AP$3,'Excel Solver'!$J$3,新业务利率假设!C35:AP35),0)</f>
        <v>4.5</v>
      </c>
      <c r="I36" s="145">
        <f>SUMIF(业务毛增量_基准情景!$C$3:$AP$3,'Excel Solver'!$J$3,业务毛增量_基准情景!C35:AP35)</f>
        <v>0.3</v>
      </c>
      <c r="J36" s="146">
        <v>0.29900000776880153</v>
      </c>
      <c r="K36" s="145">
        <f>SUMIF(业务净增量变动限制设置!$AQ$224:$CD$224,$J$3,业务净增量变动限制设置!AQ256:CD256)-0.001</f>
        <v>0.29899999999999999</v>
      </c>
      <c r="L36" s="145">
        <f>SUMIF(业务净增量变动限制设置!$B$224:$AO$224,$J$3,业务净增量变动限制设置!B256:AO256)+0.001</f>
        <v>0.30099999999999999</v>
      </c>
      <c r="M36" s="155">
        <f>IF($J$3=1,0,SUMIF(期末余额_优化情景!$C$3:$AP$3,$J$3-1,期末余额_优化情景!$C35:$AP35)+J36)</f>
        <v>133.38900011021562</v>
      </c>
      <c r="N36" s="157">
        <f t="shared" si="9"/>
        <v>5.6062501456650288E-4</v>
      </c>
      <c r="O36" s="157">
        <f t="shared" si="10"/>
        <v>5.6249999999999985E-4</v>
      </c>
      <c r="Q36" s="52"/>
      <c r="R36" s="52"/>
      <c r="S36" s="52"/>
      <c r="T36" s="52"/>
      <c r="U36" s="52"/>
      <c r="V36" s="52"/>
      <c r="W36" s="52"/>
      <c r="Y36" s="42">
        <v>31</v>
      </c>
      <c r="Z36" s="43" t="str">
        <f t="shared" ca="1" si="0"/>
        <v>同业存放定期</v>
      </c>
      <c r="AA36" s="44">
        <f t="shared" si="1"/>
        <v>47</v>
      </c>
      <c r="AB36" s="44" t="str">
        <f t="shared" si="8"/>
        <v>J47</v>
      </c>
      <c r="AC36" s="89">
        <f t="shared" ca="1" si="3"/>
        <v>-45.817079100543339</v>
      </c>
      <c r="AD36" s="89">
        <f t="shared" ca="1" si="4"/>
        <v>45.817079100543339</v>
      </c>
      <c r="AE36" s="89">
        <f t="shared" ca="1" si="5"/>
        <v>32.550526441840695</v>
      </c>
      <c r="AF36" s="90">
        <f t="shared" ca="1" si="6"/>
        <v>1</v>
      </c>
    </row>
    <row r="37" spans="2:32" ht="16.5">
      <c r="B37" s="21" t="str">
        <f>存量业务到期收益率!B36</f>
        <v>对公活期存款</v>
      </c>
      <c r="C37" s="156">
        <f>存量业务到期结构!D36</f>
        <v>0.57632769446228005</v>
      </c>
      <c r="D37" s="155">
        <f>存量业务到期结构!E36</f>
        <v>14916.387520664599</v>
      </c>
      <c r="E37" s="91" t="str">
        <f>IF(存量业务到期结构!C36="","","Y")</f>
        <v>Y</v>
      </c>
      <c r="F37" s="91">
        <f t="shared" si="7"/>
        <v>37</v>
      </c>
      <c r="H37" s="145">
        <f>IF(E37="Y",SUMIF(新业务利率假设!$C$3:$AP$3,'Excel Solver'!$J$3,新业务利率假设!C36:AP36),0)</f>
        <v>0.86</v>
      </c>
      <c r="I37" s="145">
        <f>SUMIF(业务毛增量_基准情景!$C$3:$AP$3,'Excel Solver'!$J$3,业务毛增量_基准情景!C36:AP36)</f>
        <v>-32.070986869983244</v>
      </c>
      <c r="J37" s="146">
        <v>-32.071986801992161</v>
      </c>
      <c r="K37" s="145">
        <f>SUMIF(业务净增量变动限制设置!$AQ$224:$CD$224,$J$3,业务净增量变动限制设置!AQ257:CD257)-0.001</f>
        <v>-32.071986869983242</v>
      </c>
      <c r="L37" s="145">
        <f>SUMIF(业务净增量变动限制设置!$B$224:$AO$224,$J$3,业务净增量变动限制设置!B257:AO257)+0.001</f>
        <v>-32.069986869983246</v>
      </c>
      <c r="M37" s="155">
        <f>IF($J$3=1,0,SUMIF(期末余额_优化情景!$C$3:$AP$3,$J$3-1,期末余额_优化情景!$C36:$AP36)+J37)</f>
        <v>13834.38068640436</v>
      </c>
      <c r="N37" s="157">
        <f t="shared" si="9"/>
        <v>-1.1492461937380523E-2</v>
      </c>
      <c r="O37" s="157">
        <f t="shared" si="10"/>
        <v>-1.1492103628410662E-2</v>
      </c>
      <c r="Q37" s="52"/>
      <c r="R37" s="52"/>
      <c r="S37" s="52"/>
      <c r="T37" s="52"/>
      <c r="U37" s="52"/>
      <c r="V37" s="52"/>
      <c r="W37" s="52"/>
      <c r="Y37" s="42">
        <v>32</v>
      </c>
      <c r="Z37" s="43" t="str">
        <f t="shared" ca="1" si="0"/>
        <v>拆入资金</v>
      </c>
      <c r="AA37" s="44">
        <f t="shared" si="1"/>
        <v>48</v>
      </c>
      <c r="AB37" s="44" t="str">
        <f t="shared" si="8"/>
        <v>J48</v>
      </c>
      <c r="AC37" s="89">
        <f t="shared" ca="1" si="3"/>
        <v>-20.157392263456718</v>
      </c>
      <c r="AD37" s="89">
        <f t="shared" ca="1" si="4"/>
        <v>20.157392263456718</v>
      </c>
      <c r="AE37" s="89">
        <f t="shared" ca="1" si="5"/>
        <v>-20.1573922634567</v>
      </c>
      <c r="AF37" s="90">
        <f t="shared" ca="1" si="6"/>
        <v>1</v>
      </c>
    </row>
    <row r="38" spans="2:32" ht="16.5">
      <c r="B38" s="21" t="str">
        <f>存量业务到期收益率!B37</f>
        <v>对公通知存款</v>
      </c>
      <c r="C38" s="156">
        <f>存量业务到期结构!D37</f>
        <v>2.8448332826937931E-2</v>
      </c>
      <c r="D38" s="155">
        <f>存量业务到期结构!E37</f>
        <v>736.29353723729992</v>
      </c>
      <c r="E38" s="91" t="str">
        <f>IF(存量业务到期结构!C37="","","Y")</f>
        <v>Y</v>
      </c>
      <c r="F38" s="91">
        <f t="shared" si="7"/>
        <v>38</v>
      </c>
      <c r="H38" s="145">
        <f>IF(E38="Y",SUMIF(新业务利率假设!$C$3:$AP$3,'Excel Solver'!$J$3,新业务利率假设!C37:AP37),0)</f>
        <v>1.79</v>
      </c>
      <c r="I38" s="145">
        <f>SUMIF(业务毛增量_基准情景!$C$3:$AP$3,'Excel Solver'!$J$3,业务毛增量_基准情景!C37:AP37)</f>
        <v>1.3109421974119186</v>
      </c>
      <c r="J38" s="146">
        <v>1.3099421974119201</v>
      </c>
      <c r="K38" s="145">
        <f>SUMIF(业务净增量变动限制设置!$AQ$224:$CD$224,$J$3,业务净增量变动限制设置!AQ258:CD258)-0.001</f>
        <v>1.3099421974119188</v>
      </c>
      <c r="L38" s="145">
        <f>SUMIF(业务净增量变动限制设置!$B$224:$AO$224,$J$3,业务净增量变动限制设置!B258:AO258)+0.001</f>
        <v>1.3119421974119185</v>
      </c>
      <c r="M38" s="155">
        <f>IF($J$3=1,0,SUMIF(期末余额_优化情景!$C$3:$AP$3,$J$3-1,期末余额_优化情景!$C37:$AP37)+J38)</f>
        <v>766.20962161534965</v>
      </c>
      <c r="N38" s="157">
        <f t="shared" si="9"/>
        <v>9.7699855556972366E-4</v>
      </c>
      <c r="O38" s="157">
        <f t="shared" si="10"/>
        <v>9.7774438890305604E-4</v>
      </c>
      <c r="Q38" s="52"/>
      <c r="R38" s="52"/>
      <c r="S38" s="52"/>
      <c r="T38" s="52"/>
      <c r="U38" s="52"/>
      <c r="V38" s="52"/>
      <c r="W38" s="52"/>
      <c r="Y38" s="42">
        <v>33</v>
      </c>
      <c r="Z38" s="43" t="str">
        <f t="shared" ca="1" si="0"/>
        <v>卖出回购债券</v>
      </c>
      <c r="AA38" s="44">
        <f t="shared" si="1"/>
        <v>50</v>
      </c>
      <c r="AB38" s="44" t="str">
        <f t="shared" si="8"/>
        <v>J50</v>
      </c>
      <c r="AC38" s="89">
        <f t="shared" ca="1" si="3"/>
        <v>-13.118810573623383</v>
      </c>
      <c r="AD38" s="89">
        <f t="shared" ca="1" si="4"/>
        <v>13.118810573623383</v>
      </c>
      <c r="AE38" s="89">
        <f t="shared" ca="1" si="5"/>
        <v>-13.118810573623399</v>
      </c>
      <c r="AF38" s="90">
        <f t="shared" ca="1" si="6"/>
        <v>1</v>
      </c>
    </row>
    <row r="39" spans="2:32" ht="16.5">
      <c r="B39" s="16" t="str">
        <f>存量业务到期收益率!B38</f>
        <v>零售存款</v>
      </c>
      <c r="C39" s="156">
        <f>存量业务到期结构!D38</f>
        <v>0.33133002707756981</v>
      </c>
      <c r="D39" s="155">
        <f>存量业务到期结构!E38</f>
        <v>12824.579758437099</v>
      </c>
      <c r="E39" s="91" t="str">
        <f>IF(存量业务到期结构!C38="","","Y")</f>
        <v/>
      </c>
      <c r="F39" s="91" t="str">
        <f t="shared" si="7"/>
        <v/>
      </c>
      <c r="H39" s="145"/>
      <c r="I39" s="145"/>
      <c r="J39" s="146">
        <v>0</v>
      </c>
      <c r="K39" s="145"/>
      <c r="L39" s="145"/>
      <c r="M39" s="155">
        <f>IF($J$3=1,0,SUMIF(期末余额_优化情景!$C$3:$AP$3,$J$3-1,期末余额_优化情景!$C38:$AP38)+J39)</f>
        <v>14832.58907320962</v>
      </c>
      <c r="N39" s="157"/>
      <c r="O39" s="157"/>
      <c r="Q39" s="52"/>
      <c r="R39" s="52"/>
      <c r="S39" s="52"/>
      <c r="T39" s="52"/>
      <c r="U39" s="52"/>
      <c r="V39" s="52"/>
      <c r="W39" s="52"/>
      <c r="Y39" s="42">
        <v>34</v>
      </c>
      <c r="Z39" s="43" t="str">
        <f t="shared" ca="1" si="0"/>
        <v>卖出回购票据</v>
      </c>
      <c r="AA39" s="44">
        <f t="shared" si="1"/>
        <v>51</v>
      </c>
      <c r="AB39" s="44" t="str">
        <f t="shared" si="8"/>
        <v>J51</v>
      </c>
      <c r="AC39" s="89">
        <f t="shared" ca="1" si="3"/>
        <v>-3.9104204641237414</v>
      </c>
      <c r="AD39" s="89">
        <f t="shared" ca="1" si="4"/>
        <v>3.9104204641237414</v>
      </c>
      <c r="AE39" s="89">
        <f t="shared" ca="1" si="5"/>
        <v>-3.9104204641237401</v>
      </c>
      <c r="AF39" s="90">
        <f t="shared" ca="1" si="6"/>
        <v>1</v>
      </c>
    </row>
    <row r="40" spans="2:32" ht="16.5">
      <c r="B40" s="17" t="str">
        <f>存量业务到期收益率!B39</f>
        <v>一般零售定期存款</v>
      </c>
      <c r="C40" s="156">
        <f>存量业务到期结构!D39</f>
        <v>0.12787806789397368</v>
      </c>
      <c r="D40" s="155">
        <f>存量业务到期结构!E39</f>
        <v>1639.9824810611003</v>
      </c>
      <c r="E40" s="91" t="str">
        <f>IF(存量业务到期结构!C39="","","Y")</f>
        <v>Y</v>
      </c>
      <c r="F40" s="91">
        <f t="shared" si="7"/>
        <v>40</v>
      </c>
      <c r="H40" s="145">
        <f>IF(E40="Y",SUMIF(新业务利率假设!$C$3:$AP$3,'Excel Solver'!$J$3,新业务利率假设!C39:AP39),0)</f>
        <v>2.2799999999999998</v>
      </c>
      <c r="I40" s="145">
        <f>SUMIF(业务毛增量_基准情景!$C$3:$AP$3,'Excel Solver'!$J$3,业务毛增量_基准情景!C39:AP39)</f>
        <v>-34.431021297898717</v>
      </c>
      <c r="J40" s="146">
        <v>-29.631240234991026</v>
      </c>
      <c r="K40" s="145">
        <f>SUMIF(业务净增量变动限制设置!$AQ$224:$CD$224,$J$3,业务净增量变动限制设置!AQ260:CD260)-0.001</f>
        <v>-39.230802583028591</v>
      </c>
      <c r="L40" s="145">
        <f>SUMIF(业务净增量变动限制设置!$B$224:$AO$224,$J$3,业务净增量变动限制设置!B260:AO260)+0.001</f>
        <v>-29.631240012768846</v>
      </c>
      <c r="M40" s="155">
        <f>IF($J$3=1,0,SUMIF(期末余额_优化情景!$C$3:$AP$3,$J$3-1,期末余额_优化情景!$C39:$AP39)+J40)</f>
        <v>1044.3690095544334</v>
      </c>
      <c r="N40" s="157">
        <f>J40*H40/100*$L$3</f>
        <v>-2.8149678223241468E-2</v>
      </c>
      <c r="O40" s="157">
        <f>I40*H40/100*$L$3</f>
        <v>-3.2709470233003773E-2</v>
      </c>
      <c r="Q40" s="52"/>
      <c r="R40" s="52"/>
      <c r="S40" s="52"/>
      <c r="T40" s="52"/>
      <c r="U40" s="52"/>
      <c r="V40" s="52"/>
      <c r="W40" s="52"/>
      <c r="Y40" s="42">
        <v>35</v>
      </c>
      <c r="Z40" s="43" t="str">
        <f t="shared" ca="1" si="0"/>
        <v>次级定期债券</v>
      </c>
      <c r="AA40" s="44">
        <f t="shared" si="1"/>
        <v>53</v>
      </c>
      <c r="AB40" s="44" t="str">
        <f t="shared" si="8"/>
        <v>J53</v>
      </c>
      <c r="AC40" s="89">
        <f t="shared" ca="1" si="3"/>
        <v>-1E-3</v>
      </c>
      <c r="AD40" s="89">
        <f t="shared" ca="1" si="4"/>
        <v>1E-3</v>
      </c>
      <c r="AE40" s="89">
        <f t="shared" ca="1" si="5"/>
        <v>9.9977777777202331E-4</v>
      </c>
      <c r="AF40" s="90">
        <f t="shared" ca="1" si="6"/>
        <v>1</v>
      </c>
    </row>
    <row r="41" spans="2:32" ht="16.5">
      <c r="B41" s="17" t="str">
        <f>存量业务到期收益率!B40</f>
        <v>零售结构性存款</v>
      </c>
      <c r="C41" s="156">
        <f>存量业务到期结构!D40</f>
        <v>8.6530679437658145E-2</v>
      </c>
      <c r="D41" s="155">
        <f>存量业务到期结构!E40</f>
        <v>1109.7196000000001</v>
      </c>
      <c r="E41" s="91" t="str">
        <f>IF(存量业务到期结构!C40="","","Y")</f>
        <v>Y</v>
      </c>
      <c r="F41" s="91">
        <f t="shared" si="7"/>
        <v>41</v>
      </c>
      <c r="H41" s="145">
        <f>IF(E41="Y",SUMIF(新业务利率假设!$C$3:$AP$3,'Excel Solver'!$J$3,新业务利率假设!C40:AP40),0)</f>
        <v>3.75</v>
      </c>
      <c r="I41" s="145">
        <f>SUMIF(业务毛增量_基准情景!$C$3:$AP$3,'Excel Solver'!$J$3,业务毛增量_基准情景!C40:AP40)</f>
        <v>158.33333333333348</v>
      </c>
      <c r="J41" s="146">
        <v>190.00099977777776</v>
      </c>
      <c r="K41" s="145">
        <f>SUMIF(业务净增量变动限制设置!$AQ$224:$CD$224,$J$3,业务净增量变动限制设置!AQ261:CD261)-0.001</f>
        <v>126.66566666666679</v>
      </c>
      <c r="L41" s="145">
        <f>SUMIF(业务净增量变动限制设置!$B$224:$AO$224,$J$3,业务净增量变动限制设置!B261:AO261)+0.001</f>
        <v>190.00100000000018</v>
      </c>
      <c r="M41" s="155">
        <f>IF($J$3=1,0,SUMIF(期末余额_优化情景!$C$3:$AP$3,$J$3-1,期末余额_优化情景!$C40:$AP40)+J41)</f>
        <v>3204.2406672730804</v>
      </c>
      <c r="N41" s="157">
        <f>J41*H41/100*$L$3</f>
        <v>0.29687656215277769</v>
      </c>
      <c r="O41" s="157">
        <f>I41*H41/100*$L$3</f>
        <v>0.24739583333333354</v>
      </c>
      <c r="Q41" s="52"/>
      <c r="R41" s="52"/>
      <c r="S41" s="52"/>
      <c r="T41" s="52"/>
      <c r="U41" s="52"/>
      <c r="V41" s="52"/>
      <c r="W41" s="52"/>
      <c r="Y41" s="42">
        <v>36</v>
      </c>
      <c r="Z41" s="43" t="str">
        <f t="shared" ca="1" si="0"/>
        <v>长期债券</v>
      </c>
      <c r="AA41" s="44">
        <f t="shared" si="1"/>
        <v>54</v>
      </c>
      <c r="AB41" s="44" t="str">
        <f t="shared" si="8"/>
        <v>J54</v>
      </c>
      <c r="AC41" s="89">
        <f t="shared" ca="1" si="3"/>
        <v>-1E-3</v>
      </c>
      <c r="AD41" s="89">
        <f t="shared" ca="1" si="4"/>
        <v>1E-3</v>
      </c>
      <c r="AE41" s="89">
        <f t="shared" ca="1" si="5"/>
        <v>9.9977777777202331E-4</v>
      </c>
      <c r="AF41" s="90">
        <f t="shared" ca="1" si="6"/>
        <v>1</v>
      </c>
    </row>
    <row r="42" spans="2:32" ht="16.5">
      <c r="B42" s="17" t="str">
        <f>存量业务到期收益率!B41</f>
        <v>零售大额存单</v>
      </c>
      <c r="C42" s="156">
        <f>存量业务到期结构!D41</f>
        <v>6.4676543505163789E-2</v>
      </c>
      <c r="D42" s="155">
        <f>存量业务到期结构!E41</f>
        <v>829.44949068200003</v>
      </c>
      <c r="E42" s="91" t="str">
        <f>IF(存量业务到期结构!C41="","","Y")</f>
        <v>Y</v>
      </c>
      <c r="F42" s="91">
        <f t="shared" si="7"/>
        <v>42</v>
      </c>
      <c r="H42" s="145">
        <f>IF(E42="Y",SUMIF(新业务利率假设!$C$3:$AP$3,'Excel Solver'!$J$3,新业务利率假设!C41:AP41),0)</f>
        <v>3.45</v>
      </c>
      <c r="I42" s="145">
        <f>SUMIF(业务毛增量_基准情景!$C$3:$AP$3,'Excel Solver'!$J$3,业务毛增量_基准情景!C41:AP41)</f>
        <v>15.1829</v>
      </c>
      <c r="J42" s="146">
        <v>17.183899777777775</v>
      </c>
      <c r="K42" s="145">
        <f>SUMIF(业务净增量变动限制设置!$AQ$224:$CD$224,$J$3,业务净增量变动限制设置!AQ262:CD262)-0.001</f>
        <v>10.181900000000001</v>
      </c>
      <c r="L42" s="145">
        <f>SUMIF(业务净增量变动限制设置!$B$224:$AO$224,$J$3,业务净增量变动限制设置!B262:AO262)+0.001</f>
        <v>17.183900000000001</v>
      </c>
      <c r="M42" s="155">
        <f>IF($J$3=1,0,SUMIF(期末余额_优化情景!$C$3:$AP$3,$J$3-1,期末余额_优化情景!$C41:$AP41)+J42)</f>
        <v>979.10891853447367</v>
      </c>
      <c r="N42" s="157">
        <f>J42*H42/100*$L$3</f>
        <v>2.4701855930555551E-2</v>
      </c>
      <c r="O42" s="157">
        <f>I42*H42/100*$L$3</f>
        <v>2.1825418749999999E-2</v>
      </c>
      <c r="Q42" s="52"/>
      <c r="R42" s="52"/>
      <c r="S42" s="52"/>
      <c r="T42" s="52"/>
      <c r="U42" s="52"/>
      <c r="V42" s="52"/>
      <c r="W42" s="52"/>
      <c r="Y42" s="42">
        <v>37</v>
      </c>
      <c r="Z42" s="43" t="str">
        <f t="shared" ca="1" si="0"/>
        <v>同业存单</v>
      </c>
      <c r="AA42" s="44">
        <f t="shared" si="1"/>
        <v>55</v>
      </c>
      <c r="AB42" s="44" t="str">
        <f t="shared" si="8"/>
        <v>J55</v>
      </c>
      <c r="AC42" s="89">
        <f t="shared" ca="1" si="3"/>
        <v>69.998999999999995</v>
      </c>
      <c r="AD42" s="89">
        <f t="shared" ca="1" si="4"/>
        <v>130.001</v>
      </c>
      <c r="AE42" s="89">
        <f t="shared" ca="1" si="5"/>
        <v>102.54564492010552</v>
      </c>
      <c r="AF42" s="90">
        <f t="shared" ca="1" si="6"/>
        <v>1</v>
      </c>
    </row>
    <row r="43" spans="2:32" ht="16.5">
      <c r="B43" s="21" t="str">
        <f>存量业务到期收益率!B42</f>
        <v>零售活期存款</v>
      </c>
      <c r="C43" s="156">
        <f>存量业务到期结构!D42</f>
        <v>0.71816743393279214</v>
      </c>
      <c r="D43" s="155">
        <f>存量业务到期结构!E42</f>
        <v>9210.1955363832003</v>
      </c>
      <c r="E43" s="91" t="str">
        <f>IF(存量业务到期结构!C42="","","Y")</f>
        <v>Y</v>
      </c>
      <c r="F43" s="91">
        <f t="shared" si="7"/>
        <v>43</v>
      </c>
      <c r="H43" s="145">
        <f>IF(E43="Y",SUMIF(新业务利率假设!$C$3:$AP$3,'Excel Solver'!$J$3,新业务利率假设!C42:AP42),0)</f>
        <v>0.45</v>
      </c>
      <c r="I43" s="145">
        <f>SUMIF(业务毛增量_基准情景!$C$3:$AP$3,'Excel Solver'!$J$3,业务毛增量_基准情景!C42:AP42)</f>
        <v>42.588501340762377</v>
      </c>
      <c r="J43" s="146">
        <v>42.589501118540177</v>
      </c>
      <c r="K43" s="145">
        <f>SUMIF(业务净增量变动限制设置!$AQ$224:$CD$224,$J$3,业务净增量变动限制设置!AQ263:CD263)-0.001</f>
        <v>42.58750134076238</v>
      </c>
      <c r="L43" s="145">
        <f>SUMIF(业务净增量变动限制设置!$B$224:$AO$224,$J$3,业务净增量变动限制设置!B263:AO263)+0.001</f>
        <v>42.589501340762375</v>
      </c>
      <c r="M43" s="155">
        <f>IF($J$3=1,0,SUMIF(期末余额_优化情景!$C$3:$AP$3,$J$3-1,期末余额_优化情景!$C42:$AP42)+J43)</f>
        <v>9775.3064387739159</v>
      </c>
      <c r="N43" s="157">
        <f>J43*H43/100*$L$3</f>
        <v>7.9855314597262819E-3</v>
      </c>
      <c r="O43" s="157">
        <f>I43*H43/100*$L$3</f>
        <v>7.9853440013929466E-3</v>
      </c>
      <c r="Q43" s="52"/>
      <c r="R43" s="52"/>
      <c r="S43" s="52"/>
      <c r="T43" s="52"/>
      <c r="U43" s="52"/>
      <c r="V43" s="52"/>
      <c r="W43" s="52"/>
      <c r="Y43" s="42">
        <v>38</v>
      </c>
      <c r="Z43" s="43" t="str">
        <f t="shared" ca="1" si="0"/>
        <v>向央行借款</v>
      </c>
      <c r="AA43" s="44">
        <f t="shared" si="1"/>
        <v>56</v>
      </c>
      <c r="AB43" s="44" t="str">
        <f t="shared" si="8"/>
        <v>J56</v>
      </c>
      <c r="AC43" s="89">
        <f t="shared" ca="1" si="3"/>
        <v>-1E-3</v>
      </c>
      <c r="AD43" s="89">
        <f t="shared" ca="1" si="4"/>
        <v>1E-3</v>
      </c>
      <c r="AE43" s="89">
        <f t="shared" ca="1" si="5"/>
        <v>-1E-3</v>
      </c>
      <c r="AF43" s="90">
        <f t="shared" ca="1" si="6"/>
        <v>1</v>
      </c>
    </row>
    <row r="44" spans="2:32" ht="16.5">
      <c r="B44" s="21" t="str">
        <f>存量业务到期收益率!B43</f>
        <v>零售通知存款</v>
      </c>
      <c r="C44" s="156">
        <f>存量业务到期结构!D43</f>
        <v>2.7472752304122058E-3</v>
      </c>
      <c r="D44" s="155">
        <f>存量业务到期结构!E43</f>
        <v>35.232650310799997</v>
      </c>
      <c r="E44" s="91" t="str">
        <f>IF(存量业务到期结构!C43="","","Y")</f>
        <v>Y</v>
      </c>
      <c r="F44" s="91">
        <f t="shared" si="7"/>
        <v>44</v>
      </c>
      <c r="H44" s="145">
        <f>IF(E44="Y",SUMIF(新业务利率假设!$C$3:$AP$3,'Excel Solver'!$J$3,新业务利率假设!C43:AP43),0)</f>
        <v>0.92</v>
      </c>
      <c r="I44" s="145">
        <f>SUMIF(业务毛增量_基准情景!$C$3:$AP$3,'Excel Solver'!$J$3,业务毛增量_基准情景!C43:AP43)</f>
        <v>1.2326448438689397</v>
      </c>
      <c r="J44" s="146">
        <v>1.2336446216467121</v>
      </c>
      <c r="K44" s="145">
        <f>SUMIF(业务净增量变动限制设置!$AQ$224:$CD$224,$J$3,业务净增量变动限制设置!AQ264:CD264)-0.001</f>
        <v>1.2316448438689398</v>
      </c>
      <c r="L44" s="145">
        <f>SUMIF(业务净增量变动限制设置!$B$224:$AO$224,$J$3,业务净增量变动限制设置!B264:AO264)+0.001</f>
        <v>1.2336448438689396</v>
      </c>
      <c r="M44" s="155">
        <f>IF($J$3=1,0,SUMIF(期末余额_优化情景!$C$3:$AP$3,$J$3-1,期末余额_优化情景!$C43:$AP43)+J44)</f>
        <v>50.940844134470098</v>
      </c>
      <c r="N44" s="157">
        <f>J44*H44/100*$L$3</f>
        <v>4.7289710496457296E-4</v>
      </c>
      <c r="O44" s="157">
        <f>I44*H44/100*$L$3</f>
        <v>4.7251385681642687E-4</v>
      </c>
      <c r="Q44" s="52"/>
      <c r="R44" s="52"/>
      <c r="S44" s="52"/>
      <c r="T44" s="52"/>
      <c r="U44" s="52"/>
      <c r="V44" s="52"/>
      <c r="W44" s="52"/>
      <c r="Y44" s="42">
        <v>39</v>
      </c>
      <c r="Z44" s="43" t="str">
        <f t="shared" ca="1" si="0"/>
        <v/>
      </c>
      <c r="AA44" s="44" t="str">
        <f t="shared" si="1"/>
        <v/>
      </c>
      <c r="AB44" s="44" t="str">
        <f t="shared" si="8"/>
        <v/>
      </c>
      <c r="AC44" s="89" t="str">
        <f t="shared" ca="1" si="3"/>
        <v/>
      </c>
      <c r="AD44" s="89" t="str">
        <f t="shared" ca="1" si="4"/>
        <v/>
      </c>
      <c r="AE44" s="89" t="str">
        <f t="shared" ca="1" si="5"/>
        <v/>
      </c>
      <c r="AF44" s="90"/>
    </row>
    <row r="45" spans="2:32" ht="16.5">
      <c r="B45" s="15" t="str">
        <f>存量业务到期收益率!B44</f>
        <v>同业和其他金融机构存放款项</v>
      </c>
      <c r="C45" s="156">
        <f>存量业务到期结构!D44</f>
        <v>8.9468562004438604E-2</v>
      </c>
      <c r="D45" s="155">
        <f>存量业务到期结构!E44</f>
        <v>4589.8426905621</v>
      </c>
      <c r="E45" s="91" t="str">
        <f>IF(存量业务到期结构!C44="","","Y")</f>
        <v/>
      </c>
      <c r="F45" s="91" t="str">
        <f t="shared" si="7"/>
        <v/>
      </c>
      <c r="H45" s="145"/>
      <c r="I45" s="145"/>
      <c r="J45" s="146">
        <v>0</v>
      </c>
      <c r="K45" s="145"/>
      <c r="L45" s="145"/>
      <c r="M45" s="155">
        <f>IF($J$3=1,0,SUMIF(期末余额_优化情景!$C$3:$AP$3,$J$3-1,期末余额_优化情景!$C44:$AP44)+J45)</f>
        <v>4955.1962345076781</v>
      </c>
      <c r="N45" s="157"/>
      <c r="O45" s="157"/>
      <c r="Q45" s="52"/>
      <c r="R45" s="52"/>
      <c r="S45" s="52"/>
      <c r="T45" s="52"/>
      <c r="U45" s="52"/>
      <c r="V45" s="52"/>
      <c r="W45" s="52"/>
      <c r="Y45" s="42">
        <v>40</v>
      </c>
      <c r="Z45" s="43" t="str">
        <f t="shared" ca="1" si="0"/>
        <v/>
      </c>
      <c r="AA45" s="44" t="str">
        <f t="shared" si="1"/>
        <v/>
      </c>
      <c r="AB45" s="44" t="str">
        <f t="shared" si="8"/>
        <v/>
      </c>
      <c r="AC45" s="89" t="str">
        <f t="shared" ca="1" si="3"/>
        <v/>
      </c>
      <c r="AD45" s="89" t="str">
        <f t="shared" ca="1" si="4"/>
        <v/>
      </c>
      <c r="AE45" s="89" t="str">
        <f t="shared" ca="1" si="5"/>
        <v/>
      </c>
      <c r="AF45" s="90"/>
    </row>
    <row r="46" spans="2:32" ht="16.5">
      <c r="B46" s="21" t="str">
        <f>存量业务到期收益率!B45</f>
        <v>同业存放活期</v>
      </c>
      <c r="C46" s="156">
        <f>存量业务到期结构!D45</f>
        <v>0.70997832453447796</v>
      </c>
      <c r="D46" s="155">
        <f>存量业务到期结构!E45</f>
        <v>3258.6888233221002</v>
      </c>
      <c r="E46" s="91" t="str">
        <f>IF(存量业务到期结构!C45="","","Y")</f>
        <v>Y</v>
      </c>
      <c r="F46" s="91">
        <f t="shared" si="7"/>
        <v>46</v>
      </c>
      <c r="H46" s="145">
        <f>IF(E46="Y",SUMIF(新业务利率假设!$C$3:$AP$3,'Excel Solver'!$J$3,新业务利率假设!C45:AP45),0)</f>
        <v>1.7000000000000002</v>
      </c>
      <c r="I46" s="145">
        <f>SUMIF(业务毛增量_基准情景!$C$3:$AP$3,'Excel Solver'!$J$3,业务毛增量_基准情景!C45:AP45)</f>
        <v>-130</v>
      </c>
      <c r="J46" s="146">
        <v>-130.001</v>
      </c>
      <c r="K46" s="145">
        <f>SUMIF(业务净增量变动限制设置!$AQ$224:$CD$224,$J$3,业务净增量变动限制设置!AQ266:CD266)-0.001</f>
        <v>-130.001</v>
      </c>
      <c r="L46" s="145">
        <f>SUMIF(业务净增量变动限制设置!$B$224:$AO$224,$J$3,业务净增量变动限制设置!B266:AO266)+0.001</f>
        <v>-129.999</v>
      </c>
      <c r="M46" s="155">
        <f>IF($J$3=1,0,SUMIF(期末余额_优化情景!$C$3:$AP$3,$J$3-1,期末余额_优化情景!$C45:$AP45)+J46)</f>
        <v>3297.9925978228994</v>
      </c>
      <c r="N46" s="157">
        <f>J46*H46/100*$L$3</f>
        <v>-9.2084041666666672E-2</v>
      </c>
      <c r="O46" s="157">
        <f>I46*H46/100*$L$3</f>
        <v>-9.208333333333335E-2</v>
      </c>
      <c r="Q46" s="52"/>
      <c r="R46" s="52"/>
      <c r="S46" s="52"/>
      <c r="T46" s="52"/>
      <c r="U46" s="52"/>
      <c r="Y46" s="42">
        <v>41</v>
      </c>
      <c r="Z46" s="43" t="str">
        <f t="shared" ca="1" si="0"/>
        <v/>
      </c>
      <c r="AA46" s="44" t="str">
        <f t="shared" si="1"/>
        <v/>
      </c>
      <c r="AB46" s="44" t="str">
        <f t="shared" si="8"/>
        <v/>
      </c>
      <c r="AC46" s="89" t="str">
        <f t="shared" ca="1" si="3"/>
        <v/>
      </c>
      <c r="AD46" s="89" t="str">
        <f t="shared" ca="1" si="4"/>
        <v/>
      </c>
      <c r="AE46" s="89" t="str">
        <f t="shared" ca="1" si="5"/>
        <v/>
      </c>
      <c r="AF46" s="90"/>
    </row>
    <row r="47" spans="2:32" ht="16.5">
      <c r="B47" s="17" t="str">
        <f>存量业务到期收益率!B46</f>
        <v>同业存放定期</v>
      </c>
      <c r="C47" s="156">
        <f>存量业务到期结构!D46</f>
        <v>0.29002167546552199</v>
      </c>
      <c r="D47" s="155">
        <f>存量业务到期结构!E46</f>
        <v>1331.1538672399997</v>
      </c>
      <c r="E47" s="91" t="str">
        <f>IF(存量业务到期结构!C46="","","Y")</f>
        <v>Y</v>
      </c>
      <c r="F47" s="91">
        <f t="shared" si="7"/>
        <v>47</v>
      </c>
      <c r="H47" s="145">
        <f>IF(E47="Y",SUMIF(新业务利率假设!$C$3:$AP$3,'Excel Solver'!$J$3,新业务利率假设!C46:AP46),0)</f>
        <v>3.4000000000000004</v>
      </c>
      <c r="I47" s="145">
        <f>SUMIF(业务毛增量_基准情景!$C$3:$AP$3,'Excel Solver'!$J$3,业务毛增量_基准情景!C46:AP46)</f>
        <v>0</v>
      </c>
      <c r="J47" s="146">
        <v>32.550526441840695</v>
      </c>
      <c r="K47" s="145">
        <f>SUMIF(业务净增量变动限制设置!$AQ$224:$CD$224,$J$3,业务净增量变动限制设置!AQ267:CD267)-0.001</f>
        <v>-45.817079100543339</v>
      </c>
      <c r="L47" s="145">
        <f>SUMIF(业务净增量变动限制设置!$B$224:$AO$224,$J$3,业务净增量变动限制设置!B267:AO267)+0.001</f>
        <v>45.817079100543339</v>
      </c>
      <c r="M47" s="155">
        <f>IF($J$3=1,0,SUMIF(期末余额_优化情景!$C$3:$AP$3,$J$3-1,期末余额_优化情景!$C46:$AP46)+J47)</f>
        <v>1559.7531631266188</v>
      </c>
      <c r="N47" s="157">
        <f>J47*H47/100*$L$3</f>
        <v>4.6113245792607657E-2</v>
      </c>
      <c r="O47" s="157">
        <f>I47*H47/100*$L$3</f>
        <v>0</v>
      </c>
      <c r="Q47" s="52"/>
      <c r="R47" s="52"/>
      <c r="S47" s="52"/>
      <c r="T47" s="52"/>
      <c r="U47" s="52"/>
      <c r="Y47" s="42">
        <v>42</v>
      </c>
      <c r="Z47" s="43" t="str">
        <f t="shared" ca="1" si="0"/>
        <v/>
      </c>
      <c r="AA47" s="44" t="str">
        <f t="shared" si="1"/>
        <v/>
      </c>
      <c r="AB47" s="44" t="str">
        <f t="shared" si="8"/>
        <v/>
      </c>
      <c r="AC47" s="89" t="str">
        <f t="shared" ca="1" si="3"/>
        <v/>
      </c>
      <c r="AD47" s="89" t="str">
        <f t="shared" ca="1" si="4"/>
        <v/>
      </c>
      <c r="AE47" s="89" t="str">
        <f t="shared" ca="1" si="5"/>
        <v/>
      </c>
      <c r="AF47" s="90"/>
    </row>
    <row r="48" spans="2:32" ht="16.5">
      <c r="B48" s="15" t="str">
        <f>存量业务到期收益率!B47</f>
        <v>拆入资金</v>
      </c>
      <c r="C48" s="156">
        <f>存量业务到期结构!D47</f>
        <v>1.1016074365818295E-2</v>
      </c>
      <c r="D48" s="155">
        <f>存量业务到期结构!E47</f>
        <v>565.13760000000002</v>
      </c>
      <c r="E48" s="91" t="str">
        <f>IF(存量业务到期结构!C47="","","Y")</f>
        <v>Y</v>
      </c>
      <c r="F48" s="91">
        <f t="shared" si="7"/>
        <v>48</v>
      </c>
      <c r="H48" s="145">
        <f>IF(E48="Y",SUMIF(新业务利率假设!$C$3:$AP$3,'Excel Solver'!$J$3,新业务利率假设!C47:AP47),0)</f>
        <v>2.7</v>
      </c>
      <c r="I48" s="145">
        <f>SUMIF(业务毛增量_基准情景!$C$3:$AP$3,'Excel Solver'!$J$3,业务毛增量_基准情景!C47:AP47)</f>
        <v>0</v>
      </c>
      <c r="J48" s="146">
        <v>-20.1573922634567</v>
      </c>
      <c r="K48" s="145">
        <f>SUMIF(业务净增量变动限制设置!$AQ$224:$CD$224,$J$3,业务净增量变动限制设置!AQ268:CD268)-0.001</f>
        <v>-20.157392263456718</v>
      </c>
      <c r="L48" s="145">
        <f>SUMIF(业务净增量变动限制设置!$B$224:$AO$224,$J$3,业务净增量变动限制设置!B268:AO268)+0.001</f>
        <v>20.157392263456718</v>
      </c>
      <c r="M48" s="155">
        <f>IF($J$3=1,0,SUMIF(期末余额_优化情景!$C$3:$AP$3,$J$3-1,期末余额_优化情景!$C47:$AP47)+J48)</f>
        <v>651.72234985176715</v>
      </c>
      <c r="N48" s="157">
        <f>J48*H48/100*$L$3</f>
        <v>-2.2677066296388788E-2</v>
      </c>
      <c r="O48" s="157">
        <f>I48*H48/100*$L$3</f>
        <v>0</v>
      </c>
      <c r="Q48" s="52"/>
      <c r="R48" s="52"/>
      <c r="S48" s="52"/>
      <c r="T48" s="52"/>
      <c r="U48" s="52"/>
      <c r="Y48" s="42">
        <v>43</v>
      </c>
      <c r="Z48" s="43" t="str">
        <f t="shared" ca="1" si="0"/>
        <v/>
      </c>
      <c r="AA48" s="44" t="str">
        <f t="shared" si="1"/>
        <v/>
      </c>
      <c r="AB48" s="44" t="str">
        <f t="shared" si="8"/>
        <v/>
      </c>
      <c r="AC48" s="89" t="str">
        <f t="shared" ca="1" si="3"/>
        <v/>
      </c>
      <c r="AD48" s="89" t="str">
        <f t="shared" ca="1" si="4"/>
        <v/>
      </c>
      <c r="AE48" s="89" t="str">
        <f t="shared" ca="1" si="5"/>
        <v/>
      </c>
      <c r="AF48" s="90"/>
    </row>
    <row r="49" spans="2:32" ht="16.5">
      <c r="B49" s="15" t="str">
        <f>存量业务到期收益率!B48</f>
        <v>卖出回购金融资产</v>
      </c>
      <c r="C49" s="156">
        <f>存量业务到期结构!D48</f>
        <v>9.9884106839343394E-3</v>
      </c>
      <c r="D49" s="155">
        <f>存量业务到期结构!E48</f>
        <v>512.41724177610001</v>
      </c>
      <c r="E49" s="91" t="str">
        <f>IF(存量业务到期结构!C48="","","Y")</f>
        <v/>
      </c>
      <c r="F49" s="91" t="str">
        <f t="shared" si="7"/>
        <v/>
      </c>
      <c r="H49" s="145"/>
      <c r="I49" s="145"/>
      <c r="J49" s="146">
        <v>0</v>
      </c>
      <c r="K49" s="145"/>
      <c r="L49" s="145"/>
      <c r="M49" s="155">
        <f>IF($J$3=1,0,SUMIF(期末余额_优化情景!$C$3:$AP$3,$J$3-1,期末余额_优化情景!$C48:$AP48)+J49)</f>
        <v>1219.1444452788614</v>
      </c>
      <c r="N49" s="157"/>
      <c r="O49" s="157"/>
      <c r="Q49" s="52"/>
      <c r="R49" s="52"/>
      <c r="S49" s="52"/>
      <c r="T49" s="52"/>
      <c r="U49" s="52"/>
      <c r="Y49" s="42">
        <v>44</v>
      </c>
      <c r="Z49" s="43" t="str">
        <f t="shared" ca="1" si="0"/>
        <v/>
      </c>
      <c r="AA49" s="44" t="str">
        <f t="shared" si="1"/>
        <v/>
      </c>
      <c r="AB49" s="44" t="str">
        <f t="shared" si="8"/>
        <v/>
      </c>
      <c r="AC49" s="89" t="str">
        <f t="shared" ca="1" si="3"/>
        <v/>
      </c>
      <c r="AD49" s="89" t="str">
        <f t="shared" ca="1" si="4"/>
        <v/>
      </c>
      <c r="AE49" s="89" t="str">
        <f t="shared" ca="1" si="5"/>
        <v/>
      </c>
      <c r="AF49" s="90"/>
    </row>
    <row r="50" spans="2:32" ht="16.5">
      <c r="B50" s="17" t="str">
        <f>存量业务到期收益率!B49</f>
        <v>卖出回购债券</v>
      </c>
      <c r="C50" s="156">
        <f>存量业务到期结构!D49</f>
        <v>0.69817080465438441</v>
      </c>
      <c r="D50" s="155">
        <f>存量业务到期结构!E49</f>
        <v>357.75475800959998</v>
      </c>
      <c r="E50" s="91" t="str">
        <f>IF(存量业务到期结构!C49="","","Y")</f>
        <v>Y</v>
      </c>
      <c r="F50" s="91">
        <f t="shared" si="7"/>
        <v>50</v>
      </c>
      <c r="H50" s="145">
        <f>IF(E50="Y",SUMIF(新业务利率假设!$C$3:$AP$3,'Excel Solver'!$J$3,新业务利率假设!C49:AP49),0)</f>
        <v>2.5371999999999999</v>
      </c>
      <c r="I50" s="145">
        <f>SUMIF(业务毛增量_基准情景!$C$3:$AP$3,'Excel Solver'!$J$3,业务毛增量_基准情景!C49:AP49)</f>
        <v>0</v>
      </c>
      <c r="J50" s="146">
        <v>-13.118810573623399</v>
      </c>
      <c r="K50" s="145">
        <f>SUMIF(业务净增量变动限制设置!$AQ$224:$CD$224,$J$3,业务净增量变动限制设置!AQ270:CD270)-0.001</f>
        <v>-13.118810573623383</v>
      </c>
      <c r="L50" s="145">
        <f>SUMIF(业务净增量变动限制设置!$B$224:$AO$224,$J$3,业务净增量变动限制设置!B270:AO270)+0.001</f>
        <v>13.118810573623383</v>
      </c>
      <c r="M50" s="155">
        <f>IF($J$3=1,0,SUMIF(期末余额_优化情景!$C$3:$AP$3,$J$3-1,期末余额_优化情景!$C49:$AP49)+J50)</f>
        <v>424.1415418804894</v>
      </c>
      <c r="N50" s="157">
        <f t="shared" ref="N50:N56" si="11">J50*H50/100*$L$3</f>
        <v>-1.3868769244748867E-2</v>
      </c>
      <c r="O50" s="157">
        <f>I50*H50/100*$L$3</f>
        <v>0</v>
      </c>
      <c r="Y50" s="42">
        <v>45</v>
      </c>
      <c r="Z50" s="43" t="str">
        <f t="shared" ca="1" si="0"/>
        <v/>
      </c>
      <c r="AA50" s="44" t="str">
        <f t="shared" si="1"/>
        <v/>
      </c>
      <c r="AB50" s="44" t="str">
        <f t="shared" si="8"/>
        <v/>
      </c>
      <c r="AC50" s="89" t="str">
        <f t="shared" ca="1" si="3"/>
        <v/>
      </c>
      <c r="AD50" s="89" t="str">
        <f t="shared" ca="1" si="4"/>
        <v/>
      </c>
      <c r="AE50" s="89" t="str">
        <f t="shared" ca="1" si="5"/>
        <v/>
      </c>
      <c r="AF50" s="90"/>
    </row>
    <row r="51" spans="2:32" ht="16.5">
      <c r="B51" s="17" t="str">
        <f>存量业务到期收益率!B50</f>
        <v>卖出回购票据</v>
      </c>
      <c r="C51" s="156">
        <f>存量业务到期结构!D50</f>
        <v>0.30182919534561553</v>
      </c>
      <c r="D51" s="155">
        <f>存量业务到期结构!E50</f>
        <v>154.6624837665</v>
      </c>
      <c r="E51" s="91" t="str">
        <f>IF(存量业务到期结构!C50="","","Y")</f>
        <v>Y</v>
      </c>
      <c r="F51" s="91">
        <f t="shared" si="7"/>
        <v>51</v>
      </c>
      <c r="H51" s="145">
        <f>IF(E51="Y",SUMIF(新业务利率假设!$C$3:$AP$3,'Excel Solver'!$J$3,新业务利率假设!C50:AP50),0)</f>
        <v>2.5</v>
      </c>
      <c r="I51" s="145">
        <f>SUMIF(业务毛增量_基准情景!$C$3:$AP$3,'Excel Solver'!$J$3,业务毛增量_基准情景!C50:AP50)</f>
        <v>0</v>
      </c>
      <c r="J51" s="146">
        <v>-3.9104204641237401</v>
      </c>
      <c r="K51" s="145">
        <f>SUMIF(业务净增量变动限制设置!$AQ$224:$CD$224,$J$3,业务净增量变动限制设置!AQ271:CD271)-0.001</f>
        <v>-3.9104204641237414</v>
      </c>
      <c r="L51" s="145">
        <f>SUMIF(业务净增量变动限制设置!$B$224:$AO$224,$J$3,业务净增量变动限制设置!B271:AO271)+0.001</f>
        <v>3.9104204641237414</v>
      </c>
      <c r="M51" s="155">
        <f>IF($J$3=1,0,SUMIF(期末余额_优化情景!$C$3:$AP$3,$J$3-1,期末余额_优化情景!$C50:$AP50)+J51)</f>
        <v>777.97367236062462</v>
      </c>
      <c r="N51" s="157">
        <f t="shared" si="11"/>
        <v>-4.0733546501288955E-3</v>
      </c>
      <c r="O51" s="157">
        <f>I51*H51/100*$L$3</f>
        <v>0</v>
      </c>
      <c r="Y51" s="42">
        <v>46</v>
      </c>
      <c r="Z51" s="43" t="str">
        <f t="shared" ca="1" si="0"/>
        <v/>
      </c>
      <c r="AA51" s="44" t="str">
        <f t="shared" si="1"/>
        <v/>
      </c>
      <c r="AB51" s="44" t="str">
        <f t="shared" si="8"/>
        <v/>
      </c>
      <c r="AC51" s="89" t="str">
        <f t="shared" ca="1" si="3"/>
        <v/>
      </c>
      <c r="AD51" s="89" t="str">
        <f t="shared" ca="1" si="4"/>
        <v/>
      </c>
      <c r="AE51" s="89" t="str">
        <f t="shared" ca="1" si="5"/>
        <v/>
      </c>
      <c r="AF51" s="90"/>
    </row>
    <row r="52" spans="2:32" ht="16.5">
      <c r="B52" s="15" t="str">
        <f>存量业务到期收益率!B51</f>
        <v>应付债券</v>
      </c>
      <c r="C52" s="156">
        <f>存量业务到期结构!D51</f>
        <v>6.9127066617937674E-2</v>
      </c>
      <c r="D52" s="155">
        <f>存量业务到期结构!E51</f>
        <v>3546.2999999999997</v>
      </c>
      <c r="E52" s="91" t="str">
        <f>IF(存量业务到期结构!C51="","","Y")</f>
        <v/>
      </c>
      <c r="F52" s="91" t="str">
        <f t="shared" si="7"/>
        <v/>
      </c>
      <c r="H52" s="145"/>
      <c r="I52" s="145"/>
      <c r="J52" s="146">
        <v>0</v>
      </c>
      <c r="K52" s="145"/>
      <c r="L52" s="145"/>
      <c r="M52" s="155">
        <f>IF($J$3=1,0,SUMIF(期末余额_优化情景!$C$3:$AP$3,$J$3-1,期末余额_优化情景!$C51:$AP51)+J52)</f>
        <v>3868.1728110703416</v>
      </c>
      <c r="N52" s="157"/>
      <c r="O52" s="157"/>
      <c r="Y52" s="42">
        <v>47</v>
      </c>
      <c r="Z52" s="43" t="str">
        <f t="shared" ca="1" si="0"/>
        <v/>
      </c>
      <c r="AA52" s="44" t="str">
        <f t="shared" si="1"/>
        <v/>
      </c>
      <c r="AB52" s="44" t="str">
        <f t="shared" si="8"/>
        <v/>
      </c>
      <c r="AC52" s="89" t="str">
        <f t="shared" ca="1" si="3"/>
        <v/>
      </c>
      <c r="AD52" s="89" t="str">
        <f t="shared" ca="1" si="4"/>
        <v/>
      </c>
      <c r="AE52" s="89" t="str">
        <f t="shared" ca="1" si="5"/>
        <v/>
      </c>
      <c r="AF52" s="90"/>
    </row>
    <row r="53" spans="2:32" ht="16.5">
      <c r="B53" s="17" t="str">
        <f>存量业务到期收益率!B52</f>
        <v>次级定期债券</v>
      </c>
      <c r="C53" s="156">
        <f>存量业务到期结构!D52</f>
        <v>6.485632913177114E-2</v>
      </c>
      <c r="D53" s="155">
        <f>存量业务到期结构!E52</f>
        <v>230</v>
      </c>
      <c r="E53" s="91" t="str">
        <f>IF(存量业务到期结构!C52="","","Y")</f>
        <v>Y</v>
      </c>
      <c r="F53" s="91">
        <f t="shared" si="7"/>
        <v>53</v>
      </c>
      <c r="H53" s="145">
        <f>IF(E53="Y",SUMIF(新业务利率假设!$C$3:$AP$3,'Excel Solver'!$J$3,新业务利率假设!C52:AP52),0)</f>
        <v>4.6602499999999996</v>
      </c>
      <c r="I53" s="145">
        <f>SUMIF(业务毛增量_基准情景!$C$3:$AP$3,'Excel Solver'!$J$3,业务毛增量_基准情景!C52:AP52)</f>
        <v>0</v>
      </c>
      <c r="J53" s="146">
        <v>9.9977777777202331E-4</v>
      </c>
      <c r="K53" s="145">
        <f>SUMIF(业务净增量变动限制设置!$AQ$224:$CD$224,$J$3,业务净增量变动限制设置!AQ273:CD273)-0.001</f>
        <v>-1E-3</v>
      </c>
      <c r="L53" s="145">
        <f>SUMIF(业务净增量变动限制设置!$B$224:$AO$224,$J$3,业务净增量变动限制设置!B273:AO273)+0.001</f>
        <v>1E-3</v>
      </c>
      <c r="M53" s="155">
        <f>IF($J$3=1,0,SUMIF(期末余额_优化情景!$C$3:$AP$3,$J$3-1,期末余额_优化情景!$C52:$AP52)+J53)</f>
        <v>228.64572860906446</v>
      </c>
      <c r="N53" s="157">
        <f t="shared" si="11"/>
        <v>1.9413393286925294E-6</v>
      </c>
      <c r="O53" s="157">
        <f>I53*H53/100*$L$3</f>
        <v>0</v>
      </c>
      <c r="Y53" s="42">
        <v>48</v>
      </c>
      <c r="Z53" s="43" t="str">
        <f t="shared" ca="1" si="0"/>
        <v/>
      </c>
      <c r="AA53" s="44" t="str">
        <f t="shared" si="1"/>
        <v/>
      </c>
      <c r="AB53" s="44" t="str">
        <f t="shared" si="8"/>
        <v/>
      </c>
      <c r="AC53" s="89" t="str">
        <f t="shared" ca="1" si="3"/>
        <v/>
      </c>
      <c r="AD53" s="89" t="str">
        <f t="shared" ca="1" si="4"/>
        <v/>
      </c>
      <c r="AE53" s="89" t="str">
        <f t="shared" ca="1" si="5"/>
        <v/>
      </c>
      <c r="AF53" s="90"/>
    </row>
    <row r="54" spans="2:32" ht="16.5">
      <c r="B54" s="17" t="str">
        <f>存量业务到期收益率!B53</f>
        <v>长期债券</v>
      </c>
      <c r="C54" s="156">
        <f>存量业务到期结构!D53</f>
        <v>0.22558723176268225</v>
      </c>
      <c r="D54" s="155">
        <f>存量业务到期结构!E53</f>
        <v>800</v>
      </c>
      <c r="E54" s="91" t="str">
        <f>IF(存量业务到期结构!C53="","","Y")</f>
        <v>Y</v>
      </c>
      <c r="F54" s="91">
        <f t="shared" si="7"/>
        <v>54</v>
      </c>
      <c r="H54" s="145">
        <f>IF(E54="Y",SUMIF(新业务利率假设!$C$3:$AP$3,'Excel Solver'!$J$3,新业务利率假设!C53:AP53),0)</f>
        <v>3.66025</v>
      </c>
      <c r="I54" s="145">
        <f>SUMIF(业务毛增量_基准情景!$C$3:$AP$3,'Excel Solver'!$J$3,业务毛增量_基准情景!C53:AP53)</f>
        <v>0</v>
      </c>
      <c r="J54" s="146">
        <v>9.9977777777202331E-4</v>
      </c>
      <c r="K54" s="145">
        <f>SUMIF(业务净增量变动限制设置!$AQ$224:$CD$224,$J$3,业务净增量变动限制设置!AQ274:CD274)-0.001</f>
        <v>-1E-3</v>
      </c>
      <c r="L54" s="145">
        <f>SUMIF(业务净增量变动限制设置!$B$224:$AO$224,$J$3,业务净增量变动限制设置!B274:AO274)+0.001</f>
        <v>1E-3</v>
      </c>
      <c r="M54" s="155">
        <f>IF($J$3=1,0,SUMIF(期末余额_优化情景!$C$3:$AP$3,$J$3-1,期末余额_优化情景!$C53:$AP53)+J54)</f>
        <v>1166.1085015333194</v>
      </c>
      <c r="N54" s="157">
        <f t="shared" si="11"/>
        <v>1.5247652546208533E-6</v>
      </c>
      <c r="O54" s="157">
        <f>I54*H54/100*$L$3</f>
        <v>0</v>
      </c>
      <c r="Y54" s="42">
        <v>49</v>
      </c>
      <c r="Z54" s="43" t="str">
        <f t="shared" ca="1" si="0"/>
        <v/>
      </c>
      <c r="AA54" s="44" t="str">
        <f t="shared" si="1"/>
        <v/>
      </c>
      <c r="AB54" s="44" t="str">
        <f t="shared" si="8"/>
        <v/>
      </c>
      <c r="AC54" s="89" t="str">
        <f t="shared" ca="1" si="3"/>
        <v/>
      </c>
      <c r="AD54" s="89" t="str">
        <f t="shared" ca="1" si="4"/>
        <v/>
      </c>
      <c r="AE54" s="89" t="str">
        <f t="shared" ca="1" si="5"/>
        <v/>
      </c>
      <c r="AF54" s="90"/>
    </row>
    <row r="55" spans="2:32" ht="16.5">
      <c r="B55" s="17" t="str">
        <f>存量业务到期收益率!B54</f>
        <v>同业存单</v>
      </c>
      <c r="C55" s="156">
        <f>存量业务到期结构!D54</f>
        <v>0.70955643910554655</v>
      </c>
      <c r="D55" s="155">
        <f>存量业务到期结构!E54</f>
        <v>2516.2999999999997</v>
      </c>
      <c r="E55" s="91" t="str">
        <f>IF(存量业务到期结构!C54="","","Y")</f>
        <v>Y</v>
      </c>
      <c r="F55" s="91">
        <f t="shared" si="7"/>
        <v>55</v>
      </c>
      <c r="H55" s="145">
        <f>IF(E55="Y",SUMIF(新业务利率假设!$C$3:$AP$3,'Excel Solver'!$J$3,新业务利率假设!C54:AP54),0)</f>
        <v>3.5999999999999996</v>
      </c>
      <c r="I55" s="145">
        <f>SUMIF(业务毛增量_基准情景!$C$3:$AP$3,'Excel Solver'!$J$3,业务毛增量_基准情景!C54:AP54)</f>
        <v>100</v>
      </c>
      <c r="J55" s="146">
        <v>102.54564492010552</v>
      </c>
      <c r="K55" s="145">
        <f>SUMIF(业务净增量变动限制设置!$AQ$224:$CD$224,$J$3,业务净增量变动限制设置!AQ275:CD275)-0.001</f>
        <v>69.998999999999995</v>
      </c>
      <c r="L55" s="145">
        <f>SUMIF(业务净增量变动限制设置!$B$224:$AO$224,$J$3,业务净增量变动限制设置!B275:AO275)+0.001</f>
        <v>130.001</v>
      </c>
      <c r="M55" s="155">
        <f>IF($J$3=1,0,SUMIF(期末余额_优化情景!$C$3:$AP$3,$J$3-1,期末余额_优化情景!$C54:$AP54)+J55)</f>
        <v>2575.9662254036198</v>
      </c>
      <c r="N55" s="157">
        <f t="shared" si="11"/>
        <v>0.15381846738015825</v>
      </c>
      <c r="O55" s="157">
        <f>I55*H55/100*$L$3</f>
        <v>0.14999999999999997</v>
      </c>
      <c r="Y55" s="42">
        <v>50</v>
      </c>
      <c r="Z55" s="43" t="str">
        <f t="shared" ca="1" si="0"/>
        <v/>
      </c>
      <c r="AA55" s="44" t="str">
        <f t="shared" si="1"/>
        <v/>
      </c>
      <c r="AB55" s="44" t="str">
        <f t="shared" si="8"/>
        <v/>
      </c>
      <c r="AC55" s="89" t="str">
        <f t="shared" ca="1" si="3"/>
        <v/>
      </c>
      <c r="AD55" s="89" t="str">
        <f t="shared" ca="1" si="4"/>
        <v/>
      </c>
      <c r="AE55" s="89" t="str">
        <f t="shared" ca="1" si="5"/>
        <v/>
      </c>
      <c r="AF55" s="90"/>
    </row>
    <row r="56" spans="2:32" ht="16.5">
      <c r="B56" s="15" t="str">
        <f>存量业务到期收益率!B55</f>
        <v>向央行借款</v>
      </c>
      <c r="C56" s="156">
        <f>存量业务到期结构!D55</f>
        <v>6.590725443836716E-2</v>
      </c>
      <c r="D56" s="155">
        <f>存量业务到期结构!E55</f>
        <v>3381.1198398824004</v>
      </c>
      <c r="E56" s="91" t="str">
        <f>IF(存量业务到期结构!C55="","","Y")</f>
        <v>Y</v>
      </c>
      <c r="F56" s="91">
        <f t="shared" si="7"/>
        <v>56</v>
      </c>
      <c r="H56" s="145">
        <f>IF(E56="Y",SUMIF(新业务利率假设!$C$3:$AP$3,'Excel Solver'!$J$3,新业务利率假设!C55:AP55),0)</f>
        <v>3.2</v>
      </c>
      <c r="I56" s="145">
        <f>SUMIF(业务毛增量_基准情景!$C$3:$AP$3,'Excel Solver'!$J$3,业务毛增量_基准情景!C55:AP55)</f>
        <v>0</v>
      </c>
      <c r="J56" s="146">
        <v>-1E-3</v>
      </c>
      <c r="K56" s="145">
        <f>SUMIF(业务净增量变动限制设置!$AQ$224:$CD$224,$J$3,业务净增量变动限制设置!AQ276:CD276)-0.001</f>
        <v>-1E-3</v>
      </c>
      <c r="L56" s="145">
        <f>SUMIF(业务净增量变动限制设置!$B$224:$AO$224,$J$3,业务净增量变动限制设置!B276:AO276)+0.001</f>
        <v>1E-3</v>
      </c>
      <c r="M56" s="155">
        <f>IF($J$3=1,0,SUMIF(期末余额_优化情景!$C$3:$AP$3,$J$3-1,期末余额_优化情景!$C55:$AP55)+J56)</f>
        <v>2906.8155737575917</v>
      </c>
      <c r="N56" s="157">
        <f t="shared" si="11"/>
        <v>-1.3333333333333332E-6</v>
      </c>
      <c r="O56" s="157">
        <f>I56*H56/100*$L$3</f>
        <v>0</v>
      </c>
      <c r="Y56" s="42">
        <v>51</v>
      </c>
      <c r="Z56" s="43" t="str">
        <f t="shared" ca="1" si="0"/>
        <v/>
      </c>
      <c r="AA56" s="44" t="str">
        <f t="shared" si="1"/>
        <v/>
      </c>
      <c r="AB56" s="44" t="str">
        <f t="shared" si="8"/>
        <v/>
      </c>
      <c r="AC56" s="89" t="str">
        <f t="shared" ca="1" si="3"/>
        <v/>
      </c>
      <c r="AD56" s="89" t="str">
        <f t="shared" ca="1" si="4"/>
        <v/>
      </c>
      <c r="AE56" s="89" t="str">
        <f t="shared" ca="1" si="5"/>
        <v/>
      </c>
      <c r="AF56" s="90"/>
    </row>
    <row r="57" spans="2:32" ht="16.5">
      <c r="B57" s="131"/>
      <c r="C57" s="132"/>
      <c r="D57" s="133"/>
      <c r="E57" s="134"/>
      <c r="F57" s="134"/>
      <c r="G57" s="52"/>
      <c r="H57" s="52"/>
      <c r="I57" s="135"/>
      <c r="J57" s="121"/>
      <c r="K57" s="135"/>
      <c r="L57" s="135"/>
      <c r="M57" s="52"/>
      <c r="N57" s="133"/>
      <c r="O57" s="133"/>
      <c r="Y57" s="42">
        <v>52</v>
      </c>
      <c r="Z57" s="43" t="str">
        <f t="shared" ca="1" si="0"/>
        <v/>
      </c>
      <c r="AA57" s="44" t="str">
        <f t="shared" si="1"/>
        <v/>
      </c>
      <c r="AB57" s="44" t="str">
        <f t="shared" si="8"/>
        <v/>
      </c>
      <c r="AC57" s="89" t="str">
        <f t="shared" ca="1" si="3"/>
        <v/>
      </c>
      <c r="AD57" s="89" t="str">
        <f t="shared" ca="1" si="4"/>
        <v/>
      </c>
      <c r="AE57" s="89" t="str">
        <f t="shared" ca="1" si="5"/>
        <v/>
      </c>
      <c r="AF57" s="90"/>
    </row>
    <row r="58" spans="2:32" ht="16.5">
      <c r="B58" s="131"/>
      <c r="C58" s="132"/>
      <c r="D58" s="133"/>
      <c r="E58" s="134"/>
      <c r="F58" s="134"/>
      <c r="G58" s="52"/>
      <c r="H58" s="52"/>
      <c r="I58" s="135"/>
      <c r="J58" s="121"/>
      <c r="K58" s="135"/>
      <c r="L58" s="135"/>
      <c r="M58" s="52"/>
      <c r="N58" s="133"/>
      <c r="O58" s="133" t="s">
        <v>467</v>
      </c>
      <c r="Y58" s="42">
        <v>53</v>
      </c>
      <c r="Z58" s="43" t="str">
        <f t="shared" ca="1" si="0"/>
        <v/>
      </c>
      <c r="AA58" s="44" t="str">
        <f t="shared" si="1"/>
        <v/>
      </c>
      <c r="AB58" s="44" t="str">
        <f t="shared" si="8"/>
        <v/>
      </c>
      <c r="AC58" s="89" t="str">
        <f t="shared" ca="1" si="3"/>
        <v/>
      </c>
      <c r="AD58" s="89" t="str">
        <f t="shared" ca="1" si="4"/>
        <v/>
      </c>
      <c r="AE58" s="89" t="str">
        <f t="shared" ca="1" si="5"/>
        <v/>
      </c>
      <c r="AF58" s="90"/>
    </row>
    <row r="59" spans="2:32" ht="16.5">
      <c r="B59" s="136"/>
      <c r="C59" s="132"/>
      <c r="D59" s="133"/>
      <c r="E59" s="134"/>
      <c r="F59" s="134"/>
      <c r="G59" s="52"/>
      <c r="H59" s="52"/>
      <c r="I59" s="135"/>
      <c r="J59" s="121"/>
      <c r="K59" s="135"/>
      <c r="L59" s="135"/>
      <c r="M59" s="52"/>
      <c r="N59" s="133"/>
      <c r="O59" s="133"/>
      <c r="Y59" s="42">
        <v>54</v>
      </c>
      <c r="Z59" s="43" t="str">
        <f t="shared" ca="1" si="0"/>
        <v/>
      </c>
      <c r="AA59" s="44" t="str">
        <f t="shared" si="1"/>
        <v/>
      </c>
      <c r="AB59" s="44" t="str">
        <f t="shared" si="8"/>
        <v/>
      </c>
      <c r="AC59" s="89" t="str">
        <f t="shared" ca="1" si="3"/>
        <v/>
      </c>
      <c r="AD59" s="89" t="str">
        <f t="shared" ca="1" si="4"/>
        <v/>
      </c>
      <c r="AE59" s="89" t="str">
        <f t="shared" ca="1" si="5"/>
        <v/>
      </c>
      <c r="AF59" s="90"/>
    </row>
    <row r="60" spans="2:32" ht="16.5">
      <c r="B60" s="137"/>
      <c r="C60" s="132"/>
      <c r="D60" s="133"/>
      <c r="E60" s="134"/>
      <c r="F60" s="134"/>
      <c r="G60" s="52"/>
      <c r="H60" s="52"/>
      <c r="I60" s="135"/>
      <c r="J60" s="121"/>
      <c r="K60" s="135"/>
      <c r="L60" s="135"/>
      <c r="M60" s="52"/>
      <c r="N60" s="133"/>
      <c r="O60" s="133"/>
      <c r="Y60" s="42">
        <v>55</v>
      </c>
      <c r="Z60" s="43" t="str">
        <f t="shared" ca="1" si="0"/>
        <v/>
      </c>
      <c r="AA60" s="44" t="str">
        <f t="shared" si="1"/>
        <v/>
      </c>
      <c r="AB60" s="44" t="str">
        <f t="shared" si="8"/>
        <v/>
      </c>
      <c r="AC60" s="89" t="str">
        <f t="shared" ca="1" si="3"/>
        <v/>
      </c>
      <c r="AD60" s="89" t="str">
        <f t="shared" ca="1" si="4"/>
        <v/>
      </c>
      <c r="AE60" s="89" t="str">
        <f t="shared" ca="1" si="5"/>
        <v/>
      </c>
      <c r="AF60" s="90"/>
    </row>
    <row r="61" spans="2:32" ht="16.5">
      <c r="B61" s="137"/>
      <c r="C61" s="132"/>
      <c r="D61" s="133"/>
      <c r="E61" s="134"/>
      <c r="F61" s="134"/>
      <c r="G61" s="52"/>
      <c r="H61" s="52"/>
      <c r="I61" s="135"/>
      <c r="J61" s="121"/>
      <c r="K61" s="135"/>
      <c r="L61" s="135"/>
      <c r="M61" s="52"/>
      <c r="N61" s="133"/>
      <c r="O61" s="133"/>
      <c r="Y61" s="42">
        <v>56</v>
      </c>
      <c r="Z61" s="43" t="str">
        <f t="shared" ca="1" si="0"/>
        <v/>
      </c>
      <c r="AA61" s="44" t="str">
        <f t="shared" si="1"/>
        <v/>
      </c>
      <c r="AB61" s="44" t="str">
        <f t="shared" si="8"/>
        <v/>
      </c>
      <c r="AC61" s="89" t="str">
        <f t="shared" ca="1" si="3"/>
        <v/>
      </c>
      <c r="AD61" s="89" t="str">
        <f t="shared" ca="1" si="4"/>
        <v/>
      </c>
      <c r="AE61" s="89" t="str">
        <f t="shared" ca="1" si="5"/>
        <v/>
      </c>
      <c r="AF61" s="90"/>
    </row>
    <row r="62" spans="2:32" ht="16.5">
      <c r="B62" s="137"/>
      <c r="C62" s="132"/>
      <c r="D62" s="133"/>
      <c r="E62" s="134"/>
      <c r="F62" s="134"/>
      <c r="G62" s="52"/>
      <c r="H62" s="52"/>
      <c r="I62" s="135"/>
      <c r="J62" s="121"/>
      <c r="K62" s="135"/>
      <c r="L62" s="135"/>
      <c r="M62" s="52"/>
      <c r="N62" s="133"/>
      <c r="O62" s="133"/>
      <c r="Y62" s="42">
        <v>57</v>
      </c>
      <c r="Z62" s="43" t="str">
        <f t="shared" ca="1" si="0"/>
        <v/>
      </c>
      <c r="AA62" s="44" t="str">
        <f t="shared" si="1"/>
        <v/>
      </c>
      <c r="AB62" s="44" t="str">
        <f t="shared" si="8"/>
        <v/>
      </c>
      <c r="AC62" s="89" t="str">
        <f t="shared" ca="1" si="3"/>
        <v/>
      </c>
      <c r="AD62" s="89" t="str">
        <f t="shared" ca="1" si="4"/>
        <v/>
      </c>
      <c r="AE62" s="89" t="str">
        <f t="shared" ca="1" si="5"/>
        <v/>
      </c>
      <c r="AF62" s="90"/>
    </row>
    <row r="63" spans="2:32" ht="16.5">
      <c r="B63" s="131"/>
      <c r="C63" s="132"/>
      <c r="D63" s="133"/>
      <c r="E63" s="134"/>
      <c r="F63" s="134"/>
      <c r="G63" s="52"/>
      <c r="H63" s="52"/>
      <c r="I63" s="135"/>
      <c r="J63" s="121"/>
      <c r="K63" s="135"/>
      <c r="L63" s="135"/>
      <c r="M63" s="52"/>
      <c r="N63" s="133"/>
      <c r="O63" s="133"/>
      <c r="Y63" s="42">
        <v>58</v>
      </c>
      <c r="Z63" s="43" t="str">
        <f t="shared" ca="1" si="0"/>
        <v/>
      </c>
      <c r="AA63" s="44" t="str">
        <f t="shared" si="1"/>
        <v/>
      </c>
      <c r="AB63" s="44" t="str">
        <f t="shared" si="8"/>
        <v/>
      </c>
      <c r="AC63" s="89" t="str">
        <f t="shared" ca="1" si="3"/>
        <v/>
      </c>
      <c r="AD63" s="89" t="str">
        <f t="shared" ca="1" si="4"/>
        <v/>
      </c>
      <c r="AE63" s="89" t="str">
        <f t="shared" ca="1" si="5"/>
        <v/>
      </c>
      <c r="AF63" s="90"/>
    </row>
    <row r="64" spans="2:32" ht="16.5">
      <c r="B64" s="131"/>
      <c r="C64" s="132"/>
      <c r="D64" s="133"/>
      <c r="E64" s="134"/>
      <c r="F64" s="134"/>
      <c r="G64" s="52"/>
      <c r="H64" s="52"/>
      <c r="I64" s="135"/>
      <c r="J64" s="121"/>
      <c r="K64" s="135"/>
      <c r="L64" s="135"/>
      <c r="M64" s="52"/>
      <c r="N64" s="133"/>
      <c r="O64" s="133"/>
      <c r="Y64" s="42">
        <v>59</v>
      </c>
      <c r="Z64" s="43" t="str">
        <f t="shared" ca="1" si="0"/>
        <v/>
      </c>
      <c r="AA64" s="44" t="str">
        <f t="shared" si="1"/>
        <v/>
      </c>
      <c r="AB64" s="44" t="str">
        <f t="shared" si="8"/>
        <v/>
      </c>
      <c r="AC64" s="89" t="str">
        <f t="shared" ca="1" si="3"/>
        <v/>
      </c>
      <c r="AD64" s="89" t="str">
        <f t="shared" ca="1" si="4"/>
        <v/>
      </c>
      <c r="AE64" s="89" t="str">
        <f t="shared" ca="1" si="5"/>
        <v/>
      </c>
      <c r="AF64" s="90"/>
    </row>
    <row r="65" spans="2:32" ht="16.5">
      <c r="B65" s="138"/>
      <c r="C65" s="132"/>
      <c r="D65" s="133"/>
      <c r="E65" s="134"/>
      <c r="F65" s="134"/>
      <c r="G65" s="52"/>
      <c r="H65" s="52"/>
      <c r="I65" s="135"/>
      <c r="J65" s="121"/>
      <c r="K65" s="135"/>
      <c r="L65" s="135"/>
      <c r="M65" s="52"/>
      <c r="N65" s="133"/>
      <c r="O65" s="133"/>
      <c r="Y65" s="42">
        <v>60</v>
      </c>
      <c r="Z65" s="43" t="str">
        <f t="shared" ca="1" si="0"/>
        <v/>
      </c>
      <c r="AA65" s="44" t="str">
        <f t="shared" si="1"/>
        <v/>
      </c>
      <c r="AB65" s="44" t="str">
        <f t="shared" si="8"/>
        <v/>
      </c>
      <c r="AC65" s="89" t="str">
        <f t="shared" ca="1" si="3"/>
        <v/>
      </c>
      <c r="AD65" s="89" t="str">
        <f t="shared" ca="1" si="4"/>
        <v/>
      </c>
      <c r="AE65" s="89" t="str">
        <f t="shared" ca="1" si="5"/>
        <v/>
      </c>
      <c r="AF65" s="90"/>
    </row>
    <row r="66" spans="2:32" ht="16.5">
      <c r="B66" s="139"/>
      <c r="C66" s="132"/>
      <c r="D66" s="133"/>
      <c r="E66" s="134"/>
      <c r="F66" s="134"/>
      <c r="G66" s="52"/>
      <c r="H66" s="52"/>
      <c r="I66" s="135"/>
      <c r="J66" s="121"/>
      <c r="K66" s="135"/>
      <c r="L66" s="135"/>
      <c r="M66" s="52"/>
      <c r="N66" s="133"/>
      <c r="O66" s="133"/>
      <c r="Y66" s="42">
        <v>61</v>
      </c>
      <c r="Z66" s="43" t="str">
        <f t="shared" ca="1" si="0"/>
        <v/>
      </c>
      <c r="AA66" s="44" t="str">
        <f t="shared" si="1"/>
        <v/>
      </c>
      <c r="AB66" s="44" t="str">
        <f t="shared" si="8"/>
        <v/>
      </c>
      <c r="AC66" s="89" t="str">
        <f t="shared" ca="1" si="3"/>
        <v/>
      </c>
      <c r="AD66" s="89" t="str">
        <f t="shared" ca="1" si="4"/>
        <v/>
      </c>
      <c r="AE66" s="89" t="str">
        <f t="shared" ca="1" si="5"/>
        <v/>
      </c>
      <c r="AF66" s="90"/>
    </row>
    <row r="67" spans="2:32" ht="16.5">
      <c r="B67" s="136"/>
      <c r="C67" s="132"/>
      <c r="D67" s="133"/>
      <c r="E67" s="134"/>
      <c r="F67" s="134"/>
      <c r="G67" s="52"/>
      <c r="H67" s="52"/>
      <c r="I67" s="135"/>
      <c r="J67" s="121"/>
      <c r="K67" s="135"/>
      <c r="L67" s="135"/>
      <c r="M67" s="52"/>
      <c r="N67" s="133"/>
      <c r="O67" s="133"/>
      <c r="Y67" s="42">
        <v>62</v>
      </c>
      <c r="Z67" s="43" t="str">
        <f t="shared" ca="1" si="0"/>
        <v/>
      </c>
      <c r="AA67" s="44" t="str">
        <f t="shared" si="1"/>
        <v/>
      </c>
      <c r="AB67" s="44" t="str">
        <f t="shared" si="8"/>
        <v/>
      </c>
      <c r="AC67" s="89" t="str">
        <f t="shared" ca="1" si="3"/>
        <v/>
      </c>
      <c r="AD67" s="89" t="str">
        <f t="shared" ca="1" si="4"/>
        <v/>
      </c>
      <c r="AE67" s="89" t="str">
        <f t="shared" ca="1" si="5"/>
        <v/>
      </c>
      <c r="AF67" s="90"/>
    </row>
    <row r="68" spans="2:32" ht="16.5">
      <c r="B68" s="137"/>
      <c r="C68" s="132"/>
      <c r="D68" s="133"/>
      <c r="E68" s="134"/>
      <c r="F68" s="134"/>
      <c r="G68" s="52"/>
      <c r="H68" s="52"/>
      <c r="I68" s="135"/>
      <c r="J68" s="121"/>
      <c r="K68" s="135"/>
      <c r="L68" s="135"/>
      <c r="M68" s="52"/>
      <c r="N68" s="133"/>
      <c r="O68" s="133"/>
      <c r="Y68" s="42">
        <v>63</v>
      </c>
      <c r="Z68" s="43" t="str">
        <f t="shared" ca="1" si="0"/>
        <v/>
      </c>
      <c r="AA68" s="44" t="str">
        <f t="shared" si="1"/>
        <v/>
      </c>
      <c r="AB68" s="44" t="str">
        <f t="shared" si="8"/>
        <v/>
      </c>
      <c r="AC68" s="89" t="str">
        <f t="shared" ca="1" si="3"/>
        <v/>
      </c>
      <c r="AD68" s="89" t="str">
        <f t="shared" ca="1" si="4"/>
        <v/>
      </c>
      <c r="AE68" s="89" t="str">
        <f t="shared" ca="1" si="5"/>
        <v/>
      </c>
      <c r="AF68" s="90"/>
    </row>
    <row r="69" spans="2:32" ht="16.5">
      <c r="B69" s="137"/>
      <c r="C69" s="132"/>
      <c r="D69" s="133"/>
      <c r="E69" s="134"/>
      <c r="F69" s="134"/>
      <c r="G69" s="52"/>
      <c r="H69" s="52"/>
      <c r="I69" s="135"/>
      <c r="J69" s="121"/>
      <c r="K69" s="135"/>
      <c r="L69" s="135"/>
      <c r="M69" s="52"/>
      <c r="N69" s="133"/>
      <c r="O69" s="133"/>
      <c r="Y69" s="42">
        <v>64</v>
      </c>
      <c r="Z69" s="43" t="str">
        <f t="shared" ca="1" si="0"/>
        <v/>
      </c>
      <c r="AA69" s="44" t="str">
        <f t="shared" si="1"/>
        <v/>
      </c>
      <c r="AB69" s="44" t="str">
        <f t="shared" si="8"/>
        <v/>
      </c>
      <c r="AC69" s="89" t="str">
        <f t="shared" ca="1" si="3"/>
        <v/>
      </c>
      <c r="AD69" s="89" t="str">
        <f t="shared" ca="1" si="4"/>
        <v/>
      </c>
      <c r="AE69" s="89" t="str">
        <f t="shared" ca="1" si="5"/>
        <v/>
      </c>
      <c r="AF69" s="90"/>
    </row>
    <row r="70" spans="2:32" ht="16.5">
      <c r="B70" s="137"/>
      <c r="C70" s="132"/>
      <c r="D70" s="133"/>
      <c r="E70" s="134"/>
      <c r="F70" s="134"/>
      <c r="G70" s="52"/>
      <c r="H70" s="52"/>
      <c r="I70" s="135"/>
      <c r="J70" s="121"/>
      <c r="K70" s="135"/>
      <c r="L70" s="135"/>
      <c r="M70" s="52"/>
      <c r="N70" s="133"/>
      <c r="O70" s="133"/>
      <c r="Y70" s="42">
        <v>65</v>
      </c>
      <c r="Z70" s="43" t="str">
        <f t="shared" ca="1" si="0"/>
        <v/>
      </c>
      <c r="AA70" s="44" t="str">
        <f t="shared" si="1"/>
        <v/>
      </c>
      <c r="AB70" s="44" t="str">
        <f t="shared" si="8"/>
        <v/>
      </c>
      <c r="AC70" s="89" t="str">
        <f t="shared" ca="1" si="3"/>
        <v/>
      </c>
      <c r="AD70" s="89" t="str">
        <f t="shared" ca="1" si="4"/>
        <v/>
      </c>
      <c r="AE70" s="89" t="str">
        <f t="shared" ca="1" si="5"/>
        <v/>
      </c>
      <c r="AF70" s="90"/>
    </row>
    <row r="71" spans="2:32" ht="16.5">
      <c r="B71" s="137"/>
      <c r="C71" s="132"/>
      <c r="D71" s="133"/>
      <c r="E71" s="134"/>
      <c r="F71" s="134"/>
      <c r="G71" s="52"/>
      <c r="H71" s="52"/>
      <c r="I71" s="135"/>
      <c r="J71" s="121"/>
      <c r="K71" s="135"/>
      <c r="L71" s="135"/>
      <c r="M71" s="52"/>
      <c r="N71" s="133"/>
      <c r="O71" s="133"/>
      <c r="Y71" s="42">
        <v>66</v>
      </c>
      <c r="Z71" s="43" t="str">
        <f t="shared" ref="Z71:Z100" ca="1" si="12">IF(ISERROR(INDIRECT("B"&amp;AA71)),"",INDIRECT("B"&amp;AA71))</f>
        <v/>
      </c>
      <c r="AA71" s="44" t="str">
        <f t="shared" ref="AA71:AA100" si="13">IF(Y71&lt;=$F$5,SMALL($F$6:$F$9865,Y71),"")</f>
        <v/>
      </c>
      <c r="AB71" s="44" t="str">
        <f t="shared" si="8"/>
        <v/>
      </c>
      <c r="AC71" s="89" t="str">
        <f t="shared" ref="AC71:AC100" ca="1" si="14">IF(ISERROR(INDIRECT("K"&amp;$AA71)),"",INDIRECT("K"&amp;$AA71))</f>
        <v/>
      </c>
      <c r="AD71" s="89" t="str">
        <f t="shared" ref="AD71:AD100" ca="1" si="15">IF(ISERROR(INDIRECT("L"&amp;$AA71)),"",INDIRECT("L"&amp;$AA71))</f>
        <v/>
      </c>
      <c r="AE71" s="89" t="str">
        <f t="shared" ref="AE71:AE100" ca="1" si="16">IF(ISERROR(INDIRECT("J"&amp;$AA71)),"",INDIRECT("J"&amp;$AA71))</f>
        <v/>
      </c>
      <c r="AF71" s="90"/>
    </row>
    <row r="72" spans="2:32" ht="16.5">
      <c r="B72" s="138"/>
      <c r="C72" s="132"/>
      <c r="D72" s="133"/>
      <c r="E72" s="134"/>
      <c r="F72" s="134"/>
      <c r="G72" s="52"/>
      <c r="H72" s="52"/>
      <c r="I72" s="135"/>
      <c r="J72" s="121"/>
      <c r="K72" s="135"/>
      <c r="L72" s="135"/>
      <c r="M72" s="52"/>
      <c r="N72" s="133"/>
      <c r="O72" s="133"/>
      <c r="Y72" s="42">
        <v>67</v>
      </c>
      <c r="Z72" s="43" t="str">
        <f t="shared" ca="1" si="12"/>
        <v/>
      </c>
      <c r="AA72" s="44" t="str">
        <f t="shared" si="13"/>
        <v/>
      </c>
      <c r="AB72" s="44" t="str">
        <f t="shared" si="8"/>
        <v/>
      </c>
      <c r="AC72" s="89" t="str">
        <f t="shared" ca="1" si="14"/>
        <v/>
      </c>
      <c r="AD72" s="89" t="str">
        <f t="shared" ca="1" si="15"/>
        <v/>
      </c>
      <c r="AE72" s="89" t="str">
        <f t="shared" ca="1" si="16"/>
        <v/>
      </c>
      <c r="AF72" s="90"/>
    </row>
    <row r="73" spans="2:32" ht="16.5">
      <c r="B73" s="137"/>
      <c r="C73" s="132"/>
      <c r="D73" s="133"/>
      <c r="E73" s="134"/>
      <c r="F73" s="134"/>
      <c r="G73" s="52"/>
      <c r="H73" s="52"/>
      <c r="I73" s="135"/>
      <c r="J73" s="121"/>
      <c r="K73" s="135"/>
      <c r="L73" s="135"/>
      <c r="M73" s="52"/>
      <c r="N73" s="133"/>
      <c r="O73" s="133"/>
      <c r="Y73" s="42">
        <v>68</v>
      </c>
      <c r="Z73" s="43" t="str">
        <f t="shared" ca="1" si="12"/>
        <v/>
      </c>
      <c r="AA73" s="44" t="str">
        <f t="shared" si="13"/>
        <v/>
      </c>
      <c r="AB73" s="44" t="str">
        <f t="shared" si="8"/>
        <v/>
      </c>
      <c r="AC73" s="89" t="str">
        <f t="shared" ca="1" si="14"/>
        <v/>
      </c>
      <c r="AD73" s="89" t="str">
        <f t="shared" ca="1" si="15"/>
        <v/>
      </c>
      <c r="AE73" s="89" t="str">
        <f t="shared" ca="1" si="16"/>
        <v/>
      </c>
      <c r="AF73" s="90"/>
    </row>
    <row r="74" spans="2:32" ht="16.5">
      <c r="B74" s="137"/>
      <c r="C74" s="132"/>
      <c r="D74" s="133"/>
      <c r="E74" s="134"/>
      <c r="F74" s="134"/>
      <c r="G74" s="52"/>
      <c r="H74" s="52"/>
      <c r="I74" s="135"/>
      <c r="J74" s="121"/>
      <c r="K74" s="135"/>
      <c r="L74" s="135"/>
      <c r="M74" s="52"/>
      <c r="N74" s="133"/>
      <c r="O74" s="133"/>
      <c r="Y74" s="42">
        <v>69</v>
      </c>
      <c r="Z74" s="43" t="str">
        <f t="shared" ca="1" si="12"/>
        <v/>
      </c>
      <c r="AA74" s="44" t="str">
        <f t="shared" si="13"/>
        <v/>
      </c>
      <c r="AB74" s="44" t="str">
        <f t="shared" si="8"/>
        <v/>
      </c>
      <c r="AC74" s="89" t="str">
        <f t="shared" ca="1" si="14"/>
        <v/>
      </c>
      <c r="AD74" s="89" t="str">
        <f t="shared" ca="1" si="15"/>
        <v/>
      </c>
      <c r="AE74" s="89" t="str">
        <f t="shared" ca="1" si="16"/>
        <v/>
      </c>
      <c r="AF74" s="90"/>
    </row>
    <row r="75" spans="2:32" ht="16.5">
      <c r="B75" s="137"/>
      <c r="C75" s="132"/>
      <c r="D75" s="133"/>
      <c r="E75" s="134"/>
      <c r="F75" s="134"/>
      <c r="G75" s="52"/>
      <c r="H75" s="52"/>
      <c r="I75" s="135"/>
      <c r="J75" s="121"/>
      <c r="K75" s="135"/>
      <c r="L75" s="135"/>
      <c r="M75" s="52"/>
      <c r="N75" s="133"/>
      <c r="O75" s="133"/>
      <c r="Y75" s="42">
        <v>70</v>
      </c>
      <c r="Z75" s="43" t="str">
        <f t="shared" ca="1" si="12"/>
        <v/>
      </c>
      <c r="AA75" s="44" t="str">
        <f t="shared" si="13"/>
        <v/>
      </c>
      <c r="AB75" s="44" t="str">
        <f t="shared" si="8"/>
        <v/>
      </c>
      <c r="AC75" s="89" t="str">
        <f t="shared" ca="1" si="14"/>
        <v/>
      </c>
      <c r="AD75" s="89" t="str">
        <f t="shared" ca="1" si="15"/>
        <v/>
      </c>
      <c r="AE75" s="89" t="str">
        <f t="shared" ca="1" si="16"/>
        <v/>
      </c>
      <c r="AF75" s="90"/>
    </row>
    <row r="76" spans="2:32" ht="16.5">
      <c r="B76" s="137"/>
      <c r="C76" s="132"/>
      <c r="D76" s="133"/>
      <c r="E76" s="134"/>
      <c r="F76" s="134"/>
      <c r="G76" s="52"/>
      <c r="H76" s="52"/>
      <c r="I76" s="135"/>
      <c r="J76" s="121"/>
      <c r="K76" s="135"/>
      <c r="L76" s="135"/>
      <c r="M76" s="52"/>
      <c r="N76" s="133"/>
      <c r="O76" s="133"/>
      <c r="Y76" s="42">
        <v>71</v>
      </c>
      <c r="Z76" s="43" t="str">
        <f t="shared" ca="1" si="12"/>
        <v/>
      </c>
      <c r="AA76" s="44" t="str">
        <f t="shared" si="13"/>
        <v/>
      </c>
      <c r="AB76" s="44" t="str">
        <f t="shared" si="8"/>
        <v/>
      </c>
      <c r="AC76" s="89" t="str">
        <f t="shared" ca="1" si="14"/>
        <v/>
      </c>
      <c r="AD76" s="89" t="str">
        <f t="shared" ca="1" si="15"/>
        <v/>
      </c>
      <c r="AE76" s="89" t="str">
        <f t="shared" ca="1" si="16"/>
        <v/>
      </c>
      <c r="AF76" s="90"/>
    </row>
    <row r="77" spans="2:32" ht="16.5">
      <c r="B77" s="138"/>
      <c r="C77" s="132"/>
      <c r="D77" s="133"/>
      <c r="E77" s="134"/>
      <c r="F77" s="134"/>
      <c r="G77" s="52"/>
      <c r="H77" s="52"/>
      <c r="I77" s="135"/>
      <c r="J77" s="121"/>
      <c r="K77" s="135"/>
      <c r="L77" s="135"/>
      <c r="M77" s="52"/>
      <c r="N77" s="133"/>
      <c r="O77" s="133"/>
      <c r="Y77" s="42">
        <v>72</v>
      </c>
      <c r="Z77" s="43" t="str">
        <f t="shared" ca="1" si="12"/>
        <v/>
      </c>
      <c r="AA77" s="44" t="str">
        <f t="shared" si="13"/>
        <v/>
      </c>
      <c r="AB77" s="44" t="str">
        <f t="shared" si="8"/>
        <v/>
      </c>
      <c r="AC77" s="45" t="str">
        <f t="shared" ca="1" si="14"/>
        <v/>
      </c>
      <c r="AD77" s="45" t="str">
        <f t="shared" ca="1" si="15"/>
        <v/>
      </c>
      <c r="AE77" s="45" t="str">
        <f t="shared" ca="1" si="16"/>
        <v/>
      </c>
      <c r="AF77" s="46"/>
    </row>
    <row r="78" spans="2:32" ht="16.5">
      <c r="B78" s="136"/>
      <c r="C78" s="132"/>
      <c r="D78" s="133"/>
      <c r="E78" s="134"/>
      <c r="F78" s="134"/>
      <c r="G78" s="52"/>
      <c r="H78" s="52"/>
      <c r="I78" s="135"/>
      <c r="J78" s="121"/>
      <c r="K78" s="135"/>
      <c r="L78" s="135"/>
      <c r="M78" s="52"/>
      <c r="N78" s="133"/>
      <c r="O78" s="133"/>
      <c r="Y78" s="42">
        <v>73</v>
      </c>
      <c r="Z78" s="43" t="str">
        <f t="shared" ca="1" si="12"/>
        <v/>
      </c>
      <c r="AA78" s="44" t="str">
        <f t="shared" si="13"/>
        <v/>
      </c>
      <c r="AB78" s="44" t="str">
        <f t="shared" si="8"/>
        <v/>
      </c>
      <c r="AC78" s="45" t="str">
        <f t="shared" ca="1" si="14"/>
        <v/>
      </c>
      <c r="AD78" s="45" t="str">
        <f t="shared" ca="1" si="15"/>
        <v/>
      </c>
      <c r="AE78" s="45" t="str">
        <f t="shared" ca="1" si="16"/>
        <v/>
      </c>
      <c r="AF78" s="46"/>
    </row>
    <row r="79" spans="2:32" ht="16.5">
      <c r="B79" s="137"/>
      <c r="C79" s="132"/>
      <c r="D79" s="133"/>
      <c r="E79" s="134"/>
      <c r="F79" s="134"/>
      <c r="G79" s="52"/>
      <c r="H79" s="52"/>
      <c r="I79" s="135"/>
      <c r="J79" s="121"/>
      <c r="K79" s="135"/>
      <c r="L79" s="135"/>
      <c r="M79" s="52"/>
      <c r="N79" s="133"/>
      <c r="O79" s="133"/>
      <c r="Y79" s="42">
        <v>74</v>
      </c>
      <c r="Z79" s="43" t="str">
        <f t="shared" ca="1" si="12"/>
        <v/>
      </c>
      <c r="AA79" s="44" t="str">
        <f t="shared" si="13"/>
        <v/>
      </c>
      <c r="AB79" s="44" t="str">
        <f t="shared" ref="AB79:AB100" si="17">IF(AA79&lt;&gt;"",CONCATENATE("J",AA79),"")</f>
        <v/>
      </c>
      <c r="AC79" s="45" t="str">
        <f t="shared" ca="1" si="14"/>
        <v/>
      </c>
      <c r="AD79" s="45" t="str">
        <f t="shared" ca="1" si="15"/>
        <v/>
      </c>
      <c r="AE79" s="45" t="str">
        <f t="shared" ca="1" si="16"/>
        <v/>
      </c>
      <c r="AF79" s="46"/>
    </row>
    <row r="80" spans="2:32" ht="16.5">
      <c r="B80" s="137"/>
      <c r="C80" s="132"/>
      <c r="D80" s="133"/>
      <c r="E80" s="134"/>
      <c r="F80" s="134"/>
      <c r="G80" s="52"/>
      <c r="H80" s="52"/>
      <c r="I80" s="135"/>
      <c r="J80" s="121"/>
      <c r="K80" s="135"/>
      <c r="L80" s="135"/>
      <c r="M80" s="52"/>
      <c r="N80" s="133"/>
      <c r="O80" s="133"/>
      <c r="Y80" s="42">
        <v>75</v>
      </c>
      <c r="Z80" s="43" t="str">
        <f t="shared" ca="1" si="12"/>
        <v/>
      </c>
      <c r="AA80" s="44" t="str">
        <f t="shared" si="13"/>
        <v/>
      </c>
      <c r="AB80" s="44" t="str">
        <f t="shared" si="17"/>
        <v/>
      </c>
      <c r="AC80" s="45" t="str">
        <f t="shared" ca="1" si="14"/>
        <v/>
      </c>
      <c r="AD80" s="45" t="str">
        <f t="shared" ca="1" si="15"/>
        <v/>
      </c>
      <c r="AE80" s="45" t="str">
        <f t="shared" ca="1" si="16"/>
        <v/>
      </c>
      <c r="AF80" s="46"/>
    </row>
    <row r="81" spans="2:32" ht="16.5">
      <c r="B81" s="137"/>
      <c r="C81" s="132"/>
      <c r="D81" s="133"/>
      <c r="E81" s="134"/>
      <c r="F81" s="134"/>
      <c r="G81" s="52"/>
      <c r="H81" s="52"/>
      <c r="I81" s="135"/>
      <c r="J81" s="121"/>
      <c r="K81" s="135"/>
      <c r="L81" s="135"/>
      <c r="M81" s="52"/>
      <c r="N81" s="133"/>
      <c r="O81" s="133"/>
      <c r="Y81" s="42">
        <v>76</v>
      </c>
      <c r="Z81" s="43" t="str">
        <f t="shared" ca="1" si="12"/>
        <v/>
      </c>
      <c r="AA81" s="44" t="str">
        <f t="shared" si="13"/>
        <v/>
      </c>
      <c r="AB81" s="44" t="str">
        <f t="shared" si="17"/>
        <v/>
      </c>
      <c r="AC81" s="45" t="str">
        <f t="shared" ca="1" si="14"/>
        <v/>
      </c>
      <c r="AD81" s="45" t="str">
        <f t="shared" ca="1" si="15"/>
        <v/>
      </c>
      <c r="AE81" s="45" t="str">
        <f t="shared" ca="1" si="16"/>
        <v/>
      </c>
      <c r="AF81" s="46"/>
    </row>
    <row r="82" spans="2:32" ht="16.5">
      <c r="B82" s="137"/>
      <c r="C82" s="132"/>
      <c r="D82" s="133"/>
      <c r="E82" s="134"/>
      <c r="F82" s="134"/>
      <c r="G82" s="52"/>
      <c r="H82" s="52"/>
      <c r="I82" s="135"/>
      <c r="J82" s="121"/>
      <c r="K82" s="135"/>
      <c r="L82" s="135"/>
      <c r="M82" s="52"/>
      <c r="N82" s="133"/>
      <c r="O82" s="133"/>
      <c r="Y82" s="42">
        <v>77</v>
      </c>
      <c r="Z82" s="43" t="str">
        <f t="shared" ca="1" si="12"/>
        <v/>
      </c>
      <c r="AA82" s="44" t="str">
        <f t="shared" si="13"/>
        <v/>
      </c>
      <c r="AB82" s="44" t="str">
        <f t="shared" si="17"/>
        <v/>
      </c>
      <c r="AC82" s="45" t="str">
        <f t="shared" ca="1" si="14"/>
        <v/>
      </c>
      <c r="AD82" s="45" t="str">
        <f t="shared" ca="1" si="15"/>
        <v/>
      </c>
      <c r="AE82" s="45" t="str">
        <f t="shared" ca="1" si="16"/>
        <v/>
      </c>
      <c r="AF82" s="46"/>
    </row>
    <row r="83" spans="2:32" ht="16.5">
      <c r="B83" s="136"/>
      <c r="C83" s="132"/>
      <c r="D83" s="133"/>
      <c r="E83" s="134"/>
      <c r="F83" s="134"/>
      <c r="G83" s="52"/>
      <c r="H83" s="52"/>
      <c r="I83" s="135"/>
      <c r="J83" s="121"/>
      <c r="K83" s="135"/>
      <c r="L83" s="135"/>
      <c r="M83" s="52"/>
      <c r="N83" s="133"/>
      <c r="O83" s="133"/>
      <c r="Y83" s="42">
        <v>78</v>
      </c>
      <c r="Z83" s="43" t="str">
        <f t="shared" ca="1" si="12"/>
        <v/>
      </c>
      <c r="AA83" s="44" t="str">
        <f t="shared" si="13"/>
        <v/>
      </c>
      <c r="AB83" s="44" t="str">
        <f t="shared" si="17"/>
        <v/>
      </c>
      <c r="AC83" s="45" t="str">
        <f t="shared" ca="1" si="14"/>
        <v/>
      </c>
      <c r="AD83" s="45" t="str">
        <f t="shared" ca="1" si="15"/>
        <v/>
      </c>
      <c r="AE83" s="45" t="str">
        <f t="shared" ca="1" si="16"/>
        <v/>
      </c>
      <c r="AF83" s="46"/>
    </row>
    <row r="84" spans="2:32" ht="16.5">
      <c r="B84" s="137"/>
      <c r="C84" s="132"/>
      <c r="D84" s="133"/>
      <c r="E84" s="134"/>
      <c r="F84" s="134"/>
      <c r="G84" s="52"/>
      <c r="H84" s="52"/>
      <c r="I84" s="135"/>
      <c r="J84" s="121"/>
      <c r="K84" s="135"/>
      <c r="L84" s="135"/>
      <c r="M84" s="52"/>
      <c r="N84" s="133"/>
      <c r="O84" s="133"/>
      <c r="Y84" s="42">
        <v>79</v>
      </c>
      <c r="Z84" s="43" t="str">
        <f t="shared" ca="1" si="12"/>
        <v/>
      </c>
      <c r="AA84" s="44" t="str">
        <f t="shared" si="13"/>
        <v/>
      </c>
      <c r="AB84" s="44" t="str">
        <f t="shared" si="17"/>
        <v/>
      </c>
      <c r="AC84" s="45" t="str">
        <f t="shared" ca="1" si="14"/>
        <v/>
      </c>
      <c r="AD84" s="45" t="str">
        <f t="shared" ca="1" si="15"/>
        <v/>
      </c>
      <c r="AE84" s="45" t="str">
        <f t="shared" ca="1" si="16"/>
        <v/>
      </c>
      <c r="AF84" s="46"/>
    </row>
    <row r="85" spans="2:32" ht="16.5">
      <c r="B85" s="137"/>
      <c r="C85" s="132"/>
      <c r="D85" s="133"/>
      <c r="E85" s="134"/>
      <c r="F85" s="134"/>
      <c r="G85" s="52"/>
      <c r="H85" s="52"/>
      <c r="I85" s="135"/>
      <c r="J85" s="121"/>
      <c r="K85" s="135"/>
      <c r="L85" s="135"/>
      <c r="M85" s="52"/>
      <c r="N85" s="133"/>
      <c r="O85" s="133"/>
      <c r="Y85" s="42">
        <v>80</v>
      </c>
      <c r="Z85" s="43" t="str">
        <f t="shared" ca="1" si="12"/>
        <v/>
      </c>
      <c r="AA85" s="44" t="str">
        <f t="shared" si="13"/>
        <v/>
      </c>
      <c r="AB85" s="44" t="str">
        <f t="shared" si="17"/>
        <v/>
      </c>
      <c r="AC85" s="45" t="str">
        <f t="shared" ca="1" si="14"/>
        <v/>
      </c>
      <c r="AD85" s="45" t="str">
        <f t="shared" ca="1" si="15"/>
        <v/>
      </c>
      <c r="AE85" s="45" t="str">
        <f t="shared" ca="1" si="16"/>
        <v/>
      </c>
      <c r="AF85" s="46"/>
    </row>
    <row r="86" spans="2:32" ht="16.5">
      <c r="B86" s="137"/>
      <c r="C86" s="132"/>
      <c r="D86" s="133"/>
      <c r="E86" s="134"/>
      <c r="F86" s="134"/>
      <c r="G86" s="52"/>
      <c r="H86" s="52"/>
      <c r="I86" s="135"/>
      <c r="J86" s="121"/>
      <c r="K86" s="135"/>
      <c r="L86" s="135"/>
      <c r="M86" s="52"/>
      <c r="N86" s="133"/>
      <c r="O86" s="133"/>
      <c r="Y86" s="42">
        <v>81</v>
      </c>
      <c r="Z86" s="43" t="str">
        <f t="shared" ca="1" si="12"/>
        <v/>
      </c>
      <c r="AA86" s="44" t="str">
        <f t="shared" si="13"/>
        <v/>
      </c>
      <c r="AB86" s="44" t="str">
        <f t="shared" si="17"/>
        <v/>
      </c>
      <c r="AC86" s="45" t="str">
        <f t="shared" ca="1" si="14"/>
        <v/>
      </c>
      <c r="AD86" s="45" t="str">
        <f t="shared" ca="1" si="15"/>
        <v/>
      </c>
      <c r="AE86" s="45" t="str">
        <f t="shared" ca="1" si="16"/>
        <v/>
      </c>
      <c r="AF86" s="46"/>
    </row>
    <row r="87" spans="2:32" ht="16.5">
      <c r="B87" s="137"/>
      <c r="C87" s="132"/>
      <c r="D87" s="133"/>
      <c r="E87" s="134"/>
      <c r="F87" s="134"/>
      <c r="G87" s="52"/>
      <c r="H87" s="52"/>
      <c r="I87" s="135"/>
      <c r="J87" s="121"/>
      <c r="K87" s="135"/>
      <c r="L87" s="135"/>
      <c r="M87" s="52"/>
      <c r="N87" s="133"/>
      <c r="O87" s="133"/>
      <c r="Y87" s="42">
        <v>82</v>
      </c>
      <c r="Z87" s="43" t="str">
        <f t="shared" ca="1" si="12"/>
        <v/>
      </c>
      <c r="AA87" s="44" t="str">
        <f t="shared" si="13"/>
        <v/>
      </c>
      <c r="AB87" s="44" t="str">
        <f t="shared" si="17"/>
        <v/>
      </c>
      <c r="AC87" s="45" t="str">
        <f t="shared" ca="1" si="14"/>
        <v/>
      </c>
      <c r="AD87" s="45" t="str">
        <f t="shared" ca="1" si="15"/>
        <v/>
      </c>
      <c r="AE87" s="45" t="str">
        <f t="shared" ca="1" si="16"/>
        <v/>
      </c>
      <c r="AF87" s="46"/>
    </row>
    <row r="88" spans="2:32" ht="16.5">
      <c r="B88" s="138"/>
      <c r="C88" s="132"/>
      <c r="D88" s="133"/>
      <c r="E88" s="134"/>
      <c r="F88" s="134"/>
      <c r="G88" s="52"/>
      <c r="H88" s="52"/>
      <c r="I88" s="135"/>
      <c r="J88" s="121"/>
      <c r="K88" s="135"/>
      <c r="L88" s="135"/>
      <c r="M88" s="52"/>
      <c r="N88" s="133"/>
      <c r="O88" s="133"/>
      <c r="Y88" s="42">
        <v>83</v>
      </c>
      <c r="Z88" s="43" t="str">
        <f t="shared" ca="1" si="12"/>
        <v/>
      </c>
      <c r="AA88" s="44" t="str">
        <f t="shared" si="13"/>
        <v/>
      </c>
      <c r="AB88" s="44" t="str">
        <f t="shared" si="17"/>
        <v/>
      </c>
      <c r="AC88" s="45" t="str">
        <f t="shared" ca="1" si="14"/>
        <v/>
      </c>
      <c r="AD88" s="45" t="str">
        <f t="shared" ca="1" si="15"/>
        <v/>
      </c>
      <c r="AE88" s="45" t="str">
        <f t="shared" ca="1" si="16"/>
        <v/>
      </c>
      <c r="AF88" s="46"/>
    </row>
    <row r="89" spans="2:32" ht="16.5">
      <c r="B89" s="136"/>
      <c r="C89" s="132"/>
      <c r="D89" s="133"/>
      <c r="E89" s="134"/>
      <c r="F89" s="134"/>
      <c r="G89" s="52"/>
      <c r="H89" s="52"/>
      <c r="I89" s="135"/>
      <c r="J89" s="121"/>
      <c r="K89" s="135"/>
      <c r="L89" s="135"/>
      <c r="M89" s="52"/>
      <c r="N89" s="133"/>
      <c r="O89" s="133"/>
      <c r="Y89" s="42">
        <v>84</v>
      </c>
      <c r="Z89" s="43" t="str">
        <f t="shared" ca="1" si="12"/>
        <v/>
      </c>
      <c r="AA89" s="44" t="str">
        <f t="shared" si="13"/>
        <v/>
      </c>
      <c r="AB89" s="44" t="str">
        <f t="shared" si="17"/>
        <v/>
      </c>
      <c r="AC89" s="45" t="str">
        <f t="shared" ca="1" si="14"/>
        <v/>
      </c>
      <c r="AD89" s="45" t="str">
        <f t="shared" ca="1" si="15"/>
        <v/>
      </c>
      <c r="AE89" s="45" t="str">
        <f t="shared" ca="1" si="16"/>
        <v/>
      </c>
      <c r="AF89" s="46"/>
    </row>
    <row r="90" spans="2:32" ht="16.5">
      <c r="B90" s="136"/>
      <c r="C90" s="132"/>
      <c r="D90" s="133"/>
      <c r="E90" s="134"/>
      <c r="F90" s="134"/>
      <c r="G90" s="52"/>
      <c r="H90" s="52"/>
      <c r="I90" s="135"/>
      <c r="J90" s="121"/>
      <c r="K90" s="135"/>
      <c r="L90" s="135"/>
      <c r="M90" s="52"/>
      <c r="N90" s="133"/>
      <c r="O90" s="133"/>
      <c r="Y90" s="42">
        <v>85</v>
      </c>
      <c r="Z90" s="43" t="str">
        <f t="shared" ca="1" si="12"/>
        <v/>
      </c>
      <c r="AA90" s="44" t="str">
        <f t="shared" si="13"/>
        <v/>
      </c>
      <c r="AB90" s="44" t="str">
        <f t="shared" si="17"/>
        <v/>
      </c>
      <c r="AC90" s="45" t="str">
        <f t="shared" ca="1" si="14"/>
        <v/>
      </c>
      <c r="AD90" s="45" t="str">
        <f t="shared" ca="1" si="15"/>
        <v/>
      </c>
      <c r="AE90" s="45" t="str">
        <f t="shared" ca="1" si="16"/>
        <v/>
      </c>
      <c r="AF90" s="46"/>
    </row>
    <row r="91" spans="2:32" ht="16.5">
      <c r="B91" s="136"/>
      <c r="C91" s="132"/>
      <c r="D91" s="133"/>
      <c r="E91" s="134"/>
      <c r="F91" s="134"/>
      <c r="G91" s="52"/>
      <c r="H91" s="52"/>
      <c r="I91" s="135"/>
      <c r="J91" s="121"/>
      <c r="K91" s="135"/>
      <c r="L91" s="135"/>
      <c r="M91" s="52"/>
      <c r="N91" s="133"/>
      <c r="O91" s="133"/>
      <c r="Y91" s="42">
        <v>86</v>
      </c>
      <c r="Z91" s="43" t="str">
        <f t="shared" ca="1" si="12"/>
        <v/>
      </c>
      <c r="AA91" s="44" t="str">
        <f t="shared" si="13"/>
        <v/>
      </c>
      <c r="AB91" s="44" t="str">
        <f t="shared" si="17"/>
        <v/>
      </c>
      <c r="AC91" s="45" t="str">
        <f t="shared" ca="1" si="14"/>
        <v/>
      </c>
      <c r="AD91" s="45" t="str">
        <f t="shared" ca="1" si="15"/>
        <v/>
      </c>
      <c r="AE91" s="45" t="str">
        <f t="shared" ca="1" si="16"/>
        <v/>
      </c>
      <c r="AF91" s="46"/>
    </row>
    <row r="92" spans="2:32" ht="16.5">
      <c r="B92" s="137"/>
      <c r="C92" s="132"/>
      <c r="D92" s="133"/>
      <c r="E92" s="134"/>
      <c r="F92" s="134"/>
      <c r="G92" s="52"/>
      <c r="H92" s="52"/>
      <c r="I92" s="135"/>
      <c r="J92" s="121"/>
      <c r="K92" s="135"/>
      <c r="L92" s="135"/>
      <c r="M92" s="52"/>
      <c r="N92" s="133"/>
      <c r="O92" s="133"/>
      <c r="Y92" s="42">
        <v>87</v>
      </c>
      <c r="Z92" s="43" t="str">
        <f t="shared" ca="1" si="12"/>
        <v/>
      </c>
      <c r="AA92" s="44" t="str">
        <f t="shared" si="13"/>
        <v/>
      </c>
      <c r="AB92" s="44" t="str">
        <f t="shared" si="17"/>
        <v/>
      </c>
      <c r="AC92" s="45" t="str">
        <f t="shared" ca="1" si="14"/>
        <v/>
      </c>
      <c r="AD92" s="45" t="str">
        <f t="shared" ca="1" si="15"/>
        <v/>
      </c>
      <c r="AE92" s="45" t="str">
        <f t="shared" ca="1" si="16"/>
        <v/>
      </c>
      <c r="AF92" s="46"/>
    </row>
    <row r="93" spans="2:32" ht="16.5">
      <c r="B93" s="137"/>
      <c r="C93" s="132"/>
      <c r="D93" s="133"/>
      <c r="E93" s="134"/>
      <c r="F93" s="134"/>
      <c r="G93" s="52"/>
      <c r="H93" s="52"/>
      <c r="I93" s="135"/>
      <c r="J93" s="121"/>
      <c r="K93" s="135"/>
      <c r="L93" s="135"/>
      <c r="M93" s="52"/>
      <c r="N93" s="133"/>
      <c r="O93" s="133"/>
      <c r="Y93" s="42">
        <v>88</v>
      </c>
      <c r="Z93" s="43" t="str">
        <f t="shared" ca="1" si="12"/>
        <v/>
      </c>
      <c r="AA93" s="44" t="str">
        <f t="shared" si="13"/>
        <v/>
      </c>
      <c r="AB93" s="44" t="str">
        <f t="shared" si="17"/>
        <v/>
      </c>
      <c r="AC93" s="45" t="str">
        <f t="shared" ca="1" si="14"/>
        <v/>
      </c>
      <c r="AD93" s="45" t="str">
        <f t="shared" ca="1" si="15"/>
        <v/>
      </c>
      <c r="AE93" s="45" t="str">
        <f t="shared" ca="1" si="16"/>
        <v/>
      </c>
      <c r="AF93" s="46"/>
    </row>
    <row r="94" spans="2:32" ht="16.5">
      <c r="B94" s="137"/>
      <c r="C94" s="132"/>
      <c r="D94" s="133"/>
      <c r="E94" s="134"/>
      <c r="F94" s="134"/>
      <c r="G94" s="52"/>
      <c r="H94" s="52"/>
      <c r="I94" s="135"/>
      <c r="J94" s="121"/>
      <c r="K94" s="135"/>
      <c r="L94" s="135"/>
      <c r="M94" s="52"/>
      <c r="N94" s="133"/>
      <c r="O94" s="133"/>
      <c r="Y94" s="42">
        <v>89</v>
      </c>
      <c r="Z94" s="43" t="str">
        <f t="shared" ca="1" si="12"/>
        <v/>
      </c>
      <c r="AA94" s="44" t="str">
        <f t="shared" si="13"/>
        <v/>
      </c>
      <c r="AB94" s="44" t="str">
        <f t="shared" si="17"/>
        <v/>
      </c>
      <c r="AC94" s="45" t="str">
        <f t="shared" ca="1" si="14"/>
        <v/>
      </c>
      <c r="AD94" s="45" t="str">
        <f t="shared" ca="1" si="15"/>
        <v/>
      </c>
      <c r="AE94" s="45" t="str">
        <f t="shared" ca="1" si="16"/>
        <v/>
      </c>
      <c r="AF94" s="46"/>
    </row>
    <row r="95" spans="2:32" ht="16.5">
      <c r="B95" s="137"/>
      <c r="C95" s="132"/>
      <c r="D95" s="133"/>
      <c r="E95" s="134"/>
      <c r="F95" s="134"/>
      <c r="G95" s="52"/>
      <c r="H95" s="52"/>
      <c r="I95" s="135"/>
      <c r="J95" s="121"/>
      <c r="K95" s="135"/>
      <c r="L95" s="135"/>
      <c r="M95" s="52"/>
      <c r="N95" s="133"/>
      <c r="O95" s="133"/>
      <c r="Y95" s="42">
        <v>90</v>
      </c>
      <c r="Z95" s="43" t="str">
        <f t="shared" ca="1" si="12"/>
        <v/>
      </c>
      <c r="AA95" s="44" t="str">
        <f t="shared" si="13"/>
        <v/>
      </c>
      <c r="AB95" s="44" t="str">
        <f t="shared" si="17"/>
        <v/>
      </c>
      <c r="AC95" s="45" t="str">
        <f t="shared" ca="1" si="14"/>
        <v/>
      </c>
      <c r="AD95" s="45" t="str">
        <f t="shared" ca="1" si="15"/>
        <v/>
      </c>
      <c r="AE95" s="45" t="str">
        <f t="shared" ca="1" si="16"/>
        <v/>
      </c>
      <c r="AF95" s="46"/>
    </row>
    <row r="96" spans="2:32" ht="16.5">
      <c r="B96" s="138"/>
      <c r="C96" s="132"/>
      <c r="D96" s="133"/>
      <c r="E96" s="134"/>
      <c r="F96" s="134"/>
      <c r="G96" s="52"/>
      <c r="H96" s="52"/>
      <c r="I96" s="135"/>
      <c r="J96" s="121"/>
      <c r="K96" s="135"/>
      <c r="L96" s="135"/>
      <c r="M96" s="52"/>
      <c r="N96" s="133"/>
      <c r="O96" s="133"/>
      <c r="Y96" s="42">
        <v>91</v>
      </c>
      <c r="Z96" s="43" t="str">
        <f t="shared" ca="1" si="12"/>
        <v/>
      </c>
      <c r="AA96" s="44" t="str">
        <f t="shared" si="13"/>
        <v/>
      </c>
      <c r="AB96" s="44" t="str">
        <f t="shared" si="17"/>
        <v/>
      </c>
      <c r="AC96" s="45" t="str">
        <f t="shared" ca="1" si="14"/>
        <v/>
      </c>
      <c r="AD96" s="45" t="str">
        <f t="shared" ca="1" si="15"/>
        <v/>
      </c>
      <c r="AE96" s="45" t="str">
        <f t="shared" ca="1" si="16"/>
        <v/>
      </c>
      <c r="AF96" s="46"/>
    </row>
    <row r="97" spans="2:32" ht="16.5">
      <c r="B97" s="137"/>
      <c r="C97" s="132"/>
      <c r="D97" s="133"/>
      <c r="E97" s="134"/>
      <c r="F97" s="134"/>
      <c r="G97" s="52"/>
      <c r="H97" s="52"/>
      <c r="I97" s="135"/>
      <c r="J97" s="121"/>
      <c r="K97" s="135"/>
      <c r="L97" s="135"/>
      <c r="M97" s="52"/>
      <c r="N97" s="133"/>
      <c r="O97" s="133"/>
      <c r="Y97" s="42">
        <v>92</v>
      </c>
      <c r="Z97" s="43" t="str">
        <f t="shared" ca="1" si="12"/>
        <v/>
      </c>
      <c r="AA97" s="44" t="str">
        <f t="shared" si="13"/>
        <v/>
      </c>
      <c r="AB97" s="44" t="str">
        <f t="shared" si="17"/>
        <v/>
      </c>
      <c r="AC97" s="45" t="str">
        <f t="shared" ca="1" si="14"/>
        <v/>
      </c>
      <c r="AD97" s="45" t="str">
        <f t="shared" ca="1" si="15"/>
        <v/>
      </c>
      <c r="AE97" s="45" t="str">
        <f t="shared" ca="1" si="16"/>
        <v/>
      </c>
      <c r="AF97" s="46"/>
    </row>
    <row r="98" spans="2:32" ht="16.5">
      <c r="B98" s="137"/>
      <c r="C98" s="132"/>
      <c r="D98" s="133"/>
      <c r="E98" s="134"/>
      <c r="F98" s="134"/>
      <c r="G98" s="52"/>
      <c r="H98" s="52"/>
      <c r="I98" s="135"/>
      <c r="J98" s="121"/>
      <c r="K98" s="135"/>
      <c r="L98" s="135"/>
      <c r="M98" s="52"/>
      <c r="N98" s="133"/>
      <c r="O98" s="133"/>
      <c r="Y98" s="42">
        <v>93</v>
      </c>
      <c r="Z98" s="43" t="str">
        <f t="shared" ca="1" si="12"/>
        <v/>
      </c>
      <c r="AA98" s="44" t="str">
        <f t="shared" si="13"/>
        <v/>
      </c>
      <c r="AB98" s="44" t="str">
        <f t="shared" si="17"/>
        <v/>
      </c>
      <c r="AC98" s="45" t="str">
        <f t="shared" ca="1" si="14"/>
        <v/>
      </c>
      <c r="AD98" s="45" t="str">
        <f t="shared" ca="1" si="15"/>
        <v/>
      </c>
      <c r="AE98" s="45" t="str">
        <f t="shared" ca="1" si="16"/>
        <v/>
      </c>
      <c r="AF98" s="46"/>
    </row>
    <row r="99" spans="2:32" ht="16.5">
      <c r="B99" s="137"/>
      <c r="C99" s="132"/>
      <c r="D99" s="133"/>
      <c r="E99" s="134"/>
      <c r="F99" s="134"/>
      <c r="G99" s="52"/>
      <c r="H99" s="52"/>
      <c r="I99" s="135"/>
      <c r="J99" s="121"/>
      <c r="K99" s="135"/>
      <c r="L99" s="135"/>
      <c r="M99" s="52"/>
      <c r="N99" s="133"/>
      <c r="O99" s="133"/>
      <c r="Y99" s="42">
        <v>94</v>
      </c>
      <c r="Z99" s="43" t="str">
        <f t="shared" ca="1" si="12"/>
        <v/>
      </c>
      <c r="AA99" s="44" t="str">
        <f t="shared" si="13"/>
        <v/>
      </c>
      <c r="AB99" s="44" t="str">
        <f t="shared" si="17"/>
        <v/>
      </c>
      <c r="AC99" s="45" t="str">
        <f t="shared" ca="1" si="14"/>
        <v/>
      </c>
      <c r="AD99" s="45" t="str">
        <f t="shared" ca="1" si="15"/>
        <v/>
      </c>
      <c r="AE99" s="45" t="str">
        <f t="shared" ca="1" si="16"/>
        <v/>
      </c>
      <c r="AF99" s="46"/>
    </row>
    <row r="100" spans="2:32" ht="16.5">
      <c r="B100" s="137"/>
      <c r="C100" s="132"/>
      <c r="D100" s="133"/>
      <c r="E100" s="134"/>
      <c r="F100" s="134"/>
      <c r="G100" s="52"/>
      <c r="H100" s="52"/>
      <c r="I100" s="135"/>
      <c r="J100" s="121"/>
      <c r="K100" s="135"/>
      <c r="L100" s="135"/>
      <c r="M100" s="52"/>
      <c r="N100" s="133"/>
      <c r="O100" s="133"/>
      <c r="Y100" s="42">
        <v>95</v>
      </c>
      <c r="Z100" s="43" t="str">
        <f t="shared" ca="1" si="12"/>
        <v/>
      </c>
      <c r="AA100" s="44" t="str">
        <f t="shared" si="13"/>
        <v/>
      </c>
      <c r="AB100" s="44" t="str">
        <f t="shared" si="17"/>
        <v/>
      </c>
      <c r="AC100" s="45" t="str">
        <f t="shared" ca="1" si="14"/>
        <v/>
      </c>
      <c r="AD100" s="45" t="str">
        <f t="shared" ca="1" si="15"/>
        <v/>
      </c>
      <c r="AE100" s="45" t="str">
        <f t="shared" ca="1" si="16"/>
        <v/>
      </c>
      <c r="AF100" s="46"/>
    </row>
  </sheetData>
  <mergeCells count="5">
    <mergeCell ref="B1:C2"/>
    <mergeCell ref="AH16:AK16"/>
    <mergeCell ref="AH4:AM4"/>
    <mergeCell ref="AH3:AK3"/>
    <mergeCell ref="Y4:AF4"/>
  </mergeCells>
  <phoneticPr fontId="19" type="noConversion"/>
  <dataValidations count="2">
    <dataValidation allowBlank="1" showInputMessage="1" showErrorMessage="1" prompt="有业务净增量输入项节点，不可为优化节点" sqref="J4:L4 S4:T4"/>
    <dataValidation type="list" allowBlank="1" showInputMessage="1" showErrorMessage="1" sqref="AJ6:AJ13">
      <formula1>"&lt;=,=,&gt;="</formula1>
    </dataValidation>
  </dataValidations>
  <hyperlinks>
    <hyperlink ref="A1" location="目录!A1" display="目录"/>
  </hyperlink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8197" r:id="rId4" name="Button 5">
              <controlPr defaultSize="0" print="0" autoFill="0" autoPict="0" macro="[0]!RunAll">
                <anchor moveWithCells="1" sizeWithCells="1">
                  <from>
                    <xdr:col>1</xdr:col>
                    <xdr:colOff>504825</xdr:colOff>
                    <xdr:row>2</xdr:row>
                    <xdr:rowOff>28575</xdr:rowOff>
                  </from>
                  <to>
                    <xdr:col>1</xdr:col>
                    <xdr:colOff>1704975</xdr:colOff>
                    <xdr:row>2</xdr:row>
                    <xdr:rowOff>371475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1"/>
  </sheetPr>
  <dimension ref="A1:BM143"/>
  <sheetViews>
    <sheetView topLeftCell="AC97" zoomScale="70" zoomScaleNormal="70" workbookViewId="0">
      <selection activeCell="AM116" sqref="AM116:AN141"/>
    </sheetView>
  </sheetViews>
  <sheetFormatPr defaultRowHeight="13.5"/>
  <cols>
    <col min="1" max="1" width="4.875" bestFit="1" customWidth="1"/>
    <col min="2" max="2" width="38.375" bestFit="1" customWidth="1"/>
    <col min="3" max="4" width="20.125" bestFit="1" customWidth="1"/>
    <col min="5" max="5" width="8.125" bestFit="1" customWidth="1"/>
    <col min="6" max="7" width="20.125" bestFit="1" customWidth="1"/>
    <col min="8" max="8" width="12.625" bestFit="1" customWidth="1"/>
    <col min="9" max="10" width="20.125" bestFit="1" customWidth="1"/>
    <col min="11" max="11" width="12.625" bestFit="1" customWidth="1"/>
    <col min="12" max="13" width="20.125" bestFit="1" customWidth="1"/>
    <col min="14" max="14" width="9" customWidth="1"/>
    <col min="15" max="16" width="20.125" bestFit="1" customWidth="1"/>
    <col min="17" max="17" width="5.5" bestFit="1" customWidth="1"/>
    <col min="18" max="42" width="11.375" customWidth="1"/>
  </cols>
  <sheetData>
    <row r="1" spans="1:42">
      <c r="A1" s="27" t="s">
        <v>31</v>
      </c>
    </row>
    <row r="3" spans="1:42" ht="15">
      <c r="B3" s="60" t="s">
        <v>224</v>
      </c>
      <c r="C3" s="34">
        <v>1</v>
      </c>
      <c r="D3" s="34">
        <v>2</v>
      </c>
      <c r="E3" s="34">
        <v>3</v>
      </c>
      <c r="F3" s="34">
        <v>4</v>
      </c>
      <c r="G3" s="34">
        <v>5</v>
      </c>
      <c r="H3" s="34">
        <v>6</v>
      </c>
      <c r="I3" s="34">
        <v>7</v>
      </c>
      <c r="J3" s="34">
        <v>8</v>
      </c>
      <c r="K3" s="34">
        <v>9</v>
      </c>
      <c r="L3" s="34">
        <v>10</v>
      </c>
      <c r="M3" s="34">
        <v>11</v>
      </c>
      <c r="N3" s="34">
        <v>12</v>
      </c>
      <c r="O3" s="34">
        <v>13</v>
      </c>
      <c r="P3" s="34">
        <v>14</v>
      </c>
      <c r="Q3" s="34">
        <v>15</v>
      </c>
      <c r="R3" s="34">
        <v>16</v>
      </c>
      <c r="S3" s="34">
        <v>17</v>
      </c>
      <c r="T3" s="34">
        <v>18</v>
      </c>
      <c r="U3" s="34">
        <v>19</v>
      </c>
      <c r="V3" s="34">
        <v>20</v>
      </c>
      <c r="W3" s="34">
        <v>21</v>
      </c>
      <c r="X3" s="34">
        <v>22</v>
      </c>
      <c r="Y3" s="34">
        <v>23</v>
      </c>
      <c r="Z3" s="34">
        <v>24</v>
      </c>
      <c r="AA3" s="34">
        <v>25</v>
      </c>
      <c r="AB3" s="34">
        <v>26</v>
      </c>
      <c r="AC3" s="34">
        <v>27</v>
      </c>
      <c r="AD3" s="34">
        <v>28</v>
      </c>
      <c r="AE3" s="34">
        <v>29</v>
      </c>
      <c r="AF3" s="34">
        <v>30</v>
      </c>
      <c r="AG3" s="34">
        <v>31</v>
      </c>
      <c r="AH3" s="34">
        <v>32</v>
      </c>
      <c r="AI3" s="34">
        <v>33</v>
      </c>
      <c r="AJ3" s="34">
        <v>34</v>
      </c>
      <c r="AK3" s="34">
        <v>35</v>
      </c>
      <c r="AL3" s="34">
        <v>36</v>
      </c>
      <c r="AM3" s="34">
        <v>37</v>
      </c>
      <c r="AN3" s="34">
        <v>38</v>
      </c>
      <c r="AO3" s="34">
        <v>39</v>
      </c>
      <c r="AP3" s="34">
        <v>40</v>
      </c>
    </row>
    <row r="4" spans="1:42" ht="15">
      <c r="B4" s="14" t="str">
        <f>存量业务到期结构!B4</f>
        <v>资产端</v>
      </c>
      <c r="C4" s="75">
        <v>0</v>
      </c>
      <c r="D4" s="75">
        <v>0</v>
      </c>
      <c r="E4" s="75">
        <v>0</v>
      </c>
      <c r="F4" s="75">
        <v>0</v>
      </c>
      <c r="G4" s="75">
        <v>0</v>
      </c>
      <c r="H4" s="75">
        <v>0</v>
      </c>
      <c r="I4" s="75">
        <v>0</v>
      </c>
      <c r="J4" s="75">
        <v>0</v>
      </c>
      <c r="K4" s="75">
        <v>0</v>
      </c>
      <c r="L4" s="75">
        <v>0</v>
      </c>
      <c r="M4" s="75">
        <v>0</v>
      </c>
      <c r="N4" s="75">
        <v>0</v>
      </c>
      <c r="O4" s="75">
        <v>0</v>
      </c>
      <c r="P4" s="75"/>
      <c r="Q4" s="75"/>
      <c r="R4" s="75"/>
      <c r="S4" s="75"/>
      <c r="T4" s="75"/>
      <c r="U4" s="75"/>
      <c r="V4" s="75"/>
      <c r="W4" s="75"/>
      <c r="X4" s="75"/>
      <c r="Y4" s="75"/>
      <c r="Z4" s="75"/>
      <c r="AA4" s="75"/>
      <c r="AB4" s="75"/>
      <c r="AC4" s="75"/>
      <c r="AD4" s="75"/>
      <c r="AE4" s="75"/>
      <c r="AF4" s="75"/>
      <c r="AG4" s="75"/>
      <c r="AH4" s="75"/>
      <c r="AI4" s="75"/>
      <c r="AJ4" s="75"/>
      <c r="AK4" s="75"/>
      <c r="AL4" s="75"/>
      <c r="AM4" s="75"/>
      <c r="AN4" s="75"/>
      <c r="AO4" s="75"/>
      <c r="AP4" s="75"/>
    </row>
    <row r="5" spans="1:42" ht="15">
      <c r="B5" s="15" t="str">
        <f>存量业务到期结构!B5</f>
        <v>贷款和垫款</v>
      </c>
      <c r="C5" s="75">
        <v>0</v>
      </c>
      <c r="D5" s="75">
        <v>0</v>
      </c>
      <c r="E5" s="75">
        <v>0</v>
      </c>
      <c r="F5" s="75">
        <v>0</v>
      </c>
      <c r="G5" s="75">
        <v>0</v>
      </c>
      <c r="H5" s="75">
        <v>0</v>
      </c>
      <c r="I5" s="75">
        <v>0</v>
      </c>
      <c r="J5" s="75">
        <v>0</v>
      </c>
      <c r="K5" s="75">
        <v>0</v>
      </c>
      <c r="L5" s="75">
        <v>0</v>
      </c>
      <c r="M5" s="75">
        <v>0</v>
      </c>
      <c r="N5" s="75">
        <v>0</v>
      </c>
      <c r="O5" s="75">
        <v>0</v>
      </c>
      <c r="P5" s="75"/>
      <c r="Q5" s="75"/>
      <c r="R5" s="75"/>
      <c r="S5" s="75"/>
      <c r="T5" s="75"/>
      <c r="U5" s="75"/>
      <c r="V5" s="75"/>
      <c r="W5" s="75"/>
      <c r="X5" s="75"/>
      <c r="Y5" s="75"/>
      <c r="Z5" s="75"/>
      <c r="AA5" s="75"/>
      <c r="AB5" s="75"/>
      <c r="AC5" s="75"/>
      <c r="AD5" s="75"/>
      <c r="AE5" s="75"/>
      <c r="AF5" s="75"/>
      <c r="AG5" s="75"/>
      <c r="AH5" s="75"/>
      <c r="AI5" s="75"/>
      <c r="AJ5" s="75"/>
      <c r="AK5" s="75"/>
      <c r="AL5" s="75"/>
      <c r="AM5" s="75"/>
      <c r="AN5" s="75"/>
      <c r="AO5" s="75"/>
      <c r="AP5" s="75"/>
    </row>
    <row r="6" spans="1:42" ht="16.5">
      <c r="B6" s="54" t="str">
        <f>存量业务到期结构!B6</f>
        <v>公司贷款</v>
      </c>
      <c r="C6" s="92">
        <v>761.06362960046897</v>
      </c>
      <c r="D6" s="92">
        <v>1033.7576302891</v>
      </c>
      <c r="E6" s="92">
        <v>659.79282956760096</v>
      </c>
      <c r="F6" s="92">
        <v>724.51868516587103</v>
      </c>
      <c r="G6" s="92">
        <v>692.73770117860101</v>
      </c>
      <c r="H6" s="92">
        <v>810.04709025670104</v>
      </c>
      <c r="I6" s="92">
        <v>701.66139258484964</v>
      </c>
      <c r="J6" s="92">
        <v>545.91133931230104</v>
      </c>
      <c r="K6" s="92">
        <v>561.01522327496696</v>
      </c>
      <c r="L6" s="92">
        <v>750.19255912600102</v>
      </c>
      <c r="M6" s="92">
        <v>478.54172421490102</v>
      </c>
      <c r="N6" s="92">
        <v>617.68980864510002</v>
      </c>
      <c r="O6" s="92">
        <v>224.805601453701</v>
      </c>
      <c r="P6" s="92"/>
      <c r="Q6" s="92"/>
      <c r="R6" s="92"/>
      <c r="S6" s="92"/>
      <c r="T6" s="92"/>
      <c r="U6" s="92"/>
      <c r="V6" s="92"/>
      <c r="W6" s="92"/>
      <c r="X6" s="92"/>
      <c r="Y6" s="92"/>
      <c r="Z6" s="92"/>
      <c r="AA6" s="92"/>
      <c r="AB6" s="92"/>
      <c r="AC6" s="92"/>
      <c r="AD6" s="92"/>
      <c r="AE6" s="92"/>
      <c r="AF6" s="92"/>
      <c r="AG6" s="92"/>
      <c r="AH6" s="92"/>
      <c r="AI6" s="92"/>
      <c r="AJ6" s="92"/>
      <c r="AK6" s="92"/>
      <c r="AL6" s="92"/>
      <c r="AM6" s="92"/>
      <c r="AN6" s="92"/>
      <c r="AO6" s="92"/>
      <c r="AP6" s="92"/>
    </row>
    <row r="7" spans="1:42" ht="16.5">
      <c r="B7" s="54" t="str">
        <f>存量业务到期结构!B7</f>
        <v>零售住房贷款</v>
      </c>
      <c r="C7" s="92">
        <v>54.631772656220797</v>
      </c>
      <c r="D7" s="92">
        <v>116.60832648690101</v>
      </c>
      <c r="E7" s="92">
        <v>125.100002797599</v>
      </c>
      <c r="F7" s="92">
        <v>125.20126857659901</v>
      </c>
      <c r="G7" s="92">
        <v>93.984188455499407</v>
      </c>
      <c r="H7" s="92">
        <v>124.06624211648288</v>
      </c>
      <c r="I7" s="92">
        <v>94.07813058804912</v>
      </c>
      <c r="J7" s="92">
        <v>94.142674369099495</v>
      </c>
      <c r="K7" s="92">
        <v>83.851830780432806</v>
      </c>
      <c r="L7" s="92">
        <v>94.966912380899501</v>
      </c>
      <c r="M7" s="92">
        <v>94.263680821399504</v>
      </c>
      <c r="N7" s="92">
        <v>94.382684047299406</v>
      </c>
      <c r="O7" s="92">
        <v>94.345900369199498</v>
      </c>
      <c r="P7" s="92"/>
      <c r="Q7" s="92"/>
      <c r="R7" s="92"/>
      <c r="S7" s="92"/>
      <c r="T7" s="92"/>
      <c r="U7" s="92"/>
      <c r="V7" s="92"/>
      <c r="W7" s="92"/>
      <c r="X7" s="92"/>
      <c r="Y7" s="92"/>
      <c r="Z7" s="92"/>
      <c r="AA7" s="92"/>
      <c r="AB7" s="92"/>
      <c r="AC7" s="92"/>
      <c r="AD7" s="92"/>
      <c r="AE7" s="92"/>
      <c r="AF7" s="92"/>
      <c r="AG7" s="92"/>
      <c r="AH7" s="92"/>
      <c r="AI7" s="92"/>
      <c r="AJ7" s="92"/>
      <c r="AK7" s="92"/>
      <c r="AL7" s="92"/>
      <c r="AM7" s="92"/>
      <c r="AN7" s="92"/>
      <c r="AO7" s="92"/>
      <c r="AP7" s="92"/>
    </row>
    <row r="8" spans="1:42" ht="16.5">
      <c r="B8" s="54" t="str">
        <f>存量业务到期结构!B8</f>
        <v>零售非住房贷款</v>
      </c>
      <c r="C8" s="92">
        <v>153.85560418692199</v>
      </c>
      <c r="D8" s="92">
        <v>141.3041343582</v>
      </c>
      <c r="E8" s="92">
        <v>124.15501382079999</v>
      </c>
      <c r="F8" s="92">
        <v>169.95614943519999</v>
      </c>
      <c r="G8" s="92">
        <v>159.47145427824822</v>
      </c>
      <c r="H8" s="92">
        <v>176.20944298320001</v>
      </c>
      <c r="I8" s="92">
        <v>159.15258216804963</v>
      </c>
      <c r="J8" s="92">
        <v>156.52685781389999</v>
      </c>
      <c r="K8" s="92">
        <v>157.7595577509</v>
      </c>
      <c r="L8" s="92">
        <v>162.50423355090001</v>
      </c>
      <c r="M8" s="92">
        <v>160.82433099459999</v>
      </c>
      <c r="N8" s="92">
        <v>202.73717124570001</v>
      </c>
      <c r="O8" s="92">
        <v>58.504172433000001</v>
      </c>
      <c r="P8" s="92"/>
      <c r="Q8" s="92"/>
      <c r="R8" s="92"/>
      <c r="S8" s="92"/>
      <c r="T8" s="92"/>
      <c r="U8" s="92"/>
      <c r="V8" s="92"/>
      <c r="W8" s="92"/>
      <c r="X8" s="92"/>
      <c r="Y8" s="92"/>
      <c r="Z8" s="92"/>
      <c r="AA8" s="92"/>
      <c r="AB8" s="92"/>
      <c r="AC8" s="92"/>
      <c r="AD8" s="92"/>
      <c r="AE8" s="92"/>
      <c r="AF8" s="92"/>
      <c r="AG8" s="92"/>
      <c r="AH8" s="92"/>
      <c r="AI8" s="92"/>
      <c r="AJ8" s="92"/>
      <c r="AK8" s="92"/>
      <c r="AL8" s="92"/>
      <c r="AM8" s="92"/>
      <c r="AN8" s="92"/>
      <c r="AO8" s="92"/>
      <c r="AP8" s="92"/>
    </row>
    <row r="9" spans="1:42" ht="16.5">
      <c r="B9" s="55" t="str">
        <f>存量业务到期结构!B9</f>
        <v>信用卡贷款</v>
      </c>
      <c r="C9" s="92">
        <v>37.780299847299503</v>
      </c>
      <c r="D9" s="92">
        <v>75.167666666666307</v>
      </c>
      <c r="E9" s="92">
        <v>73.334333333333703</v>
      </c>
      <c r="F9" s="92">
        <v>73.334333333333703</v>
      </c>
      <c r="G9" s="92">
        <v>73.334333333333703</v>
      </c>
      <c r="H9" s="92">
        <v>73.334333333333703</v>
      </c>
      <c r="I9" s="92">
        <v>69.999000086649914</v>
      </c>
      <c r="J9" s="92">
        <v>69.999000000000294</v>
      </c>
      <c r="K9" s="92">
        <v>69.999000000000294</v>
      </c>
      <c r="L9" s="92">
        <v>69.999000000000294</v>
      </c>
      <c r="M9" s="92">
        <v>69.999000000000294</v>
      </c>
      <c r="N9" s="92">
        <v>69.999000000000294</v>
      </c>
      <c r="O9" s="92">
        <v>69.999000000000294</v>
      </c>
      <c r="P9" s="92"/>
      <c r="Q9" s="92"/>
      <c r="R9" s="92"/>
      <c r="S9" s="92"/>
      <c r="T9" s="92"/>
      <c r="U9" s="92"/>
      <c r="V9" s="92"/>
      <c r="W9" s="92"/>
      <c r="X9" s="92"/>
      <c r="Y9" s="92"/>
      <c r="Z9" s="92"/>
      <c r="AA9" s="92"/>
      <c r="AB9" s="92"/>
      <c r="AC9" s="92"/>
      <c r="AD9" s="92"/>
      <c r="AE9" s="92"/>
      <c r="AF9" s="92"/>
      <c r="AG9" s="92"/>
      <c r="AH9" s="92"/>
      <c r="AI9" s="92"/>
      <c r="AJ9" s="92"/>
      <c r="AK9" s="92"/>
      <c r="AL9" s="92"/>
      <c r="AM9" s="92"/>
      <c r="AN9" s="92"/>
      <c r="AO9" s="92"/>
      <c r="AP9" s="92"/>
    </row>
    <row r="10" spans="1:42" ht="16.5">
      <c r="B10" s="54" t="str">
        <f>存量业务到期结构!B10</f>
        <v>票据贴现</v>
      </c>
      <c r="C10" s="92">
        <v>139.12939083050819</v>
      </c>
      <c r="D10" s="92">
        <v>773.67217565082706</v>
      </c>
      <c r="E10" s="92">
        <v>191.77417674998298</v>
      </c>
      <c r="F10" s="92">
        <v>187.66094170300005</v>
      </c>
      <c r="G10" s="92">
        <v>183.9274528677</v>
      </c>
      <c r="H10" s="92">
        <v>246.33310982541957</v>
      </c>
      <c r="I10" s="92">
        <v>12.720139683849622</v>
      </c>
      <c r="J10" s="92">
        <v>31.119973748700001</v>
      </c>
      <c r="K10" s="92">
        <v>36.003725244000002</v>
      </c>
      <c r="L10" s="92">
        <v>29.0223481415</v>
      </c>
      <c r="M10" s="92">
        <v>35.7744546984</v>
      </c>
      <c r="N10" s="92">
        <v>170.22421743379999</v>
      </c>
      <c r="O10" s="92">
        <v>0.30105999999999999</v>
      </c>
      <c r="P10" s="92"/>
      <c r="Q10" s="92"/>
      <c r="R10" s="92"/>
      <c r="S10" s="92"/>
      <c r="T10" s="92"/>
      <c r="U10" s="92"/>
      <c r="V10" s="92"/>
      <c r="W10" s="92"/>
      <c r="X10" s="92"/>
      <c r="Y10" s="92"/>
      <c r="Z10" s="92"/>
      <c r="AA10" s="92"/>
      <c r="AB10" s="92"/>
      <c r="AC10" s="92"/>
      <c r="AD10" s="92"/>
      <c r="AE10" s="92"/>
      <c r="AF10" s="92"/>
      <c r="AG10" s="92"/>
      <c r="AH10" s="92"/>
      <c r="AI10" s="92"/>
      <c r="AJ10" s="92"/>
      <c r="AK10" s="92"/>
      <c r="AL10" s="92"/>
      <c r="AM10" s="92"/>
      <c r="AN10" s="92"/>
      <c r="AO10" s="92"/>
      <c r="AP10" s="92"/>
    </row>
    <row r="11" spans="1:42" ht="15">
      <c r="B11" s="15" t="str">
        <f>存量业务到期结构!B11</f>
        <v>投资</v>
      </c>
      <c r="C11" s="75">
        <v>0</v>
      </c>
      <c r="D11" s="75">
        <v>0</v>
      </c>
      <c r="E11" s="75">
        <v>0</v>
      </c>
      <c r="F11" s="75">
        <v>0</v>
      </c>
      <c r="G11" s="75">
        <v>0</v>
      </c>
      <c r="H11" s="75">
        <v>0</v>
      </c>
      <c r="I11" s="75">
        <v>0</v>
      </c>
      <c r="J11" s="75">
        <v>0</v>
      </c>
      <c r="K11" s="75">
        <v>0</v>
      </c>
      <c r="L11" s="75">
        <v>0</v>
      </c>
      <c r="M11" s="75">
        <v>0</v>
      </c>
      <c r="N11" s="75">
        <v>0</v>
      </c>
      <c r="O11" s="75">
        <v>0</v>
      </c>
      <c r="P11" s="75"/>
      <c r="Q11" s="75"/>
      <c r="R11" s="75"/>
      <c r="S11" s="75"/>
      <c r="T11" s="75"/>
      <c r="U11" s="75"/>
      <c r="V11" s="75"/>
      <c r="W11" s="75"/>
      <c r="X11" s="75"/>
      <c r="Y11" s="75"/>
      <c r="Z11" s="75"/>
      <c r="AA11" s="75"/>
      <c r="AB11" s="75"/>
      <c r="AC11" s="75"/>
      <c r="AD11" s="75"/>
      <c r="AE11" s="75"/>
      <c r="AF11" s="75"/>
      <c r="AG11" s="75"/>
      <c r="AH11" s="75"/>
      <c r="AI11" s="75"/>
      <c r="AJ11" s="75"/>
      <c r="AK11" s="75"/>
      <c r="AL11" s="75"/>
      <c r="AM11" s="75"/>
      <c r="AN11" s="75"/>
      <c r="AO11" s="75"/>
      <c r="AP11" s="75"/>
    </row>
    <row r="12" spans="1:42" ht="16.5">
      <c r="B12" s="16" t="str">
        <f>存量业务到期结构!B12</f>
        <v>债券</v>
      </c>
      <c r="C12" s="75">
        <v>0</v>
      </c>
      <c r="D12" s="75">
        <v>0</v>
      </c>
      <c r="E12" s="75">
        <v>0</v>
      </c>
      <c r="F12" s="75">
        <v>0</v>
      </c>
      <c r="G12" s="75">
        <v>0</v>
      </c>
      <c r="H12" s="75">
        <v>0</v>
      </c>
      <c r="I12" s="75">
        <v>0</v>
      </c>
      <c r="J12" s="75">
        <v>0</v>
      </c>
      <c r="K12" s="75">
        <v>0</v>
      </c>
      <c r="L12" s="75">
        <v>0</v>
      </c>
      <c r="M12" s="75">
        <v>0</v>
      </c>
      <c r="N12" s="75">
        <v>0</v>
      </c>
      <c r="O12" s="75">
        <v>0</v>
      </c>
      <c r="P12" s="75"/>
      <c r="Q12" s="75"/>
      <c r="R12" s="75"/>
      <c r="S12" s="75"/>
      <c r="T12" s="75"/>
      <c r="U12" s="75"/>
      <c r="V12" s="75"/>
      <c r="W12" s="75"/>
      <c r="X12" s="75"/>
      <c r="Y12" s="75"/>
      <c r="Z12" s="75"/>
      <c r="AA12" s="75"/>
      <c r="AB12" s="75"/>
      <c r="AC12" s="75"/>
      <c r="AD12" s="75"/>
      <c r="AE12" s="75"/>
      <c r="AF12" s="75"/>
      <c r="AG12" s="75"/>
      <c r="AH12" s="75"/>
      <c r="AI12" s="75"/>
      <c r="AJ12" s="75"/>
      <c r="AK12" s="75"/>
      <c r="AL12" s="75"/>
      <c r="AM12" s="75"/>
      <c r="AN12" s="75"/>
      <c r="AO12" s="75"/>
      <c r="AP12" s="75"/>
    </row>
    <row r="13" spans="1:42" ht="16.5">
      <c r="B13" s="54" t="str">
        <f>存量业务到期结构!B13</f>
        <v>国债</v>
      </c>
      <c r="C13" s="92">
        <v>-38.503768949382398</v>
      </c>
      <c r="D13" s="92">
        <v>-4.1711714630258001</v>
      </c>
      <c r="E13" s="92">
        <v>87.941357616611597</v>
      </c>
      <c r="F13" s="92">
        <v>117.531167616613</v>
      </c>
      <c r="G13" s="92">
        <v>100.622056616612</v>
      </c>
      <c r="H13" s="92">
        <v>101.918046616612</v>
      </c>
      <c r="I13" s="92">
        <v>138.26055770326164</v>
      </c>
      <c r="J13" s="92">
        <v>118.901357616612</v>
      </c>
      <c r="K13" s="92">
        <v>153.081757616613</v>
      </c>
      <c r="L13" s="92">
        <v>142.08752261661201</v>
      </c>
      <c r="M13" s="92">
        <v>133.15135761661199</v>
      </c>
      <c r="N13" s="92">
        <v>102.63727061661299</v>
      </c>
      <c r="O13" s="92">
        <v>84.551357616611597</v>
      </c>
      <c r="P13" s="92"/>
      <c r="Q13" s="92"/>
      <c r="R13" s="92"/>
      <c r="S13" s="92"/>
      <c r="T13" s="92"/>
      <c r="U13" s="92"/>
      <c r="V13" s="92"/>
      <c r="W13" s="92"/>
      <c r="X13" s="92"/>
      <c r="Y13" s="92"/>
      <c r="Z13" s="92"/>
      <c r="AA13" s="92"/>
      <c r="AB13" s="92"/>
      <c r="AC13" s="92"/>
      <c r="AD13" s="92"/>
      <c r="AE13" s="92"/>
      <c r="AF13" s="92"/>
      <c r="AG13" s="92"/>
      <c r="AH13" s="92"/>
      <c r="AI13" s="92"/>
      <c r="AJ13" s="92"/>
      <c r="AK13" s="92"/>
      <c r="AL13" s="92"/>
      <c r="AM13" s="92"/>
      <c r="AN13" s="92"/>
      <c r="AO13" s="92"/>
      <c r="AP13" s="92"/>
    </row>
    <row r="14" spans="1:42" ht="16.5">
      <c r="B14" s="54" t="str">
        <f>存量业务到期结构!B14</f>
        <v>政策性银行金融债</v>
      </c>
      <c r="C14" s="92">
        <v>-16.2709928453252</v>
      </c>
      <c r="D14" s="92">
        <v>10.5071621412167</v>
      </c>
      <c r="E14" s="92">
        <v>80.036770558273403</v>
      </c>
      <c r="F14" s="92">
        <v>50.836770558273997</v>
      </c>
      <c r="G14" s="92">
        <v>66.536769558273406</v>
      </c>
      <c r="H14" s="92">
        <v>39.156770558273401</v>
      </c>
      <c r="I14" s="92">
        <v>46.136770644923018</v>
      </c>
      <c r="J14" s="92">
        <v>50.136770558273398</v>
      </c>
      <c r="K14" s="92">
        <v>60.336770558273997</v>
      </c>
      <c r="L14" s="92">
        <v>80.036770558273403</v>
      </c>
      <c r="M14" s="92">
        <v>41.806770558273399</v>
      </c>
      <c r="N14" s="92">
        <v>57.036770558274</v>
      </c>
      <c r="O14" s="92">
        <v>38.8367705582734</v>
      </c>
      <c r="P14" s="92"/>
      <c r="Q14" s="92"/>
      <c r="R14" s="92"/>
      <c r="S14" s="92"/>
      <c r="T14" s="92"/>
      <c r="U14" s="92"/>
      <c r="V14" s="92"/>
      <c r="W14" s="92"/>
      <c r="X14" s="92"/>
      <c r="Y14" s="92"/>
      <c r="Z14" s="92"/>
      <c r="AA14" s="92"/>
      <c r="AB14" s="92"/>
      <c r="AC14" s="92"/>
      <c r="AD14" s="92"/>
      <c r="AE14" s="92"/>
      <c r="AF14" s="92"/>
      <c r="AG14" s="92"/>
      <c r="AH14" s="92"/>
      <c r="AI14" s="92"/>
      <c r="AJ14" s="92"/>
      <c r="AK14" s="92"/>
      <c r="AL14" s="92"/>
      <c r="AM14" s="92"/>
      <c r="AN14" s="92"/>
      <c r="AO14" s="92"/>
      <c r="AP14" s="92"/>
    </row>
    <row r="15" spans="1:42" ht="16.5">
      <c r="B15" s="54" t="str">
        <f>存量业务到期结构!B15</f>
        <v>其他债券</v>
      </c>
      <c r="C15" s="92">
        <v>30.351473248790001</v>
      </c>
      <c r="D15" s="92">
        <v>26.177709133803098</v>
      </c>
      <c r="E15" s="92">
        <v>216.474170201661</v>
      </c>
      <c r="F15" s="92">
        <v>17.7722051584479</v>
      </c>
      <c r="G15" s="92">
        <v>42.987365158447702</v>
      </c>
      <c r="H15" s="92">
        <v>36.0422051584477</v>
      </c>
      <c r="I15" s="92">
        <v>41.122205245097319</v>
      </c>
      <c r="J15" s="92">
        <v>119.679515158448</v>
      </c>
      <c r="K15" s="92">
        <v>19.542205158447899</v>
      </c>
      <c r="L15" s="92">
        <v>18.852205158447699</v>
      </c>
      <c r="M15" s="92">
        <v>14.0622051584477</v>
      </c>
      <c r="N15" s="92">
        <v>25.242205158447899</v>
      </c>
      <c r="O15" s="92">
        <v>19.0422051584477</v>
      </c>
      <c r="P15" s="92"/>
      <c r="Q15" s="92"/>
      <c r="R15" s="92"/>
      <c r="S15" s="92"/>
      <c r="T15" s="92"/>
      <c r="U15" s="92"/>
      <c r="V15" s="92"/>
      <c r="W15" s="92"/>
      <c r="X15" s="92"/>
      <c r="Y15" s="92"/>
      <c r="Z15" s="92"/>
      <c r="AA15" s="92"/>
      <c r="AB15" s="92"/>
      <c r="AC15" s="92"/>
      <c r="AD15" s="92"/>
      <c r="AE15" s="92"/>
      <c r="AF15" s="92"/>
      <c r="AG15" s="92"/>
      <c r="AH15" s="92"/>
      <c r="AI15" s="92"/>
      <c r="AJ15" s="92"/>
      <c r="AK15" s="92"/>
      <c r="AL15" s="92"/>
      <c r="AM15" s="92"/>
      <c r="AN15" s="92"/>
      <c r="AO15" s="92"/>
      <c r="AP15" s="92"/>
    </row>
    <row r="16" spans="1:42" ht="16.5">
      <c r="B16" s="16" t="str">
        <f>存量业务到期结构!B16</f>
        <v>非标投资</v>
      </c>
      <c r="C16" s="75">
        <v>0</v>
      </c>
      <c r="D16" s="75">
        <v>0</v>
      </c>
      <c r="E16" s="75">
        <v>0</v>
      </c>
      <c r="F16" s="75">
        <v>0</v>
      </c>
      <c r="G16" s="75">
        <v>0</v>
      </c>
      <c r="H16" s="75">
        <v>0</v>
      </c>
      <c r="I16" s="75">
        <v>0</v>
      </c>
      <c r="J16" s="75">
        <v>0</v>
      </c>
      <c r="K16" s="75">
        <v>0</v>
      </c>
      <c r="L16" s="75">
        <v>0</v>
      </c>
      <c r="M16" s="75">
        <v>0</v>
      </c>
      <c r="N16" s="75">
        <v>0</v>
      </c>
      <c r="O16" s="75">
        <v>0</v>
      </c>
      <c r="P16" s="75"/>
      <c r="Q16" s="75"/>
      <c r="R16" s="75"/>
      <c r="S16" s="75"/>
      <c r="T16" s="75"/>
      <c r="U16" s="75"/>
      <c r="V16" s="75"/>
      <c r="W16" s="75"/>
      <c r="X16" s="75"/>
      <c r="Y16" s="75"/>
      <c r="Z16" s="75"/>
      <c r="AA16" s="75"/>
      <c r="AB16" s="75"/>
      <c r="AC16" s="75"/>
      <c r="AD16" s="75"/>
      <c r="AE16" s="75"/>
      <c r="AF16" s="75"/>
      <c r="AG16" s="75"/>
      <c r="AH16" s="75"/>
      <c r="AI16" s="75"/>
      <c r="AJ16" s="75"/>
      <c r="AK16" s="75"/>
      <c r="AL16" s="75"/>
      <c r="AM16" s="75"/>
      <c r="AN16" s="75"/>
      <c r="AO16" s="75"/>
      <c r="AP16" s="75"/>
    </row>
    <row r="17" spans="2:42" ht="16.5">
      <c r="B17" s="54" t="str">
        <f>存量业务到期结构!B17</f>
        <v>信贷类非标投资</v>
      </c>
      <c r="C17" s="92">
        <v>101.5815588887</v>
      </c>
      <c r="D17" s="92">
        <v>64.343323970300005</v>
      </c>
      <c r="E17" s="92">
        <v>-0.51442053729999504</v>
      </c>
      <c r="F17" s="92">
        <v>17.128516762</v>
      </c>
      <c r="G17" s="92">
        <v>-29.8483403625</v>
      </c>
      <c r="H17" s="92">
        <v>-30.018999999999998</v>
      </c>
      <c r="I17" s="92">
        <v>-9.6327961617525961</v>
      </c>
      <c r="J17" s="92">
        <v>-31.257799203200001</v>
      </c>
      <c r="K17" s="92">
        <v>5.2340202781531167</v>
      </c>
      <c r="L17" s="92">
        <v>-8.5839999999999996</v>
      </c>
      <c r="M17" s="92">
        <v>-1.6265004679999999</v>
      </c>
      <c r="N17" s="92">
        <v>39.686832487300002</v>
      </c>
      <c r="O17" s="92">
        <v>40.133000000000003</v>
      </c>
      <c r="P17" s="92"/>
      <c r="Q17" s="92"/>
      <c r="R17" s="92"/>
      <c r="S17" s="92"/>
      <c r="T17" s="92"/>
      <c r="U17" s="92"/>
      <c r="V17" s="92"/>
      <c r="W17" s="92"/>
      <c r="X17" s="92"/>
      <c r="Y17" s="92"/>
      <c r="Z17" s="92"/>
      <c r="AA17" s="92"/>
      <c r="AB17" s="92"/>
      <c r="AC17" s="92"/>
      <c r="AD17" s="92"/>
      <c r="AE17" s="92"/>
      <c r="AF17" s="92"/>
      <c r="AG17" s="92"/>
      <c r="AH17" s="92"/>
      <c r="AI17" s="92"/>
      <c r="AJ17" s="92"/>
      <c r="AK17" s="92"/>
      <c r="AL17" s="92"/>
      <c r="AM17" s="92"/>
      <c r="AN17" s="92"/>
      <c r="AO17" s="92"/>
      <c r="AP17" s="92"/>
    </row>
    <row r="18" spans="2:42" ht="16.5">
      <c r="B18" s="54" t="str">
        <f>存量业务到期结构!B18</f>
        <v>非信贷类非标投资</v>
      </c>
      <c r="C18" s="92">
        <v>61.111657498799602</v>
      </c>
      <c r="D18" s="92">
        <v>608.02482766180003</v>
      </c>
      <c r="E18" s="92">
        <v>122.48695787740581</v>
      </c>
      <c r="F18" s="92">
        <v>65.424091200999996</v>
      </c>
      <c r="G18" s="92">
        <v>46.886663989094252</v>
      </c>
      <c r="H18" s="92">
        <v>39.913332515093003</v>
      </c>
      <c r="I18" s="92">
        <v>2.0596684985496232</v>
      </c>
      <c r="J18" s="92">
        <v>6.5580004870000002</v>
      </c>
      <c r="K18" s="92">
        <v>15.195851036600001</v>
      </c>
      <c r="L18" s="92">
        <v>2.8069818054</v>
      </c>
      <c r="M18" s="92">
        <v>5.2218390739</v>
      </c>
      <c r="N18" s="92">
        <v>3.1022586943000001</v>
      </c>
      <c r="O18" s="92">
        <v>-9.9988704919815063E-4</v>
      </c>
      <c r="P18" s="92"/>
      <c r="Q18" s="92"/>
      <c r="R18" s="92"/>
      <c r="S18" s="92"/>
      <c r="T18" s="92"/>
      <c r="U18" s="92"/>
      <c r="V18" s="92"/>
      <c r="W18" s="92"/>
      <c r="X18" s="92"/>
      <c r="Y18" s="92"/>
      <c r="Z18" s="92"/>
      <c r="AA18" s="92"/>
      <c r="AB18" s="92"/>
      <c r="AC18" s="92"/>
      <c r="AD18" s="92"/>
      <c r="AE18" s="92"/>
      <c r="AF18" s="92"/>
      <c r="AG18" s="92"/>
      <c r="AH18" s="92"/>
      <c r="AI18" s="92"/>
      <c r="AJ18" s="92"/>
      <c r="AK18" s="92"/>
      <c r="AL18" s="92"/>
      <c r="AM18" s="92"/>
      <c r="AN18" s="92"/>
      <c r="AO18" s="92"/>
      <c r="AP18" s="92"/>
    </row>
    <row r="19" spans="2:42" ht="15">
      <c r="B19" s="56" t="str">
        <f>存量业务到期结构!B19</f>
        <v>存放中央银行款项</v>
      </c>
      <c r="C19" s="92">
        <v>126.727680003995</v>
      </c>
      <c r="D19" s="92">
        <v>17.9877353592831</v>
      </c>
      <c r="E19" s="92">
        <v>17.987735359283999</v>
      </c>
      <c r="F19" s="92">
        <v>17.987735359283999</v>
      </c>
      <c r="G19" s="92">
        <v>-373.47624133056303</v>
      </c>
      <c r="H19" s="92">
        <v>16.466068692616499</v>
      </c>
      <c r="I19" s="92">
        <v>16.466068779267026</v>
      </c>
      <c r="J19" s="92">
        <v>-379.56290791044665</v>
      </c>
      <c r="K19" s="92">
        <v>14.944402025951399</v>
      </c>
      <c r="L19" s="92">
        <v>14.94440202595</v>
      </c>
      <c r="M19" s="92">
        <v>14.944402025950399</v>
      </c>
      <c r="N19" s="92">
        <v>14.9444020259509</v>
      </c>
      <c r="O19" s="92">
        <v>14.944402025950399</v>
      </c>
      <c r="P19" s="92"/>
      <c r="Q19" s="92"/>
      <c r="R19" s="92"/>
      <c r="S19" s="92"/>
      <c r="T19" s="92"/>
      <c r="U19" s="92"/>
      <c r="V19" s="92"/>
      <c r="W19" s="92"/>
      <c r="X19" s="92"/>
      <c r="Y19" s="92"/>
      <c r="Z19" s="92"/>
      <c r="AA19" s="92"/>
      <c r="AB19" s="92"/>
      <c r="AC19" s="92"/>
      <c r="AD19" s="92"/>
      <c r="AE19" s="92"/>
      <c r="AF19" s="92"/>
      <c r="AG19" s="92"/>
      <c r="AH19" s="92"/>
      <c r="AI19" s="92"/>
      <c r="AJ19" s="92"/>
      <c r="AK19" s="92"/>
      <c r="AL19" s="92"/>
      <c r="AM19" s="92"/>
      <c r="AN19" s="92"/>
      <c r="AO19" s="92"/>
      <c r="AP19" s="92"/>
    </row>
    <row r="20" spans="2:42" ht="15">
      <c r="B20" s="15" t="str">
        <f>存量业务到期结构!B20</f>
        <v>存放同业和其他金融机构款项</v>
      </c>
      <c r="C20" s="75">
        <v>0</v>
      </c>
      <c r="D20" s="75">
        <v>0</v>
      </c>
      <c r="E20" s="75">
        <v>0</v>
      </c>
      <c r="F20" s="75">
        <v>0</v>
      </c>
      <c r="G20" s="75">
        <v>0</v>
      </c>
      <c r="H20" s="75">
        <v>0</v>
      </c>
      <c r="I20" s="75">
        <v>0</v>
      </c>
      <c r="J20" s="75">
        <v>0</v>
      </c>
      <c r="K20" s="75">
        <v>0</v>
      </c>
      <c r="L20" s="75">
        <v>0</v>
      </c>
      <c r="M20" s="75">
        <v>0</v>
      </c>
      <c r="N20" s="75">
        <v>0</v>
      </c>
      <c r="O20" s="75">
        <v>0</v>
      </c>
      <c r="P20" s="75"/>
      <c r="Q20" s="75"/>
      <c r="R20" s="75"/>
      <c r="S20" s="75"/>
      <c r="T20" s="75"/>
      <c r="U20" s="75"/>
      <c r="V20" s="75"/>
      <c r="W20" s="75"/>
      <c r="X20" s="75"/>
      <c r="Y20" s="75"/>
      <c r="Z20" s="75"/>
      <c r="AA20" s="75"/>
      <c r="AB20" s="75"/>
      <c r="AC20" s="75"/>
      <c r="AD20" s="75"/>
      <c r="AE20" s="75"/>
      <c r="AF20" s="75"/>
      <c r="AG20" s="75"/>
      <c r="AH20" s="75"/>
      <c r="AI20" s="75"/>
      <c r="AJ20" s="75"/>
      <c r="AK20" s="75"/>
      <c r="AL20" s="75"/>
      <c r="AM20" s="75"/>
      <c r="AN20" s="75"/>
      <c r="AO20" s="75"/>
      <c r="AP20" s="75"/>
    </row>
    <row r="21" spans="2:42" ht="16.5">
      <c r="B21" s="57" t="str">
        <f>存量业务到期结构!B21</f>
        <v>存放同业和其他金融机构款项 定期</v>
      </c>
      <c r="C21" s="92">
        <v>23.5819240703104</v>
      </c>
      <c r="D21" s="92">
        <v>2.5699037964844802</v>
      </c>
      <c r="E21" s="92">
        <v>-2.3085913933397402</v>
      </c>
      <c r="F21" s="92">
        <v>-2.1931618236727601</v>
      </c>
      <c r="G21" s="92">
        <v>-2.0835037324891199</v>
      </c>
      <c r="H21" s="92">
        <v>-1.9793285458646599</v>
      </c>
      <c r="I21" s="92">
        <v>-1.8478983866468448</v>
      </c>
      <c r="J21" s="92">
        <v>-1.78796719923909</v>
      </c>
      <c r="K21" s="92">
        <v>21.698568839277101</v>
      </c>
      <c r="L21" s="92">
        <v>-1.7834972812409899</v>
      </c>
      <c r="M21" s="92">
        <v>1.6943202505120403</v>
      </c>
      <c r="N21" s="92">
        <v>1.7790359852600484</v>
      </c>
      <c r="O21" s="92">
        <v>-1.8679902289675401</v>
      </c>
      <c r="P21" s="92"/>
      <c r="Q21" s="92"/>
      <c r="R21" s="92"/>
      <c r="S21" s="92"/>
      <c r="T21" s="92"/>
      <c r="U21" s="92"/>
      <c r="V21" s="92"/>
      <c r="W21" s="92"/>
      <c r="X21" s="92"/>
      <c r="Y21" s="92"/>
      <c r="Z21" s="92"/>
      <c r="AA21" s="92"/>
      <c r="AB21" s="92"/>
      <c r="AC21" s="92"/>
      <c r="AD21" s="92"/>
      <c r="AE21" s="92"/>
      <c r="AF21" s="92"/>
      <c r="AG21" s="92"/>
      <c r="AH21" s="92"/>
      <c r="AI21" s="92"/>
      <c r="AJ21" s="92"/>
      <c r="AK21" s="92"/>
      <c r="AL21" s="92"/>
      <c r="AM21" s="92"/>
      <c r="AN21" s="92"/>
      <c r="AO21" s="92"/>
      <c r="AP21" s="92"/>
    </row>
    <row r="22" spans="2:42" ht="16.5">
      <c r="B22" s="55" t="str">
        <f>存量业务到期结构!B22</f>
        <v>存放同业和其他金融机构款项 活期</v>
      </c>
      <c r="C22" s="92">
        <v>-26.355096991810498</v>
      </c>
      <c r="D22" s="92">
        <v>-1.0000000000000009E-3</v>
      </c>
      <c r="E22" s="92">
        <v>-1.0000000000000009E-3</v>
      </c>
      <c r="F22" s="92">
        <v>-1.0000000000000009E-3</v>
      </c>
      <c r="G22" s="92">
        <v>-9.9999999999988987E-4</v>
      </c>
      <c r="H22" s="92">
        <v>-1.0000000000000009E-3</v>
      </c>
      <c r="I22" s="92">
        <v>-9.999133503873596E-4</v>
      </c>
      <c r="J22" s="92">
        <v>-1E-3</v>
      </c>
      <c r="K22" s="92">
        <v>-9.9999999999988987E-4</v>
      </c>
      <c r="L22" s="92">
        <v>-1E-3</v>
      </c>
      <c r="M22" s="92">
        <v>-9.9999999999966782E-4</v>
      </c>
      <c r="N22" s="92">
        <v>-1E-3</v>
      </c>
      <c r="O22" s="92">
        <v>-1E-3</v>
      </c>
      <c r="P22" s="92"/>
      <c r="Q22" s="92"/>
      <c r="R22" s="92"/>
      <c r="S22" s="92"/>
      <c r="T22" s="92"/>
      <c r="U22" s="92"/>
      <c r="V22" s="92"/>
      <c r="W22" s="92"/>
      <c r="X22" s="92"/>
      <c r="Y22" s="92"/>
      <c r="Z22" s="92"/>
      <c r="AA22" s="92"/>
      <c r="AB22" s="92"/>
      <c r="AC22" s="92"/>
      <c r="AD22" s="92"/>
      <c r="AE22" s="92"/>
      <c r="AF22" s="92"/>
      <c r="AG22" s="92"/>
      <c r="AH22" s="92"/>
      <c r="AI22" s="92"/>
      <c r="AJ22" s="92"/>
      <c r="AK22" s="92"/>
      <c r="AL22" s="92"/>
      <c r="AM22" s="92"/>
      <c r="AN22" s="92"/>
      <c r="AO22" s="92"/>
      <c r="AP22" s="92"/>
    </row>
    <row r="23" spans="2:42" ht="15">
      <c r="B23" s="140" t="str">
        <f>存量业务到期结构!B23</f>
        <v>拆出资金</v>
      </c>
      <c r="C23" s="92">
        <v>1280.42168537311</v>
      </c>
      <c r="D23" s="92">
        <v>153.499</v>
      </c>
      <c r="E23" s="92">
        <v>32.697855801737802</v>
      </c>
      <c r="F23" s="92">
        <v>7.6596986857030496</v>
      </c>
      <c r="G23" s="92">
        <v>8.115619711988991</v>
      </c>
      <c r="H23" s="92">
        <v>19.303308317749199</v>
      </c>
      <c r="I23" s="92">
        <v>23.223042238043824</v>
      </c>
      <c r="J23" s="92">
        <v>87.915199999999999</v>
      </c>
      <c r="K23" s="92">
        <v>-22.529416859872505</v>
      </c>
      <c r="L23" s="92">
        <v>-25.932969816169201</v>
      </c>
      <c r="M23" s="92">
        <v>23.962451827653254</v>
      </c>
      <c r="N23" s="92">
        <v>-22.973268132189819</v>
      </c>
      <c r="O23" s="92">
        <v>-31.3082441429551</v>
      </c>
      <c r="P23" s="92"/>
      <c r="Q23" s="92"/>
      <c r="R23" s="92"/>
      <c r="S23" s="92"/>
      <c r="T23" s="92"/>
      <c r="U23" s="92"/>
      <c r="V23" s="92"/>
      <c r="W23" s="92"/>
      <c r="X23" s="92"/>
      <c r="Y23" s="92"/>
      <c r="Z23" s="92"/>
      <c r="AA23" s="92"/>
      <c r="AB23" s="92"/>
      <c r="AC23" s="92"/>
      <c r="AD23" s="92"/>
      <c r="AE23" s="92"/>
      <c r="AF23" s="92"/>
      <c r="AG23" s="92"/>
      <c r="AH23" s="92"/>
      <c r="AI23" s="92"/>
      <c r="AJ23" s="92"/>
      <c r="AK23" s="92"/>
      <c r="AL23" s="92"/>
      <c r="AM23" s="92"/>
      <c r="AN23" s="92"/>
      <c r="AO23" s="92"/>
      <c r="AP23" s="92"/>
    </row>
    <row r="24" spans="2:42" ht="15">
      <c r="B24" s="15" t="str">
        <f>存量业务到期结构!B24</f>
        <v>买入返售金融资产</v>
      </c>
      <c r="C24" s="75">
        <v>0</v>
      </c>
      <c r="D24" s="75">
        <v>0</v>
      </c>
      <c r="E24" s="75">
        <v>0</v>
      </c>
      <c r="F24" s="75">
        <v>0</v>
      </c>
      <c r="G24" s="75">
        <v>0</v>
      </c>
      <c r="H24" s="75">
        <v>0</v>
      </c>
      <c r="I24" s="75">
        <v>0</v>
      </c>
      <c r="J24" s="75">
        <v>0</v>
      </c>
      <c r="K24" s="75">
        <v>0</v>
      </c>
      <c r="L24" s="75">
        <v>0</v>
      </c>
      <c r="M24" s="75">
        <v>0</v>
      </c>
      <c r="N24" s="75">
        <v>0</v>
      </c>
      <c r="O24" s="75">
        <v>0</v>
      </c>
      <c r="P24" s="75"/>
      <c r="Q24" s="75"/>
      <c r="R24" s="75"/>
      <c r="S24" s="75"/>
      <c r="T24" s="75"/>
      <c r="U24" s="75"/>
      <c r="V24" s="75"/>
      <c r="W24" s="75"/>
      <c r="X24" s="75"/>
      <c r="Y24" s="75"/>
      <c r="Z24" s="75"/>
      <c r="AA24" s="75"/>
      <c r="AB24" s="75"/>
      <c r="AC24" s="75"/>
      <c r="AD24" s="75"/>
      <c r="AE24" s="75"/>
      <c r="AF24" s="75"/>
      <c r="AG24" s="75"/>
      <c r="AH24" s="75"/>
      <c r="AI24" s="75"/>
      <c r="AJ24" s="75"/>
      <c r="AK24" s="75"/>
      <c r="AL24" s="75"/>
      <c r="AM24" s="75"/>
      <c r="AN24" s="75"/>
      <c r="AO24" s="75"/>
      <c r="AP24" s="75"/>
    </row>
    <row r="25" spans="2:42" ht="16.5">
      <c r="B25" s="54" t="str">
        <f>存量业务到期结构!B25</f>
        <v>买入返售债券</v>
      </c>
      <c r="C25" s="92">
        <v>2428.20982212331</v>
      </c>
      <c r="D25" s="92">
        <v>-295.36761000000001</v>
      </c>
      <c r="E25" s="92">
        <v>-42.657844242466197</v>
      </c>
      <c r="F25" s="92">
        <v>-110.001</v>
      </c>
      <c r="G25" s="92">
        <v>24.567824833552969</v>
      </c>
      <c r="H25" s="92">
        <v>-40.0960238542879</v>
      </c>
      <c r="I25" s="92">
        <v>-69.998999999999995</v>
      </c>
      <c r="J25" s="92">
        <v>-160.70884774727568</v>
      </c>
      <c r="K25" s="92">
        <v>34.679946422256698</v>
      </c>
      <c r="L25" s="92">
        <v>-157.59743150869178</v>
      </c>
      <c r="M25" s="92">
        <v>32.221596720527529</v>
      </c>
      <c r="N25" s="92">
        <v>32.866028654938503</v>
      </c>
      <c r="O25" s="92">
        <v>-259.46768575356487</v>
      </c>
      <c r="P25" s="92"/>
      <c r="Q25" s="92"/>
      <c r="R25" s="92"/>
      <c r="S25" s="92"/>
      <c r="T25" s="92"/>
      <c r="U25" s="92"/>
      <c r="V25" s="92"/>
      <c r="W25" s="92"/>
      <c r="X25" s="92"/>
      <c r="Y25" s="92"/>
      <c r="Z25" s="92"/>
      <c r="AA25" s="92"/>
      <c r="AB25" s="92"/>
      <c r="AC25" s="92"/>
      <c r="AD25" s="92"/>
      <c r="AE25" s="92"/>
      <c r="AF25" s="92"/>
      <c r="AG25" s="92"/>
      <c r="AH25" s="92"/>
      <c r="AI25" s="92"/>
      <c r="AJ25" s="92"/>
      <c r="AK25" s="92"/>
      <c r="AL25" s="92"/>
      <c r="AM25" s="92"/>
      <c r="AN25" s="92"/>
      <c r="AO25" s="92"/>
      <c r="AP25" s="92"/>
    </row>
    <row r="26" spans="2:42" ht="16.5">
      <c r="B26" s="54" t="str">
        <f>存量业务到期结构!B26</f>
        <v>买入返售贷款</v>
      </c>
      <c r="C26" s="92">
        <v>0</v>
      </c>
      <c r="D26" s="92">
        <v>0</v>
      </c>
      <c r="E26" s="92">
        <v>0</v>
      </c>
      <c r="F26" s="92">
        <v>0</v>
      </c>
      <c r="G26" s="92">
        <v>0</v>
      </c>
      <c r="H26" s="92">
        <v>0</v>
      </c>
      <c r="I26" s="92">
        <v>0</v>
      </c>
      <c r="J26" s="92">
        <v>0</v>
      </c>
      <c r="K26" s="92">
        <v>0</v>
      </c>
      <c r="L26" s="92">
        <v>0</v>
      </c>
      <c r="M26" s="92">
        <v>0</v>
      </c>
      <c r="N26" s="92">
        <v>0</v>
      </c>
      <c r="O26" s="92">
        <v>0</v>
      </c>
      <c r="P26" s="92"/>
      <c r="Q26" s="92"/>
      <c r="R26" s="92"/>
      <c r="S26" s="92"/>
      <c r="T26" s="92"/>
      <c r="U26" s="92"/>
      <c r="V26" s="92"/>
      <c r="W26" s="92"/>
      <c r="X26" s="92"/>
      <c r="Y26" s="92"/>
      <c r="Z26" s="92"/>
      <c r="AA26" s="92"/>
      <c r="AB26" s="92"/>
      <c r="AC26" s="92"/>
      <c r="AD26" s="92"/>
      <c r="AE26" s="92"/>
      <c r="AF26" s="92"/>
      <c r="AG26" s="92"/>
      <c r="AH26" s="92"/>
      <c r="AI26" s="92"/>
      <c r="AJ26" s="92"/>
      <c r="AK26" s="92"/>
      <c r="AL26" s="92"/>
      <c r="AM26" s="92"/>
      <c r="AN26" s="92"/>
      <c r="AO26" s="92"/>
      <c r="AP26" s="92"/>
    </row>
    <row r="27" spans="2:42" ht="16.5">
      <c r="B27" s="54" t="str">
        <f>存量业务到期结构!B27</f>
        <v>买入返售票据</v>
      </c>
      <c r="C27" s="92">
        <v>43.507377406819998</v>
      </c>
      <c r="D27" s="92">
        <v>46.129024999999999</v>
      </c>
      <c r="E27" s="92">
        <v>-1.7937280481364</v>
      </c>
      <c r="F27" s="92">
        <v>-1.75785348717367</v>
      </c>
      <c r="G27" s="92">
        <v>1.7226964174302</v>
      </c>
      <c r="H27" s="92">
        <v>1.7571503457788</v>
      </c>
      <c r="I27" s="92">
        <v>1.7922933526943801</v>
      </c>
      <c r="J27" s="92">
        <v>-1.82813921974827</v>
      </c>
      <c r="K27" s="92">
        <v>1.7915763727926837</v>
      </c>
      <c r="L27" s="92">
        <v>-1.8274079628091502</v>
      </c>
      <c r="M27" s="92">
        <v>1.7908598035529699</v>
      </c>
      <c r="N27" s="92">
        <v>1.8266766662907576</v>
      </c>
      <c r="O27" s="92">
        <v>-1.7583776830166986</v>
      </c>
      <c r="P27" s="92"/>
      <c r="Q27" s="92"/>
      <c r="R27" s="92"/>
      <c r="S27" s="92"/>
      <c r="T27" s="92"/>
      <c r="U27" s="92"/>
      <c r="V27" s="92"/>
      <c r="W27" s="92"/>
      <c r="X27" s="92"/>
      <c r="Y27" s="92"/>
      <c r="Z27" s="92"/>
      <c r="AA27" s="92"/>
      <c r="AB27" s="92"/>
      <c r="AC27" s="92"/>
      <c r="AD27" s="92"/>
      <c r="AE27" s="92"/>
      <c r="AF27" s="92"/>
      <c r="AG27" s="92"/>
      <c r="AH27" s="92"/>
      <c r="AI27" s="92"/>
      <c r="AJ27" s="92"/>
      <c r="AK27" s="92"/>
      <c r="AL27" s="92"/>
      <c r="AM27" s="92"/>
      <c r="AN27" s="92"/>
      <c r="AO27" s="92"/>
      <c r="AP27" s="92"/>
    </row>
    <row r="28" spans="2:42" ht="16.5">
      <c r="B28" s="54" t="str">
        <f>存量业务到期结构!B28</f>
        <v>买入返售其他</v>
      </c>
      <c r="C28" s="92">
        <v>1.9590000000000001</v>
      </c>
      <c r="D28" s="92">
        <v>-4.018E-2</v>
      </c>
      <c r="E28" s="92">
        <v>-3.9376399999999992E-2</v>
      </c>
      <c r="F28" s="92">
        <v>-3.8588872000000003E-2</v>
      </c>
      <c r="G28" s="92">
        <v>-3.781709456E-2</v>
      </c>
      <c r="H28" s="92">
        <v>-3.7060752668799997E-2</v>
      </c>
      <c r="I28" s="92">
        <v>3.6319537615423995E-2</v>
      </c>
      <c r="J28" s="92">
        <v>-3.7045920522424933E-2</v>
      </c>
      <c r="K28" s="92">
        <v>3.6304947396675211E-2</v>
      </c>
      <c r="L28" s="92">
        <v>3.7031108905217498E-2</v>
      </c>
      <c r="M28" s="92">
        <v>3.7771397750024749E-2</v>
      </c>
      <c r="N28" s="92">
        <v>3.8526825705050033E-2</v>
      </c>
      <c r="O28" s="92">
        <v>3.9297695552423302E-2</v>
      </c>
      <c r="P28" s="92"/>
      <c r="Q28" s="92"/>
      <c r="R28" s="92"/>
      <c r="S28" s="92"/>
      <c r="T28" s="92"/>
      <c r="U28" s="92"/>
      <c r="V28" s="92"/>
      <c r="W28" s="92"/>
      <c r="X28" s="92"/>
      <c r="Y28" s="92"/>
      <c r="Z28" s="92"/>
      <c r="AA28" s="92"/>
      <c r="AB28" s="92"/>
      <c r="AC28" s="92"/>
      <c r="AD28" s="92"/>
      <c r="AE28" s="92"/>
      <c r="AF28" s="92"/>
      <c r="AG28" s="92"/>
      <c r="AH28" s="92"/>
      <c r="AI28" s="92"/>
      <c r="AJ28" s="92"/>
      <c r="AK28" s="92"/>
      <c r="AL28" s="92"/>
      <c r="AM28" s="92"/>
      <c r="AN28" s="92"/>
      <c r="AO28" s="92"/>
      <c r="AP28" s="92"/>
    </row>
    <row r="29" spans="2:42" ht="15">
      <c r="B29" s="14" t="str">
        <f>存量业务到期结构!B29</f>
        <v>负债端</v>
      </c>
      <c r="C29" s="75">
        <v>9.9999999925159955E-7</v>
      </c>
      <c r="D29" s="75">
        <v>9.9999999925159955E-7</v>
      </c>
      <c r="E29" s="75">
        <v>9.9999999925159955E-7</v>
      </c>
      <c r="F29" s="75">
        <v>9.9999999925159955E-7</v>
      </c>
      <c r="G29" s="75">
        <v>9.9999999925159955E-7</v>
      </c>
      <c r="H29" s="75">
        <v>9.9999999925159955E-7</v>
      </c>
      <c r="I29" s="75">
        <v>9.9999999925159955E-7</v>
      </c>
      <c r="J29" s="75">
        <v>9.9999999925159955E-7</v>
      </c>
      <c r="K29" s="75">
        <v>9.9999999925159955E-7</v>
      </c>
      <c r="L29" s="75">
        <v>9.9999999925159955E-7</v>
      </c>
      <c r="M29" s="75">
        <v>9.9999999925159955E-7</v>
      </c>
      <c r="N29" s="75">
        <v>9.9999999925159955E-7</v>
      </c>
      <c r="O29" s="75">
        <v>9.9999999925159955E-7</v>
      </c>
      <c r="P29" s="75"/>
      <c r="Q29" s="75"/>
      <c r="R29" s="75"/>
      <c r="S29" s="75"/>
      <c r="T29" s="75"/>
      <c r="U29" s="75"/>
      <c r="V29" s="75"/>
      <c r="W29" s="75"/>
      <c r="X29" s="75"/>
      <c r="Y29" s="75"/>
      <c r="Z29" s="75"/>
      <c r="AA29" s="75"/>
      <c r="AB29" s="75"/>
      <c r="AC29" s="75"/>
      <c r="AD29" s="75"/>
      <c r="AE29" s="75"/>
      <c r="AF29" s="75"/>
      <c r="AG29" s="75"/>
      <c r="AH29" s="75"/>
      <c r="AI29" s="75"/>
      <c r="AJ29" s="75"/>
      <c r="AK29" s="75"/>
      <c r="AL29" s="75"/>
      <c r="AM29" s="75"/>
      <c r="AN29" s="75"/>
      <c r="AO29" s="75"/>
      <c r="AP29" s="75"/>
    </row>
    <row r="30" spans="2:42" ht="15">
      <c r="B30" s="15" t="str">
        <f>存量业务到期结构!B30</f>
        <v>客户存款</v>
      </c>
      <c r="C30" s="75">
        <v>0</v>
      </c>
      <c r="D30" s="75">
        <v>0</v>
      </c>
      <c r="E30" s="75">
        <v>0</v>
      </c>
      <c r="F30" s="75">
        <v>0</v>
      </c>
      <c r="G30" s="75">
        <v>0</v>
      </c>
      <c r="H30" s="75">
        <v>0</v>
      </c>
      <c r="I30" s="75">
        <v>0</v>
      </c>
      <c r="J30" s="75">
        <v>0</v>
      </c>
      <c r="K30" s="75">
        <v>0</v>
      </c>
      <c r="L30" s="75">
        <v>0</v>
      </c>
      <c r="M30" s="75">
        <v>0</v>
      </c>
      <c r="N30" s="75">
        <v>0</v>
      </c>
      <c r="O30" s="75">
        <v>0</v>
      </c>
      <c r="P30" s="75"/>
      <c r="Q30" s="75"/>
      <c r="R30" s="75"/>
      <c r="S30" s="75"/>
      <c r="T30" s="75"/>
      <c r="U30" s="75"/>
      <c r="V30" s="75"/>
      <c r="W30" s="75"/>
      <c r="X30" s="75"/>
      <c r="Y30" s="75"/>
      <c r="Z30" s="75"/>
      <c r="AA30" s="75"/>
      <c r="AB30" s="75"/>
      <c r="AC30" s="75"/>
      <c r="AD30" s="75"/>
      <c r="AE30" s="75"/>
      <c r="AF30" s="75"/>
      <c r="AG30" s="75"/>
      <c r="AH30" s="75"/>
      <c r="AI30" s="75"/>
      <c r="AJ30" s="75"/>
      <c r="AK30" s="75"/>
      <c r="AL30" s="75"/>
      <c r="AM30" s="75"/>
      <c r="AN30" s="75"/>
      <c r="AO30" s="75"/>
      <c r="AP30" s="75"/>
    </row>
    <row r="31" spans="2:42" ht="16.5">
      <c r="B31" s="16" t="str">
        <f>存量业务到期结构!B31</f>
        <v>对公存款</v>
      </c>
      <c r="C31" s="75">
        <v>0</v>
      </c>
      <c r="D31" s="75">
        <v>0</v>
      </c>
      <c r="E31" s="75">
        <v>0</v>
      </c>
      <c r="F31" s="75">
        <v>0</v>
      </c>
      <c r="G31" s="75">
        <v>0</v>
      </c>
      <c r="H31" s="75">
        <v>0</v>
      </c>
      <c r="I31" s="75">
        <v>0</v>
      </c>
      <c r="J31" s="75">
        <v>0</v>
      </c>
      <c r="K31" s="75">
        <v>0</v>
      </c>
      <c r="L31" s="75">
        <v>0</v>
      </c>
      <c r="M31" s="75">
        <v>0</v>
      </c>
      <c r="N31" s="75">
        <v>0</v>
      </c>
      <c r="O31" s="75">
        <v>0</v>
      </c>
      <c r="P31" s="75"/>
      <c r="Q31" s="75"/>
      <c r="R31" s="75"/>
      <c r="S31" s="75"/>
      <c r="T31" s="75"/>
      <c r="U31" s="75"/>
      <c r="V31" s="75"/>
      <c r="W31" s="75"/>
      <c r="X31" s="75"/>
      <c r="Y31" s="75"/>
      <c r="Z31" s="75"/>
      <c r="AA31" s="75"/>
      <c r="AB31" s="75"/>
      <c r="AC31" s="75"/>
      <c r="AD31" s="75"/>
      <c r="AE31" s="75"/>
      <c r="AF31" s="75"/>
      <c r="AG31" s="75"/>
      <c r="AH31" s="75"/>
      <c r="AI31" s="75"/>
      <c r="AJ31" s="75"/>
      <c r="AK31" s="75"/>
      <c r="AL31" s="75"/>
      <c r="AM31" s="75"/>
      <c r="AN31" s="75"/>
      <c r="AO31" s="75"/>
      <c r="AP31" s="75"/>
    </row>
    <row r="32" spans="2:42" ht="16.5">
      <c r="B32" s="54" t="str">
        <f>存量业务到期结构!B32</f>
        <v>一般对公定期存款</v>
      </c>
      <c r="C32" s="92">
        <v>1144.97818824148</v>
      </c>
      <c r="D32" s="92">
        <v>797.35560745641396</v>
      </c>
      <c r="E32" s="92">
        <v>449.70917604246102</v>
      </c>
      <c r="F32" s="92">
        <v>461.73100972580301</v>
      </c>
      <c r="G32" s="92">
        <v>217.200316793127</v>
      </c>
      <c r="H32" s="92">
        <v>308.88794355055097</v>
      </c>
      <c r="I32" s="92">
        <v>76.654214708524805</v>
      </c>
      <c r="J32" s="92">
        <v>139.678780934808</v>
      </c>
      <c r="K32" s="92">
        <v>92.851335366790195</v>
      </c>
      <c r="L32" s="92">
        <v>114.552550920079</v>
      </c>
      <c r="M32" s="92">
        <v>68.612365451759601</v>
      </c>
      <c r="N32" s="92">
        <v>247.953406193646</v>
      </c>
      <c r="O32" s="92">
        <v>-19.844199591272901</v>
      </c>
      <c r="P32" s="92"/>
      <c r="Q32" s="92"/>
      <c r="R32" s="92"/>
      <c r="S32" s="92"/>
      <c r="T32" s="92"/>
      <c r="U32" s="92"/>
      <c r="V32" s="92"/>
      <c r="W32" s="92"/>
      <c r="X32" s="92"/>
      <c r="Y32" s="92"/>
      <c r="Z32" s="92"/>
      <c r="AA32" s="92"/>
      <c r="AB32" s="92"/>
      <c r="AC32" s="92"/>
      <c r="AD32" s="92"/>
      <c r="AE32" s="92"/>
      <c r="AF32" s="92"/>
      <c r="AG32" s="92"/>
      <c r="AH32" s="92"/>
      <c r="AI32" s="92"/>
      <c r="AJ32" s="92"/>
      <c r="AK32" s="92"/>
      <c r="AL32" s="92"/>
      <c r="AM32" s="92"/>
      <c r="AN32" s="92"/>
      <c r="AO32" s="92"/>
      <c r="AP32" s="92"/>
    </row>
    <row r="33" spans="2:42" ht="16.5">
      <c r="B33" s="54" t="str">
        <f>存量业务到期结构!B33</f>
        <v>对公结构性存款</v>
      </c>
      <c r="C33" s="92">
        <v>1543.1843523329001</v>
      </c>
      <c r="D33" s="92">
        <v>720.17799000000002</v>
      </c>
      <c r="E33" s="92">
        <v>457.6477802</v>
      </c>
      <c r="F33" s="92">
        <v>236.70638</v>
      </c>
      <c r="G33" s="92">
        <v>166.72584492847338</v>
      </c>
      <c r="H33" s="92">
        <v>229.18637000000001</v>
      </c>
      <c r="I33" s="92">
        <v>94.441000000000003</v>
      </c>
      <c r="J33" s="92">
        <v>100.18600000000001</v>
      </c>
      <c r="K33" s="92">
        <v>109.7944</v>
      </c>
      <c r="L33" s="92">
        <v>74.900099999999995</v>
      </c>
      <c r="M33" s="92">
        <v>73.099000000000004</v>
      </c>
      <c r="N33" s="92">
        <v>95.584500000000006</v>
      </c>
      <c r="O33" s="92">
        <v>64.649000000000001</v>
      </c>
      <c r="P33" s="92"/>
      <c r="Q33" s="92"/>
      <c r="R33" s="92"/>
      <c r="S33" s="92"/>
      <c r="T33" s="92"/>
      <c r="U33" s="92"/>
      <c r="V33" s="92"/>
      <c r="W33" s="92"/>
      <c r="X33" s="92"/>
      <c r="Y33" s="92"/>
      <c r="Z33" s="92"/>
      <c r="AA33" s="92"/>
      <c r="AB33" s="92"/>
      <c r="AC33" s="92"/>
      <c r="AD33" s="92"/>
      <c r="AE33" s="92"/>
      <c r="AF33" s="92"/>
      <c r="AG33" s="92"/>
      <c r="AH33" s="92"/>
      <c r="AI33" s="92"/>
      <c r="AJ33" s="92"/>
      <c r="AK33" s="92"/>
      <c r="AL33" s="92"/>
      <c r="AM33" s="92"/>
      <c r="AN33" s="92"/>
      <c r="AO33" s="92"/>
      <c r="AP33" s="92"/>
    </row>
    <row r="34" spans="2:42" ht="16.5">
      <c r="B34" s="54" t="str">
        <f>存量业务到期结构!B34</f>
        <v>对公大额存单</v>
      </c>
      <c r="C34" s="92">
        <v>61.889743557349902</v>
      </c>
      <c r="D34" s="92">
        <v>70.786333728195331</v>
      </c>
      <c r="E34" s="92">
        <v>58.199421530000002</v>
      </c>
      <c r="F34" s="92">
        <v>63.146999999999998</v>
      </c>
      <c r="G34" s="92">
        <v>62.414048360000002</v>
      </c>
      <c r="H34" s="92">
        <v>64.424105859999997</v>
      </c>
      <c r="I34" s="92">
        <v>29.68948545542332</v>
      </c>
      <c r="J34" s="92">
        <v>51.274999999999999</v>
      </c>
      <c r="K34" s="92">
        <v>79.620999999999995</v>
      </c>
      <c r="L34" s="92">
        <v>28.5503</v>
      </c>
      <c r="M34" s="92">
        <v>36.17456</v>
      </c>
      <c r="N34" s="92">
        <v>44.914829339999997</v>
      </c>
      <c r="O34" s="92">
        <v>13.099</v>
      </c>
      <c r="P34" s="92"/>
      <c r="Q34" s="92"/>
      <c r="R34" s="92"/>
      <c r="S34" s="92"/>
      <c r="T34" s="92"/>
      <c r="U34" s="92"/>
      <c r="V34" s="92"/>
      <c r="W34" s="92"/>
      <c r="X34" s="92"/>
      <c r="Y34" s="92"/>
      <c r="Z34" s="92"/>
      <c r="AA34" s="92"/>
      <c r="AB34" s="92"/>
      <c r="AC34" s="92"/>
      <c r="AD34" s="92"/>
      <c r="AE34" s="92"/>
      <c r="AF34" s="92"/>
      <c r="AG34" s="92"/>
      <c r="AH34" s="92"/>
      <c r="AI34" s="92"/>
      <c r="AJ34" s="92"/>
      <c r="AK34" s="92"/>
      <c r="AL34" s="92"/>
      <c r="AM34" s="92"/>
      <c r="AN34" s="92"/>
      <c r="AO34" s="92"/>
      <c r="AP34" s="92"/>
    </row>
    <row r="35" spans="2:42" ht="16.5">
      <c r="B35" s="54" t="str">
        <f>存量业务到期结构!B35</f>
        <v>对公协议存款</v>
      </c>
      <c r="C35" s="92">
        <v>11.599</v>
      </c>
      <c r="D35" s="92">
        <v>19.998999999999999</v>
      </c>
      <c r="E35" s="92">
        <v>33.999000000000002</v>
      </c>
      <c r="F35" s="92">
        <v>20.998999999999999</v>
      </c>
      <c r="G35" s="92">
        <v>1.7989999999999999</v>
      </c>
      <c r="H35" s="92">
        <v>19.998999999999999</v>
      </c>
      <c r="I35" s="92">
        <v>9.9991335036670056E-4</v>
      </c>
      <c r="J35" s="92">
        <v>-9.9995248738650694E-4</v>
      </c>
      <c r="K35" s="92">
        <v>0.999</v>
      </c>
      <c r="L35" s="92">
        <v>3.9990000023554666</v>
      </c>
      <c r="M35" s="92">
        <v>1.99900000024683</v>
      </c>
      <c r="N35" s="92">
        <v>-9.9986101844249764E-4</v>
      </c>
      <c r="O35" s="92">
        <v>0.29900000776880153</v>
      </c>
      <c r="P35" s="92"/>
      <c r="Q35" s="92"/>
      <c r="R35" s="92"/>
      <c r="S35" s="92"/>
      <c r="T35" s="92"/>
      <c r="U35" s="92"/>
      <c r="V35" s="92"/>
      <c r="W35" s="92"/>
      <c r="X35" s="92"/>
      <c r="Y35" s="92"/>
      <c r="Z35" s="92"/>
      <c r="AA35" s="92"/>
      <c r="AB35" s="92"/>
      <c r="AC35" s="92"/>
      <c r="AD35" s="92"/>
      <c r="AE35" s="92"/>
      <c r="AF35" s="92"/>
      <c r="AG35" s="92"/>
      <c r="AH35" s="92"/>
      <c r="AI35" s="92"/>
      <c r="AJ35" s="92"/>
      <c r="AK35" s="92"/>
      <c r="AL35" s="92"/>
      <c r="AM35" s="92"/>
      <c r="AN35" s="92"/>
      <c r="AO35" s="92"/>
      <c r="AP35" s="92"/>
    </row>
    <row r="36" spans="2:42" ht="16.5">
      <c r="B36" s="55" t="str">
        <f>存量业务到期结构!B36</f>
        <v>对公活期存款</v>
      </c>
      <c r="C36" s="92">
        <v>-464.11598093080801</v>
      </c>
      <c r="D36" s="92">
        <v>-58.139311656112298</v>
      </c>
      <c r="E36" s="92">
        <v>-237.88858515899901</v>
      </c>
      <c r="F36" s="92">
        <v>-32.285986869983603</v>
      </c>
      <c r="G36" s="92">
        <v>-32.261986869984199</v>
      </c>
      <c r="H36" s="92">
        <v>-32.237986869982898</v>
      </c>
      <c r="I36" s="92">
        <v>-32.215986748020143</v>
      </c>
      <c r="J36" s="92">
        <v>-32.191986736739814</v>
      </c>
      <c r="K36" s="92">
        <v>-32.167986671498419</v>
      </c>
      <c r="L36" s="92">
        <v>-32.143986794608814</v>
      </c>
      <c r="M36" s="92">
        <v>-32.119986689487391</v>
      </c>
      <c r="N36" s="92">
        <v>-32.095986673825266</v>
      </c>
      <c r="O36" s="92">
        <v>-32.071986801992161</v>
      </c>
      <c r="P36" s="92"/>
      <c r="Q36" s="92"/>
      <c r="R36" s="92"/>
      <c r="S36" s="92"/>
      <c r="T36" s="92"/>
      <c r="U36" s="92"/>
      <c r="V36" s="92"/>
      <c r="W36" s="92"/>
      <c r="X36" s="92"/>
      <c r="Y36" s="92"/>
      <c r="Z36" s="92"/>
      <c r="AA36" s="92"/>
      <c r="AB36" s="92"/>
      <c r="AC36" s="92"/>
      <c r="AD36" s="92"/>
      <c r="AE36" s="92"/>
      <c r="AF36" s="92"/>
      <c r="AG36" s="92"/>
      <c r="AH36" s="92"/>
      <c r="AI36" s="92"/>
      <c r="AJ36" s="92"/>
      <c r="AK36" s="92"/>
      <c r="AL36" s="92"/>
      <c r="AM36" s="92"/>
      <c r="AN36" s="92"/>
      <c r="AO36" s="92"/>
      <c r="AP36" s="92"/>
    </row>
    <row r="37" spans="2:42" ht="16.5">
      <c r="B37" s="55" t="str">
        <f>存量业务到期结构!B37</f>
        <v>对公通知存款</v>
      </c>
      <c r="C37" s="92">
        <v>735.26320196130291</v>
      </c>
      <c r="D37" s="92">
        <v>3.0146675363082651</v>
      </c>
      <c r="E37" s="92">
        <v>14.755042292942194</v>
      </c>
      <c r="F37" s="92">
        <v>1.3260502985275107</v>
      </c>
      <c r="G37" s="92">
        <v>1.3244827317141716</v>
      </c>
      <c r="H37" s="92">
        <v>1.3229151650389399</v>
      </c>
      <c r="I37" s="92">
        <v>1.3200949425484771</v>
      </c>
      <c r="J37" s="92">
        <v>1.31778003143129</v>
      </c>
      <c r="K37" s="92">
        <v>1.3162124650643527</v>
      </c>
      <c r="L37" s="92">
        <v>1.3146448978237499</v>
      </c>
      <c r="M37" s="92">
        <v>1.3130773310196899</v>
      </c>
      <c r="N37" s="92">
        <v>1.3115097642159701</v>
      </c>
      <c r="O37" s="92">
        <v>1.3099421974119201</v>
      </c>
      <c r="P37" s="92"/>
      <c r="Q37" s="92"/>
      <c r="R37" s="92"/>
      <c r="S37" s="92"/>
      <c r="T37" s="92"/>
      <c r="U37" s="92"/>
      <c r="V37" s="92"/>
      <c r="W37" s="92"/>
      <c r="X37" s="92"/>
      <c r="Y37" s="92"/>
      <c r="Z37" s="92"/>
      <c r="AA37" s="92"/>
      <c r="AB37" s="92"/>
      <c r="AC37" s="92"/>
      <c r="AD37" s="92"/>
      <c r="AE37" s="92"/>
      <c r="AF37" s="92"/>
      <c r="AG37" s="92"/>
      <c r="AH37" s="92"/>
      <c r="AI37" s="92"/>
      <c r="AJ37" s="92"/>
      <c r="AK37" s="92"/>
      <c r="AL37" s="92"/>
      <c r="AM37" s="92"/>
      <c r="AN37" s="92"/>
      <c r="AO37" s="92"/>
      <c r="AP37" s="92"/>
    </row>
    <row r="38" spans="2:42" ht="16.5">
      <c r="B38" s="16" t="str">
        <f>存量业务到期结构!B38</f>
        <v>零售存款</v>
      </c>
      <c r="C38" s="75">
        <v>0</v>
      </c>
      <c r="D38" s="75">
        <v>0</v>
      </c>
      <c r="E38" s="75">
        <v>0</v>
      </c>
      <c r="F38" s="75">
        <v>0</v>
      </c>
      <c r="G38" s="75">
        <v>0</v>
      </c>
      <c r="H38" s="75">
        <v>0</v>
      </c>
      <c r="I38" s="75">
        <v>0</v>
      </c>
      <c r="J38" s="75">
        <v>0</v>
      </c>
      <c r="K38" s="75">
        <v>0</v>
      </c>
      <c r="L38" s="75">
        <v>0</v>
      </c>
      <c r="M38" s="75">
        <v>0</v>
      </c>
      <c r="N38" s="75">
        <v>0</v>
      </c>
      <c r="O38" s="75">
        <v>0</v>
      </c>
      <c r="P38" s="75"/>
      <c r="Q38" s="75"/>
      <c r="R38" s="75"/>
      <c r="S38" s="75"/>
      <c r="T38" s="75"/>
      <c r="U38" s="75"/>
      <c r="V38" s="75"/>
      <c r="W38" s="75"/>
      <c r="X38" s="75"/>
      <c r="Y38" s="75"/>
      <c r="Z38" s="75"/>
      <c r="AA38" s="75"/>
      <c r="AB38" s="75"/>
      <c r="AC38" s="75"/>
      <c r="AD38" s="75"/>
      <c r="AE38" s="75"/>
      <c r="AF38" s="75"/>
      <c r="AG38" s="75"/>
      <c r="AH38" s="75"/>
      <c r="AI38" s="75"/>
      <c r="AJ38" s="75"/>
      <c r="AK38" s="75"/>
      <c r="AL38" s="75"/>
      <c r="AM38" s="75"/>
      <c r="AN38" s="75"/>
      <c r="AO38" s="75"/>
      <c r="AP38" s="75"/>
    </row>
    <row r="39" spans="2:42" ht="16.5">
      <c r="B39" s="54" t="str">
        <f>存量业务到期结构!B39</f>
        <v>一般零售定期存款</v>
      </c>
      <c r="C39" s="92">
        <v>168.17569121825301</v>
      </c>
      <c r="D39" s="92">
        <v>45.219954317021099</v>
      </c>
      <c r="E39" s="92">
        <v>107.558460823193</v>
      </c>
      <c r="F39" s="92">
        <v>32.897961884396302</v>
      </c>
      <c r="G39" s="92">
        <v>28.737116389000899</v>
      </c>
      <c r="H39" s="92">
        <v>25.273400244203799</v>
      </c>
      <c r="I39" s="92">
        <v>1.2929566526585523</v>
      </c>
      <c r="J39" s="92">
        <v>6.4675207874778025</v>
      </c>
      <c r="K39" s="92">
        <v>10.8521650851161</v>
      </c>
      <c r="L39" s="92">
        <v>10.7504644857203</v>
      </c>
      <c r="M39" s="92">
        <v>13.274826169288684</v>
      </c>
      <c r="N39" s="92">
        <v>14.040570251094929</v>
      </c>
      <c r="O39" s="92">
        <v>-29.631240234991026</v>
      </c>
      <c r="P39" s="92"/>
      <c r="Q39" s="92"/>
      <c r="R39" s="92"/>
      <c r="S39" s="92"/>
      <c r="T39" s="92"/>
      <c r="U39" s="92"/>
      <c r="V39" s="92"/>
      <c r="W39" s="92"/>
      <c r="X39" s="92"/>
      <c r="Y39" s="92"/>
      <c r="Z39" s="92"/>
      <c r="AA39" s="92"/>
      <c r="AB39" s="92"/>
      <c r="AC39" s="92"/>
      <c r="AD39" s="92"/>
      <c r="AE39" s="92"/>
      <c r="AF39" s="92"/>
      <c r="AG39" s="92"/>
      <c r="AH39" s="92"/>
      <c r="AI39" s="92"/>
      <c r="AJ39" s="92"/>
      <c r="AK39" s="92"/>
      <c r="AL39" s="92"/>
      <c r="AM39" s="92"/>
      <c r="AN39" s="92"/>
      <c r="AO39" s="92"/>
      <c r="AP39" s="92"/>
    </row>
    <row r="40" spans="2:42" ht="16.5">
      <c r="B40" s="54" t="str">
        <f>存量业务到期结构!B40</f>
        <v>零售结构性存款</v>
      </c>
      <c r="C40" s="92">
        <v>316.94751866664001</v>
      </c>
      <c r="D40" s="92">
        <v>347.51406666666702</v>
      </c>
      <c r="E40" s="92">
        <v>270.38656666666702</v>
      </c>
      <c r="F40" s="92">
        <v>217.16006666666701</v>
      </c>
      <c r="G40" s="92">
        <v>249.26144991531035</v>
      </c>
      <c r="H40" s="92">
        <v>332.68</v>
      </c>
      <c r="I40" s="92">
        <v>230.88669991335036</v>
      </c>
      <c r="J40" s="92">
        <v>201.55879966666669</v>
      </c>
      <c r="K40" s="92">
        <v>197.75110000000001</v>
      </c>
      <c r="L40" s="92">
        <v>196.67920000000001</v>
      </c>
      <c r="M40" s="92">
        <v>200.71949966666671</v>
      </c>
      <c r="N40" s="92">
        <v>252.69469966666674</v>
      </c>
      <c r="O40" s="92">
        <v>190.00099977777776</v>
      </c>
      <c r="P40" s="92"/>
      <c r="Q40" s="92"/>
      <c r="R40" s="92"/>
      <c r="S40" s="92"/>
      <c r="T40" s="92"/>
      <c r="U40" s="92"/>
      <c r="V40" s="92"/>
      <c r="W40" s="92"/>
      <c r="X40" s="92"/>
      <c r="Y40" s="92"/>
      <c r="Z40" s="92"/>
      <c r="AA40" s="92"/>
      <c r="AB40" s="92"/>
      <c r="AC40" s="92"/>
      <c r="AD40" s="92"/>
      <c r="AE40" s="92"/>
      <c r="AF40" s="92"/>
      <c r="AG40" s="92"/>
      <c r="AH40" s="92"/>
      <c r="AI40" s="92"/>
      <c r="AJ40" s="92"/>
      <c r="AK40" s="92"/>
      <c r="AL40" s="92"/>
      <c r="AM40" s="92"/>
      <c r="AN40" s="92"/>
      <c r="AO40" s="92"/>
      <c r="AP40" s="92"/>
    </row>
    <row r="41" spans="2:42" ht="16.5">
      <c r="B41" s="54" t="str">
        <f>存量业务到期结构!B41</f>
        <v>零售大额存单</v>
      </c>
      <c r="C41" s="92">
        <v>56.580376826763917</v>
      </c>
      <c r="D41" s="92">
        <v>20.7883</v>
      </c>
      <c r="E41" s="92">
        <v>21.464721000000001</v>
      </c>
      <c r="F41" s="92">
        <v>16.322325899999999</v>
      </c>
      <c r="G41" s="92">
        <v>22.590900000000001</v>
      </c>
      <c r="H41" s="92">
        <v>26.558509934581473</v>
      </c>
      <c r="I41" s="92">
        <v>20.838299913350376</v>
      </c>
      <c r="J41" s="92">
        <v>22.426349666666692</v>
      </c>
      <c r="K41" s="92">
        <v>25.7895</v>
      </c>
      <c r="L41" s="92">
        <v>25.933163503900001</v>
      </c>
      <c r="M41" s="92">
        <v>23.122999666666683</v>
      </c>
      <c r="N41" s="92">
        <v>25.429839666666727</v>
      </c>
      <c r="O41" s="92">
        <v>17.183899777777775</v>
      </c>
      <c r="P41" s="92"/>
      <c r="Q41" s="92"/>
      <c r="R41" s="92"/>
      <c r="S41" s="92"/>
      <c r="T41" s="92"/>
      <c r="U41" s="92"/>
      <c r="V41" s="92"/>
      <c r="W41" s="92"/>
      <c r="X41" s="92"/>
      <c r="Y41" s="92"/>
      <c r="Z41" s="92"/>
      <c r="AA41" s="92"/>
      <c r="AB41" s="92"/>
      <c r="AC41" s="92"/>
      <c r="AD41" s="92"/>
      <c r="AE41" s="92"/>
      <c r="AF41" s="92"/>
      <c r="AG41" s="92"/>
      <c r="AH41" s="92"/>
      <c r="AI41" s="92"/>
      <c r="AJ41" s="92"/>
      <c r="AK41" s="92"/>
      <c r="AL41" s="92"/>
      <c r="AM41" s="92"/>
      <c r="AN41" s="92"/>
      <c r="AO41" s="92"/>
      <c r="AP41" s="92"/>
    </row>
    <row r="42" spans="2:42" ht="16.5">
      <c r="B42" s="55" t="str">
        <f>存量业务到期结构!B42</f>
        <v>零售活期存款</v>
      </c>
      <c r="C42" s="92">
        <v>-53.232315404979701</v>
      </c>
      <c r="D42" s="92">
        <v>103.74142309743198</v>
      </c>
      <c r="E42" s="92">
        <v>57.364501340761997</v>
      </c>
      <c r="F42" s="92">
        <v>55.887001340763</v>
      </c>
      <c r="G42" s="92">
        <v>54.409501340762098</v>
      </c>
      <c r="H42" s="92">
        <v>52.932001340643779</v>
      </c>
      <c r="I42" s="92">
        <v>51.454501220257136</v>
      </c>
      <c r="J42" s="92">
        <v>49.977000974766455</v>
      </c>
      <c r="K42" s="92">
        <v>48.499501222511661</v>
      </c>
      <c r="L42" s="92">
        <v>47.022001340761399</v>
      </c>
      <c r="M42" s="92">
        <v>45.544500894305827</v>
      </c>
      <c r="N42" s="92">
        <v>44.067000893587959</v>
      </c>
      <c r="O42" s="92">
        <v>42.589501118540177</v>
      </c>
      <c r="P42" s="92"/>
      <c r="Q42" s="92"/>
      <c r="R42" s="92"/>
      <c r="S42" s="92"/>
      <c r="T42" s="92"/>
      <c r="U42" s="92"/>
      <c r="V42" s="92"/>
      <c r="W42" s="92"/>
      <c r="X42" s="92"/>
      <c r="Y42" s="92"/>
      <c r="Z42" s="92"/>
      <c r="AA42" s="92"/>
      <c r="AB42" s="92"/>
      <c r="AC42" s="92"/>
      <c r="AD42" s="92"/>
      <c r="AE42" s="92"/>
      <c r="AF42" s="92"/>
      <c r="AG42" s="92"/>
      <c r="AH42" s="92"/>
      <c r="AI42" s="92"/>
      <c r="AJ42" s="92"/>
      <c r="AK42" s="92"/>
      <c r="AL42" s="92"/>
      <c r="AM42" s="92"/>
      <c r="AN42" s="92"/>
      <c r="AO42" s="92"/>
      <c r="AP42" s="92"/>
    </row>
    <row r="43" spans="2:42" ht="16.5">
      <c r="B43" s="55" t="str">
        <f>存量业务到期结构!B43</f>
        <v>零售通知存款</v>
      </c>
      <c r="C43" s="92">
        <v>37.581005177458593</v>
      </c>
      <c r="D43" s="92">
        <v>0.613643704322408</v>
      </c>
      <c r="E43" s="92">
        <v>1.0838455147844077</v>
      </c>
      <c r="F43" s="92">
        <v>1.09882544790742</v>
      </c>
      <c r="G43" s="92">
        <v>1.1138053807190884</v>
      </c>
      <c r="H43" s="92">
        <v>1.1287853135574306</v>
      </c>
      <c r="I43" s="92">
        <v>1.1437651260562047</v>
      </c>
      <c r="J43" s="92">
        <v>1.1587448134492324</v>
      </c>
      <c r="K43" s="92">
        <v>1.1737249940799506</v>
      </c>
      <c r="L43" s="92">
        <v>1.1887050451555212</v>
      </c>
      <c r="M43" s="92">
        <v>1.2036845316414344</v>
      </c>
      <c r="N43" s="92">
        <v>1.2186644636916999</v>
      </c>
      <c r="O43" s="92">
        <v>1.2336446216467121</v>
      </c>
      <c r="P43" s="92"/>
      <c r="Q43" s="92"/>
      <c r="R43" s="92"/>
      <c r="S43" s="92"/>
      <c r="T43" s="92"/>
      <c r="U43" s="92"/>
      <c r="V43" s="92"/>
      <c r="W43" s="92"/>
      <c r="X43" s="92"/>
      <c r="Y43" s="92"/>
      <c r="Z43" s="92"/>
      <c r="AA43" s="92"/>
      <c r="AB43" s="92"/>
      <c r="AC43" s="92"/>
      <c r="AD43" s="92"/>
      <c r="AE43" s="92"/>
      <c r="AF43" s="92"/>
      <c r="AG43" s="92"/>
      <c r="AH43" s="92"/>
      <c r="AI43" s="92"/>
      <c r="AJ43" s="92"/>
      <c r="AK43" s="92"/>
      <c r="AL43" s="92"/>
      <c r="AM43" s="92"/>
      <c r="AN43" s="92"/>
      <c r="AO43" s="92"/>
      <c r="AP43" s="92"/>
    </row>
    <row r="44" spans="2:42" ht="15">
      <c r="B44" s="15" t="str">
        <f>存量业务到期结构!B44</f>
        <v>同业和其他金融机构存放款项</v>
      </c>
      <c r="C44" s="75">
        <v>0</v>
      </c>
      <c r="D44" s="75">
        <v>0</v>
      </c>
      <c r="E44" s="75">
        <v>0</v>
      </c>
      <c r="F44" s="75">
        <v>0</v>
      </c>
      <c r="G44" s="75">
        <v>0</v>
      </c>
      <c r="H44" s="75">
        <v>0</v>
      </c>
      <c r="I44" s="75">
        <v>0</v>
      </c>
      <c r="J44" s="75">
        <v>0</v>
      </c>
      <c r="K44" s="75">
        <v>0</v>
      </c>
      <c r="L44" s="75">
        <v>0</v>
      </c>
      <c r="M44" s="75">
        <v>0</v>
      </c>
      <c r="N44" s="75">
        <v>0</v>
      </c>
      <c r="O44" s="75">
        <v>0</v>
      </c>
      <c r="P44" s="75"/>
      <c r="Q44" s="75"/>
      <c r="R44" s="75"/>
      <c r="S44" s="75"/>
      <c r="T44" s="75"/>
      <c r="U44" s="75"/>
      <c r="V44" s="75"/>
      <c r="W44" s="75"/>
      <c r="X44" s="75"/>
      <c r="Y44" s="75"/>
      <c r="Z44" s="75"/>
      <c r="AA44" s="75"/>
      <c r="AB44" s="75"/>
      <c r="AC44" s="75"/>
      <c r="AD44" s="75"/>
      <c r="AE44" s="75"/>
      <c r="AF44" s="75"/>
      <c r="AG44" s="75"/>
      <c r="AH44" s="75"/>
      <c r="AI44" s="75"/>
      <c r="AJ44" s="75"/>
      <c r="AK44" s="75"/>
      <c r="AL44" s="75"/>
      <c r="AM44" s="75"/>
      <c r="AN44" s="75"/>
      <c r="AO44" s="75"/>
      <c r="AP44" s="75"/>
    </row>
    <row r="45" spans="2:42" ht="16.5">
      <c r="B45" s="55" t="str">
        <f>存量业务到期结构!B45</f>
        <v>同业存放活期</v>
      </c>
      <c r="C45" s="92">
        <v>19.305774500800194</v>
      </c>
      <c r="D45" s="92">
        <v>150.00099999999998</v>
      </c>
      <c r="E45" s="92">
        <v>1E-3</v>
      </c>
      <c r="F45" s="92">
        <v>1E-3</v>
      </c>
      <c r="G45" s="92">
        <v>1E-3</v>
      </c>
      <c r="H45" s="92">
        <v>1E-3</v>
      </c>
      <c r="I45" s="92">
        <v>-1E-3</v>
      </c>
      <c r="J45" s="92">
        <v>-9.999999999999998E-4</v>
      </c>
      <c r="K45" s="92">
        <v>-1E-3</v>
      </c>
      <c r="L45" s="92">
        <v>-9.999999999999998E-4</v>
      </c>
      <c r="M45" s="92">
        <v>-9.999999999999998E-4</v>
      </c>
      <c r="N45" s="92">
        <v>-1E-3</v>
      </c>
      <c r="O45" s="92">
        <v>-130.001</v>
      </c>
      <c r="P45" s="92"/>
      <c r="Q45" s="92"/>
      <c r="R45" s="92"/>
      <c r="S45" s="92"/>
      <c r="T45" s="92"/>
      <c r="U45" s="92"/>
      <c r="V45" s="92"/>
      <c r="W45" s="92"/>
      <c r="X45" s="92"/>
      <c r="Y45" s="92"/>
      <c r="Z45" s="92"/>
      <c r="AA45" s="92"/>
      <c r="AB45" s="92"/>
      <c r="AC45" s="92"/>
      <c r="AD45" s="92"/>
      <c r="AE45" s="92"/>
      <c r="AF45" s="92"/>
      <c r="AG45" s="92"/>
      <c r="AH45" s="92"/>
      <c r="AI45" s="92"/>
      <c r="AJ45" s="92"/>
      <c r="AK45" s="92"/>
      <c r="AL45" s="92"/>
      <c r="AM45" s="92"/>
      <c r="AN45" s="92"/>
      <c r="AO45" s="92"/>
      <c r="AP45" s="92"/>
    </row>
    <row r="46" spans="2:42" ht="16.5">
      <c r="B46" s="54" t="str">
        <f>存量业务到期结构!B46</f>
        <v>同业存放定期</v>
      </c>
      <c r="C46" s="92">
        <v>136.99845248100812</v>
      </c>
      <c r="D46" s="92">
        <v>262.29525995626398</v>
      </c>
      <c r="E46" s="92">
        <v>225.58676159330247</v>
      </c>
      <c r="F46" s="92">
        <v>230.30714525468755</v>
      </c>
      <c r="G46" s="92">
        <v>196.85669296571228</v>
      </c>
      <c r="H46" s="92">
        <v>129.31686404125298</v>
      </c>
      <c r="I46" s="92">
        <v>77.009122840117186</v>
      </c>
      <c r="J46" s="92">
        <v>57.093341014283645</v>
      </c>
      <c r="K46" s="92">
        <v>62.738975903195922</v>
      </c>
      <c r="L46" s="92">
        <v>41.406126360491193</v>
      </c>
      <c r="M46" s="92">
        <v>38.308362685691876</v>
      </c>
      <c r="N46" s="92">
        <v>69.285531588770951</v>
      </c>
      <c r="O46" s="92">
        <v>32.550526441840695</v>
      </c>
      <c r="P46" s="92"/>
      <c r="Q46" s="92"/>
      <c r="R46" s="92"/>
      <c r="S46" s="92"/>
      <c r="T46" s="92"/>
      <c r="U46" s="92"/>
      <c r="V46" s="92"/>
      <c r="W46" s="92"/>
      <c r="X46" s="92"/>
      <c r="Y46" s="92"/>
      <c r="Z46" s="92"/>
      <c r="AA46" s="92"/>
      <c r="AB46" s="92"/>
      <c r="AC46" s="92"/>
      <c r="AD46" s="92"/>
      <c r="AE46" s="92"/>
      <c r="AF46" s="92"/>
      <c r="AG46" s="92"/>
      <c r="AH46" s="92"/>
      <c r="AI46" s="92"/>
      <c r="AJ46" s="92"/>
      <c r="AK46" s="92"/>
      <c r="AL46" s="92"/>
      <c r="AM46" s="92"/>
      <c r="AN46" s="92"/>
      <c r="AO46" s="92"/>
      <c r="AP46" s="92"/>
    </row>
    <row r="47" spans="2:42" ht="15">
      <c r="B47" s="140" t="str">
        <f>存量业务到期结构!B47</f>
        <v>拆入资金</v>
      </c>
      <c r="C47" s="92">
        <v>695.13526981778</v>
      </c>
      <c r="D47" s="92">
        <v>-96.001000000000005</v>
      </c>
      <c r="E47" s="92">
        <v>173.53002809453301</v>
      </c>
      <c r="F47" s="92">
        <v>23.720928937369401</v>
      </c>
      <c r="G47" s="92">
        <v>26.476095106017876</v>
      </c>
      <c r="H47" s="92">
        <v>-16.249208055991165</v>
      </c>
      <c r="I47" s="92">
        <v>-24.1993634169913</v>
      </c>
      <c r="J47" s="92">
        <v>-23.4733825144815</v>
      </c>
      <c r="K47" s="92">
        <v>-22.769181039047098</v>
      </c>
      <c r="L47" s="92">
        <v>-22.086105607875702</v>
      </c>
      <c r="M47" s="92">
        <v>-21.423522439639399</v>
      </c>
      <c r="N47" s="92">
        <v>-20.780816766450201</v>
      </c>
      <c r="O47" s="92">
        <v>-20.1573922634567</v>
      </c>
      <c r="P47" s="92"/>
      <c r="Q47" s="92"/>
      <c r="R47" s="92"/>
      <c r="S47" s="92"/>
      <c r="T47" s="92"/>
      <c r="U47" s="92"/>
      <c r="V47" s="92"/>
      <c r="W47" s="92"/>
      <c r="X47" s="92"/>
      <c r="Y47" s="92"/>
      <c r="Z47" s="92"/>
      <c r="AA47" s="92"/>
      <c r="AB47" s="92"/>
      <c r="AC47" s="92"/>
      <c r="AD47" s="92"/>
      <c r="AE47" s="92"/>
      <c r="AF47" s="92"/>
      <c r="AG47" s="92"/>
      <c r="AH47" s="92"/>
      <c r="AI47" s="92"/>
      <c r="AJ47" s="92"/>
      <c r="AK47" s="92"/>
      <c r="AL47" s="92"/>
      <c r="AM47" s="92"/>
      <c r="AN47" s="92"/>
      <c r="AO47" s="92"/>
      <c r="AP47" s="92"/>
    </row>
    <row r="48" spans="2:42" ht="15">
      <c r="B48" s="15" t="str">
        <f>存量业务到期结构!B48</f>
        <v>卖出回购金融资产</v>
      </c>
      <c r="C48" s="75">
        <v>0</v>
      </c>
      <c r="D48" s="75">
        <v>0</v>
      </c>
      <c r="E48" s="75">
        <v>0</v>
      </c>
      <c r="F48" s="75">
        <v>0</v>
      </c>
      <c r="G48" s="75">
        <v>0</v>
      </c>
      <c r="H48" s="75">
        <v>0</v>
      </c>
      <c r="I48" s="75">
        <v>0</v>
      </c>
      <c r="J48" s="75">
        <v>0</v>
      </c>
      <c r="K48" s="75">
        <v>0</v>
      </c>
      <c r="L48" s="75">
        <v>0</v>
      </c>
      <c r="M48" s="75">
        <v>0</v>
      </c>
      <c r="N48" s="75">
        <v>0</v>
      </c>
      <c r="O48" s="75">
        <v>0</v>
      </c>
      <c r="P48" s="75"/>
      <c r="Q48" s="75"/>
      <c r="R48" s="75"/>
      <c r="S48" s="75"/>
      <c r="T48" s="75"/>
      <c r="U48" s="75"/>
      <c r="V48" s="75"/>
      <c r="W48" s="75"/>
      <c r="X48" s="75"/>
      <c r="Y48" s="75"/>
      <c r="Z48" s="75"/>
      <c r="AA48" s="75"/>
      <c r="AB48" s="75"/>
      <c r="AC48" s="75"/>
      <c r="AD48" s="75"/>
      <c r="AE48" s="75"/>
      <c r="AF48" s="75"/>
      <c r="AG48" s="75"/>
      <c r="AH48" s="75"/>
      <c r="AI48" s="75"/>
      <c r="AJ48" s="75"/>
      <c r="AK48" s="75"/>
      <c r="AL48" s="75"/>
      <c r="AM48" s="75"/>
      <c r="AN48" s="75"/>
      <c r="AO48" s="75"/>
      <c r="AP48" s="75"/>
    </row>
    <row r="49" spans="2:42" ht="16.5">
      <c r="B49" s="54" t="str">
        <f>存量业务到期结构!B49</f>
        <v>卖出回购债券</v>
      </c>
      <c r="C49" s="92">
        <v>460.83471765327999</v>
      </c>
      <c r="D49" s="92">
        <v>65.058241529598405</v>
      </c>
      <c r="E49" s="92">
        <v>15.7777887754863</v>
      </c>
      <c r="F49" s="92">
        <v>16.251122438750901</v>
      </c>
      <c r="G49" s="92">
        <v>-16.7386561119135</v>
      </c>
      <c r="H49" s="92">
        <v>-16.236496428556102</v>
      </c>
      <c r="I49" s="92">
        <v>-15.7494015356994</v>
      </c>
      <c r="J49" s="92">
        <v>-15.2769194896284</v>
      </c>
      <c r="K49" s="92">
        <v>-14.818611904939498</v>
      </c>
      <c r="L49" s="92">
        <v>-14.3740535477914</v>
      </c>
      <c r="M49" s="92">
        <v>-13.9428319413576</v>
      </c>
      <c r="N49" s="92">
        <v>-13.524546983116901</v>
      </c>
      <c r="O49" s="92">
        <v>-13.118810573623399</v>
      </c>
      <c r="P49" s="92"/>
      <c r="Q49" s="92"/>
      <c r="R49" s="92"/>
      <c r="S49" s="92"/>
      <c r="T49" s="92"/>
      <c r="U49" s="92"/>
      <c r="V49" s="92"/>
      <c r="W49" s="92"/>
      <c r="X49" s="92"/>
      <c r="Y49" s="92"/>
      <c r="Z49" s="92"/>
      <c r="AA49" s="92"/>
      <c r="AB49" s="92"/>
      <c r="AC49" s="92"/>
      <c r="AD49" s="92"/>
      <c r="AE49" s="92"/>
      <c r="AF49" s="92"/>
      <c r="AG49" s="92"/>
      <c r="AH49" s="92"/>
      <c r="AI49" s="92"/>
      <c r="AJ49" s="92"/>
      <c r="AK49" s="92"/>
      <c r="AL49" s="92"/>
      <c r="AM49" s="92"/>
      <c r="AN49" s="92"/>
      <c r="AO49" s="92"/>
      <c r="AP49" s="92"/>
    </row>
    <row r="50" spans="2:42" ht="16.5">
      <c r="B50" s="54" t="str">
        <f>存量业务到期结构!B50</f>
        <v>卖出回购票据</v>
      </c>
      <c r="C50" s="92">
        <v>79.205180346440002</v>
      </c>
      <c r="D50" s="92">
        <v>719.5627258897</v>
      </c>
      <c r="E50" s="92">
        <v>9.2171192010306999</v>
      </c>
      <c r="F50" s="92">
        <v>4.0501653071858499</v>
      </c>
      <c r="G50" s="92">
        <v>-4.0704161337217801</v>
      </c>
      <c r="H50" s="92">
        <v>-2.2020280530531702</v>
      </c>
      <c r="I50" s="92">
        <v>-4.0298137327879102</v>
      </c>
      <c r="J50" s="92">
        <v>-4.0096646641239699</v>
      </c>
      <c r="K50" s="92">
        <v>-3.9896163408033498</v>
      </c>
      <c r="L50" s="92">
        <v>-3.96966825909933</v>
      </c>
      <c r="M50" s="92">
        <v>-3.94981991780383</v>
      </c>
      <c r="N50" s="92">
        <v>-3.9300708182148201</v>
      </c>
      <c r="O50" s="92">
        <v>-3.9104204641237401</v>
      </c>
      <c r="P50" s="92"/>
      <c r="Q50" s="92"/>
      <c r="R50" s="92"/>
      <c r="S50" s="92"/>
      <c r="T50" s="92"/>
      <c r="U50" s="92"/>
      <c r="V50" s="92"/>
      <c r="W50" s="92"/>
      <c r="X50" s="92"/>
      <c r="Y50" s="92"/>
      <c r="Z50" s="92"/>
      <c r="AA50" s="92"/>
      <c r="AB50" s="92"/>
      <c r="AC50" s="92"/>
      <c r="AD50" s="92"/>
      <c r="AE50" s="92"/>
      <c r="AF50" s="92"/>
      <c r="AG50" s="92"/>
      <c r="AH50" s="92"/>
      <c r="AI50" s="92"/>
      <c r="AJ50" s="92"/>
      <c r="AK50" s="92"/>
      <c r="AL50" s="92"/>
      <c r="AM50" s="92"/>
      <c r="AN50" s="92"/>
      <c r="AO50" s="92"/>
      <c r="AP50" s="92"/>
    </row>
    <row r="51" spans="2:42" ht="15">
      <c r="B51" s="15" t="str">
        <f>存量业务到期结构!B51</f>
        <v>应付债券</v>
      </c>
      <c r="C51" s="75">
        <v>0</v>
      </c>
      <c r="D51" s="75">
        <v>0</v>
      </c>
      <c r="E51" s="75">
        <v>0</v>
      </c>
      <c r="F51" s="75">
        <v>0</v>
      </c>
      <c r="G51" s="75">
        <v>0</v>
      </c>
      <c r="H51" s="75">
        <v>0</v>
      </c>
      <c r="I51" s="75">
        <v>0</v>
      </c>
      <c r="J51" s="75">
        <v>0</v>
      </c>
      <c r="K51" s="75">
        <v>0</v>
      </c>
      <c r="L51" s="75">
        <v>0</v>
      </c>
      <c r="M51" s="75">
        <v>0</v>
      </c>
      <c r="N51" s="75">
        <v>0</v>
      </c>
      <c r="O51" s="75">
        <v>0</v>
      </c>
      <c r="P51" s="75"/>
      <c r="Q51" s="75"/>
      <c r="R51" s="75"/>
      <c r="S51" s="75"/>
      <c r="T51" s="75"/>
      <c r="U51" s="75"/>
      <c r="V51" s="75"/>
      <c r="W51" s="75"/>
      <c r="X51" s="75"/>
      <c r="Y51" s="75"/>
      <c r="Z51" s="75"/>
      <c r="AA51" s="75"/>
      <c r="AB51" s="75"/>
      <c r="AC51" s="75"/>
      <c r="AD51" s="75"/>
      <c r="AE51" s="75"/>
      <c r="AF51" s="75"/>
      <c r="AG51" s="75"/>
      <c r="AH51" s="75"/>
      <c r="AI51" s="75"/>
      <c r="AJ51" s="75"/>
      <c r="AK51" s="75"/>
      <c r="AL51" s="75"/>
      <c r="AM51" s="75"/>
      <c r="AN51" s="75"/>
      <c r="AO51" s="75"/>
      <c r="AP51" s="75"/>
    </row>
    <row r="52" spans="2:42" ht="16.5">
      <c r="B52" s="54" t="str">
        <f>存量业务到期结构!B52</f>
        <v>次级定期债券</v>
      </c>
      <c r="C52" s="92">
        <v>-1.3562700819445701</v>
      </c>
      <c r="D52" s="92">
        <v>-1E-3</v>
      </c>
      <c r="E52" s="92">
        <v>-1E-3</v>
      </c>
      <c r="F52" s="92">
        <v>-1E-3</v>
      </c>
      <c r="G52" s="92">
        <v>-1E-3</v>
      </c>
      <c r="H52" s="92">
        <v>-1.0000000000000002E-3</v>
      </c>
      <c r="I52" s="92">
        <v>9.9991335036670077E-4</v>
      </c>
      <c r="J52" s="92">
        <v>9.9966666669276867E-4</v>
      </c>
      <c r="K52" s="92">
        <v>1E-3</v>
      </c>
      <c r="L52" s="92">
        <v>9.9999988079072476E-4</v>
      </c>
      <c r="M52" s="92">
        <v>9.99666666643349E-4</v>
      </c>
      <c r="N52" s="92">
        <v>9.9966666676746651E-4</v>
      </c>
      <c r="O52" s="92">
        <v>9.9977777777202331E-4</v>
      </c>
      <c r="P52" s="92"/>
      <c r="Q52" s="92"/>
      <c r="R52" s="92"/>
      <c r="S52" s="92"/>
      <c r="T52" s="92"/>
      <c r="U52" s="92"/>
      <c r="V52" s="92"/>
      <c r="W52" s="92"/>
      <c r="X52" s="92"/>
      <c r="Y52" s="92"/>
      <c r="Z52" s="92"/>
      <c r="AA52" s="92"/>
      <c r="AB52" s="92"/>
      <c r="AC52" s="92"/>
      <c r="AD52" s="92"/>
      <c r="AE52" s="92"/>
      <c r="AF52" s="92"/>
      <c r="AG52" s="92"/>
      <c r="AH52" s="92"/>
      <c r="AI52" s="92"/>
      <c r="AJ52" s="92"/>
      <c r="AK52" s="92"/>
      <c r="AL52" s="92"/>
      <c r="AM52" s="92"/>
      <c r="AN52" s="92"/>
      <c r="AO52" s="92"/>
      <c r="AP52" s="92"/>
    </row>
    <row r="53" spans="2:42" ht="16.5">
      <c r="B53" s="54" t="str">
        <f>存量业务到期结构!B53</f>
        <v>长期债券</v>
      </c>
      <c r="C53" s="92">
        <v>-20.897496920000101</v>
      </c>
      <c r="D53" s="92">
        <v>-1E-3</v>
      </c>
      <c r="E53" s="92">
        <v>-1E-3</v>
      </c>
      <c r="F53" s="92">
        <v>-1E-3</v>
      </c>
      <c r="G53" s="92">
        <v>-112.999</v>
      </c>
      <c r="H53" s="92">
        <v>9.9992752788385171E-4</v>
      </c>
      <c r="I53" s="92">
        <v>150.00099991335037</v>
      </c>
      <c r="J53" s="92">
        <v>150.0009996666667</v>
      </c>
      <c r="K53" s="92">
        <v>1E-3</v>
      </c>
      <c r="L53" s="92">
        <v>9.9999988079072476E-4</v>
      </c>
      <c r="M53" s="92">
        <v>100.00099958417725</v>
      </c>
      <c r="N53" s="92">
        <v>100.00099958393889</v>
      </c>
      <c r="O53" s="92">
        <v>9.9977777777202331E-4</v>
      </c>
      <c r="P53" s="92"/>
      <c r="Q53" s="92"/>
      <c r="R53" s="92"/>
      <c r="S53" s="92"/>
      <c r="T53" s="92"/>
      <c r="U53" s="92"/>
      <c r="V53" s="92"/>
      <c r="W53" s="92"/>
      <c r="X53" s="92"/>
      <c r="Y53" s="92"/>
      <c r="Z53" s="92"/>
      <c r="AA53" s="92"/>
      <c r="AB53" s="92"/>
      <c r="AC53" s="92"/>
      <c r="AD53" s="92"/>
      <c r="AE53" s="92"/>
      <c r="AF53" s="92"/>
      <c r="AG53" s="92"/>
      <c r="AH53" s="92"/>
      <c r="AI53" s="92"/>
      <c r="AJ53" s="92"/>
      <c r="AK53" s="92"/>
      <c r="AL53" s="92"/>
      <c r="AM53" s="92"/>
      <c r="AN53" s="92"/>
      <c r="AO53" s="92"/>
      <c r="AP53" s="92"/>
    </row>
    <row r="54" spans="2:42" ht="16.5">
      <c r="B54" s="54" t="str">
        <f>存量业务到期结构!B54</f>
        <v>同业存单</v>
      </c>
      <c r="C54" s="92">
        <v>-44.107638436470097</v>
      </c>
      <c r="D54" s="92">
        <v>78.667152768729395</v>
      </c>
      <c r="E54" s="92">
        <v>382.29899999999998</v>
      </c>
      <c r="F54" s="92">
        <v>228.08182971335501</v>
      </c>
      <c r="G54" s="92">
        <v>635.43182643659077</v>
      </c>
      <c r="H54" s="92">
        <v>296.79899999999998</v>
      </c>
      <c r="I54" s="92">
        <v>156.50099991335037</v>
      </c>
      <c r="J54" s="92">
        <v>38.712452802642915</v>
      </c>
      <c r="K54" s="92">
        <v>410.101</v>
      </c>
      <c r="L54" s="92">
        <v>-9.0990000000000002</v>
      </c>
      <c r="M54" s="92">
        <v>90.200999666666675</v>
      </c>
      <c r="N54" s="92">
        <v>199.83295761864912</v>
      </c>
      <c r="O54" s="92">
        <v>102.54564492010552</v>
      </c>
      <c r="P54" s="92"/>
      <c r="Q54" s="92"/>
      <c r="R54" s="92"/>
      <c r="S54" s="92"/>
      <c r="T54" s="92"/>
      <c r="U54" s="92"/>
      <c r="V54" s="92"/>
      <c r="W54" s="92"/>
      <c r="X54" s="92"/>
      <c r="Y54" s="92"/>
      <c r="Z54" s="92"/>
      <c r="AA54" s="92"/>
      <c r="AB54" s="92"/>
      <c r="AC54" s="92"/>
      <c r="AD54" s="92"/>
      <c r="AE54" s="92"/>
      <c r="AF54" s="92"/>
      <c r="AG54" s="92"/>
      <c r="AH54" s="92"/>
      <c r="AI54" s="92"/>
      <c r="AJ54" s="92"/>
      <c r="AK54" s="92"/>
      <c r="AL54" s="92"/>
      <c r="AM54" s="92"/>
      <c r="AN54" s="92"/>
      <c r="AO54" s="92"/>
      <c r="AP54" s="92"/>
    </row>
    <row r="55" spans="2:42" ht="15">
      <c r="B55" s="140" t="str">
        <f>存量业务到期结构!B55</f>
        <v>向央行借款</v>
      </c>
      <c r="C55" s="92">
        <v>278.81671157509999</v>
      </c>
      <c r="D55" s="92">
        <v>398.24166144010002</v>
      </c>
      <c r="E55" s="92">
        <v>417.88334858829</v>
      </c>
      <c r="F55" s="92">
        <v>496.25831542629999</v>
      </c>
      <c r="G55" s="92">
        <v>219.4171105092</v>
      </c>
      <c r="H55" s="92">
        <v>76.302690110499995</v>
      </c>
      <c r="I55" s="92">
        <v>434.18940081175299</v>
      </c>
      <c r="J55" s="92">
        <v>-150.001</v>
      </c>
      <c r="K55" s="92">
        <v>239.999</v>
      </c>
      <c r="L55" s="92">
        <v>265.318463807694</v>
      </c>
      <c r="M55" s="92">
        <v>-14.608128511344701</v>
      </c>
      <c r="N55" s="92">
        <v>244.999</v>
      </c>
      <c r="O55" s="92">
        <v>-1E-3</v>
      </c>
      <c r="P55" s="92"/>
      <c r="Q55" s="92"/>
      <c r="R55" s="92"/>
      <c r="S55" s="92"/>
      <c r="T55" s="92"/>
      <c r="U55" s="92"/>
      <c r="V55" s="92"/>
      <c r="W55" s="92"/>
      <c r="X55" s="92"/>
      <c r="Y55" s="92"/>
      <c r="Z55" s="92"/>
      <c r="AA55" s="92"/>
      <c r="AB55" s="92"/>
      <c r="AC55" s="92"/>
      <c r="AD55" s="92"/>
      <c r="AE55" s="92"/>
      <c r="AF55" s="92"/>
      <c r="AG55" s="92"/>
      <c r="AH55" s="92"/>
      <c r="AI55" s="92"/>
      <c r="AJ55" s="92"/>
      <c r="AK55" s="92"/>
      <c r="AL55" s="92"/>
      <c r="AM55" s="92"/>
      <c r="AN55" s="92"/>
      <c r="AO55" s="92"/>
      <c r="AP55" s="92"/>
    </row>
    <row r="58" spans="2:42" ht="16.5">
      <c r="B58" s="183"/>
      <c r="C58" s="41">
        <v>1</v>
      </c>
      <c r="D58" s="41">
        <v>2</v>
      </c>
      <c r="E58" s="41">
        <v>3</v>
      </c>
      <c r="F58" s="41">
        <v>4</v>
      </c>
      <c r="G58" s="41">
        <v>5</v>
      </c>
      <c r="H58" s="18">
        <v>6</v>
      </c>
      <c r="I58" s="18">
        <v>7</v>
      </c>
      <c r="J58" s="18">
        <v>8</v>
      </c>
      <c r="K58" s="18">
        <v>9</v>
      </c>
      <c r="L58" s="18">
        <v>10</v>
      </c>
      <c r="M58" s="18">
        <v>11</v>
      </c>
      <c r="N58" s="18">
        <v>12</v>
      </c>
      <c r="O58" s="18">
        <v>13</v>
      </c>
      <c r="P58" s="18">
        <v>14</v>
      </c>
      <c r="Q58" s="18">
        <v>15</v>
      </c>
      <c r="R58" s="18">
        <v>16</v>
      </c>
      <c r="S58" s="18">
        <v>17</v>
      </c>
      <c r="T58" s="18">
        <v>18</v>
      </c>
      <c r="U58" s="18">
        <v>19</v>
      </c>
      <c r="V58" s="18">
        <v>20</v>
      </c>
      <c r="W58" s="18">
        <v>21</v>
      </c>
      <c r="X58" s="18">
        <v>22</v>
      </c>
      <c r="Y58" s="18">
        <v>23</v>
      </c>
      <c r="Z58" s="18">
        <v>24</v>
      </c>
      <c r="AA58" s="18">
        <v>25</v>
      </c>
      <c r="AB58" s="18">
        <v>26</v>
      </c>
      <c r="AC58" s="18">
        <v>27</v>
      </c>
      <c r="AD58" s="18">
        <v>28</v>
      </c>
      <c r="AE58" s="18">
        <v>29</v>
      </c>
      <c r="AF58" s="18">
        <v>30</v>
      </c>
      <c r="AG58" s="18">
        <v>31</v>
      </c>
      <c r="AH58" s="18">
        <v>32</v>
      </c>
      <c r="AI58" s="18">
        <v>33</v>
      </c>
      <c r="AJ58" s="18">
        <v>34</v>
      </c>
      <c r="AK58" s="18">
        <v>35</v>
      </c>
      <c r="AL58" s="18">
        <v>36</v>
      </c>
      <c r="AM58" s="18">
        <v>37</v>
      </c>
      <c r="AN58" s="18">
        <v>38</v>
      </c>
      <c r="AO58" s="18">
        <v>39</v>
      </c>
      <c r="AP58" s="18">
        <v>40</v>
      </c>
    </row>
    <row r="59" spans="2:42" ht="16.5">
      <c r="B59" s="182" t="s">
        <v>451</v>
      </c>
      <c r="C59" s="41"/>
      <c r="D59" s="41"/>
      <c r="E59" s="41"/>
      <c r="F59" s="41"/>
      <c r="G59" s="41"/>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c r="AH59" s="18"/>
      <c r="AI59" s="18"/>
      <c r="AJ59" s="18"/>
      <c r="AK59" s="18"/>
      <c r="AL59" s="18"/>
      <c r="AM59" s="18"/>
      <c r="AN59" s="18"/>
      <c r="AO59" s="18"/>
      <c r="AP59" s="18"/>
    </row>
    <row r="60" spans="2:42" ht="16.5">
      <c r="B60" s="176" t="s">
        <v>188</v>
      </c>
      <c r="C60" s="181">
        <v>-16.329477350344888</v>
      </c>
      <c r="D60" s="181">
        <v>16.080147313144394</v>
      </c>
      <c r="E60" s="181">
        <v>-3.0386162528844807</v>
      </c>
      <c r="F60" s="181">
        <v>5.9469542360027035</v>
      </c>
      <c r="G60" s="181">
        <v>4.7753606623340232</v>
      </c>
      <c r="H60" s="181">
        <v>17.83828988775501</v>
      </c>
      <c r="I60" s="181">
        <v>9.4625635204805931</v>
      </c>
      <c r="J60" s="181">
        <v>12.334389844697046</v>
      </c>
      <c r="K60" s="181">
        <v>6.9205265657955959</v>
      </c>
      <c r="L60" s="181">
        <v>10.893698858456245</v>
      </c>
      <c r="M60" s="181">
        <v>6.566390285934669</v>
      </c>
      <c r="N60" s="181">
        <v>3.4416199906515406</v>
      </c>
      <c r="O60" s="181">
        <v>0.57338990537432122</v>
      </c>
      <c r="P60" s="181"/>
      <c r="Q60" s="181"/>
      <c r="R60" s="181"/>
      <c r="S60" s="181"/>
      <c r="T60" s="24"/>
      <c r="U60" s="24"/>
      <c r="V60" s="24"/>
      <c r="W60" s="24"/>
      <c r="X60" s="24"/>
      <c r="Y60" s="24"/>
      <c r="Z60" s="24"/>
      <c r="AA60" s="18"/>
      <c r="AB60" s="18"/>
      <c r="AC60" s="18"/>
      <c r="AD60" s="18"/>
      <c r="AE60" s="18"/>
      <c r="AF60" s="18"/>
      <c r="AG60" s="18"/>
      <c r="AH60" s="18"/>
      <c r="AI60" s="18"/>
      <c r="AJ60" s="18"/>
      <c r="AK60" s="18"/>
      <c r="AL60" s="18"/>
      <c r="AM60" s="18"/>
      <c r="AN60" s="18"/>
      <c r="AO60" s="18"/>
      <c r="AP60" s="18"/>
    </row>
    <row r="61" spans="2:42" s="188" customFormat="1" ht="16.5">
      <c r="B61" s="16" t="s">
        <v>225</v>
      </c>
      <c r="C61" s="195">
        <v>1683.9542554538411</v>
      </c>
      <c r="D61" s="195">
        <v>1439.7250770948085</v>
      </c>
      <c r="E61" s="195">
        <v>877.43620278449714</v>
      </c>
      <c r="F61" s="195">
        <v>839.52341082306566</v>
      </c>
      <c r="G61" s="195">
        <v>768.2623427940274</v>
      </c>
      <c r="H61" s="195">
        <v>891.87467934627057</v>
      </c>
      <c r="I61" s="195">
        <v>740.10962134900967</v>
      </c>
      <c r="J61" s="195">
        <v>681.72579361727446</v>
      </c>
      <c r="K61" s="195">
        <v>644.66191866757879</v>
      </c>
      <c r="L61" s="195">
        <v>740.50472546766161</v>
      </c>
      <c r="M61" s="195">
        <v>586.71526630168705</v>
      </c>
      <c r="N61" s="195">
        <v>764.06291006328024</v>
      </c>
      <c r="O61" s="195">
        <v>314.14390548232791</v>
      </c>
      <c r="P61" s="195"/>
      <c r="Q61" s="195"/>
      <c r="R61" s="195"/>
      <c r="S61" s="195"/>
      <c r="T61" s="196"/>
      <c r="U61" s="196"/>
      <c r="V61" s="196"/>
      <c r="W61" s="196"/>
      <c r="X61" s="196"/>
      <c r="Y61" s="196"/>
      <c r="Z61" s="196"/>
      <c r="AA61" s="196"/>
      <c r="AB61" s="196"/>
      <c r="AC61" s="196"/>
      <c r="AD61" s="196"/>
      <c r="AE61" s="196"/>
      <c r="AF61" s="196"/>
      <c r="AG61" s="196"/>
      <c r="AH61" s="196"/>
      <c r="AI61" s="196"/>
      <c r="AJ61" s="196"/>
      <c r="AK61" s="196"/>
      <c r="AL61" s="196"/>
      <c r="AM61" s="196"/>
      <c r="AN61" s="196"/>
      <c r="AO61" s="196"/>
      <c r="AP61" s="196"/>
    </row>
    <row r="62" spans="2:42" ht="16.5">
      <c r="B62" s="16" t="s">
        <v>457</v>
      </c>
      <c r="C62" s="86">
        <v>0</v>
      </c>
      <c r="D62" s="86">
        <v>0</v>
      </c>
      <c r="E62" s="86">
        <v>0</v>
      </c>
      <c r="F62" s="86">
        <v>0</v>
      </c>
      <c r="G62" s="86">
        <v>0</v>
      </c>
      <c r="H62" s="86">
        <v>0</v>
      </c>
      <c r="I62" s="86">
        <v>0</v>
      </c>
      <c r="J62" s="86">
        <v>0</v>
      </c>
      <c r="K62" s="86">
        <v>0</v>
      </c>
      <c r="L62" s="86">
        <v>0</v>
      </c>
      <c r="M62" s="86">
        <v>0</v>
      </c>
      <c r="N62" s="86">
        <v>0</v>
      </c>
      <c r="O62" s="86">
        <v>0</v>
      </c>
      <c r="P62" s="86"/>
      <c r="Q62" s="86"/>
      <c r="R62" s="86"/>
      <c r="S62" s="86"/>
      <c r="T62" s="75"/>
      <c r="U62" s="75"/>
      <c r="V62" s="75"/>
      <c r="W62" s="75"/>
      <c r="X62" s="75"/>
      <c r="Y62" s="75"/>
      <c r="Z62" s="75"/>
      <c r="AA62" s="75"/>
      <c r="AB62" s="75"/>
      <c r="AC62" s="75"/>
      <c r="AD62" s="75"/>
      <c r="AE62" s="75"/>
      <c r="AF62" s="75"/>
      <c r="AG62" s="75"/>
      <c r="AH62" s="75"/>
      <c r="AI62" s="75"/>
      <c r="AJ62" s="75"/>
      <c r="AK62" s="75"/>
      <c r="AL62" s="75"/>
      <c r="AM62" s="75"/>
      <c r="AN62" s="75"/>
      <c r="AO62" s="75"/>
      <c r="AP62" s="75"/>
    </row>
    <row r="63" spans="2:42" ht="16.5">
      <c r="B63" s="174" t="s">
        <v>168</v>
      </c>
      <c r="C63" s="77">
        <v>1.3031610894104075</v>
      </c>
      <c r="D63" s="77">
        <v>1.2306274296823581</v>
      </c>
      <c r="E63" s="77">
        <v>1.2325930777082819</v>
      </c>
      <c r="F63" s="77">
        <v>1.2110710419384878</v>
      </c>
      <c r="G63" s="77">
        <v>1.1999999999505717</v>
      </c>
      <c r="H63" s="77">
        <v>1.1999999993035262</v>
      </c>
      <c r="I63" s="77">
        <v>1.1935612504832072</v>
      </c>
      <c r="J63" s="77">
        <v>1.166866204580193</v>
      </c>
      <c r="K63" s="77">
        <v>1.1628161780184387</v>
      </c>
      <c r="L63" s="77">
        <v>1.1530861377355828</v>
      </c>
      <c r="M63" s="77">
        <v>1.1612243057792755</v>
      </c>
      <c r="N63" s="175">
        <v>1.1691877670198703</v>
      </c>
      <c r="O63" s="175">
        <v>1.133452359232431</v>
      </c>
      <c r="P63" s="175"/>
      <c r="Q63" s="175"/>
      <c r="R63" s="175"/>
      <c r="S63" s="175"/>
      <c r="T63" s="75"/>
      <c r="U63" s="75"/>
      <c r="V63" s="75"/>
      <c r="W63" s="75"/>
      <c r="X63" s="75"/>
      <c r="Y63" s="75"/>
      <c r="Z63" s="75"/>
      <c r="AA63" s="75"/>
      <c r="AB63" s="75"/>
      <c r="AC63" s="75"/>
      <c r="AD63" s="75"/>
      <c r="AE63" s="75"/>
      <c r="AF63" s="75"/>
      <c r="AG63" s="75"/>
      <c r="AH63" s="75"/>
      <c r="AI63" s="75"/>
      <c r="AJ63" s="75"/>
      <c r="AK63" s="75"/>
      <c r="AL63" s="75"/>
      <c r="AM63" s="75"/>
      <c r="AN63" s="75"/>
      <c r="AO63" s="75"/>
      <c r="AP63" s="75"/>
    </row>
    <row r="64" spans="2:42" ht="16.5">
      <c r="B64" s="179" t="s">
        <v>216</v>
      </c>
      <c r="C64" s="24">
        <v>1</v>
      </c>
      <c r="D64" s="24">
        <v>1</v>
      </c>
      <c r="E64" s="24">
        <v>1</v>
      </c>
      <c r="F64" s="24">
        <v>1</v>
      </c>
      <c r="G64" s="24">
        <v>1</v>
      </c>
      <c r="H64" s="24">
        <v>1</v>
      </c>
      <c r="I64" s="24">
        <v>1</v>
      </c>
      <c r="J64" s="24">
        <v>1</v>
      </c>
      <c r="K64" s="24">
        <v>1</v>
      </c>
      <c r="L64" s="24">
        <v>1</v>
      </c>
      <c r="M64" s="24">
        <v>1</v>
      </c>
      <c r="N64" s="24">
        <v>1</v>
      </c>
      <c r="O64" s="24">
        <v>1</v>
      </c>
      <c r="P64" s="24"/>
      <c r="Q64" s="24"/>
      <c r="R64" s="24"/>
      <c r="S64" s="24"/>
      <c r="T64" s="24"/>
      <c r="U64" s="24"/>
      <c r="V64" s="24"/>
      <c r="W64" s="24"/>
      <c r="X64" s="24"/>
      <c r="Y64" s="24"/>
      <c r="Z64" s="24"/>
      <c r="AA64" s="24"/>
      <c r="AB64" s="24"/>
      <c r="AC64" s="24"/>
      <c r="AD64" s="24"/>
      <c r="AE64" s="24"/>
      <c r="AF64" s="24"/>
      <c r="AG64" s="24"/>
      <c r="AH64" s="24"/>
      <c r="AI64" s="24"/>
      <c r="AJ64" s="24"/>
      <c r="AK64" s="24"/>
      <c r="AL64" s="24"/>
      <c r="AM64" s="24"/>
      <c r="AN64" s="24"/>
      <c r="AO64" s="24"/>
      <c r="AP64" s="24"/>
    </row>
    <row r="65" spans="2:42" ht="16.5">
      <c r="B65" s="179" t="s">
        <v>217</v>
      </c>
      <c r="C65" s="24">
        <v>1</v>
      </c>
      <c r="D65" s="24">
        <v>1</v>
      </c>
      <c r="E65" s="24">
        <v>1</v>
      </c>
      <c r="F65" s="24">
        <v>1</v>
      </c>
      <c r="G65" s="24">
        <v>1</v>
      </c>
      <c r="H65" s="24">
        <v>1</v>
      </c>
      <c r="I65" s="24">
        <v>1</v>
      </c>
      <c r="J65" s="24">
        <v>1</v>
      </c>
      <c r="K65" s="24">
        <v>1</v>
      </c>
      <c r="L65" s="24">
        <v>1</v>
      </c>
      <c r="M65" s="24">
        <v>1</v>
      </c>
      <c r="N65" s="24">
        <v>1</v>
      </c>
      <c r="O65" s="24">
        <v>1</v>
      </c>
      <c r="P65" s="24"/>
      <c r="Q65" s="24"/>
      <c r="R65" s="24"/>
      <c r="S65" s="24"/>
      <c r="T65" s="24"/>
      <c r="U65" s="24"/>
      <c r="V65" s="24"/>
      <c r="W65" s="24"/>
      <c r="X65" s="24"/>
      <c r="Y65" s="24"/>
      <c r="Z65" s="24"/>
      <c r="AA65" s="24"/>
      <c r="AB65" s="24"/>
      <c r="AC65" s="24"/>
      <c r="AD65" s="24"/>
      <c r="AE65" s="24"/>
      <c r="AF65" s="24"/>
      <c r="AG65" s="24"/>
      <c r="AH65" s="24"/>
      <c r="AI65" s="24"/>
      <c r="AJ65" s="24"/>
      <c r="AK65" s="24"/>
      <c r="AL65" s="24"/>
      <c r="AM65" s="24"/>
      <c r="AN65" s="24"/>
      <c r="AO65" s="24"/>
      <c r="AP65" s="24"/>
    </row>
    <row r="66" spans="2:42" ht="16.5">
      <c r="B66" s="179" t="s">
        <v>218</v>
      </c>
      <c r="C66" s="24">
        <v>1</v>
      </c>
      <c r="D66" s="24">
        <v>1</v>
      </c>
      <c r="E66" s="24">
        <v>1</v>
      </c>
      <c r="F66" s="24">
        <v>1</v>
      </c>
      <c r="G66" s="24">
        <v>1</v>
      </c>
      <c r="H66" s="24">
        <v>1</v>
      </c>
      <c r="I66" s="24">
        <v>0</v>
      </c>
      <c r="J66" s="24">
        <v>0</v>
      </c>
      <c r="K66" s="24">
        <v>0</v>
      </c>
      <c r="L66" s="24">
        <v>0</v>
      </c>
      <c r="M66" s="24">
        <v>0</v>
      </c>
      <c r="N66" s="24">
        <v>0</v>
      </c>
      <c r="O66" s="24">
        <v>0</v>
      </c>
      <c r="P66" s="24"/>
      <c r="Q66" s="24"/>
      <c r="R66" s="24"/>
      <c r="S66" s="24"/>
      <c r="T66" s="24"/>
      <c r="U66" s="24"/>
      <c r="V66" s="24"/>
      <c r="W66" s="24"/>
      <c r="X66" s="24"/>
      <c r="Y66" s="24"/>
      <c r="Z66" s="24"/>
      <c r="AA66" s="24"/>
      <c r="AB66" s="24"/>
      <c r="AC66" s="24"/>
      <c r="AD66" s="24"/>
      <c r="AE66" s="24"/>
      <c r="AF66" s="24"/>
      <c r="AG66" s="24"/>
      <c r="AH66" s="24"/>
      <c r="AI66" s="24"/>
      <c r="AJ66" s="24"/>
      <c r="AK66" s="24"/>
      <c r="AL66" s="24"/>
      <c r="AM66" s="24"/>
      <c r="AN66" s="24"/>
      <c r="AO66" s="24"/>
      <c r="AP66" s="24"/>
    </row>
    <row r="67" spans="2:42" ht="16.5">
      <c r="B67" s="179" t="s">
        <v>219</v>
      </c>
      <c r="C67" s="24">
        <v>1</v>
      </c>
      <c r="D67" s="24">
        <v>1</v>
      </c>
      <c r="E67" s="24">
        <v>1</v>
      </c>
      <c r="F67" s="24">
        <v>1</v>
      </c>
      <c r="G67" s="24">
        <v>1</v>
      </c>
      <c r="H67" s="24">
        <v>1</v>
      </c>
      <c r="I67" s="24">
        <v>1</v>
      </c>
      <c r="J67" s="24">
        <v>1</v>
      </c>
      <c r="K67" s="24">
        <v>1</v>
      </c>
      <c r="L67" s="24">
        <v>1</v>
      </c>
      <c r="M67" s="24">
        <v>1</v>
      </c>
      <c r="N67" s="24">
        <v>1</v>
      </c>
      <c r="O67" s="24">
        <v>1</v>
      </c>
      <c r="P67" s="24"/>
      <c r="Q67" s="24"/>
      <c r="R67" s="24"/>
      <c r="S67" s="24"/>
      <c r="T67" s="24"/>
      <c r="U67" s="24"/>
      <c r="V67" s="24"/>
      <c r="W67" s="24"/>
      <c r="X67" s="24"/>
      <c r="Y67" s="24"/>
      <c r="Z67" s="24"/>
      <c r="AA67" s="24"/>
      <c r="AB67" s="24"/>
      <c r="AC67" s="24"/>
      <c r="AD67" s="24"/>
      <c r="AE67" s="24"/>
      <c r="AF67" s="24"/>
      <c r="AG67" s="24"/>
      <c r="AH67" s="24"/>
      <c r="AI67" s="24"/>
      <c r="AJ67" s="24"/>
      <c r="AK67" s="24"/>
      <c r="AL67" s="24"/>
      <c r="AM67" s="24"/>
      <c r="AN67" s="24"/>
      <c r="AO67" s="24"/>
      <c r="AP67" s="24"/>
    </row>
    <row r="68" spans="2:42" s="188" customFormat="1" ht="16.5">
      <c r="B68" s="179" t="s">
        <v>220</v>
      </c>
      <c r="C68" s="187">
        <v>1</v>
      </c>
      <c r="D68" s="187">
        <v>1</v>
      </c>
      <c r="E68" s="187">
        <v>1</v>
      </c>
      <c r="F68" s="187">
        <v>1</v>
      </c>
      <c r="G68" s="187">
        <v>1</v>
      </c>
      <c r="H68" s="187">
        <v>1</v>
      </c>
      <c r="I68" s="187">
        <v>1</v>
      </c>
      <c r="J68" s="187">
        <v>1</v>
      </c>
      <c r="K68" s="187">
        <v>1</v>
      </c>
      <c r="L68" s="187">
        <v>1</v>
      </c>
      <c r="M68" s="187">
        <v>1</v>
      </c>
      <c r="N68" s="187">
        <v>1</v>
      </c>
      <c r="O68" s="187">
        <v>1</v>
      </c>
      <c r="P68" s="187"/>
      <c r="Q68" s="187"/>
      <c r="R68" s="187"/>
      <c r="S68" s="187"/>
      <c r="T68" s="187"/>
      <c r="U68" s="187"/>
      <c r="V68" s="187"/>
      <c r="W68" s="187"/>
      <c r="X68" s="187"/>
      <c r="Y68" s="187"/>
      <c r="Z68" s="187"/>
      <c r="AA68" s="187"/>
      <c r="AB68" s="187"/>
      <c r="AC68" s="187"/>
      <c r="AD68" s="187"/>
      <c r="AE68" s="187"/>
      <c r="AF68" s="187"/>
      <c r="AG68" s="187"/>
      <c r="AH68" s="187"/>
      <c r="AI68" s="187"/>
      <c r="AJ68" s="187"/>
      <c r="AK68" s="187"/>
      <c r="AL68" s="187"/>
      <c r="AM68" s="187"/>
      <c r="AN68" s="187"/>
      <c r="AO68" s="187"/>
      <c r="AP68" s="187"/>
    </row>
    <row r="69" spans="2:42" s="188" customFormat="1" ht="16.5">
      <c r="B69" s="179" t="s">
        <v>459</v>
      </c>
      <c r="C69" s="187">
        <v>1</v>
      </c>
      <c r="D69" s="187">
        <v>1</v>
      </c>
      <c r="E69" s="187">
        <v>1</v>
      </c>
      <c r="F69" s="187">
        <v>1</v>
      </c>
      <c r="G69" s="187">
        <v>1</v>
      </c>
      <c r="H69" s="187">
        <v>1</v>
      </c>
      <c r="I69" s="187">
        <v>1</v>
      </c>
      <c r="J69" s="187">
        <v>1</v>
      </c>
      <c r="K69" s="187">
        <v>1</v>
      </c>
      <c r="L69" s="187">
        <v>1</v>
      </c>
      <c r="M69" s="187">
        <v>1</v>
      </c>
      <c r="N69" s="187">
        <v>1</v>
      </c>
      <c r="O69" s="187">
        <v>1</v>
      </c>
      <c r="P69" s="187"/>
      <c r="Q69" s="187"/>
      <c r="R69" s="187"/>
      <c r="S69" s="187"/>
      <c r="T69" s="187"/>
      <c r="U69" s="187"/>
      <c r="V69" s="187"/>
      <c r="W69" s="187"/>
      <c r="X69" s="187"/>
      <c r="Y69" s="187"/>
      <c r="Z69" s="187"/>
      <c r="AA69" s="187"/>
      <c r="AB69" s="187"/>
      <c r="AC69" s="187"/>
      <c r="AD69" s="187"/>
      <c r="AE69" s="187"/>
      <c r="AF69" s="187"/>
      <c r="AG69" s="187"/>
      <c r="AH69" s="187"/>
      <c r="AI69" s="187"/>
      <c r="AJ69" s="187"/>
      <c r="AK69" s="187"/>
      <c r="AL69" s="187"/>
      <c r="AM69" s="187"/>
      <c r="AN69" s="187"/>
      <c r="AO69" s="187"/>
      <c r="AP69" s="187"/>
    </row>
    <row r="70" spans="2:42" ht="16.5">
      <c r="B70" s="177" t="s">
        <v>221</v>
      </c>
      <c r="C70" s="178" t="s">
        <v>454</v>
      </c>
      <c r="D70" s="178" t="s">
        <v>454</v>
      </c>
      <c r="E70" s="178" t="s">
        <v>454</v>
      </c>
      <c r="F70" s="178" t="s">
        <v>454</v>
      </c>
      <c r="G70" s="178" t="s">
        <v>454</v>
      </c>
      <c r="H70" s="178" t="s">
        <v>454</v>
      </c>
      <c r="I70" s="178" t="s">
        <v>453</v>
      </c>
      <c r="J70" s="178" t="s">
        <v>453</v>
      </c>
      <c r="K70" s="178" t="s">
        <v>453</v>
      </c>
      <c r="L70" s="178" t="s">
        <v>453</v>
      </c>
      <c r="M70" s="178" t="s">
        <v>453</v>
      </c>
      <c r="N70" s="178" t="s">
        <v>453</v>
      </c>
      <c r="O70" s="178" t="s">
        <v>453</v>
      </c>
      <c r="P70" s="178"/>
      <c r="Q70" s="178"/>
      <c r="R70" s="178"/>
      <c r="S70" s="178"/>
      <c r="T70" s="178"/>
      <c r="U70" s="178"/>
      <c r="V70" s="178"/>
      <c r="W70" s="178"/>
      <c r="X70" s="178"/>
      <c r="Y70" s="178"/>
      <c r="Z70" s="178"/>
      <c r="AA70" s="178"/>
      <c r="AB70" s="178"/>
      <c r="AC70" s="178"/>
      <c r="AD70" s="178"/>
      <c r="AE70" s="178"/>
      <c r="AF70" s="178"/>
      <c r="AG70" s="178"/>
      <c r="AH70" s="178"/>
      <c r="AI70" s="178"/>
      <c r="AJ70" s="178"/>
      <c r="AK70" s="178"/>
      <c r="AL70" s="178"/>
      <c r="AM70" s="178"/>
      <c r="AN70" s="178"/>
      <c r="AO70" s="178"/>
      <c r="AP70" s="178"/>
    </row>
    <row r="71" spans="2:42" s="188" customFormat="1" ht="16.5">
      <c r="B71" s="16"/>
      <c r="C71" s="187"/>
      <c r="D71" s="187"/>
      <c r="E71" s="187"/>
      <c r="F71" s="187"/>
      <c r="G71" s="187"/>
      <c r="H71" s="187"/>
      <c r="I71" s="187"/>
      <c r="J71" s="187"/>
      <c r="K71" s="187"/>
      <c r="L71" s="187"/>
      <c r="M71" s="187"/>
      <c r="N71" s="187"/>
      <c r="O71" s="187"/>
      <c r="P71" s="187"/>
      <c r="Q71" s="187"/>
      <c r="R71" s="187"/>
      <c r="S71" s="187"/>
      <c r="T71" s="187"/>
      <c r="U71" s="187"/>
      <c r="V71" s="187"/>
      <c r="W71" s="187"/>
      <c r="X71" s="187"/>
      <c r="Y71" s="187"/>
      <c r="Z71" s="187"/>
      <c r="AA71" s="187"/>
      <c r="AB71" s="187"/>
      <c r="AC71" s="187"/>
      <c r="AD71" s="187"/>
      <c r="AE71" s="187"/>
      <c r="AF71" s="187"/>
      <c r="AG71" s="187"/>
      <c r="AH71" s="187"/>
      <c r="AI71" s="187"/>
      <c r="AJ71" s="187"/>
      <c r="AK71" s="187"/>
      <c r="AL71" s="187"/>
      <c r="AM71" s="187"/>
      <c r="AN71" s="187"/>
      <c r="AO71" s="187"/>
      <c r="AP71" s="187"/>
    </row>
    <row r="72" spans="2:42" ht="15">
      <c r="B72" s="182" t="s">
        <v>452</v>
      </c>
      <c r="C72" s="24" t="s">
        <v>455</v>
      </c>
      <c r="D72" s="24" t="s">
        <v>455</v>
      </c>
      <c r="E72" s="24" t="s">
        <v>455</v>
      </c>
      <c r="F72" s="24" t="s">
        <v>455</v>
      </c>
      <c r="G72" s="24" t="s">
        <v>455</v>
      </c>
      <c r="H72" s="24" t="s">
        <v>455</v>
      </c>
      <c r="I72" s="24"/>
      <c r="J72" s="24"/>
      <c r="K72" s="24"/>
      <c r="L72" s="24"/>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row>
    <row r="73" spans="2:42" ht="16.5">
      <c r="B73" s="176" t="s">
        <v>188</v>
      </c>
      <c r="C73" s="181"/>
      <c r="D73" s="181"/>
      <c r="E73" s="181"/>
      <c r="F73" s="181"/>
      <c r="G73" s="181"/>
      <c r="H73" s="181"/>
      <c r="I73" s="181">
        <v>9.4625635166717288</v>
      </c>
      <c r="J73" s="181">
        <v>12.334389864642336</v>
      </c>
      <c r="K73" s="181">
        <v>6.6506738095793239</v>
      </c>
      <c r="L73" s="181">
        <v>10.851038793271611</v>
      </c>
      <c r="M73" s="181">
        <v>6.5663903619017443</v>
      </c>
      <c r="N73" s="181">
        <v>3.4416200287822063</v>
      </c>
      <c r="O73" s="181">
        <v>0.57338990683501578</v>
      </c>
      <c r="P73" s="181"/>
      <c r="Q73" s="181"/>
      <c r="R73" s="181"/>
      <c r="S73" s="181"/>
      <c r="T73" s="24"/>
      <c r="U73" s="24"/>
      <c r="V73" s="24"/>
      <c r="W73" s="24"/>
      <c r="X73" s="24"/>
      <c r="Y73" s="24"/>
      <c r="Z73" s="24"/>
      <c r="AA73" s="24"/>
      <c r="AB73" s="24"/>
      <c r="AC73" s="24"/>
      <c r="AD73" s="24"/>
      <c r="AE73" s="24"/>
      <c r="AF73" s="24"/>
      <c r="AG73" s="24"/>
      <c r="AH73" s="24"/>
      <c r="AI73" s="24"/>
      <c r="AJ73" s="24"/>
      <c r="AK73" s="24"/>
      <c r="AL73" s="24"/>
      <c r="AM73" s="24"/>
      <c r="AN73" s="24"/>
      <c r="AO73" s="24"/>
      <c r="AP73" s="24"/>
    </row>
    <row r="74" spans="2:42" ht="16.5">
      <c r="B74" s="176" t="s">
        <v>225</v>
      </c>
      <c r="C74" s="181"/>
      <c r="D74" s="181"/>
      <c r="E74" s="181"/>
      <c r="F74" s="181"/>
      <c r="G74" s="181"/>
      <c r="H74" s="181"/>
      <c r="I74" s="181">
        <v>740.10962162429246</v>
      </c>
      <c r="J74" s="181">
        <v>681.72579361727446</v>
      </c>
      <c r="K74" s="181">
        <v>632.28030653881115</v>
      </c>
      <c r="L74" s="181">
        <v>740.17870830747313</v>
      </c>
      <c r="M74" s="181">
        <v>586.71526622017086</v>
      </c>
      <c r="N74" s="181">
        <v>764.06291017562478</v>
      </c>
      <c r="O74" s="181">
        <v>314.14390548232791</v>
      </c>
      <c r="P74" s="181"/>
      <c r="Q74" s="181"/>
      <c r="R74" s="181"/>
      <c r="S74" s="181"/>
      <c r="T74" s="24"/>
      <c r="U74" s="24"/>
      <c r="V74" s="24"/>
      <c r="W74" s="24"/>
      <c r="X74" s="24"/>
      <c r="Y74" s="24"/>
      <c r="Z74" s="24"/>
      <c r="AA74" s="24"/>
      <c r="AB74" s="24"/>
      <c r="AC74" s="24"/>
      <c r="AD74" s="24"/>
      <c r="AE74" s="24"/>
      <c r="AF74" s="24"/>
      <c r="AG74" s="24"/>
      <c r="AH74" s="24"/>
      <c r="AI74" s="24"/>
      <c r="AJ74" s="24"/>
      <c r="AK74" s="24"/>
      <c r="AL74" s="24"/>
      <c r="AM74" s="24"/>
      <c r="AN74" s="24"/>
      <c r="AO74" s="24"/>
      <c r="AP74" s="24"/>
    </row>
    <row r="75" spans="2:42" ht="16.5">
      <c r="B75" s="16" t="s">
        <v>457</v>
      </c>
      <c r="C75" s="181"/>
      <c r="D75" s="181"/>
      <c r="E75" s="181"/>
      <c r="F75" s="181"/>
      <c r="G75" s="181"/>
      <c r="H75" s="181"/>
      <c r="I75" s="181">
        <v>0</v>
      </c>
      <c r="J75" s="181">
        <v>0</v>
      </c>
      <c r="K75" s="181">
        <v>0</v>
      </c>
      <c r="L75" s="181">
        <v>0</v>
      </c>
      <c r="M75" s="181">
        <v>0</v>
      </c>
      <c r="N75" s="181">
        <v>0</v>
      </c>
      <c r="O75" s="181">
        <v>0</v>
      </c>
      <c r="P75" s="181"/>
      <c r="Q75" s="181"/>
      <c r="R75" s="181"/>
      <c r="S75" s="181"/>
      <c r="T75" s="24"/>
      <c r="U75" s="24"/>
      <c r="V75" s="24"/>
      <c r="W75" s="24"/>
      <c r="X75" s="24"/>
      <c r="Y75" s="24"/>
      <c r="Z75" s="24"/>
      <c r="AA75" s="24"/>
      <c r="AB75" s="24"/>
      <c r="AC75" s="24"/>
      <c r="AD75" s="24"/>
      <c r="AE75" s="24"/>
      <c r="AF75" s="24"/>
      <c r="AG75" s="24"/>
      <c r="AH75" s="24"/>
      <c r="AI75" s="24"/>
      <c r="AJ75" s="24"/>
      <c r="AK75" s="24"/>
      <c r="AL75" s="24"/>
      <c r="AM75" s="24"/>
      <c r="AN75" s="24"/>
      <c r="AO75" s="24"/>
      <c r="AP75" s="24"/>
    </row>
    <row r="76" spans="2:42" ht="16.5">
      <c r="B76" s="176" t="s">
        <v>168</v>
      </c>
      <c r="C76" s="180"/>
      <c r="D76" s="180"/>
      <c r="E76" s="180"/>
      <c r="F76" s="180"/>
      <c r="G76" s="180"/>
      <c r="H76" s="180"/>
      <c r="I76" s="180">
        <v>1.1935612502807078</v>
      </c>
      <c r="J76" s="180">
        <v>1.1668662044838298</v>
      </c>
      <c r="K76" s="180">
        <v>1.1770703332375749</v>
      </c>
      <c r="L76" s="180">
        <v>1.1532427553763058</v>
      </c>
      <c r="M76" s="180">
        <v>1.1612243050378022</v>
      </c>
      <c r="N76" s="180">
        <v>1.1691877662786538</v>
      </c>
      <c r="O76" s="180">
        <v>1.1334523591798129</v>
      </c>
      <c r="P76" s="180"/>
      <c r="Q76" s="180"/>
      <c r="R76" s="180"/>
      <c r="S76" s="180"/>
      <c r="T76" s="24"/>
      <c r="U76" s="24"/>
      <c r="V76" s="24"/>
      <c r="W76" s="24"/>
      <c r="X76" s="24"/>
      <c r="Y76" s="24"/>
      <c r="Z76" s="24"/>
      <c r="AA76" s="24"/>
      <c r="AB76" s="24"/>
      <c r="AC76" s="24"/>
      <c r="AD76" s="24"/>
      <c r="AE76" s="24"/>
      <c r="AF76" s="24"/>
      <c r="AG76" s="24"/>
      <c r="AH76" s="24"/>
      <c r="AI76" s="24"/>
      <c r="AJ76" s="24"/>
      <c r="AK76" s="24"/>
      <c r="AL76" s="24"/>
      <c r="AM76" s="24"/>
      <c r="AN76" s="24"/>
      <c r="AO76" s="24"/>
      <c r="AP76" s="24"/>
    </row>
    <row r="77" spans="2:42" ht="16.5">
      <c r="B77" s="179" t="s">
        <v>216</v>
      </c>
      <c r="C77" s="24"/>
      <c r="D77" s="24"/>
      <c r="E77" s="24"/>
      <c r="F77" s="24"/>
      <c r="G77" s="24"/>
      <c r="H77" s="24"/>
      <c r="I77" s="24">
        <v>1</v>
      </c>
      <c r="J77" s="24">
        <v>1</v>
      </c>
      <c r="K77" s="24">
        <v>1</v>
      </c>
      <c r="L77" s="24">
        <v>1</v>
      </c>
      <c r="M77" s="24">
        <v>1</v>
      </c>
      <c r="N77" s="24">
        <v>1</v>
      </c>
      <c r="O77" s="24">
        <v>1</v>
      </c>
      <c r="P77" s="24"/>
      <c r="Q77" s="24"/>
      <c r="R77" s="24"/>
      <c r="S77" s="24"/>
      <c r="T77" s="24"/>
      <c r="U77" s="24"/>
      <c r="V77" s="24"/>
      <c r="W77" s="24"/>
      <c r="X77" s="24"/>
      <c r="Y77" s="24"/>
      <c r="Z77" s="24"/>
      <c r="AA77" s="24"/>
      <c r="AB77" s="24"/>
      <c r="AC77" s="24"/>
      <c r="AD77" s="24"/>
      <c r="AE77" s="24"/>
      <c r="AF77" s="24"/>
      <c r="AG77" s="24"/>
      <c r="AH77" s="24"/>
      <c r="AI77" s="24"/>
      <c r="AJ77" s="24"/>
      <c r="AK77" s="24"/>
      <c r="AL77" s="24"/>
      <c r="AM77" s="24"/>
      <c r="AN77" s="24"/>
      <c r="AO77" s="24"/>
      <c r="AP77" s="24"/>
    </row>
    <row r="78" spans="2:42" ht="16.5">
      <c r="B78" s="179" t="s">
        <v>217</v>
      </c>
      <c r="C78" s="24"/>
      <c r="D78" s="24"/>
      <c r="E78" s="24"/>
      <c r="F78" s="24"/>
      <c r="G78" s="24"/>
      <c r="H78" s="24"/>
      <c r="I78" s="24">
        <v>1</v>
      </c>
      <c r="J78" s="24">
        <v>1</v>
      </c>
      <c r="K78" s="24">
        <v>1</v>
      </c>
      <c r="L78" s="24">
        <v>1</v>
      </c>
      <c r="M78" s="24">
        <v>1</v>
      </c>
      <c r="N78" s="24">
        <v>1</v>
      </c>
      <c r="O78" s="24">
        <v>1</v>
      </c>
      <c r="P78" s="24"/>
      <c r="Q78" s="24"/>
      <c r="R78" s="24"/>
      <c r="S78" s="24"/>
      <c r="T78" s="24"/>
      <c r="U78" s="24"/>
      <c r="V78" s="24"/>
      <c r="W78" s="24"/>
      <c r="X78" s="24"/>
      <c r="Y78" s="24"/>
      <c r="Z78" s="24"/>
      <c r="AA78" s="24"/>
      <c r="AB78" s="24"/>
      <c r="AC78" s="24"/>
      <c r="AD78" s="24"/>
      <c r="AE78" s="24"/>
      <c r="AF78" s="24"/>
      <c r="AG78" s="24"/>
      <c r="AH78" s="24"/>
      <c r="AI78" s="24"/>
      <c r="AJ78" s="24"/>
      <c r="AK78" s="24"/>
      <c r="AL78" s="24"/>
      <c r="AM78" s="24"/>
      <c r="AN78" s="24"/>
      <c r="AO78" s="24"/>
      <c r="AP78" s="24"/>
    </row>
    <row r="79" spans="2:42" ht="16.5">
      <c r="B79" s="179" t="s">
        <v>218</v>
      </c>
      <c r="C79" s="24"/>
      <c r="D79" s="24"/>
      <c r="E79" s="24"/>
      <c r="F79" s="24"/>
      <c r="G79" s="24"/>
      <c r="H79" s="24"/>
      <c r="I79" s="24">
        <v>0</v>
      </c>
      <c r="J79" s="24">
        <v>0</v>
      </c>
      <c r="K79" s="24">
        <v>0</v>
      </c>
      <c r="L79" s="24">
        <v>0</v>
      </c>
      <c r="M79" s="24">
        <v>0</v>
      </c>
      <c r="N79" s="24">
        <v>0</v>
      </c>
      <c r="O79" s="24">
        <v>0</v>
      </c>
      <c r="P79" s="24"/>
      <c r="Q79" s="24"/>
      <c r="R79" s="24"/>
      <c r="S79" s="24"/>
      <c r="T79" s="24"/>
      <c r="U79" s="24"/>
      <c r="V79" s="24"/>
      <c r="W79" s="24"/>
      <c r="X79" s="24"/>
      <c r="Y79" s="24"/>
      <c r="Z79" s="24"/>
      <c r="AA79" s="24"/>
      <c r="AB79" s="24"/>
      <c r="AC79" s="24"/>
      <c r="AD79" s="24"/>
      <c r="AE79" s="24"/>
      <c r="AF79" s="24"/>
      <c r="AG79" s="24"/>
      <c r="AH79" s="24"/>
      <c r="AI79" s="24"/>
      <c r="AJ79" s="24"/>
      <c r="AK79" s="24"/>
      <c r="AL79" s="24"/>
      <c r="AM79" s="24"/>
      <c r="AN79" s="24"/>
      <c r="AO79" s="24"/>
      <c r="AP79" s="24"/>
    </row>
    <row r="80" spans="2:42" ht="16.5">
      <c r="B80" s="179" t="s">
        <v>219</v>
      </c>
      <c r="C80" s="24"/>
      <c r="D80" s="24"/>
      <c r="E80" s="24"/>
      <c r="F80" s="24"/>
      <c r="G80" s="24"/>
      <c r="H80" s="24"/>
      <c r="I80" s="24">
        <v>1</v>
      </c>
      <c r="J80" s="24">
        <v>1</v>
      </c>
      <c r="K80" s="24">
        <v>1</v>
      </c>
      <c r="L80" s="24">
        <v>1</v>
      </c>
      <c r="M80" s="24">
        <v>1</v>
      </c>
      <c r="N80" s="24">
        <v>1</v>
      </c>
      <c r="O80" s="24">
        <v>1</v>
      </c>
      <c r="P80" s="24"/>
      <c r="Q80" s="24"/>
      <c r="R80" s="24"/>
      <c r="S80" s="24"/>
      <c r="T80" s="24"/>
      <c r="U80" s="24"/>
      <c r="V80" s="24"/>
      <c r="W80" s="24"/>
      <c r="X80" s="24"/>
      <c r="Y80" s="24"/>
      <c r="Z80" s="24"/>
      <c r="AA80" s="24"/>
      <c r="AB80" s="24"/>
      <c r="AC80" s="24"/>
      <c r="AD80" s="24"/>
      <c r="AE80" s="24"/>
      <c r="AF80" s="24"/>
      <c r="AG80" s="24"/>
      <c r="AH80" s="24"/>
      <c r="AI80" s="24"/>
      <c r="AJ80" s="24"/>
      <c r="AK80" s="24"/>
      <c r="AL80" s="24"/>
      <c r="AM80" s="24"/>
      <c r="AN80" s="24"/>
      <c r="AO80" s="24"/>
      <c r="AP80" s="24"/>
    </row>
    <row r="81" spans="1:65" s="188" customFormat="1" ht="16.5">
      <c r="B81" s="179" t="s">
        <v>220</v>
      </c>
      <c r="C81" s="187"/>
      <c r="D81" s="187"/>
      <c r="E81" s="187"/>
      <c r="F81" s="187"/>
      <c r="G81" s="187"/>
      <c r="H81" s="187"/>
      <c r="I81" s="187">
        <v>1</v>
      </c>
      <c r="J81" s="187">
        <v>1</v>
      </c>
      <c r="K81" s="187">
        <v>1</v>
      </c>
      <c r="L81" s="187">
        <v>1</v>
      </c>
      <c r="M81" s="187">
        <v>1</v>
      </c>
      <c r="N81" s="187">
        <v>1</v>
      </c>
      <c r="O81" s="187">
        <v>1</v>
      </c>
      <c r="P81" s="187"/>
      <c r="Q81" s="187"/>
      <c r="R81" s="187"/>
      <c r="S81" s="187"/>
      <c r="T81" s="187"/>
      <c r="U81" s="187"/>
      <c r="V81" s="187"/>
      <c r="W81" s="187"/>
      <c r="X81" s="187"/>
      <c r="Y81" s="187"/>
      <c r="Z81" s="187"/>
      <c r="AA81" s="187"/>
      <c r="AB81" s="187"/>
      <c r="AC81" s="187"/>
      <c r="AD81" s="187"/>
      <c r="AE81" s="187"/>
      <c r="AF81" s="187"/>
      <c r="AG81" s="187"/>
      <c r="AH81" s="187"/>
      <c r="AI81" s="187"/>
      <c r="AJ81" s="187"/>
      <c r="AK81" s="187"/>
      <c r="AL81" s="187"/>
      <c r="AM81" s="187"/>
      <c r="AN81" s="187"/>
      <c r="AO81" s="187"/>
      <c r="AP81" s="187"/>
    </row>
    <row r="82" spans="1:65" s="188" customFormat="1" ht="16.5">
      <c r="B82" s="179" t="s">
        <v>459</v>
      </c>
      <c r="C82" s="187"/>
      <c r="D82" s="187"/>
      <c r="E82" s="187"/>
      <c r="F82" s="187"/>
      <c r="G82" s="187"/>
      <c r="H82" s="187"/>
      <c r="I82" s="187">
        <v>1</v>
      </c>
      <c r="J82" s="187">
        <v>1</v>
      </c>
      <c r="K82" s="187">
        <v>1</v>
      </c>
      <c r="L82" s="187">
        <v>1</v>
      </c>
      <c r="M82" s="187">
        <v>1</v>
      </c>
      <c r="N82" s="187">
        <v>1</v>
      </c>
      <c r="O82" s="187">
        <v>1</v>
      </c>
      <c r="P82" s="187"/>
      <c r="Q82" s="187"/>
      <c r="R82" s="187"/>
      <c r="S82" s="187"/>
      <c r="T82" s="187"/>
      <c r="U82" s="187"/>
      <c r="V82" s="187"/>
      <c r="W82" s="187"/>
      <c r="X82" s="187"/>
      <c r="Y82" s="187"/>
      <c r="Z82" s="187"/>
      <c r="AA82" s="187"/>
      <c r="AB82" s="187"/>
      <c r="AC82" s="187"/>
      <c r="AD82" s="187"/>
      <c r="AE82" s="187"/>
      <c r="AF82" s="187"/>
      <c r="AG82" s="187"/>
      <c r="AH82" s="187"/>
      <c r="AI82" s="187"/>
      <c r="AJ82" s="187"/>
      <c r="AK82" s="187"/>
      <c r="AL82" s="187"/>
      <c r="AM82" s="187"/>
      <c r="AN82" s="187"/>
      <c r="AO82" s="187"/>
      <c r="AP82" s="187"/>
    </row>
    <row r="83" spans="1:65" ht="16.5">
      <c r="B83" s="177" t="s">
        <v>221</v>
      </c>
      <c r="C83" s="178"/>
      <c r="D83" s="178"/>
      <c r="E83" s="178"/>
      <c r="F83" s="178"/>
      <c r="G83" s="178"/>
      <c r="H83" s="178"/>
      <c r="I83" s="178" t="s">
        <v>453</v>
      </c>
      <c r="J83" s="178" t="s">
        <v>453</v>
      </c>
      <c r="K83" s="178" t="s">
        <v>453</v>
      </c>
      <c r="L83" s="178" t="s">
        <v>453</v>
      </c>
      <c r="M83" s="178" t="s">
        <v>453</v>
      </c>
      <c r="N83" s="178" t="s">
        <v>453</v>
      </c>
      <c r="O83" s="178" t="s">
        <v>453</v>
      </c>
      <c r="P83" s="178"/>
      <c r="Q83" s="178"/>
      <c r="R83" s="178"/>
      <c r="S83" s="178"/>
      <c r="T83" s="178"/>
      <c r="U83" s="178"/>
      <c r="V83" s="178"/>
      <c r="W83" s="178"/>
      <c r="X83" s="178"/>
      <c r="Y83" s="178"/>
      <c r="Z83" s="178"/>
      <c r="AA83" s="178"/>
      <c r="AB83" s="178"/>
      <c r="AC83" s="178"/>
      <c r="AD83" s="178"/>
      <c r="AE83" s="178"/>
      <c r="AF83" s="178"/>
      <c r="AG83" s="178"/>
      <c r="AH83" s="178"/>
      <c r="AI83" s="178"/>
      <c r="AJ83" s="178"/>
      <c r="AK83" s="178"/>
      <c r="AL83" s="178"/>
      <c r="AM83" s="178"/>
      <c r="AN83" s="178"/>
      <c r="AO83" s="178"/>
      <c r="AP83" s="178"/>
    </row>
    <row r="85" spans="1:65">
      <c r="B85" s="24"/>
      <c r="C85" s="526">
        <v>1</v>
      </c>
      <c r="D85" s="527"/>
      <c r="E85" s="528"/>
      <c r="F85" s="526">
        <v>2</v>
      </c>
      <c r="G85" s="527"/>
      <c r="H85" s="528"/>
      <c r="I85" s="526">
        <v>3</v>
      </c>
      <c r="J85" s="527"/>
      <c r="K85" s="528"/>
      <c r="L85" s="526">
        <v>4</v>
      </c>
      <c r="M85" s="527"/>
      <c r="N85" s="528"/>
      <c r="O85" s="526">
        <v>5</v>
      </c>
      <c r="P85" s="527"/>
      <c r="Q85" s="528"/>
      <c r="R85" s="526">
        <v>6</v>
      </c>
      <c r="S85" s="527"/>
      <c r="T85" s="528"/>
      <c r="U85" s="526">
        <v>7</v>
      </c>
      <c r="V85" s="527"/>
      <c r="W85" s="528"/>
      <c r="X85" s="526">
        <v>8</v>
      </c>
      <c r="Y85" s="527"/>
      <c r="Z85" s="528"/>
      <c r="AA85" s="526">
        <v>9</v>
      </c>
      <c r="AB85" s="527"/>
      <c r="AC85" s="528"/>
      <c r="AD85" s="526">
        <v>10</v>
      </c>
      <c r="AE85" s="527"/>
      <c r="AF85" s="528"/>
      <c r="AG85" s="526">
        <v>11</v>
      </c>
      <c r="AH85" s="527"/>
      <c r="AI85" s="528"/>
      <c r="AJ85" s="526">
        <v>12</v>
      </c>
      <c r="AK85" s="527"/>
      <c r="AL85" s="528"/>
      <c r="AM85" s="526">
        <v>13</v>
      </c>
      <c r="AN85" s="527"/>
      <c r="AO85" s="528"/>
      <c r="AP85" s="525">
        <v>14</v>
      </c>
      <c r="AQ85" s="525"/>
      <c r="AR85" s="525"/>
      <c r="AS85" s="525">
        <v>15</v>
      </c>
      <c r="AT85" s="525"/>
      <c r="AU85" s="525"/>
      <c r="AV85" s="525">
        <v>16</v>
      </c>
      <c r="AW85" s="525"/>
      <c r="AX85" s="525"/>
      <c r="AY85" s="525">
        <v>17</v>
      </c>
      <c r="AZ85" s="525"/>
      <c r="BA85" s="525"/>
      <c r="BB85" s="525">
        <v>18</v>
      </c>
      <c r="BC85" s="525"/>
      <c r="BD85" s="525"/>
      <c r="BE85" s="525">
        <v>19</v>
      </c>
      <c r="BF85" s="525"/>
      <c r="BG85" s="525"/>
      <c r="BH85" s="525">
        <v>20</v>
      </c>
      <c r="BI85" s="525"/>
      <c r="BJ85" s="525"/>
    </row>
    <row r="86" spans="1:65" ht="15">
      <c r="A86" s="193"/>
      <c r="B86" s="182" t="s">
        <v>463</v>
      </c>
      <c r="C86" s="24" t="s">
        <v>466</v>
      </c>
      <c r="D86" s="24" t="s">
        <v>465</v>
      </c>
      <c r="E86" s="197" t="s">
        <v>513</v>
      </c>
      <c r="F86" s="24" t="s">
        <v>466</v>
      </c>
      <c r="G86" s="24" t="s">
        <v>465</v>
      </c>
      <c r="H86" s="24" t="s">
        <v>513</v>
      </c>
      <c r="I86" s="24" t="s">
        <v>466</v>
      </c>
      <c r="J86" s="24" t="s">
        <v>465</v>
      </c>
      <c r="K86" s="24" t="s">
        <v>513</v>
      </c>
      <c r="L86" s="24" t="s">
        <v>466</v>
      </c>
      <c r="M86" s="24" t="s">
        <v>465</v>
      </c>
      <c r="N86" s="24" t="s">
        <v>513</v>
      </c>
      <c r="O86" s="24" t="s">
        <v>466</v>
      </c>
      <c r="P86" s="24" t="s">
        <v>465</v>
      </c>
      <c r="Q86" s="24" t="s">
        <v>513</v>
      </c>
      <c r="R86" s="24" t="s">
        <v>466</v>
      </c>
      <c r="S86" s="24" t="s">
        <v>465</v>
      </c>
      <c r="T86" s="24" t="s">
        <v>513</v>
      </c>
      <c r="U86" s="24" t="s">
        <v>466</v>
      </c>
      <c r="V86" s="24" t="s">
        <v>465</v>
      </c>
      <c r="W86" s="24" t="s">
        <v>513</v>
      </c>
      <c r="X86" s="24" t="s">
        <v>466</v>
      </c>
      <c r="Y86" s="24" t="s">
        <v>465</v>
      </c>
      <c r="Z86" s="24" t="s">
        <v>513</v>
      </c>
      <c r="AA86" s="24" t="s">
        <v>466</v>
      </c>
      <c r="AB86" s="24" t="s">
        <v>465</v>
      </c>
      <c r="AC86" s="24" t="s">
        <v>513</v>
      </c>
      <c r="AD86" s="24" t="s">
        <v>466</v>
      </c>
      <c r="AE86" s="24" t="s">
        <v>465</v>
      </c>
      <c r="AF86" s="24" t="s">
        <v>513</v>
      </c>
      <c r="AG86" s="24" t="s">
        <v>466</v>
      </c>
      <c r="AH86" s="24" t="s">
        <v>465</v>
      </c>
      <c r="AI86" s="24" t="s">
        <v>513</v>
      </c>
      <c r="AJ86" s="24" t="s">
        <v>466</v>
      </c>
      <c r="AK86" s="24" t="s">
        <v>465</v>
      </c>
      <c r="AL86" s="24" t="s">
        <v>513</v>
      </c>
      <c r="AM86" s="24" t="s">
        <v>466</v>
      </c>
      <c r="AN86" s="24" t="s">
        <v>465</v>
      </c>
      <c r="AO86" s="24" t="s">
        <v>513</v>
      </c>
      <c r="AP86" s="24"/>
      <c r="AQ86" s="24"/>
      <c r="AR86" s="24"/>
      <c r="AS86" s="24"/>
      <c r="AT86" s="24"/>
      <c r="AU86" s="24"/>
      <c r="AV86" s="24"/>
      <c r="AW86" s="24"/>
      <c r="AX86" s="24"/>
      <c r="AY86" s="24"/>
      <c r="AZ86" s="24"/>
      <c r="BA86" s="24"/>
      <c r="BB86" s="24"/>
      <c r="BC86" s="24"/>
      <c r="BD86" s="24"/>
      <c r="BE86" s="24"/>
      <c r="BF86" s="24"/>
      <c r="BG86" s="24"/>
      <c r="BH86" s="24"/>
      <c r="BI86" s="24"/>
      <c r="BJ86" s="24"/>
      <c r="BK86" t="s">
        <v>466</v>
      </c>
      <c r="BL86" t="s">
        <v>465</v>
      </c>
      <c r="BM86" t="s">
        <v>513</v>
      </c>
    </row>
    <row r="87" spans="1:65" ht="15">
      <c r="B87" s="14" t="s">
        <v>9</v>
      </c>
      <c r="C87" s="181">
        <v>1655.399754687312</v>
      </c>
      <c r="D87" s="181">
        <v>1683.9542554538411</v>
      </c>
      <c r="E87" s="181">
        <v>28.554500766529145</v>
      </c>
      <c r="F87" s="181">
        <v>1401.2625475396337</v>
      </c>
      <c r="G87" s="181">
        <v>1439.7250770948085</v>
      </c>
      <c r="H87" s="181">
        <v>38.462529555174797</v>
      </c>
      <c r="I87" s="181">
        <v>859.75230189606555</v>
      </c>
      <c r="J87" s="181">
        <v>877.43620278449714</v>
      </c>
      <c r="K87" s="181">
        <v>17.683900888431594</v>
      </c>
      <c r="L87" s="181">
        <v>837.99104835533842</v>
      </c>
      <c r="M87" s="181">
        <v>839.52341082306566</v>
      </c>
      <c r="N87" s="181">
        <v>1.5323624677272392</v>
      </c>
      <c r="O87" s="181">
        <v>783.08253795724318</v>
      </c>
      <c r="P87" s="181">
        <v>768.2623427940274</v>
      </c>
      <c r="Q87" s="181">
        <v>-14.820195163215772</v>
      </c>
      <c r="R87" s="181">
        <v>883.66391069872191</v>
      </c>
      <c r="S87" s="181">
        <v>891.87467934627057</v>
      </c>
      <c r="T87" s="181">
        <v>8.2107686475486616</v>
      </c>
      <c r="U87" s="181">
        <v>759.5154739176279</v>
      </c>
      <c r="V87" s="181">
        <v>740.10962134900967</v>
      </c>
      <c r="W87" s="181">
        <v>-19.405852568618229</v>
      </c>
      <c r="X87" s="181">
        <v>707.25200153982598</v>
      </c>
      <c r="Y87" s="181">
        <v>681.72579361727446</v>
      </c>
      <c r="Z87" s="181">
        <v>-25.526207922551521</v>
      </c>
      <c r="AA87" s="181">
        <v>654.16469600039318</v>
      </c>
      <c r="AB87" s="181">
        <v>644.66191866757879</v>
      </c>
      <c r="AC87" s="181">
        <v>-9.5027773328143894</v>
      </c>
      <c r="AD87" s="181">
        <v>767.23839604646594</v>
      </c>
      <c r="AE87" s="181">
        <v>740.50472546766161</v>
      </c>
      <c r="AF87" s="181">
        <v>-26.733670578804322</v>
      </c>
      <c r="AG87" s="181">
        <v>610.66355778320599</v>
      </c>
      <c r="AH87" s="181">
        <v>586.71526630168705</v>
      </c>
      <c r="AI87" s="181">
        <v>-23.948291481518936</v>
      </c>
      <c r="AJ87" s="181">
        <v>788.3519248229793</v>
      </c>
      <c r="AK87" s="181">
        <v>764.06291006328024</v>
      </c>
      <c r="AL87" s="181">
        <v>-24.289014759699057</v>
      </c>
      <c r="AM87" s="181">
        <v>340.30276322548241</v>
      </c>
      <c r="AN87" s="181">
        <v>314.14390548232791</v>
      </c>
      <c r="AO87" s="181">
        <v>-26.158857743154499</v>
      </c>
      <c r="AP87" s="181"/>
      <c r="AQ87" s="181"/>
      <c r="AR87" s="181"/>
      <c r="AS87" s="181"/>
      <c r="AT87" s="181"/>
      <c r="AU87" s="181"/>
      <c r="AV87" s="181"/>
      <c r="AW87" s="181"/>
      <c r="AX87" s="181"/>
      <c r="AY87" s="181"/>
      <c r="AZ87" s="181"/>
      <c r="BA87" s="181"/>
      <c r="BB87" s="181"/>
      <c r="BC87" s="181"/>
      <c r="BD87" s="181"/>
      <c r="BE87" s="181"/>
      <c r="BF87" s="181"/>
      <c r="BG87" s="181"/>
      <c r="BH87" s="181"/>
      <c r="BI87" s="181"/>
      <c r="BJ87" s="181"/>
      <c r="BK87">
        <v>13848.062447442797</v>
      </c>
      <c r="BL87">
        <v>13833.697079500065</v>
      </c>
      <c r="BM87">
        <v>-14.365367942731609</v>
      </c>
    </row>
    <row r="88" spans="1:65" ht="15">
      <c r="B88" s="15" t="s">
        <v>10</v>
      </c>
      <c r="C88" s="181"/>
      <c r="D88" s="181"/>
      <c r="E88" s="181">
        <v>0</v>
      </c>
      <c r="F88" s="181"/>
      <c r="G88" s="181"/>
      <c r="H88" s="181">
        <v>0</v>
      </c>
      <c r="I88" s="181"/>
      <c r="J88" s="181"/>
      <c r="K88" s="181">
        <v>0</v>
      </c>
      <c r="L88" s="181"/>
      <c r="M88" s="181"/>
      <c r="N88" s="181">
        <v>0</v>
      </c>
      <c r="O88" s="181"/>
      <c r="P88" s="181"/>
      <c r="Q88" s="181">
        <v>0</v>
      </c>
      <c r="R88" s="181"/>
      <c r="S88" s="181"/>
      <c r="T88" s="181">
        <v>0</v>
      </c>
      <c r="U88" s="181"/>
      <c r="V88" s="181"/>
      <c r="W88" s="181">
        <v>0</v>
      </c>
      <c r="X88" s="181"/>
      <c r="Y88" s="181"/>
      <c r="Z88" s="181">
        <v>0</v>
      </c>
      <c r="AA88" s="181"/>
      <c r="AB88" s="181"/>
      <c r="AC88" s="181">
        <v>0</v>
      </c>
      <c r="AD88" s="181"/>
      <c r="AE88" s="181"/>
      <c r="AF88" s="181">
        <v>0</v>
      </c>
      <c r="AG88" s="181"/>
      <c r="AH88" s="181"/>
      <c r="AI88" s="181">
        <v>0</v>
      </c>
      <c r="AJ88" s="181"/>
      <c r="AK88" s="181"/>
      <c r="AL88" s="181">
        <v>0</v>
      </c>
      <c r="AM88" s="181"/>
      <c r="AN88" s="181"/>
      <c r="AO88" s="181">
        <v>0</v>
      </c>
      <c r="AP88" s="181"/>
      <c r="AQ88" s="181"/>
      <c r="AR88" s="181"/>
      <c r="AS88" s="181"/>
      <c r="AT88" s="181"/>
      <c r="AU88" s="181"/>
      <c r="AV88" s="181"/>
      <c r="AW88" s="181"/>
      <c r="AX88" s="181"/>
      <c r="AY88" s="181"/>
      <c r="AZ88" s="181"/>
      <c r="BA88" s="181"/>
      <c r="BB88" s="181"/>
      <c r="BC88" s="181"/>
      <c r="BD88" s="181"/>
      <c r="BE88" s="181"/>
      <c r="BF88" s="181"/>
      <c r="BG88" s="181"/>
      <c r="BH88" s="181"/>
      <c r="BI88" s="181"/>
      <c r="BJ88" s="181"/>
      <c r="BM88">
        <v>0</v>
      </c>
    </row>
    <row r="89" spans="1:65">
      <c r="B89" s="194" t="s">
        <v>11</v>
      </c>
      <c r="C89" s="181">
        <v>542.25676228288239</v>
      </c>
      <c r="D89" s="181">
        <v>549.10740875673844</v>
      </c>
      <c r="E89" s="181">
        <v>6.8506464738560453</v>
      </c>
      <c r="F89" s="181">
        <v>714.61445875358584</v>
      </c>
      <c r="G89" s="181">
        <v>745.85613025358566</v>
      </c>
      <c r="H89" s="181">
        <v>31.241671499999825</v>
      </c>
      <c r="I89" s="181">
        <v>467.62230503302385</v>
      </c>
      <c r="J89" s="181">
        <v>476.04052653302409</v>
      </c>
      <c r="K89" s="181">
        <v>8.4182215000002429</v>
      </c>
      <c r="L89" s="181">
        <v>516.48840573043856</v>
      </c>
      <c r="M89" s="181">
        <v>522.74023134717595</v>
      </c>
      <c r="N89" s="181">
        <v>6.251825616737392</v>
      </c>
      <c r="O89" s="181">
        <v>504.01972290036042</v>
      </c>
      <c r="P89" s="181">
        <v>499.81025140036064</v>
      </c>
      <c r="Q89" s="181">
        <v>-4.2094714999997791</v>
      </c>
      <c r="R89" s="181">
        <v>588.65844712020953</v>
      </c>
      <c r="S89" s="181">
        <v>584.44897562020981</v>
      </c>
      <c r="T89" s="181">
        <v>-4.2094714999997223</v>
      </c>
      <c r="U89" s="181">
        <v>510.4581661874517</v>
      </c>
      <c r="V89" s="181">
        <v>506.24869468745135</v>
      </c>
      <c r="W89" s="181">
        <v>-4.2094715000003475</v>
      </c>
      <c r="X89" s="181">
        <v>398.08450281382488</v>
      </c>
      <c r="Y89" s="181">
        <v>393.87503131382522</v>
      </c>
      <c r="Z89" s="181">
        <v>-4.2094714999996654</v>
      </c>
      <c r="AA89" s="181">
        <v>413.19070509288895</v>
      </c>
      <c r="AB89" s="181">
        <v>404.77248287138866</v>
      </c>
      <c r="AC89" s="181">
        <v>-8.4182222215002867</v>
      </c>
      <c r="AD89" s="181">
        <v>545.4734029094094</v>
      </c>
      <c r="AE89" s="181">
        <v>541.26393140940979</v>
      </c>
      <c r="AF89" s="181">
        <v>-4.2094714999996086</v>
      </c>
      <c r="AG89" s="181">
        <v>349.47732552105083</v>
      </c>
      <c r="AH89" s="181">
        <v>345.26785329955112</v>
      </c>
      <c r="AI89" s="181">
        <v>-4.2094722214997091</v>
      </c>
      <c r="AJ89" s="181">
        <v>449.87266843744004</v>
      </c>
      <c r="AK89" s="181">
        <v>445.66319621593971</v>
      </c>
      <c r="AL89" s="181">
        <v>-4.2094722215003344</v>
      </c>
      <c r="AM89" s="181">
        <v>166.40671294884498</v>
      </c>
      <c r="AN89" s="181">
        <v>162.19724144884529</v>
      </c>
      <c r="AO89" s="181">
        <v>-4.2094714999996938</v>
      </c>
      <c r="AP89" s="181"/>
      <c r="AQ89" s="181"/>
      <c r="AR89" s="181"/>
      <c r="AS89" s="181"/>
      <c r="AT89" s="181"/>
      <c r="AU89" s="181"/>
      <c r="AV89" s="181"/>
      <c r="AW89" s="181"/>
      <c r="AX89" s="181"/>
      <c r="AY89" s="181"/>
      <c r="AZ89" s="181"/>
      <c r="BA89" s="181"/>
      <c r="BB89" s="181"/>
      <c r="BC89" s="181"/>
      <c r="BD89" s="181"/>
      <c r="BE89" s="181"/>
      <c r="BF89" s="181"/>
      <c r="BG89" s="181"/>
      <c r="BH89" s="181"/>
      <c r="BI89" s="181"/>
      <c r="BJ89" s="181"/>
      <c r="BK89">
        <v>3019.0887376175838</v>
      </c>
      <c r="BL89">
        <v>3014.6221580812503</v>
      </c>
      <c r="BM89">
        <v>-4.4665795363334837</v>
      </c>
    </row>
    <row r="90" spans="1:65">
      <c r="B90" s="194" t="s">
        <v>34</v>
      </c>
      <c r="C90" s="181">
        <v>22.692982430541729</v>
      </c>
      <c r="D90" s="181">
        <v>27.223012314594826</v>
      </c>
      <c r="E90" s="181">
        <v>4.5300298840530964</v>
      </c>
      <c r="F90" s="181">
        <v>48.43010578842258</v>
      </c>
      <c r="G90" s="181">
        <v>58.105929088422776</v>
      </c>
      <c r="H90" s="181">
        <v>9.6758233000001965</v>
      </c>
      <c r="I90" s="181">
        <v>51.955583094043774</v>
      </c>
      <c r="J90" s="181">
        <v>62.337331394043588</v>
      </c>
      <c r="K90" s="181">
        <v>10.381748299999813</v>
      </c>
      <c r="L90" s="181">
        <v>52.006043831719481</v>
      </c>
      <c r="M90" s="181">
        <v>62.387792131719287</v>
      </c>
      <c r="N90" s="181">
        <v>10.381748299999806</v>
      </c>
      <c r="O90" s="181">
        <v>52.023444407375344</v>
      </c>
      <c r="P90" s="181">
        <v>46.832321107375357</v>
      </c>
      <c r="Q90" s="181">
        <v>-5.1911232999999868</v>
      </c>
      <c r="R90" s="181">
        <v>52.206861064112289</v>
      </c>
      <c r="S90" s="181">
        <v>61.822208446643423</v>
      </c>
      <c r="T90" s="181">
        <v>9.6153473825311337</v>
      </c>
      <c r="U90" s="181">
        <v>52.070255728847322</v>
      </c>
      <c r="V90" s="181">
        <v>46.87913242884737</v>
      </c>
      <c r="W90" s="181">
        <v>-5.1911232999999513</v>
      </c>
      <c r="X90" s="181">
        <v>52.10241793812223</v>
      </c>
      <c r="Y90" s="181">
        <v>46.911294638122278</v>
      </c>
      <c r="Z90" s="181">
        <v>-5.1911232999999513</v>
      </c>
      <c r="AA90" s="181">
        <v>52.16511557788963</v>
      </c>
      <c r="AB90" s="181">
        <v>42.442218097349638</v>
      </c>
      <c r="AC90" s="181">
        <v>-9.7228974805399915</v>
      </c>
      <c r="AD90" s="181">
        <v>52.513135739402173</v>
      </c>
      <c r="AE90" s="181">
        <v>47.322012439402222</v>
      </c>
      <c r="AF90" s="181">
        <v>-5.1911232999999513</v>
      </c>
      <c r="AG90" s="181">
        <v>52.162715453303321</v>
      </c>
      <c r="AH90" s="181">
        <v>46.971591655003373</v>
      </c>
      <c r="AI90" s="181">
        <v>-5.1911237982999481</v>
      </c>
      <c r="AJ90" s="181">
        <v>52.222014760769284</v>
      </c>
      <c r="AK90" s="181">
        <v>47.0308909624693</v>
      </c>
      <c r="AL90" s="181">
        <v>-5.1911237982999836</v>
      </c>
      <c r="AM90" s="181">
        <v>52.203685453972064</v>
      </c>
      <c r="AN90" s="181">
        <v>47.012562153972112</v>
      </c>
      <c r="AO90" s="181">
        <v>-5.1911232999999513</v>
      </c>
      <c r="AP90" s="181"/>
      <c r="AQ90" s="181"/>
      <c r="AR90" s="181"/>
      <c r="AS90" s="181"/>
      <c r="AT90" s="181"/>
      <c r="AU90" s="181"/>
      <c r="AV90" s="181"/>
      <c r="AW90" s="181"/>
      <c r="AX90" s="181"/>
      <c r="AY90" s="181"/>
      <c r="AZ90" s="181"/>
      <c r="BA90" s="181"/>
      <c r="BB90" s="181"/>
      <c r="BC90" s="181"/>
      <c r="BD90" s="181"/>
      <c r="BE90" s="181"/>
      <c r="BF90" s="181"/>
      <c r="BG90" s="181"/>
      <c r="BH90" s="181"/>
      <c r="BI90" s="181"/>
      <c r="BJ90" s="181"/>
      <c r="BK90">
        <v>4195.5229342693265</v>
      </c>
      <c r="BL90">
        <v>4193.3408279004443</v>
      </c>
      <c r="BM90">
        <v>-2.1821063688821596</v>
      </c>
    </row>
    <row r="91" spans="1:65">
      <c r="B91" s="194" t="s">
        <v>35</v>
      </c>
      <c r="C91" s="181">
        <v>98.450401062415509</v>
      </c>
      <c r="D91" s="181">
        <v>108.08356194131271</v>
      </c>
      <c r="E91" s="181">
        <v>9.6331608788972005</v>
      </c>
      <c r="F91" s="181">
        <v>93.7157018866355</v>
      </c>
      <c r="G91" s="181">
        <v>99.266154386635506</v>
      </c>
      <c r="H91" s="181">
        <v>5.5504525000000058</v>
      </c>
      <c r="I91" s="181">
        <v>81.949444709112001</v>
      </c>
      <c r="J91" s="181">
        <v>87.218897209112001</v>
      </c>
      <c r="K91" s="181">
        <v>5.2694524999999999</v>
      </c>
      <c r="L91" s="181">
        <v>114.12474247822799</v>
      </c>
      <c r="M91" s="181">
        <v>119.394194978228</v>
      </c>
      <c r="N91" s="181">
        <v>5.2694525000000141</v>
      </c>
      <c r="O91" s="181">
        <v>110.70310691143024</v>
      </c>
      <c r="P91" s="181">
        <v>112.02869663046937</v>
      </c>
      <c r="Q91" s="181">
        <v>1.3255897190391295</v>
      </c>
      <c r="R91" s="181">
        <v>118.517681195698</v>
      </c>
      <c r="S91" s="181">
        <v>123.787133695698</v>
      </c>
      <c r="T91" s="181">
        <v>5.2694524999999999</v>
      </c>
      <c r="U91" s="181">
        <v>110.48820391218348</v>
      </c>
      <c r="V91" s="181">
        <v>111.80468891218351</v>
      </c>
      <c r="W91" s="181">
        <v>1.3164850000000285</v>
      </c>
      <c r="X91" s="181">
        <v>108.64363261426475</v>
      </c>
      <c r="Y91" s="181">
        <v>109.96011761426475</v>
      </c>
      <c r="Z91" s="181">
        <v>1.3164850000000001</v>
      </c>
      <c r="AA91" s="181">
        <v>109.50960432000726</v>
      </c>
      <c r="AB91" s="181">
        <v>111.88305714753025</v>
      </c>
      <c r="AC91" s="181">
        <v>2.3734528275229962</v>
      </c>
      <c r="AD91" s="181">
        <v>112.84273906950726</v>
      </c>
      <c r="AE91" s="181">
        <v>114.15922406950726</v>
      </c>
      <c r="AF91" s="181">
        <v>1.3164850000000001</v>
      </c>
      <c r="AG91" s="181">
        <v>111.6626075237065</v>
      </c>
      <c r="AH91" s="181">
        <v>112.9790918212065</v>
      </c>
      <c r="AI91" s="181">
        <v>1.3164842974999971</v>
      </c>
      <c r="AJ91" s="181">
        <v>141.10637780010424</v>
      </c>
      <c r="AK91" s="181">
        <v>142.42286209760425</v>
      </c>
      <c r="AL91" s="181">
        <v>1.3164842975000113</v>
      </c>
      <c r="AM91" s="181">
        <v>39.782696134182501</v>
      </c>
      <c r="AN91" s="181">
        <v>41.099181134182501</v>
      </c>
      <c r="AO91" s="181">
        <v>1.3164850000000001</v>
      </c>
      <c r="AP91" s="181"/>
      <c r="AQ91" s="181"/>
      <c r="AR91" s="181"/>
      <c r="AS91" s="181"/>
      <c r="AT91" s="181"/>
      <c r="AU91" s="181"/>
      <c r="AV91" s="181"/>
      <c r="AW91" s="181"/>
      <c r="AX91" s="181"/>
      <c r="AY91" s="181"/>
      <c r="AZ91" s="181"/>
      <c r="BA91" s="181"/>
      <c r="BB91" s="181"/>
      <c r="BC91" s="181"/>
      <c r="BD91" s="181"/>
      <c r="BE91" s="181"/>
      <c r="BF91" s="181"/>
      <c r="BG91" s="181"/>
      <c r="BH91" s="181"/>
      <c r="BI91" s="181"/>
      <c r="BJ91" s="181"/>
      <c r="BK91">
        <v>2117.1223156778233</v>
      </c>
      <c r="BL91">
        <v>2112.0294116457967</v>
      </c>
      <c r="BM91">
        <v>-5.0929040320265813</v>
      </c>
    </row>
    <row r="92" spans="1:65">
      <c r="B92" s="194" t="s">
        <v>12</v>
      </c>
      <c r="C92" s="181">
        <v>24.810696554262897</v>
      </c>
      <c r="D92" s="181">
        <v>27.292488609689162</v>
      </c>
      <c r="E92" s="181">
        <v>2.4817920554262649</v>
      </c>
      <c r="F92" s="181">
        <v>49.363999999999784</v>
      </c>
      <c r="G92" s="181">
        <v>54.301122399999741</v>
      </c>
      <c r="H92" s="181">
        <v>4.9371223999999572</v>
      </c>
      <c r="I92" s="181">
        <v>48.160000000000224</v>
      </c>
      <c r="J92" s="181">
        <v>52.97672240000027</v>
      </c>
      <c r="K92" s="181">
        <v>4.8167224000000459</v>
      </c>
      <c r="L92" s="181">
        <v>48.160000000000224</v>
      </c>
      <c r="M92" s="181">
        <v>52.97672240000027</v>
      </c>
      <c r="N92" s="181">
        <v>4.8167224000000459</v>
      </c>
      <c r="O92" s="181">
        <v>48.160000000000224</v>
      </c>
      <c r="P92" s="181">
        <v>52.97672240000027</v>
      </c>
      <c r="Q92" s="181">
        <v>4.8167224000000459</v>
      </c>
      <c r="R92" s="181">
        <v>48.160000000000224</v>
      </c>
      <c r="S92" s="181">
        <v>52.97672240000027</v>
      </c>
      <c r="T92" s="181">
        <v>4.8167224000000459</v>
      </c>
      <c r="U92" s="181">
        <v>48.160000000000224</v>
      </c>
      <c r="V92" s="181">
        <v>50.567277600000217</v>
      </c>
      <c r="W92" s="181">
        <v>2.4072775999999934</v>
      </c>
      <c r="X92" s="181">
        <v>48.160000000000224</v>
      </c>
      <c r="Y92" s="181">
        <v>50.567277600000217</v>
      </c>
      <c r="Z92" s="181">
        <v>2.4072775999999934</v>
      </c>
      <c r="AA92" s="181">
        <v>48.160000000000224</v>
      </c>
      <c r="AB92" s="181">
        <v>51.654186579735232</v>
      </c>
      <c r="AC92" s="181">
        <v>3.4941865797350076</v>
      </c>
      <c r="AD92" s="181">
        <v>48.160000000000224</v>
      </c>
      <c r="AE92" s="181">
        <v>50.567277600000217</v>
      </c>
      <c r="AF92" s="181">
        <v>2.4072775999999934</v>
      </c>
      <c r="AG92" s="181">
        <v>48.160000000000224</v>
      </c>
      <c r="AH92" s="181">
        <v>50.567276877600214</v>
      </c>
      <c r="AI92" s="181">
        <v>2.4072768775999904</v>
      </c>
      <c r="AJ92" s="181">
        <v>48.160000000000224</v>
      </c>
      <c r="AK92" s="181">
        <v>50.567276877600214</v>
      </c>
      <c r="AL92" s="181">
        <v>2.4072768775999904</v>
      </c>
      <c r="AM92" s="181">
        <v>48.160000000000224</v>
      </c>
      <c r="AN92" s="181">
        <v>50.567277600000217</v>
      </c>
      <c r="AO92" s="181">
        <v>2.4072775999999934</v>
      </c>
      <c r="AP92" s="181"/>
      <c r="AQ92" s="181"/>
      <c r="AR92" s="181"/>
      <c r="AS92" s="181"/>
      <c r="AT92" s="181"/>
      <c r="AU92" s="181"/>
      <c r="AV92" s="181"/>
      <c r="AW92" s="181"/>
      <c r="AX92" s="181"/>
      <c r="AY92" s="181"/>
      <c r="AZ92" s="181"/>
      <c r="BA92" s="181"/>
      <c r="BB92" s="181"/>
      <c r="BC92" s="181"/>
      <c r="BD92" s="181"/>
      <c r="BE92" s="181"/>
      <c r="BF92" s="181"/>
      <c r="BG92" s="181"/>
      <c r="BH92" s="181"/>
      <c r="BI92" s="181"/>
      <c r="BJ92" s="181"/>
      <c r="BK92">
        <v>3618.5332296355145</v>
      </c>
      <c r="BL92">
        <v>3614.1435567567942</v>
      </c>
      <c r="BM92">
        <v>-4.3896728787203756</v>
      </c>
    </row>
    <row r="93" spans="1:65">
      <c r="B93" s="194" t="s">
        <v>13</v>
      </c>
      <c r="C93" s="181">
        <v>27.263191126089676</v>
      </c>
      <c r="D93" s="181">
        <v>33.057143261328747</v>
      </c>
      <c r="E93" s="181">
        <v>5.7939521352390706</v>
      </c>
      <c r="F93" s="181">
        <v>182.31739130518849</v>
      </c>
      <c r="G93" s="181">
        <v>183.82450893463653</v>
      </c>
      <c r="H93" s="181">
        <v>1.5071176294480324</v>
      </c>
      <c r="I93" s="181">
        <v>42.589614666155043</v>
      </c>
      <c r="J93" s="181">
        <v>45.56554439579596</v>
      </c>
      <c r="K93" s="181">
        <v>2.9759297296409173</v>
      </c>
      <c r="L93" s="181">
        <v>44.588477348632807</v>
      </c>
      <c r="M93" s="181">
        <v>44.588239748632816</v>
      </c>
      <c r="N93" s="181">
        <v>-2.3759999999128922E-4</v>
      </c>
      <c r="O93" s="181">
        <v>43.701400638965524</v>
      </c>
      <c r="P93" s="181">
        <v>43.70116280136552</v>
      </c>
      <c r="Q93" s="181">
        <v>-2.3783760000384291E-4</v>
      </c>
      <c r="R93" s="181">
        <v>58.528984727244236</v>
      </c>
      <c r="S93" s="181">
        <v>58.528746894519692</v>
      </c>
      <c r="T93" s="181">
        <v>-2.3783272454380722E-4</v>
      </c>
      <c r="U93" s="181">
        <v>3.0225427682947204</v>
      </c>
      <c r="V93" s="181">
        <v>3.0223051682947197</v>
      </c>
      <c r="W93" s="181">
        <v>-2.376000000006151E-4</v>
      </c>
      <c r="X93" s="181">
        <v>7.3943433626911199</v>
      </c>
      <c r="Y93" s="181">
        <v>7.3941057626911206</v>
      </c>
      <c r="Z93" s="181">
        <v>-2.3759999999928283E-4</v>
      </c>
      <c r="AA93" s="181">
        <v>8.5547227179743999</v>
      </c>
      <c r="AB93" s="181">
        <v>8.9119734541300364</v>
      </c>
      <c r="AC93" s="181">
        <v>0.35725073615563652</v>
      </c>
      <c r="AD93" s="181">
        <v>6.8959475184204004</v>
      </c>
      <c r="AE93" s="181">
        <v>6.8957099184204003</v>
      </c>
      <c r="AF93" s="181">
        <v>-2.3760000000017101E-4</v>
      </c>
      <c r="AG93" s="181">
        <v>8.5002480363398405</v>
      </c>
      <c r="AH93" s="181">
        <v>8.5000101987398402</v>
      </c>
      <c r="AI93" s="181">
        <v>-2.3783760000029019E-4</v>
      </c>
      <c r="AJ93" s="181">
        <v>40.445511662270881</v>
      </c>
      <c r="AK93" s="181">
        <v>40.445273824670878</v>
      </c>
      <c r="AL93" s="181">
        <v>-2.3783760000384291E-4</v>
      </c>
      <c r="AM93" s="181">
        <v>7.1769455999999995E-2</v>
      </c>
      <c r="AN93" s="181">
        <v>7.1531856000000005E-2</v>
      </c>
      <c r="AO93" s="181">
        <v>-2.375999999999906E-4</v>
      </c>
      <c r="AP93" s="181"/>
      <c r="AQ93" s="181"/>
      <c r="AR93" s="181"/>
      <c r="AS93" s="181"/>
      <c r="AT93" s="181"/>
      <c r="AU93" s="181"/>
      <c r="AV93" s="181"/>
      <c r="AW93" s="181"/>
      <c r="AX93" s="181"/>
      <c r="AY93" s="181"/>
      <c r="AZ93" s="181"/>
      <c r="BA93" s="181"/>
      <c r="BB93" s="181"/>
      <c r="BC93" s="181"/>
      <c r="BD93" s="181"/>
      <c r="BE93" s="181"/>
      <c r="BF93" s="181"/>
      <c r="BG93" s="181"/>
      <c r="BH93" s="181"/>
      <c r="BI93" s="181"/>
      <c r="BJ93" s="181"/>
      <c r="BK93">
        <v>-0.83898410384605937</v>
      </c>
      <c r="BL93">
        <v>5.2672623255017627E-2</v>
      </c>
      <c r="BM93">
        <v>0.89165672710107702</v>
      </c>
    </row>
    <row r="94" spans="1:65">
      <c r="B94" s="194" t="s">
        <v>14</v>
      </c>
      <c r="C94" s="181"/>
      <c r="D94" s="181"/>
      <c r="E94" s="181">
        <v>0</v>
      </c>
      <c r="F94" s="181"/>
      <c r="G94" s="181"/>
      <c r="H94" s="181">
        <v>0</v>
      </c>
      <c r="I94" s="181"/>
      <c r="J94" s="181"/>
      <c r="K94" s="181">
        <v>0</v>
      </c>
      <c r="L94" s="181"/>
      <c r="M94" s="181"/>
      <c r="N94" s="181">
        <v>0</v>
      </c>
      <c r="O94" s="181"/>
      <c r="P94" s="181"/>
      <c r="Q94" s="181">
        <v>0</v>
      </c>
      <c r="R94" s="181"/>
      <c r="S94" s="181"/>
      <c r="T94" s="181">
        <v>0</v>
      </c>
      <c r="U94" s="181"/>
      <c r="V94" s="181"/>
      <c r="W94" s="181">
        <v>0</v>
      </c>
      <c r="X94" s="181"/>
      <c r="Y94" s="181"/>
      <c r="Z94" s="181">
        <v>0</v>
      </c>
      <c r="AA94" s="181"/>
      <c r="AB94" s="181"/>
      <c r="AC94" s="181">
        <v>0</v>
      </c>
      <c r="AD94" s="181"/>
      <c r="AE94" s="181"/>
      <c r="AF94" s="181">
        <v>0</v>
      </c>
      <c r="AG94" s="181"/>
      <c r="AH94" s="181"/>
      <c r="AI94" s="181">
        <v>0</v>
      </c>
      <c r="AJ94" s="181"/>
      <c r="AK94" s="181"/>
      <c r="AL94" s="181">
        <v>0</v>
      </c>
      <c r="AM94" s="181"/>
      <c r="AN94" s="181"/>
      <c r="AO94" s="181">
        <v>0</v>
      </c>
      <c r="AP94" s="181"/>
      <c r="AQ94" s="181"/>
      <c r="AR94" s="181"/>
      <c r="AS94" s="181"/>
      <c r="AT94" s="181"/>
      <c r="AU94" s="181"/>
      <c r="AV94" s="181"/>
      <c r="AW94" s="181"/>
      <c r="AX94" s="181"/>
      <c r="AY94" s="181"/>
      <c r="AZ94" s="181"/>
      <c r="BA94" s="181"/>
      <c r="BB94" s="181"/>
      <c r="BC94" s="181"/>
      <c r="BD94" s="181"/>
      <c r="BE94" s="181"/>
      <c r="BF94" s="181"/>
      <c r="BG94" s="181"/>
      <c r="BH94" s="181"/>
      <c r="BI94" s="181"/>
      <c r="BJ94" s="181"/>
      <c r="BM94">
        <v>0</v>
      </c>
    </row>
    <row r="95" spans="1:65">
      <c r="B95" s="194" t="s">
        <v>36</v>
      </c>
      <c r="C95" s="181"/>
      <c r="D95" s="181"/>
      <c r="E95" s="181">
        <v>0</v>
      </c>
      <c r="F95" s="181"/>
      <c r="G95" s="181"/>
      <c r="H95" s="181">
        <v>0</v>
      </c>
      <c r="I95" s="181"/>
      <c r="J95" s="181"/>
      <c r="K95" s="181">
        <v>0</v>
      </c>
      <c r="L95" s="181"/>
      <c r="M95" s="181"/>
      <c r="N95" s="181">
        <v>0</v>
      </c>
      <c r="O95" s="181"/>
      <c r="P95" s="181"/>
      <c r="Q95" s="181">
        <v>0</v>
      </c>
      <c r="R95" s="181"/>
      <c r="S95" s="181"/>
      <c r="T95" s="181">
        <v>0</v>
      </c>
      <c r="U95" s="181"/>
      <c r="V95" s="181"/>
      <c r="W95" s="181">
        <v>0</v>
      </c>
      <c r="X95" s="181"/>
      <c r="Y95" s="181"/>
      <c r="Z95" s="181">
        <v>0</v>
      </c>
      <c r="AA95" s="181"/>
      <c r="AB95" s="181"/>
      <c r="AC95" s="181">
        <v>0</v>
      </c>
      <c r="AD95" s="181"/>
      <c r="AE95" s="181"/>
      <c r="AF95" s="181">
        <v>0</v>
      </c>
      <c r="AG95" s="181"/>
      <c r="AH95" s="181"/>
      <c r="AI95" s="181">
        <v>0</v>
      </c>
      <c r="AJ95" s="181"/>
      <c r="AK95" s="181"/>
      <c r="AL95" s="181">
        <v>0</v>
      </c>
      <c r="AM95" s="181"/>
      <c r="AN95" s="181"/>
      <c r="AO95" s="181">
        <v>0</v>
      </c>
      <c r="AP95" s="181"/>
      <c r="AQ95" s="181"/>
      <c r="AR95" s="181"/>
      <c r="AS95" s="181"/>
      <c r="AT95" s="181"/>
      <c r="AU95" s="181"/>
      <c r="AV95" s="181"/>
      <c r="AW95" s="181"/>
      <c r="AX95" s="181"/>
      <c r="AY95" s="181"/>
      <c r="AZ95" s="181"/>
      <c r="BA95" s="181"/>
      <c r="BB95" s="181"/>
      <c r="BC95" s="181"/>
      <c r="BD95" s="181"/>
      <c r="BE95" s="181"/>
      <c r="BF95" s="181"/>
      <c r="BG95" s="181"/>
      <c r="BH95" s="181"/>
      <c r="BI95" s="181"/>
      <c r="BJ95" s="181"/>
      <c r="BM95">
        <v>0</v>
      </c>
    </row>
    <row r="96" spans="1:65">
      <c r="B96" s="194" t="s">
        <v>37</v>
      </c>
      <c r="C96" s="181">
        <v>0</v>
      </c>
      <c r="D96" s="181">
        <v>0</v>
      </c>
      <c r="E96" s="181">
        <v>0</v>
      </c>
      <c r="F96" s="181">
        <v>0</v>
      </c>
      <c r="G96" s="181">
        <v>0</v>
      </c>
      <c r="H96" s="181">
        <v>0</v>
      </c>
      <c r="I96" s="181">
        <v>0</v>
      </c>
      <c r="J96" s="181">
        <v>0</v>
      </c>
      <c r="K96" s="181">
        <v>0</v>
      </c>
      <c r="L96" s="181">
        <v>0</v>
      </c>
      <c r="M96" s="181">
        <v>0</v>
      </c>
      <c r="N96" s="181">
        <v>0</v>
      </c>
      <c r="O96" s="181">
        <v>0</v>
      </c>
      <c r="P96" s="181">
        <v>0</v>
      </c>
      <c r="Q96" s="181">
        <v>0</v>
      </c>
      <c r="R96" s="181">
        <v>0</v>
      </c>
      <c r="S96" s="181">
        <v>0</v>
      </c>
      <c r="T96" s="181">
        <v>0</v>
      </c>
      <c r="U96" s="181">
        <v>0</v>
      </c>
      <c r="V96" s="181">
        <v>0</v>
      </c>
      <c r="W96" s="181">
        <v>0</v>
      </c>
      <c r="X96" s="181">
        <v>0</v>
      </c>
      <c r="Y96" s="181">
        <v>0</v>
      </c>
      <c r="Z96" s="181">
        <v>0</v>
      </c>
      <c r="AA96" s="181">
        <v>0</v>
      </c>
      <c r="AB96" s="181">
        <v>0</v>
      </c>
      <c r="AC96" s="181">
        <v>0</v>
      </c>
      <c r="AD96" s="181">
        <v>0</v>
      </c>
      <c r="AE96" s="181">
        <v>0</v>
      </c>
      <c r="AF96" s="181">
        <v>0</v>
      </c>
      <c r="AG96" s="181">
        <v>0</v>
      </c>
      <c r="AH96" s="181">
        <v>0</v>
      </c>
      <c r="AI96" s="181">
        <v>0</v>
      </c>
      <c r="AJ96" s="181">
        <v>0</v>
      </c>
      <c r="AK96" s="181">
        <v>0</v>
      </c>
      <c r="AL96" s="181">
        <v>0</v>
      </c>
      <c r="AM96" s="181">
        <v>0</v>
      </c>
      <c r="AN96" s="181">
        <v>0</v>
      </c>
      <c r="AO96" s="181">
        <v>0</v>
      </c>
      <c r="AP96" s="181"/>
      <c r="AQ96" s="181"/>
      <c r="AR96" s="181"/>
      <c r="AS96" s="181"/>
      <c r="AT96" s="181"/>
      <c r="AU96" s="181"/>
      <c r="AV96" s="181"/>
      <c r="AW96" s="181"/>
      <c r="AX96" s="181"/>
      <c r="AY96" s="181"/>
      <c r="AZ96" s="181"/>
      <c r="BA96" s="181"/>
      <c r="BB96" s="181"/>
      <c r="BC96" s="181"/>
      <c r="BD96" s="181"/>
      <c r="BE96" s="181"/>
      <c r="BF96" s="181"/>
      <c r="BG96" s="181"/>
      <c r="BH96" s="181"/>
      <c r="BI96" s="181"/>
      <c r="BJ96" s="181"/>
      <c r="BK96">
        <v>0</v>
      </c>
      <c r="BL96">
        <v>0</v>
      </c>
      <c r="BM96">
        <v>0</v>
      </c>
    </row>
    <row r="97" spans="2:65">
      <c r="B97" s="194" t="s">
        <v>38</v>
      </c>
      <c r="C97" s="181">
        <v>0</v>
      </c>
      <c r="D97" s="181">
        <v>0</v>
      </c>
      <c r="E97" s="181">
        <v>0</v>
      </c>
      <c r="F97" s="181">
        <v>0</v>
      </c>
      <c r="G97" s="181">
        <v>0</v>
      </c>
      <c r="H97" s="181">
        <v>0</v>
      </c>
      <c r="I97" s="181">
        <v>0</v>
      </c>
      <c r="J97" s="181">
        <v>0</v>
      </c>
      <c r="K97" s="181">
        <v>0</v>
      </c>
      <c r="L97" s="181">
        <v>0</v>
      </c>
      <c r="M97" s="181">
        <v>0</v>
      </c>
      <c r="N97" s="181">
        <v>0</v>
      </c>
      <c r="O97" s="181">
        <v>0</v>
      </c>
      <c r="P97" s="181">
        <v>0</v>
      </c>
      <c r="Q97" s="181">
        <v>0</v>
      </c>
      <c r="R97" s="181">
        <v>0</v>
      </c>
      <c r="S97" s="181">
        <v>0</v>
      </c>
      <c r="T97" s="181">
        <v>0</v>
      </c>
      <c r="U97" s="181">
        <v>0</v>
      </c>
      <c r="V97" s="181">
        <v>0</v>
      </c>
      <c r="W97" s="181">
        <v>0</v>
      </c>
      <c r="X97" s="181">
        <v>0</v>
      </c>
      <c r="Y97" s="181">
        <v>0</v>
      </c>
      <c r="Z97" s="181">
        <v>0</v>
      </c>
      <c r="AA97" s="181">
        <v>0</v>
      </c>
      <c r="AB97" s="181">
        <v>0</v>
      </c>
      <c r="AC97" s="181">
        <v>0</v>
      </c>
      <c r="AD97" s="181">
        <v>0</v>
      </c>
      <c r="AE97" s="181">
        <v>0</v>
      </c>
      <c r="AF97" s="181">
        <v>0</v>
      </c>
      <c r="AG97" s="181">
        <v>0</v>
      </c>
      <c r="AH97" s="181">
        <v>0</v>
      </c>
      <c r="AI97" s="181">
        <v>0</v>
      </c>
      <c r="AJ97" s="181">
        <v>0</v>
      </c>
      <c r="AK97" s="181">
        <v>0</v>
      </c>
      <c r="AL97" s="181">
        <v>0</v>
      </c>
      <c r="AM97" s="181">
        <v>0</v>
      </c>
      <c r="AN97" s="181">
        <v>0</v>
      </c>
      <c r="AO97" s="181">
        <v>0</v>
      </c>
      <c r="AP97" s="181"/>
      <c r="AQ97" s="181"/>
      <c r="AR97" s="181"/>
      <c r="AS97" s="181"/>
      <c r="AT97" s="181"/>
      <c r="AU97" s="181"/>
      <c r="AV97" s="181"/>
      <c r="AW97" s="181"/>
      <c r="AX97" s="181"/>
      <c r="AY97" s="181"/>
      <c r="AZ97" s="181"/>
      <c r="BA97" s="181"/>
      <c r="BB97" s="181"/>
      <c r="BC97" s="181"/>
      <c r="BD97" s="181"/>
      <c r="BE97" s="181"/>
      <c r="BF97" s="181"/>
      <c r="BG97" s="181"/>
      <c r="BH97" s="181"/>
      <c r="BI97" s="181"/>
      <c r="BJ97" s="181"/>
      <c r="BK97">
        <v>0</v>
      </c>
      <c r="BL97">
        <v>0</v>
      </c>
      <c r="BM97">
        <v>0</v>
      </c>
    </row>
    <row r="98" spans="2:65">
      <c r="B98" s="194" t="s">
        <v>39</v>
      </c>
      <c r="C98" s="181">
        <v>15.535372853446475</v>
      </c>
      <c r="D98" s="181">
        <v>15.272861338791127</v>
      </c>
      <c r="E98" s="181">
        <v>-0.26251151465534761</v>
      </c>
      <c r="F98" s="181">
        <v>13.208829339172453</v>
      </c>
      <c r="G98" s="181">
        <v>13.172623236129718</v>
      </c>
      <c r="H98" s="181">
        <v>-3.6206103042735194E-2</v>
      </c>
      <c r="I98" s="181">
        <v>106.35964803248261</v>
      </c>
      <c r="J98" s="181">
        <v>108.92980244547581</v>
      </c>
      <c r="K98" s="181">
        <v>2.5701544129932046</v>
      </c>
      <c r="L98" s="181">
        <v>8.3010640324827136</v>
      </c>
      <c r="M98" s="181">
        <v>8.9429736357309828</v>
      </c>
      <c r="N98" s="181">
        <v>0.64190960324826918</v>
      </c>
      <c r="O98" s="181">
        <v>20.989332544482618</v>
      </c>
      <c r="P98" s="181">
        <v>21.631242147730884</v>
      </c>
      <c r="Q98" s="181">
        <v>0.64190960324826563</v>
      </c>
      <c r="R98" s="181">
        <v>17.494528032482613</v>
      </c>
      <c r="S98" s="181">
        <v>18.136437635730882</v>
      </c>
      <c r="T98" s="181">
        <v>0.64190960324826918</v>
      </c>
      <c r="U98" s="181">
        <v>20.050784032482614</v>
      </c>
      <c r="V98" s="181">
        <v>20.69269363573088</v>
      </c>
      <c r="W98" s="181">
        <v>0.64190960324826563</v>
      </c>
      <c r="X98" s="181">
        <v>59.580822424482612</v>
      </c>
      <c r="Y98" s="181">
        <v>60.222732027731027</v>
      </c>
      <c r="Z98" s="181">
        <v>0.64190960324841484</v>
      </c>
      <c r="AA98" s="181">
        <v>9.1917280324827129</v>
      </c>
      <c r="AB98" s="181">
        <v>10.659711539889942</v>
      </c>
      <c r="AC98" s="181">
        <v>1.4679835074072294</v>
      </c>
      <c r="AD98" s="181">
        <v>8.844520032482615</v>
      </c>
      <c r="AE98" s="181">
        <v>9.4864296357308824</v>
      </c>
      <c r="AF98" s="181">
        <v>0.6419096032482674</v>
      </c>
      <c r="AG98" s="181">
        <v>6.4341920324826143</v>
      </c>
      <c r="AH98" s="181">
        <v>7.0761011325308827</v>
      </c>
      <c r="AI98" s="181">
        <v>0.6419091000482684</v>
      </c>
      <c r="AJ98" s="181">
        <v>12.059968032482715</v>
      </c>
      <c r="AK98" s="181">
        <v>12.701877635730982</v>
      </c>
      <c r="AL98" s="181">
        <v>0.6419096032482674</v>
      </c>
      <c r="AM98" s="181">
        <v>8.9401280324826136</v>
      </c>
      <c r="AN98" s="181">
        <v>9.5820376357308827</v>
      </c>
      <c r="AO98" s="181">
        <v>0.64190960324826918</v>
      </c>
      <c r="AP98" s="181"/>
      <c r="AQ98" s="181"/>
      <c r="AR98" s="181"/>
      <c r="AS98" s="181"/>
      <c r="AT98" s="181"/>
      <c r="AU98" s="181"/>
      <c r="AV98" s="181"/>
      <c r="AW98" s="181"/>
      <c r="AX98" s="181"/>
      <c r="AY98" s="181"/>
      <c r="AZ98" s="181"/>
      <c r="BA98" s="181"/>
      <c r="BB98" s="181"/>
      <c r="BC98" s="181"/>
      <c r="BD98" s="181"/>
      <c r="BE98" s="181"/>
      <c r="BF98" s="181"/>
      <c r="BG98" s="181"/>
      <c r="BH98" s="181"/>
      <c r="BI98" s="181"/>
      <c r="BJ98" s="181"/>
      <c r="BK98">
        <v>260.49418530973452</v>
      </c>
      <c r="BL98">
        <v>260.26972043747031</v>
      </c>
      <c r="BM98">
        <v>-0.22446487226420686</v>
      </c>
    </row>
    <row r="99" spans="2:65">
      <c r="B99" s="194" t="s">
        <v>16</v>
      </c>
      <c r="C99" s="181"/>
      <c r="D99" s="181"/>
      <c r="E99" s="181">
        <v>0</v>
      </c>
      <c r="F99" s="181"/>
      <c r="G99" s="181"/>
      <c r="H99" s="181">
        <v>0</v>
      </c>
      <c r="I99" s="181"/>
      <c r="J99" s="181"/>
      <c r="K99" s="181">
        <v>0</v>
      </c>
      <c r="L99" s="181"/>
      <c r="M99" s="181"/>
      <c r="N99" s="181">
        <v>0</v>
      </c>
      <c r="O99" s="181"/>
      <c r="P99" s="181"/>
      <c r="Q99" s="181">
        <v>0</v>
      </c>
      <c r="R99" s="181"/>
      <c r="S99" s="181"/>
      <c r="T99" s="181">
        <v>0</v>
      </c>
      <c r="U99" s="181"/>
      <c r="V99" s="181"/>
      <c r="W99" s="181">
        <v>0</v>
      </c>
      <c r="X99" s="181"/>
      <c r="Y99" s="181"/>
      <c r="Z99" s="181">
        <v>0</v>
      </c>
      <c r="AA99" s="181"/>
      <c r="AB99" s="181"/>
      <c r="AC99" s="181">
        <v>0</v>
      </c>
      <c r="AD99" s="181"/>
      <c r="AE99" s="181"/>
      <c r="AF99" s="181">
        <v>0</v>
      </c>
      <c r="AG99" s="181"/>
      <c r="AH99" s="181"/>
      <c r="AI99" s="181">
        <v>0</v>
      </c>
      <c r="AJ99" s="181"/>
      <c r="AK99" s="181"/>
      <c r="AL99" s="181">
        <v>0</v>
      </c>
      <c r="AM99" s="181"/>
      <c r="AN99" s="181"/>
      <c r="AO99" s="181">
        <v>0</v>
      </c>
      <c r="AP99" s="181"/>
      <c r="AQ99" s="181"/>
      <c r="AR99" s="181"/>
      <c r="AS99" s="181"/>
      <c r="AT99" s="181"/>
      <c r="AU99" s="181"/>
      <c r="AV99" s="181"/>
      <c r="AW99" s="181"/>
      <c r="AX99" s="181"/>
      <c r="AY99" s="181"/>
      <c r="AZ99" s="181"/>
      <c r="BA99" s="181"/>
      <c r="BB99" s="181"/>
      <c r="BC99" s="181"/>
      <c r="BD99" s="181"/>
      <c r="BE99" s="181"/>
      <c r="BF99" s="181"/>
      <c r="BG99" s="181"/>
      <c r="BH99" s="181"/>
      <c r="BI99" s="181"/>
      <c r="BJ99" s="181"/>
      <c r="BM99">
        <v>0</v>
      </c>
    </row>
    <row r="100" spans="2:65">
      <c r="B100" s="194" t="s">
        <v>40</v>
      </c>
      <c r="C100" s="181">
        <v>82.99176045631711</v>
      </c>
      <c r="D100" s="181">
        <v>87.289033553059909</v>
      </c>
      <c r="E100" s="181">
        <v>4.2972730967427992</v>
      </c>
      <c r="F100" s="181">
        <v>48.307546487678799</v>
      </c>
      <c r="G100" s="181">
        <v>55.29021828767879</v>
      </c>
      <c r="H100" s="181">
        <v>6.9826717999999914</v>
      </c>
      <c r="I100" s="181">
        <v>-5.8135258677018857</v>
      </c>
      <c r="J100" s="181">
        <v>-0.44204156770188574</v>
      </c>
      <c r="K100" s="181">
        <v>5.3714842999999997</v>
      </c>
      <c r="L100" s="181">
        <v>20.090018753586595</v>
      </c>
      <c r="M100" s="181">
        <v>14.718534453586599</v>
      </c>
      <c r="N100" s="181">
        <v>-5.3714842999999952</v>
      </c>
      <c r="O100" s="181">
        <v>-31.02016317349625</v>
      </c>
      <c r="P100" s="181">
        <v>-25.648678873496248</v>
      </c>
      <c r="Q100" s="181">
        <v>5.3714843000000023</v>
      </c>
      <c r="R100" s="181">
        <v>-31.166810999999996</v>
      </c>
      <c r="S100" s="181">
        <v>-25.795326699999997</v>
      </c>
      <c r="T100" s="181">
        <v>5.3714842999999988</v>
      </c>
      <c r="U100" s="181">
        <v>-10.363019194607167</v>
      </c>
      <c r="V100" s="181">
        <v>-8.2774618162520266</v>
      </c>
      <c r="W100" s="181">
        <v>2.0855573783551407</v>
      </c>
      <c r="X100" s="181">
        <v>-21.48834255530976</v>
      </c>
      <c r="Y100" s="181">
        <v>-26.859826855309759</v>
      </c>
      <c r="Z100" s="181">
        <v>-5.3714842999999988</v>
      </c>
      <c r="AA100" s="181">
        <v>-0.62299250000000117</v>
      </c>
      <c r="AB100" s="181">
        <v>1.4488185416789399</v>
      </c>
      <c r="AC100" s="181">
        <v>2.071811041678941</v>
      </c>
      <c r="AD100" s="181">
        <v>-2.0047468999999984</v>
      </c>
      <c r="AE100" s="181">
        <v>-7.3762311999999994</v>
      </c>
      <c r="AF100" s="181">
        <v>-5.3714843000000005</v>
      </c>
      <c r="AG100" s="181">
        <v>3.973832447847601</v>
      </c>
      <c r="AH100" s="181">
        <v>-1.3976527114523998</v>
      </c>
      <c r="AI100" s="181">
        <v>-5.3714851593000006</v>
      </c>
      <c r="AJ100" s="181">
        <v>39.474379456336891</v>
      </c>
      <c r="AK100" s="181">
        <v>34.10289429703689</v>
      </c>
      <c r="AL100" s="181">
        <v>-5.3714851593000006</v>
      </c>
      <c r="AM100" s="181">
        <v>39.857771199999995</v>
      </c>
      <c r="AN100" s="181">
        <v>34.486286900000003</v>
      </c>
      <c r="AO100" s="181">
        <v>-5.3714842999999917</v>
      </c>
      <c r="AP100" s="181"/>
      <c r="AQ100" s="181"/>
      <c r="AR100" s="181"/>
      <c r="AS100" s="181"/>
      <c r="AT100" s="181"/>
      <c r="AU100" s="181"/>
      <c r="AV100" s="181"/>
      <c r="AW100" s="181"/>
      <c r="AX100" s="181"/>
      <c r="AY100" s="181"/>
      <c r="AZ100" s="181"/>
      <c r="BA100" s="181"/>
      <c r="BB100" s="181"/>
      <c r="BC100" s="181"/>
      <c r="BD100" s="181"/>
      <c r="BE100" s="181"/>
      <c r="BF100" s="181"/>
      <c r="BG100" s="181"/>
      <c r="BH100" s="181"/>
      <c r="BI100" s="181"/>
      <c r="BJ100" s="181"/>
      <c r="BK100">
        <v>631.82114668887925</v>
      </c>
      <c r="BL100">
        <v>622.005248914302</v>
      </c>
      <c r="BM100">
        <v>-9.8158977745772518</v>
      </c>
    </row>
    <row r="101" spans="2:65">
      <c r="B101" s="194" t="s">
        <v>41</v>
      </c>
      <c r="C101" s="181">
        <v>15.278164374699898</v>
      </c>
      <c r="D101" s="181">
        <v>15.2779143746999</v>
      </c>
      <c r="E101" s="181">
        <v>-2.49999999997641E-4</v>
      </c>
      <c r="F101" s="181">
        <v>152.00595691544999</v>
      </c>
      <c r="G101" s="181">
        <v>152.00620691545001</v>
      </c>
      <c r="H101" s="181">
        <v>2.5000000002250999E-4</v>
      </c>
      <c r="I101" s="181">
        <v>30.206382228949998</v>
      </c>
      <c r="J101" s="181">
        <v>30.621739469351454</v>
      </c>
      <c r="K101" s="181">
        <v>0.41535724040145539</v>
      </c>
      <c r="L101" s="181">
        <v>16.35627280025</v>
      </c>
      <c r="M101" s="181">
        <v>16.356022800249999</v>
      </c>
      <c r="N101" s="181">
        <v>-2.5000000000119371E-4</v>
      </c>
      <c r="O101" s="181">
        <v>11.721443728124999</v>
      </c>
      <c r="P101" s="181">
        <v>11.721665997273563</v>
      </c>
      <c r="Q101" s="181">
        <v>2.2226914856382507E-4</v>
      </c>
      <c r="R101" s="181">
        <v>2.8509195589749998</v>
      </c>
      <c r="S101" s="181">
        <v>9.9783331287732508</v>
      </c>
      <c r="T101" s="181">
        <v>7.127413569798251</v>
      </c>
      <c r="U101" s="181">
        <v>0.51516710297500001</v>
      </c>
      <c r="V101" s="181">
        <v>0.51491710297500004</v>
      </c>
      <c r="W101" s="181">
        <v>-2.4999999999997247E-4</v>
      </c>
      <c r="X101" s="181">
        <v>1.6397501217500001</v>
      </c>
      <c r="Y101" s="181">
        <v>1.63950012175</v>
      </c>
      <c r="Z101" s="181">
        <v>-2.5000000000008349E-4</v>
      </c>
      <c r="AA101" s="181">
        <v>3.79921275915</v>
      </c>
      <c r="AB101" s="181">
        <v>4.2204740410375994</v>
      </c>
      <c r="AC101" s="181">
        <v>0.42126128188759937</v>
      </c>
      <c r="AD101" s="181">
        <v>0.70199545135000008</v>
      </c>
      <c r="AE101" s="181">
        <v>0.70174545134999999</v>
      </c>
      <c r="AF101" s="181">
        <v>-2.5000000000008349E-4</v>
      </c>
      <c r="AG101" s="181">
        <v>1.3057097684749999</v>
      </c>
      <c r="AH101" s="181">
        <v>1.305459768475</v>
      </c>
      <c r="AI101" s="181">
        <v>-2.4999999999986144E-4</v>
      </c>
      <c r="AJ101" s="181">
        <v>0.775814673575</v>
      </c>
      <c r="AK101" s="181">
        <v>0.77556467357500003</v>
      </c>
      <c r="AL101" s="181">
        <v>-2.4999999999997247E-4</v>
      </c>
      <c r="AM101" s="181">
        <v>0</v>
      </c>
      <c r="AN101" s="181">
        <v>-2.4997176229953766E-4</v>
      </c>
      <c r="AO101" s="181">
        <v>-2.4997176229953766E-4</v>
      </c>
      <c r="AP101" s="181"/>
      <c r="AQ101" s="181"/>
      <c r="AR101" s="181"/>
      <c r="AS101" s="181"/>
      <c r="AT101" s="181"/>
      <c r="AU101" s="181"/>
      <c r="AV101" s="181"/>
      <c r="AW101" s="181"/>
      <c r="AX101" s="181"/>
      <c r="AY101" s="181"/>
      <c r="AZ101" s="181"/>
      <c r="BA101" s="181"/>
      <c r="BB101" s="181"/>
      <c r="BC101" s="181"/>
      <c r="BD101" s="181"/>
      <c r="BE101" s="181"/>
      <c r="BF101" s="181"/>
      <c r="BG101" s="181"/>
      <c r="BH101" s="181"/>
      <c r="BI101" s="181"/>
      <c r="BJ101" s="181"/>
      <c r="BK101">
        <v>0</v>
      </c>
      <c r="BL101">
        <v>0.90120899776036756</v>
      </c>
      <c r="BM101">
        <v>0.90120899776036756</v>
      </c>
    </row>
    <row r="102" spans="2:65" ht="15">
      <c r="B102" s="15" t="s">
        <v>17</v>
      </c>
      <c r="C102" s="181">
        <v>0</v>
      </c>
      <c r="D102" s="181">
        <v>0</v>
      </c>
      <c r="E102" s="181">
        <v>0</v>
      </c>
      <c r="F102" s="181">
        <v>0</v>
      </c>
      <c r="G102" s="181">
        <v>0</v>
      </c>
      <c r="H102" s="181">
        <v>0</v>
      </c>
      <c r="I102" s="181">
        <v>0</v>
      </c>
      <c r="J102" s="181">
        <v>0</v>
      </c>
      <c r="K102" s="181">
        <v>0</v>
      </c>
      <c r="L102" s="181">
        <v>0</v>
      </c>
      <c r="M102" s="181">
        <v>0</v>
      </c>
      <c r="N102" s="181">
        <v>0</v>
      </c>
      <c r="O102" s="181">
        <v>0</v>
      </c>
      <c r="P102" s="181">
        <v>0</v>
      </c>
      <c r="Q102" s="181">
        <v>0</v>
      </c>
      <c r="R102" s="181">
        <v>0</v>
      </c>
      <c r="S102" s="181">
        <v>0</v>
      </c>
      <c r="T102" s="181">
        <v>0</v>
      </c>
      <c r="U102" s="181">
        <v>0</v>
      </c>
      <c r="V102" s="181">
        <v>0</v>
      </c>
      <c r="W102" s="181">
        <v>0</v>
      </c>
      <c r="X102" s="181">
        <v>0</v>
      </c>
      <c r="Y102" s="181">
        <v>0</v>
      </c>
      <c r="Z102" s="181">
        <v>0</v>
      </c>
      <c r="AA102" s="181">
        <v>0</v>
      </c>
      <c r="AB102" s="181">
        <v>0</v>
      </c>
      <c r="AC102" s="181">
        <v>0</v>
      </c>
      <c r="AD102" s="181">
        <v>0</v>
      </c>
      <c r="AE102" s="181">
        <v>0</v>
      </c>
      <c r="AF102" s="181">
        <v>0</v>
      </c>
      <c r="AG102" s="181">
        <v>0</v>
      </c>
      <c r="AH102" s="181">
        <v>0</v>
      </c>
      <c r="AI102" s="181">
        <v>0</v>
      </c>
      <c r="AJ102" s="181">
        <v>0</v>
      </c>
      <c r="AK102" s="181">
        <v>0</v>
      </c>
      <c r="AL102" s="181">
        <v>0</v>
      </c>
      <c r="AM102" s="181">
        <v>0</v>
      </c>
      <c r="AN102" s="181">
        <v>0</v>
      </c>
      <c r="AO102" s="181">
        <v>0</v>
      </c>
      <c r="AP102" s="181"/>
      <c r="AQ102" s="181"/>
      <c r="AR102" s="181"/>
      <c r="AS102" s="181"/>
      <c r="AT102" s="181"/>
      <c r="AU102" s="181"/>
      <c r="AV102" s="181"/>
      <c r="AW102" s="181"/>
      <c r="AX102" s="181"/>
      <c r="AY102" s="181"/>
      <c r="AZ102" s="181"/>
      <c r="BA102" s="181"/>
      <c r="BB102" s="181"/>
      <c r="BC102" s="181"/>
      <c r="BD102" s="181"/>
      <c r="BE102" s="181"/>
      <c r="BF102" s="181"/>
      <c r="BG102" s="181"/>
      <c r="BH102" s="181"/>
      <c r="BI102" s="181"/>
      <c r="BJ102" s="181"/>
      <c r="BK102">
        <v>0</v>
      </c>
      <c r="BL102">
        <v>0</v>
      </c>
      <c r="BM102">
        <v>0</v>
      </c>
    </row>
    <row r="103" spans="2:65" ht="15">
      <c r="B103" s="15" t="s">
        <v>18</v>
      </c>
      <c r="C103" s="181"/>
      <c r="D103" s="181"/>
      <c r="E103" s="181">
        <v>0</v>
      </c>
      <c r="F103" s="181"/>
      <c r="G103" s="181"/>
      <c r="H103" s="181">
        <v>0</v>
      </c>
      <c r="I103" s="181"/>
      <c r="J103" s="181"/>
      <c r="K103" s="181">
        <v>0</v>
      </c>
      <c r="L103" s="181"/>
      <c r="M103" s="181"/>
      <c r="N103" s="181">
        <v>0</v>
      </c>
      <c r="O103" s="181"/>
      <c r="P103" s="181"/>
      <c r="Q103" s="181">
        <v>0</v>
      </c>
      <c r="R103" s="181"/>
      <c r="S103" s="181"/>
      <c r="T103" s="181">
        <v>0</v>
      </c>
      <c r="U103" s="181"/>
      <c r="V103" s="181"/>
      <c r="W103" s="181">
        <v>0</v>
      </c>
      <c r="X103" s="181"/>
      <c r="Y103" s="181"/>
      <c r="Z103" s="181">
        <v>0</v>
      </c>
      <c r="AA103" s="181"/>
      <c r="AB103" s="181"/>
      <c r="AC103" s="181">
        <v>0</v>
      </c>
      <c r="AD103" s="181"/>
      <c r="AE103" s="181"/>
      <c r="AF103" s="181">
        <v>0</v>
      </c>
      <c r="AG103" s="181"/>
      <c r="AH103" s="181"/>
      <c r="AI103" s="181">
        <v>0</v>
      </c>
      <c r="AJ103" s="181"/>
      <c r="AK103" s="181"/>
      <c r="AL103" s="181">
        <v>0</v>
      </c>
      <c r="AM103" s="181"/>
      <c r="AN103" s="181"/>
      <c r="AO103" s="181">
        <v>0</v>
      </c>
      <c r="AP103" s="181"/>
      <c r="AQ103" s="181"/>
      <c r="AR103" s="181"/>
      <c r="AS103" s="181"/>
      <c r="AT103" s="181"/>
      <c r="AU103" s="181"/>
      <c r="AV103" s="181"/>
      <c r="AW103" s="181"/>
      <c r="AX103" s="181"/>
      <c r="AY103" s="181"/>
      <c r="AZ103" s="181"/>
      <c r="BA103" s="181"/>
      <c r="BB103" s="181"/>
      <c r="BC103" s="181"/>
      <c r="BD103" s="181"/>
      <c r="BE103" s="181"/>
      <c r="BF103" s="181"/>
      <c r="BG103" s="181"/>
      <c r="BH103" s="181"/>
      <c r="BI103" s="181"/>
      <c r="BJ103" s="181"/>
      <c r="BM103">
        <v>0</v>
      </c>
    </row>
    <row r="104" spans="2:65">
      <c r="B104" s="194" t="s">
        <v>42</v>
      </c>
      <c r="C104" s="181">
        <v>8.4810983427013724</v>
      </c>
      <c r="D104" s="181">
        <v>8.253673424608639</v>
      </c>
      <c r="E104" s="181">
        <v>-0.22742491809273346</v>
      </c>
      <c r="F104" s="181">
        <v>1.75</v>
      </c>
      <c r="G104" s="181">
        <v>0.899466328769568</v>
      </c>
      <c r="H104" s="181">
        <v>-0.850533671230432</v>
      </c>
      <c r="I104" s="181">
        <v>0</v>
      </c>
      <c r="J104" s="181">
        <v>-0.80800698766890899</v>
      </c>
      <c r="K104" s="181">
        <v>-0.80800698766890899</v>
      </c>
      <c r="L104" s="181">
        <v>0</v>
      </c>
      <c r="M104" s="181">
        <v>-0.76760663828546605</v>
      </c>
      <c r="N104" s="181">
        <v>-0.76760663828546605</v>
      </c>
      <c r="O104" s="181">
        <v>0</v>
      </c>
      <c r="P104" s="181">
        <v>-0.7292263063711919</v>
      </c>
      <c r="Q104" s="181">
        <v>-0.7292263063711919</v>
      </c>
      <c r="R104" s="181">
        <v>0</v>
      </c>
      <c r="S104" s="181">
        <v>-0.6927649910526309</v>
      </c>
      <c r="T104" s="181">
        <v>-0.6927649910526309</v>
      </c>
      <c r="U104" s="181">
        <v>0</v>
      </c>
      <c r="V104" s="181">
        <v>-0.64676446565376366</v>
      </c>
      <c r="W104" s="181">
        <v>-0.64676446565376366</v>
      </c>
      <c r="X104" s="181">
        <v>0</v>
      </c>
      <c r="Y104" s="181">
        <v>-0.62578851973368144</v>
      </c>
      <c r="Z104" s="181">
        <v>-0.62578851973368144</v>
      </c>
      <c r="AA104" s="181">
        <v>7</v>
      </c>
      <c r="AB104" s="181">
        <v>6.9956166963753592</v>
      </c>
      <c r="AC104" s="181">
        <v>-4.3833036246407886E-3</v>
      </c>
      <c r="AD104" s="181">
        <v>0</v>
      </c>
      <c r="AE104" s="181">
        <v>-0.62422404843434642</v>
      </c>
      <c r="AF104" s="181">
        <v>-0.62422404843434642</v>
      </c>
      <c r="AG104" s="181">
        <v>0</v>
      </c>
      <c r="AH104" s="181">
        <v>0.59301284601262894</v>
      </c>
      <c r="AI104" s="181">
        <v>0.59301284601262894</v>
      </c>
      <c r="AJ104" s="181">
        <v>0</v>
      </c>
      <c r="AK104" s="181">
        <v>0.62266345039658899</v>
      </c>
      <c r="AL104" s="181">
        <v>0.62266345039658899</v>
      </c>
      <c r="AM104" s="181">
        <v>0</v>
      </c>
      <c r="AN104" s="181">
        <v>-0.65379658013863895</v>
      </c>
      <c r="AO104" s="181">
        <v>-0.65379658013863895</v>
      </c>
      <c r="AP104" s="181"/>
      <c r="AQ104" s="181"/>
      <c r="AR104" s="181"/>
      <c r="AS104" s="181"/>
      <c r="AT104" s="181"/>
      <c r="AU104" s="181"/>
      <c r="AV104" s="181"/>
      <c r="AW104" s="181"/>
      <c r="AX104" s="181"/>
      <c r="AY104" s="181"/>
      <c r="AZ104" s="181"/>
      <c r="BA104" s="181"/>
      <c r="BB104" s="181"/>
      <c r="BC104" s="181"/>
      <c r="BD104" s="181"/>
      <c r="BE104" s="181"/>
      <c r="BF104" s="181"/>
      <c r="BG104" s="181"/>
      <c r="BH104" s="181"/>
      <c r="BI104" s="181"/>
      <c r="BJ104" s="181"/>
      <c r="BK104">
        <v>0</v>
      </c>
      <c r="BL104">
        <v>0.27758625369581652</v>
      </c>
      <c r="BM104">
        <v>0.27758625369581652</v>
      </c>
    </row>
    <row r="105" spans="2:65">
      <c r="B105" s="194" t="s">
        <v>43</v>
      </c>
      <c r="C105" s="181">
        <v>-4.3923494986350846</v>
      </c>
      <c r="D105" s="181">
        <v>-5.2710193983620997</v>
      </c>
      <c r="E105" s="181">
        <v>-0.87866989972701504</v>
      </c>
      <c r="F105" s="181">
        <v>0</v>
      </c>
      <c r="G105" s="181">
        <v>-2.000000000000002E-4</v>
      </c>
      <c r="H105" s="181">
        <v>-2.000000000000002E-4</v>
      </c>
      <c r="I105" s="181">
        <v>0</v>
      </c>
      <c r="J105" s="181">
        <v>-2.000000000000002E-4</v>
      </c>
      <c r="K105" s="181">
        <v>-2.000000000000002E-4</v>
      </c>
      <c r="L105" s="181">
        <v>0</v>
      </c>
      <c r="M105" s="181">
        <v>-2.000000000000002E-4</v>
      </c>
      <c r="N105" s="181">
        <v>-2.000000000000002E-4</v>
      </c>
      <c r="O105" s="181">
        <v>0</v>
      </c>
      <c r="P105" s="181">
        <v>-1.9999999999997797E-4</v>
      </c>
      <c r="Q105" s="181">
        <v>-1.9999999999997797E-4</v>
      </c>
      <c r="R105" s="181">
        <v>0</v>
      </c>
      <c r="S105" s="181">
        <v>-2.000000000000002E-4</v>
      </c>
      <c r="T105" s="181">
        <v>-2.000000000000002E-4</v>
      </c>
      <c r="U105" s="181">
        <v>0</v>
      </c>
      <c r="V105" s="181">
        <v>-2.0000000000000001E-4</v>
      </c>
      <c r="W105" s="181">
        <v>-2.0000000000000001E-4</v>
      </c>
      <c r="X105" s="181">
        <v>0</v>
      </c>
      <c r="Y105" s="181">
        <v>-2.0000000000000001E-4</v>
      </c>
      <c r="Z105" s="181">
        <v>-2.0000000000000001E-4</v>
      </c>
      <c r="AA105" s="181">
        <v>0</v>
      </c>
      <c r="AB105" s="181">
        <v>0.29693385199312022</v>
      </c>
      <c r="AC105" s="181">
        <v>0.29693385199312022</v>
      </c>
      <c r="AD105" s="181">
        <v>0</v>
      </c>
      <c r="AE105" s="181">
        <v>-2.0000000000000001E-4</v>
      </c>
      <c r="AF105" s="181">
        <v>-2.0000000000000001E-4</v>
      </c>
      <c r="AG105" s="181">
        <v>0</v>
      </c>
      <c r="AH105" s="181">
        <v>-1.9999999999993358E-4</v>
      </c>
      <c r="AI105" s="181">
        <v>-1.9999999999993358E-4</v>
      </c>
      <c r="AJ105" s="181">
        <v>0</v>
      </c>
      <c r="AK105" s="181">
        <v>-2.000000000000002E-4</v>
      </c>
      <c r="AL105" s="181">
        <v>-2.000000000000002E-4</v>
      </c>
      <c r="AM105" s="181">
        <v>0</v>
      </c>
      <c r="AN105" s="181">
        <v>-2.0000000000000001E-4</v>
      </c>
      <c r="AO105" s="181">
        <v>-2.0000000000000001E-4</v>
      </c>
      <c r="AP105" s="181"/>
      <c r="AQ105" s="181"/>
      <c r="AR105" s="181"/>
      <c r="AS105" s="181"/>
      <c r="AT105" s="181"/>
      <c r="AU105" s="181"/>
      <c r="AV105" s="181"/>
      <c r="AW105" s="181"/>
      <c r="AX105" s="181"/>
      <c r="AY105" s="181"/>
      <c r="AZ105" s="181"/>
      <c r="BA105" s="181"/>
      <c r="BB105" s="181"/>
      <c r="BC105" s="181"/>
      <c r="BD105" s="181"/>
      <c r="BE105" s="181"/>
      <c r="BF105" s="181"/>
      <c r="BG105" s="181"/>
      <c r="BH105" s="181"/>
      <c r="BI105" s="181"/>
      <c r="BJ105" s="181"/>
      <c r="BK105">
        <v>6.3188823477800007</v>
      </c>
      <c r="BL105">
        <v>6.3187823477800009</v>
      </c>
      <c r="BM105">
        <v>-9.9999999999766942E-5</v>
      </c>
    </row>
    <row r="106" spans="2:65" ht="15">
      <c r="B106" s="15" t="s">
        <v>19</v>
      </c>
      <c r="C106" s="181">
        <v>687.33288116220024</v>
      </c>
      <c r="D106" s="181">
        <v>686.43406552852434</v>
      </c>
      <c r="E106" s="181">
        <v>-0.89881563367589479</v>
      </c>
      <c r="F106" s="181">
        <v>98.374350000000007</v>
      </c>
      <c r="G106" s="181">
        <v>82.290813900000003</v>
      </c>
      <c r="H106" s="181">
        <v>-16.083536100000003</v>
      </c>
      <c r="I106" s="181">
        <v>36.722850000000001</v>
      </c>
      <c r="J106" s="181">
        <v>17.529320495311637</v>
      </c>
      <c r="K106" s="181">
        <v>-19.193529504688364</v>
      </c>
      <c r="L106" s="181">
        <v>22.916023380000002</v>
      </c>
      <c r="M106" s="181">
        <v>4.106364465405405</v>
      </c>
      <c r="N106" s="181">
        <v>-18.809658914594596</v>
      </c>
      <c r="O106" s="181">
        <v>22.78425</v>
      </c>
      <c r="P106" s="181">
        <v>4.3507837275972978</v>
      </c>
      <c r="Q106" s="181">
        <v>-18.433466272402704</v>
      </c>
      <c r="R106" s="181">
        <v>28.4133</v>
      </c>
      <c r="S106" s="181">
        <v>10.348503589145347</v>
      </c>
      <c r="T106" s="181">
        <v>-18.064796410854655</v>
      </c>
      <c r="U106" s="181">
        <v>30.153373380000001</v>
      </c>
      <c r="V106" s="181">
        <v>12.449872897362431</v>
      </c>
      <c r="W106" s="181">
        <v>-17.703500482637573</v>
      </c>
      <c r="X106" s="181">
        <v>63.214874820000006</v>
      </c>
      <c r="Y106" s="181">
        <v>47.131338720000002</v>
      </c>
      <c r="Z106" s="181">
        <v>-16.083536100000003</v>
      </c>
      <c r="AA106" s="181">
        <v>3.2166000000000001</v>
      </c>
      <c r="AB106" s="181">
        <v>0.9038887701548699</v>
      </c>
      <c r="AC106" s="181">
        <v>-2.3127112298451302</v>
      </c>
      <c r="AD106" s="181">
        <v>3.8914022258940002</v>
      </c>
      <c r="AE106" s="181">
        <v>-13.90266511844831</v>
      </c>
      <c r="AF106" s="181">
        <v>-17.794067344342309</v>
      </c>
      <c r="AG106" s="181">
        <v>28.986927000000001</v>
      </c>
      <c r="AH106" s="181">
        <v>12.84627390945451</v>
      </c>
      <c r="AI106" s="181">
        <v>-16.140653090545491</v>
      </c>
      <c r="AJ106" s="181">
        <v>4.2351900000000002</v>
      </c>
      <c r="AK106" s="181">
        <v>-12.315966424733576</v>
      </c>
      <c r="AL106" s="181">
        <v>-16.551156424733577</v>
      </c>
      <c r="AM106" s="181">
        <v>0</v>
      </c>
      <c r="AN106" s="181">
        <v>-16.784349685038229</v>
      </c>
      <c r="AO106" s="181">
        <v>-16.784349685038229</v>
      </c>
      <c r="AP106" s="181"/>
      <c r="AQ106" s="181"/>
      <c r="AR106" s="181"/>
      <c r="AS106" s="181"/>
      <c r="AT106" s="181"/>
      <c r="AU106" s="181"/>
      <c r="AV106" s="181"/>
      <c r="AW106" s="181"/>
      <c r="AX106" s="181"/>
      <c r="AY106" s="181"/>
      <c r="AZ106" s="181"/>
      <c r="BA106" s="181"/>
      <c r="BB106" s="181"/>
      <c r="BC106" s="181"/>
      <c r="BD106" s="181"/>
      <c r="BE106" s="181"/>
      <c r="BF106" s="181"/>
      <c r="BG106" s="181"/>
      <c r="BH106" s="181"/>
      <c r="BI106" s="181"/>
      <c r="BJ106" s="181"/>
      <c r="BK106">
        <v>0</v>
      </c>
      <c r="BL106">
        <v>5.1353419748060238</v>
      </c>
      <c r="BM106">
        <v>5.1353419748060238</v>
      </c>
    </row>
    <row r="107" spans="2:65" ht="15">
      <c r="B107" s="15" t="s">
        <v>20</v>
      </c>
      <c r="C107" s="181"/>
      <c r="D107" s="181"/>
      <c r="E107" s="181">
        <v>0</v>
      </c>
      <c r="F107" s="181"/>
      <c r="G107" s="181"/>
      <c r="H107" s="181">
        <v>0</v>
      </c>
      <c r="I107" s="181"/>
      <c r="J107" s="181"/>
      <c r="K107" s="181">
        <v>0</v>
      </c>
      <c r="L107" s="181"/>
      <c r="M107" s="181"/>
      <c r="N107" s="181">
        <v>0</v>
      </c>
      <c r="O107" s="181"/>
      <c r="P107" s="181"/>
      <c r="Q107" s="181">
        <v>0</v>
      </c>
      <c r="R107" s="181"/>
      <c r="S107" s="181"/>
      <c r="T107" s="181">
        <v>0</v>
      </c>
      <c r="U107" s="181"/>
      <c r="V107" s="181"/>
      <c r="W107" s="181">
        <v>0</v>
      </c>
      <c r="X107" s="181"/>
      <c r="Y107" s="181"/>
      <c r="Z107" s="181">
        <v>0</v>
      </c>
      <c r="AA107" s="181"/>
      <c r="AB107" s="181"/>
      <c r="AC107" s="181">
        <v>0</v>
      </c>
      <c r="AD107" s="181"/>
      <c r="AE107" s="181"/>
      <c r="AF107" s="181">
        <v>0</v>
      </c>
      <c r="AG107" s="181"/>
      <c r="AH107" s="181"/>
      <c r="AI107" s="181">
        <v>0</v>
      </c>
      <c r="AJ107" s="181"/>
      <c r="AK107" s="181"/>
      <c r="AL107" s="181">
        <v>0</v>
      </c>
      <c r="AM107" s="181"/>
      <c r="AN107" s="181"/>
      <c r="AO107" s="181">
        <v>0</v>
      </c>
      <c r="AP107" s="181"/>
      <c r="AQ107" s="181"/>
      <c r="AR107" s="181"/>
      <c r="AS107" s="181"/>
      <c r="AT107" s="181"/>
      <c r="AU107" s="181"/>
      <c r="AV107" s="181"/>
      <c r="AW107" s="181"/>
      <c r="AX107" s="181"/>
      <c r="AY107" s="181"/>
      <c r="AZ107" s="181"/>
      <c r="BA107" s="181"/>
      <c r="BB107" s="181"/>
      <c r="BC107" s="181"/>
      <c r="BD107" s="181"/>
      <c r="BE107" s="181"/>
      <c r="BF107" s="181"/>
      <c r="BG107" s="181"/>
      <c r="BH107" s="181"/>
      <c r="BI107" s="181"/>
      <c r="BJ107" s="181"/>
      <c r="BM107">
        <v>0</v>
      </c>
    </row>
    <row r="108" spans="2:65">
      <c r="B108" s="194" t="s">
        <v>44</v>
      </c>
      <c r="C108" s="181">
        <v>124.2164998888783</v>
      </c>
      <c r="D108" s="181">
        <v>122.38177503501483</v>
      </c>
      <c r="E108" s="181">
        <v>-1.8347248538634773</v>
      </c>
      <c r="F108" s="181">
        <v>-12.517677144</v>
      </c>
      <c r="G108" s="181">
        <v>-14.886527544000002</v>
      </c>
      <c r="H108" s="181">
        <v>-2.3688504000000012</v>
      </c>
      <c r="I108" s="181">
        <v>0</v>
      </c>
      <c r="J108" s="181">
        <v>-2.1499553498202966</v>
      </c>
      <c r="K108" s="181">
        <v>-2.1499553498202966</v>
      </c>
      <c r="L108" s="181">
        <v>-5.04</v>
      </c>
      <c r="M108" s="181">
        <v>-5.5440504000000006</v>
      </c>
      <c r="N108" s="181">
        <v>-0.50405040000000056</v>
      </c>
      <c r="O108" s="181">
        <v>0</v>
      </c>
      <c r="P108" s="181">
        <v>1.2382183716110697</v>
      </c>
      <c r="Q108" s="181">
        <v>1.2382183716110697</v>
      </c>
      <c r="R108" s="181">
        <v>0</v>
      </c>
      <c r="S108" s="181">
        <v>-2.0208396022561104</v>
      </c>
      <c r="T108" s="181">
        <v>-2.0208396022561104</v>
      </c>
      <c r="U108" s="181">
        <v>-5.04</v>
      </c>
      <c r="V108" s="181">
        <v>-3.5279495999999999</v>
      </c>
      <c r="W108" s="181">
        <v>1.5120504000000001</v>
      </c>
      <c r="X108" s="181">
        <v>-10.08</v>
      </c>
      <c r="Y108" s="181">
        <v>-8.0997259264626944</v>
      </c>
      <c r="Z108" s="181">
        <v>1.9802740735373057</v>
      </c>
      <c r="AA108" s="181">
        <v>0</v>
      </c>
      <c r="AB108" s="181">
        <v>9.0295452341806318E-2</v>
      </c>
      <c r="AC108" s="181">
        <v>9.0295452341806318E-2</v>
      </c>
      <c r="AD108" s="181">
        <v>-10.08</v>
      </c>
      <c r="AE108" s="181">
        <v>-8.0469717568631651</v>
      </c>
      <c r="AF108" s="181">
        <v>2.0330282431368349</v>
      </c>
      <c r="AG108" s="181">
        <v>0</v>
      </c>
      <c r="AH108" s="181">
        <v>1.623968474714611</v>
      </c>
      <c r="AI108" s="181">
        <v>1.623968474714611</v>
      </c>
      <c r="AJ108" s="181">
        <v>0</v>
      </c>
      <c r="AK108" s="181">
        <v>1.6564478442089006</v>
      </c>
      <c r="AL108" s="181">
        <v>1.6564478442089006</v>
      </c>
      <c r="AM108" s="181">
        <v>-15.120000000000001</v>
      </c>
      <c r="AN108" s="181">
        <v>-13.077171361979669</v>
      </c>
      <c r="AO108" s="181">
        <v>2.0428286380203318</v>
      </c>
      <c r="AP108" s="181"/>
      <c r="AQ108" s="181"/>
      <c r="AR108" s="181"/>
      <c r="AS108" s="181"/>
      <c r="AT108" s="181"/>
      <c r="AU108" s="181"/>
      <c r="AV108" s="181"/>
      <c r="AW108" s="181"/>
      <c r="AX108" s="181"/>
      <c r="AY108" s="181"/>
      <c r="AZ108" s="181"/>
      <c r="BA108" s="181"/>
      <c r="BB108" s="181"/>
      <c r="BC108" s="181"/>
      <c r="BD108" s="181"/>
      <c r="BE108" s="181"/>
      <c r="BF108" s="181"/>
      <c r="BG108" s="181"/>
      <c r="BH108" s="181"/>
      <c r="BI108" s="181"/>
      <c r="BJ108" s="181"/>
      <c r="BK108">
        <v>0</v>
      </c>
      <c r="BL108">
        <v>4.414775475061818</v>
      </c>
      <c r="BM108">
        <v>4.414775475061818</v>
      </c>
    </row>
    <row r="109" spans="2:65">
      <c r="B109" s="194" t="s">
        <v>45</v>
      </c>
      <c r="C109" s="181">
        <v>0</v>
      </c>
      <c r="D109" s="181">
        <v>0</v>
      </c>
      <c r="E109" s="181">
        <v>0</v>
      </c>
      <c r="F109" s="181">
        <v>0</v>
      </c>
      <c r="G109" s="181">
        <v>0</v>
      </c>
      <c r="H109" s="181">
        <v>0</v>
      </c>
      <c r="I109" s="181">
        <v>0</v>
      </c>
      <c r="J109" s="181">
        <v>0</v>
      </c>
      <c r="K109" s="181">
        <v>0</v>
      </c>
      <c r="L109" s="181">
        <v>0</v>
      </c>
      <c r="M109" s="181">
        <v>0</v>
      </c>
      <c r="N109" s="181">
        <v>0</v>
      </c>
      <c r="O109" s="181">
        <v>0</v>
      </c>
      <c r="P109" s="181">
        <v>0</v>
      </c>
      <c r="Q109" s="181">
        <v>0</v>
      </c>
      <c r="R109" s="181">
        <v>0</v>
      </c>
      <c r="S109" s="181">
        <v>0</v>
      </c>
      <c r="T109" s="181">
        <v>0</v>
      </c>
      <c r="U109" s="181">
        <v>0</v>
      </c>
      <c r="V109" s="181">
        <v>0</v>
      </c>
      <c r="W109" s="181">
        <v>0</v>
      </c>
      <c r="X109" s="181">
        <v>0</v>
      </c>
      <c r="Y109" s="181">
        <v>0</v>
      </c>
      <c r="Z109" s="181">
        <v>0</v>
      </c>
      <c r="AA109" s="181">
        <v>0</v>
      </c>
      <c r="AB109" s="181">
        <v>0</v>
      </c>
      <c r="AC109" s="181">
        <v>0</v>
      </c>
      <c r="AD109" s="181">
        <v>0</v>
      </c>
      <c r="AE109" s="181">
        <v>0</v>
      </c>
      <c r="AF109" s="181">
        <v>0</v>
      </c>
      <c r="AG109" s="181">
        <v>0</v>
      </c>
      <c r="AH109" s="181">
        <v>0</v>
      </c>
      <c r="AI109" s="181">
        <v>0</v>
      </c>
      <c r="AJ109" s="181">
        <v>0</v>
      </c>
      <c r="AK109" s="181">
        <v>0</v>
      </c>
      <c r="AL109" s="181">
        <v>0</v>
      </c>
      <c r="AM109" s="181">
        <v>0</v>
      </c>
      <c r="AN109" s="181">
        <v>0</v>
      </c>
      <c r="AO109" s="181">
        <v>0</v>
      </c>
      <c r="AP109" s="181"/>
      <c r="AQ109" s="181"/>
      <c r="AR109" s="181"/>
      <c r="AS109" s="181"/>
      <c r="AT109" s="181"/>
      <c r="AU109" s="181"/>
      <c r="AV109" s="181"/>
      <c r="AW109" s="181"/>
      <c r="AX109" s="181"/>
      <c r="AY109" s="181"/>
      <c r="AZ109" s="181"/>
      <c r="BA109" s="181"/>
      <c r="BB109" s="181"/>
      <c r="BC109" s="181"/>
      <c r="BD109" s="181"/>
      <c r="BE109" s="181"/>
      <c r="BF109" s="181"/>
      <c r="BG109" s="181"/>
      <c r="BH109" s="181"/>
      <c r="BI109" s="181"/>
      <c r="BJ109" s="181"/>
      <c r="BK109">
        <v>0</v>
      </c>
      <c r="BL109">
        <v>0</v>
      </c>
      <c r="BM109">
        <v>0</v>
      </c>
    </row>
    <row r="110" spans="2:65">
      <c r="B110" s="194" t="s">
        <v>46</v>
      </c>
      <c r="C110" s="181">
        <v>9.9822936515114797</v>
      </c>
      <c r="D110" s="181">
        <v>9.0625867138406058</v>
      </c>
      <c r="E110" s="181">
        <v>-0.91970693767087397</v>
      </c>
      <c r="F110" s="181">
        <v>11.691884207500001</v>
      </c>
      <c r="G110" s="181">
        <v>9.6086759075000003</v>
      </c>
      <c r="H110" s="181">
        <v>-2.0832083000000008</v>
      </c>
      <c r="I110" s="181">
        <v>0</v>
      </c>
      <c r="J110" s="181">
        <v>-0.37363355242681212</v>
      </c>
      <c r="K110" s="181">
        <v>-0.37363355242681212</v>
      </c>
      <c r="L110" s="181">
        <v>0</v>
      </c>
      <c r="M110" s="181">
        <v>-0.36616088137827546</v>
      </c>
      <c r="N110" s="181">
        <v>-0.36616088137827546</v>
      </c>
      <c r="O110" s="181">
        <v>0</v>
      </c>
      <c r="P110" s="181">
        <v>0.35883766375071069</v>
      </c>
      <c r="Q110" s="181">
        <v>0.35883766375071069</v>
      </c>
      <c r="R110" s="181">
        <v>0</v>
      </c>
      <c r="S110" s="181">
        <v>0.36601441702572407</v>
      </c>
      <c r="T110" s="181">
        <v>0.36601441702572407</v>
      </c>
      <c r="U110" s="181">
        <v>0</v>
      </c>
      <c r="V110" s="181">
        <v>0.37333491366623939</v>
      </c>
      <c r="W110" s="181">
        <v>0.37333491366623939</v>
      </c>
      <c r="X110" s="181">
        <v>0</v>
      </c>
      <c r="Y110" s="181">
        <v>-0.38080139947356467</v>
      </c>
      <c r="Z110" s="181">
        <v>-0.38080139947356467</v>
      </c>
      <c r="AA110" s="181">
        <v>0</v>
      </c>
      <c r="AB110" s="181">
        <v>0.37318537148409242</v>
      </c>
      <c r="AC110" s="181">
        <v>0.37318537148409242</v>
      </c>
      <c r="AD110" s="181">
        <v>0</v>
      </c>
      <c r="AE110" s="181">
        <v>4.9429290360451635E-2</v>
      </c>
      <c r="AF110" s="181">
        <v>4.9429290360451635E-2</v>
      </c>
      <c r="AG110" s="181">
        <v>0</v>
      </c>
      <c r="AH110" s="181">
        <v>0.37303609708008367</v>
      </c>
      <c r="AI110" s="181">
        <v>0.37303609708008367</v>
      </c>
      <c r="AJ110" s="181">
        <v>0</v>
      </c>
      <c r="AK110" s="181">
        <v>0.38049681902168547</v>
      </c>
      <c r="AL110" s="181">
        <v>0.38049681902168547</v>
      </c>
      <c r="AM110" s="181">
        <v>0</v>
      </c>
      <c r="AN110" s="181">
        <v>-0.36627007137237833</v>
      </c>
      <c r="AO110" s="181">
        <v>-0.36627007137237833</v>
      </c>
      <c r="AP110" s="181"/>
      <c r="AQ110" s="181"/>
      <c r="AR110" s="181"/>
      <c r="AS110" s="181"/>
      <c r="AT110" s="181"/>
      <c r="AU110" s="181"/>
      <c r="AV110" s="181"/>
      <c r="AW110" s="181"/>
      <c r="AX110" s="181"/>
      <c r="AY110" s="181"/>
      <c r="AZ110" s="181"/>
      <c r="BA110" s="181"/>
      <c r="BB110" s="181"/>
      <c r="BC110" s="181"/>
      <c r="BD110" s="181"/>
      <c r="BE110" s="181"/>
      <c r="BF110" s="181"/>
      <c r="BG110" s="181"/>
      <c r="BH110" s="181"/>
      <c r="BI110" s="181"/>
      <c r="BJ110" s="181"/>
      <c r="BK110">
        <v>0</v>
      </c>
      <c r="BL110">
        <v>0.17254006865646049</v>
      </c>
      <c r="BM110">
        <v>0.17254006865646049</v>
      </c>
    </row>
    <row r="111" spans="2:65">
      <c r="B111" s="194" t="s">
        <v>47</v>
      </c>
      <c r="C111" s="181">
        <v>0.5</v>
      </c>
      <c r="D111" s="181">
        <v>0.48975000000000002</v>
      </c>
      <c r="E111" s="181">
        <v>-1.0249999999999981E-2</v>
      </c>
      <c r="F111" s="181">
        <v>0</v>
      </c>
      <c r="G111" s="181">
        <v>-1.0045E-2</v>
      </c>
      <c r="H111" s="181">
        <v>-1.0045E-2</v>
      </c>
      <c r="I111" s="181">
        <v>0</v>
      </c>
      <c r="J111" s="181">
        <v>-9.844099999999998E-3</v>
      </c>
      <c r="K111" s="181">
        <v>-9.844099999999998E-3</v>
      </c>
      <c r="L111" s="181">
        <v>0</v>
      </c>
      <c r="M111" s="181">
        <v>-9.6472180000000008E-3</v>
      </c>
      <c r="N111" s="181">
        <v>-9.6472180000000008E-3</v>
      </c>
      <c r="O111" s="181">
        <v>0</v>
      </c>
      <c r="P111" s="181">
        <v>-9.4542736400000001E-3</v>
      </c>
      <c r="Q111" s="181">
        <v>-9.4542736400000001E-3</v>
      </c>
      <c r="R111" s="181">
        <v>0</v>
      </c>
      <c r="S111" s="181">
        <v>-9.2651881671999992E-3</v>
      </c>
      <c r="T111" s="181">
        <v>-9.2651881671999992E-3</v>
      </c>
      <c r="U111" s="181">
        <v>0</v>
      </c>
      <c r="V111" s="181">
        <v>9.0798844038559989E-3</v>
      </c>
      <c r="W111" s="181">
        <v>9.0798844038559989E-3</v>
      </c>
      <c r="X111" s="181">
        <v>0</v>
      </c>
      <c r="Y111" s="181">
        <v>-9.2614801306062332E-3</v>
      </c>
      <c r="Z111" s="181">
        <v>-9.2614801306062332E-3</v>
      </c>
      <c r="AA111" s="181">
        <v>0</v>
      </c>
      <c r="AB111" s="181">
        <v>9.0762524893210003E-3</v>
      </c>
      <c r="AC111" s="181">
        <v>9.0762524893210003E-3</v>
      </c>
      <c r="AD111" s="181">
        <v>0</v>
      </c>
      <c r="AE111" s="181">
        <v>9.2577772263043746E-3</v>
      </c>
      <c r="AF111" s="181">
        <v>9.2577772263043746E-3</v>
      </c>
      <c r="AG111" s="181">
        <v>0</v>
      </c>
      <c r="AH111" s="181">
        <v>9.4429327708304492E-3</v>
      </c>
      <c r="AI111" s="181">
        <v>9.4429327708304492E-3</v>
      </c>
      <c r="AJ111" s="181">
        <v>0</v>
      </c>
      <c r="AK111" s="181">
        <v>9.6317897595805755E-3</v>
      </c>
      <c r="AL111" s="181">
        <v>9.6317897595805755E-3</v>
      </c>
      <c r="AM111" s="181">
        <v>0</v>
      </c>
      <c r="AN111" s="181">
        <v>9.8244238881058255E-3</v>
      </c>
      <c r="AO111" s="181">
        <v>9.8244238881058255E-3</v>
      </c>
      <c r="AP111" s="181"/>
      <c r="AQ111" s="181"/>
      <c r="AR111" s="181"/>
      <c r="AS111" s="181"/>
      <c r="AT111" s="181"/>
      <c r="AU111" s="181"/>
      <c r="AV111" s="181"/>
      <c r="AW111" s="181"/>
      <c r="AX111" s="181"/>
      <c r="AY111" s="181"/>
      <c r="AZ111" s="181"/>
      <c r="BA111" s="181"/>
      <c r="BB111" s="181"/>
      <c r="BC111" s="181"/>
      <c r="BD111" s="181"/>
      <c r="BE111" s="181"/>
      <c r="BF111" s="181"/>
      <c r="BG111" s="181"/>
      <c r="BH111" s="181"/>
      <c r="BI111" s="181"/>
      <c r="BJ111" s="181"/>
      <c r="BK111">
        <v>0</v>
      </c>
      <c r="BL111">
        <v>1.3248022992120301E-2</v>
      </c>
      <c r="BM111">
        <v>1.3248022992120301E-2</v>
      </c>
    </row>
    <row r="112" spans="2:65" ht="15">
      <c r="B112" s="182" t="s">
        <v>472</v>
      </c>
      <c r="C112" s="198">
        <v>1.7249308323065926E-2</v>
      </c>
      <c r="D112" s="198"/>
      <c r="E112" s="198"/>
      <c r="F112" s="198">
        <v>2.7448481815708352E-2</v>
      </c>
      <c r="G112" s="198"/>
      <c r="H112" s="198"/>
      <c r="I112" s="198">
        <v>2.0568599641352728E-2</v>
      </c>
      <c r="J112" s="198"/>
      <c r="K112" s="198"/>
      <c r="L112" s="198">
        <v>1.8286143637628242E-3</v>
      </c>
      <c r="M112" s="198"/>
      <c r="N112" s="198"/>
      <c r="O112" s="198">
        <v>-1.892545733668877E-2</v>
      </c>
      <c r="P112" s="198"/>
      <c r="Q112" s="198"/>
      <c r="R112" s="198">
        <v>9.2917324654079453E-3</v>
      </c>
      <c r="S112" s="198"/>
      <c r="T112" s="198"/>
      <c r="U112" s="198">
        <v>-2.5550305734419916E-2</v>
      </c>
      <c r="V112" s="198"/>
      <c r="W112" s="198"/>
      <c r="X112" s="198">
        <v>-3.60920971124521E-2</v>
      </c>
      <c r="Y112" s="198"/>
      <c r="Z112" s="198"/>
      <c r="AA112" s="198">
        <v>-1.4526582359022135E-2</v>
      </c>
      <c r="AB112" s="198"/>
      <c r="AC112" s="198"/>
      <c r="AD112" s="198">
        <v>-3.4844020732749226E-2</v>
      </c>
      <c r="AE112" s="198"/>
      <c r="AF112" s="198"/>
      <c r="AG112" s="198">
        <v>-3.9216834173721744E-2</v>
      </c>
      <c r="AH112" s="198"/>
      <c r="AI112" s="198"/>
      <c r="AJ112" s="198">
        <v>-3.0809862949409354E-2</v>
      </c>
      <c r="AK112" s="198"/>
      <c r="AL112" s="198"/>
      <c r="AM112" s="198">
        <v>-7.6869366252609025E-2</v>
      </c>
      <c r="AN112" s="198"/>
      <c r="AO112" s="198"/>
      <c r="AP112" s="198"/>
      <c r="AQ112" s="198"/>
      <c r="AR112" s="198"/>
      <c r="AS112" s="198"/>
      <c r="AT112" s="198"/>
      <c r="AU112" s="198"/>
      <c r="AV112" s="198"/>
      <c r="AW112" s="198"/>
      <c r="AX112" s="198"/>
      <c r="AY112" s="198"/>
      <c r="AZ112" s="198"/>
      <c r="BA112" s="198"/>
      <c r="BB112" s="198"/>
      <c r="BC112" s="198"/>
      <c r="BD112" s="198"/>
      <c r="BE112" s="198"/>
      <c r="BF112" s="198"/>
      <c r="BG112" s="198"/>
      <c r="BH112" s="198"/>
      <c r="BI112" s="198"/>
      <c r="BJ112" s="198"/>
      <c r="BK112">
        <v>-1.0373558031856174E-3</v>
      </c>
    </row>
    <row r="113" spans="2:65" ht="15">
      <c r="B113" s="182" t="s">
        <v>468</v>
      </c>
      <c r="C113" s="198">
        <v>-3.1166622970108739E-3</v>
      </c>
      <c r="D113" s="198"/>
      <c r="E113" s="198"/>
      <c r="F113" s="198">
        <v>1.6343817613898231E-2</v>
      </c>
      <c r="G113" s="198"/>
      <c r="H113" s="198"/>
      <c r="I113" s="198">
        <v>2.1123602492584818E-2</v>
      </c>
      <c r="J113" s="198"/>
      <c r="K113" s="198"/>
      <c r="L113" s="198">
        <v>2.5704649255864031E-2</v>
      </c>
      <c r="M113" s="198"/>
      <c r="N113" s="198"/>
      <c r="O113" s="198">
        <v>3.0484434134551049E-2</v>
      </c>
      <c r="P113" s="198"/>
      <c r="Q113" s="198"/>
      <c r="R113" s="198">
        <v>3.5264219013237778E-2</v>
      </c>
      <c r="S113" s="198"/>
      <c r="T113" s="198"/>
      <c r="U113" s="198">
        <v>3.9845265776516842E-2</v>
      </c>
      <c r="V113" s="198"/>
      <c r="W113" s="198"/>
      <c r="X113" s="198">
        <v>4.6341532830538851E-2</v>
      </c>
      <c r="Y113" s="198"/>
      <c r="Z113" s="198"/>
      <c r="AA113" s="198">
        <v>5.112131770922558E-2</v>
      </c>
      <c r="AB113" s="198"/>
      <c r="AC113" s="198"/>
      <c r="AD113" s="198">
        <v>5.5503626357097269E-2</v>
      </c>
      <c r="AE113" s="198"/>
      <c r="AF113" s="198"/>
      <c r="AG113" s="198">
        <v>6.028341123578429E-2</v>
      </c>
      <c r="AH113" s="198"/>
      <c r="AI113" s="198"/>
      <c r="AJ113" s="198">
        <v>6.5063196114471311E-2</v>
      </c>
      <c r="AK113" s="198"/>
      <c r="AL113" s="198"/>
      <c r="AM113" s="198">
        <v>6.9246766646935617E-2</v>
      </c>
      <c r="AN113" s="198"/>
      <c r="AO113" s="198"/>
      <c r="AP113" s="198"/>
      <c r="AQ113" s="198"/>
      <c r="AR113" s="198"/>
      <c r="AS113" s="198"/>
      <c r="AT113" s="198"/>
      <c r="AU113" s="198"/>
      <c r="AV113" s="198"/>
      <c r="AW113" s="198"/>
      <c r="AX113" s="198"/>
      <c r="AY113" s="198"/>
      <c r="AZ113" s="198"/>
      <c r="BA113" s="198"/>
      <c r="BB113" s="198"/>
      <c r="BC113" s="198"/>
      <c r="BD113" s="198"/>
      <c r="BE113" s="198"/>
      <c r="BF113" s="198"/>
      <c r="BG113" s="198"/>
      <c r="BH113" s="198"/>
      <c r="BI113" s="198"/>
      <c r="BJ113" s="198"/>
      <c r="BK113">
        <v>0.15957044602940737</v>
      </c>
    </row>
    <row r="115" spans="2:65">
      <c r="B115" s="24"/>
      <c r="C115" s="526">
        <v>1</v>
      </c>
      <c r="D115" s="527"/>
      <c r="E115" s="528"/>
      <c r="F115" s="526">
        <v>2</v>
      </c>
      <c r="G115" s="527"/>
      <c r="H115" s="528"/>
      <c r="I115" s="526">
        <v>3</v>
      </c>
      <c r="J115" s="527"/>
      <c r="K115" s="528"/>
      <c r="L115" s="526">
        <v>4</v>
      </c>
      <c r="M115" s="527"/>
      <c r="N115" s="528"/>
      <c r="O115" s="526">
        <v>5</v>
      </c>
      <c r="P115" s="527"/>
      <c r="Q115" s="528"/>
      <c r="R115" s="526">
        <v>6</v>
      </c>
      <c r="S115" s="527"/>
      <c r="T115" s="528"/>
      <c r="U115" s="526">
        <v>7</v>
      </c>
      <c r="V115" s="527"/>
      <c r="W115" s="528"/>
      <c r="X115" s="526">
        <v>8</v>
      </c>
      <c r="Y115" s="527"/>
      <c r="Z115" s="528"/>
      <c r="AA115" s="526">
        <v>9</v>
      </c>
      <c r="AB115" s="527"/>
      <c r="AC115" s="528"/>
      <c r="AD115" s="526">
        <v>10</v>
      </c>
      <c r="AE115" s="527"/>
      <c r="AF115" s="528"/>
      <c r="AG115" s="526">
        <v>11</v>
      </c>
      <c r="AH115" s="527"/>
      <c r="AI115" s="528"/>
      <c r="AJ115" s="526">
        <v>12</v>
      </c>
      <c r="AK115" s="527"/>
      <c r="AL115" s="528"/>
      <c r="AM115" s="526">
        <v>13</v>
      </c>
      <c r="AN115" s="527"/>
      <c r="AO115" s="528"/>
      <c r="AP115" s="525">
        <v>14</v>
      </c>
      <c r="AQ115" s="525"/>
      <c r="AR115" s="525"/>
      <c r="AS115" s="525">
        <v>15</v>
      </c>
      <c r="AT115" s="525"/>
      <c r="AU115" s="525"/>
      <c r="AV115" s="525">
        <v>16</v>
      </c>
      <c r="AW115" s="525"/>
      <c r="AX115" s="525"/>
      <c r="AY115" s="525">
        <v>17</v>
      </c>
      <c r="AZ115" s="525"/>
      <c r="BA115" s="525"/>
      <c r="BB115" s="525">
        <v>18</v>
      </c>
      <c r="BC115" s="525"/>
      <c r="BD115" s="525"/>
      <c r="BE115" s="525">
        <v>19</v>
      </c>
      <c r="BF115" s="525"/>
      <c r="BG115" s="525"/>
      <c r="BH115" s="525">
        <v>20</v>
      </c>
      <c r="BI115" s="525"/>
      <c r="BJ115" s="525"/>
    </row>
    <row r="116" spans="2:65" ht="15">
      <c r="B116" s="182" t="s">
        <v>464</v>
      </c>
      <c r="C116" s="24"/>
      <c r="D116" s="24"/>
      <c r="E116" s="24"/>
      <c r="F116" s="24"/>
      <c r="G116" s="24"/>
      <c r="H116" s="24"/>
      <c r="I116" s="24"/>
      <c r="J116" s="24"/>
      <c r="K116" s="24"/>
      <c r="L116" s="24"/>
      <c r="M116" s="24"/>
      <c r="N116" s="24"/>
      <c r="O116" s="24"/>
      <c r="P116" s="24"/>
      <c r="Q116" s="24"/>
      <c r="R116" s="24"/>
      <c r="S116" s="24"/>
      <c r="T116" s="24"/>
      <c r="U116" s="24" t="s">
        <v>466</v>
      </c>
      <c r="V116" s="24" t="s">
        <v>465</v>
      </c>
      <c r="W116" s="24" t="s">
        <v>513</v>
      </c>
      <c r="X116" s="24" t="s">
        <v>466</v>
      </c>
      <c r="Y116" s="24" t="s">
        <v>465</v>
      </c>
      <c r="Z116" s="24" t="s">
        <v>513</v>
      </c>
      <c r="AA116" s="24" t="s">
        <v>466</v>
      </c>
      <c r="AB116" s="24" t="s">
        <v>465</v>
      </c>
      <c r="AC116" s="24" t="s">
        <v>513</v>
      </c>
      <c r="AD116" s="24" t="s">
        <v>466</v>
      </c>
      <c r="AE116" s="24" t="s">
        <v>465</v>
      </c>
      <c r="AF116" s="24" t="s">
        <v>513</v>
      </c>
      <c r="AG116" s="24" t="s">
        <v>466</v>
      </c>
      <c r="AH116" s="24" t="s">
        <v>465</v>
      </c>
      <c r="AI116" s="24" t="s">
        <v>513</v>
      </c>
      <c r="AJ116" s="24" t="s">
        <v>466</v>
      </c>
      <c r="AK116" s="24" t="s">
        <v>465</v>
      </c>
      <c r="AL116" s="24" t="s">
        <v>513</v>
      </c>
      <c r="AM116" s="24" t="s">
        <v>466</v>
      </c>
      <c r="AN116" s="24" t="s">
        <v>465</v>
      </c>
      <c r="AO116" s="24" t="s">
        <v>513</v>
      </c>
      <c r="AP116" s="24"/>
      <c r="AQ116" s="24"/>
      <c r="AR116" s="24"/>
      <c r="AS116" s="24"/>
      <c r="AT116" s="24"/>
      <c r="AU116" s="24"/>
      <c r="AV116" s="24"/>
      <c r="AW116" s="24"/>
      <c r="AX116" s="24"/>
      <c r="AY116" s="24"/>
      <c r="AZ116" s="24"/>
      <c r="BA116" s="24"/>
      <c r="BB116" s="24"/>
      <c r="BC116" s="24"/>
      <c r="BD116" s="24"/>
      <c r="BE116" s="24"/>
      <c r="BF116" s="24"/>
      <c r="BG116" s="24"/>
      <c r="BH116" s="24"/>
      <c r="BI116" s="24"/>
      <c r="BJ116" s="24"/>
      <c r="BK116" t="s">
        <v>466</v>
      </c>
      <c r="BL116" t="s">
        <v>465</v>
      </c>
      <c r="BM116" t="s">
        <v>513</v>
      </c>
    </row>
    <row r="117" spans="2:65" ht="15">
      <c r="B117" s="14" t="s">
        <v>9</v>
      </c>
      <c r="C117" s="181"/>
      <c r="D117" s="181"/>
      <c r="E117" s="181"/>
      <c r="F117" s="181"/>
      <c r="G117" s="181"/>
      <c r="H117" s="181"/>
      <c r="I117" s="181"/>
      <c r="J117" s="181"/>
      <c r="K117" s="181"/>
      <c r="L117" s="181"/>
      <c r="M117" s="181"/>
      <c r="N117" s="181"/>
      <c r="O117" s="181"/>
      <c r="P117" s="181"/>
      <c r="Q117" s="181"/>
      <c r="R117" s="181"/>
      <c r="S117" s="181"/>
      <c r="T117" s="181"/>
      <c r="U117" s="181">
        <v>759.5154739176279</v>
      </c>
      <c r="V117" s="181">
        <v>740.10962162429246</v>
      </c>
      <c r="W117" s="181">
        <v>-19.405852293335442</v>
      </c>
      <c r="X117" s="181">
        <v>707.25200153982598</v>
      </c>
      <c r="Y117" s="181">
        <v>681.72579361727446</v>
      </c>
      <c r="Z117" s="181">
        <v>-25.526207922551521</v>
      </c>
      <c r="AA117" s="181">
        <v>654.16469600039318</v>
      </c>
      <c r="AB117" s="181">
        <v>632.28030653881115</v>
      </c>
      <c r="AC117" s="181">
        <v>-21.884389461582032</v>
      </c>
      <c r="AD117" s="181">
        <v>767.23839604646594</v>
      </c>
      <c r="AE117" s="181">
        <v>740.17870830747313</v>
      </c>
      <c r="AF117" s="181">
        <v>-27.059687738992807</v>
      </c>
      <c r="AG117" s="181">
        <v>610.66355778320599</v>
      </c>
      <c r="AH117" s="181">
        <v>586.71526622017086</v>
      </c>
      <c r="AI117" s="181">
        <v>-23.948291563035127</v>
      </c>
      <c r="AJ117" s="181">
        <v>788.3519248229793</v>
      </c>
      <c r="AK117" s="181">
        <v>764.06291017562478</v>
      </c>
      <c r="AL117" s="181">
        <v>-24.28901464735452</v>
      </c>
      <c r="AM117" s="181">
        <v>340.30276322548241</v>
      </c>
      <c r="AN117" s="181">
        <v>314.14390548232791</v>
      </c>
      <c r="AO117" s="181">
        <v>-26.158857743154499</v>
      </c>
      <c r="AP117" s="181"/>
      <c r="AQ117" s="181"/>
      <c r="AR117" s="181"/>
      <c r="AS117" s="181"/>
      <c r="AT117" s="181"/>
      <c r="AU117" s="181"/>
      <c r="AV117" s="181"/>
      <c r="AW117" s="181"/>
      <c r="AX117" s="181"/>
      <c r="AY117" s="181"/>
      <c r="AZ117" s="181"/>
      <c r="BA117" s="181"/>
      <c r="BB117" s="181"/>
      <c r="BC117" s="181"/>
      <c r="BD117" s="181"/>
      <c r="BE117" s="181"/>
      <c r="BF117" s="181"/>
      <c r="BG117" s="181"/>
      <c r="BH117" s="181"/>
      <c r="BI117" s="181"/>
      <c r="BJ117" s="181"/>
      <c r="BK117">
        <v>13848.062447442797</v>
      </c>
      <c r="BL117">
        <v>13834.383763659484</v>
      </c>
      <c r="BM117">
        <v>-13.678683783313318</v>
      </c>
    </row>
    <row r="118" spans="2:65" ht="15">
      <c r="B118" s="15" t="s">
        <v>10</v>
      </c>
      <c r="C118" s="181"/>
      <c r="D118" s="181"/>
      <c r="E118" s="181"/>
      <c r="F118" s="181"/>
      <c r="G118" s="181"/>
      <c r="H118" s="181"/>
      <c r="I118" s="181"/>
      <c r="J118" s="181"/>
      <c r="K118" s="181"/>
      <c r="L118" s="181"/>
      <c r="M118" s="181"/>
      <c r="N118" s="181"/>
      <c r="O118" s="181"/>
      <c r="P118" s="181"/>
      <c r="Q118" s="181"/>
      <c r="R118" s="181"/>
      <c r="S118" s="181"/>
      <c r="T118" s="181"/>
      <c r="U118" s="181"/>
      <c r="V118" s="181"/>
      <c r="W118" s="181">
        <v>0</v>
      </c>
      <c r="X118" s="181"/>
      <c r="Y118" s="181"/>
      <c r="Z118" s="181">
        <v>0</v>
      </c>
      <c r="AA118" s="181"/>
      <c r="AB118" s="181"/>
      <c r="AC118" s="181">
        <v>0</v>
      </c>
      <c r="AD118" s="181"/>
      <c r="AE118" s="181"/>
      <c r="AF118" s="181">
        <v>0</v>
      </c>
      <c r="AG118" s="181"/>
      <c r="AH118" s="181"/>
      <c r="AI118" s="181">
        <v>0</v>
      </c>
      <c r="AJ118" s="181"/>
      <c r="AK118" s="181"/>
      <c r="AL118" s="181">
        <v>0</v>
      </c>
      <c r="AM118" s="181"/>
      <c r="AN118" s="181"/>
      <c r="AO118" s="181">
        <v>0</v>
      </c>
      <c r="AP118" s="181"/>
      <c r="AQ118" s="181"/>
      <c r="AR118" s="181"/>
      <c r="AS118" s="181"/>
      <c r="AT118" s="181"/>
      <c r="AU118" s="181"/>
      <c r="AV118" s="181"/>
      <c r="AW118" s="181"/>
      <c r="AX118" s="181"/>
      <c r="AY118" s="181"/>
      <c r="AZ118" s="181"/>
      <c r="BA118" s="181"/>
      <c r="BB118" s="181"/>
      <c r="BC118" s="181"/>
      <c r="BD118" s="181"/>
      <c r="BE118" s="181"/>
      <c r="BF118" s="181"/>
      <c r="BG118" s="181"/>
      <c r="BH118" s="181"/>
      <c r="BI118" s="181"/>
      <c r="BJ118" s="181"/>
      <c r="BM118">
        <v>0</v>
      </c>
    </row>
    <row r="119" spans="2:65">
      <c r="B119" s="194" t="s">
        <v>11</v>
      </c>
      <c r="C119" s="181"/>
      <c r="D119" s="181"/>
      <c r="E119" s="181"/>
      <c r="F119" s="181"/>
      <c r="G119" s="181"/>
      <c r="H119" s="181"/>
      <c r="I119" s="181"/>
      <c r="J119" s="181"/>
      <c r="K119" s="181"/>
      <c r="L119" s="181"/>
      <c r="M119" s="181"/>
      <c r="N119" s="181"/>
      <c r="O119" s="181"/>
      <c r="P119" s="181"/>
      <c r="Q119" s="181"/>
      <c r="R119" s="181"/>
      <c r="S119" s="181"/>
      <c r="T119" s="181"/>
      <c r="U119" s="181">
        <v>510.4581661874517</v>
      </c>
      <c r="V119" s="181">
        <v>506.24869474996905</v>
      </c>
      <c r="W119" s="181">
        <v>-4.2094714374826481</v>
      </c>
      <c r="X119" s="181">
        <v>398.08450281382488</v>
      </c>
      <c r="Y119" s="181">
        <v>393.87503131382522</v>
      </c>
      <c r="Z119" s="181">
        <v>-4.2094714999996654</v>
      </c>
      <c r="AA119" s="181">
        <v>413.19070509288895</v>
      </c>
      <c r="AB119" s="181">
        <v>404.77248359288865</v>
      </c>
      <c r="AC119" s="181">
        <v>-8.4182215000002998</v>
      </c>
      <c r="AD119" s="181">
        <v>545.4734029094094</v>
      </c>
      <c r="AE119" s="181">
        <v>541.26393140940979</v>
      </c>
      <c r="AF119" s="181">
        <v>-4.2094714999996086</v>
      </c>
      <c r="AG119" s="181">
        <v>349.47732552105083</v>
      </c>
      <c r="AH119" s="181">
        <v>345.26785402105111</v>
      </c>
      <c r="AI119" s="181">
        <v>-4.2094714999997223</v>
      </c>
      <c r="AJ119" s="181">
        <v>449.87266843744004</v>
      </c>
      <c r="AK119" s="181">
        <v>445.66319693743969</v>
      </c>
      <c r="AL119" s="181">
        <v>-4.2094715000003475</v>
      </c>
      <c r="AM119" s="181">
        <v>166.40671294884498</v>
      </c>
      <c r="AN119" s="181">
        <v>162.19724144884529</v>
      </c>
      <c r="AO119" s="181">
        <v>-4.2094714999996938</v>
      </c>
      <c r="AP119" s="181"/>
      <c r="AQ119" s="181"/>
      <c r="AR119" s="181"/>
      <c r="AS119" s="181"/>
      <c r="AT119" s="181"/>
      <c r="AU119" s="181"/>
      <c r="AV119" s="181"/>
      <c r="AW119" s="181"/>
      <c r="AX119" s="181"/>
      <c r="AY119" s="181"/>
      <c r="AZ119" s="181"/>
      <c r="BA119" s="181"/>
      <c r="BB119" s="181"/>
      <c r="BC119" s="181"/>
      <c r="BD119" s="181"/>
      <c r="BE119" s="181"/>
      <c r="BF119" s="181"/>
      <c r="BG119" s="181"/>
      <c r="BH119" s="181"/>
      <c r="BI119" s="181"/>
      <c r="BJ119" s="181"/>
      <c r="BK119">
        <v>3019.0887376175838</v>
      </c>
      <c r="BL119">
        <v>3014.4279459297736</v>
      </c>
      <c r="BM119">
        <v>-4.6607916878101605</v>
      </c>
    </row>
    <row r="120" spans="2:65">
      <c r="B120" s="194" t="s">
        <v>34</v>
      </c>
      <c r="C120" s="181"/>
      <c r="D120" s="181"/>
      <c r="E120" s="181"/>
      <c r="F120" s="181"/>
      <c r="G120" s="181"/>
      <c r="H120" s="181"/>
      <c r="I120" s="181"/>
      <c r="J120" s="181"/>
      <c r="K120" s="181"/>
      <c r="L120" s="181"/>
      <c r="M120" s="181"/>
      <c r="N120" s="181"/>
      <c r="O120" s="181"/>
      <c r="P120" s="181"/>
      <c r="Q120" s="181"/>
      <c r="R120" s="181"/>
      <c r="S120" s="181"/>
      <c r="T120" s="181"/>
      <c r="U120" s="181">
        <v>52.070255728847322</v>
      </c>
      <c r="V120" s="181">
        <v>46.879132472024878</v>
      </c>
      <c r="W120" s="181">
        <v>-5.1911232568224435</v>
      </c>
      <c r="X120" s="181">
        <v>52.10241793812223</v>
      </c>
      <c r="Y120" s="181">
        <v>46.911294638122278</v>
      </c>
      <c r="Z120" s="181">
        <v>-5.1911232999999513</v>
      </c>
      <c r="AA120" s="181">
        <v>52.16511557788963</v>
      </c>
      <c r="AB120" s="181">
        <v>41.783367277889667</v>
      </c>
      <c r="AC120" s="181">
        <v>-10.381748299999963</v>
      </c>
      <c r="AD120" s="181">
        <v>52.513135739402173</v>
      </c>
      <c r="AE120" s="181">
        <v>47.322012439402222</v>
      </c>
      <c r="AF120" s="181">
        <v>-5.1911232999999513</v>
      </c>
      <c r="AG120" s="181">
        <v>52.162715453303321</v>
      </c>
      <c r="AH120" s="181">
        <v>46.971592153303376</v>
      </c>
      <c r="AI120" s="181">
        <v>-5.1911232999999442</v>
      </c>
      <c r="AJ120" s="181">
        <v>52.222014760769284</v>
      </c>
      <c r="AK120" s="181">
        <v>47.030891460769297</v>
      </c>
      <c r="AL120" s="181">
        <v>-5.1911232999999868</v>
      </c>
      <c r="AM120" s="181">
        <v>52.203685453972064</v>
      </c>
      <c r="AN120" s="181">
        <v>47.012562153972112</v>
      </c>
      <c r="AO120" s="181">
        <v>-5.1911232999999513</v>
      </c>
      <c r="AP120" s="181"/>
      <c r="AQ120" s="181"/>
      <c r="AR120" s="181"/>
      <c r="AS120" s="181"/>
      <c r="AT120" s="181"/>
      <c r="AU120" s="181"/>
      <c r="AV120" s="181"/>
      <c r="AW120" s="181"/>
      <c r="AX120" s="181"/>
      <c r="AY120" s="181"/>
      <c r="AZ120" s="181"/>
      <c r="BA120" s="181"/>
      <c r="BB120" s="181"/>
      <c r="BC120" s="181"/>
      <c r="BD120" s="181"/>
      <c r="BE120" s="181"/>
      <c r="BF120" s="181"/>
      <c r="BG120" s="181"/>
      <c r="BH120" s="181"/>
      <c r="BI120" s="181"/>
      <c r="BJ120" s="181"/>
      <c r="BK120">
        <v>4195.5229342693265</v>
      </c>
      <c r="BL120">
        <v>4193.202719890749</v>
      </c>
      <c r="BM120">
        <v>-2.3202143785774751</v>
      </c>
    </row>
    <row r="121" spans="2:65">
      <c r="B121" s="194" t="s">
        <v>35</v>
      </c>
      <c r="C121" s="181"/>
      <c r="D121" s="181"/>
      <c r="E121" s="181"/>
      <c r="F121" s="181"/>
      <c r="G121" s="181"/>
      <c r="H121" s="181"/>
      <c r="I121" s="181"/>
      <c r="J121" s="181"/>
      <c r="K121" s="181"/>
      <c r="L121" s="181"/>
      <c r="M121" s="181"/>
      <c r="N121" s="181"/>
      <c r="O121" s="181"/>
      <c r="P121" s="181"/>
      <c r="Q121" s="181"/>
      <c r="R121" s="181"/>
      <c r="S121" s="181"/>
      <c r="T121" s="181"/>
      <c r="U121" s="181">
        <v>110.48820391218348</v>
      </c>
      <c r="V121" s="181">
        <v>111.80468897305487</v>
      </c>
      <c r="W121" s="181">
        <v>1.3164850608713863</v>
      </c>
      <c r="X121" s="181">
        <v>108.64363261426475</v>
      </c>
      <c r="Y121" s="181">
        <v>109.96011761426475</v>
      </c>
      <c r="Z121" s="181">
        <v>1.3164850000000001</v>
      </c>
      <c r="AA121" s="181">
        <v>109.50960432000726</v>
      </c>
      <c r="AB121" s="181">
        <v>110.82608932000726</v>
      </c>
      <c r="AC121" s="181">
        <v>1.3164850000000001</v>
      </c>
      <c r="AD121" s="181">
        <v>112.84273906950726</v>
      </c>
      <c r="AE121" s="181">
        <v>114.15922406950726</v>
      </c>
      <c r="AF121" s="181">
        <v>1.3164850000000001</v>
      </c>
      <c r="AG121" s="181">
        <v>111.6626075237065</v>
      </c>
      <c r="AH121" s="181">
        <v>112.9790925237065</v>
      </c>
      <c r="AI121" s="181">
        <v>1.3164850000000001</v>
      </c>
      <c r="AJ121" s="181">
        <v>141.10637780010424</v>
      </c>
      <c r="AK121" s="181">
        <v>142.42286280010427</v>
      </c>
      <c r="AL121" s="181">
        <v>1.3164850000000285</v>
      </c>
      <c r="AM121" s="181">
        <v>39.782696134182501</v>
      </c>
      <c r="AN121" s="181">
        <v>41.099181134182501</v>
      </c>
      <c r="AO121" s="181">
        <v>1.3164850000000001</v>
      </c>
      <c r="AP121" s="181"/>
      <c r="AQ121" s="181"/>
      <c r="AR121" s="181"/>
      <c r="AS121" s="181"/>
      <c r="AT121" s="181"/>
      <c r="AU121" s="181"/>
      <c r="AV121" s="181"/>
      <c r="AW121" s="181"/>
      <c r="AX121" s="181"/>
      <c r="AY121" s="181"/>
      <c r="AZ121" s="181"/>
      <c r="BA121" s="181"/>
      <c r="BB121" s="181"/>
      <c r="BC121" s="181"/>
      <c r="BD121" s="181"/>
      <c r="BE121" s="181"/>
      <c r="BF121" s="181"/>
      <c r="BG121" s="181"/>
      <c r="BH121" s="181"/>
      <c r="BI121" s="181"/>
      <c r="BJ121" s="181"/>
      <c r="BK121">
        <v>2117.1223156778233</v>
      </c>
      <c r="BL121">
        <v>2111.8288873595279</v>
      </c>
      <c r="BM121">
        <v>-5.293428318295355</v>
      </c>
    </row>
    <row r="122" spans="2:65">
      <c r="B122" s="194" t="s">
        <v>12</v>
      </c>
      <c r="C122" s="181"/>
      <c r="D122" s="181"/>
      <c r="E122" s="181"/>
      <c r="F122" s="181"/>
      <c r="G122" s="181"/>
      <c r="H122" s="181"/>
      <c r="I122" s="181"/>
      <c r="J122" s="181"/>
      <c r="K122" s="181"/>
      <c r="L122" s="181"/>
      <c r="M122" s="181"/>
      <c r="N122" s="181"/>
      <c r="O122" s="181"/>
      <c r="P122" s="181"/>
      <c r="Q122" s="181"/>
      <c r="R122" s="181"/>
      <c r="S122" s="181"/>
      <c r="T122" s="181"/>
      <c r="U122" s="181">
        <v>48.160000000000224</v>
      </c>
      <c r="V122" s="181">
        <v>50.567277662595899</v>
      </c>
      <c r="W122" s="181">
        <v>2.4072776625956749</v>
      </c>
      <c r="X122" s="181">
        <v>48.160000000000224</v>
      </c>
      <c r="Y122" s="181">
        <v>50.567277600000217</v>
      </c>
      <c r="Z122" s="181">
        <v>2.4072775999999934</v>
      </c>
      <c r="AA122" s="181">
        <v>48.160000000000224</v>
      </c>
      <c r="AB122" s="181">
        <v>50.567277600000217</v>
      </c>
      <c r="AC122" s="181">
        <v>2.4072775999999934</v>
      </c>
      <c r="AD122" s="181">
        <v>48.160000000000224</v>
      </c>
      <c r="AE122" s="181">
        <v>50.567277600000217</v>
      </c>
      <c r="AF122" s="181">
        <v>2.4072775999999934</v>
      </c>
      <c r="AG122" s="181">
        <v>48.160000000000224</v>
      </c>
      <c r="AH122" s="181">
        <v>50.567277600000217</v>
      </c>
      <c r="AI122" s="181">
        <v>2.4072775999999934</v>
      </c>
      <c r="AJ122" s="181">
        <v>48.160000000000224</v>
      </c>
      <c r="AK122" s="181">
        <v>50.567277600000217</v>
      </c>
      <c r="AL122" s="181">
        <v>2.4072775999999934</v>
      </c>
      <c r="AM122" s="181">
        <v>48.160000000000224</v>
      </c>
      <c r="AN122" s="181">
        <v>50.567277600000217</v>
      </c>
      <c r="AO122" s="181">
        <v>2.4072775999999934</v>
      </c>
      <c r="AP122" s="181"/>
      <c r="AQ122" s="181"/>
      <c r="AR122" s="181"/>
      <c r="AS122" s="181"/>
      <c r="AT122" s="181"/>
      <c r="AU122" s="181"/>
      <c r="AV122" s="181"/>
      <c r="AW122" s="181"/>
      <c r="AX122" s="181"/>
      <c r="AY122" s="181"/>
      <c r="AZ122" s="181"/>
      <c r="BA122" s="181"/>
      <c r="BB122" s="181"/>
      <c r="BC122" s="181"/>
      <c r="BD122" s="181"/>
      <c r="BE122" s="181"/>
      <c r="BF122" s="181"/>
      <c r="BG122" s="181"/>
      <c r="BH122" s="181"/>
      <c r="BI122" s="181"/>
      <c r="BJ122" s="181"/>
      <c r="BK122">
        <v>3618.5332296355145</v>
      </c>
      <c r="BL122">
        <v>3613.9421837248619</v>
      </c>
      <c r="BM122">
        <v>-4.5910459106526105</v>
      </c>
    </row>
    <row r="123" spans="2:65">
      <c r="B123" s="194" t="s">
        <v>13</v>
      </c>
      <c r="C123" s="181"/>
      <c r="D123" s="181"/>
      <c r="E123" s="181"/>
      <c r="F123" s="181"/>
      <c r="G123" s="181"/>
      <c r="H123" s="181"/>
      <c r="I123" s="181"/>
      <c r="J123" s="181"/>
      <c r="K123" s="181"/>
      <c r="L123" s="181"/>
      <c r="M123" s="181"/>
      <c r="N123" s="181"/>
      <c r="O123" s="181"/>
      <c r="P123" s="181"/>
      <c r="Q123" s="181"/>
      <c r="R123" s="181"/>
      <c r="S123" s="181"/>
      <c r="T123" s="181"/>
      <c r="U123" s="181">
        <v>3.0225427682947204</v>
      </c>
      <c r="V123" s="181">
        <v>3.0223051888826702</v>
      </c>
      <c r="W123" s="181">
        <v>-2.3757941205015953E-4</v>
      </c>
      <c r="X123" s="181">
        <v>7.3943433626911199</v>
      </c>
      <c r="Y123" s="181">
        <v>7.3941057626911206</v>
      </c>
      <c r="Z123" s="181">
        <v>-2.3759999999928283E-4</v>
      </c>
      <c r="AA123" s="181">
        <v>8.5547227179743999</v>
      </c>
      <c r="AB123" s="181">
        <v>8.5544851179744015</v>
      </c>
      <c r="AC123" s="181">
        <v>-2.3759999999839465E-4</v>
      </c>
      <c r="AD123" s="181">
        <v>6.8959475184204004</v>
      </c>
      <c r="AE123" s="181">
        <v>6.8957099184204003</v>
      </c>
      <c r="AF123" s="181">
        <v>-2.3760000000017101E-4</v>
      </c>
      <c r="AG123" s="181">
        <v>8.5002480363398405</v>
      </c>
      <c r="AH123" s="181">
        <v>8.5000104363398403</v>
      </c>
      <c r="AI123" s="181">
        <v>-2.3760000000017101E-4</v>
      </c>
      <c r="AJ123" s="181">
        <v>40.445511662270881</v>
      </c>
      <c r="AK123" s="181">
        <v>40.445274062270876</v>
      </c>
      <c r="AL123" s="181">
        <v>-2.3760000000550008E-4</v>
      </c>
      <c r="AM123" s="181">
        <v>7.1769455999999995E-2</v>
      </c>
      <c r="AN123" s="181">
        <v>7.1531856000000005E-2</v>
      </c>
      <c r="AO123" s="181">
        <v>-2.375999999999906E-4</v>
      </c>
      <c r="AP123" s="181"/>
      <c r="AQ123" s="181"/>
      <c r="AR123" s="181"/>
      <c r="AS123" s="181"/>
      <c r="AT123" s="181"/>
      <c r="AU123" s="181"/>
      <c r="AV123" s="181"/>
      <c r="AW123" s="181"/>
      <c r="AX123" s="181"/>
      <c r="AY123" s="181"/>
      <c r="AZ123" s="181"/>
      <c r="BA123" s="181"/>
      <c r="BB123" s="181"/>
      <c r="BC123" s="181"/>
      <c r="BD123" s="181"/>
      <c r="BE123" s="181"/>
      <c r="BF123" s="181"/>
      <c r="BG123" s="181"/>
      <c r="BH123" s="181"/>
      <c r="BI123" s="181"/>
      <c r="BJ123" s="181"/>
      <c r="BK123">
        <v>-0.83898410384605937</v>
      </c>
      <c r="BL123">
        <v>-0.83920608076633207</v>
      </c>
      <c r="BM123">
        <v>-2.2197692027270399E-4</v>
      </c>
    </row>
    <row r="124" spans="2:65">
      <c r="B124" s="194" t="s">
        <v>14</v>
      </c>
      <c r="C124" s="181"/>
      <c r="D124" s="181"/>
      <c r="E124" s="181"/>
      <c r="F124" s="181"/>
      <c r="G124" s="181"/>
      <c r="H124" s="181"/>
      <c r="I124" s="181"/>
      <c r="J124" s="181"/>
      <c r="K124" s="181"/>
      <c r="L124" s="181"/>
      <c r="M124" s="181"/>
      <c r="N124" s="181"/>
      <c r="O124" s="181"/>
      <c r="P124" s="181"/>
      <c r="Q124" s="181"/>
      <c r="R124" s="181"/>
      <c r="S124" s="181"/>
      <c r="T124" s="181"/>
      <c r="U124" s="181"/>
      <c r="V124" s="181"/>
      <c r="W124" s="181">
        <v>0</v>
      </c>
      <c r="X124" s="181"/>
      <c r="Y124" s="181"/>
      <c r="Z124" s="181">
        <v>0</v>
      </c>
      <c r="AA124" s="181"/>
      <c r="AB124" s="181"/>
      <c r="AC124" s="181">
        <v>0</v>
      </c>
      <c r="AD124" s="181"/>
      <c r="AE124" s="181"/>
      <c r="AF124" s="181">
        <v>0</v>
      </c>
      <c r="AG124" s="181"/>
      <c r="AH124" s="181"/>
      <c r="AI124" s="181">
        <v>0</v>
      </c>
      <c r="AJ124" s="181"/>
      <c r="AK124" s="181"/>
      <c r="AL124" s="181">
        <v>0</v>
      </c>
      <c r="AM124" s="181"/>
      <c r="AN124" s="181"/>
      <c r="AO124" s="181">
        <v>0</v>
      </c>
      <c r="AP124" s="181"/>
      <c r="AQ124" s="181"/>
      <c r="AR124" s="181"/>
      <c r="AS124" s="181"/>
      <c r="AT124" s="181"/>
      <c r="AU124" s="181"/>
      <c r="AV124" s="181"/>
      <c r="AW124" s="181"/>
      <c r="AX124" s="181"/>
      <c r="AY124" s="181"/>
      <c r="AZ124" s="181"/>
      <c r="BA124" s="181"/>
      <c r="BB124" s="181"/>
      <c r="BC124" s="181"/>
      <c r="BD124" s="181"/>
      <c r="BE124" s="181"/>
      <c r="BF124" s="181"/>
      <c r="BG124" s="181"/>
      <c r="BH124" s="181"/>
      <c r="BI124" s="181"/>
      <c r="BJ124" s="181"/>
      <c r="BM124">
        <v>0</v>
      </c>
    </row>
    <row r="125" spans="2:65">
      <c r="B125" s="194" t="s">
        <v>36</v>
      </c>
      <c r="C125" s="181"/>
      <c r="D125" s="181"/>
      <c r="E125" s="181"/>
      <c r="F125" s="181"/>
      <c r="G125" s="181"/>
      <c r="H125" s="181"/>
      <c r="I125" s="181"/>
      <c r="J125" s="181"/>
      <c r="K125" s="181"/>
      <c r="L125" s="181"/>
      <c r="M125" s="181"/>
      <c r="N125" s="181"/>
      <c r="O125" s="181"/>
      <c r="P125" s="181"/>
      <c r="Q125" s="181"/>
      <c r="R125" s="181"/>
      <c r="S125" s="181"/>
      <c r="T125" s="181"/>
      <c r="U125" s="181"/>
      <c r="V125" s="181"/>
      <c r="W125" s="181">
        <v>0</v>
      </c>
      <c r="X125" s="181"/>
      <c r="Y125" s="181"/>
      <c r="Z125" s="181">
        <v>0</v>
      </c>
      <c r="AA125" s="181"/>
      <c r="AB125" s="181"/>
      <c r="AC125" s="181">
        <v>0</v>
      </c>
      <c r="AD125" s="181"/>
      <c r="AE125" s="181"/>
      <c r="AF125" s="181">
        <v>0</v>
      </c>
      <c r="AG125" s="181"/>
      <c r="AH125" s="181"/>
      <c r="AI125" s="181">
        <v>0</v>
      </c>
      <c r="AJ125" s="181"/>
      <c r="AK125" s="181"/>
      <c r="AL125" s="181">
        <v>0</v>
      </c>
      <c r="AM125" s="181"/>
      <c r="AN125" s="181"/>
      <c r="AO125" s="181">
        <v>0</v>
      </c>
      <c r="AP125" s="181"/>
      <c r="AQ125" s="181"/>
      <c r="AR125" s="181"/>
      <c r="AS125" s="181"/>
      <c r="AT125" s="181"/>
      <c r="AU125" s="181"/>
      <c r="AV125" s="181"/>
      <c r="AW125" s="181"/>
      <c r="AX125" s="181"/>
      <c r="AY125" s="181"/>
      <c r="AZ125" s="181"/>
      <c r="BA125" s="181"/>
      <c r="BB125" s="181"/>
      <c r="BC125" s="181"/>
      <c r="BD125" s="181"/>
      <c r="BE125" s="181"/>
      <c r="BF125" s="181"/>
      <c r="BG125" s="181"/>
      <c r="BH125" s="181"/>
      <c r="BI125" s="181"/>
      <c r="BJ125" s="181"/>
      <c r="BM125">
        <v>0</v>
      </c>
    </row>
    <row r="126" spans="2:65">
      <c r="B126" s="194" t="s">
        <v>37</v>
      </c>
      <c r="C126" s="181"/>
      <c r="D126" s="181"/>
      <c r="E126" s="181"/>
      <c r="F126" s="181"/>
      <c r="G126" s="181"/>
      <c r="H126" s="181"/>
      <c r="I126" s="181"/>
      <c r="J126" s="181"/>
      <c r="K126" s="181"/>
      <c r="L126" s="181"/>
      <c r="M126" s="181"/>
      <c r="N126" s="181"/>
      <c r="O126" s="181"/>
      <c r="P126" s="181"/>
      <c r="Q126" s="181"/>
      <c r="R126" s="181"/>
      <c r="S126" s="181"/>
      <c r="T126" s="181"/>
      <c r="U126" s="181">
        <v>0</v>
      </c>
      <c r="V126" s="181">
        <v>0</v>
      </c>
      <c r="W126" s="181">
        <v>0</v>
      </c>
      <c r="X126" s="181">
        <v>0</v>
      </c>
      <c r="Y126" s="181">
        <v>0</v>
      </c>
      <c r="Z126" s="181">
        <v>0</v>
      </c>
      <c r="AA126" s="181">
        <v>0</v>
      </c>
      <c r="AB126" s="181">
        <v>0</v>
      </c>
      <c r="AC126" s="181">
        <v>0</v>
      </c>
      <c r="AD126" s="181">
        <v>0</v>
      </c>
      <c r="AE126" s="181">
        <v>0</v>
      </c>
      <c r="AF126" s="181">
        <v>0</v>
      </c>
      <c r="AG126" s="181">
        <v>0</v>
      </c>
      <c r="AH126" s="181">
        <v>0</v>
      </c>
      <c r="AI126" s="181">
        <v>0</v>
      </c>
      <c r="AJ126" s="181">
        <v>0</v>
      </c>
      <c r="AK126" s="181">
        <v>0</v>
      </c>
      <c r="AL126" s="181">
        <v>0</v>
      </c>
      <c r="AM126" s="181">
        <v>0</v>
      </c>
      <c r="AN126" s="181">
        <v>0</v>
      </c>
      <c r="AO126" s="181">
        <v>0</v>
      </c>
      <c r="AP126" s="181"/>
      <c r="AQ126" s="181"/>
      <c r="AR126" s="181"/>
      <c r="AS126" s="181"/>
      <c r="AT126" s="181"/>
      <c r="AU126" s="181"/>
      <c r="AV126" s="181"/>
      <c r="AW126" s="181"/>
      <c r="AX126" s="181"/>
      <c r="AY126" s="181"/>
      <c r="AZ126" s="181"/>
      <c r="BA126" s="181"/>
      <c r="BB126" s="181"/>
      <c r="BC126" s="181"/>
      <c r="BD126" s="181"/>
      <c r="BE126" s="181"/>
      <c r="BF126" s="181"/>
      <c r="BG126" s="181"/>
      <c r="BH126" s="181"/>
      <c r="BI126" s="181"/>
      <c r="BJ126" s="181"/>
      <c r="BK126">
        <v>0</v>
      </c>
      <c r="BL126">
        <v>0</v>
      </c>
      <c r="BM126">
        <v>0</v>
      </c>
    </row>
    <row r="127" spans="2:65">
      <c r="B127" s="194" t="s">
        <v>38</v>
      </c>
      <c r="C127" s="181"/>
      <c r="D127" s="181"/>
      <c r="E127" s="181"/>
      <c r="F127" s="181"/>
      <c r="G127" s="181"/>
      <c r="H127" s="181"/>
      <c r="I127" s="181"/>
      <c r="J127" s="181"/>
      <c r="K127" s="181"/>
      <c r="L127" s="181"/>
      <c r="M127" s="181"/>
      <c r="N127" s="181"/>
      <c r="O127" s="181"/>
      <c r="P127" s="181"/>
      <c r="Q127" s="181"/>
      <c r="R127" s="181"/>
      <c r="S127" s="181"/>
      <c r="T127" s="181"/>
      <c r="U127" s="181">
        <v>0</v>
      </c>
      <c r="V127" s="181">
        <v>0</v>
      </c>
      <c r="W127" s="181">
        <v>0</v>
      </c>
      <c r="X127" s="181">
        <v>0</v>
      </c>
      <c r="Y127" s="181">
        <v>0</v>
      </c>
      <c r="Z127" s="181">
        <v>0</v>
      </c>
      <c r="AA127" s="181">
        <v>0</v>
      </c>
      <c r="AB127" s="181">
        <v>0</v>
      </c>
      <c r="AC127" s="181">
        <v>0</v>
      </c>
      <c r="AD127" s="181">
        <v>0</v>
      </c>
      <c r="AE127" s="181">
        <v>0</v>
      </c>
      <c r="AF127" s="181">
        <v>0</v>
      </c>
      <c r="AG127" s="181">
        <v>0</v>
      </c>
      <c r="AH127" s="181">
        <v>0</v>
      </c>
      <c r="AI127" s="181">
        <v>0</v>
      </c>
      <c r="AJ127" s="181">
        <v>0</v>
      </c>
      <c r="AK127" s="181">
        <v>0</v>
      </c>
      <c r="AL127" s="181">
        <v>0</v>
      </c>
      <c r="AM127" s="181">
        <v>0</v>
      </c>
      <c r="AN127" s="181">
        <v>0</v>
      </c>
      <c r="AO127" s="181">
        <v>0</v>
      </c>
      <c r="AP127" s="181"/>
      <c r="AQ127" s="181"/>
      <c r="AR127" s="181"/>
      <c r="AS127" s="181"/>
      <c r="AT127" s="181"/>
      <c r="AU127" s="181"/>
      <c r="AV127" s="181"/>
      <c r="AW127" s="181"/>
      <c r="AX127" s="181"/>
      <c r="AY127" s="181"/>
      <c r="AZ127" s="181"/>
      <c r="BA127" s="181"/>
      <c r="BB127" s="181"/>
      <c r="BC127" s="181"/>
      <c r="BD127" s="181"/>
      <c r="BE127" s="181"/>
      <c r="BF127" s="181"/>
      <c r="BG127" s="181"/>
      <c r="BH127" s="181"/>
      <c r="BI127" s="181"/>
      <c r="BJ127" s="181"/>
      <c r="BK127">
        <v>0</v>
      </c>
      <c r="BL127">
        <v>0</v>
      </c>
      <c r="BM127">
        <v>0</v>
      </c>
    </row>
    <row r="128" spans="2:65">
      <c r="B128" s="194" t="s">
        <v>39</v>
      </c>
      <c r="C128" s="181"/>
      <c r="D128" s="181"/>
      <c r="E128" s="181"/>
      <c r="F128" s="181"/>
      <c r="G128" s="181"/>
      <c r="H128" s="181"/>
      <c r="I128" s="181"/>
      <c r="J128" s="181"/>
      <c r="K128" s="181"/>
      <c r="L128" s="181"/>
      <c r="M128" s="181"/>
      <c r="N128" s="181"/>
      <c r="O128" s="181"/>
      <c r="P128" s="181"/>
      <c r="Q128" s="181"/>
      <c r="R128" s="181"/>
      <c r="S128" s="181"/>
      <c r="T128" s="181"/>
      <c r="U128" s="181">
        <v>20.050784032482614</v>
      </c>
      <c r="V128" s="181">
        <v>20.692693679332969</v>
      </c>
      <c r="W128" s="181">
        <v>0.64190964685035468</v>
      </c>
      <c r="X128" s="181">
        <v>59.580822424482612</v>
      </c>
      <c r="Y128" s="181">
        <v>60.222732027731027</v>
      </c>
      <c r="Z128" s="181">
        <v>0.64190960324841484</v>
      </c>
      <c r="AA128" s="181">
        <v>9.1917280324827129</v>
      </c>
      <c r="AB128" s="181">
        <v>9.833637635730982</v>
      </c>
      <c r="AC128" s="181">
        <v>0.64190960324826918</v>
      </c>
      <c r="AD128" s="181">
        <v>8.844520032482615</v>
      </c>
      <c r="AE128" s="181">
        <v>9.4864296357308824</v>
      </c>
      <c r="AF128" s="181">
        <v>0.6419096032482674</v>
      </c>
      <c r="AG128" s="181">
        <v>6.4341920324826143</v>
      </c>
      <c r="AH128" s="181">
        <v>7.0761016357308826</v>
      </c>
      <c r="AI128" s="181">
        <v>0.64190960324826829</v>
      </c>
      <c r="AJ128" s="181">
        <v>12.059968032482715</v>
      </c>
      <c r="AK128" s="181">
        <v>12.701877635730982</v>
      </c>
      <c r="AL128" s="181">
        <v>0.6419096032482674</v>
      </c>
      <c r="AM128" s="181">
        <v>8.9401280324826136</v>
      </c>
      <c r="AN128" s="181">
        <v>9.5820376357308827</v>
      </c>
      <c r="AO128" s="181">
        <v>0.64190960324826918</v>
      </c>
      <c r="AP128" s="181"/>
      <c r="AQ128" s="181"/>
      <c r="AR128" s="181"/>
      <c r="AS128" s="181"/>
      <c r="AT128" s="181"/>
      <c r="AU128" s="181"/>
      <c r="AV128" s="181"/>
      <c r="AW128" s="181"/>
      <c r="AX128" s="181"/>
      <c r="AY128" s="181"/>
      <c r="AZ128" s="181"/>
      <c r="BA128" s="181"/>
      <c r="BB128" s="181"/>
      <c r="BC128" s="181"/>
      <c r="BD128" s="181"/>
      <c r="BE128" s="181"/>
      <c r="BF128" s="181"/>
      <c r="BG128" s="181"/>
      <c r="BH128" s="181"/>
      <c r="BI128" s="181"/>
      <c r="BJ128" s="181"/>
      <c r="BK128">
        <v>260.49418530973452</v>
      </c>
      <c r="BL128">
        <v>259.42847936277991</v>
      </c>
      <c r="BM128">
        <v>-1.0657059469546084</v>
      </c>
    </row>
    <row r="129" spans="2:65">
      <c r="B129" s="194" t="s">
        <v>16</v>
      </c>
      <c r="C129" s="181"/>
      <c r="D129" s="181"/>
      <c r="E129" s="181"/>
      <c r="F129" s="181"/>
      <c r="G129" s="181"/>
      <c r="H129" s="181"/>
      <c r="I129" s="181"/>
      <c r="J129" s="181"/>
      <c r="K129" s="181"/>
      <c r="L129" s="181"/>
      <c r="M129" s="181"/>
      <c r="N129" s="181"/>
      <c r="O129" s="181"/>
      <c r="P129" s="181"/>
      <c r="Q129" s="181"/>
      <c r="R129" s="181"/>
      <c r="S129" s="181"/>
      <c r="T129" s="181"/>
      <c r="U129" s="181"/>
      <c r="V129" s="181"/>
      <c r="W129" s="181">
        <v>0</v>
      </c>
      <c r="X129" s="181"/>
      <c r="Y129" s="181"/>
      <c r="Z129" s="181">
        <v>0</v>
      </c>
      <c r="AA129" s="181"/>
      <c r="AB129" s="181"/>
      <c r="AC129" s="181">
        <v>0</v>
      </c>
      <c r="AD129" s="181"/>
      <c r="AE129" s="181"/>
      <c r="AF129" s="181">
        <v>0</v>
      </c>
      <c r="AG129" s="181"/>
      <c r="AH129" s="181"/>
      <c r="AI129" s="181">
        <v>0</v>
      </c>
      <c r="AJ129" s="181"/>
      <c r="AK129" s="181"/>
      <c r="AL129" s="181">
        <v>0</v>
      </c>
      <c r="AM129" s="181"/>
      <c r="AN129" s="181"/>
      <c r="AO129" s="181">
        <v>0</v>
      </c>
      <c r="AP129" s="181"/>
      <c r="AQ129" s="181"/>
      <c r="AR129" s="181"/>
      <c r="AS129" s="181"/>
      <c r="AT129" s="181"/>
      <c r="AU129" s="181"/>
      <c r="AV129" s="181"/>
      <c r="AW129" s="181"/>
      <c r="AX129" s="181"/>
      <c r="AY129" s="181"/>
      <c r="AZ129" s="181"/>
      <c r="BA129" s="181"/>
      <c r="BB129" s="181"/>
      <c r="BC129" s="181"/>
      <c r="BD129" s="181"/>
      <c r="BE129" s="181"/>
      <c r="BF129" s="181"/>
      <c r="BG129" s="181"/>
      <c r="BH129" s="181"/>
      <c r="BI129" s="181"/>
      <c r="BJ129" s="181"/>
      <c r="BM129">
        <v>0</v>
      </c>
    </row>
    <row r="130" spans="2:65">
      <c r="B130" s="194" t="s">
        <v>40</v>
      </c>
      <c r="C130" s="181"/>
      <c r="D130" s="181"/>
      <c r="E130" s="181"/>
      <c r="F130" s="181"/>
      <c r="G130" s="181"/>
      <c r="H130" s="181"/>
      <c r="I130" s="181"/>
      <c r="J130" s="181"/>
      <c r="K130" s="181"/>
      <c r="L130" s="181"/>
      <c r="M130" s="181"/>
      <c r="N130" s="181"/>
      <c r="O130" s="181"/>
      <c r="P130" s="181"/>
      <c r="Q130" s="181"/>
      <c r="R130" s="181"/>
      <c r="S130" s="181"/>
      <c r="T130" s="181"/>
      <c r="U130" s="181">
        <v>-10.363019194607167</v>
      </c>
      <c r="V130" s="181">
        <v>-8.2774617417940046</v>
      </c>
      <c r="W130" s="181">
        <v>2.0855574528131626</v>
      </c>
      <c r="X130" s="181">
        <v>-21.48834255530976</v>
      </c>
      <c r="Y130" s="181">
        <v>-26.859826855309759</v>
      </c>
      <c r="Z130" s="181">
        <v>-5.3714842999999988</v>
      </c>
      <c r="AA130" s="181">
        <v>-0.62299250000000117</v>
      </c>
      <c r="AB130" s="181">
        <v>4.4975936250169726</v>
      </c>
      <c r="AC130" s="181">
        <v>5.120586125016974</v>
      </c>
      <c r="AD130" s="181">
        <v>-2.0047468999999984</v>
      </c>
      <c r="AE130" s="181">
        <v>-7.3762311999999994</v>
      </c>
      <c r="AF130" s="181">
        <v>-5.3714843000000005</v>
      </c>
      <c r="AG130" s="181">
        <v>3.973832447847601</v>
      </c>
      <c r="AH130" s="181">
        <v>-1.3976518521524</v>
      </c>
      <c r="AI130" s="181">
        <v>-5.3714843000000005</v>
      </c>
      <c r="AJ130" s="181">
        <v>39.474379456336891</v>
      </c>
      <c r="AK130" s="181">
        <v>34.102895156336892</v>
      </c>
      <c r="AL130" s="181">
        <v>-5.3714842999999988</v>
      </c>
      <c r="AM130" s="181">
        <v>39.857771199999995</v>
      </c>
      <c r="AN130" s="181">
        <v>34.486286900000003</v>
      </c>
      <c r="AO130" s="181">
        <v>-5.3714842999999917</v>
      </c>
      <c r="AP130" s="181"/>
      <c r="AQ130" s="181"/>
      <c r="AR130" s="181"/>
      <c r="AS130" s="181"/>
      <c r="AT130" s="181"/>
      <c r="AU130" s="181"/>
      <c r="AV130" s="181"/>
      <c r="AW130" s="181"/>
      <c r="AX130" s="181"/>
      <c r="AY130" s="181"/>
      <c r="AZ130" s="181"/>
      <c r="BA130" s="181"/>
      <c r="BB130" s="181"/>
      <c r="BC130" s="181"/>
      <c r="BD130" s="181"/>
      <c r="BE130" s="181"/>
      <c r="BF130" s="181"/>
      <c r="BG130" s="181"/>
      <c r="BH130" s="181"/>
      <c r="BI130" s="181"/>
      <c r="BJ130" s="181"/>
      <c r="BK130">
        <v>631.82114668887925</v>
      </c>
      <c r="BL130">
        <v>622.46927368373395</v>
      </c>
      <c r="BM130">
        <v>-9.3518730051453076</v>
      </c>
    </row>
    <row r="131" spans="2:65">
      <c r="B131" s="194" t="s">
        <v>41</v>
      </c>
      <c r="C131" s="181"/>
      <c r="D131" s="181"/>
      <c r="E131" s="181"/>
      <c r="F131" s="181"/>
      <c r="G131" s="181"/>
      <c r="H131" s="181"/>
      <c r="I131" s="181"/>
      <c r="J131" s="181"/>
      <c r="K131" s="181"/>
      <c r="L131" s="181"/>
      <c r="M131" s="181"/>
      <c r="N131" s="181"/>
      <c r="O131" s="181"/>
      <c r="P131" s="181"/>
      <c r="Q131" s="181"/>
      <c r="R131" s="181"/>
      <c r="S131" s="181"/>
      <c r="T131" s="181"/>
      <c r="U131" s="181">
        <v>0.51516710297500001</v>
      </c>
      <c r="V131" s="181">
        <v>0.5149171246374058</v>
      </c>
      <c r="W131" s="181">
        <v>-2.4997833759421439E-4</v>
      </c>
      <c r="X131" s="181">
        <v>1.6397501217500001</v>
      </c>
      <c r="Y131" s="181">
        <v>1.63950012175</v>
      </c>
      <c r="Z131" s="181">
        <v>-2.5000000000008349E-4</v>
      </c>
      <c r="AA131" s="181">
        <v>3.79921275915</v>
      </c>
      <c r="AB131" s="181">
        <v>3.7989627591500001</v>
      </c>
      <c r="AC131" s="181">
        <v>-2.4999999999986144E-4</v>
      </c>
      <c r="AD131" s="181">
        <v>0.70199545135000008</v>
      </c>
      <c r="AE131" s="181">
        <v>0.70174545134999999</v>
      </c>
      <c r="AF131" s="181">
        <v>-2.5000000000008349E-4</v>
      </c>
      <c r="AG131" s="181">
        <v>1.3057097684749999</v>
      </c>
      <c r="AH131" s="181">
        <v>1.305459768475</v>
      </c>
      <c r="AI131" s="181">
        <v>-2.4999999999986144E-4</v>
      </c>
      <c r="AJ131" s="181">
        <v>0.775814673575</v>
      </c>
      <c r="AK131" s="181">
        <v>0.77556467357500003</v>
      </c>
      <c r="AL131" s="181">
        <v>-2.4999999999997247E-4</v>
      </c>
      <c r="AM131" s="181">
        <v>0</v>
      </c>
      <c r="AN131" s="181">
        <v>-2.4997176229953766E-4</v>
      </c>
      <c r="AO131" s="181">
        <v>-2.4997176229953766E-4</v>
      </c>
      <c r="AP131" s="181"/>
      <c r="AQ131" s="181"/>
      <c r="AR131" s="181"/>
      <c r="AS131" s="181"/>
      <c r="AT131" s="181"/>
      <c r="AU131" s="181"/>
      <c r="AV131" s="181"/>
      <c r="AW131" s="181"/>
      <c r="AX131" s="181"/>
      <c r="AY131" s="181"/>
      <c r="AZ131" s="181"/>
      <c r="BA131" s="181"/>
      <c r="BB131" s="181"/>
      <c r="BC131" s="181"/>
      <c r="BD131" s="181"/>
      <c r="BE131" s="181"/>
      <c r="BF131" s="181"/>
      <c r="BG131" s="181"/>
      <c r="BH131" s="181"/>
      <c r="BI131" s="181"/>
      <c r="BJ131" s="181"/>
      <c r="BK131">
        <v>0</v>
      </c>
      <c r="BL131">
        <v>2.8952668547669371</v>
      </c>
      <c r="BM131">
        <v>2.8952668547669371</v>
      </c>
    </row>
    <row r="132" spans="2:65" ht="15">
      <c r="B132" s="15" t="s">
        <v>17</v>
      </c>
      <c r="C132" s="181"/>
      <c r="D132" s="181"/>
      <c r="E132" s="181"/>
      <c r="F132" s="181"/>
      <c r="G132" s="181"/>
      <c r="H132" s="181"/>
      <c r="I132" s="181"/>
      <c r="J132" s="181"/>
      <c r="K132" s="181"/>
      <c r="L132" s="181"/>
      <c r="M132" s="181"/>
      <c r="N132" s="181"/>
      <c r="O132" s="181"/>
      <c r="P132" s="181"/>
      <c r="Q132" s="181"/>
      <c r="R132" s="181"/>
      <c r="S132" s="181"/>
      <c r="T132" s="181"/>
      <c r="U132" s="181">
        <v>0</v>
      </c>
      <c r="V132" s="181">
        <v>0</v>
      </c>
      <c r="W132" s="181">
        <v>0</v>
      </c>
      <c r="X132" s="181">
        <v>0</v>
      </c>
      <c r="Y132" s="181">
        <v>0</v>
      </c>
      <c r="Z132" s="181">
        <v>0</v>
      </c>
      <c r="AA132" s="181">
        <v>0</v>
      </c>
      <c r="AB132" s="181">
        <v>0</v>
      </c>
      <c r="AC132" s="181">
        <v>0</v>
      </c>
      <c r="AD132" s="181">
        <v>0</v>
      </c>
      <c r="AE132" s="181">
        <v>0</v>
      </c>
      <c r="AF132" s="181">
        <v>0</v>
      </c>
      <c r="AG132" s="181">
        <v>0</v>
      </c>
      <c r="AH132" s="181">
        <v>0</v>
      </c>
      <c r="AI132" s="181">
        <v>0</v>
      </c>
      <c r="AJ132" s="181">
        <v>0</v>
      </c>
      <c r="AK132" s="181">
        <v>0</v>
      </c>
      <c r="AL132" s="181">
        <v>0</v>
      </c>
      <c r="AM132" s="181">
        <v>0</v>
      </c>
      <c r="AN132" s="181">
        <v>0</v>
      </c>
      <c r="AO132" s="181">
        <v>0</v>
      </c>
      <c r="AP132" s="181"/>
      <c r="AQ132" s="181"/>
      <c r="AR132" s="181"/>
      <c r="AS132" s="181"/>
      <c r="AT132" s="181"/>
      <c r="AU132" s="181"/>
      <c r="AV132" s="181"/>
      <c r="AW132" s="181"/>
      <c r="AX132" s="181"/>
      <c r="AY132" s="181"/>
      <c r="AZ132" s="181"/>
      <c r="BA132" s="181"/>
      <c r="BB132" s="181"/>
      <c r="BC132" s="181"/>
      <c r="BD132" s="181"/>
      <c r="BE132" s="181"/>
      <c r="BF132" s="181"/>
      <c r="BG132" s="181"/>
      <c r="BH132" s="181"/>
      <c r="BI132" s="181"/>
      <c r="BJ132" s="181"/>
      <c r="BK132">
        <v>0</v>
      </c>
      <c r="BL132">
        <v>0</v>
      </c>
      <c r="BM132">
        <v>0</v>
      </c>
    </row>
    <row r="133" spans="2:65" ht="15">
      <c r="B133" s="15" t="s">
        <v>18</v>
      </c>
      <c r="C133" s="181"/>
      <c r="D133" s="181"/>
      <c r="E133" s="181"/>
      <c r="F133" s="181"/>
      <c r="G133" s="181"/>
      <c r="H133" s="181"/>
      <c r="I133" s="181"/>
      <c r="J133" s="181"/>
      <c r="K133" s="181"/>
      <c r="L133" s="181"/>
      <c r="M133" s="181"/>
      <c r="N133" s="181"/>
      <c r="O133" s="181"/>
      <c r="P133" s="181"/>
      <c r="Q133" s="181"/>
      <c r="R133" s="181"/>
      <c r="S133" s="181"/>
      <c r="T133" s="181"/>
      <c r="U133" s="181"/>
      <c r="V133" s="181"/>
      <c r="W133" s="181">
        <v>0</v>
      </c>
      <c r="X133" s="181"/>
      <c r="Y133" s="181"/>
      <c r="Z133" s="181">
        <v>0</v>
      </c>
      <c r="AA133" s="181"/>
      <c r="AB133" s="181"/>
      <c r="AC133" s="181">
        <v>0</v>
      </c>
      <c r="AD133" s="181"/>
      <c r="AE133" s="181"/>
      <c r="AF133" s="181">
        <v>0</v>
      </c>
      <c r="AG133" s="181"/>
      <c r="AH133" s="181"/>
      <c r="AI133" s="181">
        <v>0</v>
      </c>
      <c r="AJ133" s="181"/>
      <c r="AK133" s="181"/>
      <c r="AL133" s="181">
        <v>0</v>
      </c>
      <c r="AM133" s="181"/>
      <c r="AN133" s="181"/>
      <c r="AO133" s="181">
        <v>0</v>
      </c>
      <c r="AP133" s="181"/>
      <c r="AQ133" s="181"/>
      <c r="AR133" s="181"/>
      <c r="AS133" s="181"/>
      <c r="AT133" s="181"/>
      <c r="AU133" s="181"/>
      <c r="AV133" s="181"/>
      <c r="AW133" s="181"/>
      <c r="AX133" s="181"/>
      <c r="AY133" s="181"/>
      <c r="AZ133" s="181"/>
      <c r="BA133" s="181"/>
      <c r="BB133" s="181"/>
      <c r="BC133" s="181"/>
      <c r="BD133" s="181"/>
      <c r="BE133" s="181"/>
      <c r="BF133" s="181"/>
      <c r="BG133" s="181"/>
      <c r="BH133" s="181"/>
      <c r="BI133" s="181"/>
      <c r="BJ133" s="181"/>
      <c r="BM133">
        <v>0</v>
      </c>
    </row>
    <row r="134" spans="2:65">
      <c r="B134" s="194" t="s">
        <v>42</v>
      </c>
      <c r="C134" s="181"/>
      <c r="D134" s="181"/>
      <c r="E134" s="181"/>
      <c r="F134" s="181"/>
      <c r="G134" s="181"/>
      <c r="H134" s="181"/>
      <c r="I134" s="181"/>
      <c r="J134" s="181"/>
      <c r="K134" s="181"/>
      <c r="L134" s="181"/>
      <c r="M134" s="181"/>
      <c r="N134" s="181"/>
      <c r="O134" s="181"/>
      <c r="P134" s="181"/>
      <c r="Q134" s="181"/>
      <c r="R134" s="181"/>
      <c r="S134" s="181"/>
      <c r="T134" s="181"/>
      <c r="U134" s="181">
        <v>0</v>
      </c>
      <c r="V134" s="181">
        <v>-0.6467644353263956</v>
      </c>
      <c r="W134" s="181">
        <v>-0.6467644353263956</v>
      </c>
      <c r="X134" s="181">
        <v>0</v>
      </c>
      <c r="Y134" s="181">
        <v>-0.62578851973368144</v>
      </c>
      <c r="Z134" s="181">
        <v>-0.62578851973368144</v>
      </c>
      <c r="AA134" s="181">
        <v>7</v>
      </c>
      <c r="AB134" s="181">
        <v>7.5944990937469852</v>
      </c>
      <c r="AC134" s="181">
        <v>0.59449909374698517</v>
      </c>
      <c r="AD134" s="181">
        <v>0</v>
      </c>
      <c r="AE134" s="181">
        <v>-0.62422404843434642</v>
      </c>
      <c r="AF134" s="181">
        <v>-0.62422404843434642</v>
      </c>
      <c r="AG134" s="181">
        <v>0</v>
      </c>
      <c r="AH134" s="181">
        <v>0.59301208767921409</v>
      </c>
      <c r="AI134" s="181">
        <v>0.59301208767921409</v>
      </c>
      <c r="AJ134" s="181">
        <v>0</v>
      </c>
      <c r="AK134" s="181">
        <v>0.62266259484101694</v>
      </c>
      <c r="AL134" s="181">
        <v>0.62266259484101694</v>
      </c>
      <c r="AM134" s="181">
        <v>0</v>
      </c>
      <c r="AN134" s="181">
        <v>-0.65379658013863895</v>
      </c>
      <c r="AO134" s="181">
        <v>-0.65379658013863895</v>
      </c>
      <c r="AP134" s="181"/>
      <c r="AQ134" s="181"/>
      <c r="AR134" s="181"/>
      <c r="AS134" s="181"/>
      <c r="AT134" s="181"/>
      <c r="AU134" s="181"/>
      <c r="AV134" s="181"/>
      <c r="AW134" s="181"/>
      <c r="AX134" s="181"/>
      <c r="AY134" s="181"/>
      <c r="AZ134" s="181"/>
      <c r="BA134" s="181"/>
      <c r="BB134" s="181"/>
      <c r="BC134" s="181"/>
      <c r="BD134" s="181"/>
      <c r="BE134" s="181"/>
      <c r="BF134" s="181"/>
      <c r="BG134" s="181"/>
      <c r="BH134" s="181"/>
      <c r="BI134" s="181"/>
      <c r="BJ134" s="181"/>
      <c r="BK134">
        <v>0</v>
      </c>
      <c r="BL134">
        <v>0.52824041988039816</v>
      </c>
      <c r="BM134">
        <v>0.52824041988039816</v>
      </c>
    </row>
    <row r="135" spans="2:65">
      <c r="B135" s="194" t="s">
        <v>43</v>
      </c>
      <c r="C135" s="181"/>
      <c r="D135" s="181"/>
      <c r="E135" s="181"/>
      <c r="F135" s="181"/>
      <c r="G135" s="181"/>
      <c r="H135" s="181"/>
      <c r="I135" s="181"/>
      <c r="J135" s="181"/>
      <c r="K135" s="181"/>
      <c r="L135" s="181"/>
      <c r="M135" s="181"/>
      <c r="N135" s="181"/>
      <c r="O135" s="181"/>
      <c r="P135" s="181"/>
      <c r="Q135" s="181"/>
      <c r="R135" s="181"/>
      <c r="S135" s="181"/>
      <c r="T135" s="181"/>
      <c r="U135" s="181">
        <v>0</v>
      </c>
      <c r="V135" s="181">
        <v>-1.9998267007747194E-4</v>
      </c>
      <c r="W135" s="181">
        <v>-1.9998267007747194E-4</v>
      </c>
      <c r="X135" s="181">
        <v>0</v>
      </c>
      <c r="Y135" s="181">
        <v>-2.0000000000000001E-4</v>
      </c>
      <c r="Z135" s="181">
        <v>-2.0000000000000001E-4</v>
      </c>
      <c r="AA135" s="181">
        <v>0</v>
      </c>
      <c r="AB135" s="181">
        <v>-1.9999999999997797E-4</v>
      </c>
      <c r="AC135" s="181">
        <v>-1.9999999999997797E-4</v>
      </c>
      <c r="AD135" s="181">
        <v>0</v>
      </c>
      <c r="AE135" s="181">
        <v>-2.0000000000000001E-4</v>
      </c>
      <c r="AF135" s="181">
        <v>-2.0000000000000001E-4</v>
      </c>
      <c r="AG135" s="181">
        <v>0</v>
      </c>
      <c r="AH135" s="181">
        <v>-1.9999999999993358E-4</v>
      </c>
      <c r="AI135" s="181">
        <v>-1.9999999999993358E-4</v>
      </c>
      <c r="AJ135" s="181">
        <v>0</v>
      </c>
      <c r="AK135" s="181">
        <v>-2.0000000000000001E-4</v>
      </c>
      <c r="AL135" s="181">
        <v>-2.0000000000000001E-4</v>
      </c>
      <c r="AM135" s="181">
        <v>0</v>
      </c>
      <c r="AN135" s="181">
        <v>-2.0000000000000001E-4</v>
      </c>
      <c r="AO135" s="181">
        <v>-2.0000000000000001E-4</v>
      </c>
      <c r="AP135" s="181"/>
      <c r="AQ135" s="181"/>
      <c r="AR135" s="181"/>
      <c r="AS135" s="181"/>
      <c r="AT135" s="181"/>
      <c r="AU135" s="181"/>
      <c r="AV135" s="181"/>
      <c r="AW135" s="181"/>
      <c r="AX135" s="181"/>
      <c r="AY135" s="181"/>
      <c r="AZ135" s="181"/>
      <c r="BA135" s="181"/>
      <c r="BB135" s="181"/>
      <c r="BC135" s="181"/>
      <c r="BD135" s="181"/>
      <c r="BE135" s="181"/>
      <c r="BF135" s="181"/>
      <c r="BG135" s="181"/>
      <c r="BH135" s="181"/>
      <c r="BI135" s="181"/>
      <c r="BJ135" s="181"/>
      <c r="BK135">
        <v>6.3188823477800007</v>
      </c>
      <c r="BL135">
        <v>6.3187823615019383</v>
      </c>
      <c r="BM135">
        <v>-9.9986278062402789E-5</v>
      </c>
    </row>
    <row r="136" spans="2:65" ht="15">
      <c r="B136" s="15" t="s">
        <v>19</v>
      </c>
      <c r="C136" s="181"/>
      <c r="D136" s="181"/>
      <c r="E136" s="181"/>
      <c r="F136" s="181"/>
      <c r="G136" s="181"/>
      <c r="H136" s="181"/>
      <c r="I136" s="181"/>
      <c r="J136" s="181"/>
      <c r="K136" s="181"/>
      <c r="L136" s="181"/>
      <c r="M136" s="181"/>
      <c r="N136" s="181"/>
      <c r="O136" s="181"/>
      <c r="P136" s="181"/>
      <c r="Q136" s="181"/>
      <c r="R136" s="181"/>
      <c r="S136" s="181"/>
      <c r="T136" s="181"/>
      <c r="U136" s="181">
        <v>30.153373380000001</v>
      </c>
      <c r="V136" s="181">
        <v>12.449872943815295</v>
      </c>
      <c r="W136" s="181">
        <v>-17.703500436184704</v>
      </c>
      <c r="X136" s="181">
        <v>63.214874820000006</v>
      </c>
      <c r="Y136" s="181">
        <v>47.131338720000002</v>
      </c>
      <c r="Z136" s="181">
        <v>-16.083536100000003</v>
      </c>
      <c r="AA136" s="181">
        <v>3.2166000000000001</v>
      </c>
      <c r="AB136" s="181">
        <v>-12.07802037857765</v>
      </c>
      <c r="AC136" s="181">
        <v>-15.294620378577649</v>
      </c>
      <c r="AD136" s="181">
        <v>3.8914022258940002</v>
      </c>
      <c r="AE136" s="181">
        <v>-13.90266511844831</v>
      </c>
      <c r="AF136" s="181">
        <v>-17.794067344342309</v>
      </c>
      <c r="AG136" s="181">
        <v>28.986927000000001</v>
      </c>
      <c r="AH136" s="181">
        <v>12.84627042480491</v>
      </c>
      <c r="AI136" s="181">
        <v>-16.140656575195091</v>
      </c>
      <c r="AJ136" s="181">
        <v>4.2351900000000002</v>
      </c>
      <c r="AK136" s="181">
        <v>-12.315969045666963</v>
      </c>
      <c r="AL136" s="181">
        <v>-16.551159045666964</v>
      </c>
      <c r="AM136" s="181">
        <v>0</v>
      </c>
      <c r="AN136" s="181">
        <v>-16.784349685038229</v>
      </c>
      <c r="AO136" s="181">
        <v>-16.784349685038229</v>
      </c>
      <c r="AP136" s="181"/>
      <c r="AQ136" s="181"/>
      <c r="AR136" s="181"/>
      <c r="AS136" s="181"/>
      <c r="AT136" s="181"/>
      <c r="AU136" s="181"/>
      <c r="AV136" s="181"/>
      <c r="AW136" s="181"/>
      <c r="AX136" s="181"/>
      <c r="AY136" s="181"/>
      <c r="AZ136" s="181"/>
      <c r="BA136" s="181"/>
      <c r="BB136" s="181"/>
      <c r="BC136" s="181"/>
      <c r="BD136" s="181"/>
      <c r="BE136" s="181"/>
      <c r="BF136" s="181"/>
      <c r="BG136" s="181"/>
      <c r="BH136" s="181"/>
      <c r="BI136" s="181"/>
      <c r="BJ136" s="181"/>
      <c r="BK136">
        <v>0</v>
      </c>
      <c r="BL136">
        <v>5.5806267126753504</v>
      </c>
      <c r="BM136">
        <v>5.5806267126753504</v>
      </c>
    </row>
    <row r="137" spans="2:65" ht="15">
      <c r="B137" s="15" t="s">
        <v>20</v>
      </c>
      <c r="C137" s="181"/>
      <c r="D137" s="181"/>
      <c r="E137" s="181"/>
      <c r="F137" s="181"/>
      <c r="G137" s="181"/>
      <c r="H137" s="181"/>
      <c r="I137" s="181"/>
      <c r="J137" s="181"/>
      <c r="K137" s="181"/>
      <c r="L137" s="181"/>
      <c r="M137" s="181"/>
      <c r="N137" s="181"/>
      <c r="O137" s="181"/>
      <c r="P137" s="181"/>
      <c r="Q137" s="181"/>
      <c r="R137" s="181"/>
      <c r="S137" s="181"/>
      <c r="T137" s="181"/>
      <c r="U137" s="181"/>
      <c r="V137" s="181"/>
      <c r="W137" s="181">
        <v>0</v>
      </c>
      <c r="X137" s="181"/>
      <c r="Y137" s="181"/>
      <c r="Z137" s="181">
        <v>0</v>
      </c>
      <c r="AA137" s="181"/>
      <c r="AB137" s="181"/>
      <c r="AC137" s="181">
        <v>0</v>
      </c>
      <c r="AD137" s="181"/>
      <c r="AE137" s="181"/>
      <c r="AF137" s="181">
        <v>0</v>
      </c>
      <c r="AG137" s="181"/>
      <c r="AH137" s="181"/>
      <c r="AI137" s="181">
        <v>0</v>
      </c>
      <c r="AJ137" s="181"/>
      <c r="AK137" s="181"/>
      <c r="AL137" s="181">
        <v>0</v>
      </c>
      <c r="AM137" s="181"/>
      <c r="AN137" s="181"/>
      <c r="AO137" s="181">
        <v>0</v>
      </c>
      <c r="AP137" s="181"/>
      <c r="AQ137" s="181"/>
      <c r="AR137" s="181"/>
      <c r="AS137" s="181"/>
      <c r="AT137" s="181"/>
      <c r="AU137" s="181"/>
      <c r="AV137" s="181"/>
      <c r="AW137" s="181"/>
      <c r="AX137" s="181"/>
      <c r="AY137" s="181"/>
      <c r="AZ137" s="181"/>
      <c r="BA137" s="181"/>
      <c r="BB137" s="181"/>
      <c r="BC137" s="181"/>
      <c r="BD137" s="181"/>
      <c r="BE137" s="181"/>
      <c r="BF137" s="181"/>
      <c r="BG137" s="181"/>
      <c r="BH137" s="181"/>
      <c r="BI137" s="181"/>
      <c r="BJ137" s="181"/>
      <c r="BM137">
        <v>0</v>
      </c>
    </row>
    <row r="138" spans="2:65">
      <c r="B138" s="194" t="s">
        <v>44</v>
      </c>
      <c r="C138" s="181"/>
      <c r="D138" s="181"/>
      <c r="E138" s="181"/>
      <c r="F138" s="181"/>
      <c r="G138" s="181"/>
      <c r="H138" s="181"/>
      <c r="I138" s="181"/>
      <c r="J138" s="181"/>
      <c r="K138" s="181"/>
      <c r="L138" s="181"/>
      <c r="M138" s="181"/>
      <c r="N138" s="181"/>
      <c r="O138" s="181"/>
      <c r="P138" s="181"/>
      <c r="Q138" s="181"/>
      <c r="R138" s="181"/>
      <c r="S138" s="181"/>
      <c r="T138" s="181"/>
      <c r="U138" s="181">
        <v>-5.04</v>
      </c>
      <c r="V138" s="181">
        <v>-3.5279495999999999</v>
      </c>
      <c r="W138" s="181">
        <v>1.5120504000000001</v>
      </c>
      <c r="X138" s="181">
        <v>-10.08</v>
      </c>
      <c r="Y138" s="181">
        <v>-8.0997259264626944</v>
      </c>
      <c r="Z138" s="181">
        <v>1.9802740735373057</v>
      </c>
      <c r="AA138" s="181">
        <v>0</v>
      </c>
      <c r="AB138" s="181">
        <v>1.7478692996817375</v>
      </c>
      <c r="AC138" s="181">
        <v>1.7478692996817375</v>
      </c>
      <c r="AD138" s="181">
        <v>-10.08</v>
      </c>
      <c r="AE138" s="181">
        <v>-7.942910548038066</v>
      </c>
      <c r="AF138" s="181">
        <v>2.1370894519619341</v>
      </c>
      <c r="AG138" s="181">
        <v>0</v>
      </c>
      <c r="AH138" s="181">
        <v>1.6239684747145875</v>
      </c>
      <c r="AI138" s="181">
        <v>1.6239684747145875</v>
      </c>
      <c r="AJ138" s="181">
        <v>0</v>
      </c>
      <c r="AK138" s="181">
        <v>1.6564478442089006</v>
      </c>
      <c r="AL138" s="181">
        <v>1.6564478442089006</v>
      </c>
      <c r="AM138" s="181">
        <v>-15.120000000000001</v>
      </c>
      <c r="AN138" s="181">
        <v>-13.077171361979669</v>
      </c>
      <c r="AO138" s="181">
        <v>2.0428286380203318</v>
      </c>
      <c r="AP138" s="181"/>
      <c r="AQ138" s="181"/>
      <c r="AR138" s="181"/>
      <c r="AS138" s="181"/>
      <c r="AT138" s="181"/>
      <c r="AU138" s="181"/>
      <c r="AV138" s="181"/>
      <c r="AW138" s="181"/>
      <c r="AX138" s="181"/>
      <c r="AY138" s="181"/>
      <c r="AZ138" s="181"/>
      <c r="BA138" s="181"/>
      <c r="BB138" s="181"/>
      <c r="BC138" s="181"/>
      <c r="BD138" s="181"/>
      <c r="BE138" s="181"/>
      <c r="BF138" s="181"/>
      <c r="BG138" s="181"/>
      <c r="BH138" s="181"/>
      <c r="BI138" s="181"/>
      <c r="BJ138" s="181"/>
      <c r="BK138">
        <v>0</v>
      </c>
      <c r="BL138">
        <v>4.414775348348571</v>
      </c>
      <c r="BM138">
        <v>4.414775348348571</v>
      </c>
    </row>
    <row r="139" spans="2:65">
      <c r="B139" s="194" t="s">
        <v>45</v>
      </c>
      <c r="C139" s="181"/>
      <c r="D139" s="181"/>
      <c r="E139" s="181"/>
      <c r="F139" s="181"/>
      <c r="G139" s="181"/>
      <c r="H139" s="181"/>
      <c r="I139" s="181"/>
      <c r="J139" s="181"/>
      <c r="K139" s="181"/>
      <c r="L139" s="181"/>
      <c r="M139" s="181"/>
      <c r="N139" s="181"/>
      <c r="O139" s="181"/>
      <c r="P139" s="181"/>
      <c r="Q139" s="181"/>
      <c r="R139" s="181"/>
      <c r="S139" s="181"/>
      <c r="T139" s="181"/>
      <c r="U139" s="181">
        <v>0</v>
      </c>
      <c r="V139" s="181">
        <v>0</v>
      </c>
      <c r="W139" s="181">
        <v>0</v>
      </c>
      <c r="X139" s="181">
        <v>0</v>
      </c>
      <c r="Y139" s="181">
        <v>0</v>
      </c>
      <c r="Z139" s="181">
        <v>0</v>
      </c>
      <c r="AA139" s="181">
        <v>0</v>
      </c>
      <c r="AB139" s="181">
        <v>0</v>
      </c>
      <c r="AC139" s="181">
        <v>0</v>
      </c>
      <c r="AD139" s="181">
        <v>0</v>
      </c>
      <c r="AE139" s="181">
        <v>0</v>
      </c>
      <c r="AF139" s="181">
        <v>0</v>
      </c>
      <c r="AG139" s="181">
        <v>0</v>
      </c>
      <c r="AH139" s="181">
        <v>0</v>
      </c>
      <c r="AI139" s="181">
        <v>0</v>
      </c>
      <c r="AJ139" s="181">
        <v>0</v>
      </c>
      <c r="AK139" s="181">
        <v>0</v>
      </c>
      <c r="AL139" s="181">
        <v>0</v>
      </c>
      <c r="AM139" s="181">
        <v>0</v>
      </c>
      <c r="AN139" s="181">
        <v>0</v>
      </c>
      <c r="AO139" s="181">
        <v>0</v>
      </c>
      <c r="AP139" s="181"/>
      <c r="AQ139" s="181"/>
      <c r="AR139" s="181"/>
      <c r="AS139" s="181"/>
      <c r="AT139" s="181"/>
      <c r="AU139" s="181"/>
      <c r="AV139" s="181"/>
      <c r="AW139" s="181"/>
      <c r="AX139" s="181"/>
      <c r="AY139" s="181"/>
      <c r="AZ139" s="181"/>
      <c r="BA139" s="181"/>
      <c r="BB139" s="181"/>
      <c r="BC139" s="181"/>
      <c r="BD139" s="181"/>
      <c r="BE139" s="181"/>
      <c r="BF139" s="181"/>
      <c r="BG139" s="181"/>
      <c r="BH139" s="181"/>
      <c r="BI139" s="181"/>
      <c r="BJ139" s="181"/>
      <c r="BK139">
        <v>0</v>
      </c>
      <c r="BL139">
        <v>0</v>
      </c>
      <c r="BM139">
        <v>0</v>
      </c>
    </row>
    <row r="140" spans="2:65">
      <c r="B140" s="194" t="s">
        <v>46</v>
      </c>
      <c r="C140" s="181"/>
      <c r="D140" s="181"/>
      <c r="E140" s="181"/>
      <c r="F140" s="181"/>
      <c r="G140" s="181"/>
      <c r="H140" s="181"/>
      <c r="I140" s="181"/>
      <c r="J140" s="181"/>
      <c r="K140" s="181"/>
      <c r="L140" s="181"/>
      <c r="M140" s="181"/>
      <c r="N140" s="181"/>
      <c r="O140" s="181"/>
      <c r="P140" s="181"/>
      <c r="Q140" s="181"/>
      <c r="R140" s="181"/>
      <c r="S140" s="181"/>
      <c r="T140" s="181"/>
      <c r="U140" s="181">
        <v>0</v>
      </c>
      <c r="V140" s="181">
        <v>0.37333470536623942</v>
      </c>
      <c r="W140" s="181">
        <v>0.37333470536623942</v>
      </c>
      <c r="X140" s="181">
        <v>0</v>
      </c>
      <c r="Y140" s="181">
        <v>-0.38080139947356467</v>
      </c>
      <c r="Z140" s="181">
        <v>-0.38080139947356467</v>
      </c>
      <c r="AA140" s="181">
        <v>0</v>
      </c>
      <c r="AB140" s="181">
        <v>0.37318535845271605</v>
      </c>
      <c r="AC140" s="181">
        <v>0.37318535845271605</v>
      </c>
      <c r="AD140" s="181">
        <v>0</v>
      </c>
      <c r="AE140" s="181">
        <v>-0.38064907865314601</v>
      </c>
      <c r="AF140" s="181">
        <v>-0.38064907865314601</v>
      </c>
      <c r="AG140" s="181">
        <v>0</v>
      </c>
      <c r="AH140" s="181">
        <v>0.37303609708008367</v>
      </c>
      <c r="AI140" s="181">
        <v>0.37303609708008367</v>
      </c>
      <c r="AJ140" s="181">
        <v>0</v>
      </c>
      <c r="AK140" s="181">
        <v>0.38049674958836482</v>
      </c>
      <c r="AL140" s="181">
        <v>0.38049674958836482</v>
      </c>
      <c r="AM140" s="181">
        <v>0</v>
      </c>
      <c r="AN140" s="181">
        <v>-0.36627007137237833</v>
      </c>
      <c r="AO140" s="181">
        <v>-0.36627007137237833</v>
      </c>
      <c r="AP140" s="181"/>
      <c r="AQ140" s="181"/>
      <c r="AR140" s="181"/>
      <c r="AS140" s="181"/>
      <c r="AT140" s="181"/>
      <c r="AU140" s="181"/>
      <c r="AV140" s="181"/>
      <c r="AW140" s="181"/>
      <c r="AX140" s="181"/>
      <c r="AY140" s="181"/>
      <c r="AZ140" s="181"/>
      <c r="BA140" s="181"/>
      <c r="BB140" s="181"/>
      <c r="BC140" s="181"/>
      <c r="BD140" s="181"/>
      <c r="BE140" s="181"/>
      <c r="BF140" s="181"/>
      <c r="BG140" s="181"/>
      <c r="BH140" s="181"/>
      <c r="BI140" s="181"/>
      <c r="BJ140" s="181"/>
      <c r="BK140">
        <v>0</v>
      </c>
      <c r="BL140">
        <v>0.17254006865646049</v>
      </c>
      <c r="BM140">
        <v>0.17254006865646049</v>
      </c>
    </row>
    <row r="141" spans="2:65">
      <c r="B141" s="194" t="s">
        <v>47</v>
      </c>
      <c r="C141" s="181"/>
      <c r="D141" s="181"/>
      <c r="E141" s="181"/>
      <c r="F141" s="181"/>
      <c r="G141" s="181"/>
      <c r="H141" s="181"/>
      <c r="I141" s="181"/>
      <c r="J141" s="181"/>
      <c r="K141" s="181"/>
      <c r="L141" s="181"/>
      <c r="M141" s="181"/>
      <c r="N141" s="181"/>
      <c r="O141" s="181"/>
      <c r="P141" s="181"/>
      <c r="Q141" s="181"/>
      <c r="R141" s="181"/>
      <c r="S141" s="181"/>
      <c r="T141" s="181"/>
      <c r="U141" s="181">
        <v>0</v>
      </c>
      <c r="V141" s="181">
        <v>9.0798844038559989E-3</v>
      </c>
      <c r="W141" s="181">
        <v>9.0798844038559989E-3</v>
      </c>
      <c r="X141" s="181">
        <v>0</v>
      </c>
      <c r="Y141" s="181">
        <v>-9.2614801306062332E-3</v>
      </c>
      <c r="Z141" s="181">
        <v>-9.2614801306062332E-3</v>
      </c>
      <c r="AA141" s="181">
        <v>0</v>
      </c>
      <c r="AB141" s="181">
        <v>9.0762368491688027E-3</v>
      </c>
      <c r="AC141" s="181">
        <v>9.0762368491688027E-3</v>
      </c>
      <c r="AD141" s="181">
        <v>0</v>
      </c>
      <c r="AE141" s="181">
        <v>9.2577772263043746E-3</v>
      </c>
      <c r="AF141" s="181">
        <v>9.2577772263043746E-3</v>
      </c>
      <c r="AG141" s="181">
        <v>0</v>
      </c>
      <c r="AH141" s="181">
        <v>9.4428494375061872E-3</v>
      </c>
      <c r="AI141" s="181">
        <v>9.4428494375061872E-3</v>
      </c>
      <c r="AJ141" s="181">
        <v>0</v>
      </c>
      <c r="AK141" s="181">
        <v>9.6317064262625082E-3</v>
      </c>
      <c r="AL141" s="181">
        <v>9.6317064262625082E-3</v>
      </c>
      <c r="AM141" s="181">
        <v>0</v>
      </c>
      <c r="AN141" s="181">
        <v>9.8244238881058255E-3</v>
      </c>
      <c r="AO141" s="181">
        <v>9.8244238881058255E-3</v>
      </c>
      <c r="AP141" s="181"/>
      <c r="AQ141" s="181"/>
      <c r="AR141" s="181"/>
      <c r="AS141" s="181"/>
      <c r="AT141" s="181"/>
      <c r="AU141" s="181"/>
      <c r="AV141" s="181"/>
      <c r="AW141" s="181"/>
      <c r="AX141" s="181"/>
      <c r="AY141" s="181"/>
      <c r="AZ141" s="181"/>
      <c r="BA141" s="181"/>
      <c r="BB141" s="181"/>
      <c r="BC141" s="181"/>
      <c r="BD141" s="181"/>
      <c r="BE141" s="181"/>
      <c r="BF141" s="181"/>
      <c r="BG141" s="181"/>
      <c r="BH141" s="181"/>
      <c r="BI141" s="181"/>
      <c r="BJ141" s="181"/>
      <c r="BK141">
        <v>0</v>
      </c>
      <c r="BL141">
        <v>1.3248022992120301E-2</v>
      </c>
      <c r="BM141">
        <v>1.3248022992120301E-2</v>
      </c>
    </row>
    <row r="142" spans="2:65" ht="15">
      <c r="B142" s="182" t="s">
        <v>472</v>
      </c>
      <c r="C142" s="198"/>
      <c r="D142" s="198"/>
      <c r="E142" s="198"/>
      <c r="F142" s="198"/>
      <c r="G142" s="198"/>
      <c r="H142" s="198"/>
      <c r="I142" s="198"/>
      <c r="J142" s="198"/>
      <c r="K142" s="198"/>
      <c r="L142" s="198"/>
      <c r="M142" s="198"/>
      <c r="N142" s="198"/>
      <c r="O142" s="198"/>
      <c r="P142" s="198"/>
      <c r="Q142" s="198"/>
      <c r="R142" s="198"/>
      <c r="S142" s="198"/>
      <c r="T142" s="198"/>
      <c r="U142" s="198">
        <v>-2.5550305371974651E-2</v>
      </c>
      <c r="V142" s="198"/>
      <c r="W142" s="198"/>
      <c r="X142" s="198">
        <v>-3.60920971124521E-2</v>
      </c>
      <c r="Y142" s="198"/>
      <c r="Z142" s="198"/>
      <c r="AA142" s="198">
        <v>-3.3453944542383068E-2</v>
      </c>
      <c r="AB142" s="198"/>
      <c r="AC142" s="198"/>
      <c r="AD142" s="198">
        <v>-3.5268943627469344E-2</v>
      </c>
      <c r="AE142" s="198"/>
      <c r="AF142" s="198"/>
      <c r="AG142" s="198">
        <v>-3.9216834307209639E-2</v>
      </c>
      <c r="AH142" s="198"/>
      <c r="AI142" s="198"/>
      <c r="AJ142" s="198">
        <v>-3.0809862806903787E-2</v>
      </c>
      <c r="AK142" s="198"/>
      <c r="AL142" s="198"/>
      <c r="AM142" s="198">
        <v>-7.6869366252609025E-2</v>
      </c>
      <c r="AN142" s="198"/>
      <c r="AO142" s="198"/>
      <c r="AP142" s="198"/>
      <c r="AQ142" s="198"/>
      <c r="AR142" s="198"/>
      <c r="AS142" s="198"/>
      <c r="AT142" s="198"/>
      <c r="AU142" s="198"/>
      <c r="AV142" s="198"/>
      <c r="AW142" s="198"/>
      <c r="AX142" s="198"/>
      <c r="AY142" s="198"/>
      <c r="AZ142" s="198"/>
      <c r="BA142" s="198"/>
      <c r="BB142" s="198"/>
      <c r="BC142" s="198"/>
      <c r="BD142" s="198"/>
      <c r="BE142" s="198"/>
      <c r="BF142" s="198"/>
      <c r="BG142" s="198"/>
      <c r="BH142" s="198"/>
      <c r="BI142" s="198"/>
      <c r="BJ142" s="198"/>
      <c r="BK142">
        <v>-9.8776878247247091E-4</v>
      </c>
    </row>
    <row r="143" spans="2:65" ht="15">
      <c r="B143" s="182">
        <v>-1</v>
      </c>
      <c r="C143" s="198"/>
      <c r="D143" s="198"/>
      <c r="E143" s="198"/>
      <c r="F143" s="198"/>
      <c r="G143" s="198"/>
      <c r="H143" s="198"/>
      <c r="I143" s="198"/>
      <c r="J143" s="198"/>
      <c r="K143" s="198"/>
      <c r="L143" s="198"/>
      <c r="M143" s="198"/>
      <c r="N143" s="198"/>
      <c r="O143" s="198"/>
      <c r="P143" s="198"/>
      <c r="Q143" s="198"/>
      <c r="R143" s="198"/>
      <c r="S143" s="198"/>
      <c r="T143" s="198"/>
      <c r="U143" s="198">
        <v>3.9845265776516842E-2</v>
      </c>
      <c r="V143" s="198"/>
      <c r="W143" s="198"/>
      <c r="X143" s="198">
        <v>4.6341532830538851E-2</v>
      </c>
      <c r="Y143" s="198"/>
      <c r="Z143" s="198"/>
      <c r="AA143" s="198">
        <v>5.112131770922558E-2</v>
      </c>
      <c r="AB143" s="198"/>
      <c r="AC143" s="198"/>
      <c r="AD143" s="198">
        <v>5.5503626357097269E-2</v>
      </c>
      <c r="AE143" s="198"/>
      <c r="AF143" s="198"/>
      <c r="AG143" s="198">
        <v>6.028341123578429E-2</v>
      </c>
      <c r="AH143" s="198"/>
      <c r="AI143" s="198"/>
      <c r="AJ143" s="198">
        <v>6.5063196114471311E-2</v>
      </c>
      <c r="AK143" s="198"/>
      <c r="AL143" s="198"/>
      <c r="AM143" s="198">
        <v>6.9246766646935617E-2</v>
      </c>
      <c r="AN143" s="198"/>
      <c r="AO143" s="198"/>
      <c r="AP143" s="198"/>
      <c r="AQ143" s="198"/>
      <c r="AR143" s="198"/>
      <c r="AS143" s="198"/>
      <c r="AT143" s="198"/>
      <c r="AU143" s="198"/>
      <c r="AV143" s="198"/>
      <c r="AW143" s="198"/>
      <c r="AX143" s="198"/>
      <c r="AY143" s="198"/>
      <c r="AZ143" s="198"/>
      <c r="BA143" s="198"/>
      <c r="BB143" s="198"/>
      <c r="BC143" s="198"/>
      <c r="BD143" s="198"/>
      <c r="BE143" s="198"/>
      <c r="BF143" s="198"/>
      <c r="BG143" s="198"/>
      <c r="BH143" s="198"/>
      <c r="BI143" s="198"/>
      <c r="BJ143" s="198"/>
      <c r="BK143">
        <v>0.15957044602940737</v>
      </c>
    </row>
  </sheetData>
  <mergeCells count="40">
    <mergeCell ref="AG85:AI85"/>
    <mergeCell ref="AJ85:AL85"/>
    <mergeCell ref="AM85:AO85"/>
    <mergeCell ref="AP85:AR85"/>
    <mergeCell ref="R85:T85"/>
    <mergeCell ref="U85:W85"/>
    <mergeCell ref="X85:Z85"/>
    <mergeCell ref="AA85:AC85"/>
    <mergeCell ref="AD85:AF85"/>
    <mergeCell ref="C85:E85"/>
    <mergeCell ref="F85:H85"/>
    <mergeCell ref="I85:K85"/>
    <mergeCell ref="L85:N85"/>
    <mergeCell ref="O85:Q85"/>
    <mergeCell ref="AS85:AU85"/>
    <mergeCell ref="AV85:AX85"/>
    <mergeCell ref="AY85:BA85"/>
    <mergeCell ref="BB85:BD85"/>
    <mergeCell ref="BE85:BG85"/>
    <mergeCell ref="BH85:BJ85"/>
    <mergeCell ref="C115:E115"/>
    <mergeCell ref="F115:H115"/>
    <mergeCell ref="I115:K115"/>
    <mergeCell ref="L115:N115"/>
    <mergeCell ref="O115:Q115"/>
    <mergeCell ref="R115:T115"/>
    <mergeCell ref="U115:W115"/>
    <mergeCell ref="X115:Z115"/>
    <mergeCell ref="AA115:AC115"/>
    <mergeCell ref="AD115:AF115"/>
    <mergeCell ref="AG115:AI115"/>
    <mergeCell ref="AJ115:AL115"/>
    <mergeCell ref="AM115:AO115"/>
    <mergeCell ref="AP115:AR115"/>
    <mergeCell ref="AS115:AU115"/>
    <mergeCell ref="AV115:AX115"/>
    <mergeCell ref="AY115:BA115"/>
    <mergeCell ref="BB115:BD115"/>
    <mergeCell ref="BE115:BG115"/>
    <mergeCell ref="BH115:BJ115"/>
  </mergeCells>
  <phoneticPr fontId="19" type="noConversion"/>
  <hyperlinks>
    <hyperlink ref="A1" location="目录!A1" display="目录"/>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P80"/>
  <sheetViews>
    <sheetView zoomScale="70" zoomScaleNormal="70" workbookViewId="0">
      <selection activeCell="R42" sqref="R42"/>
    </sheetView>
  </sheetViews>
  <sheetFormatPr defaultRowHeight="13.5"/>
  <cols>
    <col min="1" max="1" width="9.375" customWidth="1"/>
    <col min="2" max="2" width="34.375" bestFit="1" customWidth="1"/>
  </cols>
  <sheetData>
    <row r="1" spans="1:42">
      <c r="A1" s="27" t="s">
        <v>31</v>
      </c>
    </row>
    <row r="3" spans="1:42" ht="15">
      <c r="B3" s="60" t="s">
        <v>224</v>
      </c>
      <c r="C3" s="34">
        <v>1</v>
      </c>
      <c r="D3" s="34">
        <v>2</v>
      </c>
      <c r="E3" s="34">
        <v>3</v>
      </c>
      <c r="F3" s="34">
        <v>4</v>
      </c>
      <c r="G3" s="34">
        <v>5</v>
      </c>
      <c r="H3" s="34">
        <v>6</v>
      </c>
      <c r="I3" s="34">
        <v>7</v>
      </c>
      <c r="J3" s="34">
        <v>8</v>
      </c>
      <c r="K3" s="34">
        <v>9</v>
      </c>
      <c r="L3" s="34">
        <v>10</v>
      </c>
      <c r="M3" s="34">
        <v>11</v>
      </c>
      <c r="N3" s="34">
        <v>12</v>
      </c>
      <c r="O3" s="34">
        <v>13</v>
      </c>
      <c r="P3" s="34">
        <v>14</v>
      </c>
      <c r="Q3" s="34">
        <v>15</v>
      </c>
      <c r="R3" s="34">
        <v>16</v>
      </c>
      <c r="S3" s="34">
        <v>17</v>
      </c>
      <c r="T3" s="34">
        <v>18</v>
      </c>
      <c r="U3" s="34">
        <v>19</v>
      </c>
      <c r="V3" s="34">
        <v>20</v>
      </c>
      <c r="W3" s="34">
        <v>21</v>
      </c>
      <c r="X3" s="34">
        <v>22</v>
      </c>
      <c r="Y3" s="34">
        <v>23</v>
      </c>
      <c r="Z3" s="34">
        <v>24</v>
      </c>
      <c r="AA3" s="34">
        <v>25</v>
      </c>
      <c r="AB3" s="34">
        <v>26</v>
      </c>
      <c r="AC3" s="34">
        <v>27</v>
      </c>
      <c r="AD3" s="34">
        <v>28</v>
      </c>
      <c r="AE3" s="34">
        <v>29</v>
      </c>
      <c r="AF3" s="34">
        <v>30</v>
      </c>
      <c r="AG3" s="34">
        <v>31</v>
      </c>
      <c r="AH3" s="34">
        <v>32</v>
      </c>
      <c r="AI3" s="34">
        <v>33</v>
      </c>
      <c r="AJ3" s="34">
        <v>34</v>
      </c>
      <c r="AK3" s="34">
        <v>35</v>
      </c>
      <c r="AL3" s="34">
        <v>36</v>
      </c>
      <c r="AM3" s="34">
        <v>37</v>
      </c>
      <c r="AN3" s="34">
        <v>38</v>
      </c>
      <c r="AO3" s="34">
        <v>39</v>
      </c>
      <c r="AP3" s="34">
        <v>40</v>
      </c>
    </row>
    <row r="4" spans="1:42" ht="15">
      <c r="B4" s="14" t="str">
        <f>存量业务到期结构!B4</f>
        <v>资产端</v>
      </c>
      <c r="C4" s="75">
        <v>0</v>
      </c>
      <c r="D4" s="75">
        <v>0</v>
      </c>
      <c r="E4" s="75">
        <v>0</v>
      </c>
      <c r="F4" s="75">
        <v>0</v>
      </c>
      <c r="G4" s="75">
        <v>0</v>
      </c>
      <c r="H4" s="75">
        <v>0</v>
      </c>
      <c r="I4" s="75">
        <v>0</v>
      </c>
      <c r="J4" s="75">
        <v>0</v>
      </c>
      <c r="K4" s="75">
        <v>0</v>
      </c>
      <c r="L4" s="75">
        <v>0</v>
      </c>
      <c r="M4" s="75">
        <v>0</v>
      </c>
      <c r="N4" s="75">
        <v>0</v>
      </c>
      <c r="O4" s="75">
        <v>0</v>
      </c>
      <c r="P4" s="75">
        <v>0</v>
      </c>
      <c r="Q4" s="75">
        <v>0</v>
      </c>
      <c r="R4" s="75">
        <v>0</v>
      </c>
      <c r="S4" s="75">
        <v>0</v>
      </c>
      <c r="T4" s="75"/>
      <c r="U4" s="75"/>
      <c r="V4" s="75"/>
      <c r="W4" s="75"/>
      <c r="X4" s="75"/>
      <c r="Y4" s="75"/>
      <c r="Z4" s="75"/>
      <c r="AA4" s="75"/>
      <c r="AB4" s="75"/>
      <c r="AC4" s="75"/>
      <c r="AD4" s="75"/>
      <c r="AE4" s="75"/>
      <c r="AF4" s="75"/>
      <c r="AG4" s="75"/>
      <c r="AH4" s="75"/>
      <c r="AI4" s="75"/>
      <c r="AJ4" s="75"/>
      <c r="AK4" s="75"/>
      <c r="AL4" s="75"/>
      <c r="AM4" s="75"/>
      <c r="AN4" s="75"/>
      <c r="AO4" s="75"/>
      <c r="AP4" s="75"/>
    </row>
    <row r="5" spans="1:42" ht="15">
      <c r="B5" s="15" t="str">
        <f>存量业务到期结构!B5</f>
        <v>贷款和垫款</v>
      </c>
      <c r="C5" s="75">
        <v>0</v>
      </c>
      <c r="D5" s="75">
        <v>0</v>
      </c>
      <c r="E5" s="75">
        <v>0</v>
      </c>
      <c r="F5" s="75">
        <v>0</v>
      </c>
      <c r="G5" s="75">
        <v>0</v>
      </c>
      <c r="H5" s="75">
        <v>0</v>
      </c>
      <c r="I5" s="75">
        <v>0</v>
      </c>
      <c r="J5" s="75">
        <v>0</v>
      </c>
      <c r="K5" s="75">
        <v>0</v>
      </c>
      <c r="L5" s="75">
        <v>0</v>
      </c>
      <c r="M5" s="75">
        <v>0</v>
      </c>
      <c r="N5" s="75">
        <v>0</v>
      </c>
      <c r="O5" s="75">
        <v>0</v>
      </c>
      <c r="P5" s="75">
        <v>0</v>
      </c>
      <c r="Q5" s="75">
        <v>0</v>
      </c>
      <c r="R5" s="75">
        <v>0</v>
      </c>
      <c r="S5" s="75">
        <v>0</v>
      </c>
      <c r="T5" s="75"/>
      <c r="U5" s="75"/>
      <c r="V5" s="75"/>
      <c r="W5" s="75"/>
      <c r="X5" s="75"/>
      <c r="Y5" s="75"/>
      <c r="Z5" s="75"/>
      <c r="AA5" s="75"/>
      <c r="AB5" s="75"/>
      <c r="AC5" s="75"/>
      <c r="AD5" s="75"/>
      <c r="AE5" s="75"/>
      <c r="AF5" s="75"/>
      <c r="AG5" s="75"/>
      <c r="AH5" s="75"/>
      <c r="AI5" s="75"/>
      <c r="AJ5" s="75"/>
      <c r="AK5" s="75"/>
      <c r="AL5" s="75"/>
      <c r="AM5" s="75"/>
      <c r="AN5" s="75"/>
      <c r="AO5" s="75"/>
      <c r="AP5" s="75"/>
    </row>
    <row r="6" spans="1:42" ht="16.5">
      <c r="B6" s="54" t="str">
        <f>存量业务到期结构!B6</f>
        <v>公司贷款</v>
      </c>
      <c r="C6" s="92">
        <v>484.958596012268</v>
      </c>
      <c r="D6" s="92">
        <v>558.05228271001499</v>
      </c>
      <c r="E6" s="92">
        <v>418.86038068484697</v>
      </c>
      <c r="F6" s="92">
        <v>655.90112240204303</v>
      </c>
      <c r="G6" s="92">
        <v>1002.41738429285</v>
      </c>
      <c r="H6" s="92">
        <v>854.43462293109997</v>
      </c>
      <c r="I6" s="92">
        <v>587.15858425440001</v>
      </c>
      <c r="J6" s="92">
        <v>630.00958288139998</v>
      </c>
      <c r="K6" s="92">
        <v>476.34579956060003</v>
      </c>
      <c r="L6" s="92">
        <v>640.38723921860003</v>
      </c>
      <c r="M6" s="92">
        <v>628.19676875979997</v>
      </c>
      <c r="N6" s="92">
        <v>466.70347224559998</v>
      </c>
      <c r="O6" s="92">
        <v>138.4939324977</v>
      </c>
      <c r="P6" s="92">
        <v>144.49760512200001</v>
      </c>
      <c r="Q6" s="92">
        <v>136.90911103760001</v>
      </c>
      <c r="R6" s="92">
        <v>165.7555233656</v>
      </c>
      <c r="S6" s="92">
        <v>275.06209307929998</v>
      </c>
      <c r="T6" s="92"/>
      <c r="U6" s="92"/>
      <c r="V6" s="92"/>
      <c r="W6" s="92"/>
      <c r="X6" s="92"/>
      <c r="Y6" s="92"/>
      <c r="Z6" s="92"/>
      <c r="AA6" s="92"/>
      <c r="AB6" s="92"/>
      <c r="AC6" s="92"/>
      <c r="AD6" s="92"/>
      <c r="AE6" s="92"/>
      <c r="AF6" s="92"/>
      <c r="AG6" s="92"/>
      <c r="AH6" s="92"/>
      <c r="AI6" s="92"/>
      <c r="AJ6" s="92"/>
      <c r="AK6" s="92"/>
      <c r="AL6" s="92"/>
      <c r="AM6" s="92"/>
      <c r="AN6" s="92"/>
      <c r="AO6" s="92"/>
      <c r="AP6" s="92"/>
    </row>
    <row r="7" spans="1:42" ht="16.5">
      <c r="B7" s="54" t="str">
        <f>存量业务到期结构!B7</f>
        <v>零售住房贷款</v>
      </c>
      <c r="C7" s="92">
        <v>18.2096627415598</v>
      </c>
      <c r="D7" s="92">
        <v>36.085776857500001</v>
      </c>
      <c r="E7" s="92">
        <v>31.582480294700002</v>
      </c>
      <c r="F7" s="92">
        <v>27.097118523399999</v>
      </c>
      <c r="G7" s="92">
        <v>26.1443598481005</v>
      </c>
      <c r="H7" s="92">
        <v>53.027663284199697</v>
      </c>
      <c r="I7" s="92">
        <v>81.082682376600005</v>
      </c>
      <c r="J7" s="92">
        <v>81.165233200700001</v>
      </c>
      <c r="K7" s="92">
        <v>99.168895408099999</v>
      </c>
      <c r="L7" s="92">
        <v>95.319600465940567</v>
      </c>
      <c r="M7" s="92">
        <v>81.267936821399999</v>
      </c>
      <c r="N7" s="92">
        <v>81.295141100799995</v>
      </c>
      <c r="O7" s="92">
        <v>81.342345301600005</v>
      </c>
      <c r="P7" s="92">
        <v>81.331391293600007</v>
      </c>
      <c r="Q7" s="92">
        <v>81.240744859800003</v>
      </c>
      <c r="R7" s="92">
        <v>81.315732546800007</v>
      </c>
      <c r="S7" s="92">
        <v>90.435706569600001</v>
      </c>
      <c r="T7" s="92"/>
      <c r="U7" s="92"/>
      <c r="V7" s="92"/>
      <c r="W7" s="92"/>
      <c r="X7" s="92"/>
      <c r="Y7" s="92"/>
      <c r="Z7" s="92"/>
      <c r="AA7" s="92"/>
      <c r="AB7" s="92"/>
      <c r="AC7" s="92"/>
      <c r="AD7" s="92"/>
      <c r="AE7" s="92"/>
      <c r="AF7" s="92"/>
      <c r="AG7" s="92"/>
      <c r="AH7" s="92"/>
      <c r="AI7" s="92"/>
      <c r="AJ7" s="92"/>
      <c r="AK7" s="92"/>
      <c r="AL7" s="92"/>
      <c r="AM7" s="92"/>
      <c r="AN7" s="92"/>
      <c r="AO7" s="92"/>
      <c r="AP7" s="92"/>
    </row>
    <row r="8" spans="1:42" ht="16.5">
      <c r="B8" s="54" t="str">
        <f>存量业务到期结构!B8</f>
        <v>零售非住房贷款</v>
      </c>
      <c r="C8" s="92">
        <v>121.649816575201</v>
      </c>
      <c r="D8" s="92">
        <v>117.8940757722</v>
      </c>
      <c r="E8" s="92">
        <v>77.830893072400002</v>
      </c>
      <c r="F8" s="92">
        <v>86.558626733899999</v>
      </c>
      <c r="G8" s="92">
        <v>135.02449021734</v>
      </c>
      <c r="H8" s="92">
        <v>150.98107651610701</v>
      </c>
      <c r="I8" s="92">
        <v>121.148142468934</v>
      </c>
      <c r="J8" s="92">
        <v>191.56945677383399</v>
      </c>
      <c r="K8" s="92">
        <v>198.33809455756699</v>
      </c>
      <c r="L8" s="92">
        <v>207.98217911656701</v>
      </c>
      <c r="M8" s="92">
        <v>231.22643525386701</v>
      </c>
      <c r="N8" s="92">
        <v>222.24907396376699</v>
      </c>
      <c r="O8" s="92">
        <v>81.651548891900006</v>
      </c>
      <c r="P8" s="92">
        <v>80.225520810000006</v>
      </c>
      <c r="Q8" s="92">
        <v>98.993186559099996</v>
      </c>
      <c r="R8" s="92">
        <v>76.484660546300006</v>
      </c>
      <c r="S8" s="92">
        <v>77.684858326899999</v>
      </c>
      <c r="T8" s="92"/>
      <c r="U8" s="92"/>
      <c r="V8" s="92"/>
      <c r="W8" s="92"/>
      <c r="X8" s="92"/>
      <c r="Y8" s="92"/>
      <c r="Z8" s="92"/>
      <c r="AA8" s="92"/>
      <c r="AB8" s="92"/>
      <c r="AC8" s="92"/>
      <c r="AD8" s="92"/>
      <c r="AE8" s="92"/>
      <c r="AF8" s="92"/>
      <c r="AG8" s="92"/>
      <c r="AH8" s="92"/>
      <c r="AI8" s="92"/>
      <c r="AJ8" s="92"/>
      <c r="AK8" s="92"/>
      <c r="AL8" s="92"/>
      <c r="AM8" s="92"/>
      <c r="AN8" s="92"/>
      <c r="AO8" s="92"/>
      <c r="AP8" s="92"/>
    </row>
    <row r="9" spans="1:42" ht="16.5">
      <c r="B9" s="55" t="str">
        <f>存量业务到期结构!B9</f>
        <v>信用卡贷款</v>
      </c>
      <c r="C9" s="92">
        <v>46.720906269560601</v>
      </c>
      <c r="D9" s="92">
        <v>98.936628580240921</v>
      </c>
      <c r="E9" s="92">
        <v>-10.500999999999999</v>
      </c>
      <c r="F9" s="92">
        <v>3.5990000000000002</v>
      </c>
      <c r="G9" s="92">
        <v>30.563832466011</v>
      </c>
      <c r="H9" s="92">
        <v>34.305117436878099</v>
      </c>
      <c r="I9" s="92">
        <v>59.999000000000301</v>
      </c>
      <c r="J9" s="92">
        <v>59.999000000000301</v>
      </c>
      <c r="K9" s="92">
        <v>70.001000000000303</v>
      </c>
      <c r="L9" s="92">
        <v>70.001000000000303</v>
      </c>
      <c r="M9" s="92">
        <v>70.001000000000303</v>
      </c>
      <c r="N9" s="92">
        <v>70.499000000000507</v>
      </c>
      <c r="O9" s="92">
        <v>89.998999999999995</v>
      </c>
      <c r="P9" s="92">
        <v>89.998998999999998</v>
      </c>
      <c r="Q9" s="92">
        <v>105.001</v>
      </c>
      <c r="R9" s="92">
        <v>89.998998999999998</v>
      </c>
      <c r="S9" s="92">
        <v>89.998998999999998</v>
      </c>
      <c r="T9" s="92"/>
      <c r="U9" s="92"/>
      <c r="V9" s="92"/>
      <c r="W9" s="92"/>
      <c r="X9" s="92"/>
      <c r="Y9" s="92"/>
      <c r="Z9" s="92"/>
      <c r="AA9" s="92"/>
      <c r="AB9" s="92"/>
      <c r="AC9" s="92"/>
      <c r="AD9" s="92"/>
      <c r="AE9" s="92"/>
      <c r="AF9" s="92"/>
      <c r="AG9" s="92"/>
      <c r="AH9" s="92"/>
      <c r="AI9" s="92"/>
      <c r="AJ9" s="92"/>
      <c r="AK9" s="92"/>
      <c r="AL9" s="92"/>
      <c r="AM9" s="92"/>
      <c r="AN9" s="92"/>
      <c r="AO9" s="92"/>
      <c r="AP9" s="92"/>
    </row>
    <row r="10" spans="1:42" ht="16.5">
      <c r="B10" s="54" t="str">
        <f>存量业务到期结构!B10</f>
        <v>票据贴现</v>
      </c>
      <c r="C10" s="92">
        <v>686.55874994643</v>
      </c>
      <c r="D10" s="92">
        <v>239.62333505773771</v>
      </c>
      <c r="E10" s="92">
        <v>325.4980188907</v>
      </c>
      <c r="F10" s="92">
        <v>122.4712343783</v>
      </c>
      <c r="G10" s="92">
        <v>126.3672019894</v>
      </c>
      <c r="H10" s="92">
        <v>52.296180393699998</v>
      </c>
      <c r="I10" s="92">
        <v>0.37262498370000002</v>
      </c>
      <c r="J10" s="92">
        <v>4.2081672609999998</v>
      </c>
      <c r="K10" s="92">
        <v>19.519221228270698</v>
      </c>
      <c r="L10" s="92">
        <v>3.1368576263999999</v>
      </c>
      <c r="M10" s="92">
        <v>5.4741003788000002</v>
      </c>
      <c r="N10" s="92">
        <v>20.7911911317</v>
      </c>
      <c r="O10" s="92">
        <v>-1E-3</v>
      </c>
      <c r="P10" s="92">
        <v>-1E-3</v>
      </c>
      <c r="Q10" s="92">
        <v>-9.9999999999988987E-4</v>
      </c>
      <c r="R10" s="92">
        <v>-1.0009999999999741E-3</v>
      </c>
      <c r="S10" s="92">
        <v>-1E-3</v>
      </c>
      <c r="T10" s="92"/>
      <c r="U10" s="92"/>
      <c r="V10" s="92"/>
      <c r="W10" s="92"/>
      <c r="X10" s="92"/>
      <c r="Y10" s="92"/>
      <c r="Z10" s="92"/>
      <c r="AA10" s="92"/>
      <c r="AB10" s="92"/>
      <c r="AC10" s="92"/>
      <c r="AD10" s="92"/>
      <c r="AE10" s="92"/>
      <c r="AF10" s="92"/>
      <c r="AG10" s="92"/>
      <c r="AH10" s="92"/>
      <c r="AI10" s="92"/>
      <c r="AJ10" s="92"/>
      <c r="AK10" s="92"/>
      <c r="AL10" s="92"/>
      <c r="AM10" s="92"/>
      <c r="AN10" s="92"/>
      <c r="AO10" s="92"/>
      <c r="AP10" s="92"/>
    </row>
    <row r="11" spans="1:42" ht="15">
      <c r="B11" s="15" t="str">
        <f>存量业务到期结构!B11</f>
        <v>投资</v>
      </c>
      <c r="C11" s="75">
        <v>0</v>
      </c>
      <c r="D11" s="75">
        <v>0</v>
      </c>
      <c r="E11" s="75">
        <v>0</v>
      </c>
      <c r="F11" s="75">
        <v>0</v>
      </c>
      <c r="G11" s="75">
        <v>0</v>
      </c>
      <c r="H11" s="75">
        <v>0</v>
      </c>
      <c r="I11" s="75">
        <v>0</v>
      </c>
      <c r="J11" s="75">
        <v>0</v>
      </c>
      <c r="K11" s="75">
        <v>0</v>
      </c>
      <c r="L11" s="75">
        <v>0</v>
      </c>
      <c r="M11" s="75">
        <v>0</v>
      </c>
      <c r="N11" s="75">
        <v>0</v>
      </c>
      <c r="O11" s="75">
        <v>0</v>
      </c>
      <c r="P11" s="75">
        <v>0</v>
      </c>
      <c r="Q11" s="75">
        <v>0</v>
      </c>
      <c r="R11" s="75">
        <v>0</v>
      </c>
      <c r="S11" s="75">
        <v>0</v>
      </c>
      <c r="T11" s="75"/>
      <c r="U11" s="75"/>
      <c r="V11" s="75"/>
      <c r="W11" s="75"/>
      <c r="X11" s="75"/>
      <c r="Y11" s="75"/>
      <c r="Z11" s="75"/>
      <c r="AA11" s="75"/>
      <c r="AB11" s="75"/>
      <c r="AC11" s="75"/>
      <c r="AD11" s="75"/>
      <c r="AE11" s="75"/>
      <c r="AF11" s="75"/>
      <c r="AG11" s="75"/>
      <c r="AH11" s="75"/>
      <c r="AI11" s="75"/>
      <c r="AJ11" s="75"/>
      <c r="AK11" s="75"/>
      <c r="AL11" s="75"/>
      <c r="AM11" s="75"/>
      <c r="AN11" s="75"/>
      <c r="AO11" s="75"/>
      <c r="AP11" s="75"/>
    </row>
    <row r="12" spans="1:42" ht="16.5">
      <c r="B12" s="16" t="str">
        <f>存量业务到期结构!B12</f>
        <v>债券</v>
      </c>
      <c r="C12" s="75">
        <v>0</v>
      </c>
      <c r="D12" s="75">
        <v>0</v>
      </c>
      <c r="E12" s="75">
        <v>0</v>
      </c>
      <c r="F12" s="75">
        <v>0</v>
      </c>
      <c r="G12" s="75">
        <v>0</v>
      </c>
      <c r="H12" s="75">
        <v>0</v>
      </c>
      <c r="I12" s="75">
        <v>0</v>
      </c>
      <c r="J12" s="75">
        <v>0</v>
      </c>
      <c r="K12" s="75">
        <v>0</v>
      </c>
      <c r="L12" s="75">
        <v>0</v>
      </c>
      <c r="M12" s="75">
        <v>0</v>
      </c>
      <c r="N12" s="75">
        <v>0</v>
      </c>
      <c r="O12" s="75">
        <v>0</v>
      </c>
      <c r="P12" s="75">
        <v>0</v>
      </c>
      <c r="Q12" s="75">
        <v>0</v>
      </c>
      <c r="R12" s="75">
        <v>0</v>
      </c>
      <c r="S12" s="75">
        <v>0</v>
      </c>
      <c r="T12" s="75"/>
      <c r="U12" s="75"/>
      <c r="V12" s="75"/>
      <c r="W12" s="75"/>
      <c r="X12" s="75"/>
      <c r="Y12" s="75"/>
      <c r="Z12" s="75"/>
      <c r="AA12" s="75"/>
      <c r="AB12" s="75"/>
      <c r="AC12" s="75"/>
      <c r="AD12" s="75"/>
      <c r="AE12" s="75"/>
      <c r="AF12" s="75"/>
      <c r="AG12" s="75"/>
      <c r="AH12" s="75"/>
      <c r="AI12" s="75"/>
      <c r="AJ12" s="75"/>
      <c r="AK12" s="75"/>
      <c r="AL12" s="75"/>
      <c r="AM12" s="75"/>
      <c r="AN12" s="75"/>
      <c r="AO12" s="75"/>
      <c r="AP12" s="75"/>
    </row>
    <row r="13" spans="1:42" ht="16.5">
      <c r="B13" s="54" t="str">
        <f>存量业务到期结构!B13</f>
        <v>国债</v>
      </c>
      <c r="C13" s="92">
        <v>112.42092600288392</v>
      </c>
      <c r="D13" s="92">
        <v>65.053564360284085</v>
      </c>
      <c r="E13" s="92">
        <v>1.3000587438488798</v>
      </c>
      <c r="F13" s="92">
        <v>81.632411611117504</v>
      </c>
      <c r="G13" s="92">
        <v>-33.2213968280494</v>
      </c>
      <c r="H13" s="92">
        <v>-38.424131420485622</v>
      </c>
      <c r="I13" s="92">
        <v>60.047926433629193</v>
      </c>
      <c r="J13" s="92">
        <v>50.2979268086441</v>
      </c>
      <c r="K13" s="92">
        <v>43.247926808644102</v>
      </c>
      <c r="L13" s="92">
        <v>55.630284539096102</v>
      </c>
      <c r="M13" s="92">
        <v>89.798984539096097</v>
      </c>
      <c r="N13" s="92">
        <v>73.982326558644104</v>
      </c>
      <c r="O13" s="92">
        <v>78.8928278086441</v>
      </c>
      <c r="P13" s="92">
        <v>123.45332780864399</v>
      </c>
      <c r="Q13" s="92">
        <v>77.3662845390961</v>
      </c>
      <c r="R13" s="92">
        <v>75.1578278086441</v>
      </c>
      <c r="S13" s="92">
        <v>48.350053675834694</v>
      </c>
      <c r="T13" s="92"/>
      <c r="U13" s="92"/>
      <c r="V13" s="92"/>
      <c r="W13" s="92"/>
      <c r="X13" s="92"/>
      <c r="Y13" s="92"/>
      <c r="Z13" s="92"/>
      <c r="AA13" s="92"/>
      <c r="AB13" s="92"/>
      <c r="AC13" s="92"/>
      <c r="AD13" s="92"/>
      <c r="AE13" s="92"/>
      <c r="AF13" s="92"/>
      <c r="AG13" s="92"/>
      <c r="AH13" s="92"/>
      <c r="AI13" s="92"/>
      <c r="AJ13" s="92"/>
      <c r="AK13" s="92"/>
      <c r="AL13" s="92"/>
      <c r="AM13" s="92"/>
      <c r="AN13" s="92"/>
      <c r="AO13" s="92"/>
      <c r="AP13" s="92"/>
    </row>
    <row r="14" spans="1:42" ht="16.5">
      <c r="B14" s="54" t="str">
        <f>存量业务到期结构!B14</f>
        <v>政策性银行金融债</v>
      </c>
      <c r="C14" s="92">
        <v>37.788809195971012</v>
      </c>
      <c r="D14" s="92">
        <v>8.7521560745709408</v>
      </c>
      <c r="E14" s="92">
        <v>2.6157392200374296</v>
      </c>
      <c r="F14" s="92">
        <v>18.278890896834604</v>
      </c>
      <c r="G14" s="92">
        <v>-31.717225391830802</v>
      </c>
      <c r="H14" s="92">
        <v>-5.3627860223604147</v>
      </c>
      <c r="I14" s="92">
        <v>33.676631747922592</v>
      </c>
      <c r="J14" s="92">
        <v>63.926632122937498</v>
      </c>
      <c r="K14" s="92">
        <v>27.626632122937501</v>
      </c>
      <c r="L14" s="92">
        <v>21.3266321229375</v>
      </c>
      <c r="M14" s="92">
        <v>35.646632122937497</v>
      </c>
      <c r="N14" s="92">
        <v>36.976631872937496</v>
      </c>
      <c r="O14" s="92">
        <v>55.326632122937497</v>
      </c>
      <c r="P14" s="92">
        <v>29.8266321229375</v>
      </c>
      <c r="Q14" s="92">
        <v>55.496632122937498</v>
      </c>
      <c r="R14" s="92">
        <v>49.626633122937498</v>
      </c>
      <c r="S14" s="92">
        <v>24.9190946758428</v>
      </c>
      <c r="T14" s="92"/>
      <c r="U14" s="92"/>
      <c r="V14" s="92"/>
      <c r="W14" s="92"/>
      <c r="X14" s="92"/>
      <c r="Y14" s="92"/>
      <c r="Z14" s="92"/>
      <c r="AA14" s="92"/>
      <c r="AB14" s="92"/>
      <c r="AC14" s="92"/>
      <c r="AD14" s="92"/>
      <c r="AE14" s="92"/>
      <c r="AF14" s="92"/>
      <c r="AG14" s="92"/>
      <c r="AH14" s="92"/>
      <c r="AI14" s="92"/>
      <c r="AJ14" s="92"/>
      <c r="AK14" s="92"/>
      <c r="AL14" s="92"/>
      <c r="AM14" s="92"/>
      <c r="AN14" s="92"/>
      <c r="AO14" s="92"/>
      <c r="AP14" s="92"/>
    </row>
    <row r="15" spans="1:42" ht="16.5">
      <c r="B15" s="54" t="str">
        <f>存量业务到期结构!B15</f>
        <v>其他债券</v>
      </c>
      <c r="C15" s="92">
        <v>458.07061988644892</v>
      </c>
      <c r="D15" s="92">
        <v>195.81727864206769</v>
      </c>
      <c r="E15" s="92">
        <v>21.924201607542262</v>
      </c>
      <c r="F15" s="92">
        <v>15.628822315577404</v>
      </c>
      <c r="G15" s="92">
        <v>201.557694618281</v>
      </c>
      <c r="H15" s="92">
        <v>-14.230019408752824</v>
      </c>
      <c r="I15" s="92">
        <v>20.365871133403495</v>
      </c>
      <c r="J15" s="92">
        <v>30.3367010684184</v>
      </c>
      <c r="K15" s="92">
        <v>52.278441068418402</v>
      </c>
      <c r="L15" s="92">
        <v>28.745623215418401</v>
      </c>
      <c r="M15" s="92">
        <v>27.4684410684184</v>
      </c>
      <c r="N15" s="92">
        <v>32.362163818418296</v>
      </c>
      <c r="O15" s="92">
        <v>25.6981771264184</v>
      </c>
      <c r="P15" s="92">
        <v>38.912949318418299</v>
      </c>
      <c r="Q15" s="92">
        <v>19.1284410684184</v>
      </c>
      <c r="R15" s="92">
        <v>37.6884410684183</v>
      </c>
      <c r="S15" s="92">
        <v>20.914952648322501</v>
      </c>
      <c r="T15" s="92"/>
      <c r="U15" s="92"/>
      <c r="V15" s="92"/>
      <c r="W15" s="92"/>
      <c r="X15" s="92"/>
      <c r="Y15" s="92"/>
      <c r="Z15" s="92"/>
      <c r="AA15" s="92"/>
      <c r="AB15" s="92"/>
      <c r="AC15" s="92"/>
      <c r="AD15" s="92"/>
      <c r="AE15" s="92"/>
      <c r="AF15" s="92"/>
      <c r="AG15" s="92"/>
      <c r="AH15" s="92"/>
      <c r="AI15" s="92"/>
      <c r="AJ15" s="92"/>
      <c r="AK15" s="92"/>
      <c r="AL15" s="92"/>
      <c r="AM15" s="92"/>
      <c r="AN15" s="92"/>
      <c r="AO15" s="92"/>
      <c r="AP15" s="92"/>
    </row>
    <row r="16" spans="1:42" ht="16.5">
      <c r="B16" s="16" t="str">
        <f>存量业务到期结构!B16</f>
        <v>非标投资</v>
      </c>
      <c r="C16" s="75">
        <v>0</v>
      </c>
      <c r="D16" s="75">
        <v>0</v>
      </c>
      <c r="E16" s="75">
        <v>0</v>
      </c>
      <c r="F16" s="75">
        <v>0</v>
      </c>
      <c r="G16" s="75">
        <v>0</v>
      </c>
      <c r="H16" s="75">
        <v>0</v>
      </c>
      <c r="I16" s="75">
        <v>0</v>
      </c>
      <c r="J16" s="75">
        <v>0</v>
      </c>
      <c r="K16" s="75">
        <v>0</v>
      </c>
      <c r="L16" s="75">
        <v>0</v>
      </c>
      <c r="M16" s="75">
        <v>0</v>
      </c>
      <c r="N16" s="75">
        <v>0</v>
      </c>
      <c r="O16" s="75">
        <v>0</v>
      </c>
      <c r="P16" s="75">
        <v>0</v>
      </c>
      <c r="Q16" s="75">
        <v>0</v>
      </c>
      <c r="R16" s="75">
        <v>0</v>
      </c>
      <c r="S16" s="75">
        <v>0</v>
      </c>
      <c r="T16" s="75"/>
      <c r="U16" s="75"/>
      <c r="V16" s="75"/>
      <c r="W16" s="75"/>
      <c r="X16" s="75"/>
      <c r="Y16" s="75"/>
      <c r="Z16" s="75"/>
      <c r="AA16" s="75"/>
      <c r="AB16" s="75"/>
      <c r="AC16" s="75"/>
      <c r="AD16" s="75"/>
      <c r="AE16" s="75"/>
      <c r="AF16" s="75"/>
      <c r="AG16" s="75"/>
      <c r="AH16" s="75"/>
      <c r="AI16" s="75"/>
      <c r="AJ16" s="75"/>
      <c r="AK16" s="75"/>
      <c r="AL16" s="75"/>
      <c r="AM16" s="75"/>
      <c r="AN16" s="75"/>
      <c r="AO16" s="75"/>
      <c r="AP16" s="75"/>
    </row>
    <row r="17" spans="2:42" ht="16.5">
      <c r="B17" s="54" t="str">
        <f>存量业务到期结构!B17</f>
        <v>信贷类非标投资</v>
      </c>
      <c r="C17" s="92">
        <v>69.264965352154107</v>
      </c>
      <c r="D17" s="92">
        <v>155.93902657990768</v>
      </c>
      <c r="E17" s="92">
        <v>144.50992720224286</v>
      </c>
      <c r="F17" s="92">
        <v>84.110999941176502</v>
      </c>
      <c r="G17" s="92">
        <v>309.86467173070002</v>
      </c>
      <c r="H17" s="92">
        <v>160.63830927993337</v>
      </c>
      <c r="I17" s="92">
        <v>160.89483951904279</v>
      </c>
      <c r="J17" s="92">
        <v>109.67290697594471</v>
      </c>
      <c r="K17" s="92">
        <v>81.294047738865004</v>
      </c>
      <c r="L17" s="92">
        <v>78.028525036353699</v>
      </c>
      <c r="M17" s="92">
        <v>47.63512424282456</v>
      </c>
      <c r="N17" s="92">
        <v>3.2740607470092811</v>
      </c>
      <c r="O17" s="92">
        <v>74.605493875402402</v>
      </c>
      <c r="P17" s="92">
        <v>-9.4422112836571088</v>
      </c>
      <c r="Q17" s="92">
        <v>-3.3914040505149998</v>
      </c>
      <c r="R17" s="92">
        <v>21.415235957462571</v>
      </c>
      <c r="S17" s="92">
        <v>17.666481196963506</v>
      </c>
      <c r="T17" s="92"/>
      <c r="U17" s="92"/>
      <c r="V17" s="92"/>
      <c r="W17" s="92"/>
      <c r="X17" s="92"/>
      <c r="Y17" s="92"/>
      <c r="Z17" s="92"/>
      <c r="AA17" s="92"/>
      <c r="AB17" s="92"/>
      <c r="AC17" s="92"/>
      <c r="AD17" s="92"/>
      <c r="AE17" s="92"/>
      <c r="AF17" s="92"/>
      <c r="AG17" s="92"/>
      <c r="AH17" s="92"/>
      <c r="AI17" s="92"/>
      <c r="AJ17" s="92"/>
      <c r="AK17" s="92"/>
      <c r="AL17" s="92"/>
      <c r="AM17" s="92"/>
      <c r="AN17" s="92"/>
      <c r="AO17" s="92"/>
      <c r="AP17" s="92"/>
    </row>
    <row r="18" spans="2:42" ht="16.5">
      <c r="B18" s="54" t="str">
        <f>存量业务到期结构!B18</f>
        <v>非信贷类非标投资</v>
      </c>
      <c r="C18" s="92">
        <v>1509.262964457389</v>
      </c>
      <c r="D18" s="92">
        <v>136.45737331564368</v>
      </c>
      <c r="E18" s="92">
        <v>68.813126587828563</v>
      </c>
      <c r="F18" s="92">
        <v>93.613403967637495</v>
      </c>
      <c r="G18" s="92">
        <v>158.41980449352999</v>
      </c>
      <c r="H18" s="92">
        <v>346.89807993779425</v>
      </c>
      <c r="I18" s="92">
        <v>14.203676646039385</v>
      </c>
      <c r="J18" s="92">
        <v>76.883715630097598</v>
      </c>
      <c r="K18" s="92">
        <v>102.91981663099672</v>
      </c>
      <c r="L18" s="92">
        <v>121.33863947975701</v>
      </c>
      <c r="M18" s="92">
        <v>300.51696955293301</v>
      </c>
      <c r="N18" s="92">
        <v>14.442391297859231</v>
      </c>
      <c r="O18" s="92">
        <v>-15.379503144633457</v>
      </c>
      <c r="P18" s="92">
        <v>4.2341442654342334</v>
      </c>
      <c r="Q18" s="92">
        <v>21.456972524152739</v>
      </c>
      <c r="R18" s="92">
        <v>-16.141108357915414</v>
      </c>
      <c r="S18" s="92">
        <v>7.9541100738557446</v>
      </c>
      <c r="T18" s="92"/>
      <c r="U18" s="92"/>
      <c r="V18" s="92"/>
      <c r="W18" s="92"/>
      <c r="X18" s="92"/>
      <c r="Y18" s="92"/>
      <c r="Z18" s="92"/>
      <c r="AA18" s="92"/>
      <c r="AB18" s="92"/>
      <c r="AC18" s="92"/>
      <c r="AD18" s="92"/>
      <c r="AE18" s="92"/>
      <c r="AF18" s="92"/>
      <c r="AG18" s="92"/>
      <c r="AH18" s="92"/>
      <c r="AI18" s="92"/>
      <c r="AJ18" s="92"/>
      <c r="AK18" s="92"/>
      <c r="AL18" s="92"/>
      <c r="AM18" s="92"/>
      <c r="AN18" s="92"/>
      <c r="AO18" s="92"/>
      <c r="AP18" s="92"/>
    </row>
    <row r="19" spans="2:42" ht="15">
      <c r="B19" s="56" t="str">
        <f>存量业务到期结构!B19</f>
        <v>存放中央银行款项</v>
      </c>
      <c r="C19" s="92">
        <v>142.32048111554991</v>
      </c>
      <c r="D19" s="92">
        <v>9.5438531090116996</v>
      </c>
      <c r="E19" s="92">
        <v>54.077169218465961</v>
      </c>
      <c r="F19" s="92">
        <v>31.810511330190504</v>
      </c>
      <c r="G19" s="92">
        <v>71.572400625280196</v>
      </c>
      <c r="H19" s="92">
        <v>83.129856013289071</v>
      </c>
      <c r="I19" s="92">
        <v>51.956534893706291</v>
      </c>
      <c r="J19" s="92">
        <v>51.954535268722097</v>
      </c>
      <c r="K19" s="92">
        <v>67.8592909632291</v>
      </c>
      <c r="L19" s="92">
        <v>48.773584129821103</v>
      </c>
      <c r="M19" s="92">
        <v>55.135486407623098</v>
      </c>
      <c r="N19" s="92">
        <v>53.228915474282893</v>
      </c>
      <c r="O19" s="92">
        <v>36.049779574215997</v>
      </c>
      <c r="P19" s="92">
        <v>36.051779574215097</v>
      </c>
      <c r="Q19" s="92">
        <v>48.773584129820101</v>
      </c>
      <c r="R19" s="92">
        <v>67.861290963229095</v>
      </c>
      <c r="S19" s="92">
        <v>74.223193241031197</v>
      </c>
      <c r="T19" s="92"/>
      <c r="U19" s="92"/>
      <c r="V19" s="92"/>
      <c r="W19" s="92"/>
      <c r="X19" s="92"/>
      <c r="Y19" s="92"/>
      <c r="Z19" s="92"/>
      <c r="AA19" s="92"/>
      <c r="AB19" s="92"/>
      <c r="AC19" s="92"/>
      <c r="AD19" s="92"/>
      <c r="AE19" s="92"/>
      <c r="AF19" s="92"/>
      <c r="AG19" s="92"/>
      <c r="AH19" s="92"/>
      <c r="AI19" s="92"/>
      <c r="AJ19" s="92"/>
      <c r="AK19" s="92"/>
      <c r="AL19" s="92"/>
      <c r="AM19" s="92"/>
      <c r="AN19" s="92"/>
      <c r="AO19" s="92"/>
      <c r="AP19" s="92"/>
    </row>
    <row r="20" spans="2:42" ht="15">
      <c r="B20" s="15" t="str">
        <f>存量业务到期结构!B20</f>
        <v>存放同业和其他金融机构款项</v>
      </c>
      <c r="C20" s="75">
        <v>0</v>
      </c>
      <c r="D20" s="75">
        <v>0</v>
      </c>
      <c r="E20" s="75">
        <v>0</v>
      </c>
      <c r="F20" s="75">
        <v>0</v>
      </c>
      <c r="G20" s="75">
        <v>0</v>
      </c>
      <c r="H20" s="75">
        <v>0</v>
      </c>
      <c r="I20" s="75">
        <v>0</v>
      </c>
      <c r="J20" s="75">
        <v>0</v>
      </c>
      <c r="K20" s="75">
        <v>0</v>
      </c>
      <c r="L20" s="75">
        <v>0</v>
      </c>
      <c r="M20" s="75">
        <v>0</v>
      </c>
      <c r="N20" s="75">
        <v>0</v>
      </c>
      <c r="O20" s="75">
        <v>0</v>
      </c>
      <c r="P20" s="75">
        <v>0</v>
      </c>
      <c r="Q20" s="75">
        <v>0</v>
      </c>
      <c r="R20" s="75">
        <v>0</v>
      </c>
      <c r="S20" s="75">
        <v>0</v>
      </c>
      <c r="T20" s="75"/>
      <c r="U20" s="75"/>
      <c r="V20" s="75"/>
      <c r="W20" s="75"/>
      <c r="X20" s="75"/>
      <c r="Y20" s="75"/>
      <c r="Z20" s="75"/>
      <c r="AA20" s="75"/>
      <c r="AB20" s="75"/>
      <c r="AC20" s="75"/>
      <c r="AD20" s="75"/>
      <c r="AE20" s="75"/>
      <c r="AF20" s="75"/>
      <c r="AG20" s="75"/>
      <c r="AH20" s="75"/>
      <c r="AI20" s="75"/>
      <c r="AJ20" s="75"/>
      <c r="AK20" s="75"/>
      <c r="AL20" s="75"/>
      <c r="AM20" s="75"/>
      <c r="AN20" s="75"/>
      <c r="AO20" s="75"/>
      <c r="AP20" s="75"/>
    </row>
    <row r="21" spans="2:42" ht="16.5">
      <c r="B21" s="57" t="str">
        <f>存量业务到期结构!B21</f>
        <v>存放同业和其他金融机构款项 定期</v>
      </c>
      <c r="C21" s="92">
        <v>0.45036010062676662</v>
      </c>
      <c r="D21" s="92">
        <v>7.8985176974440199</v>
      </c>
      <c r="E21" s="92">
        <v>0.21844374704640712</v>
      </c>
      <c r="F21" s="92">
        <v>-0.42936607725586001</v>
      </c>
      <c r="G21" s="92">
        <v>0.40789777339306699</v>
      </c>
      <c r="H21" s="92">
        <v>6.3712504360638649</v>
      </c>
      <c r="I21" s="92">
        <v>0.74685480885102906</v>
      </c>
      <c r="J21" s="92">
        <v>-0.78419792430846502</v>
      </c>
      <c r="K21" s="92">
        <v>9.5510800384136338</v>
      </c>
      <c r="L21" s="92">
        <v>-1.22254203001372</v>
      </c>
      <c r="M21" s="92">
        <v>-1.16141492851304</v>
      </c>
      <c r="N21" s="92">
        <v>1.1033441820873899</v>
      </c>
      <c r="O21" s="92">
        <v>-1.15851139119175</v>
      </c>
      <c r="P21" s="92">
        <v>-1.1005853067259301</v>
      </c>
      <c r="Q21" s="92">
        <v>-3.1861254263652401</v>
      </c>
      <c r="R21" s="92">
        <v>-0.88625027212491636</v>
      </c>
      <c r="S21" s="92">
        <v>0.84193776379243523</v>
      </c>
      <c r="T21" s="92"/>
      <c r="U21" s="92"/>
      <c r="V21" s="92"/>
      <c r="W21" s="92"/>
      <c r="X21" s="92"/>
      <c r="Y21" s="92"/>
      <c r="Z21" s="92"/>
      <c r="AA21" s="92"/>
      <c r="AB21" s="92"/>
      <c r="AC21" s="92"/>
      <c r="AD21" s="92"/>
      <c r="AE21" s="92"/>
      <c r="AF21" s="92"/>
      <c r="AG21" s="92"/>
      <c r="AH21" s="92"/>
      <c r="AI21" s="92"/>
      <c r="AJ21" s="92"/>
      <c r="AK21" s="92"/>
      <c r="AL21" s="92"/>
      <c r="AM21" s="92"/>
      <c r="AN21" s="92"/>
      <c r="AO21" s="92"/>
      <c r="AP21" s="92"/>
    </row>
    <row r="22" spans="2:42" ht="16.5">
      <c r="B22" s="55" t="str">
        <f>存量业务到期结构!B22</f>
        <v>存放同业和其他金融机构款项 活期</v>
      </c>
      <c r="C22" s="92">
        <v>-1.1243153614922501</v>
      </c>
      <c r="D22" s="92">
        <v>-7.0580474947203902</v>
      </c>
      <c r="E22" s="92">
        <v>-6.705145119984369</v>
      </c>
      <c r="F22" s="92">
        <v>-6.3698878639851504</v>
      </c>
      <c r="G22" s="92">
        <v>-6.0513934707858903</v>
      </c>
      <c r="H22" s="92">
        <v>47.344728811362302</v>
      </c>
      <c r="I22" s="92">
        <v>-8.1160602378147093</v>
      </c>
      <c r="J22" s="92">
        <v>-7.7102572259239803</v>
      </c>
      <c r="K22" s="92">
        <v>133.24904845675141</v>
      </c>
      <c r="L22" s="92">
        <v>-13.987196787465299</v>
      </c>
      <c r="M22" s="92">
        <v>-13.287836948092099</v>
      </c>
      <c r="N22" s="92">
        <v>-12.623445100687499</v>
      </c>
      <c r="O22" s="92">
        <v>-11.992272845653099</v>
      </c>
      <c r="P22" s="92">
        <v>-11.392659203370499</v>
      </c>
      <c r="Q22" s="92">
        <v>-56.815874573634801</v>
      </c>
      <c r="R22" s="92">
        <v>-7.9822325145201898</v>
      </c>
      <c r="S22" s="92">
        <v>-7.5831208887941797</v>
      </c>
      <c r="T22" s="92"/>
      <c r="U22" s="92"/>
      <c r="V22" s="92"/>
      <c r="W22" s="92"/>
      <c r="X22" s="92"/>
      <c r="Y22" s="92"/>
      <c r="Z22" s="92"/>
      <c r="AA22" s="92"/>
      <c r="AB22" s="92"/>
      <c r="AC22" s="92"/>
      <c r="AD22" s="92"/>
      <c r="AE22" s="92"/>
      <c r="AF22" s="92"/>
      <c r="AG22" s="92"/>
      <c r="AH22" s="92"/>
      <c r="AI22" s="92"/>
      <c r="AJ22" s="92"/>
      <c r="AK22" s="92"/>
      <c r="AL22" s="92"/>
      <c r="AM22" s="92"/>
      <c r="AN22" s="92"/>
      <c r="AO22" s="92"/>
      <c r="AP22" s="92"/>
    </row>
    <row r="23" spans="2:42" ht="15">
      <c r="B23" s="140" t="str">
        <f>存量业务到期结构!B23</f>
        <v>拆出资金</v>
      </c>
      <c r="C23" s="92">
        <v>429.17025741316456</v>
      </c>
      <c r="D23" s="92">
        <v>49.0176378055613</v>
      </c>
      <c r="E23" s="92">
        <v>82.688524592558991</v>
      </c>
      <c r="F23" s="92">
        <v>102.3480818204345</v>
      </c>
      <c r="G23" s="92">
        <v>75.359005007001642</v>
      </c>
      <c r="H23" s="92">
        <v>457.33469958343335</v>
      </c>
      <c r="I23" s="92">
        <v>34.421393410471133</v>
      </c>
      <c r="J23" s="92">
        <v>-14.7910179925685</v>
      </c>
      <c r="K23" s="92">
        <v>70.912538184770582</v>
      </c>
      <c r="L23" s="92">
        <v>4.8725336034894502</v>
      </c>
      <c r="M23" s="92">
        <v>-5.0608170684803397</v>
      </c>
      <c r="N23" s="92">
        <v>7.695558938924262</v>
      </c>
      <c r="O23" s="92">
        <v>-60.000999999999998</v>
      </c>
      <c r="P23" s="92">
        <v>7.5078063722218742</v>
      </c>
      <c r="Q23" s="92">
        <v>-25.5275760334297</v>
      </c>
      <c r="R23" s="92">
        <v>4.8563308712077875</v>
      </c>
      <c r="S23" s="92">
        <v>10.510388992074974</v>
      </c>
      <c r="T23" s="92"/>
      <c r="U23" s="92"/>
      <c r="V23" s="92"/>
      <c r="W23" s="92"/>
      <c r="X23" s="92"/>
      <c r="Y23" s="92"/>
      <c r="Z23" s="92"/>
      <c r="AA23" s="92"/>
      <c r="AB23" s="92"/>
      <c r="AC23" s="92"/>
      <c r="AD23" s="92"/>
      <c r="AE23" s="92"/>
      <c r="AF23" s="92"/>
      <c r="AG23" s="92"/>
      <c r="AH23" s="92"/>
      <c r="AI23" s="92"/>
      <c r="AJ23" s="92"/>
      <c r="AK23" s="92"/>
      <c r="AL23" s="92"/>
      <c r="AM23" s="92"/>
      <c r="AN23" s="92"/>
      <c r="AO23" s="92"/>
      <c r="AP23" s="92"/>
    </row>
    <row r="24" spans="2:42" ht="15">
      <c r="B24" s="15" t="str">
        <f>存量业务到期结构!B24</f>
        <v>买入返售金融资产</v>
      </c>
      <c r="C24" s="75">
        <v>0</v>
      </c>
      <c r="D24" s="75">
        <v>0</v>
      </c>
      <c r="E24" s="75">
        <v>0</v>
      </c>
      <c r="F24" s="75">
        <v>0</v>
      </c>
      <c r="G24" s="75">
        <v>0</v>
      </c>
      <c r="H24" s="75">
        <v>0</v>
      </c>
      <c r="I24" s="75">
        <v>0</v>
      </c>
      <c r="J24" s="75">
        <v>0</v>
      </c>
      <c r="K24" s="75">
        <v>0</v>
      </c>
      <c r="L24" s="75">
        <v>0</v>
      </c>
      <c r="M24" s="75">
        <v>0</v>
      </c>
      <c r="N24" s="75">
        <v>0</v>
      </c>
      <c r="O24" s="75">
        <v>0</v>
      </c>
      <c r="P24" s="75">
        <v>0</v>
      </c>
      <c r="Q24" s="75">
        <v>0</v>
      </c>
      <c r="R24" s="75">
        <v>0</v>
      </c>
      <c r="S24" s="75">
        <v>0</v>
      </c>
      <c r="T24" s="75"/>
      <c r="U24" s="75"/>
      <c r="V24" s="75"/>
      <c r="W24" s="75"/>
      <c r="X24" s="75"/>
      <c r="Y24" s="75"/>
      <c r="Z24" s="75"/>
      <c r="AA24" s="75"/>
      <c r="AB24" s="75"/>
      <c r="AC24" s="75"/>
      <c r="AD24" s="75"/>
      <c r="AE24" s="75"/>
      <c r="AF24" s="75"/>
      <c r="AG24" s="75"/>
      <c r="AH24" s="75"/>
      <c r="AI24" s="75"/>
      <c r="AJ24" s="75"/>
      <c r="AK24" s="75"/>
      <c r="AL24" s="75"/>
      <c r="AM24" s="75"/>
      <c r="AN24" s="75"/>
      <c r="AO24" s="75"/>
      <c r="AP24" s="75"/>
    </row>
    <row r="25" spans="2:42" ht="16.5">
      <c r="B25" s="54" t="str">
        <f>存量业务到期结构!B25</f>
        <v>买入返售债券</v>
      </c>
      <c r="C25" s="92">
        <v>955.5192121207989</v>
      </c>
      <c r="D25" s="92">
        <v>253.91138393524369</v>
      </c>
      <c r="E25" s="92">
        <v>65.000999857142858</v>
      </c>
      <c r="F25" s="92">
        <v>130.001</v>
      </c>
      <c r="G25" s="92">
        <v>270.00099999999998</v>
      </c>
      <c r="H25" s="92">
        <v>130.00099958333337</v>
      </c>
      <c r="I25" s="92">
        <v>36.089691535129496</v>
      </c>
      <c r="J25" s="92">
        <v>36.811485740846997</v>
      </c>
      <c r="K25" s="92">
        <v>37.538985413906062</v>
      </c>
      <c r="L25" s="92">
        <v>-22.66022005262797</v>
      </c>
      <c r="M25" s="92">
        <v>20.409764355713307</v>
      </c>
      <c r="N25" s="92">
        <v>38.253486050003701</v>
      </c>
      <c r="O25" s="92">
        <v>39.018555771003797</v>
      </c>
      <c r="P25" s="92">
        <v>39.798926886423899</v>
      </c>
      <c r="Q25" s="92">
        <v>39.948323204612997</v>
      </c>
      <c r="R25" s="92">
        <v>41.393871888244597</v>
      </c>
      <c r="S25" s="92">
        <v>42.221749326009501</v>
      </c>
      <c r="T25" s="92"/>
      <c r="U25" s="92"/>
      <c r="V25" s="92"/>
      <c r="W25" s="92"/>
      <c r="X25" s="92"/>
      <c r="Y25" s="92"/>
      <c r="Z25" s="92"/>
      <c r="AA25" s="92"/>
      <c r="AB25" s="92"/>
      <c r="AC25" s="92"/>
      <c r="AD25" s="92"/>
      <c r="AE25" s="92"/>
      <c r="AF25" s="92"/>
      <c r="AG25" s="92"/>
      <c r="AH25" s="92"/>
      <c r="AI25" s="92"/>
      <c r="AJ25" s="92"/>
      <c r="AK25" s="92"/>
      <c r="AL25" s="92"/>
      <c r="AM25" s="92"/>
      <c r="AN25" s="92"/>
      <c r="AO25" s="92"/>
      <c r="AP25" s="92"/>
    </row>
    <row r="26" spans="2:42" ht="16.5">
      <c r="B26" s="54" t="str">
        <f>存量业务到期结构!B26</f>
        <v>买入返售贷款</v>
      </c>
      <c r="C26" s="92">
        <v>9.9992280891997038E-4</v>
      </c>
      <c r="D26" s="92">
        <v>1.0196907638215541E-3</v>
      </c>
      <c r="E26" s="92">
        <v>1.0402494142804023E-3</v>
      </c>
      <c r="F26" s="92">
        <v>1.0611384362376034E-3</v>
      </c>
      <c r="G26" s="92">
        <v>1.08242002846519E-3</v>
      </c>
      <c r="H26" s="92">
        <v>1.1036517624348667E-3</v>
      </c>
      <c r="I26" s="92">
        <v>1.1257664493993028E-3</v>
      </c>
      <c r="J26" s="92">
        <v>1.1486567932711799E-3</v>
      </c>
      <c r="K26" s="92">
        <v>-1.1716299291365999E-3</v>
      </c>
      <c r="L26" s="92">
        <v>-1.14819733055387E-3</v>
      </c>
      <c r="M26" s="92">
        <v>-1.1252333839427899E-3</v>
      </c>
      <c r="N26" s="92">
        <v>1.1024787162724808E-3</v>
      </c>
      <c r="O26" s="92">
        <v>1.1247782905893899E-3</v>
      </c>
      <c r="P26" s="92">
        <v>1.1472738564011699E-3</v>
      </c>
      <c r="Q26" s="92">
        <v>-1.1702193335292E-3</v>
      </c>
      <c r="R26" s="92">
        <v>1.1468149468586101E-3</v>
      </c>
      <c r="S26" s="92">
        <v>1.1697512457957901E-3</v>
      </c>
      <c r="T26" s="92"/>
      <c r="U26" s="92"/>
      <c r="V26" s="92"/>
      <c r="W26" s="92"/>
      <c r="X26" s="92"/>
      <c r="Y26" s="92"/>
      <c r="Z26" s="92"/>
      <c r="AA26" s="92"/>
      <c r="AB26" s="92"/>
      <c r="AC26" s="92"/>
      <c r="AD26" s="92"/>
      <c r="AE26" s="92"/>
      <c r="AF26" s="92"/>
      <c r="AG26" s="92"/>
      <c r="AH26" s="92"/>
      <c r="AI26" s="92"/>
      <c r="AJ26" s="92"/>
      <c r="AK26" s="92"/>
      <c r="AL26" s="92"/>
      <c r="AM26" s="92"/>
      <c r="AN26" s="92"/>
      <c r="AO26" s="92"/>
      <c r="AP26" s="92"/>
    </row>
    <row r="27" spans="2:42" ht="16.5">
      <c r="B27" s="54" t="str">
        <f>存量业务到期结构!B27</f>
        <v>买入返售票据</v>
      </c>
      <c r="C27" s="92">
        <v>9.9992280891997038E-4</v>
      </c>
      <c r="D27" s="92">
        <v>1.0196907638215541E-3</v>
      </c>
      <c r="E27" s="92">
        <v>1.0402494142804023E-3</v>
      </c>
      <c r="F27" s="92">
        <v>1.0611384362376034E-3</v>
      </c>
      <c r="G27" s="92">
        <v>1.08242002846519E-3</v>
      </c>
      <c r="H27" s="92">
        <v>1.1036517624348667E-3</v>
      </c>
      <c r="I27" s="92">
        <v>1.1257664493993028E-3</v>
      </c>
      <c r="J27" s="92">
        <v>1.1486567932711799E-3</v>
      </c>
      <c r="K27" s="92">
        <v>-1.1688195418164029E-3</v>
      </c>
      <c r="L27" s="92">
        <v>1.1482535383002699E-3</v>
      </c>
      <c r="M27" s="92">
        <v>1.1712186090662802E-3</v>
      </c>
      <c r="N27" s="92">
        <v>1.1943929812114373E-3</v>
      </c>
      <c r="O27" s="92">
        <v>1.2185308408718301E-3</v>
      </c>
      <c r="P27" s="92">
        <v>1.24290145768927E-3</v>
      </c>
      <c r="Q27" s="92">
        <v>1.2677594868430605E-3</v>
      </c>
      <c r="R27" s="92">
        <v>1.2931146765799201E-3</v>
      </c>
      <c r="S27" s="92">
        <v>1.3189769701115099E-3</v>
      </c>
      <c r="T27" s="92"/>
      <c r="U27" s="92"/>
      <c r="V27" s="92"/>
      <c r="W27" s="92"/>
      <c r="X27" s="92"/>
      <c r="Y27" s="92"/>
      <c r="Z27" s="92"/>
      <c r="AA27" s="92"/>
      <c r="AB27" s="92"/>
      <c r="AC27" s="92"/>
      <c r="AD27" s="92"/>
      <c r="AE27" s="92"/>
      <c r="AF27" s="92"/>
      <c r="AG27" s="92"/>
      <c r="AH27" s="92"/>
      <c r="AI27" s="92"/>
      <c r="AJ27" s="92"/>
      <c r="AK27" s="92"/>
      <c r="AL27" s="92"/>
      <c r="AM27" s="92"/>
      <c r="AN27" s="92"/>
      <c r="AO27" s="92"/>
      <c r="AP27" s="92"/>
    </row>
    <row r="28" spans="2:42" ht="16.5">
      <c r="B28" s="54" t="str">
        <f>存量业务到期结构!B28</f>
        <v>买入返售其他</v>
      </c>
      <c r="C28" s="92">
        <v>0.22464992280890156</v>
      </c>
      <c r="D28" s="92">
        <v>0.36040269076385784</v>
      </c>
      <c r="E28" s="92">
        <v>0.36761090941431462</v>
      </c>
      <c r="F28" s="92">
        <v>0.37496321163623814</v>
      </c>
      <c r="G28" s="92">
        <v>0.38246253469246599</v>
      </c>
      <c r="H28" s="92">
        <v>0.39011136871971641</v>
      </c>
      <c r="I28" s="92">
        <v>0.39791363774580374</v>
      </c>
      <c r="J28" s="92">
        <v>0.40587228551562599</v>
      </c>
      <c r="K28" s="92">
        <v>0.40618271330386957</v>
      </c>
      <c r="L28" s="92">
        <v>-0.42211338549201599</v>
      </c>
      <c r="M28" s="92">
        <v>0.41367111778217602</v>
      </c>
      <c r="N28" s="92">
        <v>0.42194429013778284</v>
      </c>
      <c r="O28" s="92">
        <v>0.43038342594057499</v>
      </c>
      <c r="P28" s="92">
        <v>0.438991094459386</v>
      </c>
      <c r="Q28" s="92">
        <v>-0.44777091634857402</v>
      </c>
      <c r="R28" s="92">
        <v>0.43881549802160302</v>
      </c>
      <c r="S28" s="92">
        <v>0.44759180798203502</v>
      </c>
      <c r="T28" s="92"/>
      <c r="U28" s="92"/>
      <c r="V28" s="92"/>
      <c r="W28" s="92"/>
      <c r="X28" s="92"/>
      <c r="Y28" s="92"/>
      <c r="Z28" s="92"/>
      <c r="AA28" s="92"/>
      <c r="AB28" s="92"/>
      <c r="AC28" s="92"/>
      <c r="AD28" s="92"/>
      <c r="AE28" s="92"/>
      <c r="AF28" s="92"/>
      <c r="AG28" s="92"/>
      <c r="AH28" s="92"/>
      <c r="AI28" s="92"/>
      <c r="AJ28" s="92"/>
      <c r="AK28" s="92"/>
      <c r="AL28" s="92"/>
      <c r="AM28" s="92"/>
      <c r="AN28" s="92"/>
      <c r="AO28" s="92"/>
      <c r="AP28" s="92"/>
    </row>
    <row r="29" spans="2:42" ht="15">
      <c r="B29" s="14" t="str">
        <f>存量业务到期结构!B29</f>
        <v>负债端</v>
      </c>
      <c r="C29" s="75">
        <v>0</v>
      </c>
      <c r="D29" s="75">
        <v>0</v>
      </c>
      <c r="E29" s="75">
        <v>0</v>
      </c>
      <c r="F29" s="75">
        <v>0</v>
      </c>
      <c r="G29" s="75">
        <v>0</v>
      </c>
      <c r="H29" s="75">
        <v>0</v>
      </c>
      <c r="I29" s="75">
        <v>0</v>
      </c>
      <c r="J29" s="75">
        <v>0</v>
      </c>
      <c r="K29" s="75">
        <v>0</v>
      </c>
      <c r="L29" s="75">
        <v>0</v>
      </c>
      <c r="M29" s="75">
        <v>0</v>
      </c>
      <c r="N29" s="75">
        <v>0</v>
      </c>
      <c r="O29" s="75">
        <v>0</v>
      </c>
      <c r="P29" s="75">
        <v>0</v>
      </c>
      <c r="Q29" s="75">
        <v>0</v>
      </c>
      <c r="R29" s="75">
        <v>0</v>
      </c>
      <c r="S29" s="75">
        <v>0</v>
      </c>
      <c r="T29" s="75"/>
      <c r="U29" s="75"/>
      <c r="V29" s="75"/>
      <c r="W29" s="75"/>
      <c r="X29" s="75"/>
      <c r="Y29" s="75"/>
      <c r="Z29" s="75"/>
      <c r="AA29" s="75"/>
      <c r="AB29" s="75"/>
      <c r="AC29" s="75"/>
      <c r="AD29" s="75"/>
      <c r="AE29" s="75"/>
      <c r="AF29" s="75"/>
      <c r="AG29" s="75"/>
      <c r="AH29" s="75"/>
      <c r="AI29" s="75"/>
      <c r="AJ29" s="75"/>
      <c r="AK29" s="75"/>
      <c r="AL29" s="75"/>
      <c r="AM29" s="75"/>
      <c r="AN29" s="75"/>
      <c r="AO29" s="75"/>
      <c r="AP29" s="75"/>
    </row>
    <row r="30" spans="2:42" ht="15">
      <c r="B30" s="15" t="str">
        <f>存量业务到期结构!B30</f>
        <v>客户存款</v>
      </c>
      <c r="C30" s="75">
        <v>0</v>
      </c>
      <c r="D30" s="75">
        <v>0</v>
      </c>
      <c r="E30" s="75">
        <v>0</v>
      </c>
      <c r="F30" s="75">
        <v>0</v>
      </c>
      <c r="G30" s="75">
        <v>0</v>
      </c>
      <c r="H30" s="75">
        <v>0</v>
      </c>
      <c r="I30" s="75">
        <v>0</v>
      </c>
      <c r="J30" s="75">
        <v>0</v>
      </c>
      <c r="K30" s="75">
        <v>0</v>
      </c>
      <c r="L30" s="75">
        <v>0</v>
      </c>
      <c r="M30" s="75">
        <v>0</v>
      </c>
      <c r="N30" s="75">
        <v>0</v>
      </c>
      <c r="O30" s="75">
        <v>0</v>
      </c>
      <c r="P30" s="75">
        <v>0</v>
      </c>
      <c r="Q30" s="75">
        <v>0</v>
      </c>
      <c r="R30" s="75">
        <v>0</v>
      </c>
      <c r="S30" s="75">
        <v>0</v>
      </c>
      <c r="T30" s="75"/>
      <c r="U30" s="75"/>
      <c r="V30" s="75"/>
      <c r="W30" s="75"/>
      <c r="X30" s="75"/>
      <c r="Y30" s="75"/>
      <c r="Z30" s="75"/>
      <c r="AA30" s="75"/>
      <c r="AB30" s="75"/>
      <c r="AC30" s="75"/>
      <c r="AD30" s="75"/>
      <c r="AE30" s="75"/>
      <c r="AF30" s="75"/>
      <c r="AG30" s="75"/>
      <c r="AH30" s="75"/>
      <c r="AI30" s="75"/>
      <c r="AJ30" s="75"/>
      <c r="AK30" s="75"/>
      <c r="AL30" s="75"/>
      <c r="AM30" s="75"/>
      <c r="AN30" s="75"/>
      <c r="AO30" s="75"/>
      <c r="AP30" s="75"/>
    </row>
    <row r="31" spans="2:42" ht="16.5">
      <c r="B31" s="16" t="str">
        <f>存量业务到期结构!B31</f>
        <v>对公存款</v>
      </c>
      <c r="C31" s="75">
        <v>0</v>
      </c>
      <c r="D31" s="75">
        <v>0</v>
      </c>
      <c r="E31" s="75">
        <v>0</v>
      </c>
      <c r="F31" s="75">
        <v>0</v>
      </c>
      <c r="G31" s="75">
        <v>0</v>
      </c>
      <c r="H31" s="75">
        <v>0</v>
      </c>
      <c r="I31" s="75">
        <v>0</v>
      </c>
      <c r="J31" s="75">
        <v>0</v>
      </c>
      <c r="K31" s="75">
        <v>0</v>
      </c>
      <c r="L31" s="75">
        <v>0</v>
      </c>
      <c r="M31" s="75">
        <v>0</v>
      </c>
      <c r="N31" s="75">
        <v>0</v>
      </c>
      <c r="O31" s="75">
        <v>0</v>
      </c>
      <c r="P31" s="75">
        <v>0</v>
      </c>
      <c r="Q31" s="75">
        <v>0</v>
      </c>
      <c r="R31" s="75">
        <v>0</v>
      </c>
      <c r="S31" s="75">
        <v>0</v>
      </c>
      <c r="T31" s="75"/>
      <c r="U31" s="75"/>
      <c r="V31" s="75"/>
      <c r="W31" s="75"/>
      <c r="X31" s="75"/>
      <c r="Y31" s="75"/>
      <c r="Z31" s="75"/>
      <c r="AA31" s="75"/>
      <c r="AB31" s="75"/>
      <c r="AC31" s="75"/>
      <c r="AD31" s="75"/>
      <c r="AE31" s="75"/>
      <c r="AF31" s="75"/>
      <c r="AG31" s="75"/>
      <c r="AH31" s="75"/>
      <c r="AI31" s="75"/>
      <c r="AJ31" s="75"/>
      <c r="AK31" s="75"/>
      <c r="AL31" s="75"/>
      <c r="AM31" s="75"/>
      <c r="AN31" s="75"/>
      <c r="AO31" s="75"/>
      <c r="AP31" s="75"/>
    </row>
    <row r="32" spans="2:42" ht="16.5">
      <c r="B32" s="54" t="str">
        <f>存量业务到期结构!B32</f>
        <v>一般对公定期存款</v>
      </c>
      <c r="C32" s="92">
        <v>959.09531031782603</v>
      </c>
      <c r="D32" s="92">
        <v>743.59253946709998</v>
      </c>
      <c r="E32" s="92">
        <v>478.58906980894898</v>
      </c>
      <c r="F32" s="92">
        <v>209.58661677707599</v>
      </c>
      <c r="G32" s="92">
        <v>448.04532309977901</v>
      </c>
      <c r="H32" s="92">
        <v>298.92785728790801</v>
      </c>
      <c r="I32" s="92">
        <v>451.62829122583099</v>
      </c>
      <c r="J32" s="92">
        <v>556.67272920445396</v>
      </c>
      <c r="K32" s="92">
        <v>582.888113642608</v>
      </c>
      <c r="L32" s="92">
        <v>432.17749681279099</v>
      </c>
      <c r="M32" s="92">
        <v>496.04714966361701</v>
      </c>
      <c r="N32" s="92">
        <v>488.52441201608502</v>
      </c>
      <c r="O32" s="92">
        <v>265.02838334481999</v>
      </c>
      <c r="P32" s="92">
        <v>33.142025310596601</v>
      </c>
      <c r="Q32" s="92">
        <v>40.293015644081301</v>
      </c>
      <c r="R32" s="92">
        <v>-146.719849713776</v>
      </c>
      <c r="S32" s="92">
        <v>-101.386848153798</v>
      </c>
      <c r="T32" s="92"/>
      <c r="U32" s="92"/>
      <c r="V32" s="92"/>
      <c r="W32" s="92"/>
      <c r="X32" s="92"/>
      <c r="Y32" s="92"/>
      <c r="Z32" s="92"/>
      <c r="AA32" s="92"/>
      <c r="AB32" s="92"/>
      <c r="AC32" s="92"/>
      <c r="AD32" s="92"/>
      <c r="AE32" s="92"/>
      <c r="AF32" s="92"/>
      <c r="AG32" s="92"/>
      <c r="AH32" s="92"/>
      <c r="AI32" s="92"/>
      <c r="AJ32" s="92"/>
      <c r="AK32" s="92"/>
      <c r="AL32" s="92"/>
      <c r="AM32" s="92"/>
      <c r="AN32" s="92"/>
      <c r="AO32" s="92"/>
      <c r="AP32" s="92"/>
    </row>
    <row r="33" spans="2:42" ht="16.5">
      <c r="B33" s="54" t="str">
        <f>存量业务到期结构!B33</f>
        <v>对公结构性存款</v>
      </c>
      <c r="C33" s="92">
        <v>717.74808995724004</v>
      </c>
      <c r="D33" s="92">
        <v>531.5358000077</v>
      </c>
      <c r="E33" s="92">
        <v>539.41324001429996</v>
      </c>
      <c r="F33" s="92">
        <v>150.90170000250001</v>
      </c>
      <c r="G33" s="92">
        <v>187.39038831360799</v>
      </c>
      <c r="H33" s="92">
        <v>115.5172000031</v>
      </c>
      <c r="I33" s="92">
        <v>77.812000000300003</v>
      </c>
      <c r="J33" s="92">
        <v>69.421000000099994</v>
      </c>
      <c r="K33" s="92">
        <v>58.034306230015424</v>
      </c>
      <c r="L33" s="92">
        <v>78.348600000499999</v>
      </c>
      <c r="M33" s="92">
        <v>101.9148000007</v>
      </c>
      <c r="N33" s="92">
        <v>68.101000000300004</v>
      </c>
      <c r="O33" s="92">
        <v>55.000999999999998</v>
      </c>
      <c r="P33" s="92">
        <v>55.001000999999995</v>
      </c>
      <c r="Q33" s="92">
        <v>55.000999999999998</v>
      </c>
      <c r="R33" s="92">
        <v>55.001000999999995</v>
      </c>
      <c r="S33" s="92">
        <v>55.001000999999995</v>
      </c>
      <c r="T33" s="92"/>
      <c r="U33" s="92"/>
      <c r="V33" s="92"/>
      <c r="W33" s="92"/>
      <c r="X33" s="92"/>
      <c r="Y33" s="92"/>
      <c r="Z33" s="92"/>
      <c r="AA33" s="92"/>
      <c r="AB33" s="92"/>
      <c r="AC33" s="92"/>
      <c r="AD33" s="92"/>
      <c r="AE33" s="92"/>
      <c r="AF33" s="92"/>
      <c r="AG33" s="92"/>
      <c r="AH33" s="92"/>
      <c r="AI33" s="92"/>
      <c r="AJ33" s="92"/>
      <c r="AK33" s="92"/>
      <c r="AL33" s="92"/>
      <c r="AM33" s="92"/>
      <c r="AN33" s="92"/>
      <c r="AO33" s="92"/>
      <c r="AP33" s="92"/>
    </row>
    <row r="34" spans="2:42" ht="16.5">
      <c r="B34" s="54" t="str">
        <f>存量业务到期结构!B34</f>
        <v>对公大额存单</v>
      </c>
      <c r="C34" s="92">
        <v>138.26738509585999</v>
      </c>
      <c r="D34" s="92">
        <v>75.958300002200005</v>
      </c>
      <c r="E34" s="92">
        <v>47.168300001799999</v>
      </c>
      <c r="F34" s="92">
        <v>52.160985541700001</v>
      </c>
      <c r="G34" s="92">
        <v>66.133100002099994</v>
      </c>
      <c r="H34" s="92">
        <v>100.8364600028</v>
      </c>
      <c r="I34" s="92">
        <v>86.2501000006</v>
      </c>
      <c r="J34" s="92">
        <v>86.633501000899997</v>
      </c>
      <c r="K34" s="92">
        <v>39.804382700734486</v>
      </c>
      <c r="L34" s="92">
        <v>91.466700000800003</v>
      </c>
      <c r="M34" s="92">
        <v>82.458206370699997</v>
      </c>
      <c r="N34" s="92">
        <v>89.6458000019</v>
      </c>
      <c r="O34" s="92">
        <v>74.291000000000096</v>
      </c>
      <c r="P34" s="92">
        <v>72.101000999999997</v>
      </c>
      <c r="Q34" s="92">
        <v>72.301000999999999</v>
      </c>
      <c r="R34" s="92">
        <v>72.651000999999994</v>
      </c>
      <c r="S34" s="92">
        <v>81.901001000199997</v>
      </c>
      <c r="T34" s="92"/>
      <c r="U34" s="92"/>
      <c r="V34" s="92"/>
      <c r="W34" s="92"/>
      <c r="X34" s="92"/>
      <c r="Y34" s="92"/>
      <c r="Z34" s="92"/>
      <c r="AA34" s="92"/>
      <c r="AB34" s="92"/>
      <c r="AC34" s="92"/>
      <c r="AD34" s="92"/>
      <c r="AE34" s="92"/>
      <c r="AF34" s="92"/>
      <c r="AG34" s="92"/>
      <c r="AH34" s="92"/>
      <c r="AI34" s="92"/>
      <c r="AJ34" s="92"/>
      <c r="AK34" s="92"/>
      <c r="AL34" s="92"/>
      <c r="AM34" s="92"/>
      <c r="AN34" s="92"/>
      <c r="AO34" s="92"/>
      <c r="AP34" s="92"/>
    </row>
    <row r="35" spans="2:42" ht="16.5">
      <c r="B35" s="54" t="str">
        <f>存量业务到期结构!B35</f>
        <v>对公协议存款</v>
      </c>
      <c r="C35" s="92">
        <v>9.9983003008443662E-4</v>
      </c>
      <c r="D35" s="92">
        <v>1E-3</v>
      </c>
      <c r="E35" s="92">
        <v>9.9997204514833712E-4</v>
      </c>
      <c r="F35" s="92">
        <v>9.9997174711714799E-4</v>
      </c>
      <c r="G35" s="92">
        <v>9.9997007815621347E-4</v>
      </c>
      <c r="H35" s="92">
        <v>9.9996983973334977E-4</v>
      </c>
      <c r="I35" s="92">
        <v>9.999678131253902E-4</v>
      </c>
      <c r="J35" s="92">
        <v>8.0009999999999994</v>
      </c>
      <c r="K35" s="92">
        <v>5.0009993634404069</v>
      </c>
      <c r="L35" s="92">
        <v>1E-3</v>
      </c>
      <c r="M35" s="92">
        <v>1E-3</v>
      </c>
      <c r="N35" s="92">
        <v>3.0009999998923922</v>
      </c>
      <c r="O35" s="92">
        <v>5.0009999999999977</v>
      </c>
      <c r="P35" s="92">
        <v>9.9996906485193184E-4</v>
      </c>
      <c r="Q35" s="92">
        <v>50.801000000000002</v>
      </c>
      <c r="R35" s="92">
        <v>9.9997037618254603E-4</v>
      </c>
      <c r="S35" s="92">
        <v>23.100999832518326</v>
      </c>
      <c r="T35" s="92"/>
      <c r="U35" s="92"/>
      <c r="V35" s="92"/>
      <c r="W35" s="92"/>
      <c r="X35" s="92"/>
      <c r="Y35" s="92"/>
      <c r="Z35" s="92"/>
      <c r="AA35" s="92"/>
      <c r="AB35" s="92"/>
      <c r="AC35" s="92"/>
      <c r="AD35" s="92"/>
      <c r="AE35" s="92"/>
      <c r="AF35" s="92"/>
      <c r="AG35" s="92"/>
      <c r="AH35" s="92"/>
      <c r="AI35" s="92"/>
      <c r="AJ35" s="92"/>
      <c r="AK35" s="92"/>
      <c r="AL35" s="92"/>
      <c r="AM35" s="92"/>
      <c r="AN35" s="92"/>
      <c r="AO35" s="92"/>
      <c r="AP35" s="92"/>
    </row>
    <row r="36" spans="2:42" ht="16.5">
      <c r="B36" s="55" t="str">
        <f>存量业务到期结构!B36</f>
        <v>对公活期存款</v>
      </c>
      <c r="C36" s="92">
        <v>-456.13515617562899</v>
      </c>
      <c r="D36" s="92">
        <v>65.409274219121897</v>
      </c>
      <c r="E36" s="92">
        <v>297.51091061080177</v>
      </c>
      <c r="F36" s="92">
        <v>323.27018968070007</v>
      </c>
      <c r="G36" s="92">
        <v>460.63273108610588</v>
      </c>
      <c r="H36" s="92">
        <v>492.00012959232214</v>
      </c>
      <c r="I36" s="92">
        <v>-118.119753661424</v>
      </c>
      <c r="J36" s="92">
        <v>-122.519753661423</v>
      </c>
      <c r="K36" s="92">
        <v>-70.501257394991796</v>
      </c>
      <c r="L36" s="92">
        <v>-143.40345291470999</v>
      </c>
      <c r="M36" s="92">
        <v>-125.636054408136</v>
      </c>
      <c r="N36" s="92">
        <v>-119.752355154849</v>
      </c>
      <c r="O36" s="92">
        <v>-156.40345291470999</v>
      </c>
      <c r="P36" s="92">
        <v>104.83799235739797</v>
      </c>
      <c r="Q36" s="92">
        <v>146.77278937352591</v>
      </c>
      <c r="R36" s="92">
        <v>481.71643034427876</v>
      </c>
      <c r="S36" s="92">
        <v>511.48382885240432</v>
      </c>
      <c r="T36" s="92"/>
      <c r="U36" s="92"/>
      <c r="V36" s="92"/>
      <c r="W36" s="92"/>
      <c r="X36" s="92"/>
      <c r="Y36" s="92"/>
      <c r="Z36" s="92"/>
      <c r="AA36" s="92"/>
      <c r="AB36" s="92"/>
      <c r="AC36" s="92"/>
      <c r="AD36" s="92"/>
      <c r="AE36" s="92"/>
      <c r="AF36" s="92"/>
      <c r="AG36" s="92"/>
      <c r="AH36" s="92"/>
      <c r="AI36" s="92"/>
      <c r="AJ36" s="92"/>
      <c r="AK36" s="92"/>
      <c r="AL36" s="92"/>
      <c r="AM36" s="92"/>
      <c r="AN36" s="92"/>
      <c r="AO36" s="92"/>
      <c r="AP36" s="92"/>
    </row>
    <row r="37" spans="2:42" ht="16.5">
      <c r="B37" s="55" t="str">
        <f>存量业务到期结构!B37</f>
        <v>对公通知存款</v>
      </c>
      <c r="C37" s="92">
        <v>-109.171381953939</v>
      </c>
      <c r="D37" s="92">
        <v>44.9124550177781</v>
      </c>
      <c r="E37" s="92">
        <v>1.959908763933438</v>
      </c>
      <c r="F37" s="92">
        <v>-15.090917147865801</v>
      </c>
      <c r="G37" s="92">
        <v>-7.0221032345576502</v>
      </c>
      <c r="H37" s="92">
        <v>-6.27019513927437</v>
      </c>
      <c r="I37" s="92">
        <v>29.451650591635616</v>
      </c>
      <c r="J37" s="92">
        <v>29.83489492646429</v>
      </c>
      <c r="K37" s="92">
        <v>34.014131358410587</v>
      </c>
      <c r="L37" s="92">
        <v>29.9118661855378</v>
      </c>
      <c r="M37" s="92">
        <v>31.848347680119595</v>
      </c>
      <c r="N37" s="92">
        <v>33.077891383030192</v>
      </c>
      <c r="O37" s="92">
        <v>31.044178993690601</v>
      </c>
      <c r="P37" s="92">
        <v>8.2897915335601216</v>
      </c>
      <c r="Q37" s="92">
        <v>11.605308220151255</v>
      </c>
      <c r="R37" s="92">
        <v>-7.1164945072255001</v>
      </c>
      <c r="S37" s="92">
        <v>-6.2252248355541502</v>
      </c>
      <c r="T37" s="92"/>
      <c r="U37" s="92"/>
      <c r="V37" s="92"/>
      <c r="W37" s="92"/>
      <c r="X37" s="92"/>
      <c r="Y37" s="92"/>
      <c r="Z37" s="92"/>
      <c r="AA37" s="92"/>
      <c r="AB37" s="92"/>
      <c r="AC37" s="92"/>
      <c r="AD37" s="92"/>
      <c r="AE37" s="92"/>
      <c r="AF37" s="92"/>
      <c r="AG37" s="92"/>
      <c r="AH37" s="92"/>
      <c r="AI37" s="92"/>
      <c r="AJ37" s="92"/>
      <c r="AK37" s="92"/>
      <c r="AL37" s="92"/>
      <c r="AM37" s="92"/>
      <c r="AN37" s="92"/>
      <c r="AO37" s="92"/>
      <c r="AP37" s="92"/>
    </row>
    <row r="38" spans="2:42" ht="16.5">
      <c r="B38" s="16" t="str">
        <f>存量业务到期结构!B38</f>
        <v>零售存款</v>
      </c>
      <c r="C38" s="75">
        <v>0</v>
      </c>
      <c r="D38" s="75">
        <v>0</v>
      </c>
      <c r="E38" s="75">
        <v>0</v>
      </c>
      <c r="F38" s="75">
        <v>0</v>
      </c>
      <c r="G38" s="75">
        <v>0</v>
      </c>
      <c r="H38" s="75">
        <v>0</v>
      </c>
      <c r="I38" s="75">
        <v>0</v>
      </c>
      <c r="J38" s="75">
        <v>0</v>
      </c>
      <c r="K38" s="75">
        <v>0</v>
      </c>
      <c r="L38" s="75">
        <v>0</v>
      </c>
      <c r="M38" s="75">
        <v>0</v>
      </c>
      <c r="N38" s="75">
        <v>0</v>
      </c>
      <c r="O38" s="75">
        <v>0</v>
      </c>
      <c r="P38" s="75">
        <v>0</v>
      </c>
      <c r="Q38" s="75">
        <v>0</v>
      </c>
      <c r="R38" s="75">
        <v>0</v>
      </c>
      <c r="S38" s="75">
        <v>0</v>
      </c>
      <c r="T38" s="75"/>
      <c r="U38" s="75"/>
      <c r="V38" s="75"/>
      <c r="W38" s="75"/>
      <c r="X38" s="75"/>
      <c r="Y38" s="75"/>
      <c r="Z38" s="75"/>
      <c r="AA38" s="75"/>
      <c r="AB38" s="75"/>
      <c r="AC38" s="75"/>
      <c r="AD38" s="75"/>
      <c r="AE38" s="75"/>
      <c r="AF38" s="75"/>
      <c r="AG38" s="75"/>
      <c r="AH38" s="75"/>
      <c r="AI38" s="75"/>
      <c r="AJ38" s="75"/>
      <c r="AK38" s="75"/>
      <c r="AL38" s="75"/>
      <c r="AM38" s="75"/>
      <c r="AN38" s="75"/>
      <c r="AO38" s="75"/>
      <c r="AP38" s="75"/>
    </row>
    <row r="39" spans="2:42" ht="16.5">
      <c r="B39" s="54" t="str">
        <f>存量业务到期结构!B39</f>
        <v>一般零售定期存款</v>
      </c>
      <c r="C39" s="92">
        <v>291.58132785209602</v>
      </c>
      <c r="D39" s="92">
        <v>201.138641713895</v>
      </c>
      <c r="E39" s="92">
        <v>210.71744093756399</v>
      </c>
      <c r="F39" s="92">
        <v>103.51061551221299</v>
      </c>
      <c r="G39" s="92">
        <v>109.41221347606999</v>
      </c>
      <c r="H39" s="92">
        <v>380.25714880615499</v>
      </c>
      <c r="I39" s="92">
        <v>136.69374696127801</v>
      </c>
      <c r="J39" s="92">
        <v>112.10480604127901</v>
      </c>
      <c r="K39" s="92">
        <v>109.99408434737801</v>
      </c>
      <c r="L39" s="92">
        <v>108.303973794879</v>
      </c>
      <c r="M39" s="92">
        <v>107.42982173187799</v>
      </c>
      <c r="N39" s="92">
        <v>100.088654865934</v>
      </c>
      <c r="O39" s="92">
        <v>21.102074214269699</v>
      </c>
      <c r="P39" s="92">
        <v>19.2364056463697</v>
      </c>
      <c r="Q39" s="92">
        <v>20.9669158755697</v>
      </c>
      <c r="R39" s="92">
        <v>19.467942098469699</v>
      </c>
      <c r="S39" s="92">
        <v>18.8023955675697</v>
      </c>
      <c r="T39" s="92"/>
      <c r="U39" s="92"/>
      <c r="V39" s="92"/>
      <c r="W39" s="92"/>
      <c r="X39" s="92"/>
      <c r="Y39" s="92"/>
      <c r="Z39" s="92"/>
      <c r="AA39" s="92"/>
      <c r="AB39" s="92"/>
      <c r="AC39" s="92"/>
      <c r="AD39" s="92"/>
      <c r="AE39" s="92"/>
      <c r="AF39" s="92"/>
      <c r="AG39" s="92"/>
      <c r="AH39" s="92"/>
      <c r="AI39" s="92"/>
      <c r="AJ39" s="92"/>
      <c r="AK39" s="92"/>
      <c r="AL39" s="92"/>
      <c r="AM39" s="92"/>
      <c r="AN39" s="92"/>
      <c r="AO39" s="92"/>
      <c r="AP39" s="92"/>
    </row>
    <row r="40" spans="2:42" ht="16.5">
      <c r="B40" s="54" t="str">
        <f>存量业务到期结构!B40</f>
        <v>零售结构性存款</v>
      </c>
      <c r="C40" s="92">
        <v>35.107199817720002</v>
      </c>
      <c r="D40" s="92">
        <v>34.07350005</v>
      </c>
      <c r="E40" s="92">
        <v>31.4560000331</v>
      </c>
      <c r="F40" s="92">
        <v>19.195000009400001</v>
      </c>
      <c r="G40" s="92">
        <v>19.617000013199998</v>
      </c>
      <c r="H40" s="92">
        <v>15.170000008600001</v>
      </c>
      <c r="I40" s="92">
        <v>2.7942120011351999</v>
      </c>
      <c r="J40" s="92">
        <v>2.5644041233305499</v>
      </c>
      <c r="K40" s="92">
        <v>2.2257574769744335</v>
      </c>
      <c r="L40" s="92">
        <v>2.4867757375636002</v>
      </c>
      <c r="M40" s="92">
        <v>3.0684584978182401</v>
      </c>
      <c r="N40" s="92">
        <v>4.02430808354642</v>
      </c>
      <c r="O40" s="92">
        <v>1.71882615852388</v>
      </c>
      <c r="P40" s="92">
        <v>1.7360144201091201</v>
      </c>
      <c r="Q40" s="92">
        <v>1.7533745643102101</v>
      </c>
      <c r="R40" s="92">
        <v>1.77090830995332</v>
      </c>
      <c r="S40" s="92">
        <v>1.7886173930528499</v>
      </c>
      <c r="T40" s="92"/>
      <c r="U40" s="92"/>
      <c r="V40" s="92"/>
      <c r="W40" s="92"/>
      <c r="X40" s="92"/>
      <c r="Y40" s="92"/>
      <c r="Z40" s="92"/>
      <c r="AA40" s="92"/>
      <c r="AB40" s="92"/>
      <c r="AC40" s="92"/>
      <c r="AD40" s="92"/>
      <c r="AE40" s="92"/>
      <c r="AF40" s="92"/>
      <c r="AG40" s="92"/>
      <c r="AH40" s="92"/>
      <c r="AI40" s="92"/>
      <c r="AJ40" s="92"/>
      <c r="AK40" s="92"/>
      <c r="AL40" s="92"/>
      <c r="AM40" s="92"/>
      <c r="AN40" s="92"/>
      <c r="AO40" s="92"/>
      <c r="AP40" s="92"/>
    </row>
    <row r="41" spans="2:42" ht="16.5">
      <c r="B41" s="54" t="str">
        <f>存量业务到期结构!B41</f>
        <v>零售大额存单</v>
      </c>
      <c r="C41" s="92">
        <v>14.74331915548</v>
      </c>
      <c r="D41" s="92">
        <v>14.676950034900001</v>
      </c>
      <c r="E41" s="92">
        <v>12.281190028499999</v>
      </c>
      <c r="F41" s="92">
        <v>13.486760031099999</v>
      </c>
      <c r="G41" s="92">
        <v>13.000600031999999</v>
      </c>
      <c r="H41" s="92">
        <v>11.5068000204</v>
      </c>
      <c r="I41" s="92">
        <v>12.6060000257</v>
      </c>
      <c r="J41" s="92">
        <v>11.373900019800001</v>
      </c>
      <c r="K41" s="92">
        <v>10.663099614710976</v>
      </c>
      <c r="L41" s="92">
        <v>10.488364021200001</v>
      </c>
      <c r="M41" s="92">
        <v>11.2273000205</v>
      </c>
      <c r="N41" s="92">
        <v>12.679170023499999</v>
      </c>
      <c r="O41" s="92">
        <v>7.0591000047000003</v>
      </c>
      <c r="P41" s="92">
        <v>7.8573000101000003</v>
      </c>
      <c r="Q41" s="92">
        <v>9.5120930142999995</v>
      </c>
      <c r="R41" s="92">
        <v>6.6592000022000004</v>
      </c>
      <c r="S41" s="92">
        <v>6.6591000023999998</v>
      </c>
      <c r="T41" s="92"/>
      <c r="U41" s="92"/>
      <c r="V41" s="92"/>
      <c r="W41" s="92"/>
      <c r="X41" s="92"/>
      <c r="Y41" s="92"/>
      <c r="Z41" s="92"/>
      <c r="AA41" s="92"/>
      <c r="AB41" s="92"/>
      <c r="AC41" s="92"/>
      <c r="AD41" s="92"/>
      <c r="AE41" s="92"/>
      <c r="AF41" s="92"/>
      <c r="AG41" s="92"/>
      <c r="AH41" s="92"/>
      <c r="AI41" s="92"/>
      <c r="AJ41" s="92"/>
      <c r="AK41" s="92"/>
      <c r="AL41" s="92"/>
      <c r="AM41" s="92"/>
      <c r="AN41" s="92"/>
      <c r="AO41" s="92"/>
      <c r="AP41" s="92"/>
    </row>
    <row r="42" spans="2:42" ht="16.5">
      <c r="B42" s="55" t="str">
        <f>存量业务到期结构!B42</f>
        <v>零售活期存款</v>
      </c>
      <c r="C42" s="92">
        <v>-4.4653169732939402</v>
      </c>
      <c r="D42" s="92">
        <v>46.632803854754577</v>
      </c>
      <c r="E42" s="92">
        <v>15.544934543114584</v>
      </c>
      <c r="F42" s="92">
        <v>38.860836526456282</v>
      </c>
      <c r="G42" s="92">
        <v>54.404771177927515</v>
      </c>
      <c r="H42" s="92">
        <v>-137.562713958085</v>
      </c>
      <c r="I42" s="92">
        <v>80.768651375606424</v>
      </c>
      <c r="J42" s="92">
        <v>80.768651375725611</v>
      </c>
      <c r="K42" s="92">
        <v>80.768651497909289</v>
      </c>
      <c r="L42" s="92">
        <v>80.76865149802839</v>
      </c>
      <c r="M42" s="92">
        <v>80.768651498028504</v>
      </c>
      <c r="N42" s="92">
        <v>56.538356048512888</v>
      </c>
      <c r="O42" s="92">
        <v>20.1929128745067</v>
      </c>
      <c r="P42" s="92">
        <v>20.192912757448543</v>
      </c>
      <c r="Q42" s="92">
        <v>20.192912759355732</v>
      </c>
      <c r="R42" s="92">
        <v>20.192912761382104</v>
      </c>
      <c r="S42" s="92">
        <v>20.192912762335702</v>
      </c>
      <c r="T42" s="92"/>
      <c r="U42" s="92"/>
      <c r="V42" s="92"/>
      <c r="W42" s="92"/>
      <c r="X42" s="92"/>
      <c r="Y42" s="92"/>
      <c r="Z42" s="92"/>
      <c r="AA42" s="92"/>
      <c r="AB42" s="92"/>
      <c r="AC42" s="92"/>
      <c r="AD42" s="92"/>
      <c r="AE42" s="92"/>
      <c r="AF42" s="92"/>
      <c r="AG42" s="92"/>
      <c r="AH42" s="92"/>
      <c r="AI42" s="92"/>
      <c r="AJ42" s="92"/>
      <c r="AK42" s="92"/>
      <c r="AL42" s="92"/>
      <c r="AM42" s="92"/>
      <c r="AN42" s="92"/>
      <c r="AO42" s="92"/>
      <c r="AP42" s="92"/>
    </row>
    <row r="43" spans="2:42" ht="16.5">
      <c r="B43" s="55" t="str">
        <f>存量业务到期结构!B43</f>
        <v>零售通知存款</v>
      </c>
      <c r="C43" s="92">
        <v>1.8733376401173814</v>
      </c>
      <c r="D43" s="92">
        <v>0.27538354036158114</v>
      </c>
      <c r="E43" s="92">
        <v>9.2461104731988486E-2</v>
      </c>
      <c r="F43" s="92">
        <v>0.22965293111512575</v>
      </c>
      <c r="G43" s="92">
        <v>0.3211141445554711</v>
      </c>
      <c r="H43" s="92">
        <v>4.9317541388027495</v>
      </c>
      <c r="I43" s="92">
        <v>0.53257993396216996</v>
      </c>
      <c r="J43" s="92">
        <v>0.53257993408136983</v>
      </c>
      <c r="K43" s="92">
        <v>0.53258005638424299</v>
      </c>
      <c r="L43" s="92">
        <v>0.53258005632452876</v>
      </c>
      <c r="M43" s="92">
        <v>0.53258005638423678</v>
      </c>
      <c r="N43" s="92">
        <v>0.37310603946895299</v>
      </c>
      <c r="O43" s="92">
        <v>0.1338950140960545</v>
      </c>
      <c r="P43" s="92">
        <v>0.13389489703790641</v>
      </c>
      <c r="Q43" s="92">
        <v>0.13389489888548184</v>
      </c>
      <c r="R43" s="92">
        <v>0.13389490091186299</v>
      </c>
      <c r="S43" s="92">
        <v>0.13389490186545139</v>
      </c>
      <c r="T43" s="92"/>
      <c r="U43" s="92"/>
      <c r="V43" s="92"/>
      <c r="W43" s="92"/>
      <c r="X43" s="92"/>
      <c r="Y43" s="92"/>
      <c r="Z43" s="92"/>
      <c r="AA43" s="92"/>
      <c r="AB43" s="92"/>
      <c r="AC43" s="92"/>
      <c r="AD43" s="92"/>
      <c r="AE43" s="92"/>
      <c r="AF43" s="92"/>
      <c r="AG43" s="92"/>
      <c r="AH43" s="92"/>
      <c r="AI43" s="92"/>
      <c r="AJ43" s="92"/>
      <c r="AK43" s="92"/>
      <c r="AL43" s="92"/>
      <c r="AM43" s="92"/>
      <c r="AN43" s="92"/>
      <c r="AO43" s="92"/>
      <c r="AP43" s="92"/>
    </row>
    <row r="44" spans="2:42" ht="15">
      <c r="B44" s="15" t="str">
        <f>存量业务到期结构!B44</f>
        <v>同业和其他金融机构存放款项</v>
      </c>
      <c r="C44" s="75">
        <v>0</v>
      </c>
      <c r="D44" s="75">
        <v>0</v>
      </c>
      <c r="E44" s="75">
        <v>0</v>
      </c>
      <c r="F44" s="75">
        <v>0</v>
      </c>
      <c r="G44" s="75">
        <v>0</v>
      </c>
      <c r="H44" s="75">
        <v>0</v>
      </c>
      <c r="I44" s="75">
        <v>0</v>
      </c>
      <c r="J44" s="75">
        <v>0</v>
      </c>
      <c r="K44" s="75">
        <v>0</v>
      </c>
      <c r="L44" s="75">
        <v>0</v>
      </c>
      <c r="M44" s="75">
        <v>0</v>
      </c>
      <c r="N44" s="75">
        <v>0</v>
      </c>
      <c r="O44" s="75">
        <v>0</v>
      </c>
      <c r="P44" s="75">
        <v>0</v>
      </c>
      <c r="Q44" s="75">
        <v>0</v>
      </c>
      <c r="R44" s="75">
        <v>0</v>
      </c>
      <c r="S44" s="75">
        <v>0</v>
      </c>
      <c r="T44" s="75"/>
      <c r="U44" s="75"/>
      <c r="V44" s="75"/>
      <c r="W44" s="75"/>
      <c r="X44" s="75"/>
      <c r="Y44" s="75"/>
      <c r="Z44" s="75"/>
      <c r="AA44" s="75"/>
      <c r="AB44" s="75"/>
      <c r="AC44" s="75"/>
      <c r="AD44" s="75"/>
      <c r="AE44" s="75"/>
      <c r="AF44" s="75"/>
      <c r="AG44" s="75"/>
      <c r="AH44" s="75"/>
      <c r="AI44" s="75"/>
      <c r="AJ44" s="75"/>
      <c r="AK44" s="75"/>
      <c r="AL44" s="75"/>
      <c r="AM44" s="75"/>
      <c r="AN44" s="75"/>
      <c r="AO44" s="75"/>
      <c r="AP44" s="75"/>
    </row>
    <row r="45" spans="2:42" ht="16.5">
      <c r="B45" s="55" t="str">
        <f>存量业务到期结构!B45</f>
        <v>同业存放活期</v>
      </c>
      <c r="C45" s="92">
        <v>425.60778395053222</v>
      </c>
      <c r="D45" s="92">
        <v>-9.9930692222574276E-4</v>
      </c>
      <c r="E45" s="92">
        <v>-9.9999999999988987E-4</v>
      </c>
      <c r="F45" s="92">
        <v>-9.9986811298074596E-4</v>
      </c>
      <c r="G45" s="92">
        <v>-1E-3</v>
      </c>
      <c r="H45" s="92">
        <v>299.99900041666666</v>
      </c>
      <c r="I45" s="92">
        <v>-9.9999999999988987E-4</v>
      </c>
      <c r="J45" s="92">
        <v>14.506890872254138</v>
      </c>
      <c r="K45" s="92">
        <v>29.930688319459893</v>
      </c>
      <c r="L45" s="92">
        <v>36.339676271160798</v>
      </c>
      <c r="M45" s="92">
        <v>36.7030730338724</v>
      </c>
      <c r="N45" s="92">
        <v>-1.0000000000000009E-3</v>
      </c>
      <c r="O45" s="92">
        <v>19.319998039503336</v>
      </c>
      <c r="P45" s="92">
        <v>21.477568700256995</v>
      </c>
      <c r="Q45" s="92">
        <v>37.478069431608702</v>
      </c>
      <c r="R45" s="92">
        <v>-1.0000000000001119E-3</v>
      </c>
      <c r="S45" s="92">
        <v>-1.0000000000000009E-3</v>
      </c>
      <c r="T45" s="92"/>
      <c r="U45" s="92"/>
      <c r="V45" s="92"/>
      <c r="W45" s="92"/>
      <c r="X45" s="92"/>
      <c r="Y45" s="92"/>
      <c r="Z45" s="92"/>
      <c r="AA45" s="92"/>
      <c r="AB45" s="92"/>
      <c r="AC45" s="92"/>
      <c r="AD45" s="92"/>
      <c r="AE45" s="92"/>
      <c r="AF45" s="92"/>
      <c r="AG45" s="92"/>
      <c r="AH45" s="92"/>
      <c r="AI45" s="92"/>
      <c r="AJ45" s="92"/>
      <c r="AK45" s="92"/>
      <c r="AL45" s="92"/>
      <c r="AM45" s="92"/>
      <c r="AN45" s="92"/>
      <c r="AO45" s="92"/>
      <c r="AP45" s="92"/>
    </row>
    <row r="46" spans="2:42" ht="16.5">
      <c r="B46" s="54" t="str">
        <f>存量业务到期结构!B46</f>
        <v>同业存放定期</v>
      </c>
      <c r="C46" s="92">
        <v>292.19370672373998</v>
      </c>
      <c r="D46" s="92">
        <v>147.00920186725801</v>
      </c>
      <c r="E46" s="92">
        <v>330.1267360225807</v>
      </c>
      <c r="F46" s="92">
        <v>-17.835128695754925</v>
      </c>
      <c r="G46" s="92">
        <v>60.267604384911174</v>
      </c>
      <c r="H46" s="92">
        <v>76.953009305216696</v>
      </c>
      <c r="I46" s="92">
        <v>47.224211415532601</v>
      </c>
      <c r="J46" s="92">
        <v>53.697221986204198</v>
      </c>
      <c r="K46" s="92">
        <v>33.646470661027713</v>
      </c>
      <c r="L46" s="92">
        <v>-1.8095117220234849</v>
      </c>
      <c r="M46" s="92">
        <v>-29.022954800191584</v>
      </c>
      <c r="N46" s="92">
        <v>23.354654668338508</v>
      </c>
      <c r="O46" s="92">
        <v>50.791296025846997</v>
      </c>
      <c r="P46" s="92">
        <v>53.330861827139294</v>
      </c>
      <c r="Q46" s="92">
        <v>22.822116676923308</v>
      </c>
      <c r="R46" s="92">
        <v>35.554493394667269</v>
      </c>
      <c r="S46" s="92">
        <v>33.850300925504172</v>
      </c>
      <c r="T46" s="92"/>
      <c r="U46" s="92"/>
      <c r="V46" s="92"/>
      <c r="W46" s="92"/>
      <c r="X46" s="92"/>
      <c r="Y46" s="92"/>
      <c r="Z46" s="92"/>
      <c r="AA46" s="92"/>
      <c r="AB46" s="92"/>
      <c r="AC46" s="92"/>
      <c r="AD46" s="92"/>
      <c r="AE46" s="92"/>
      <c r="AF46" s="92"/>
      <c r="AG46" s="92"/>
      <c r="AH46" s="92"/>
      <c r="AI46" s="92"/>
      <c r="AJ46" s="92"/>
      <c r="AK46" s="92"/>
      <c r="AL46" s="92"/>
      <c r="AM46" s="92"/>
      <c r="AN46" s="92"/>
      <c r="AO46" s="92"/>
      <c r="AP46" s="92"/>
    </row>
    <row r="47" spans="2:42" ht="15">
      <c r="B47" s="140" t="str">
        <f>存量业务到期结构!B47</f>
        <v>拆入资金</v>
      </c>
      <c r="C47" s="92">
        <v>857.77298592587999</v>
      </c>
      <c r="D47" s="92">
        <v>-45.200395296293998</v>
      </c>
      <c r="E47" s="92">
        <v>-27.940375531479301</v>
      </c>
      <c r="F47" s="92">
        <v>-41.000999999999998</v>
      </c>
      <c r="G47" s="92">
        <v>-4.5591388615826496</v>
      </c>
      <c r="H47" s="92">
        <v>-37.565349395159579</v>
      </c>
      <c r="I47" s="92">
        <v>-35.687082342068202</v>
      </c>
      <c r="J47" s="92">
        <v>-33.791498224964798</v>
      </c>
      <c r="K47" s="92">
        <v>29.91914948757919</v>
      </c>
      <c r="L47" s="92">
        <v>33.685624788095502</v>
      </c>
      <c r="M47" s="92">
        <v>35.369906027500299</v>
      </c>
      <c r="N47" s="92">
        <v>-37.138401328875297</v>
      </c>
      <c r="O47" s="92">
        <v>-23.536281262431601</v>
      </c>
      <c r="P47" s="92">
        <v>-25.001000000000001</v>
      </c>
      <c r="Q47" s="92">
        <v>32.267357199309998</v>
      </c>
      <c r="R47" s="92">
        <v>-33.880725059275498</v>
      </c>
      <c r="S47" s="92">
        <v>-32.1866888063117</v>
      </c>
      <c r="T47" s="92"/>
      <c r="U47" s="92"/>
      <c r="V47" s="92"/>
      <c r="W47" s="92"/>
      <c r="X47" s="92"/>
      <c r="Y47" s="92"/>
      <c r="Z47" s="92"/>
      <c r="AA47" s="92"/>
      <c r="AB47" s="92"/>
      <c r="AC47" s="92"/>
      <c r="AD47" s="92"/>
      <c r="AE47" s="92"/>
      <c r="AF47" s="92"/>
      <c r="AG47" s="92"/>
      <c r="AH47" s="92"/>
      <c r="AI47" s="92"/>
      <c r="AJ47" s="92"/>
      <c r="AK47" s="92"/>
      <c r="AL47" s="92"/>
      <c r="AM47" s="92"/>
      <c r="AN47" s="92"/>
      <c r="AO47" s="92"/>
      <c r="AP47" s="92"/>
    </row>
    <row r="48" spans="2:42" ht="15">
      <c r="B48" s="15" t="str">
        <f>存量业务到期结构!B48</f>
        <v>卖出回购金融资产</v>
      </c>
      <c r="C48" s="75">
        <v>0</v>
      </c>
      <c r="D48" s="75">
        <v>0</v>
      </c>
      <c r="E48" s="75">
        <v>0</v>
      </c>
      <c r="F48" s="75">
        <v>0</v>
      </c>
      <c r="G48" s="75">
        <v>0</v>
      </c>
      <c r="H48" s="75">
        <v>0</v>
      </c>
      <c r="I48" s="75">
        <v>0</v>
      </c>
      <c r="J48" s="75">
        <v>0</v>
      </c>
      <c r="K48" s="75">
        <v>0</v>
      </c>
      <c r="L48" s="75">
        <v>0</v>
      </c>
      <c r="M48" s="75">
        <v>0</v>
      </c>
      <c r="N48" s="75">
        <v>0</v>
      </c>
      <c r="O48" s="75">
        <v>0</v>
      </c>
      <c r="P48" s="75">
        <v>0</v>
      </c>
      <c r="Q48" s="75">
        <v>0</v>
      </c>
      <c r="R48" s="75">
        <v>0</v>
      </c>
      <c r="S48" s="75">
        <v>0</v>
      </c>
      <c r="T48" s="75"/>
      <c r="U48" s="75"/>
      <c r="V48" s="75"/>
      <c r="W48" s="75"/>
      <c r="X48" s="75"/>
      <c r="Y48" s="75"/>
      <c r="Z48" s="75"/>
      <c r="AA48" s="75"/>
      <c r="AB48" s="75"/>
      <c r="AC48" s="75"/>
      <c r="AD48" s="75"/>
      <c r="AE48" s="75"/>
      <c r="AF48" s="75"/>
      <c r="AG48" s="75"/>
      <c r="AH48" s="75"/>
      <c r="AI48" s="75"/>
      <c r="AJ48" s="75"/>
      <c r="AK48" s="75"/>
      <c r="AL48" s="75"/>
      <c r="AM48" s="75"/>
      <c r="AN48" s="75"/>
      <c r="AO48" s="75"/>
      <c r="AP48" s="75"/>
    </row>
    <row r="49" spans="2:42" ht="16.5">
      <c r="B49" s="54" t="str">
        <f>存量业务到期结构!B49</f>
        <v>卖出回购债券</v>
      </c>
      <c r="C49" s="92">
        <v>276.06634351251643</v>
      </c>
      <c r="D49" s="92">
        <v>-2.7616627420473345</v>
      </c>
      <c r="E49" s="92">
        <v>-120.001</v>
      </c>
      <c r="F49" s="92">
        <v>-60.000999999999998</v>
      </c>
      <c r="G49" s="92">
        <v>-120.001</v>
      </c>
      <c r="H49" s="92">
        <v>-9.9958333342521199E-4</v>
      </c>
      <c r="I49" s="92">
        <v>-9.9962498509376021E-4</v>
      </c>
      <c r="J49" s="92">
        <v>-1E-3</v>
      </c>
      <c r="K49" s="92">
        <v>1E-3</v>
      </c>
      <c r="L49" s="92">
        <v>-1.0100000000000003E-3</v>
      </c>
      <c r="M49" s="92">
        <v>-1E-3</v>
      </c>
      <c r="N49" s="92">
        <v>-1.0000000000000002E-3</v>
      </c>
      <c r="O49" s="92">
        <v>-1E-3</v>
      </c>
      <c r="P49" s="92">
        <v>-1.0000000000000002E-3</v>
      </c>
      <c r="Q49" s="92">
        <v>24.998999999999999</v>
      </c>
      <c r="R49" s="92">
        <v>-0.25098999999999999</v>
      </c>
      <c r="S49" s="92">
        <v>-0.24848010000000001</v>
      </c>
      <c r="T49" s="92"/>
      <c r="U49" s="92"/>
      <c r="V49" s="92"/>
      <c r="W49" s="92"/>
      <c r="X49" s="92"/>
      <c r="Y49" s="92"/>
      <c r="Z49" s="92"/>
      <c r="AA49" s="92"/>
      <c r="AB49" s="92"/>
      <c r="AC49" s="92"/>
      <c r="AD49" s="92"/>
      <c r="AE49" s="92"/>
      <c r="AF49" s="92"/>
      <c r="AG49" s="92"/>
      <c r="AH49" s="92"/>
      <c r="AI49" s="92"/>
      <c r="AJ49" s="92"/>
      <c r="AK49" s="92"/>
      <c r="AL49" s="92"/>
      <c r="AM49" s="92"/>
      <c r="AN49" s="92"/>
      <c r="AO49" s="92"/>
      <c r="AP49" s="92"/>
    </row>
    <row r="50" spans="2:42" ht="16.5">
      <c r="B50" s="54" t="str">
        <f>存量业务到期结构!B50</f>
        <v>卖出回购票据</v>
      </c>
      <c r="C50" s="92">
        <v>552.7732134558064</v>
      </c>
      <c r="D50" s="92">
        <v>204.79267139232982</v>
      </c>
      <c r="E50" s="92">
        <v>290.93225470815003</v>
      </c>
      <c r="F50" s="92">
        <v>92.302300691426098</v>
      </c>
      <c r="G50" s="92">
        <v>84.534841291620907</v>
      </c>
      <c r="H50" s="92">
        <v>11.150611500768324</v>
      </c>
      <c r="I50" s="92">
        <v>-12.379265555386095</v>
      </c>
      <c r="J50" s="92">
        <v>-10.9147732748472</v>
      </c>
      <c r="K50" s="92">
        <v>12.132919542098699</v>
      </c>
      <c r="L50" s="92">
        <v>-12.2542477375197</v>
      </c>
      <c r="M50" s="92">
        <v>-12.131706260144499</v>
      </c>
      <c r="N50" s="92">
        <v>-12.010388197543</v>
      </c>
      <c r="O50" s="92">
        <v>-11.890285315567599</v>
      </c>
      <c r="P50" s="92">
        <v>-11.771381462411901</v>
      </c>
      <c r="Q50" s="92">
        <v>-11.653667647787801</v>
      </c>
      <c r="R50" s="92">
        <v>-11.5371309713099</v>
      </c>
      <c r="S50" s="92">
        <v>-11.4217596615968</v>
      </c>
      <c r="T50" s="92"/>
      <c r="U50" s="92"/>
      <c r="V50" s="92"/>
      <c r="W50" s="92"/>
      <c r="X50" s="92"/>
      <c r="Y50" s="92"/>
      <c r="Z50" s="92"/>
      <c r="AA50" s="92"/>
      <c r="AB50" s="92"/>
      <c r="AC50" s="92"/>
      <c r="AD50" s="92"/>
      <c r="AE50" s="92"/>
      <c r="AF50" s="92"/>
      <c r="AG50" s="92"/>
      <c r="AH50" s="92"/>
      <c r="AI50" s="92"/>
      <c r="AJ50" s="92"/>
      <c r="AK50" s="92"/>
      <c r="AL50" s="92"/>
      <c r="AM50" s="92"/>
      <c r="AN50" s="92"/>
      <c r="AO50" s="92"/>
      <c r="AP50" s="92"/>
    </row>
    <row r="51" spans="2:42" ht="15">
      <c r="B51" s="15" t="str">
        <f>存量业务到期结构!B51</f>
        <v>应付债券</v>
      </c>
      <c r="C51" s="75">
        <v>0</v>
      </c>
      <c r="D51" s="75">
        <v>0</v>
      </c>
      <c r="E51" s="75">
        <v>0</v>
      </c>
      <c r="F51" s="75">
        <v>0</v>
      </c>
      <c r="G51" s="75">
        <v>0</v>
      </c>
      <c r="H51" s="75">
        <v>0</v>
      </c>
      <c r="I51" s="75">
        <v>0</v>
      </c>
      <c r="J51" s="75">
        <v>0</v>
      </c>
      <c r="K51" s="75">
        <v>0</v>
      </c>
      <c r="L51" s="75">
        <v>0</v>
      </c>
      <c r="M51" s="75">
        <v>0</v>
      </c>
      <c r="N51" s="75">
        <v>0</v>
      </c>
      <c r="O51" s="75">
        <v>0</v>
      </c>
      <c r="P51" s="75">
        <v>0</v>
      </c>
      <c r="Q51" s="75">
        <v>0</v>
      </c>
      <c r="R51" s="75">
        <v>0</v>
      </c>
      <c r="S51" s="75">
        <v>0</v>
      </c>
      <c r="T51" s="75"/>
      <c r="U51" s="75"/>
      <c r="V51" s="75"/>
      <c r="W51" s="75"/>
      <c r="X51" s="75"/>
      <c r="Y51" s="75"/>
      <c r="Z51" s="75"/>
      <c r="AA51" s="75"/>
      <c r="AB51" s="75"/>
      <c r="AC51" s="75"/>
      <c r="AD51" s="75"/>
      <c r="AE51" s="75"/>
      <c r="AF51" s="75"/>
      <c r="AG51" s="75"/>
      <c r="AH51" s="75"/>
      <c r="AI51" s="75"/>
      <c r="AJ51" s="75"/>
      <c r="AK51" s="75"/>
      <c r="AL51" s="75"/>
      <c r="AM51" s="75"/>
      <c r="AN51" s="75"/>
      <c r="AO51" s="75"/>
      <c r="AP51" s="75"/>
    </row>
    <row r="52" spans="2:42" ht="16.5">
      <c r="B52" s="54" t="str">
        <f>存量业务到期结构!B52</f>
        <v>次级定期债券</v>
      </c>
      <c r="C52" s="92">
        <v>-0.19184668915630501</v>
      </c>
      <c r="D52" s="92">
        <v>14.9914076655422</v>
      </c>
      <c r="E52" s="92">
        <v>1E-3</v>
      </c>
      <c r="F52" s="92">
        <v>1E-3</v>
      </c>
      <c r="G52" s="92">
        <v>1E-3</v>
      </c>
      <c r="H52" s="92">
        <v>1E-3</v>
      </c>
      <c r="I52" s="92">
        <v>1E-3</v>
      </c>
      <c r="J52" s="92">
        <v>1E-3</v>
      </c>
      <c r="K52" s="92">
        <v>-1E-3</v>
      </c>
      <c r="L52" s="92">
        <v>1E-3</v>
      </c>
      <c r="M52" s="92">
        <v>1E-3</v>
      </c>
      <c r="N52" s="92">
        <v>1E-3</v>
      </c>
      <c r="O52" s="92">
        <v>1E-3</v>
      </c>
      <c r="P52" s="92">
        <v>1E-3</v>
      </c>
      <c r="Q52" s="92">
        <v>1E-3</v>
      </c>
      <c r="R52" s="92">
        <v>1E-3</v>
      </c>
      <c r="S52" s="92">
        <v>1E-3</v>
      </c>
      <c r="T52" s="92"/>
      <c r="U52" s="92"/>
      <c r="V52" s="92"/>
      <c r="W52" s="92"/>
      <c r="X52" s="92"/>
      <c r="Y52" s="92"/>
      <c r="Z52" s="92"/>
      <c r="AA52" s="92"/>
      <c r="AB52" s="92"/>
      <c r="AC52" s="92"/>
      <c r="AD52" s="92"/>
      <c r="AE52" s="92"/>
      <c r="AF52" s="92"/>
      <c r="AG52" s="92"/>
      <c r="AH52" s="92"/>
      <c r="AI52" s="92"/>
      <c r="AJ52" s="92"/>
      <c r="AK52" s="92"/>
      <c r="AL52" s="92"/>
      <c r="AM52" s="92"/>
      <c r="AN52" s="92"/>
      <c r="AO52" s="92"/>
      <c r="AP52" s="92"/>
    </row>
    <row r="53" spans="2:42" ht="16.5">
      <c r="B53" s="54" t="str">
        <f>存量业务到期结构!B53</f>
        <v>长期债券</v>
      </c>
      <c r="C53" s="92">
        <v>-0.114708013493783</v>
      </c>
      <c r="D53" s="92">
        <v>8.99526459932531</v>
      </c>
      <c r="E53" s="92">
        <v>1E-3</v>
      </c>
      <c r="F53" s="92">
        <v>1E-3</v>
      </c>
      <c r="G53" s="92">
        <v>1E-3</v>
      </c>
      <c r="H53" s="92">
        <v>1E-3</v>
      </c>
      <c r="I53" s="92">
        <v>1E-3</v>
      </c>
      <c r="J53" s="92">
        <v>1E-3</v>
      </c>
      <c r="K53" s="92">
        <v>-1E-3</v>
      </c>
      <c r="L53" s="92">
        <v>1E-3</v>
      </c>
      <c r="M53" s="92">
        <v>1E-3</v>
      </c>
      <c r="N53" s="92">
        <v>1E-3</v>
      </c>
      <c r="O53" s="92">
        <v>1E-3</v>
      </c>
      <c r="P53" s="92">
        <v>1E-3</v>
      </c>
      <c r="Q53" s="92">
        <v>1E-3</v>
      </c>
      <c r="R53" s="92">
        <v>1E-3</v>
      </c>
      <c r="S53" s="92">
        <v>1E-3</v>
      </c>
      <c r="T53" s="92"/>
      <c r="U53" s="92"/>
      <c r="V53" s="92"/>
      <c r="W53" s="92"/>
      <c r="X53" s="92"/>
      <c r="Y53" s="92"/>
      <c r="Z53" s="92"/>
      <c r="AA53" s="92"/>
      <c r="AB53" s="92"/>
      <c r="AC53" s="92"/>
      <c r="AD53" s="92"/>
      <c r="AE53" s="92"/>
      <c r="AF53" s="92"/>
      <c r="AG53" s="92"/>
      <c r="AH53" s="92"/>
      <c r="AI53" s="92"/>
      <c r="AJ53" s="92"/>
      <c r="AK53" s="92"/>
      <c r="AL53" s="92"/>
      <c r="AM53" s="92"/>
      <c r="AN53" s="92"/>
      <c r="AO53" s="92"/>
      <c r="AP53" s="92"/>
    </row>
    <row r="54" spans="2:42" ht="16.5">
      <c r="B54" s="54" t="str">
        <f>存量业务到期结构!B54</f>
        <v>同业存单</v>
      </c>
      <c r="C54" s="92">
        <v>303.52146547042997</v>
      </c>
      <c r="D54" s="92">
        <v>936.24951501404155</v>
      </c>
      <c r="E54" s="92">
        <v>334.78144448872598</v>
      </c>
      <c r="F54" s="92">
        <v>51.598999999999997</v>
      </c>
      <c r="G54" s="92">
        <v>111.06138852918372</v>
      </c>
      <c r="H54" s="92">
        <v>182.07628242304901</v>
      </c>
      <c r="I54" s="92">
        <v>18.880689734880217</v>
      </c>
      <c r="J54" s="92">
        <v>38.764697713748973</v>
      </c>
      <c r="K54" s="92">
        <v>78.001077963216318</v>
      </c>
      <c r="L54" s="92">
        <v>-15.001000000000001</v>
      </c>
      <c r="M54" s="92">
        <v>-41.339691226745501</v>
      </c>
      <c r="N54" s="92">
        <v>130.972897402211</v>
      </c>
      <c r="O54" s="92">
        <v>66.196525166137334</v>
      </c>
      <c r="P54" s="92">
        <v>120.001</v>
      </c>
      <c r="Q54" s="92">
        <v>-47.0463058535776</v>
      </c>
      <c r="R54" s="92">
        <v>1.3676989431100937</v>
      </c>
      <c r="S54" s="92">
        <v>1.8801058263675443</v>
      </c>
      <c r="T54" s="92"/>
      <c r="U54" s="92"/>
      <c r="V54" s="92"/>
      <c r="W54" s="92"/>
      <c r="X54" s="92"/>
      <c r="Y54" s="92"/>
      <c r="Z54" s="92"/>
      <c r="AA54" s="92"/>
      <c r="AB54" s="92"/>
      <c r="AC54" s="92"/>
      <c r="AD54" s="92"/>
      <c r="AE54" s="92"/>
      <c r="AF54" s="92"/>
      <c r="AG54" s="92"/>
      <c r="AH54" s="92"/>
      <c r="AI54" s="92"/>
      <c r="AJ54" s="92"/>
      <c r="AK54" s="92"/>
      <c r="AL54" s="92"/>
      <c r="AM54" s="92"/>
      <c r="AN54" s="92"/>
      <c r="AO54" s="92"/>
      <c r="AP54" s="92"/>
    </row>
    <row r="55" spans="2:42" ht="15">
      <c r="B55" s="140" t="str">
        <f>存量业务到期结构!B55</f>
        <v>向央行借款</v>
      </c>
      <c r="C55" s="92">
        <v>723.22955935228686</v>
      </c>
      <c r="D55" s="92">
        <v>67.416705099554932</v>
      </c>
      <c r="E55" s="92">
        <v>267.742537355482</v>
      </c>
      <c r="F55" s="92">
        <v>239.999</v>
      </c>
      <c r="G55" s="92">
        <v>339.99900000000002</v>
      </c>
      <c r="H55" s="92">
        <v>67.265132398593423</v>
      </c>
      <c r="I55" s="92">
        <v>217.5924810329559</v>
      </c>
      <c r="J55" s="92">
        <v>302.91655584761099</v>
      </c>
      <c r="K55" s="92">
        <v>370.82988254939141</v>
      </c>
      <c r="L55" s="92">
        <v>228.52909146364101</v>
      </c>
      <c r="M55" s="92">
        <v>198.84380054900501</v>
      </c>
      <c r="N55" s="92">
        <v>29.155362543514801</v>
      </c>
      <c r="O55" s="92">
        <v>-30.5361910819204</v>
      </c>
      <c r="P55" s="92">
        <v>-30.230829171101199</v>
      </c>
      <c r="Q55" s="92">
        <v>-29.928520879390199</v>
      </c>
      <c r="R55" s="92">
        <v>-29.629235670596199</v>
      </c>
      <c r="S55" s="92">
        <v>-29.332943313890301</v>
      </c>
      <c r="T55" s="92"/>
      <c r="U55" s="92"/>
      <c r="V55" s="92"/>
      <c r="W55" s="92"/>
      <c r="X55" s="92"/>
      <c r="Y55" s="92"/>
      <c r="Z55" s="92"/>
      <c r="AA55" s="92"/>
      <c r="AB55" s="92"/>
      <c r="AC55" s="92"/>
      <c r="AD55" s="92"/>
      <c r="AE55" s="92"/>
      <c r="AF55" s="92"/>
      <c r="AG55" s="92"/>
      <c r="AH55" s="92"/>
      <c r="AI55" s="92"/>
      <c r="AJ55" s="92"/>
      <c r="AK55" s="92"/>
      <c r="AL55" s="92"/>
      <c r="AM55" s="92"/>
      <c r="AN55" s="92"/>
      <c r="AO55" s="92"/>
      <c r="AP55" s="92"/>
    </row>
    <row r="58" spans="2:42" ht="16.5">
      <c r="B58" s="183"/>
      <c r="C58" s="41">
        <v>1</v>
      </c>
      <c r="D58" s="41">
        <v>2</v>
      </c>
      <c r="E58" s="41">
        <v>3</v>
      </c>
      <c r="F58" s="41">
        <v>4</v>
      </c>
      <c r="G58" s="41">
        <v>5</v>
      </c>
      <c r="H58" s="18">
        <v>6</v>
      </c>
      <c r="I58" s="18">
        <v>7</v>
      </c>
      <c r="J58" s="18">
        <v>8</v>
      </c>
      <c r="K58" s="18">
        <v>9</v>
      </c>
      <c r="L58" s="18">
        <v>10</v>
      </c>
      <c r="M58" s="18">
        <v>11</v>
      </c>
      <c r="N58" s="18">
        <v>12</v>
      </c>
      <c r="O58" s="18">
        <v>13</v>
      </c>
      <c r="P58" s="18">
        <v>14</v>
      </c>
      <c r="Q58" s="18">
        <v>15</v>
      </c>
      <c r="R58" s="18">
        <v>16</v>
      </c>
      <c r="S58" s="18">
        <v>17</v>
      </c>
      <c r="T58" s="18">
        <v>18</v>
      </c>
      <c r="U58" s="18">
        <v>19</v>
      </c>
      <c r="V58" s="18">
        <v>20</v>
      </c>
      <c r="W58" s="18">
        <v>21</v>
      </c>
      <c r="X58" s="18">
        <v>22</v>
      </c>
      <c r="Y58" s="18">
        <v>23</v>
      </c>
      <c r="Z58" s="18">
        <v>24</v>
      </c>
      <c r="AA58" s="18">
        <v>25</v>
      </c>
      <c r="AB58" s="18">
        <v>26</v>
      </c>
      <c r="AC58" s="18">
        <v>27</v>
      </c>
      <c r="AD58" s="18">
        <v>28</v>
      </c>
      <c r="AE58" s="18">
        <v>29</v>
      </c>
      <c r="AF58" s="18">
        <v>30</v>
      </c>
      <c r="AG58" s="18">
        <v>31</v>
      </c>
      <c r="AH58" s="18">
        <v>32</v>
      </c>
      <c r="AI58" s="18">
        <v>33</v>
      </c>
      <c r="AJ58" s="18">
        <v>34</v>
      </c>
      <c r="AK58" s="18">
        <v>35</v>
      </c>
      <c r="AL58" s="18">
        <v>36</v>
      </c>
      <c r="AM58" s="18">
        <v>37</v>
      </c>
      <c r="AN58" s="18">
        <v>38</v>
      </c>
      <c r="AO58" s="18">
        <v>39</v>
      </c>
      <c r="AP58" s="18">
        <v>40</v>
      </c>
    </row>
    <row r="59" spans="2:42" ht="16.5">
      <c r="B59" s="182" t="s">
        <v>451</v>
      </c>
      <c r="C59" s="41"/>
      <c r="D59" s="41"/>
      <c r="E59" s="41"/>
      <c r="F59" s="41"/>
      <c r="G59" s="41"/>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c r="AH59" s="18"/>
      <c r="AI59" s="18"/>
      <c r="AJ59" s="18"/>
      <c r="AK59" s="18"/>
      <c r="AL59" s="18"/>
      <c r="AM59" s="18"/>
      <c r="AN59" s="18"/>
      <c r="AO59" s="18"/>
      <c r="AP59" s="18"/>
    </row>
    <row r="60" spans="2:42" ht="16.5">
      <c r="B60" s="179" t="s">
        <v>188</v>
      </c>
      <c r="C60" s="181">
        <v>37.369388661892032</v>
      </c>
      <c r="D60" s="181">
        <v>-20.009372251277171</v>
      </c>
      <c r="E60" s="181">
        <v>-34.521331550821856</v>
      </c>
      <c r="F60" s="181">
        <v>37.710055661802215</v>
      </c>
      <c r="G60" s="181">
        <v>61.143548255630265</v>
      </c>
      <c r="H60" s="181">
        <v>40.66741159352182</v>
      </c>
      <c r="I60" s="181">
        <v>28.805298726931152</v>
      </c>
      <c r="J60" s="181">
        <v>29.213386983202291</v>
      </c>
      <c r="K60" s="181">
        <v>19.258171504809219</v>
      </c>
      <c r="L60" s="181">
        <v>27.486848013731795</v>
      </c>
      <c r="M60" s="181">
        <v>30.078122741564925</v>
      </c>
      <c r="N60" s="181">
        <v>15.220663946773065</v>
      </c>
      <c r="O60" s="181">
        <v>8.1196231332609159</v>
      </c>
      <c r="P60" s="181">
        <v>5.9766304108158437</v>
      </c>
      <c r="Q60" s="181">
        <v>5.2707660618095522</v>
      </c>
      <c r="R60" s="181">
        <v>3.6659750175580044</v>
      </c>
      <c r="S60" s="181">
        <v>1.2908443881363147</v>
      </c>
      <c r="T60" s="24"/>
      <c r="U60" s="24"/>
      <c r="V60" s="24"/>
      <c r="W60" s="24"/>
      <c r="X60" s="24"/>
      <c r="Y60" s="24"/>
      <c r="Z60" s="24"/>
      <c r="AA60" s="18"/>
      <c r="AB60" s="18"/>
      <c r="AC60" s="18"/>
      <c r="AD60" s="18"/>
      <c r="AE60" s="18"/>
      <c r="AF60" s="18"/>
      <c r="AG60" s="18"/>
      <c r="AH60" s="18"/>
      <c r="AI60" s="18"/>
      <c r="AJ60" s="18"/>
      <c r="AK60" s="18"/>
      <c r="AL60" s="18"/>
      <c r="AM60" s="18"/>
      <c r="AN60" s="18"/>
      <c r="AO60" s="18"/>
      <c r="AP60" s="18"/>
    </row>
    <row r="61" spans="2:42" ht="16.5">
      <c r="B61" s="179" t="s">
        <v>225</v>
      </c>
      <c r="C61" s="86">
        <v>0</v>
      </c>
      <c r="D61" s="86">
        <v>0</v>
      </c>
      <c r="E61" s="86">
        <v>0</v>
      </c>
      <c r="F61" s="86">
        <v>0</v>
      </c>
      <c r="G61" s="86">
        <v>0</v>
      </c>
      <c r="H61" s="86">
        <v>0</v>
      </c>
      <c r="I61" s="86">
        <v>0</v>
      </c>
      <c r="J61" s="86">
        <v>0</v>
      </c>
      <c r="K61" s="86">
        <v>0</v>
      </c>
      <c r="L61" s="86">
        <v>0</v>
      </c>
      <c r="M61" s="86">
        <v>0</v>
      </c>
      <c r="N61" s="86">
        <v>0</v>
      </c>
      <c r="O61" s="86">
        <v>0</v>
      </c>
      <c r="P61" s="86">
        <v>0</v>
      </c>
      <c r="Q61" s="86">
        <v>0</v>
      </c>
      <c r="R61" s="86">
        <v>0</v>
      </c>
      <c r="S61" s="86">
        <v>0</v>
      </c>
      <c r="T61" s="75"/>
      <c r="U61" s="75"/>
      <c r="V61" s="75"/>
      <c r="W61" s="75"/>
      <c r="X61" s="75"/>
      <c r="Y61" s="75"/>
      <c r="Z61" s="75"/>
      <c r="AA61" s="75"/>
      <c r="AB61" s="75"/>
      <c r="AC61" s="75"/>
      <c r="AD61" s="75"/>
      <c r="AE61" s="75"/>
      <c r="AF61" s="75"/>
      <c r="AG61" s="75"/>
      <c r="AH61" s="75"/>
      <c r="AI61" s="75"/>
      <c r="AJ61" s="75"/>
      <c r="AK61" s="75"/>
      <c r="AL61" s="75"/>
      <c r="AM61" s="75"/>
      <c r="AN61" s="75"/>
      <c r="AO61" s="75"/>
      <c r="AP61" s="75"/>
    </row>
    <row r="62" spans="2:42" ht="16.5">
      <c r="B62" s="16" t="s">
        <v>457</v>
      </c>
      <c r="C62" s="86"/>
      <c r="D62" s="86"/>
      <c r="E62" s="86"/>
      <c r="F62" s="86"/>
      <c r="G62" s="86"/>
      <c r="H62" s="86"/>
      <c r="I62" s="86"/>
      <c r="J62" s="86"/>
      <c r="K62" s="86"/>
      <c r="L62" s="86"/>
      <c r="M62" s="86"/>
      <c r="N62" s="86"/>
      <c r="O62" s="86"/>
      <c r="P62" s="86"/>
      <c r="Q62" s="86"/>
      <c r="R62" s="86"/>
      <c r="S62" s="86"/>
      <c r="T62" s="75"/>
      <c r="U62" s="75"/>
      <c r="V62" s="75"/>
      <c r="W62" s="75"/>
      <c r="X62" s="75"/>
      <c r="Y62" s="75"/>
      <c r="Z62" s="75"/>
      <c r="AA62" s="75"/>
      <c r="AB62" s="75"/>
      <c r="AC62" s="75"/>
      <c r="AD62" s="75"/>
      <c r="AE62" s="75"/>
      <c r="AF62" s="75"/>
      <c r="AG62" s="75"/>
      <c r="AH62" s="75"/>
      <c r="AI62" s="75"/>
      <c r="AJ62" s="75"/>
      <c r="AK62" s="75"/>
      <c r="AL62" s="75"/>
      <c r="AM62" s="75"/>
      <c r="AN62" s="75"/>
      <c r="AO62" s="75"/>
      <c r="AP62" s="75"/>
    </row>
    <row r="63" spans="2:42" ht="16.5">
      <c r="B63" s="179" t="s">
        <v>168</v>
      </c>
      <c r="C63" s="77">
        <v>0.87844261417603153</v>
      </c>
      <c r="D63" s="77">
        <v>0.88035028376700908</v>
      </c>
      <c r="E63" s="77">
        <v>0.8880209667136314</v>
      </c>
      <c r="F63" s="77">
        <v>0.90388431323744001</v>
      </c>
      <c r="G63" s="77">
        <v>0.94855938959652875</v>
      </c>
      <c r="H63" s="77">
        <v>0.93968427458652315</v>
      </c>
      <c r="I63" s="77">
        <v>0.94205608046267586</v>
      </c>
      <c r="J63" s="77">
        <v>0.94999999968959492</v>
      </c>
      <c r="K63" s="77">
        <v>0.95258665376794527</v>
      </c>
      <c r="L63" s="77">
        <v>0.94999999359253795</v>
      </c>
      <c r="M63" s="77">
        <v>0.94999999869965834</v>
      </c>
      <c r="N63" s="175">
        <v>0.94999999999999984</v>
      </c>
      <c r="O63" s="175">
        <v>0.94999999953702607</v>
      </c>
      <c r="P63" s="175">
        <v>0.94746081899237466</v>
      </c>
      <c r="Q63" s="175">
        <v>0.94999999690110304</v>
      </c>
      <c r="R63" s="175">
        <v>0.94510633734751304</v>
      </c>
      <c r="S63" s="175">
        <v>0.94536910020536014</v>
      </c>
      <c r="T63" s="75"/>
      <c r="U63" s="75"/>
      <c r="V63" s="75"/>
      <c r="W63" s="75"/>
      <c r="X63" s="75"/>
      <c r="Y63" s="75"/>
      <c r="Z63" s="75"/>
      <c r="AA63" s="75"/>
      <c r="AB63" s="75"/>
      <c r="AC63" s="75"/>
      <c r="AD63" s="75"/>
      <c r="AE63" s="75"/>
      <c r="AF63" s="75"/>
      <c r="AG63" s="75"/>
      <c r="AH63" s="75"/>
      <c r="AI63" s="75"/>
      <c r="AJ63" s="75"/>
      <c r="AK63" s="75"/>
      <c r="AL63" s="75"/>
      <c r="AM63" s="75"/>
      <c r="AN63" s="75"/>
      <c r="AO63" s="75"/>
      <c r="AP63" s="75"/>
    </row>
    <row r="64" spans="2:42" ht="16.5">
      <c r="B64" s="179" t="s">
        <v>216</v>
      </c>
      <c r="C64" s="24">
        <v>1</v>
      </c>
      <c r="D64" s="24">
        <v>1</v>
      </c>
      <c r="E64" s="24">
        <v>1</v>
      </c>
      <c r="F64" s="24">
        <v>1</v>
      </c>
      <c r="G64" s="24">
        <v>1</v>
      </c>
      <c r="H64" s="24">
        <v>1</v>
      </c>
      <c r="I64" s="24">
        <v>1</v>
      </c>
      <c r="J64" s="24">
        <v>1</v>
      </c>
      <c r="K64" s="24">
        <v>1</v>
      </c>
      <c r="L64" s="24">
        <v>1</v>
      </c>
      <c r="M64" s="24">
        <v>1</v>
      </c>
      <c r="N64" s="24">
        <v>1</v>
      </c>
      <c r="O64" s="24">
        <v>1</v>
      </c>
      <c r="P64" s="24">
        <v>1</v>
      </c>
      <c r="Q64" s="24">
        <v>1</v>
      </c>
      <c r="R64" s="24">
        <v>1</v>
      </c>
      <c r="S64" s="24">
        <v>1</v>
      </c>
      <c r="T64" s="24"/>
      <c r="U64" s="24"/>
      <c r="V64" s="24"/>
      <c r="W64" s="24"/>
      <c r="X64" s="24"/>
      <c r="Y64" s="24"/>
      <c r="Z64" s="24"/>
      <c r="AA64" s="24"/>
      <c r="AB64" s="24"/>
      <c r="AC64" s="24"/>
      <c r="AD64" s="24"/>
      <c r="AE64" s="24"/>
      <c r="AF64" s="24"/>
      <c r="AG64" s="24"/>
      <c r="AH64" s="24"/>
      <c r="AI64" s="24"/>
      <c r="AJ64" s="24"/>
      <c r="AK64" s="24"/>
      <c r="AL64" s="24"/>
      <c r="AM64" s="24"/>
      <c r="AN64" s="24"/>
      <c r="AO64" s="24"/>
      <c r="AP64" s="24"/>
    </row>
    <row r="65" spans="2:42" ht="16.5">
      <c r="B65" s="179" t="s">
        <v>217</v>
      </c>
      <c r="C65" s="24">
        <v>1</v>
      </c>
      <c r="D65" s="24">
        <v>1</v>
      </c>
      <c r="E65" s="24">
        <v>1</v>
      </c>
      <c r="F65" s="24">
        <v>1</v>
      </c>
      <c r="G65" s="24">
        <v>1</v>
      </c>
      <c r="H65" s="24">
        <v>1</v>
      </c>
      <c r="I65" s="24">
        <v>1</v>
      </c>
      <c r="J65" s="24">
        <v>1</v>
      </c>
      <c r="K65" s="24">
        <v>1</v>
      </c>
      <c r="L65" s="24">
        <v>1</v>
      </c>
      <c r="M65" s="24">
        <v>1</v>
      </c>
      <c r="N65" s="24">
        <v>0</v>
      </c>
      <c r="O65" s="24">
        <v>1</v>
      </c>
      <c r="P65" s="24">
        <v>1</v>
      </c>
      <c r="Q65" s="24">
        <v>1</v>
      </c>
      <c r="R65" s="24">
        <v>1</v>
      </c>
      <c r="S65" s="24">
        <v>1</v>
      </c>
      <c r="T65" s="24"/>
      <c r="U65" s="24"/>
      <c r="V65" s="24"/>
      <c r="W65" s="24"/>
      <c r="X65" s="24"/>
      <c r="Y65" s="24"/>
      <c r="Z65" s="24"/>
      <c r="AA65" s="24"/>
      <c r="AB65" s="24"/>
      <c r="AC65" s="24"/>
      <c r="AD65" s="24"/>
      <c r="AE65" s="24"/>
      <c r="AF65" s="24"/>
      <c r="AG65" s="24"/>
      <c r="AH65" s="24"/>
      <c r="AI65" s="24"/>
      <c r="AJ65" s="24"/>
      <c r="AK65" s="24"/>
      <c r="AL65" s="24"/>
      <c r="AM65" s="24"/>
      <c r="AN65" s="24"/>
      <c r="AO65" s="24"/>
      <c r="AP65" s="24"/>
    </row>
    <row r="66" spans="2:42" ht="16.5">
      <c r="B66" s="179" t="s">
        <v>218</v>
      </c>
      <c r="C66" s="24">
        <v>0</v>
      </c>
      <c r="D66" s="24">
        <v>0</v>
      </c>
      <c r="E66" s="24">
        <v>0</v>
      </c>
      <c r="F66" s="24">
        <v>0</v>
      </c>
      <c r="G66" s="24">
        <v>1</v>
      </c>
      <c r="H66" s="24">
        <v>0</v>
      </c>
      <c r="I66" s="24">
        <v>0</v>
      </c>
      <c r="J66" s="24">
        <v>1</v>
      </c>
      <c r="K66" s="24">
        <v>1</v>
      </c>
      <c r="L66" s="24">
        <v>1</v>
      </c>
      <c r="M66" s="24">
        <v>1</v>
      </c>
      <c r="N66" s="24">
        <v>1</v>
      </c>
      <c r="O66" s="24">
        <v>1</v>
      </c>
      <c r="P66" s="24">
        <v>1</v>
      </c>
      <c r="Q66" s="24">
        <v>1</v>
      </c>
      <c r="R66" s="24">
        <v>1</v>
      </c>
      <c r="S66" s="24">
        <v>1</v>
      </c>
      <c r="T66" s="24"/>
      <c r="U66" s="24"/>
      <c r="V66" s="24"/>
      <c r="W66" s="24"/>
      <c r="X66" s="24"/>
      <c r="Y66" s="24"/>
      <c r="Z66" s="24"/>
      <c r="AA66" s="24"/>
      <c r="AB66" s="24"/>
      <c r="AC66" s="24"/>
      <c r="AD66" s="24"/>
      <c r="AE66" s="24"/>
      <c r="AF66" s="24"/>
      <c r="AG66" s="24"/>
      <c r="AH66" s="24"/>
      <c r="AI66" s="24"/>
      <c r="AJ66" s="24"/>
      <c r="AK66" s="24"/>
      <c r="AL66" s="24"/>
      <c r="AM66" s="24"/>
      <c r="AN66" s="24"/>
      <c r="AO66" s="24"/>
      <c r="AP66" s="24"/>
    </row>
    <row r="67" spans="2:42" ht="16.5">
      <c r="B67" s="179" t="s">
        <v>219</v>
      </c>
      <c r="C67" s="24">
        <v>1</v>
      </c>
      <c r="D67" s="24">
        <v>1</v>
      </c>
      <c r="E67" s="24">
        <v>1</v>
      </c>
      <c r="F67" s="24">
        <v>1</v>
      </c>
      <c r="G67" s="24">
        <v>1</v>
      </c>
      <c r="H67" s="24">
        <v>1</v>
      </c>
      <c r="I67" s="24">
        <v>1</v>
      </c>
      <c r="J67" s="24">
        <v>1</v>
      </c>
      <c r="K67" s="24">
        <v>1</v>
      </c>
      <c r="L67" s="24">
        <v>1</v>
      </c>
      <c r="M67" s="24">
        <v>1</v>
      </c>
      <c r="N67" s="24">
        <v>1</v>
      </c>
      <c r="O67" s="24">
        <v>1</v>
      </c>
      <c r="P67" s="24">
        <v>1</v>
      </c>
      <c r="Q67" s="24">
        <v>1</v>
      </c>
      <c r="R67" s="24">
        <v>1</v>
      </c>
      <c r="S67" s="24">
        <v>1</v>
      </c>
      <c r="T67" s="24"/>
      <c r="U67" s="24"/>
      <c r="V67" s="24"/>
      <c r="W67" s="24"/>
      <c r="X67" s="24"/>
      <c r="Y67" s="24"/>
      <c r="Z67" s="24"/>
      <c r="AA67" s="24"/>
      <c r="AB67" s="24"/>
      <c r="AC67" s="24"/>
      <c r="AD67" s="24"/>
      <c r="AE67" s="24"/>
      <c r="AF67" s="24"/>
      <c r="AG67" s="24"/>
      <c r="AH67" s="24"/>
      <c r="AI67" s="24"/>
      <c r="AJ67" s="24"/>
      <c r="AK67" s="24"/>
      <c r="AL67" s="24"/>
      <c r="AM67" s="24"/>
      <c r="AN67" s="24"/>
      <c r="AO67" s="24"/>
      <c r="AP67" s="24"/>
    </row>
    <row r="68" spans="2:42" ht="16.5">
      <c r="B68" s="177" t="s">
        <v>220</v>
      </c>
      <c r="C68" s="178">
        <v>1</v>
      </c>
      <c r="D68" s="178">
        <v>1</v>
      </c>
      <c r="E68" s="178">
        <v>1</v>
      </c>
      <c r="F68" s="178">
        <v>1</v>
      </c>
      <c r="G68" s="178">
        <v>1</v>
      </c>
      <c r="H68" s="178">
        <v>1</v>
      </c>
      <c r="I68" s="178">
        <v>1</v>
      </c>
      <c r="J68" s="178">
        <v>1</v>
      </c>
      <c r="K68" s="178">
        <v>1</v>
      </c>
      <c r="L68" s="178">
        <v>1</v>
      </c>
      <c r="M68" s="178">
        <v>1</v>
      </c>
      <c r="N68" s="178">
        <v>1</v>
      </c>
      <c r="O68" s="178">
        <v>1</v>
      </c>
      <c r="P68" s="178">
        <v>1</v>
      </c>
      <c r="Q68" s="178">
        <v>1</v>
      </c>
      <c r="R68" s="178">
        <v>1</v>
      </c>
      <c r="S68" s="178">
        <v>1</v>
      </c>
      <c r="T68" s="178"/>
      <c r="U68" s="178"/>
      <c r="V68" s="178"/>
      <c r="W68" s="178"/>
      <c r="X68" s="178"/>
      <c r="Y68" s="178"/>
      <c r="Z68" s="178"/>
      <c r="AA68" s="178"/>
      <c r="AB68" s="178"/>
      <c r="AC68" s="178"/>
      <c r="AD68" s="178"/>
      <c r="AE68" s="178"/>
      <c r="AF68" s="178"/>
      <c r="AG68" s="178"/>
      <c r="AH68" s="178"/>
      <c r="AI68" s="178"/>
      <c r="AJ68" s="178"/>
      <c r="AK68" s="178"/>
      <c r="AL68" s="178"/>
      <c r="AM68" s="178"/>
      <c r="AN68" s="178"/>
      <c r="AO68" s="178"/>
      <c r="AP68" s="178"/>
    </row>
    <row r="69" spans="2:42" ht="16.5">
      <c r="B69" s="179" t="s">
        <v>221</v>
      </c>
      <c r="C69" s="24" t="s">
        <v>453</v>
      </c>
      <c r="D69" s="24" t="s">
        <v>453</v>
      </c>
      <c r="E69" s="24" t="s">
        <v>453</v>
      </c>
      <c r="F69" s="24" t="s">
        <v>453</v>
      </c>
      <c r="G69" s="24" t="s">
        <v>454</v>
      </c>
      <c r="H69" s="24" t="s">
        <v>453</v>
      </c>
      <c r="I69" s="24" t="s">
        <v>453</v>
      </c>
      <c r="J69" s="24" t="s">
        <v>454</v>
      </c>
      <c r="K69" s="24" t="s">
        <v>454</v>
      </c>
      <c r="L69" s="24" t="s">
        <v>454</v>
      </c>
      <c r="M69" s="24" t="s">
        <v>454</v>
      </c>
      <c r="N69" s="24" t="s">
        <v>453</v>
      </c>
      <c r="O69" s="24" t="s">
        <v>454</v>
      </c>
      <c r="P69" s="24" t="s">
        <v>454</v>
      </c>
      <c r="Q69" s="24" t="s">
        <v>454</v>
      </c>
      <c r="R69" s="24" t="s">
        <v>454</v>
      </c>
      <c r="S69" s="24" t="s">
        <v>454</v>
      </c>
      <c r="T69" s="24"/>
      <c r="U69" s="24"/>
      <c r="V69" s="24"/>
      <c r="W69" s="24"/>
      <c r="X69" s="24"/>
      <c r="Y69" s="24"/>
      <c r="Z69" s="24"/>
      <c r="AA69" s="24"/>
      <c r="AB69" s="24"/>
      <c r="AC69" s="24"/>
      <c r="AD69" s="24"/>
      <c r="AE69" s="24"/>
      <c r="AF69" s="24"/>
      <c r="AG69" s="24"/>
      <c r="AH69" s="24"/>
      <c r="AI69" s="24"/>
      <c r="AJ69" s="24"/>
      <c r="AK69" s="24"/>
      <c r="AL69" s="24"/>
      <c r="AM69" s="24"/>
      <c r="AN69" s="24"/>
      <c r="AO69" s="24"/>
      <c r="AP69" s="24"/>
    </row>
    <row r="70" spans="2:42" ht="15">
      <c r="B70" s="182" t="s">
        <v>452</v>
      </c>
      <c r="C70" s="24"/>
      <c r="D70" s="24"/>
      <c r="E70" s="24"/>
      <c r="F70" s="24"/>
      <c r="G70" s="24" t="s">
        <v>455</v>
      </c>
      <c r="H70" s="24"/>
      <c r="I70" s="24"/>
      <c r="J70" s="24" t="s">
        <v>455</v>
      </c>
      <c r="K70" s="24" t="s">
        <v>455</v>
      </c>
      <c r="L70" s="24" t="s">
        <v>455</v>
      </c>
      <c r="M70" s="24" t="s">
        <v>455</v>
      </c>
      <c r="N70" s="24"/>
      <c r="O70" s="24" t="s">
        <v>455</v>
      </c>
      <c r="P70" s="24" t="s">
        <v>455</v>
      </c>
      <c r="Q70" s="24" t="s">
        <v>455</v>
      </c>
      <c r="R70" s="24" t="s">
        <v>455</v>
      </c>
      <c r="S70" s="24" t="s">
        <v>455</v>
      </c>
      <c r="T70" s="24"/>
      <c r="U70" s="24"/>
      <c r="V70" s="24"/>
      <c r="W70" s="24"/>
      <c r="X70" s="24"/>
      <c r="Y70" s="24"/>
      <c r="Z70" s="24"/>
      <c r="AA70" s="24"/>
      <c r="AB70" s="24"/>
      <c r="AC70" s="24"/>
      <c r="AD70" s="24"/>
      <c r="AE70" s="24"/>
      <c r="AF70" s="24"/>
      <c r="AG70" s="24"/>
      <c r="AH70" s="24"/>
      <c r="AI70" s="24"/>
      <c r="AJ70" s="24"/>
      <c r="AK70" s="24"/>
      <c r="AL70" s="24"/>
      <c r="AM70" s="24"/>
      <c r="AN70" s="24"/>
      <c r="AO70" s="24"/>
      <c r="AP70" s="24"/>
    </row>
    <row r="71" spans="2:42" ht="16.5">
      <c r="B71" s="179" t="s">
        <v>188</v>
      </c>
      <c r="C71" s="181">
        <v>33.620671774399796</v>
      </c>
      <c r="D71" s="181">
        <v>-19.814399794961531</v>
      </c>
      <c r="E71" s="181">
        <v>-36.54007806288881</v>
      </c>
      <c r="F71" s="181">
        <v>37.217374919157848</v>
      </c>
      <c r="G71" s="181"/>
      <c r="H71" s="181">
        <v>40.667411608560869</v>
      </c>
      <c r="I71" s="181">
        <v>29.743253528245688</v>
      </c>
      <c r="J71" s="181"/>
      <c r="K71" s="181"/>
      <c r="L71" s="181"/>
      <c r="M71" s="181"/>
      <c r="N71" s="181">
        <v>15.043955177990952</v>
      </c>
      <c r="O71" s="181"/>
      <c r="P71" s="181"/>
      <c r="Q71" s="181"/>
      <c r="R71" s="181"/>
      <c r="S71" s="181"/>
      <c r="T71" s="24"/>
      <c r="U71" s="24"/>
      <c r="V71" s="24"/>
      <c r="W71" s="24"/>
      <c r="X71" s="24"/>
      <c r="Y71" s="24"/>
      <c r="Z71" s="24"/>
      <c r="AA71" s="24"/>
      <c r="AB71" s="24"/>
      <c r="AC71" s="24"/>
      <c r="AD71" s="24"/>
      <c r="AE71" s="24"/>
      <c r="AF71" s="24"/>
      <c r="AG71" s="24"/>
      <c r="AH71" s="24"/>
      <c r="AI71" s="24"/>
      <c r="AJ71" s="24"/>
      <c r="AK71" s="24"/>
      <c r="AL71" s="24"/>
      <c r="AM71" s="24"/>
      <c r="AN71" s="24"/>
      <c r="AO71" s="24"/>
      <c r="AP71" s="24"/>
    </row>
    <row r="72" spans="2:42" ht="16.5">
      <c r="B72" s="179" t="s">
        <v>225</v>
      </c>
      <c r="C72" s="181">
        <v>0</v>
      </c>
      <c r="D72" s="181">
        <v>0</v>
      </c>
      <c r="E72" s="181">
        <v>0</v>
      </c>
      <c r="F72" s="181">
        <v>0</v>
      </c>
      <c r="G72" s="181"/>
      <c r="H72" s="181">
        <v>0</v>
      </c>
      <c r="I72" s="181">
        <v>0</v>
      </c>
      <c r="J72" s="181"/>
      <c r="K72" s="181"/>
      <c r="L72" s="181"/>
      <c r="M72" s="181"/>
      <c r="N72" s="181">
        <v>0</v>
      </c>
      <c r="O72" s="181"/>
      <c r="P72" s="181"/>
      <c r="Q72" s="181"/>
      <c r="R72" s="181"/>
      <c r="S72" s="181"/>
      <c r="T72" s="24"/>
      <c r="U72" s="24"/>
      <c r="V72" s="24"/>
      <c r="W72" s="24"/>
      <c r="X72" s="24"/>
      <c r="Y72" s="24"/>
      <c r="Z72" s="24"/>
      <c r="AA72" s="24"/>
      <c r="AB72" s="24"/>
      <c r="AC72" s="24"/>
      <c r="AD72" s="24"/>
      <c r="AE72" s="24"/>
      <c r="AF72" s="24"/>
      <c r="AG72" s="24"/>
      <c r="AH72" s="24"/>
      <c r="AI72" s="24"/>
      <c r="AJ72" s="24"/>
      <c r="AK72" s="24"/>
      <c r="AL72" s="24"/>
      <c r="AM72" s="24"/>
      <c r="AN72" s="24"/>
      <c r="AO72" s="24"/>
      <c r="AP72" s="24"/>
    </row>
    <row r="73" spans="2:42" ht="16.5">
      <c r="B73" s="16" t="s">
        <v>457</v>
      </c>
      <c r="C73" s="181"/>
      <c r="D73" s="181"/>
      <c r="E73" s="181"/>
      <c r="F73" s="181"/>
      <c r="G73" s="181"/>
      <c r="H73" s="181"/>
      <c r="I73" s="181"/>
      <c r="J73" s="181"/>
      <c r="K73" s="181"/>
      <c r="L73" s="181"/>
      <c r="M73" s="181"/>
      <c r="N73" s="181"/>
      <c r="O73" s="181"/>
      <c r="P73" s="181"/>
      <c r="Q73" s="181"/>
      <c r="R73" s="181"/>
      <c r="S73" s="181"/>
      <c r="T73" s="24"/>
      <c r="U73" s="24"/>
      <c r="V73" s="24"/>
      <c r="W73" s="24"/>
      <c r="X73" s="24"/>
      <c r="Y73" s="24"/>
      <c r="Z73" s="24"/>
      <c r="AA73" s="24"/>
      <c r="AB73" s="24"/>
      <c r="AC73" s="24"/>
      <c r="AD73" s="24"/>
      <c r="AE73" s="24"/>
      <c r="AF73" s="24"/>
      <c r="AG73" s="24"/>
      <c r="AH73" s="24"/>
      <c r="AI73" s="24"/>
      <c r="AJ73" s="24"/>
      <c r="AK73" s="24"/>
      <c r="AL73" s="24"/>
      <c r="AM73" s="24"/>
      <c r="AN73" s="24"/>
      <c r="AO73" s="24"/>
      <c r="AP73" s="24"/>
    </row>
    <row r="74" spans="2:42" ht="16.5">
      <c r="B74" s="179" t="s">
        <v>168</v>
      </c>
      <c r="C74" s="180">
        <v>0.87947304817003136</v>
      </c>
      <c r="D74" s="180">
        <v>0.88087067278618736</v>
      </c>
      <c r="E74" s="180">
        <v>0.8897040752294314</v>
      </c>
      <c r="F74" s="180">
        <v>0.91126786006534255</v>
      </c>
      <c r="G74" s="180"/>
      <c r="H74" s="180">
        <v>0.93968427389999476</v>
      </c>
      <c r="I74" s="180">
        <v>0.94495128381362981</v>
      </c>
      <c r="J74" s="180"/>
      <c r="K74" s="180"/>
      <c r="L74" s="180"/>
      <c r="M74" s="180"/>
      <c r="N74" s="180">
        <v>0.9528661824679775</v>
      </c>
      <c r="O74" s="180"/>
      <c r="P74" s="180"/>
      <c r="Q74" s="180"/>
      <c r="R74" s="180"/>
      <c r="S74" s="180"/>
      <c r="T74" s="24"/>
      <c r="U74" s="24"/>
      <c r="V74" s="24"/>
      <c r="W74" s="24"/>
      <c r="X74" s="24"/>
      <c r="Y74" s="24"/>
      <c r="Z74" s="24"/>
      <c r="AA74" s="24"/>
      <c r="AB74" s="24"/>
      <c r="AC74" s="24"/>
      <c r="AD74" s="24"/>
      <c r="AE74" s="24"/>
      <c r="AF74" s="24"/>
      <c r="AG74" s="24"/>
      <c r="AH74" s="24"/>
      <c r="AI74" s="24"/>
      <c r="AJ74" s="24"/>
      <c r="AK74" s="24"/>
      <c r="AL74" s="24"/>
      <c r="AM74" s="24"/>
      <c r="AN74" s="24"/>
      <c r="AO74" s="24"/>
      <c r="AP74" s="24"/>
    </row>
    <row r="75" spans="2:42" ht="16.5">
      <c r="B75" s="179" t="s">
        <v>216</v>
      </c>
      <c r="C75" s="24">
        <v>1</v>
      </c>
      <c r="D75" s="24">
        <v>1</v>
      </c>
      <c r="E75" s="24">
        <v>1</v>
      </c>
      <c r="F75" s="24">
        <v>1</v>
      </c>
      <c r="G75" s="24"/>
      <c r="H75" s="24">
        <v>1</v>
      </c>
      <c r="I75" s="24">
        <v>1</v>
      </c>
      <c r="J75" s="24"/>
      <c r="K75" s="24"/>
      <c r="L75" s="24"/>
      <c r="M75" s="24"/>
      <c r="N75" s="24">
        <v>1</v>
      </c>
      <c r="O75" s="24"/>
      <c r="P75" s="24"/>
      <c r="Q75" s="24"/>
      <c r="R75" s="24"/>
      <c r="S75" s="24"/>
      <c r="T75" s="24"/>
      <c r="U75" s="24"/>
      <c r="V75" s="24"/>
      <c r="W75" s="24"/>
      <c r="X75" s="24"/>
      <c r="Y75" s="24"/>
      <c r="Z75" s="24"/>
      <c r="AA75" s="24"/>
      <c r="AB75" s="24"/>
      <c r="AC75" s="24"/>
      <c r="AD75" s="24"/>
      <c r="AE75" s="24"/>
      <c r="AF75" s="24"/>
      <c r="AG75" s="24"/>
      <c r="AH75" s="24"/>
      <c r="AI75" s="24"/>
      <c r="AJ75" s="24"/>
      <c r="AK75" s="24"/>
      <c r="AL75" s="24"/>
      <c r="AM75" s="24"/>
      <c r="AN75" s="24"/>
      <c r="AO75" s="24"/>
      <c r="AP75" s="24"/>
    </row>
    <row r="76" spans="2:42" ht="16.5">
      <c r="B76" s="179" t="s">
        <v>217</v>
      </c>
      <c r="C76" s="24">
        <v>1</v>
      </c>
      <c r="D76" s="24">
        <v>1</v>
      </c>
      <c r="E76" s="24">
        <v>1</v>
      </c>
      <c r="F76" s="24">
        <v>1</v>
      </c>
      <c r="G76" s="24"/>
      <c r="H76" s="24">
        <v>1</v>
      </c>
      <c r="I76" s="24">
        <v>1</v>
      </c>
      <c r="J76" s="24"/>
      <c r="K76" s="24"/>
      <c r="L76" s="24"/>
      <c r="M76" s="24"/>
      <c r="N76" s="24">
        <v>1</v>
      </c>
      <c r="O76" s="24"/>
      <c r="P76" s="24"/>
      <c r="Q76" s="24"/>
      <c r="R76" s="24"/>
      <c r="S76" s="24"/>
      <c r="T76" s="24"/>
      <c r="U76" s="24"/>
      <c r="V76" s="24"/>
      <c r="W76" s="24"/>
      <c r="X76" s="24"/>
      <c r="Y76" s="24"/>
      <c r="Z76" s="24"/>
      <c r="AA76" s="24"/>
      <c r="AB76" s="24"/>
      <c r="AC76" s="24"/>
      <c r="AD76" s="24"/>
      <c r="AE76" s="24"/>
      <c r="AF76" s="24"/>
      <c r="AG76" s="24"/>
      <c r="AH76" s="24"/>
      <c r="AI76" s="24"/>
      <c r="AJ76" s="24"/>
      <c r="AK76" s="24"/>
      <c r="AL76" s="24"/>
      <c r="AM76" s="24"/>
      <c r="AN76" s="24"/>
      <c r="AO76" s="24"/>
      <c r="AP76" s="24"/>
    </row>
    <row r="77" spans="2:42" ht="16.5">
      <c r="B77" s="179" t="s">
        <v>218</v>
      </c>
      <c r="C77" s="24">
        <v>0</v>
      </c>
      <c r="D77" s="24">
        <v>0</v>
      </c>
      <c r="E77" s="24">
        <v>0</v>
      </c>
      <c r="F77" s="24">
        <v>0</v>
      </c>
      <c r="G77" s="24"/>
      <c r="H77" s="24">
        <v>0</v>
      </c>
      <c r="I77" s="24">
        <v>0</v>
      </c>
      <c r="J77" s="24"/>
      <c r="K77" s="24"/>
      <c r="L77" s="24"/>
      <c r="M77" s="24"/>
      <c r="N77" s="24">
        <v>1</v>
      </c>
      <c r="O77" s="24"/>
      <c r="P77" s="24"/>
      <c r="Q77" s="24"/>
      <c r="R77" s="24"/>
      <c r="S77" s="24"/>
      <c r="T77" s="24"/>
      <c r="U77" s="24"/>
      <c r="V77" s="24"/>
      <c r="W77" s="24"/>
      <c r="X77" s="24"/>
      <c r="Y77" s="24"/>
      <c r="Z77" s="24"/>
      <c r="AA77" s="24"/>
      <c r="AB77" s="24"/>
      <c r="AC77" s="24"/>
      <c r="AD77" s="24"/>
      <c r="AE77" s="24"/>
      <c r="AF77" s="24"/>
      <c r="AG77" s="24"/>
      <c r="AH77" s="24"/>
      <c r="AI77" s="24"/>
      <c r="AJ77" s="24"/>
      <c r="AK77" s="24"/>
      <c r="AL77" s="24"/>
      <c r="AM77" s="24"/>
      <c r="AN77" s="24"/>
      <c r="AO77" s="24"/>
      <c r="AP77" s="24"/>
    </row>
    <row r="78" spans="2:42" ht="16.5">
      <c r="B78" s="179" t="s">
        <v>219</v>
      </c>
      <c r="C78" s="24">
        <v>1</v>
      </c>
      <c r="D78" s="24">
        <v>1</v>
      </c>
      <c r="E78" s="24">
        <v>1</v>
      </c>
      <c r="F78" s="24">
        <v>1</v>
      </c>
      <c r="G78" s="24"/>
      <c r="H78" s="24">
        <v>1</v>
      </c>
      <c r="I78" s="24">
        <v>1</v>
      </c>
      <c r="J78" s="24"/>
      <c r="K78" s="24"/>
      <c r="L78" s="24"/>
      <c r="M78" s="24"/>
      <c r="N78" s="24">
        <v>1</v>
      </c>
      <c r="O78" s="24"/>
      <c r="P78" s="24"/>
      <c r="Q78" s="24"/>
      <c r="R78" s="24"/>
      <c r="S78" s="24"/>
      <c r="T78" s="24"/>
      <c r="U78" s="24"/>
      <c r="V78" s="24"/>
      <c r="W78" s="24"/>
      <c r="X78" s="24"/>
      <c r="Y78" s="24"/>
      <c r="Z78" s="24"/>
      <c r="AA78" s="24"/>
      <c r="AB78" s="24"/>
      <c r="AC78" s="24"/>
      <c r="AD78" s="24"/>
      <c r="AE78" s="24"/>
      <c r="AF78" s="24"/>
      <c r="AG78" s="24"/>
      <c r="AH78" s="24"/>
      <c r="AI78" s="24"/>
      <c r="AJ78" s="24"/>
      <c r="AK78" s="24"/>
      <c r="AL78" s="24"/>
      <c r="AM78" s="24"/>
      <c r="AN78" s="24"/>
      <c r="AO78" s="24"/>
      <c r="AP78" s="24"/>
    </row>
    <row r="79" spans="2:42" ht="16.5">
      <c r="B79" s="177" t="s">
        <v>220</v>
      </c>
      <c r="C79" s="178">
        <v>1</v>
      </c>
      <c r="D79" s="178">
        <v>1</v>
      </c>
      <c r="E79" s="178">
        <v>1</v>
      </c>
      <c r="F79" s="178">
        <v>1</v>
      </c>
      <c r="G79" s="178"/>
      <c r="H79" s="178">
        <v>1</v>
      </c>
      <c r="I79" s="178">
        <v>1</v>
      </c>
      <c r="J79" s="178"/>
      <c r="K79" s="178"/>
      <c r="L79" s="178"/>
      <c r="M79" s="178"/>
      <c r="N79" s="178">
        <v>1</v>
      </c>
      <c r="O79" s="178"/>
      <c r="P79" s="178"/>
      <c r="Q79" s="178"/>
      <c r="R79" s="178"/>
      <c r="S79" s="178"/>
      <c r="T79" s="178"/>
      <c r="U79" s="178"/>
      <c r="V79" s="178"/>
      <c r="W79" s="178"/>
      <c r="X79" s="178"/>
      <c r="Y79" s="178"/>
      <c r="Z79" s="178"/>
      <c r="AA79" s="178"/>
      <c r="AB79" s="178"/>
      <c r="AC79" s="178"/>
      <c r="AD79" s="178"/>
      <c r="AE79" s="178"/>
      <c r="AF79" s="178"/>
      <c r="AG79" s="178"/>
      <c r="AH79" s="178"/>
      <c r="AI79" s="178"/>
      <c r="AJ79" s="178"/>
      <c r="AK79" s="178"/>
      <c r="AL79" s="178"/>
      <c r="AM79" s="178"/>
      <c r="AN79" s="178"/>
      <c r="AO79" s="178"/>
      <c r="AP79" s="178"/>
    </row>
    <row r="80" spans="2:42" ht="16.5">
      <c r="B80" s="179" t="s">
        <v>221</v>
      </c>
      <c r="C80" s="24" t="s">
        <v>453</v>
      </c>
      <c r="D80" s="24" t="s">
        <v>453</v>
      </c>
      <c r="E80" s="24" t="s">
        <v>453</v>
      </c>
      <c r="F80" s="24" t="s">
        <v>453</v>
      </c>
      <c r="G80" s="24"/>
      <c r="H80" s="24" t="s">
        <v>453</v>
      </c>
      <c r="I80" s="24" t="s">
        <v>453</v>
      </c>
      <c r="J80" s="24"/>
      <c r="K80" s="24"/>
      <c r="L80" s="24"/>
      <c r="M80" s="24"/>
      <c r="N80" s="24" t="s">
        <v>454</v>
      </c>
      <c r="O80" s="24"/>
      <c r="P80" s="24"/>
      <c r="Q80" s="24"/>
      <c r="R80" s="24"/>
      <c r="S80" s="24"/>
      <c r="T80" s="24"/>
      <c r="U80" s="24"/>
      <c r="V80" s="24"/>
      <c r="W80" s="24"/>
      <c r="X80" s="24"/>
      <c r="Y80" s="24"/>
      <c r="Z80" s="24"/>
      <c r="AA80" s="24"/>
      <c r="AB80" s="24"/>
      <c r="AC80" s="24"/>
      <c r="AD80" s="24"/>
      <c r="AE80" s="24"/>
      <c r="AF80" s="24"/>
      <c r="AG80" s="24"/>
      <c r="AH80" s="24"/>
      <c r="AI80" s="24"/>
      <c r="AJ80" s="24"/>
      <c r="AK80" s="24"/>
      <c r="AL80" s="24"/>
      <c r="AM80" s="24"/>
      <c r="AN80" s="24"/>
      <c r="AO80" s="24"/>
      <c r="AP80" s="24"/>
    </row>
  </sheetData>
  <phoneticPr fontId="19" type="noConversion"/>
  <hyperlinks>
    <hyperlink ref="A1" location="目录!A1" display="目录"/>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FF00"/>
  </sheetPr>
  <dimension ref="A1:P63"/>
  <sheetViews>
    <sheetView zoomScale="80" zoomScaleNormal="80" workbookViewId="0">
      <pane xSplit="2" ySplit="9" topLeftCell="C10" activePane="bottomRight" state="frozen"/>
      <selection pane="topRight" activeCell="C1" sqref="C1"/>
      <selection pane="bottomLeft" activeCell="A10" sqref="A10"/>
      <selection pane="bottomRight" activeCell="O7" sqref="O7"/>
    </sheetView>
  </sheetViews>
  <sheetFormatPr defaultRowHeight="13.5"/>
  <cols>
    <col min="1" max="1" width="9.375" customWidth="1"/>
    <col min="2" max="2" width="32.875" bestFit="1" customWidth="1"/>
    <col min="3" max="4" width="13.125" customWidth="1"/>
    <col min="5" max="5" width="15.375" customWidth="1"/>
    <col min="6" max="12" width="13.125" customWidth="1"/>
    <col min="13" max="13" width="14.75" customWidth="1"/>
    <col min="14" max="15" width="13.125" customWidth="1"/>
    <col min="16" max="16" width="11.5" customWidth="1"/>
  </cols>
  <sheetData>
    <row r="1" spans="1:16">
      <c r="A1" s="27" t="s">
        <v>31</v>
      </c>
      <c r="B1" t="s">
        <v>437</v>
      </c>
    </row>
    <row r="2" spans="1:16">
      <c r="C2" s="482" t="s">
        <v>854</v>
      </c>
      <c r="D2" s="482"/>
      <c r="E2" s="482"/>
      <c r="G2" s="483" t="s">
        <v>855</v>
      </c>
      <c r="H2" s="483"/>
      <c r="I2" s="483"/>
    </row>
    <row r="3" spans="1:16" ht="16.5">
      <c r="B3" s="13"/>
      <c r="C3" s="23" t="s">
        <v>411</v>
      </c>
      <c r="D3" s="23" t="s">
        <v>412</v>
      </c>
      <c r="E3" s="23" t="s">
        <v>416</v>
      </c>
      <c r="G3" s="191" t="s">
        <v>460</v>
      </c>
      <c r="H3" s="191" t="s">
        <v>461</v>
      </c>
      <c r="I3" s="191" t="s">
        <v>462</v>
      </c>
      <c r="M3" s="167" t="s">
        <v>441</v>
      </c>
      <c r="N3" s="168">
        <f>period_num</f>
        <v>13</v>
      </c>
    </row>
    <row r="4" spans="1:16" ht="16.5">
      <c r="B4" s="21" t="s">
        <v>409</v>
      </c>
      <c r="C4" s="481">
        <f>SUM(存量业务利息收支!CH58:CH58)</f>
        <v>133.78035653382815</v>
      </c>
      <c r="D4" s="481">
        <f>SUM(存量业务利息收支!CH58:CH58)</f>
        <v>133.78035653382815</v>
      </c>
      <c r="E4" s="115">
        <f>D4-C4</f>
        <v>0</v>
      </c>
      <c r="F4" s="121"/>
      <c r="G4" s="192">
        <f>SUM(存量业务利息收支!CL58:CW58)</f>
        <v>1411.0578345036413</v>
      </c>
      <c r="H4" s="192">
        <f>SUM(存量业务利息收支!CL58:CW58)</f>
        <v>1411.0578345036413</v>
      </c>
      <c r="I4" s="115">
        <f>H4-G4</f>
        <v>0</v>
      </c>
      <c r="M4" s="167" t="s">
        <v>448</v>
      </c>
      <c r="N4" s="168" t="str">
        <f>LEFT(ADDRESS(3,MATCH(N3,存量业务利息收支!$CH$4:$DU$4,0)+85,4,1),2)</f>
        <v>CT</v>
      </c>
    </row>
    <row r="5" spans="1:16" ht="16.5">
      <c r="B5" s="21" t="s">
        <v>373</v>
      </c>
      <c r="C5" s="481">
        <f>SUM(新业务利息收支_基准情景!CF58:CF58)</f>
        <v>1.2728117209504726</v>
      </c>
      <c r="D5" s="481">
        <f>SUM(新业务利息收支_优化情景!CF58:CF58)</f>
        <v>1.3741552411602971</v>
      </c>
      <c r="E5" s="115">
        <f>D5-C5</f>
        <v>0.10134352020982451</v>
      </c>
      <c r="F5" s="121"/>
      <c r="G5" s="192">
        <f>SUM(新业务利息收支_基准情景!CJ58:CU58)</f>
        <v>168.80048455939286</v>
      </c>
      <c r="H5" s="192">
        <f>SUM(新业务利息收支_优化情景!CJ58:CU58)</f>
        <v>173.39153321073422</v>
      </c>
      <c r="I5" s="115">
        <f>H5-G5</f>
        <v>4.5910486513413673</v>
      </c>
      <c r="M5" s="167" t="s">
        <v>449</v>
      </c>
      <c r="N5" s="168" t="str">
        <f>LEFT(ADDRESS(3,MATCH(N3,新业务利息收支_基准情景!$CF$4:$DS$4,0)+83,4,1),2)</f>
        <v>CR</v>
      </c>
    </row>
    <row r="6" spans="1:16" ht="16.5">
      <c r="B6" s="21" t="s">
        <v>410</v>
      </c>
      <c r="C6" s="115">
        <f>C5+C4</f>
        <v>135.05316825477863</v>
      </c>
      <c r="D6" s="115">
        <f>D5+D4</f>
        <v>135.15451177498846</v>
      </c>
      <c r="E6" s="115">
        <f>D6-C6</f>
        <v>0.10134352020983783</v>
      </c>
      <c r="F6" s="121"/>
      <c r="G6" s="115">
        <f>G5+G4</f>
        <v>1579.8583190630341</v>
      </c>
      <c r="H6" s="115">
        <f>H5+H4</f>
        <v>1584.4493677143755</v>
      </c>
      <c r="I6" s="115">
        <f>H6-G6</f>
        <v>4.5910486513414526</v>
      </c>
      <c r="J6" s="166"/>
      <c r="M6" s="167" t="s">
        <v>450</v>
      </c>
      <c r="N6" s="168" t="str">
        <f>LEFT(ADDRESS(3,MATCH(N3,期末余额_基准情景!$C$3:$AP$3,0)+2,4,1),1)</f>
        <v>O</v>
      </c>
    </row>
    <row r="7" spans="1:16">
      <c r="C7" s="229" t="s">
        <v>852</v>
      </c>
      <c r="D7" s="229" t="s">
        <v>852</v>
      </c>
      <c r="E7" s="229" t="s">
        <v>852</v>
      </c>
      <c r="I7" s="229" t="s">
        <v>852</v>
      </c>
      <c r="J7" s="229" t="s">
        <v>852</v>
      </c>
      <c r="L7" s="229" t="s">
        <v>852</v>
      </c>
      <c r="M7" s="229" t="s">
        <v>852</v>
      </c>
      <c r="O7" s="229" t="s">
        <v>853</v>
      </c>
    </row>
    <row r="8" spans="1:16">
      <c r="C8" s="529" t="s">
        <v>442</v>
      </c>
      <c r="D8" s="529"/>
      <c r="E8" s="529"/>
      <c r="L8" s="529" t="s">
        <v>447</v>
      </c>
      <c r="M8" s="529"/>
    </row>
    <row r="9" spans="1:16" ht="33">
      <c r="B9" s="13"/>
      <c r="C9" s="23" t="s">
        <v>413</v>
      </c>
      <c r="D9" s="23" t="s">
        <v>367</v>
      </c>
      <c r="E9" s="23" t="s">
        <v>414</v>
      </c>
      <c r="F9" s="23" t="s">
        <v>430</v>
      </c>
      <c r="G9" s="23" t="s">
        <v>431</v>
      </c>
      <c r="H9" s="23" t="s">
        <v>415</v>
      </c>
      <c r="I9" s="23" t="s">
        <v>443</v>
      </c>
      <c r="J9" s="23" t="s">
        <v>444</v>
      </c>
      <c r="K9" s="23" t="s">
        <v>516</v>
      </c>
      <c r="L9" s="23" t="s">
        <v>432</v>
      </c>
      <c r="M9" s="23" t="s">
        <v>433</v>
      </c>
      <c r="N9" s="23" t="s">
        <v>515</v>
      </c>
      <c r="O9" s="23" t="s">
        <v>445</v>
      </c>
      <c r="P9" s="23" t="s">
        <v>446</v>
      </c>
    </row>
    <row r="10" spans="1:16" ht="15">
      <c r="B10" s="14" t="str">
        <f>存量业务到期结构!B4</f>
        <v>资产端</v>
      </c>
      <c r="C10" s="158">
        <f>SUM(存量业务利息收支!CH5:CH5)</f>
        <v>209.74032343167352</v>
      </c>
      <c r="D10" s="158">
        <f>SUM(新业务利息收支_基准情景!CF5:CF5)</f>
        <v>7.3348858232339289</v>
      </c>
      <c r="E10" s="158">
        <f>SUM(新业务利息收支_优化情景!CF5:CF5)</f>
        <v>7.4001531349178187</v>
      </c>
      <c r="F10" s="158">
        <f>C10+D10</f>
        <v>217.07520925490743</v>
      </c>
      <c r="G10" s="158">
        <f>C10+E10</f>
        <v>217.14047656659133</v>
      </c>
      <c r="H10" s="158">
        <f>E10-D10</f>
        <v>6.5267311683889773E-2</v>
      </c>
      <c r="I10" s="146">
        <f>SUM(业务净增量_基准情景!C4:C4)</f>
        <v>-52.806027665910449</v>
      </c>
      <c r="J10" s="146">
        <f>SUM(业务净增量_优化情景!C4:C4)</f>
        <v>-52.806027665063993</v>
      </c>
      <c r="K10" s="146">
        <f>J10-I10</f>
        <v>8.4645535025629215E-10</v>
      </c>
      <c r="L10" s="159">
        <f>AVERAGE(期末余额_基准情景!C4:C4)</f>
        <v>55463.822889552801</v>
      </c>
      <c r="M10" s="159">
        <f>AVERAGE(期末余额_优化情景!C4:C4)</f>
        <v>55463.822889553645</v>
      </c>
      <c r="N10" s="159">
        <f>L10-M10</f>
        <v>-8.440110832452774E-10</v>
      </c>
      <c r="O10" s="160">
        <f>F10/L10/$N$3*12</f>
        <v>3.612753427298325E-3</v>
      </c>
      <c r="P10" s="160">
        <f>G10/M10/$N$3*12</f>
        <v>3.6138396623630019E-3</v>
      </c>
    </row>
    <row r="11" spans="1:16" ht="15">
      <c r="B11" s="15" t="str">
        <f>存量业务到期结构!B5</f>
        <v>贷款和垫款</v>
      </c>
      <c r="C11" s="158">
        <f>SUM(存量业务利息收支!CH6:CH6)</f>
        <v>158.24829552684213</v>
      </c>
      <c r="D11" s="158">
        <f>SUM(新业务利息收支_基准情景!CF6:CF6)</f>
        <v>2.2640262998058369</v>
      </c>
      <c r="E11" s="158">
        <f>SUM(新业务利息收支_优化情景!CF6:CF6)</f>
        <v>2.3925749600118662</v>
      </c>
      <c r="F11" s="158">
        <f t="shared" ref="F11:F61" si="0">C11+D11</f>
        <v>160.51232182664796</v>
      </c>
      <c r="G11" s="158">
        <f t="shared" ref="G11:G61" si="1">C11+E11</f>
        <v>160.640870486854</v>
      </c>
      <c r="H11" s="158">
        <f t="shared" ref="H11:H61" si="2">E11-D11</f>
        <v>0.12854866020602929</v>
      </c>
      <c r="I11" s="146">
        <f>SUM(业务净增量_基准情景!C5:C5)</f>
        <v>-139.35622341309886</v>
      </c>
      <c r="J11" s="146">
        <f>SUM(业务净增量_优化情景!C5:C5)</f>
        <v>-79.236762078480524</v>
      </c>
      <c r="K11" s="146">
        <f t="shared" ref="K11:K61" si="3">J11-I11</f>
        <v>60.119461334618336</v>
      </c>
      <c r="L11" s="159">
        <f>AVERAGE(期末余额_基准情景!C5:C5)</f>
        <v>34172.447430823195</v>
      </c>
      <c r="M11" s="159">
        <f>AVERAGE(期末余额_优化情景!C5:C5)</f>
        <v>34232.566892157818</v>
      </c>
      <c r="N11" s="159">
        <f>M11-L11</f>
        <v>60.119461334623338</v>
      </c>
      <c r="O11" s="160">
        <f t="shared" ref="O11:O61" si="4">F11/L11/$N$3*12</f>
        <v>4.3358094396841931E-3</v>
      </c>
      <c r="P11" s="160">
        <f t="shared" ref="P11:P61" si="5">G11/M11/$N$3*12</f>
        <v>4.3316611610382449E-3</v>
      </c>
    </row>
    <row r="12" spans="1:16" ht="16.5">
      <c r="B12" s="17" t="str">
        <f>存量业务到期结构!B6</f>
        <v>公司贷款</v>
      </c>
      <c r="C12" s="158">
        <f>SUM(存量业务利息收支!CH7:CH7)</f>
        <v>49.916572359998142</v>
      </c>
      <c r="D12" s="158">
        <f>SUM(新业务利息收支_基准情景!CF7:CF7)</f>
        <v>1.4592957451133242</v>
      </c>
      <c r="E12" s="158">
        <f>SUM(新业务利息收支_优化情景!CF7:CF7)</f>
        <v>1.4777318808075774</v>
      </c>
      <c r="F12" s="158">
        <f t="shared" si="0"/>
        <v>51.375868105111465</v>
      </c>
      <c r="G12" s="158">
        <f t="shared" si="1"/>
        <v>51.394304240805717</v>
      </c>
      <c r="H12" s="158">
        <f t="shared" si="2"/>
        <v>1.8436135694253286E-2</v>
      </c>
      <c r="I12" s="146">
        <f>SUM(业务净增量_基准情景!C6:C6)</f>
        <v>-94.94005507770089</v>
      </c>
      <c r="J12" s="146">
        <f>SUM(业务净增量_优化情景!C6:C6)</f>
        <v>-85.44504956993103</v>
      </c>
      <c r="K12" s="146">
        <f t="shared" si="3"/>
        <v>9.4950055077698607</v>
      </c>
      <c r="L12" s="159">
        <f>AVERAGE(期末余额_基准情景!C6:C6)</f>
        <v>12879.2749827022</v>
      </c>
      <c r="M12" s="159">
        <f>AVERAGE(期末余额_优化情景!C6:C6)</f>
        <v>12888.76998820997</v>
      </c>
      <c r="N12" s="159">
        <f t="shared" ref="N12:N61" si="6">M12-L12</f>
        <v>9.4950055077697471</v>
      </c>
      <c r="O12" s="160">
        <f t="shared" si="4"/>
        <v>3.6821853958833731E-3</v>
      </c>
      <c r="P12" s="160">
        <f t="shared" si="5"/>
        <v>3.6807931451704749E-3</v>
      </c>
    </row>
    <row r="13" spans="1:16" ht="16.5">
      <c r="B13" s="17" t="str">
        <f>存量业务到期结构!B7</f>
        <v>零售住房贷款</v>
      </c>
      <c r="C13" s="158">
        <f>SUM(存量业务利息收支!CH8:CH8)</f>
        <v>36.141586921182629</v>
      </c>
      <c r="D13" s="158">
        <f>SUM(新业务利息收支_基准情景!CF8:CF8)</f>
        <v>0.1062618750510349</v>
      </c>
      <c r="E13" s="158">
        <f>SUM(新业务利息收支_优化情景!CF8:CF8)</f>
        <v>0.1274741361978485</v>
      </c>
      <c r="F13" s="158">
        <f t="shared" si="0"/>
        <v>36.247848796233662</v>
      </c>
      <c r="G13" s="158">
        <f t="shared" si="1"/>
        <v>36.269061057380476</v>
      </c>
      <c r="H13" s="158">
        <f t="shared" si="2"/>
        <v>2.1212261146813599E-2</v>
      </c>
      <c r="I13" s="146">
        <f>SUM(业务净增量_基准情景!C7:C7)</f>
        <v>45.44984531460068</v>
      </c>
      <c r="J13" s="146">
        <f>SUM(业务净增量_优化情景!C7:C7)</f>
        <v>54.540814377520796</v>
      </c>
      <c r="K13" s="146">
        <f t="shared" si="3"/>
        <v>9.0909690629201165</v>
      </c>
      <c r="L13" s="159">
        <f>AVERAGE(期末余额_基准情景!C7:C7)</f>
        <v>9150.91</v>
      </c>
      <c r="M13" s="159">
        <f>AVERAGE(期末余额_优化情景!C7:C7)</f>
        <v>9160.0009690629195</v>
      </c>
      <c r="N13" s="159">
        <f t="shared" si="6"/>
        <v>9.090969062919612</v>
      </c>
      <c r="O13" s="160">
        <f t="shared" si="4"/>
        <v>3.6564180759055573E-3</v>
      </c>
      <c r="P13" s="160">
        <f t="shared" si="5"/>
        <v>3.6549268277163496E-3</v>
      </c>
    </row>
    <row r="14" spans="1:16" ht="16.5">
      <c r="B14" s="17" t="str">
        <f>存量业务到期结构!B8</f>
        <v>零售非住房贷款</v>
      </c>
      <c r="C14" s="158">
        <f>SUM(存量业务利息收支!CH9:CH9)</f>
        <v>25.948953117206703</v>
      </c>
      <c r="D14" s="158">
        <f>SUM(新业务利息收支_基准情景!CF9:CF9)</f>
        <v>0.39707160570843741</v>
      </c>
      <c r="E14" s="158">
        <f>SUM(新业务利息收支_优化情景!CF9:CF9)</f>
        <v>0.43592421186294567</v>
      </c>
      <c r="F14" s="158">
        <f t="shared" si="0"/>
        <v>26.346024722915139</v>
      </c>
      <c r="G14" s="158">
        <f t="shared" si="1"/>
        <v>26.384877329069649</v>
      </c>
      <c r="H14" s="158">
        <f t="shared" si="2"/>
        <v>3.8852606154508251E-2</v>
      </c>
      <c r="I14" s="146">
        <f>SUM(业务净增量_基准情景!C8:C8)</f>
        <v>68.558422625601452</v>
      </c>
      <c r="J14" s="146">
        <f>SUM(业务净增量_优化情景!C8:C8)</f>
        <v>82.271107150722003</v>
      </c>
      <c r="K14" s="146">
        <f t="shared" si="3"/>
        <v>13.712684525120551</v>
      </c>
      <c r="L14" s="159">
        <f>AVERAGE(期末余额_基准情景!C8:C8)</f>
        <v>4920.4541010945013</v>
      </c>
      <c r="M14" s="159">
        <f>AVERAGE(期末余额_优化情景!C8:C8)</f>
        <v>4934.1667856196218</v>
      </c>
      <c r="N14" s="159">
        <f t="shared" si="6"/>
        <v>13.712684525120494</v>
      </c>
      <c r="O14" s="160">
        <f t="shared" si="4"/>
        <v>4.9425128122072039E-3</v>
      </c>
      <c r="P14" s="160">
        <f t="shared" si="5"/>
        <v>4.9360454234465435E-3</v>
      </c>
    </row>
    <row r="15" spans="1:16" ht="16.5">
      <c r="B15" s="21" t="str">
        <f>存量业务到期结构!B9</f>
        <v>信用卡贷款</v>
      </c>
      <c r="C15" s="158">
        <f>SUM(存量业务利息收支!CH10:CH10)</f>
        <v>41.030254121782271</v>
      </c>
      <c r="D15" s="158">
        <f>SUM(新业务利息收支_基准情景!CF10:CF10)</f>
        <v>0.12449996540587345</v>
      </c>
      <c r="E15" s="158">
        <f>SUM(新业务利息收支_优化情景!CF10:CF10)</f>
        <v>0.1369535869464607</v>
      </c>
      <c r="F15" s="158">
        <f t="shared" si="0"/>
        <v>41.154754087188145</v>
      </c>
      <c r="G15" s="158">
        <f t="shared" si="1"/>
        <v>41.167207708728732</v>
      </c>
      <c r="H15" s="158">
        <f t="shared" si="2"/>
        <v>1.2453621540587254E-2</v>
      </c>
      <c r="I15" s="146">
        <f>SUM(业务净增量_基准情景!C9:C9)</f>
        <v>34.344818042999577</v>
      </c>
      <c r="J15" s="146">
        <f>SUM(业务净增量_优化情景!C9:C9)</f>
        <v>37.780299847299503</v>
      </c>
      <c r="K15" s="146">
        <f t="shared" si="3"/>
        <v>3.4354818042999256</v>
      </c>
      <c r="L15" s="159">
        <f>AVERAGE(期末余额_基准情景!C9:C9)</f>
        <v>5693.6902141508999</v>
      </c>
      <c r="M15" s="159">
        <f>AVERAGE(期末余额_优化情景!C9:C9)</f>
        <v>5697.1256959552002</v>
      </c>
      <c r="N15" s="159">
        <f t="shared" si="6"/>
        <v>3.4354818043002524</v>
      </c>
      <c r="O15" s="160">
        <f t="shared" si="4"/>
        <v>6.6721234109949476E-3</v>
      </c>
      <c r="P15" s="160">
        <f t="shared" si="5"/>
        <v>6.6701177842049724E-3</v>
      </c>
    </row>
    <row r="16" spans="1:16" ht="16.5">
      <c r="B16" s="17" t="str">
        <f>存量业务到期结构!B10</f>
        <v>票据贴现</v>
      </c>
      <c r="C16" s="158">
        <f>SUM(存量业务利息收支!CH11:CH11)</f>
        <v>5.210929006672373</v>
      </c>
      <c r="D16" s="158">
        <f>SUM(新业务利息收支_基准情景!CF11:CF11)</f>
        <v>0.17689710852716714</v>
      </c>
      <c r="E16" s="158">
        <f>SUM(新业务利息收支_优化情景!CF11:CF11)</f>
        <v>0.21449114419703344</v>
      </c>
      <c r="F16" s="158">
        <f t="shared" si="0"/>
        <v>5.3878261151995401</v>
      </c>
      <c r="G16" s="158">
        <f t="shared" si="1"/>
        <v>5.4254201508694067</v>
      </c>
      <c r="H16" s="158">
        <f t="shared" si="2"/>
        <v>3.7594035669866299E-2</v>
      </c>
      <c r="I16" s="146">
        <f>SUM(业务净增量_基准情景!C10:C10)</f>
        <v>-192.76925431859968</v>
      </c>
      <c r="J16" s="146">
        <f>SUM(业务净增量_优化情景!C10:C10)</f>
        <v>-168.38393388409182</v>
      </c>
      <c r="K16" s="146">
        <f t="shared" si="3"/>
        <v>24.385320434507861</v>
      </c>
      <c r="L16" s="159">
        <f>AVERAGE(期末余额_基准情景!C10:C10)</f>
        <v>1528.1181328755999</v>
      </c>
      <c r="M16" s="159">
        <f>AVERAGE(期末余额_优化情景!C10:C10)</f>
        <v>1552.5034533101077</v>
      </c>
      <c r="N16" s="159">
        <f t="shared" si="6"/>
        <v>24.385320434507776</v>
      </c>
      <c r="O16" s="160">
        <f t="shared" si="4"/>
        <v>3.2545768847942547E-3</v>
      </c>
      <c r="P16" s="160">
        <f t="shared" si="5"/>
        <v>3.2258093394808823E-3</v>
      </c>
    </row>
    <row r="17" spans="2:16" ht="15">
      <c r="B17" s="15" t="str">
        <f>存量业务到期结构!B11</f>
        <v>投资</v>
      </c>
      <c r="C17" s="158">
        <f>SUM(存量业务利息收支!CH12:CH12)</f>
        <v>38.356677382866245</v>
      </c>
      <c r="D17" s="158">
        <f>SUM(新业务利息收支_基准情景!CF12:CF12)</f>
        <v>0.27153046866536812</v>
      </c>
      <c r="E17" s="158">
        <f>SUM(新业务利息收支_优化情景!CF12:CF12)</f>
        <v>0.25839045439787633</v>
      </c>
      <c r="F17" s="158">
        <f t="shared" si="0"/>
        <v>38.628207851531613</v>
      </c>
      <c r="G17" s="158">
        <f t="shared" si="1"/>
        <v>38.615067837264121</v>
      </c>
      <c r="H17" s="158">
        <f t="shared" si="2"/>
        <v>-1.3140014267491784E-2</v>
      </c>
      <c r="I17" s="146">
        <f>SUM(业务净增量_基准情景!C11:C11)</f>
        <v>-141.62939070160604</v>
      </c>
      <c r="J17" s="146">
        <f>SUM(业务净增量_优化情景!C11:C11)</f>
        <v>-154.16856435391799</v>
      </c>
      <c r="K17" s="146">
        <f t="shared" si="3"/>
        <v>-12.539173652311945</v>
      </c>
      <c r="L17" s="159">
        <f>AVERAGE(期末余额_基准情景!C11:C11)</f>
        <v>11888.978414610896</v>
      </c>
      <c r="M17" s="159">
        <f>AVERAGE(期末余额_优化情景!C11:C11)</f>
        <v>11876.439240958583</v>
      </c>
      <c r="N17" s="159">
        <f t="shared" si="6"/>
        <v>-12.539173652312456</v>
      </c>
      <c r="O17" s="160">
        <f t="shared" si="4"/>
        <v>2.9991481188785239E-3</v>
      </c>
      <c r="P17" s="160">
        <f t="shared" si="5"/>
        <v>3.0012933405746478E-3</v>
      </c>
    </row>
    <row r="18" spans="2:16" ht="16.5">
      <c r="B18" s="16" t="str">
        <f>存量业务到期结构!B12</f>
        <v>债券</v>
      </c>
      <c r="C18" s="158">
        <f>SUM(存量业务利息收支!CH13:CH13)</f>
        <v>30.426806674056174</v>
      </c>
      <c r="D18" s="158">
        <f>SUM(新业务利息收支_基准情景!CF13:CF13)</f>
        <v>4.2747739427150405E-3</v>
      </c>
      <c r="E18" s="158">
        <f>SUM(新业务利息收支_优化情景!CF13:CF13)</f>
        <v>-1.782364392169386E-2</v>
      </c>
      <c r="F18" s="158">
        <f t="shared" si="0"/>
        <v>30.431081447998888</v>
      </c>
      <c r="G18" s="158">
        <f t="shared" si="1"/>
        <v>30.408983030134479</v>
      </c>
      <c r="H18" s="158">
        <f t="shared" si="2"/>
        <v>-2.2098417864408901E-2</v>
      </c>
      <c r="I18" s="146">
        <f>SUM(业务净增量_基准情景!C12:C12)</f>
        <v>-47.765315211605412</v>
      </c>
      <c r="J18" s="146">
        <f>SUM(业务净增量_优化情景!C12:C12)</f>
        <v>-65.30438854591759</v>
      </c>
      <c r="K18" s="146">
        <f t="shared" si="3"/>
        <v>-17.539073334312178</v>
      </c>
      <c r="L18" s="159">
        <f>AVERAGE(期末余额_基准情景!C12:C12)</f>
        <v>9466.4311778669944</v>
      </c>
      <c r="M18" s="159">
        <f>AVERAGE(期末余额_优化情景!C12:C12)</f>
        <v>9448.8921045326824</v>
      </c>
      <c r="N18" s="159">
        <f t="shared" si="6"/>
        <v>-17.539073334311979</v>
      </c>
      <c r="O18" s="160">
        <f t="shared" si="4"/>
        <v>2.9673515289054715E-3</v>
      </c>
      <c r="P18" s="160">
        <f t="shared" si="5"/>
        <v>2.9707007106039088E-3</v>
      </c>
    </row>
    <row r="19" spans="2:16" ht="16.5">
      <c r="B19" s="17" t="str">
        <f>存量业务到期结构!B13</f>
        <v>国债</v>
      </c>
      <c r="C19" s="158">
        <f>SUM(存量业务利息收支!CH14:CH14)</f>
        <v>17.416179786874999</v>
      </c>
      <c r="D19" s="158">
        <f>SUM(新业务利息收支_基准情景!CF14:CF14)</f>
        <v>-3.0995142052102746E-2</v>
      </c>
      <c r="E19" s="158">
        <f>SUM(新业务利息收支_优化情景!CF14:CF14)</f>
        <v>-4.4542443379610545E-2</v>
      </c>
      <c r="F19" s="158">
        <f t="shared" si="0"/>
        <v>17.385184644822896</v>
      </c>
      <c r="G19" s="158">
        <f t="shared" si="1"/>
        <v>17.371637343495387</v>
      </c>
      <c r="H19" s="158">
        <f t="shared" si="2"/>
        <v>-1.35473013275078E-2</v>
      </c>
      <c r="I19" s="146">
        <f>SUM(业务净增量_基准情景!C13:C13)</f>
        <v>-29.27419210670169</v>
      </c>
      <c r="J19" s="146">
        <f>SUM(业务净增量_优化情景!C13:C13)</f>
        <v>-40.984868949382395</v>
      </c>
      <c r="K19" s="146">
        <f t="shared" si="3"/>
        <v>-11.710676842680705</v>
      </c>
      <c r="L19" s="159">
        <f>AVERAGE(期末余额_基准情景!C13:C13)</f>
        <v>5801.7438728932984</v>
      </c>
      <c r="M19" s="159">
        <f>AVERAGE(期末余额_优化情景!C13:C13)</f>
        <v>5790.0331960506182</v>
      </c>
      <c r="N19" s="159">
        <f t="shared" si="6"/>
        <v>-11.710676842680186</v>
      </c>
      <c r="O19" s="160">
        <f t="shared" si="4"/>
        <v>2.7660412284047121E-3</v>
      </c>
      <c r="P19" s="160">
        <f t="shared" si="5"/>
        <v>2.7694759261103394E-3</v>
      </c>
    </row>
    <row r="20" spans="2:16" ht="16.5">
      <c r="B20" s="17" t="str">
        <f>存量业务到期结构!B14</f>
        <v>政策性银行金融债</v>
      </c>
      <c r="C20" s="158">
        <f>SUM(存量业务利息收支!CH15:CH15)</f>
        <v>9.3200029583333386</v>
      </c>
      <c r="D20" s="158">
        <f>SUM(新业务利息收支_基准情景!CF15:CF15)</f>
        <v>-1.5881760454609685E-2</v>
      </c>
      <c r="E20" s="158">
        <f>SUM(新业务利息收支_优化情景!CF15:CF15)</f>
        <v>-2.3568533136453556E-2</v>
      </c>
      <c r="F20" s="158">
        <f t="shared" si="0"/>
        <v>9.3041211978787288</v>
      </c>
      <c r="G20" s="158">
        <f t="shared" si="1"/>
        <v>9.2964344251968853</v>
      </c>
      <c r="H20" s="158">
        <f t="shared" si="2"/>
        <v>-7.686772681843871E-3</v>
      </c>
      <c r="I20" s="146">
        <f>SUM(业务净增量_基准情景!C14:C14)</f>
        <v>-13.264280603803716</v>
      </c>
      <c r="J20" s="146">
        <f>SUM(业务净增量_优化情景!C14:C14)</f>
        <v>-18.5709928453252</v>
      </c>
      <c r="K20" s="146">
        <f t="shared" si="3"/>
        <v>-5.3067122415214847</v>
      </c>
      <c r="L20" s="159">
        <f>AVERAGE(期末余额_基准情景!C14:C14)</f>
        <v>2628.7987193961958</v>
      </c>
      <c r="M20" s="159">
        <f>AVERAGE(期末余额_优化情景!C14:C14)</f>
        <v>2623.4920071546744</v>
      </c>
      <c r="N20" s="159">
        <f t="shared" si="6"/>
        <v>-5.3067122415213817</v>
      </c>
      <c r="O20" s="160">
        <f t="shared" si="4"/>
        <v>3.2670510312958964E-3</v>
      </c>
      <c r="P20" s="160">
        <f t="shared" si="5"/>
        <v>3.2709549186330689E-3</v>
      </c>
    </row>
    <row r="21" spans="2:16" ht="16.5">
      <c r="B21" s="17" t="str">
        <f>存量业务到期结构!B15</f>
        <v>其他债券</v>
      </c>
      <c r="C21" s="158">
        <f>SUM(存量业务利息收支!CH16:CH16)</f>
        <v>3.6906239288478329</v>
      </c>
      <c r="D21" s="158">
        <f>SUM(新业务利息收支_基准情景!CF16:CF16)</f>
        <v>5.1151676449427474E-2</v>
      </c>
      <c r="E21" s="158">
        <f>SUM(新业务利息收支_优化情景!CF16:CF16)</f>
        <v>5.0287332594370238E-2</v>
      </c>
      <c r="F21" s="158">
        <f t="shared" si="0"/>
        <v>3.7417756052972604</v>
      </c>
      <c r="G21" s="158">
        <f t="shared" si="1"/>
        <v>3.7409112614422031</v>
      </c>
      <c r="H21" s="158">
        <f t="shared" si="2"/>
        <v>-8.6434385505723688E-4</v>
      </c>
      <c r="I21" s="146">
        <f>SUM(业务净增量_基准情景!C15:C15)</f>
        <v>-5.2268425011000028</v>
      </c>
      <c r="J21" s="146">
        <f>SUM(业务净增量_优化情景!C15:C15)</f>
        <v>-5.7485267512099938</v>
      </c>
      <c r="K21" s="146">
        <f t="shared" si="3"/>
        <v>-0.52168425010999098</v>
      </c>
      <c r="L21" s="159">
        <f>AVERAGE(期末余额_基准情景!C15:C15)</f>
        <v>1035.8885855775</v>
      </c>
      <c r="M21" s="159">
        <f>AVERAGE(期末余额_优化情景!C15:C15)</f>
        <v>1035.36690132739</v>
      </c>
      <c r="N21" s="159">
        <f t="shared" si="6"/>
        <v>-0.52168425010995634</v>
      </c>
      <c r="O21" s="160">
        <f t="shared" si="4"/>
        <v>3.3342839767430562E-3</v>
      </c>
      <c r="P21" s="160">
        <f t="shared" si="5"/>
        <v>3.3351934008019543E-3</v>
      </c>
    </row>
    <row r="22" spans="2:16" ht="16.5">
      <c r="B22" s="16" t="str">
        <f>存量业务到期结构!B16</f>
        <v>非标投资</v>
      </c>
      <c r="C22" s="158">
        <f>SUM(存量业务利息收支!CH17:CH17)</f>
        <v>7.9298707088100731</v>
      </c>
      <c r="D22" s="158">
        <f>SUM(新业务利息收支_基准情景!CF17:CF17)</f>
        <v>0.26725569472265309</v>
      </c>
      <c r="E22" s="158">
        <f>SUM(新业务利息收支_优化情景!CF17:CF17)</f>
        <v>0.27621409831957022</v>
      </c>
      <c r="F22" s="158">
        <f t="shared" si="0"/>
        <v>8.1971264035327263</v>
      </c>
      <c r="G22" s="158">
        <f t="shared" si="1"/>
        <v>8.2060848071296437</v>
      </c>
      <c r="H22" s="158">
        <f t="shared" si="2"/>
        <v>8.9584035969171305E-3</v>
      </c>
      <c r="I22" s="146">
        <f>SUM(业务净增量_基准情景!C16:C16)</f>
        <v>-93.86407549000063</v>
      </c>
      <c r="J22" s="146">
        <f>SUM(业务净增量_优化情景!C16:C16)</f>
        <v>-88.864175808000397</v>
      </c>
      <c r="K22" s="146">
        <f t="shared" si="3"/>
        <v>4.9998996820002333</v>
      </c>
      <c r="L22" s="159">
        <f>AVERAGE(期末余额_基准情景!C16:C16)</f>
        <v>2422.5472367438988</v>
      </c>
      <c r="M22" s="159">
        <f>AVERAGE(期末余额_优化情景!C16:C16)</f>
        <v>2427.5471364258992</v>
      </c>
      <c r="N22" s="159">
        <f t="shared" si="6"/>
        <v>4.9998996820004322</v>
      </c>
      <c r="O22" s="160">
        <f t="shared" si="4"/>
        <v>3.1233975973222684E-3</v>
      </c>
      <c r="P22" s="160">
        <f t="shared" si="5"/>
        <v>3.1203709294090323E-3</v>
      </c>
    </row>
    <row r="23" spans="2:16" ht="16.5">
      <c r="B23" s="17" t="str">
        <f>存量业务到期结构!B17</f>
        <v>信贷类非标投资</v>
      </c>
      <c r="C23" s="158">
        <f>SUM(存量业务利息收支!CH18:CH18)</f>
        <v>6.4814473623145634</v>
      </c>
      <c r="D23" s="158">
        <f>SUM(新业务利息收支_基准情景!CF18:CF18)</f>
        <v>0.17304034774533708</v>
      </c>
      <c r="E23" s="158">
        <f>SUM(新业务利息收支_优化情景!CF18:CF18)</f>
        <v>0.18200029300892084</v>
      </c>
      <c r="F23" s="158">
        <f t="shared" si="0"/>
        <v>6.6544877100599003</v>
      </c>
      <c r="G23" s="158">
        <f t="shared" si="1"/>
        <v>6.663447655323484</v>
      </c>
      <c r="H23" s="158">
        <f t="shared" si="2"/>
        <v>8.9599452635837629E-3</v>
      </c>
      <c r="I23" s="146">
        <f>SUM(业务净增量_基准情景!C17:C17)</f>
        <v>-49.998996820000229</v>
      </c>
      <c r="J23" s="146">
        <f>SUM(业务净增量_优化情景!C17:C17)</f>
        <v>-44.998097138000006</v>
      </c>
      <c r="K23" s="146">
        <f t="shared" si="3"/>
        <v>5.0008996820002238</v>
      </c>
      <c r="L23" s="159">
        <f>AVERAGE(期末余额_基准情景!C17:C17)</f>
        <v>1993.9200788089997</v>
      </c>
      <c r="M23" s="159">
        <f>AVERAGE(期末余额_优化情景!C17:C17)</f>
        <v>1998.9209784909999</v>
      </c>
      <c r="N23" s="159">
        <f t="shared" si="6"/>
        <v>5.0008996820001812</v>
      </c>
      <c r="O23" s="160">
        <f t="shared" si="4"/>
        <v>3.0806671267006687E-3</v>
      </c>
      <c r="P23" s="160">
        <f t="shared" si="5"/>
        <v>3.0770975065775134E-3</v>
      </c>
    </row>
    <row r="24" spans="2:16" ht="16.5">
      <c r="B24" s="17" t="str">
        <f>存量业务到期结构!B18</f>
        <v>非信贷类非标投资</v>
      </c>
      <c r="C24" s="158">
        <f>SUM(存量业务利息收支!CH19:CH19)</f>
        <v>1.4484233464955101</v>
      </c>
      <c r="D24" s="158">
        <f>SUM(新业务利息收支_基准情景!CF19:CF19)</f>
        <v>9.4215346977316025E-2</v>
      </c>
      <c r="E24" s="158">
        <f>SUM(新业务利息收支_优化情景!CF19:CF19)</f>
        <v>9.4213805310649379E-2</v>
      </c>
      <c r="F24" s="158">
        <f t="shared" si="0"/>
        <v>1.542638693472826</v>
      </c>
      <c r="G24" s="158">
        <f t="shared" si="1"/>
        <v>1.5426371518061595</v>
      </c>
      <c r="H24" s="158">
        <f t="shared" si="2"/>
        <v>-1.5416666666462353E-6</v>
      </c>
      <c r="I24" s="146">
        <f>SUM(业务净增量_基准情景!C18:C18)</f>
        <v>-43.865078670000401</v>
      </c>
      <c r="J24" s="146">
        <f>SUM(业务净增量_优化情景!C18:C18)</f>
        <v>-43.866078670000391</v>
      </c>
      <c r="K24" s="146">
        <f t="shared" si="3"/>
        <v>-9.9999999999056399E-4</v>
      </c>
      <c r="L24" s="159">
        <f>AVERAGE(期末余额_基准情景!C18:C18)</f>
        <v>428.62715793489951</v>
      </c>
      <c r="M24" s="159">
        <f>AVERAGE(期末余额_优化情景!C18:C18)</f>
        <v>428.62615793489954</v>
      </c>
      <c r="N24" s="159">
        <f t="shared" si="6"/>
        <v>-9.9999999997635314E-4</v>
      </c>
      <c r="O24" s="160">
        <f t="shared" si="4"/>
        <v>3.3221744171576173E-3</v>
      </c>
      <c r="P24" s="160">
        <f t="shared" si="5"/>
        <v>3.3221788478193003E-3</v>
      </c>
    </row>
    <row r="25" spans="2:16" ht="15">
      <c r="B25" s="20" t="str">
        <f>存量业务到期结构!B19</f>
        <v>存放中央银行款项</v>
      </c>
      <c r="C25" s="158">
        <f>SUM(存量业务利息收支!CH20:CH20)</f>
        <v>5.9054647407728131</v>
      </c>
      <c r="D25" s="158">
        <f>SUM(新业务利息收支_基准情景!CF20:CF20)</f>
        <v>8.4485786669329779E-2</v>
      </c>
      <c r="E25" s="158">
        <f>SUM(新业务利息收支_优化情景!CF20:CF20)</f>
        <v>8.4485120002663325E-2</v>
      </c>
      <c r="F25" s="158">
        <f t="shared" si="0"/>
        <v>5.9899505274421427</v>
      </c>
      <c r="G25" s="158">
        <f t="shared" si="1"/>
        <v>5.9899498607754769</v>
      </c>
      <c r="H25" s="158">
        <f t="shared" si="2"/>
        <v>-6.6666666645454065E-7</v>
      </c>
      <c r="I25" s="146">
        <f>SUM(业务净增量_基准情景!C19:C19)</f>
        <v>126.72868000399467</v>
      </c>
      <c r="J25" s="146">
        <f>SUM(业务净增量_优化情景!C19:C19)</f>
        <v>126.727680003995</v>
      </c>
      <c r="K25" s="146">
        <f t="shared" si="3"/>
        <v>-9.9999999966371433E-4</v>
      </c>
      <c r="L25" s="159">
        <f>AVERAGE(期末余额_基准情景!C19:C19)</f>
        <v>4555.8272355836043</v>
      </c>
      <c r="M25" s="159">
        <f>AVERAGE(期末余额_优化情景!C19:C19)</f>
        <v>4555.826235583605</v>
      </c>
      <c r="N25" s="159">
        <f t="shared" si="6"/>
        <v>-9.9999999929423211E-4</v>
      </c>
      <c r="O25" s="160">
        <f t="shared" si="4"/>
        <v>1.2136511804197057E-3</v>
      </c>
      <c r="P25" s="160">
        <f t="shared" si="5"/>
        <v>1.21365131173871E-3</v>
      </c>
    </row>
    <row r="26" spans="2:16" ht="15">
      <c r="B26" s="15" t="str">
        <f>存量业务到期结构!B20</f>
        <v>存放同业和其他金融机构款项</v>
      </c>
      <c r="C26" s="158">
        <f>SUM(存量业务利息收支!CH21:CH21)</f>
        <v>0.57116874941906648</v>
      </c>
      <c r="D26" s="158">
        <f>SUM(新业务利息收支_基准情景!CF21:CF21)</f>
        <v>1.9592508448806466E-2</v>
      </c>
      <c r="E26" s="158">
        <f>SUM(新业务利息收支_优化情景!CF21:CF21)</f>
        <v>1.5953209976795241E-2</v>
      </c>
      <c r="F26" s="158">
        <f t="shared" si="0"/>
        <v>0.59076125786787292</v>
      </c>
      <c r="G26" s="158">
        <f t="shared" si="1"/>
        <v>0.58712195939586176</v>
      </c>
      <c r="H26" s="158">
        <f t="shared" si="2"/>
        <v>-3.6392984720112244E-3</v>
      </c>
      <c r="I26" s="146">
        <f>SUM(业务净增量_基准情景!C20:C20)</f>
        <v>-25.205674894500078</v>
      </c>
      <c r="J26" s="146">
        <f>SUM(业务净增量_优化情景!C20:C20)</f>
        <v>-30.248809873400099</v>
      </c>
      <c r="K26" s="146">
        <f t="shared" si="3"/>
        <v>-5.0431349789000208</v>
      </c>
      <c r="L26" s="159">
        <f>AVERAGE(期末余额_基准情景!C20:C20)</f>
        <v>382.53583138929997</v>
      </c>
      <c r="M26" s="159">
        <f>AVERAGE(期末余额_优化情景!C20:C20)</f>
        <v>377.49269641039996</v>
      </c>
      <c r="N26" s="159">
        <f t="shared" si="6"/>
        <v>-5.0431349789000137</v>
      </c>
      <c r="O26" s="160">
        <f t="shared" si="4"/>
        <v>1.4255346543753395E-3</v>
      </c>
      <c r="P26" s="160">
        <f t="shared" si="5"/>
        <v>1.4356800460076273E-3</v>
      </c>
    </row>
    <row r="27" spans="2:16" ht="16.5">
      <c r="B27" s="22" t="str">
        <f>存量业务到期结构!B21</f>
        <v>存放同业和其他金融机构款项 定期</v>
      </c>
      <c r="C27" s="158">
        <f>SUM(存量业务利息收支!CH22:CH22)</f>
        <v>0.12708641275419139</v>
      </c>
      <c r="D27" s="158">
        <f>SUM(新业务利息收支_基准情景!CF22:CF22)</f>
        <v>3.3318600632041104E-2</v>
      </c>
      <c r="E27" s="158">
        <f>SUM(新业务利息收支_优化情景!CF22:CF22)</f>
        <v>3.2425145596676801E-2</v>
      </c>
      <c r="F27" s="158">
        <f t="shared" si="0"/>
        <v>0.16040501338623248</v>
      </c>
      <c r="G27" s="158">
        <f t="shared" si="1"/>
        <v>0.15951155835086819</v>
      </c>
      <c r="H27" s="158">
        <f t="shared" si="2"/>
        <v>-8.934550353643031E-4</v>
      </c>
      <c r="I27" s="146">
        <f>SUM(业务净增量_基准情景!C21:C21)</f>
        <v>-3.2439274013246511</v>
      </c>
      <c r="J27" s="146">
        <f>SUM(业务净增量_优化情景!C21:C21)</f>
        <v>-3.8937128815896003</v>
      </c>
      <c r="K27" s="146">
        <f t="shared" si="3"/>
        <v>-0.6497854802649492</v>
      </c>
      <c r="L27" s="159">
        <f>AVERAGE(期末余额_基准情景!C21:C21)</f>
        <v>49.231709550575346</v>
      </c>
      <c r="M27" s="159">
        <f>AVERAGE(期末余额_优化情景!C21:C21)</f>
        <v>48.5819240703104</v>
      </c>
      <c r="N27" s="159">
        <f t="shared" si="6"/>
        <v>-0.64978548026494565</v>
      </c>
      <c r="O27" s="160">
        <f t="shared" si="4"/>
        <v>3.0075365563035942E-3</v>
      </c>
      <c r="P27" s="160">
        <f t="shared" si="5"/>
        <v>3.0307864765633545E-3</v>
      </c>
    </row>
    <row r="28" spans="2:16" ht="16.5">
      <c r="B28" s="21" t="str">
        <f>存量业务到期结构!B22</f>
        <v>存放同业和其他金融机构款项 活期</v>
      </c>
      <c r="C28" s="158">
        <f>SUM(存量业务利息收支!CH23:CH23)</f>
        <v>0.44408233666487512</v>
      </c>
      <c r="D28" s="158">
        <f>SUM(新业务利息收支_基准情景!CF23:CF23)</f>
        <v>-1.372609218323464E-2</v>
      </c>
      <c r="E28" s="158">
        <f>SUM(新业务利息收支_优化情景!CF23:CF23)</f>
        <v>-1.6471935619881559E-2</v>
      </c>
      <c r="F28" s="158">
        <f t="shared" si="0"/>
        <v>0.4303562444816405</v>
      </c>
      <c r="G28" s="158">
        <f t="shared" si="1"/>
        <v>0.42761040104499354</v>
      </c>
      <c r="H28" s="158">
        <f t="shared" si="2"/>
        <v>-2.7458434366469196E-3</v>
      </c>
      <c r="I28" s="146">
        <f>SUM(业务净增量_基准情景!C22:C22)</f>
        <v>-21.961747493175423</v>
      </c>
      <c r="J28" s="146">
        <f>SUM(业务净增量_优化情景!C22:C22)</f>
        <v>-26.355096991810498</v>
      </c>
      <c r="K28" s="146">
        <f t="shared" si="3"/>
        <v>-4.3933494986350752</v>
      </c>
      <c r="L28" s="159">
        <f>AVERAGE(期末余额_基准情景!C22:C22)</f>
        <v>333.3041218387246</v>
      </c>
      <c r="M28" s="159">
        <f>AVERAGE(期末余额_优化情景!C22:C22)</f>
        <v>328.91077234008952</v>
      </c>
      <c r="N28" s="159">
        <f t="shared" si="6"/>
        <v>-4.3933494986350752</v>
      </c>
      <c r="O28" s="160">
        <f t="shared" si="4"/>
        <v>1.191860202002754E-3</v>
      </c>
      <c r="P28" s="160">
        <f t="shared" si="5"/>
        <v>1.2000740822929604E-3</v>
      </c>
    </row>
    <row r="29" spans="2:16" ht="15">
      <c r="B29" s="15" t="str">
        <f>存量业务到期结构!B23</f>
        <v>拆出资金</v>
      </c>
      <c r="C29" s="158">
        <f>SUM(存量业务利息收支!CH24:CH24)</f>
        <v>3.4209904691446829</v>
      </c>
      <c r="D29" s="158">
        <f>SUM(新业务利息收支_基准情景!CF24:CF24)</f>
        <v>2.0299889234100919</v>
      </c>
      <c r="E29" s="158">
        <f>SUM(新业务利息收支_优化情景!CF24:CF24)</f>
        <v>2.0273343351740905</v>
      </c>
      <c r="F29" s="158">
        <f t="shared" si="0"/>
        <v>5.4509793925547747</v>
      </c>
      <c r="G29" s="158">
        <f t="shared" si="1"/>
        <v>5.4483248043187729</v>
      </c>
      <c r="H29" s="158">
        <f t="shared" si="2"/>
        <v>-2.6545882360013984E-3</v>
      </c>
      <c r="I29" s="146">
        <f>SUM(业务净增量_基准情景!C23:C23)</f>
        <v>-16.755820437899729</v>
      </c>
      <c r="J29" s="146">
        <f>SUM(业务净增量_优化情景!C23:C23)</f>
        <v>-18.432402481689905</v>
      </c>
      <c r="K29" s="146">
        <f t="shared" si="3"/>
        <v>-1.6765820437901766</v>
      </c>
      <c r="L29" s="159">
        <f>AVERAGE(期末余额_基准情景!C23:C23)</f>
        <v>1721.7347919568999</v>
      </c>
      <c r="M29" s="159">
        <f>AVERAGE(期末余额_优化情景!C23:C23)</f>
        <v>1720.0582099131097</v>
      </c>
      <c r="N29" s="159">
        <f t="shared" si="6"/>
        <v>-1.6765820437901766</v>
      </c>
      <c r="O29" s="160">
        <f t="shared" si="4"/>
        <v>2.9224438682082078E-3</v>
      </c>
      <c r="P29" s="160">
        <f t="shared" si="5"/>
        <v>2.9238678477912141E-3</v>
      </c>
    </row>
    <row r="30" spans="2:16" ht="15">
      <c r="B30" s="15" t="str">
        <f>存量业务到期结构!B24</f>
        <v>买入返售金融资产</v>
      </c>
      <c r="C30" s="158">
        <f>SUM(存量业务利息收支!CH25:CH25)</f>
        <v>3.237726562628596</v>
      </c>
      <c r="D30" s="158">
        <f>SUM(新业务利息收支_基准情景!CF25:CF25)</f>
        <v>2.665261836234496</v>
      </c>
      <c r="E30" s="158">
        <f>SUM(新业务利息收支_优化情景!CF25:CF25)</f>
        <v>2.6214150553545266</v>
      </c>
      <c r="F30" s="158">
        <f t="shared" si="0"/>
        <v>5.9029883988630925</v>
      </c>
      <c r="G30" s="158">
        <f t="shared" si="1"/>
        <v>5.8591416179831226</v>
      </c>
      <c r="H30" s="158">
        <f t="shared" si="2"/>
        <v>-4.3846780879969405E-2</v>
      </c>
      <c r="I30" s="146">
        <f>SUM(业务净增量_基准情景!C24:C24)</f>
        <v>143.41240177719959</v>
      </c>
      <c r="J30" s="146">
        <f>SUM(业务净增量_优化情景!C24:C24)</f>
        <v>102.55283111842982</v>
      </c>
      <c r="K30" s="146">
        <f t="shared" si="3"/>
        <v>-40.859570658769769</v>
      </c>
      <c r="L30" s="159">
        <f>AVERAGE(期末余额_基准情景!C24:C24)</f>
        <v>2742.2991851888996</v>
      </c>
      <c r="M30" s="159">
        <f>AVERAGE(期末余额_优化情景!C24:C24)</f>
        <v>2701.4396145301298</v>
      </c>
      <c r="N30" s="159">
        <f t="shared" si="6"/>
        <v>-40.859570658769826</v>
      </c>
      <c r="O30" s="160">
        <f t="shared" si="4"/>
        <v>1.986986831200176E-3</v>
      </c>
      <c r="P30" s="160">
        <f t="shared" si="5"/>
        <v>2.0020578611158451E-3</v>
      </c>
    </row>
    <row r="31" spans="2:16" ht="16.5">
      <c r="B31" s="17" t="str">
        <f>存量业务到期结构!B25</f>
        <v>买入返售债券</v>
      </c>
      <c r="C31" s="158">
        <f>SUM(存量业务利息收支!CH26:CH26)</f>
        <v>3.181319858498739</v>
      </c>
      <c r="D31" s="158">
        <f>SUM(新业务利息收支_基准情景!CF26:CF26)</f>
        <v>2.6073552680048127</v>
      </c>
      <c r="E31" s="158">
        <f>SUM(新业务利息收支_优化情景!CF26:CF26)</f>
        <v>2.5688436409879523</v>
      </c>
      <c r="F31" s="158">
        <f t="shared" si="0"/>
        <v>5.7886751265035521</v>
      </c>
      <c r="G31" s="158">
        <f t="shared" si="1"/>
        <v>5.7501634994866908</v>
      </c>
      <c r="H31" s="158">
        <f t="shared" si="2"/>
        <v>-3.8511627016860395E-2</v>
      </c>
      <c r="I31" s="146">
        <f>SUM(业务净增量_基准情景!C25:C25)</f>
        <v>121.34090303329958</v>
      </c>
      <c r="J31" s="146">
        <f>SUM(业务净增量_优化情景!C25:C25)</f>
        <v>84.937632123309868</v>
      </c>
      <c r="K31" s="146">
        <f t="shared" si="3"/>
        <v>-36.403270909989715</v>
      </c>
      <c r="L31" s="159">
        <f>AVERAGE(期末余额_基准情景!C25:C25)</f>
        <v>2686.2464830332997</v>
      </c>
      <c r="M31" s="159">
        <f>AVERAGE(期末余额_优化情景!C25:C25)</f>
        <v>2649.84321212331</v>
      </c>
      <c r="N31" s="159">
        <f t="shared" si="6"/>
        <v>-36.403270909989715</v>
      </c>
      <c r="O31" s="160">
        <f t="shared" si="4"/>
        <v>1.9891668386406141E-3</v>
      </c>
      <c r="P31" s="160">
        <f t="shared" si="5"/>
        <v>2.0030782221421512E-3</v>
      </c>
    </row>
    <row r="32" spans="2:16" ht="16.5">
      <c r="B32" s="17" t="str">
        <f>存量业务到期结构!B26</f>
        <v>买入返售贷款</v>
      </c>
      <c r="C32" s="158">
        <f>SUM(存量业务利息收支!CH27:CH27)</f>
        <v>0</v>
      </c>
      <c r="D32" s="158">
        <f>SUM(新业务利息收支_基准情景!CF27:CF27)</f>
        <v>0</v>
      </c>
      <c r="E32" s="158">
        <f>SUM(新业务利息收支_优化情景!CF27:CF27)</f>
        <v>0</v>
      </c>
      <c r="F32" s="158">
        <f t="shared" si="0"/>
        <v>0</v>
      </c>
      <c r="G32" s="158">
        <f t="shared" si="1"/>
        <v>0</v>
      </c>
      <c r="H32" s="158">
        <f t="shared" si="2"/>
        <v>0</v>
      </c>
      <c r="I32" s="146">
        <f>SUM(业务净增量_基准情景!C26:C26)</f>
        <v>0</v>
      </c>
      <c r="J32" s="146">
        <f>SUM(业务净增量_优化情景!C26:C26)</f>
        <v>0</v>
      </c>
      <c r="K32" s="146">
        <f t="shared" si="3"/>
        <v>0</v>
      </c>
      <c r="L32" s="159">
        <f>AVERAGE(期末余额_基准情景!C26:C26)</f>
        <v>0</v>
      </c>
      <c r="M32" s="159">
        <f>AVERAGE(期末余额_优化情景!C26:C26)</f>
        <v>0</v>
      </c>
      <c r="N32" s="159">
        <f t="shared" si="6"/>
        <v>0</v>
      </c>
      <c r="O32" s="160" t="e">
        <f>F32/L32/$N$3*12</f>
        <v>#DIV/0!</v>
      </c>
      <c r="P32" s="160" t="e">
        <f t="shared" si="5"/>
        <v>#DIV/0!</v>
      </c>
    </row>
    <row r="33" spans="2:16" ht="16.5">
      <c r="B33" s="17" t="str">
        <f>存量业务到期结构!B27</f>
        <v>买入返售票据</v>
      </c>
      <c r="C33" s="158">
        <f>SUM(存量业务利息收支!CH28:CH28)</f>
        <v>5.0406704129857142E-2</v>
      </c>
      <c r="D33" s="158">
        <f>SUM(新业务利息收支_基准情景!CF28:CF28)</f>
        <v>5.790656822968334E-2</v>
      </c>
      <c r="E33" s="158">
        <f>SUM(新业务利息收支_优化情景!CF28:CF28)</f>
        <v>5.2571414366574171E-2</v>
      </c>
      <c r="F33" s="158">
        <f t="shared" si="0"/>
        <v>0.10831327235954048</v>
      </c>
      <c r="G33" s="158">
        <f t="shared" si="1"/>
        <v>0.10297811849643132</v>
      </c>
      <c r="H33" s="158">
        <f t="shared" si="2"/>
        <v>-5.3351538631091697E-3</v>
      </c>
      <c r="I33" s="146">
        <f>SUM(业务净增量_基准情景!C27:C27)</f>
        <v>22.071498743900001</v>
      </c>
      <c r="J33" s="146">
        <f>SUM(业务净增量_优化情景!C27:C27)</f>
        <v>17.656198995119997</v>
      </c>
      <c r="K33" s="146">
        <f t="shared" si="3"/>
        <v>-4.4152997487800043</v>
      </c>
      <c r="L33" s="159">
        <f>AVERAGE(期末余额_基准情景!C27:C27)</f>
        <v>54.052702155600002</v>
      </c>
      <c r="M33" s="159">
        <f>AVERAGE(期末余额_优化情景!C27:C27)</f>
        <v>49.637402406820001</v>
      </c>
      <c r="N33" s="159">
        <f t="shared" si="6"/>
        <v>-4.4152997487800008</v>
      </c>
      <c r="O33" s="160">
        <f t="shared" si="4"/>
        <v>1.8497036816073221E-3</v>
      </c>
      <c r="P33" s="160">
        <f t="shared" si="5"/>
        <v>1.9150221437227374E-3</v>
      </c>
    </row>
    <row r="34" spans="2:16" ht="16.5">
      <c r="B34" s="17" t="str">
        <f>存量业务到期结构!B28</f>
        <v>买入返售其他</v>
      </c>
      <c r="C34" s="158">
        <f>SUM(存量业务利息收支!CH29:CH29)</f>
        <v>5.9999999999999993E-3</v>
      </c>
      <c r="D34" s="158">
        <f>SUM(新业务利息收支_基准情景!CF29:CF29)</f>
        <v>0</v>
      </c>
      <c r="E34" s="158">
        <f>SUM(新业务利息收支_优化情景!CF29:CF29)</f>
        <v>0</v>
      </c>
      <c r="F34" s="158">
        <f t="shared" si="0"/>
        <v>5.9999999999999993E-3</v>
      </c>
      <c r="G34" s="158">
        <f t="shared" si="1"/>
        <v>5.9999999999999993E-3</v>
      </c>
      <c r="H34" s="158">
        <f t="shared" si="2"/>
        <v>0</v>
      </c>
      <c r="I34" s="146">
        <f>SUM(业务净增量_基准情景!C28:C28)</f>
        <v>0</v>
      </c>
      <c r="J34" s="146">
        <f>SUM(业务净增量_优化情景!C28:C28)</f>
        <v>-4.0999999999999925E-2</v>
      </c>
      <c r="K34" s="146">
        <f t="shared" si="3"/>
        <v>-4.0999999999999925E-2</v>
      </c>
      <c r="L34" s="159">
        <f>AVERAGE(期末余额_基准情景!C28:C28)</f>
        <v>2</v>
      </c>
      <c r="M34" s="159">
        <f>AVERAGE(期末余额_优化情景!C28:C28)</f>
        <v>1.9590000000000001</v>
      </c>
      <c r="N34" s="159">
        <f t="shared" si="6"/>
        <v>-4.0999999999999925E-2</v>
      </c>
      <c r="O34" s="160">
        <f t="shared" si="4"/>
        <v>2.7692307692307686E-3</v>
      </c>
      <c r="P34" s="160">
        <f t="shared" si="5"/>
        <v>2.8271881258098712E-3</v>
      </c>
    </row>
    <row r="35" spans="2:16" ht="15">
      <c r="B35" s="14" t="str">
        <f>存量业务到期结构!B29</f>
        <v>负债端</v>
      </c>
      <c r="C35" s="158">
        <f>SUM(存量业务利息收支!CH30:CH30)</f>
        <v>75.959966897845362</v>
      </c>
      <c r="D35" s="158">
        <f>SUM(新业务利息收支_基准情景!CF30:CF30)</f>
        <v>6.0620741022834563</v>
      </c>
      <c r="E35" s="158">
        <f>SUM(新业务利息收支_优化情景!CF30:CF30)</f>
        <v>6.0259978937575216</v>
      </c>
      <c r="F35" s="158">
        <f t="shared" si="0"/>
        <v>82.022041000128823</v>
      </c>
      <c r="G35" s="158">
        <f t="shared" si="1"/>
        <v>81.985964791602882</v>
      </c>
      <c r="H35" s="158">
        <f t="shared" si="2"/>
        <v>-3.6076208525934739E-2</v>
      </c>
      <c r="I35" s="146">
        <f>SUM(业务净增量_基准情景!C29:C29)</f>
        <v>-103.66588939944256</v>
      </c>
      <c r="J35" s="146">
        <f>SUM(业务净增量_优化情景!C29:C29)</f>
        <v>-103.66588939904614</v>
      </c>
      <c r="K35" s="146">
        <f t="shared" si="3"/>
        <v>3.964260031352751E-10</v>
      </c>
      <c r="L35" s="159">
        <f>AVERAGE(期末余额_基准情景!C29:C29)</f>
        <v>51197.512845700759</v>
      </c>
      <c r="M35" s="159">
        <f>AVERAGE(期末余额_优化情景!C29:C29)</f>
        <v>51197.512845701152</v>
      </c>
      <c r="N35" s="159">
        <f t="shared" si="6"/>
        <v>3.92901711165905E-10</v>
      </c>
      <c r="O35" s="160">
        <f t="shared" si="4"/>
        <v>1.4788345961076507E-3</v>
      </c>
      <c r="P35" s="160">
        <f t="shared" si="5"/>
        <v>1.4781841520975412E-3</v>
      </c>
    </row>
    <row r="36" spans="2:16" ht="15">
      <c r="B36" s="15" t="str">
        <f>存量业务到期结构!B30</f>
        <v>客户存款</v>
      </c>
      <c r="C36" s="158">
        <f>SUM(存量业务利息收支!CH31:CH31)</f>
        <v>45.801038052027941</v>
      </c>
      <c r="D36" s="158">
        <f>SUM(新业务利息收支_基准情景!CF31:CF31)</f>
        <v>4.2213915981191468</v>
      </c>
      <c r="E36" s="158">
        <f>SUM(新业务利息收支_优化情景!CF31:CF31)</f>
        <v>4.2246651888663553</v>
      </c>
      <c r="F36" s="158">
        <f t="shared" si="0"/>
        <v>50.022429650147089</v>
      </c>
      <c r="G36" s="158">
        <f t="shared" si="1"/>
        <v>50.025703240894295</v>
      </c>
      <c r="H36" s="158">
        <f t="shared" si="2"/>
        <v>3.2735907472085657E-3</v>
      </c>
      <c r="I36" s="146">
        <f>SUM(业务净增量_基准情景!C30:C30)</f>
        <v>-168.63036056149775</v>
      </c>
      <c r="J36" s="146">
        <f>SUM(业务净增量_优化情景!C30:C30)</f>
        <v>-154.67274250503988</v>
      </c>
      <c r="K36" s="146">
        <f t="shared" si="3"/>
        <v>13.957618056457875</v>
      </c>
      <c r="L36" s="159">
        <f>AVERAGE(期末余额_基准情景!C30:C30)</f>
        <v>38537.731002318105</v>
      </c>
      <c r="M36" s="159">
        <f>AVERAGE(期末余额_优化情景!C30:C30)</f>
        <v>38551.68862037456</v>
      </c>
      <c r="N36" s="159">
        <f t="shared" si="6"/>
        <v>13.957618056454521</v>
      </c>
      <c r="O36" s="160">
        <f t="shared" si="4"/>
        <v>1.1981647399924025E-3</v>
      </c>
      <c r="P36" s="160">
        <f t="shared" si="5"/>
        <v>1.1978093275519745E-3</v>
      </c>
    </row>
    <row r="37" spans="2:16" ht="16.5">
      <c r="B37" s="16" t="str">
        <f>存量业务到期结构!B31</f>
        <v>对公存款</v>
      </c>
      <c r="C37" s="158">
        <f>SUM(存量业务利息收支!CH32:CH32)</f>
        <v>33.373696022814535</v>
      </c>
      <c r="D37" s="158">
        <f>SUM(新业务利息收支_基准情景!CF32:CF32)</f>
        <v>3.4721830671713874</v>
      </c>
      <c r="E37" s="158">
        <f>SUM(新业务利息收支_优化情景!CF32:CF32)</f>
        <v>3.4935707257398114</v>
      </c>
      <c r="F37" s="158">
        <f t="shared" si="0"/>
        <v>36.845879089985921</v>
      </c>
      <c r="G37" s="158">
        <f t="shared" si="1"/>
        <v>36.867266748554343</v>
      </c>
      <c r="H37" s="158">
        <f t="shared" si="2"/>
        <v>2.1387658568424062E-2</v>
      </c>
      <c r="I37" s="146">
        <f>SUM(业务净增量_基准情景!C31:C31)</f>
        <v>-172.45681831569755</v>
      </c>
      <c r="J37" s="146">
        <f>SUM(业务净增量_优化情景!C31:C31)</f>
        <v>-147.28850045117542</v>
      </c>
      <c r="K37" s="146">
        <f t="shared" si="3"/>
        <v>25.168317864522123</v>
      </c>
      <c r="L37" s="159">
        <f>AVERAGE(期末余额_基准情景!C31:C31)</f>
        <v>25709.324786126803</v>
      </c>
      <c r="M37" s="159">
        <f>AVERAGE(期末余额_优化情景!C31:C31)</f>
        <v>25734.493103991328</v>
      </c>
      <c r="N37" s="159">
        <f t="shared" si="6"/>
        <v>25.168317864525307</v>
      </c>
      <c r="O37" s="160">
        <f t="shared" si="4"/>
        <v>1.3229278085436838E-3</v>
      </c>
      <c r="P37" s="160">
        <f t="shared" si="5"/>
        <v>1.3224011452253382E-3</v>
      </c>
    </row>
    <row r="38" spans="2:16" ht="16.5">
      <c r="B38" s="17" t="str">
        <f>存量业务到期结构!B32</f>
        <v>一般对公定期存款</v>
      </c>
      <c r="C38" s="158">
        <f>SUM(存量业务利息收支!CH33:CH33)</f>
        <v>12.243635233873698</v>
      </c>
      <c r="D38" s="158">
        <f>SUM(新业务利息收支_基准情景!CF33:CF33)</f>
        <v>0.93020698503967481</v>
      </c>
      <c r="E38" s="158">
        <f>SUM(新业务利息收支_优化情景!CF33:CF33)</f>
        <v>0.94937774775022721</v>
      </c>
      <c r="F38" s="158">
        <f t="shared" si="0"/>
        <v>13.173842218913373</v>
      </c>
      <c r="G38" s="158">
        <f t="shared" si="1"/>
        <v>13.193012981623927</v>
      </c>
      <c r="H38" s="158">
        <f t="shared" si="2"/>
        <v>1.9170762710552403E-2</v>
      </c>
      <c r="I38" s="146">
        <f>SUM(业务净增量_基准情景!C32:C32)</f>
        <v>231.19517841870766</v>
      </c>
      <c r="J38" s="146">
        <f>SUM(业务净增量_优化情景!C32:C32)</f>
        <v>254.3156962605799</v>
      </c>
      <c r="K38" s="146">
        <f t="shared" si="3"/>
        <v>23.120517841872243</v>
      </c>
      <c r="L38" s="159">
        <f>AVERAGE(期末余额_基准情景!C32:C32)</f>
        <v>6590.6457394023091</v>
      </c>
      <c r="M38" s="159">
        <f>AVERAGE(期末余额_优化情景!C32:C32)</f>
        <v>6613.7662572441814</v>
      </c>
      <c r="N38" s="159">
        <f t="shared" si="6"/>
        <v>23.120517841872243</v>
      </c>
      <c r="O38" s="160">
        <f t="shared" si="4"/>
        <v>1.8451105128946331E-3</v>
      </c>
      <c r="P38" s="160">
        <f t="shared" si="5"/>
        <v>1.8413359885303391E-3</v>
      </c>
    </row>
    <row r="39" spans="2:16" ht="16.5">
      <c r="B39" s="17" t="str">
        <f>存量业务到期结构!B33</f>
        <v>对公结构性存款</v>
      </c>
      <c r="C39" s="158">
        <f>SUM(存量业务利息收支!CH34:CH34)</f>
        <v>7.3728077357964441</v>
      </c>
      <c r="D39" s="158">
        <f>SUM(新业务利息收支_基准情景!CF34:CF34)</f>
        <v>2.0768675950146944</v>
      </c>
      <c r="E39" s="158">
        <f>SUM(新业务利息收支_优化情景!CF34:CF34)</f>
        <v>2.0768689408480281</v>
      </c>
      <c r="F39" s="158">
        <f t="shared" si="0"/>
        <v>9.4496753308111394</v>
      </c>
      <c r="G39" s="158">
        <f t="shared" si="1"/>
        <v>9.4496766766444722</v>
      </c>
      <c r="H39" s="158">
        <f t="shared" si="2"/>
        <v>1.3458333336657802E-6</v>
      </c>
      <c r="I39" s="146">
        <f>SUM(业务净增量_基准情景!C33:C33)</f>
        <v>77.155008305899628</v>
      </c>
      <c r="J39" s="146">
        <f>SUM(业务净增量_优化情景!C33:C33)</f>
        <v>77.156008305899832</v>
      </c>
      <c r="K39" s="146">
        <f t="shared" si="3"/>
        <v>1.0000000002037268E-3</v>
      </c>
      <c r="L39" s="159">
        <f>AVERAGE(期末余额_基准情景!C33:C33)</f>
        <v>3187.8082925328999</v>
      </c>
      <c r="M39" s="159">
        <f>AVERAGE(期末余额_优化情景!C33:C33)</f>
        <v>3187.8092925329001</v>
      </c>
      <c r="N39" s="159">
        <f t="shared" si="6"/>
        <v>1.0000000002037268E-3</v>
      </c>
      <c r="O39" s="160">
        <f t="shared" si="4"/>
        <v>2.7362929097314993E-3</v>
      </c>
      <c r="P39" s="160">
        <f t="shared" si="5"/>
        <v>2.7362924410757293E-3</v>
      </c>
    </row>
    <row r="40" spans="2:16" ht="16.5">
      <c r="B40" s="17" t="str">
        <f>存量业务到期结构!B34</f>
        <v>对公大额存单</v>
      </c>
      <c r="C40" s="158">
        <f>SUM(存量业务利息收支!CH35:CH35)</f>
        <v>1.3136565930994262</v>
      </c>
      <c r="D40" s="158">
        <f>SUM(新业务利息收支_基准情景!CF35:CF35)</f>
        <v>6.4830938829258195E-2</v>
      </c>
      <c r="E40" s="158">
        <f>SUM(新业务利息收支_优化情景!CF35:CF35)</f>
        <v>6.7047222187129066E-2</v>
      </c>
      <c r="F40" s="158">
        <f t="shared" si="0"/>
        <v>1.3784875319286845</v>
      </c>
      <c r="G40" s="158">
        <f t="shared" si="1"/>
        <v>1.3807038152865552</v>
      </c>
      <c r="H40" s="158">
        <f t="shared" si="2"/>
        <v>2.2162833578708713E-3</v>
      </c>
      <c r="I40" s="146">
        <f>SUM(业务净增量_基准情景!C34:C34)</f>
        <v>-4.0896000453001307</v>
      </c>
      <c r="J40" s="146">
        <f>SUM(业务净增量_优化情景!C34:C34)</f>
        <v>-2.0438000226500961</v>
      </c>
      <c r="K40" s="146">
        <f t="shared" si="3"/>
        <v>2.0458000226500346</v>
      </c>
      <c r="L40" s="159">
        <f>AVERAGE(期末余额_基准情景!C34:C34)</f>
        <v>610.30710128470002</v>
      </c>
      <c r="M40" s="159">
        <f>AVERAGE(期末余额_优化情景!C34:C34)</f>
        <v>612.35290130735007</v>
      </c>
      <c r="N40" s="159">
        <f t="shared" si="6"/>
        <v>2.0458000226500417</v>
      </c>
      <c r="O40" s="160">
        <f t="shared" si="4"/>
        <v>2.0849340058375805E-3</v>
      </c>
      <c r="P40" s="160">
        <f t="shared" si="5"/>
        <v>2.0813093671545966E-3</v>
      </c>
    </row>
    <row r="41" spans="2:16" ht="16.5">
      <c r="B41" s="17" t="str">
        <f>存量业务到期结构!B35</f>
        <v>对公协议存款</v>
      </c>
      <c r="C41" s="158">
        <f>SUM(存量业务利息收支!CH36:CH36)</f>
        <v>0.66134998999999994</v>
      </c>
      <c r="D41" s="158">
        <f>SUM(新业务利息收支_基准情景!CF36:CF36)</f>
        <v>2.1266666666666673E-2</v>
      </c>
      <c r="E41" s="158">
        <f>SUM(新业务利息收支_优化情景!CF36:CF36)</f>
        <v>2.1264833333333334E-2</v>
      </c>
      <c r="F41" s="158">
        <f t="shared" si="0"/>
        <v>0.6826166566666666</v>
      </c>
      <c r="G41" s="158">
        <f t="shared" si="1"/>
        <v>0.68261482333333323</v>
      </c>
      <c r="H41" s="158">
        <f t="shared" si="2"/>
        <v>-1.8333333333397928E-6</v>
      </c>
      <c r="I41" s="146">
        <f>SUM(业务净增量_基准情景!C35:C35)</f>
        <v>-11.5</v>
      </c>
      <c r="J41" s="146">
        <f>SUM(业务净增量_优化情景!C35:C35)</f>
        <v>-11.501000000000001</v>
      </c>
      <c r="K41" s="146">
        <f t="shared" si="3"/>
        <v>-1.0000000000012221E-3</v>
      </c>
      <c r="L41" s="159">
        <f>AVERAGE(期末余额_基准情景!C35:C35)</f>
        <v>133.1</v>
      </c>
      <c r="M41" s="159">
        <f>AVERAGE(期末余额_优化情景!C35:C35)</f>
        <v>133.09899999999999</v>
      </c>
      <c r="N41" s="159">
        <f t="shared" si="6"/>
        <v>-1.0000000000047748E-3</v>
      </c>
      <c r="O41" s="160">
        <f t="shared" si="4"/>
        <v>4.7340922845749292E-3</v>
      </c>
      <c r="P41" s="160">
        <f t="shared" si="5"/>
        <v>4.7341151381244846E-3</v>
      </c>
    </row>
    <row r="42" spans="2:16" ht="16.5">
      <c r="B42" s="21" t="str">
        <f>存量业务到期结构!B36</f>
        <v>对公活期存款</v>
      </c>
      <c r="C42" s="158">
        <f>SUM(存量业务利息收支!CH37:CH37)</f>
        <v>10.690077723142963</v>
      </c>
      <c r="D42" s="158">
        <f>SUM(新业务利息收支_基准情景!CF37:CF37)</f>
        <v>-0.16630858483353941</v>
      </c>
      <c r="E42" s="158">
        <f>SUM(新业务利息收支_优化情景!CF37:CF37)</f>
        <v>-0.16630822650020619</v>
      </c>
      <c r="F42" s="158">
        <f t="shared" si="0"/>
        <v>10.523769138309424</v>
      </c>
      <c r="G42" s="158">
        <f t="shared" si="1"/>
        <v>10.523769496642757</v>
      </c>
      <c r="H42" s="158">
        <f t="shared" si="2"/>
        <v>3.5833333322798921E-7</v>
      </c>
      <c r="I42" s="146">
        <f>SUM(业务净增量_基准情景!C36:C36)</f>
        <v>-464.18606971900772</v>
      </c>
      <c r="J42" s="146">
        <f>SUM(业务净增量_优化情景!C36:C36)</f>
        <v>-464.18506971900803</v>
      </c>
      <c r="K42" s="146">
        <f t="shared" si="3"/>
        <v>9.9999999969213604E-4</v>
      </c>
      <c r="L42" s="159">
        <f>AVERAGE(期末余额_基准情景!C36:C36)</f>
        <v>14452.201450945591</v>
      </c>
      <c r="M42" s="159">
        <f>AVERAGE(期末余额_优化情景!C36:C36)</f>
        <v>14452.202450945591</v>
      </c>
      <c r="N42" s="159">
        <f t="shared" si="6"/>
        <v>1.0000000002037268E-3</v>
      </c>
      <c r="O42" s="160">
        <f t="shared" si="4"/>
        <v>6.721639238378422E-4</v>
      </c>
      <c r="P42" s="160">
        <f t="shared" si="5"/>
        <v>6.721639002155123E-4</v>
      </c>
    </row>
    <row r="43" spans="2:16" ht="16.5">
      <c r="B43" s="21" t="str">
        <f>存量业务到期结构!B37</f>
        <v>对公通知存款</v>
      </c>
      <c r="C43" s="158">
        <f>SUM(存量业务利息收支!CH38:CH38)</f>
        <v>1.0921687469019947</v>
      </c>
      <c r="D43" s="158">
        <f>SUM(新业务利息收支_基准情景!CF38:CF38)</f>
        <v>0.54531946645463292</v>
      </c>
      <c r="E43" s="158">
        <f>SUM(新业务利息收支_优化情景!CF38:CF38)</f>
        <v>0.54532020812129967</v>
      </c>
      <c r="F43" s="158">
        <f t="shared" si="0"/>
        <v>1.6374882133566278</v>
      </c>
      <c r="G43" s="158">
        <f t="shared" si="1"/>
        <v>1.6374889550232945</v>
      </c>
      <c r="H43" s="158">
        <f t="shared" si="2"/>
        <v>7.4166666674813087E-7</v>
      </c>
      <c r="I43" s="146">
        <f>SUM(业务净增量_基准情景!C37:C37)</f>
        <v>-1.0313352759969803</v>
      </c>
      <c r="J43" s="146">
        <f>SUM(业务净增量_优化情景!C37:C37)</f>
        <v>-1.0303352759970039</v>
      </c>
      <c r="K43" s="146">
        <f t="shared" si="3"/>
        <v>9.9999999997635314E-4</v>
      </c>
      <c r="L43" s="159">
        <f>AVERAGE(期末余额_基准情景!C37:C37)</f>
        <v>735.26220196130294</v>
      </c>
      <c r="M43" s="159">
        <f>AVERAGE(期末余额_优化情景!C37:C37)</f>
        <v>735.26320196130291</v>
      </c>
      <c r="N43" s="159">
        <f t="shared" si="6"/>
        <v>9.9999999997635314E-4</v>
      </c>
      <c r="O43" s="160">
        <f t="shared" si="4"/>
        <v>2.0557667421608004E-3</v>
      </c>
      <c r="P43" s="160">
        <f t="shared" si="5"/>
        <v>2.0557648773165461E-3</v>
      </c>
    </row>
    <row r="44" spans="2:16" ht="16.5">
      <c r="B44" s="16" t="str">
        <f>存量业务到期结构!B38</f>
        <v>零售存款</v>
      </c>
      <c r="C44" s="158">
        <f>SUM(存量业务利息收支!CH39:CH39)</f>
        <v>12.427342029213406</v>
      </c>
      <c r="D44" s="158">
        <f>SUM(新业务利息收支_基准情景!CF39:CF39)</f>
        <v>0.74920853094775963</v>
      </c>
      <c r="E44" s="158">
        <f>SUM(新业务利息收支_优化情景!CF39:CF39)</f>
        <v>0.73109446312654391</v>
      </c>
      <c r="F44" s="158">
        <f t="shared" si="0"/>
        <v>13.176550560161166</v>
      </c>
      <c r="G44" s="158">
        <f t="shared" si="1"/>
        <v>13.15843649233995</v>
      </c>
      <c r="H44" s="158">
        <f t="shared" si="2"/>
        <v>-1.8114067821215718E-2</v>
      </c>
      <c r="I44" s="146">
        <f>SUM(业务净增量_基准情景!C38:C38)</f>
        <v>3.8264577541997866</v>
      </c>
      <c r="J44" s="146">
        <f>SUM(业务净增量_优化情景!C38:C38)</f>
        <v>-7.3842420538642273</v>
      </c>
      <c r="K44" s="146">
        <f t="shared" si="3"/>
        <v>-11.210699808064014</v>
      </c>
      <c r="L44" s="159">
        <f>AVERAGE(期末余额_基准情景!C38:C38)</f>
        <v>12828.406216191299</v>
      </c>
      <c r="M44" s="159">
        <f>AVERAGE(期末余额_优化情景!C38:C38)</f>
        <v>12817.195516383235</v>
      </c>
      <c r="N44" s="159">
        <f t="shared" si="6"/>
        <v>-11.210699808063509</v>
      </c>
      <c r="O44" s="160">
        <f t="shared" si="4"/>
        <v>9.4812789234017657E-4</v>
      </c>
      <c r="P44" s="160">
        <f t="shared" si="5"/>
        <v>9.4765263230373964E-4</v>
      </c>
    </row>
    <row r="45" spans="2:16" ht="16.5">
      <c r="B45" s="17" t="str">
        <f>存量业务到期结构!B39</f>
        <v>一般零售定期存款</v>
      </c>
      <c r="C45" s="158">
        <f>SUM(存量业务利息收支!CH40:CH40)</f>
        <v>3.3562398628336307</v>
      </c>
      <c r="D45" s="158">
        <f>SUM(新业务利息收支_基准情景!CF40:CF40)</f>
        <v>0.15459912055230118</v>
      </c>
      <c r="E45" s="158">
        <f>SUM(新业务利息收支_优化情景!CF40:CF40)</f>
        <v>0.1576647105171122</v>
      </c>
      <c r="F45" s="158">
        <f t="shared" si="0"/>
        <v>3.5108389833859319</v>
      </c>
      <c r="G45" s="158">
        <f t="shared" si="1"/>
        <v>3.513904573350743</v>
      </c>
      <c r="H45" s="158">
        <f t="shared" si="2"/>
        <v>3.0655899648110163E-3</v>
      </c>
      <c r="I45" s="146">
        <f>SUM(业务净增量_基准情景!C39:C39)</f>
        <v>32.689626291321247</v>
      </c>
      <c r="J45" s="146">
        <f>SUM(业务净增量_优化情景!C39:C39)</f>
        <v>35.959588920453001</v>
      </c>
      <c r="K45" s="146">
        <f t="shared" si="3"/>
        <v>3.2699626291317543</v>
      </c>
      <c r="L45" s="159">
        <f>AVERAGE(期末余额_基准情景!C39:C39)</f>
        <v>1672.6721073524216</v>
      </c>
      <c r="M45" s="159">
        <f>AVERAGE(期末余额_优化情景!C39:C39)</f>
        <v>1675.9420699815532</v>
      </c>
      <c r="N45" s="159">
        <f t="shared" si="6"/>
        <v>3.269962629131669</v>
      </c>
      <c r="O45" s="160">
        <f t="shared" si="4"/>
        <v>1.9374834027286064E-3</v>
      </c>
      <c r="P45" s="160">
        <f t="shared" si="5"/>
        <v>1.9353916102781727E-3</v>
      </c>
    </row>
    <row r="46" spans="2:16" ht="16.5">
      <c r="B46" s="17" t="str">
        <f>存量业务到期结构!B40</f>
        <v>零售结构性存款</v>
      </c>
      <c r="C46" s="158">
        <f>SUM(存量业务利息收支!CH41:CH41)</f>
        <v>3.1652035692083764</v>
      </c>
      <c r="D46" s="158">
        <f>SUM(新业务利息收支_基准情景!CF41:CF41)</f>
        <v>0.49680589638883726</v>
      </c>
      <c r="E46" s="158">
        <f>SUM(新业务利息收支_优化情景!CF41:CF41)</f>
        <v>0.48862742461107</v>
      </c>
      <c r="F46" s="158">
        <f t="shared" si="0"/>
        <v>3.6620094655972135</v>
      </c>
      <c r="G46" s="158">
        <f t="shared" si="1"/>
        <v>3.6538309938194464</v>
      </c>
      <c r="H46" s="158">
        <f t="shared" si="2"/>
        <v>-8.17847177776726E-3</v>
      </c>
      <c r="I46" s="146">
        <f>SUM(业务净增量_基准情景!C40:C40)</f>
        <v>26.519773333299781</v>
      </c>
      <c r="J46" s="146">
        <f>SUM(业务净增量_优化情景!C40:C40)</f>
        <v>21.214818666639985</v>
      </c>
      <c r="K46" s="146">
        <f t="shared" si="3"/>
        <v>-5.3049546666597962</v>
      </c>
      <c r="L46" s="159">
        <f>AVERAGE(期末余额_基准情景!C40:C40)</f>
        <v>1136.2393733332999</v>
      </c>
      <c r="M46" s="159">
        <f>AVERAGE(期末余额_优化情景!C40:C40)</f>
        <v>1130.9344186666401</v>
      </c>
      <c r="N46" s="159">
        <f t="shared" si="6"/>
        <v>-5.3049546666597962</v>
      </c>
      <c r="O46" s="160">
        <f t="shared" si="4"/>
        <v>2.9750037792348836E-3</v>
      </c>
      <c r="P46" s="160">
        <f t="shared" si="5"/>
        <v>2.9822835131274967E-3</v>
      </c>
    </row>
    <row r="47" spans="2:16" ht="16.5">
      <c r="B47" s="17" t="str">
        <f>存量业务到期结构!B41</f>
        <v>零售大额存单</v>
      </c>
      <c r="C47" s="158">
        <f>SUM(存量业务利息收支!CH42:CH42)</f>
        <v>2.5018152019259468</v>
      </c>
      <c r="D47" s="158">
        <f>SUM(新业务利息收支_基准情景!CF42:CF42)</f>
        <v>9.3157286512841553E-2</v>
      </c>
      <c r="E47" s="158">
        <f>SUM(新业务利息收支_优化情景!CF42:CF42)</f>
        <v>8.0155533837915544E-2</v>
      </c>
      <c r="F47" s="158">
        <f t="shared" si="0"/>
        <v>2.5949724884387884</v>
      </c>
      <c r="G47" s="158">
        <f t="shared" si="1"/>
        <v>2.5819707357638624</v>
      </c>
      <c r="H47" s="158">
        <f t="shared" si="2"/>
        <v>-1.3001752674926009E-2</v>
      </c>
      <c r="I47" s="146">
        <f>SUM(业务净增量_基准情景!C41:C41)</f>
        <v>30.648236997299932</v>
      </c>
      <c r="J47" s="146">
        <f>SUM(业务净增量_优化情景!C41:C41)</f>
        <v>21.470529226763915</v>
      </c>
      <c r="K47" s="146">
        <f t="shared" si="3"/>
        <v>-9.1777077705360171</v>
      </c>
      <c r="L47" s="159">
        <f>AVERAGE(期末余额_基准情景!C41:C41)</f>
        <v>860.09772767929996</v>
      </c>
      <c r="M47" s="159">
        <f>AVERAGE(期末余额_优化情景!C41:C41)</f>
        <v>850.92001990876395</v>
      </c>
      <c r="N47" s="159">
        <f t="shared" si="6"/>
        <v>-9.1777077705360171</v>
      </c>
      <c r="O47" s="160">
        <f t="shared" si="4"/>
        <v>2.7849849418396418E-3</v>
      </c>
      <c r="P47" s="160">
        <f t="shared" si="5"/>
        <v>2.8009184723366953E-3</v>
      </c>
    </row>
    <row r="48" spans="2:16" ht="16.5">
      <c r="B48" s="21" t="str">
        <f>存量业务到期结构!B42</f>
        <v>零售活期存款</v>
      </c>
      <c r="C48" s="158">
        <f>SUM(存量业务利息收支!CH43:CH43)</f>
        <v>3.3770716966738399</v>
      </c>
      <c r="D48" s="158">
        <f>SUM(新业务利息收支_基准情景!CF43:CF43)</f>
        <v>-9.7594411575796184E-3</v>
      </c>
      <c r="E48" s="158">
        <f>SUM(新业务利息收支_优化情景!CF43:CF43)</f>
        <v>-9.7592578242462792E-3</v>
      </c>
      <c r="F48" s="158">
        <f t="shared" si="0"/>
        <v>3.3673122555162602</v>
      </c>
      <c r="G48" s="158">
        <f t="shared" si="1"/>
        <v>3.3673124388495936</v>
      </c>
      <c r="H48" s="158">
        <f t="shared" si="2"/>
        <v>1.8333333333918345E-7</v>
      </c>
      <c r="I48" s="146">
        <f>SUM(业务净增量_基准情景!C42:C42)</f>
        <v>-88.378533734379744</v>
      </c>
      <c r="J48" s="146">
        <f>SUM(业务净增量_优化情景!C42:C42)</f>
        <v>-88.37753373437971</v>
      </c>
      <c r="K48" s="146">
        <f t="shared" si="3"/>
        <v>1.0000000000331966E-3</v>
      </c>
      <c r="L48" s="159">
        <f>AVERAGE(期末余额_基准情景!C42:C42)</f>
        <v>9121.8170026488206</v>
      </c>
      <c r="M48" s="159">
        <f>AVERAGE(期末余额_优化情景!C42:C42)</f>
        <v>9121.8180026488208</v>
      </c>
      <c r="N48" s="159">
        <f t="shared" si="6"/>
        <v>1.0000000002037268E-3</v>
      </c>
      <c r="O48" s="160">
        <f t="shared" si="4"/>
        <v>3.4075318929973811E-4</v>
      </c>
      <c r="P48" s="160">
        <f t="shared" si="5"/>
        <v>3.4075317049620354E-4</v>
      </c>
    </row>
    <row r="49" spans="2:16" ht="16.5">
      <c r="B49" s="21" t="str">
        <f>存量业务到期结构!B43</f>
        <v>零售通知存款</v>
      </c>
      <c r="C49" s="158">
        <f>SUM(存量业务利息收支!CH44:CH44)</f>
        <v>2.7011698571613337E-2</v>
      </c>
      <c r="D49" s="158">
        <f>SUM(新业务利息收支_基准情景!CF44:CF44)</f>
        <v>1.4405668651359118E-2</v>
      </c>
      <c r="E49" s="158">
        <f>SUM(新业务利息收支_优化情景!CF44:CF44)</f>
        <v>1.4406051984692461E-2</v>
      </c>
      <c r="F49" s="158">
        <f t="shared" si="0"/>
        <v>4.1417367222972457E-2</v>
      </c>
      <c r="G49" s="158">
        <f t="shared" si="1"/>
        <v>4.1417750556305796E-2</v>
      </c>
      <c r="H49" s="158">
        <f t="shared" si="2"/>
        <v>3.8333333334319986E-7</v>
      </c>
      <c r="I49" s="146">
        <f>SUM(业务净增量_基准情景!C43:C43)</f>
        <v>2.34735486665857</v>
      </c>
      <c r="J49" s="146">
        <f>SUM(业务净增量_优化情景!C43:C43)</f>
        <v>2.3483548666585961</v>
      </c>
      <c r="K49" s="146">
        <f t="shared" si="3"/>
        <v>1.0000000000260911E-3</v>
      </c>
      <c r="L49" s="159">
        <f>AVERAGE(期末余额_基准情景!C43:C43)</f>
        <v>37.580005177458567</v>
      </c>
      <c r="M49" s="159">
        <f>AVERAGE(期末余额_优化情景!C43:C43)</f>
        <v>37.581005177458593</v>
      </c>
      <c r="N49" s="159">
        <f t="shared" si="6"/>
        <v>1.0000000000260911E-3</v>
      </c>
      <c r="O49" s="160">
        <f t="shared" si="4"/>
        <v>1.0173339710197963E-3</v>
      </c>
      <c r="P49" s="160">
        <f t="shared" si="5"/>
        <v>1.0173163161482975E-3</v>
      </c>
    </row>
    <row r="50" spans="2:16" ht="15">
      <c r="B50" s="15" t="str">
        <f>存量业务到期结构!B44</f>
        <v>同业和其他金融机构存放款项</v>
      </c>
      <c r="C50" s="158">
        <f>SUM(存量业务利息收支!CH45:CH45)</f>
        <v>8.2961197647764564</v>
      </c>
      <c r="D50" s="158">
        <f>SUM(新业务利息收支_基准情景!CF45:CF45)</f>
        <v>0.2093950647702584</v>
      </c>
      <c r="E50" s="158">
        <f>SUM(新业务利息收支_优化情景!CF45:CF45)</f>
        <v>0.20775606461949497</v>
      </c>
      <c r="F50" s="158">
        <f t="shared" si="0"/>
        <v>8.5055148295467156</v>
      </c>
      <c r="G50" s="158">
        <f t="shared" si="1"/>
        <v>8.5038758293959518</v>
      </c>
      <c r="H50" s="158">
        <f t="shared" si="2"/>
        <v>-1.6390001507634311E-3</v>
      </c>
      <c r="I50" s="146">
        <f>SUM(业务净增量_基准情景!C44:C44)</f>
        <v>15.39347353050016</v>
      </c>
      <c r="J50" s="146">
        <f>SUM(业务净增量_优化情景!C44:C44)</f>
        <v>14.237032247608312</v>
      </c>
      <c r="K50" s="146">
        <f t="shared" si="3"/>
        <v>-1.1564412828918478</v>
      </c>
      <c r="L50" s="159">
        <f>AVERAGE(期末余额_基准情景!C44:C44)</f>
        <v>4605.2361640926001</v>
      </c>
      <c r="M50" s="159">
        <f>AVERAGE(期末余额_优化情景!C44:C44)</f>
        <v>4604.0797228097081</v>
      </c>
      <c r="N50" s="159">
        <f t="shared" si="6"/>
        <v>-1.1564412828920467</v>
      </c>
      <c r="O50" s="160">
        <f t="shared" si="4"/>
        <v>1.7048516467537346E-3</v>
      </c>
      <c r="P50" s="160">
        <f t="shared" si="5"/>
        <v>1.7049512622332736E-3</v>
      </c>
    </row>
    <row r="51" spans="2:16" ht="16.5">
      <c r="B51" s="21" t="str">
        <f>存量业务到期结构!B45</f>
        <v>同业存放活期</v>
      </c>
      <c r="C51" s="158">
        <f>SUM(存量业务利息收支!CH46:CH46)</f>
        <v>4.616475833039642</v>
      </c>
      <c r="D51" s="158">
        <f>SUM(新业务利息收支_基准情景!CF46:CF46)</f>
        <v>1.3674215271400178E-2</v>
      </c>
      <c r="E51" s="158">
        <f>SUM(新业务利息收支_优化情景!CF46:CF46)</f>
        <v>1.3674923604733472E-2</v>
      </c>
      <c r="F51" s="158">
        <f t="shared" si="0"/>
        <v>4.6301500483110418</v>
      </c>
      <c r="G51" s="158">
        <f t="shared" si="1"/>
        <v>4.6301507566443751</v>
      </c>
      <c r="H51" s="158">
        <f t="shared" si="2"/>
        <v>7.0833333329356485E-7</v>
      </c>
      <c r="I51" s="146">
        <f>SUM(业务净增量_基准情景!C45:C45)</f>
        <v>19.304774500800249</v>
      </c>
      <c r="J51" s="146">
        <f>SUM(业务净增量_优化情景!C45:C45)</f>
        <v>19.305774500800194</v>
      </c>
      <c r="K51" s="146">
        <f t="shared" si="3"/>
        <v>9.9999999994437871E-4</v>
      </c>
      <c r="L51" s="159">
        <f>AVERAGE(期末余额_基准情景!C45:C45)</f>
        <v>3277.9935978229005</v>
      </c>
      <c r="M51" s="159">
        <f>AVERAGE(期末余额_优化情景!C45:C45)</f>
        <v>3277.9945978229002</v>
      </c>
      <c r="N51" s="159">
        <f t="shared" si="6"/>
        <v>9.9999999974897946E-4</v>
      </c>
      <c r="O51" s="160">
        <f t="shared" si="4"/>
        <v>1.3038416740099848E-3</v>
      </c>
      <c r="P51" s="160">
        <f t="shared" si="5"/>
        <v>1.3038414757193834E-3</v>
      </c>
    </row>
    <row r="52" spans="2:16" ht="16.5">
      <c r="B52" s="17" t="str">
        <f>存量业务到期结构!B46</f>
        <v>同业存放定期</v>
      </c>
      <c r="C52" s="158">
        <f>SUM(存量业务利息收支!CH47:CH47)</f>
        <v>3.6796439317368135</v>
      </c>
      <c r="D52" s="158">
        <f>SUM(新业务利息收支_基准情景!CF47:CF47)</f>
        <v>0.19572084949885823</v>
      </c>
      <c r="E52" s="158">
        <f>SUM(新业务利息收支_优化情景!CF47:CF47)</f>
        <v>0.19408114101476151</v>
      </c>
      <c r="F52" s="158">
        <f t="shared" si="0"/>
        <v>3.8753647812356715</v>
      </c>
      <c r="G52" s="158">
        <f t="shared" si="1"/>
        <v>3.8737250727515748</v>
      </c>
      <c r="H52" s="158">
        <f t="shared" si="2"/>
        <v>-1.6397084840967246E-3</v>
      </c>
      <c r="I52" s="146">
        <f>SUM(业务净增量_基准情景!C46:C46)</f>
        <v>-3.9113009703000898</v>
      </c>
      <c r="J52" s="146">
        <f>SUM(业务净增量_优化情景!C46:C46)</f>
        <v>-5.0687422531918855</v>
      </c>
      <c r="K52" s="146">
        <f t="shared" si="3"/>
        <v>-1.1574412828917957</v>
      </c>
      <c r="L52" s="159">
        <f>AVERAGE(期末余额_基准情景!C46:C46)</f>
        <v>1327.2425662696996</v>
      </c>
      <c r="M52" s="159">
        <f>AVERAGE(期末余额_优化情景!C46:C46)</f>
        <v>1326.0851249868078</v>
      </c>
      <c r="N52" s="159">
        <f t="shared" si="6"/>
        <v>-1.1574412828917957</v>
      </c>
      <c r="O52" s="160">
        <f t="shared" si="4"/>
        <v>2.6952569854038176E-3</v>
      </c>
      <c r="P52" s="160">
        <f t="shared" si="5"/>
        <v>2.6964680876252391E-3</v>
      </c>
    </row>
    <row r="53" spans="2:16" ht="15">
      <c r="B53" s="15" t="str">
        <f>存量业务到期结构!B47</f>
        <v>拆入资金</v>
      </c>
      <c r="C53" s="158">
        <f>SUM(存量业务利息收支!CH48:CH48)</f>
        <v>0.8892006219243338</v>
      </c>
      <c r="D53" s="158">
        <f>SUM(新业务利息收支_基准情景!CF48:CF48)</f>
        <v>0.76603516051905007</v>
      </c>
      <c r="E53" s="158">
        <f>SUM(新业务利息收支_优化情景!CF48:CF48)</f>
        <v>0.78202717854500259</v>
      </c>
      <c r="F53" s="158">
        <f t="shared" si="0"/>
        <v>1.6552357824433839</v>
      </c>
      <c r="G53" s="158">
        <f t="shared" si="1"/>
        <v>1.6712278004693364</v>
      </c>
      <c r="H53" s="158">
        <f t="shared" si="2"/>
        <v>1.5992018025952515E-2</v>
      </c>
      <c r="I53" s="146">
        <f>SUM(业务净增量_基准情景!C47:C47)</f>
        <v>284.28254268360001</v>
      </c>
      <c r="J53" s="146">
        <f>SUM(业务净增量_优化情景!C47:C47)</f>
        <v>298.49766981777998</v>
      </c>
      <c r="K53" s="146">
        <f t="shared" si="3"/>
        <v>14.215127134179966</v>
      </c>
      <c r="L53" s="159">
        <f>AVERAGE(期末余额_基准情景!C47:C47)</f>
        <v>849.42014268360003</v>
      </c>
      <c r="M53" s="159">
        <f>AVERAGE(期末余额_优化情景!C47:C47)</f>
        <v>863.63526981778</v>
      </c>
      <c r="N53" s="159">
        <f t="shared" si="6"/>
        <v>14.215127134179966</v>
      </c>
      <c r="O53" s="160">
        <f t="shared" si="4"/>
        <v>1.7987682140400952E-3</v>
      </c>
      <c r="P53" s="160">
        <f t="shared" si="5"/>
        <v>1.7862538385484653E-3</v>
      </c>
    </row>
    <row r="54" spans="2:16" ht="15">
      <c r="B54" s="15" t="str">
        <f>存量业务到期结构!B48</f>
        <v>卖出回购金融资产</v>
      </c>
      <c r="C54" s="158">
        <f>SUM(存量业务利息收支!CH49:CH49)</f>
        <v>0.74472789677094164</v>
      </c>
      <c r="D54" s="158">
        <f>SUM(新业务利息收支_基准情景!CF49:CF49)</f>
        <v>0.51386765537592627</v>
      </c>
      <c r="E54" s="158">
        <f>SUM(新业务利息收支_优化情景!CF49:CF49)</f>
        <v>0.5396822382761155</v>
      </c>
      <c r="F54" s="158">
        <f t="shared" si="0"/>
        <v>1.2585955521468679</v>
      </c>
      <c r="G54" s="158">
        <f t="shared" si="1"/>
        <v>1.2844101350470571</v>
      </c>
      <c r="H54" s="158">
        <f t="shared" si="2"/>
        <v>2.5814582900189231E-2</v>
      </c>
      <c r="I54" s="146">
        <f>SUM(业务净增量_基准情景!C48:C48)</f>
        <v>129.96460173609972</v>
      </c>
      <c r="J54" s="146">
        <f>SUM(业务净增量_优化情景!C48:C48)</f>
        <v>155.95952208332</v>
      </c>
      <c r="K54" s="146">
        <f t="shared" si="3"/>
        <v>25.994920347220273</v>
      </c>
      <c r="L54" s="159">
        <f>AVERAGE(期末余额_基准情景!C48:C48)</f>
        <v>642.38184351219979</v>
      </c>
      <c r="M54" s="159">
        <f>AVERAGE(期末余额_优化情景!C48:C48)</f>
        <v>668.37676385941995</v>
      </c>
      <c r="N54" s="159">
        <f t="shared" si="6"/>
        <v>25.994920347220159</v>
      </c>
      <c r="O54" s="160">
        <f t="shared" si="4"/>
        <v>1.8085512867581038E-3</v>
      </c>
      <c r="P54" s="160">
        <f t="shared" si="5"/>
        <v>1.7738638138494931E-3</v>
      </c>
    </row>
    <row r="55" spans="2:16" ht="16.5">
      <c r="B55" s="17" t="str">
        <f>存量业务到期结构!B49</f>
        <v>卖出回购债券</v>
      </c>
      <c r="C55" s="158">
        <f>SUM(存量业务利息收支!CH50:CH50)</f>
        <v>0.45792925291800218</v>
      </c>
      <c r="D55" s="158">
        <f>SUM(新业务利息收支_基准情景!CF50:CF50)</f>
        <v>0.4319081901608221</v>
      </c>
      <c r="E55" s="158">
        <f>SUM(新业务利息收支_优化情景!CF50:CF50)</f>
        <v>0.45717684208190712</v>
      </c>
      <c r="F55" s="158">
        <f t="shared" si="0"/>
        <v>0.88983744307882429</v>
      </c>
      <c r="G55" s="158">
        <f t="shared" si="1"/>
        <v>0.91510609499990925</v>
      </c>
      <c r="H55" s="158">
        <f t="shared" si="2"/>
        <v>2.5268651921085017E-2</v>
      </c>
      <c r="I55" s="146">
        <f>SUM(业务净增量_基准情景!C49:C49)</f>
        <v>127.34913303639973</v>
      </c>
      <c r="J55" s="146">
        <f>SUM(业务净增量_优化情景!C49:C49)</f>
        <v>152.81995964368002</v>
      </c>
      <c r="K55" s="146">
        <f t="shared" si="3"/>
        <v>25.470826607280287</v>
      </c>
      <c r="L55" s="159">
        <f>AVERAGE(期末余额_基准情景!C49:C49)</f>
        <v>485.10389104599972</v>
      </c>
      <c r="M55" s="159">
        <f>AVERAGE(期末余额_优化情景!C49:C49)</f>
        <v>510.57471765328</v>
      </c>
      <c r="N55" s="159">
        <f t="shared" si="6"/>
        <v>25.470826607280287</v>
      </c>
      <c r="O55" s="160">
        <f t="shared" si="4"/>
        <v>1.6932216462430933E-3</v>
      </c>
      <c r="P55" s="160">
        <f t="shared" si="5"/>
        <v>1.6544362445989362E-3</v>
      </c>
    </row>
    <row r="56" spans="2:16" ht="16.5">
      <c r="B56" s="17" t="str">
        <f>存量业务到期结构!B50</f>
        <v>卖出回购票据</v>
      </c>
      <c r="C56" s="158">
        <f>SUM(存量业务利息收支!CH51:CH51)</f>
        <v>0.28679864385293952</v>
      </c>
      <c r="D56" s="158">
        <f>SUM(新业务利息收支_基准情景!CF51:CF51)</f>
        <v>8.1959465215104152E-2</v>
      </c>
      <c r="E56" s="158">
        <f>SUM(新业务利息收支_优化情景!CF51:CF51)</f>
        <v>8.2505396194208339E-2</v>
      </c>
      <c r="F56" s="158">
        <f t="shared" si="0"/>
        <v>0.36875810906804368</v>
      </c>
      <c r="G56" s="158">
        <f t="shared" si="1"/>
        <v>0.36930404004714784</v>
      </c>
      <c r="H56" s="158">
        <f t="shared" si="2"/>
        <v>5.4593097910418664E-4</v>
      </c>
      <c r="I56" s="146">
        <f>SUM(业务净增量_基准情景!C50:C50)</f>
        <v>2.6154686996999885</v>
      </c>
      <c r="J56" s="146">
        <f>SUM(业务净增量_优化情景!C50:C50)</f>
        <v>3.1395624396400024</v>
      </c>
      <c r="K56" s="146">
        <f t="shared" si="3"/>
        <v>0.52409373994001385</v>
      </c>
      <c r="L56" s="159">
        <f>AVERAGE(期末余额_基准情景!C50:C50)</f>
        <v>157.27795246619999</v>
      </c>
      <c r="M56" s="159">
        <f>AVERAGE(期末余额_优化情景!C50:C50)</f>
        <v>157.80204620614001</v>
      </c>
      <c r="N56" s="159">
        <f t="shared" si="6"/>
        <v>0.52409373994001385</v>
      </c>
      <c r="O56" s="160">
        <f t="shared" si="4"/>
        <v>2.1642709314348848E-3</v>
      </c>
      <c r="P56" s="160">
        <f t="shared" si="5"/>
        <v>2.1602764042823542E-3</v>
      </c>
    </row>
    <row r="57" spans="2:16" ht="15">
      <c r="B57" s="15" t="str">
        <f>存量业务到期结构!B51</f>
        <v>应付债券</v>
      </c>
      <c r="C57" s="158">
        <f>SUM(存量业务利息收支!CH52:CH52)</f>
        <v>11.971645954</v>
      </c>
      <c r="D57" s="158">
        <f>SUM(新业务利息收支_基准情景!CF52:CF52)</f>
        <v>-2.0369658601058244E-2</v>
      </c>
      <c r="E57" s="158">
        <f>SUM(新业务利息收支_优化情景!CF52:CF52)</f>
        <v>-9.9888391982913272E-2</v>
      </c>
      <c r="F57" s="158">
        <f t="shared" si="0"/>
        <v>11.951276295398941</v>
      </c>
      <c r="G57" s="158">
        <f t="shared" si="1"/>
        <v>11.871757562017086</v>
      </c>
      <c r="H57" s="158">
        <f t="shared" si="2"/>
        <v>-7.9518733381855028E-2</v>
      </c>
      <c r="I57" s="146">
        <f>SUM(业务净增量_基准情景!C51:C51)</f>
        <v>-198.94918118384476</v>
      </c>
      <c r="J57" s="146">
        <f>SUM(业务净增量_优化情景!C51:C51)</f>
        <v>-251.96140543841477</v>
      </c>
      <c r="K57" s="146">
        <f t="shared" si="3"/>
        <v>-53.012224254570015</v>
      </c>
      <c r="L57" s="159">
        <f>AVERAGE(期末余额_基准情景!C51:C51)</f>
        <v>3347.350818816155</v>
      </c>
      <c r="M57" s="159">
        <f>AVERAGE(期末余额_优化情景!C51:C51)</f>
        <v>3294.3385945615851</v>
      </c>
      <c r="N57" s="159">
        <f t="shared" si="6"/>
        <v>-53.012224254569901</v>
      </c>
      <c r="O57" s="160">
        <f t="shared" si="4"/>
        <v>3.2957248722142157E-3</v>
      </c>
      <c r="P57" s="160">
        <f t="shared" si="5"/>
        <v>3.3264781768190719E-3</v>
      </c>
    </row>
    <row r="58" spans="2:16" ht="16.5">
      <c r="B58" s="17" t="str">
        <f>存量业务到期结构!B52</f>
        <v>次级定期债券</v>
      </c>
      <c r="C58" s="158">
        <f>SUM(存量业务利息收支!CH53:CH53)</f>
        <v>1.1096666666666666</v>
      </c>
      <c r="D58" s="158">
        <f>SUM(新业务利息收支_基准情景!CF53:CF53)</f>
        <v>-2.5842741679213037E-3</v>
      </c>
      <c r="E58" s="158">
        <f>SUM(新业务利息收支_优化情景!CF53:CF53)</f>
        <v>-2.5861810012546378E-3</v>
      </c>
      <c r="F58" s="158">
        <f t="shared" si="0"/>
        <v>1.1070823924987452</v>
      </c>
      <c r="G58" s="158">
        <f t="shared" si="1"/>
        <v>1.107080485665412</v>
      </c>
      <c r="H58" s="158">
        <f t="shared" si="2"/>
        <v>-1.9068333333340654E-6</v>
      </c>
      <c r="I58" s="146">
        <f>SUM(业务净增量_基准情景!C52:C52)</f>
        <v>-1.3552700819445695</v>
      </c>
      <c r="J58" s="146">
        <f>SUM(业务净增量_优化情景!C52:C52)</f>
        <v>-1.3562700819445701</v>
      </c>
      <c r="K58" s="146">
        <f t="shared" si="3"/>
        <v>-1.000000000000556E-3</v>
      </c>
      <c r="L58" s="159">
        <f>AVERAGE(期末余额_基准情景!C52:C52)</f>
        <v>228.64472991805542</v>
      </c>
      <c r="M58" s="159">
        <f>AVERAGE(期末余额_优化情景!C52:C52)</f>
        <v>228.64372991805544</v>
      </c>
      <c r="N58" s="159">
        <f t="shared" si="6"/>
        <v>-9.9999999997635314E-4</v>
      </c>
      <c r="O58" s="160">
        <f t="shared" si="4"/>
        <v>4.469476330491543E-3</v>
      </c>
      <c r="P58" s="160">
        <f t="shared" si="5"/>
        <v>4.4694881800291849E-3</v>
      </c>
    </row>
    <row r="59" spans="2:16" ht="16.5">
      <c r="B59" s="17" t="str">
        <f>存量业务到期结构!B53</f>
        <v>长期债券</v>
      </c>
      <c r="C59" s="158">
        <f>SUM(存量业务利息收支!CH54:CH54)</f>
        <v>2.8224999999999998</v>
      </c>
      <c r="D59" s="158">
        <f>SUM(新业务利息收支_基准情景!CF54:CF54)</f>
        <v>-3.1139263160286843E-2</v>
      </c>
      <c r="E59" s="158">
        <f>SUM(新业务利息收支_优化情景!CF54:CF54)</f>
        <v>-3.1140753326953489E-2</v>
      </c>
      <c r="F59" s="158">
        <f t="shared" si="0"/>
        <v>2.7913607368397129</v>
      </c>
      <c r="G59" s="158">
        <f t="shared" si="1"/>
        <v>2.7913592466730464</v>
      </c>
      <c r="H59" s="158">
        <f t="shared" si="2"/>
        <v>-1.4901666666455871E-6</v>
      </c>
      <c r="I59" s="146">
        <f>SUM(业务净增量_基准情景!C53:C53)</f>
        <v>-20.896496920000118</v>
      </c>
      <c r="J59" s="146">
        <f>SUM(业务净增量_优化情景!C53:C53)</f>
        <v>-20.897496920000101</v>
      </c>
      <c r="K59" s="146">
        <f t="shared" si="3"/>
        <v>-9.9999999998345857E-4</v>
      </c>
      <c r="L59" s="159">
        <f>AVERAGE(期末余额_基准情景!C53:C53)</f>
        <v>779.10350307999988</v>
      </c>
      <c r="M59" s="159">
        <f>AVERAGE(期末余额_优化情景!C53:C53)</f>
        <v>779.10250307999991</v>
      </c>
      <c r="N59" s="159">
        <f t="shared" si="6"/>
        <v>-9.9999999997635314E-4</v>
      </c>
      <c r="O59" s="160">
        <f t="shared" si="4"/>
        <v>3.307186618945494E-3</v>
      </c>
      <c r="P59" s="160">
        <f t="shared" si="5"/>
        <v>3.3071890982702941E-3</v>
      </c>
    </row>
    <row r="60" spans="2:16" ht="16.5">
      <c r="B60" s="17" t="str">
        <f>存量业务到期结构!B54</f>
        <v>同业存单</v>
      </c>
      <c r="C60" s="158">
        <f>SUM(存量业务利息收支!CH55:CH55)</f>
        <v>8.0394792873333323</v>
      </c>
      <c r="D60" s="158">
        <f>SUM(新业务利息收支_基准情景!CF55:CF55)</f>
        <v>1.3353878727149902E-2</v>
      </c>
      <c r="E60" s="158">
        <f>SUM(新业务利息收支_优化情景!CF55:CF55)</f>
        <v>-6.6161457654705144E-2</v>
      </c>
      <c r="F60" s="158">
        <f t="shared" si="0"/>
        <v>8.0528331660604824</v>
      </c>
      <c r="G60" s="158">
        <f t="shared" si="1"/>
        <v>7.9733178296786269</v>
      </c>
      <c r="H60" s="158">
        <f t="shared" si="2"/>
        <v>-7.951533638185504E-2</v>
      </c>
      <c r="I60" s="146">
        <f>SUM(业务净增量_基准情景!C54:C54)</f>
        <v>-176.69741418190006</v>
      </c>
      <c r="J60" s="146">
        <f>SUM(业务净增量_优化情景!C54:C54)</f>
        <v>-229.70763843647009</v>
      </c>
      <c r="K60" s="146">
        <f t="shared" si="3"/>
        <v>-53.010224254570034</v>
      </c>
      <c r="L60" s="159">
        <f>AVERAGE(期末余额_基准情景!C54:C54)</f>
        <v>2339.6025858180997</v>
      </c>
      <c r="M60" s="159">
        <f>AVERAGE(期末余额_优化情景!C54:C54)</f>
        <v>2286.5923615635297</v>
      </c>
      <c r="N60" s="159">
        <f t="shared" si="6"/>
        <v>-53.010224254569948</v>
      </c>
      <c r="O60" s="160">
        <f t="shared" si="4"/>
        <v>3.1771996261406249E-3</v>
      </c>
      <c r="P60" s="160">
        <f t="shared" si="5"/>
        <v>3.2187572269774811E-3</v>
      </c>
    </row>
    <row r="61" spans="2:16" ht="15">
      <c r="B61" s="15" t="str">
        <f>存量业务到期结构!B55</f>
        <v>向央行借款</v>
      </c>
      <c r="C61" s="158">
        <f>SUM(存量业务利息收支!CH56:CH56)</f>
        <v>8.2572346083456942</v>
      </c>
      <c r="D61" s="158">
        <f>SUM(新业务利息收支_基准情景!CF56:CF56)</f>
        <v>0.37175428210013345</v>
      </c>
      <c r="E61" s="158">
        <f>SUM(新业务利息收支_优化情景!CF56:CF56)</f>
        <v>0.37175561543346664</v>
      </c>
      <c r="F61" s="158">
        <f t="shared" si="0"/>
        <v>8.628988890445827</v>
      </c>
      <c r="G61" s="158">
        <f t="shared" si="1"/>
        <v>8.6289902237791605</v>
      </c>
      <c r="H61" s="158">
        <f t="shared" si="2"/>
        <v>1.333333333186637E-6</v>
      </c>
      <c r="I61" s="146">
        <f>SUM(业务净增量_基准情景!C55:C55)</f>
        <v>-165.72696560429995</v>
      </c>
      <c r="J61" s="146">
        <f>SUM(业务净增量_优化情景!C55:C55)</f>
        <v>-165.72596560430003</v>
      </c>
      <c r="K61" s="146">
        <f t="shared" si="3"/>
        <v>9.9999999991950972E-4</v>
      </c>
      <c r="L61" s="159">
        <f>AVERAGE(期末余额_基准情景!C55:C55)</f>
        <v>3215.3928742781004</v>
      </c>
      <c r="M61" s="159">
        <f>AVERAGE(期末余额_优化情景!C55:C55)</f>
        <v>3215.3938742781002</v>
      </c>
      <c r="N61" s="159">
        <f t="shared" si="6"/>
        <v>9.9999999974897946E-4</v>
      </c>
      <c r="O61" s="160">
        <f t="shared" si="4"/>
        <v>2.4772153281722963E-3</v>
      </c>
      <c r="P61" s="160">
        <f t="shared" si="5"/>
        <v>2.4772149405227119E-3</v>
      </c>
    </row>
    <row r="63" spans="2:16">
      <c r="C63" s="166">
        <f>C10-C35</f>
        <v>133.78035653382815</v>
      </c>
      <c r="D63" s="166">
        <f t="shared" ref="D63:H63" si="7">D10-D35</f>
        <v>1.2728117209504726</v>
      </c>
      <c r="E63" s="166">
        <f t="shared" si="7"/>
        <v>1.3741552411602971</v>
      </c>
      <c r="F63" s="166">
        <f t="shared" si="7"/>
        <v>135.0531682547786</v>
      </c>
      <c r="G63" s="166">
        <f>G10-G35</f>
        <v>135.15451177498846</v>
      </c>
      <c r="H63" s="166">
        <f t="shared" si="7"/>
        <v>0.10134352020982451</v>
      </c>
    </row>
  </sheetData>
  <mergeCells count="2">
    <mergeCell ref="C8:E8"/>
    <mergeCell ref="L8:M8"/>
  </mergeCells>
  <phoneticPr fontId="19" type="noConversion"/>
  <hyperlinks>
    <hyperlink ref="A1" location="目录!A1" display="目录"/>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FFFF00"/>
  </sheetPr>
  <dimension ref="A1:AO63"/>
  <sheetViews>
    <sheetView zoomScale="90" zoomScaleNormal="90" workbookViewId="0">
      <pane xSplit="2" ySplit="9" topLeftCell="C22" activePane="bottomRight" state="frozen"/>
      <selection pane="topRight" activeCell="C1" sqref="C1"/>
      <selection pane="bottomLeft" activeCell="A10" sqref="A10"/>
      <selection pane="bottomRight" activeCell="H5" sqref="H5"/>
    </sheetView>
  </sheetViews>
  <sheetFormatPr defaultRowHeight="13.5"/>
  <cols>
    <col min="1" max="1" width="9.375" customWidth="1"/>
    <col min="2" max="2" width="32.875" bestFit="1" customWidth="1"/>
    <col min="3" max="4" width="13.125" customWidth="1"/>
    <col min="5" max="5" width="15.375" customWidth="1"/>
    <col min="6" max="12" width="13.125" customWidth="1"/>
    <col min="13" max="13" width="14.75" customWidth="1"/>
    <col min="14" max="15" width="13.125" customWidth="1"/>
    <col min="16" max="16" width="11.5" customWidth="1"/>
    <col min="33" max="33" width="11.625" bestFit="1" customWidth="1"/>
  </cols>
  <sheetData>
    <row r="1" spans="1:41">
      <c r="A1" s="27" t="s">
        <v>31</v>
      </c>
      <c r="B1" t="s">
        <v>437</v>
      </c>
    </row>
    <row r="3" spans="1:41" ht="16.5">
      <c r="B3" s="13"/>
      <c r="C3" s="23" t="s">
        <v>411</v>
      </c>
      <c r="D3" s="23" t="s">
        <v>412</v>
      </c>
      <c r="E3" s="23" t="s">
        <v>416</v>
      </c>
      <c r="G3" s="191" t="s">
        <v>460</v>
      </c>
      <c r="H3" s="191" t="s">
        <v>461</v>
      </c>
      <c r="I3" s="191" t="s">
        <v>462</v>
      </c>
      <c r="M3" s="167" t="s">
        <v>441</v>
      </c>
      <c r="N3" s="168">
        <f>period_num</f>
        <v>13</v>
      </c>
    </row>
    <row r="4" spans="1:41" ht="16.5">
      <c r="B4" s="21" t="s">
        <v>409</v>
      </c>
      <c r="C4" s="115">
        <f>SUM(存量业务利息收支!CH58:CK58)</f>
        <v>526.97323580982754</v>
      </c>
      <c r="D4" s="115">
        <f>SUM(存量业务利息收支!CH58:CK58)</f>
        <v>526.97323580982754</v>
      </c>
      <c r="E4" s="115">
        <f>D4-C4</f>
        <v>0</v>
      </c>
      <c r="F4" s="121"/>
      <c r="G4" s="484">
        <f>SUM(存量业务利息收支!CI58:CT58)</f>
        <v>1527.7229699935515</v>
      </c>
      <c r="H4" s="484">
        <f>SUM(存量业务利息收支!CI58:CT58)</f>
        <v>1527.7229699935515</v>
      </c>
      <c r="I4" s="115">
        <f>H4-G4</f>
        <v>0</v>
      </c>
      <c r="M4" s="167" t="s">
        <v>448</v>
      </c>
      <c r="N4" s="168" t="str">
        <f>LEFT(ADDRESS(3,MATCH(N3,存量业务利息收支!$CH$4:$DU$4,0)+85,4,1),2)</f>
        <v>CT</v>
      </c>
    </row>
    <row r="5" spans="1:41" ht="16.5">
      <c r="B5" s="21" t="s">
        <v>373</v>
      </c>
      <c r="C5" s="115">
        <f>SUM(新业务利息收支_基准情景!CF58:CI58)</f>
        <v>12.596025405128852</v>
      </c>
      <c r="D5" s="115">
        <f>SUM(新业务利息收支_优化情景!CF58:CI58)</f>
        <v>14.321492457840007</v>
      </c>
      <c r="E5" s="115">
        <f>D5-C5</f>
        <v>1.7254670527111546</v>
      </c>
      <c r="F5" s="121"/>
      <c r="G5" s="484">
        <f>SUM(新业务利息收支_基准情景!CG58:CR58)</f>
        <v>126.34898979167049</v>
      </c>
      <c r="H5" s="484">
        <f>SUM(新业务利息收支_优化情景!CG58:CR58)</f>
        <v>133.25879526896682</v>
      </c>
      <c r="I5" s="115">
        <f>H5-G5</f>
        <v>6.9098054772963309</v>
      </c>
      <c r="M5" s="167" t="s">
        <v>449</v>
      </c>
      <c r="N5" s="168" t="str">
        <f>LEFT(ADDRESS(3,MATCH(N3,新业务利息收支_基准情景!$CF$4:$DS$4,0)+83,4,1),2)</f>
        <v>CR</v>
      </c>
    </row>
    <row r="6" spans="1:41" ht="16.5">
      <c r="B6" s="21" t="s">
        <v>410</v>
      </c>
      <c r="C6" s="115">
        <f>C5+C4</f>
        <v>539.56926121495644</v>
      </c>
      <c r="D6" s="115">
        <f>D5+D4</f>
        <v>541.29472826766755</v>
      </c>
      <c r="E6" s="115">
        <f>D6-C6</f>
        <v>1.7254670527111102</v>
      </c>
      <c r="F6" s="121"/>
      <c r="G6" s="115">
        <f>G5+G4</f>
        <v>1654.0719597852219</v>
      </c>
      <c r="H6" s="115">
        <f>H5+H4</f>
        <v>1660.9817652625184</v>
      </c>
      <c r="I6" s="115">
        <f>H6-G6</f>
        <v>6.9098054772964588</v>
      </c>
      <c r="J6" s="166"/>
      <c r="M6" s="167" t="s">
        <v>450</v>
      </c>
      <c r="N6" s="168" t="str">
        <f>LEFT(ADDRESS(3,MATCH(N3,期末余额_基准情景!$C$3:$AP$3,0)+2,4,1),1)</f>
        <v>O</v>
      </c>
    </row>
    <row r="7" spans="1:41">
      <c r="C7" s="229" t="s">
        <v>852</v>
      </c>
      <c r="D7" s="229" t="s">
        <v>852</v>
      </c>
      <c r="E7" s="229" t="s">
        <v>852</v>
      </c>
      <c r="I7" s="229" t="s">
        <v>852</v>
      </c>
      <c r="J7" s="229" t="s">
        <v>852</v>
      </c>
      <c r="L7" s="229" t="s">
        <v>852</v>
      </c>
      <c r="M7" s="229" t="s">
        <v>852</v>
      </c>
    </row>
    <row r="8" spans="1:41">
      <c r="C8" s="529" t="s">
        <v>442</v>
      </c>
      <c r="D8" s="529"/>
      <c r="E8" s="529"/>
      <c r="L8" s="529" t="s">
        <v>447</v>
      </c>
      <c r="M8" s="529"/>
      <c r="T8" t="s">
        <v>858</v>
      </c>
      <c r="Y8" t="s">
        <v>861</v>
      </c>
    </row>
    <row r="9" spans="1:41" ht="49.5">
      <c r="B9" s="13"/>
      <c r="C9" s="23" t="s">
        <v>365</v>
      </c>
      <c r="D9" s="23" t="s">
        <v>367</v>
      </c>
      <c r="E9" s="23" t="s">
        <v>372</v>
      </c>
      <c r="F9" s="23" t="s">
        <v>430</v>
      </c>
      <c r="G9" s="23" t="s">
        <v>431</v>
      </c>
      <c r="H9" s="23" t="s">
        <v>415</v>
      </c>
      <c r="I9" s="23" t="s">
        <v>443</v>
      </c>
      <c r="J9" s="23" t="s">
        <v>444</v>
      </c>
      <c r="K9" s="23" t="s">
        <v>516</v>
      </c>
      <c r="L9" s="23" t="s">
        <v>432</v>
      </c>
      <c r="M9" s="23" t="s">
        <v>433</v>
      </c>
      <c r="N9" s="23" t="s">
        <v>515</v>
      </c>
      <c r="O9" s="23" t="s">
        <v>445</v>
      </c>
      <c r="P9" s="23" t="s">
        <v>446</v>
      </c>
      <c r="R9" s="191" t="s">
        <v>859</v>
      </c>
      <c r="S9" s="191" t="s">
        <v>860</v>
      </c>
      <c r="T9" s="191" t="s">
        <v>857</v>
      </c>
      <c r="U9" t="s">
        <v>859</v>
      </c>
      <c r="V9" t="s">
        <v>860</v>
      </c>
      <c r="Y9" s="191" t="s">
        <v>859</v>
      </c>
      <c r="Z9" s="191" t="s">
        <v>860</v>
      </c>
      <c r="AA9" s="191" t="s">
        <v>857</v>
      </c>
      <c r="AF9" s="191" t="s">
        <v>443</v>
      </c>
    </row>
    <row r="10" spans="1:41" ht="15">
      <c r="B10" s="14" t="str">
        <f>存量业务到期结构!B4</f>
        <v>资产端</v>
      </c>
      <c r="C10" s="158">
        <f>SUM(存量业务利息收支!CI5:CT5)</f>
        <v>2075.7345629241199</v>
      </c>
      <c r="D10" s="158">
        <f>SUM(新业务利息收支_基准情景!CG5:CR5)</f>
        <v>618.51879692860746</v>
      </c>
      <c r="E10" s="158">
        <f>SUM(新业务利息收支_优化情景!CG5:CR5)</f>
        <v>623.25461242437564</v>
      </c>
      <c r="F10" s="158">
        <f>C10+D10</f>
        <v>2694.2533598527275</v>
      </c>
      <c r="G10" s="158">
        <f>C10+E10</f>
        <v>2698.9891753484953</v>
      </c>
      <c r="H10" s="158">
        <f>E10-D10</f>
        <v>4.7358154957681791</v>
      </c>
      <c r="I10" s="146">
        <f>SUM(业务净增量_基准情景!D4:O4)</f>
        <v>3141.2568709317138</v>
      </c>
      <c r="J10" s="146">
        <f>SUM(业务净增量_优化情景!D4:O4)</f>
        <v>3141.2568708457129</v>
      </c>
      <c r="K10" s="146">
        <f>J10-I10</f>
        <v>-8.6000909504946321E-8</v>
      </c>
      <c r="L10" s="159">
        <f>AVERAGE(期末余额_基准情景!D4:O4)</f>
        <v>57567.420115192508</v>
      </c>
      <c r="M10" s="159">
        <f>AVERAGE(期末余额_优化情景!D4:O4)</f>
        <v>57567.420115097259</v>
      </c>
      <c r="N10" s="159">
        <f>L10-M10</f>
        <v>9.5249561127275229E-8</v>
      </c>
      <c r="O10" s="160">
        <f>F10/L10/$N$3*12</f>
        <v>4.3201572980446579E-2</v>
      </c>
      <c r="P10" s="160">
        <f>G10/M10/$N$3*12</f>
        <v>4.3277510411574606E-2</v>
      </c>
      <c r="R10" s="486">
        <v>1999.675121466998</v>
      </c>
      <c r="S10" s="486">
        <v>702.92598819157456</v>
      </c>
      <c r="T10" s="486">
        <v>2702.6011096585726</v>
      </c>
      <c r="U10" s="166">
        <f>C10-R10</f>
        <v>76.05944145712192</v>
      </c>
      <c r="V10" s="166">
        <f>D10-S10</f>
        <v>-84.407191262967103</v>
      </c>
      <c r="W10" s="489">
        <f t="shared" ref="W10:W41" si="0">F10-T10</f>
        <v>-8.3477498058450692</v>
      </c>
      <c r="X10" s="166"/>
      <c r="Y10" s="486">
        <v>2062.3844115679208</v>
      </c>
      <c r="Z10" s="486">
        <v>903.2862436698324</v>
      </c>
      <c r="AA10" s="486">
        <v>2965.6706552377532</v>
      </c>
      <c r="AB10" s="166">
        <f>R10-Y10</f>
        <v>-62.709290100922772</v>
      </c>
      <c r="AC10" s="166">
        <f t="shared" ref="AC10:AD10" si="1">S10-Z10</f>
        <v>-200.36025547825784</v>
      </c>
      <c r="AD10" s="489">
        <f t="shared" si="1"/>
        <v>-263.06954557918061</v>
      </c>
      <c r="AE10" s="166"/>
      <c r="AF10" s="487">
        <v>4334.3875747182492</v>
      </c>
      <c r="AG10" s="166">
        <f t="shared" ref="AG10:AG41" si="2">I10-AF10</f>
        <v>-1193.1307037865354</v>
      </c>
    </row>
    <row r="11" spans="1:41" ht="15">
      <c r="B11" s="15" t="str">
        <f>存量业务到期结构!B5</f>
        <v>贷款和垫款</v>
      </c>
      <c r="C11" s="158">
        <f>SUM(存量业务利息收支!CI6:CT6)</f>
        <v>1586.2517722264627</v>
      </c>
      <c r="D11" s="158">
        <f>SUM(新业务利息收支_基准情景!CG6:CR6)</f>
        <v>428.40234123961454</v>
      </c>
      <c r="E11" s="158">
        <f>SUM(新业务利息收支_优化情景!CG6:CR6)</f>
        <v>440.23392259392563</v>
      </c>
      <c r="F11" s="158">
        <f t="shared" ref="F11:F61" si="3">C11+D11</f>
        <v>2014.6541134660772</v>
      </c>
      <c r="G11" s="158">
        <f t="shared" ref="G11:G61" si="4">C11+E11</f>
        <v>2026.4856948203883</v>
      </c>
      <c r="H11" s="158">
        <f t="shared" ref="H11:H61" si="5">E11-D11</f>
        <v>11.831581354311083</v>
      </c>
      <c r="I11" s="146">
        <f>SUM(业务净增量_基准情景!D5:O5)</f>
        <v>3824.7500000000036</v>
      </c>
      <c r="J11" s="146">
        <f>SUM(业务净增量_优化情景!D5:O5)</f>
        <v>3937.7643445108852</v>
      </c>
      <c r="K11" s="146">
        <f t="shared" ref="K11:K61" si="6">J11-I11</f>
        <v>113.01434451088153</v>
      </c>
      <c r="L11" s="159">
        <f>AVERAGE(期末余额_基准情景!D5:O5)</f>
        <v>36530.530764156509</v>
      </c>
      <c r="M11" s="159">
        <f>AVERAGE(期末余额_优化情景!D5:O5)</f>
        <v>36745.198754438556</v>
      </c>
      <c r="N11" s="159">
        <f>M11-L11</f>
        <v>214.66799028204696</v>
      </c>
      <c r="O11" s="160">
        <f t="shared" ref="O11:P61" si="7">F11/L11/$N$3*12</f>
        <v>5.0907574601878988E-2</v>
      </c>
      <c r="P11" s="160">
        <f t="shared" si="7"/>
        <v>5.0907390441268172E-2</v>
      </c>
      <c r="R11" s="486">
        <v>1520.1638215822481</v>
      </c>
      <c r="S11" s="486">
        <v>497.60092589897181</v>
      </c>
      <c r="T11" s="486">
        <v>2017.76474748122</v>
      </c>
      <c r="U11" s="166">
        <f t="shared" ref="U11:U61" si="8">C11-R11</f>
        <v>66.087950644214516</v>
      </c>
      <c r="V11" s="166">
        <f t="shared" ref="V11:V61" si="9">D11-S11</f>
        <v>-69.198584659357266</v>
      </c>
      <c r="W11" s="166">
        <f t="shared" si="0"/>
        <v>-3.1106340151427503</v>
      </c>
      <c r="X11" s="166"/>
      <c r="Y11" s="486">
        <v>1552.7977184137587</v>
      </c>
      <c r="Z11" s="486">
        <v>637.75191571702749</v>
      </c>
      <c r="AA11" s="486">
        <v>2190.5496341307862</v>
      </c>
      <c r="AB11" s="166">
        <f t="shared" ref="AB11:AB16" si="10">R11-Y11</f>
        <v>-32.633896831510583</v>
      </c>
      <c r="AC11" s="166">
        <f t="shared" ref="AC11:AC16" si="11">S11-Z11</f>
        <v>-140.15098981805568</v>
      </c>
      <c r="AD11" s="166">
        <f t="shared" ref="AD11:AD16" si="12">T11-AA11</f>
        <v>-172.78488664956626</v>
      </c>
      <c r="AE11" s="166"/>
      <c r="AF11" s="487">
        <v>3809.9166666666824</v>
      </c>
      <c r="AG11" s="166">
        <f t="shared" si="2"/>
        <v>14.833333333321207</v>
      </c>
      <c r="AL11" t="s">
        <v>868</v>
      </c>
      <c r="AM11" t="s">
        <v>865</v>
      </c>
      <c r="AN11" t="s">
        <v>866</v>
      </c>
      <c r="AO11" t="s">
        <v>867</v>
      </c>
    </row>
    <row r="12" spans="1:41" ht="16.5">
      <c r="B12" s="17" t="str">
        <f>存量业务到期结构!B6</f>
        <v>公司贷款</v>
      </c>
      <c r="C12" s="158">
        <f>SUM(存量业务利息收支!CI7:CT7)</f>
        <v>399.96916268324634</v>
      </c>
      <c r="D12" s="158">
        <f>SUM(新业务利息收支_基准情景!CG7:CR7)</f>
        <v>233.27360064695335</v>
      </c>
      <c r="E12" s="158">
        <f>SUM(新业务利息收支_优化情景!CG7:CR7)</f>
        <v>235.38901551256677</v>
      </c>
      <c r="F12" s="158">
        <f t="shared" si="3"/>
        <v>633.24276333019975</v>
      </c>
      <c r="G12" s="158">
        <f t="shared" si="4"/>
        <v>635.35817819581314</v>
      </c>
      <c r="H12" s="158">
        <f t="shared" si="5"/>
        <v>2.1154148656134169</v>
      </c>
      <c r="I12" s="146">
        <f>SUM(业务净增量_基准情景!D6:O6)</f>
        <v>858.16666666667334</v>
      </c>
      <c r="J12" s="146">
        <f>SUM(业务净增量_优化情景!D6:O6)</f>
        <v>863.45803905649473</v>
      </c>
      <c r="K12" s="146">
        <f t="shared" si="6"/>
        <v>5.2913723898213902</v>
      </c>
      <c r="L12" s="159">
        <f>AVERAGE(期末余额_基准情景!D6:O6)</f>
        <v>13416.608316035536</v>
      </c>
      <c r="M12" s="159">
        <f>AVERAGE(期末余额_优化情景!D6:O6)</f>
        <v>13463.011242957609</v>
      </c>
      <c r="N12" s="159">
        <f t="shared" ref="N12:N61" si="13">M12-L12</f>
        <v>46.402926922073675</v>
      </c>
      <c r="O12" s="160">
        <f t="shared" si="7"/>
        <v>4.3567775682691462E-2</v>
      </c>
      <c r="P12" s="160">
        <f t="shared" si="7"/>
        <v>4.3562651890938275E-2</v>
      </c>
      <c r="R12" s="486">
        <v>360.62674566425306</v>
      </c>
      <c r="S12" s="486">
        <v>268.71938144216597</v>
      </c>
      <c r="T12" s="486">
        <v>629.34612710641909</v>
      </c>
      <c r="U12" s="166">
        <f t="shared" si="8"/>
        <v>39.342417018993274</v>
      </c>
      <c r="V12" s="488">
        <f>D12-S12</f>
        <v>-35.445780795212613</v>
      </c>
      <c r="W12" s="166">
        <f t="shared" si="0"/>
        <v>3.8966362237806607</v>
      </c>
      <c r="X12" s="166"/>
      <c r="Y12" s="486">
        <v>357.89218679745454</v>
      </c>
      <c r="Z12" s="486">
        <v>358.17422802398721</v>
      </c>
      <c r="AA12" s="486">
        <v>716.06641482144175</v>
      </c>
      <c r="AB12" s="166">
        <f t="shared" si="10"/>
        <v>2.7345588667985226</v>
      </c>
      <c r="AC12" s="166">
        <f t="shared" si="11"/>
        <v>-89.454846581821243</v>
      </c>
      <c r="AD12" s="166">
        <f t="shared" si="12"/>
        <v>-86.720287715022664</v>
      </c>
      <c r="AE12" s="166"/>
      <c r="AF12" s="487">
        <v>890.66666666667334</v>
      </c>
      <c r="AG12" s="166">
        <f t="shared" si="2"/>
        <v>-32.5</v>
      </c>
      <c r="AK12" s="490"/>
      <c r="AL12" s="191" t="s">
        <v>460</v>
      </c>
      <c r="AM12" s="191" t="s">
        <v>460</v>
      </c>
      <c r="AN12" s="191" t="s">
        <v>460</v>
      </c>
      <c r="AO12" s="191" t="s">
        <v>460</v>
      </c>
    </row>
    <row r="13" spans="1:41" ht="16.5">
      <c r="B13" s="17" t="str">
        <f>存量业务到期结构!B7</f>
        <v>零售住房贷款</v>
      </c>
      <c r="C13" s="158">
        <f>SUM(存量业务利息收支!CI8:CT8)</f>
        <v>433.60605918944162</v>
      </c>
      <c r="D13" s="158">
        <f>SUM(新业务利息收支_基准情景!CG8:CR8)</f>
        <v>36.042355445109642</v>
      </c>
      <c r="E13" s="158">
        <f>SUM(新业务利息收支_优化情景!CG8:CR8)</f>
        <v>38.324693164165097</v>
      </c>
      <c r="F13" s="158">
        <f t="shared" si="3"/>
        <v>469.64841463455127</v>
      </c>
      <c r="G13" s="158">
        <f t="shared" si="4"/>
        <v>471.93075235360675</v>
      </c>
      <c r="H13" s="158">
        <f t="shared" si="5"/>
        <v>2.2823377190554552</v>
      </c>
      <c r="I13" s="146">
        <f>SUM(业务净增量_基准情景!D7:O7)</f>
        <v>1242.9166666666606</v>
      </c>
      <c r="J13" s="146">
        <f>SUM(业务净增量_优化情景!D7:O7)</f>
        <v>1229.5413022791606</v>
      </c>
      <c r="K13" s="146">
        <f t="shared" si="6"/>
        <v>-13.375364387499985</v>
      </c>
      <c r="L13" s="159">
        <f>AVERAGE(期末余额_基准情景!D7:O7)</f>
        <v>9820.9099999999962</v>
      </c>
      <c r="M13" s="159">
        <f>AVERAGE(期末余额_优化情景!D7:O7)</f>
        <v>9862.2815039084726</v>
      </c>
      <c r="N13" s="159">
        <f t="shared" si="13"/>
        <v>41.37150390847637</v>
      </c>
      <c r="O13" s="160">
        <f t="shared" si="7"/>
        <v>4.4142713201609292E-2</v>
      </c>
      <c r="P13" s="160">
        <f t="shared" si="7"/>
        <v>4.4171157212994062E-2</v>
      </c>
      <c r="R13" s="486">
        <v>426.62456698000784</v>
      </c>
      <c r="S13" s="486">
        <v>39.910135926362557</v>
      </c>
      <c r="T13" s="486">
        <v>466.5347029063704</v>
      </c>
      <c r="U13" s="166">
        <f t="shared" si="8"/>
        <v>6.9814922094337817</v>
      </c>
      <c r="V13" s="166">
        <f t="shared" si="9"/>
        <v>-3.8677804812529146</v>
      </c>
      <c r="W13" s="166">
        <f t="shared" si="0"/>
        <v>3.1137117281808742</v>
      </c>
      <c r="X13" s="166"/>
      <c r="Y13" s="486">
        <v>456.0094899788059</v>
      </c>
      <c r="Z13" s="486">
        <v>39.320224045227</v>
      </c>
      <c r="AA13" s="486">
        <v>495.32971402403291</v>
      </c>
      <c r="AB13" s="166">
        <f t="shared" si="10"/>
        <v>-29.384922998798061</v>
      </c>
      <c r="AC13" s="166">
        <f t="shared" si="11"/>
        <v>0.58991188113555637</v>
      </c>
      <c r="AD13" s="166">
        <f t="shared" si="12"/>
        <v>-28.795011117662511</v>
      </c>
      <c r="AE13" s="166"/>
      <c r="AF13" s="487">
        <v>1267.0833333333394</v>
      </c>
      <c r="AG13" s="166">
        <f t="shared" si="2"/>
        <v>-24.166666666678793</v>
      </c>
      <c r="AK13" s="21" t="s">
        <v>862</v>
      </c>
      <c r="AL13" s="192">
        <v>1469.1665199723739</v>
      </c>
      <c r="AM13" s="192">
        <v>1508.9622820304367</v>
      </c>
      <c r="AN13" s="192">
        <v>1529.31214310516</v>
      </c>
      <c r="AO13" s="484">
        <v>1527.7229699935515</v>
      </c>
    </row>
    <row r="14" spans="1:41" ht="16.5">
      <c r="B14" s="17" t="str">
        <f>存量业务到期结构!B8</f>
        <v>零售非住房贷款</v>
      </c>
      <c r="C14" s="158">
        <f>SUM(存量业务利息收支!CI9:CT9)</f>
        <v>264.35850801782186</v>
      </c>
      <c r="D14" s="158">
        <f>SUM(新业务利息收支_基准情景!CG9:CR9)</f>
        <v>66.973380559057176</v>
      </c>
      <c r="E14" s="158">
        <f>SUM(新业务利息收支_优化情景!CG9:CR9)</f>
        <v>69.820995983690608</v>
      </c>
      <c r="F14" s="158">
        <f t="shared" si="3"/>
        <v>331.33188857687901</v>
      </c>
      <c r="G14" s="158">
        <f t="shared" si="4"/>
        <v>334.17950400151244</v>
      </c>
      <c r="H14" s="158">
        <f t="shared" si="5"/>
        <v>2.8476154246334318</v>
      </c>
      <c r="I14" s="146">
        <f>SUM(业务净增量_基准情景!D8:O8)</f>
        <v>452</v>
      </c>
      <c r="J14" s="146">
        <f>SUM(业务净增量_优化情景!D8:O8)</f>
        <v>497.40896054079803</v>
      </c>
      <c r="K14" s="146">
        <f t="shared" si="6"/>
        <v>45.408960540798034</v>
      </c>
      <c r="L14" s="159">
        <f>AVERAGE(期末余额_基准情景!D8:O8)</f>
        <v>5166.2041010945022</v>
      </c>
      <c r="M14" s="159">
        <f>AVERAGE(期末余额_优化情景!D8:O8)</f>
        <v>5211.7330893441112</v>
      </c>
      <c r="N14" s="159">
        <f t="shared" si="13"/>
        <v>45.528988249609029</v>
      </c>
      <c r="O14" s="160">
        <f t="shared" si="7"/>
        <v>5.9201071858546131E-2</v>
      </c>
      <c r="P14" s="160">
        <f t="shared" si="7"/>
        <v>5.9188255235056428E-2</v>
      </c>
      <c r="R14" s="486">
        <v>254.24887757012044</v>
      </c>
      <c r="S14" s="486">
        <v>76.559878712666219</v>
      </c>
      <c r="T14" s="486">
        <v>330.80875628278665</v>
      </c>
      <c r="U14" s="166">
        <f t="shared" si="8"/>
        <v>10.10963044770142</v>
      </c>
      <c r="V14" s="166">
        <f t="shared" si="9"/>
        <v>-9.5864981536090426</v>
      </c>
      <c r="W14" s="166">
        <f t="shared" si="0"/>
        <v>0.52313229409236328</v>
      </c>
      <c r="X14" s="166"/>
      <c r="Y14" s="486">
        <v>263.17889174520792</v>
      </c>
      <c r="Z14" s="486">
        <v>114.85903731379915</v>
      </c>
      <c r="AA14" s="486">
        <v>378.03792905900707</v>
      </c>
      <c r="AB14" s="166">
        <f t="shared" si="10"/>
        <v>-8.9300141750874786</v>
      </c>
      <c r="AC14" s="166">
        <f t="shared" si="11"/>
        <v>-38.29915860113293</v>
      </c>
      <c r="AD14" s="166">
        <f t="shared" si="12"/>
        <v>-47.229172776220423</v>
      </c>
      <c r="AE14" s="166"/>
      <c r="AF14" s="487">
        <v>448</v>
      </c>
      <c r="AG14" s="166">
        <f t="shared" si="2"/>
        <v>4</v>
      </c>
      <c r="AK14" s="21" t="s">
        <v>863</v>
      </c>
      <c r="AL14" s="192">
        <v>241.02446945466082</v>
      </c>
      <c r="AM14" s="192">
        <v>210.23349746144393</v>
      </c>
      <c r="AN14" s="192">
        <v>152.3933936408167</v>
      </c>
      <c r="AO14" s="484">
        <v>113.94058608525189</v>
      </c>
    </row>
    <row r="15" spans="1:41" ht="16.5">
      <c r="B15" s="21" t="str">
        <f>存量业务到期结构!B9</f>
        <v>信用卡贷款</v>
      </c>
      <c r="C15" s="158">
        <f>SUM(存量业务利息收支!CI10:CT10)</f>
        <v>469.72566787695564</v>
      </c>
      <c r="D15" s="158">
        <f>SUM(新业务利息收支_基准情景!CG10:CR10)</f>
        <v>36.183189342013513</v>
      </c>
      <c r="E15" s="158">
        <f>SUM(新业务利息收支_优化情景!CG10:CR10)</f>
        <v>39.236889252332702</v>
      </c>
      <c r="F15" s="158">
        <f t="shared" si="3"/>
        <v>505.90885721896916</v>
      </c>
      <c r="G15" s="158">
        <f t="shared" si="4"/>
        <v>508.96255712928837</v>
      </c>
      <c r="H15" s="158">
        <f t="shared" si="5"/>
        <v>3.0536999103191889</v>
      </c>
      <c r="I15" s="146">
        <f>SUM(业务净增量_基准情景!D9:O9)</f>
        <v>801.6666666666697</v>
      </c>
      <c r="J15" s="146">
        <f>SUM(业务净增量_优化情景!D9:O9)</f>
        <v>858.49800008665261</v>
      </c>
      <c r="K15" s="146">
        <f t="shared" si="6"/>
        <v>56.831333419982911</v>
      </c>
      <c r="L15" s="159">
        <f>AVERAGE(期末余额_基准情景!D9:O9)</f>
        <v>6128.6902141509008</v>
      </c>
      <c r="M15" s="159">
        <f>AVERAGE(期末余额_优化情景!D9:O9)</f>
        <v>6167.8497515613053</v>
      </c>
      <c r="N15" s="159">
        <f t="shared" si="13"/>
        <v>39.159537410404482</v>
      </c>
      <c r="O15" s="160">
        <f t="shared" si="7"/>
        <v>7.6197813066286299E-2</v>
      </c>
      <c r="P15" s="160">
        <f t="shared" si="7"/>
        <v>7.6171049899090015E-2</v>
      </c>
      <c r="R15" s="486">
        <v>459.07299999999992</v>
      </c>
      <c r="S15" s="486">
        <v>52.337280364033049</v>
      </c>
      <c r="T15" s="486">
        <v>511.41028036403299</v>
      </c>
      <c r="U15" s="166">
        <f t="shared" si="8"/>
        <v>10.652667876955718</v>
      </c>
      <c r="V15" s="166">
        <f t="shared" si="9"/>
        <v>-16.154091022019536</v>
      </c>
      <c r="W15" s="166">
        <f t="shared" si="0"/>
        <v>-5.5014231450638249</v>
      </c>
      <c r="X15" s="166"/>
      <c r="Y15" s="486">
        <v>456.87184000000002</v>
      </c>
      <c r="Z15" s="486">
        <v>60.435057838620651</v>
      </c>
      <c r="AA15" s="486">
        <v>517.30689783862067</v>
      </c>
      <c r="AB15" s="166">
        <f t="shared" si="10"/>
        <v>2.2011599999999021</v>
      </c>
      <c r="AC15" s="166">
        <f t="shared" si="11"/>
        <v>-8.0977774745876019</v>
      </c>
      <c r="AD15" s="166">
        <f t="shared" si="12"/>
        <v>-5.8966174745876856</v>
      </c>
      <c r="AE15" s="166"/>
      <c r="AF15" s="487">
        <v>834.1666666666697</v>
      </c>
      <c r="AG15" s="166">
        <f t="shared" si="2"/>
        <v>-32.5</v>
      </c>
      <c r="AK15" s="21" t="s">
        <v>864</v>
      </c>
      <c r="AL15" s="192">
        <v>1710.1909894270348</v>
      </c>
      <c r="AM15" s="192">
        <v>1719.1957794918806</v>
      </c>
      <c r="AN15" s="192">
        <v>1681.7055367459766</v>
      </c>
      <c r="AO15" s="115">
        <v>1641.6635560788034</v>
      </c>
    </row>
    <row r="16" spans="1:41" ht="16.5">
      <c r="B16" s="17" t="str">
        <f>存量业务到期结构!B10</f>
        <v>票据贴现</v>
      </c>
      <c r="C16" s="158">
        <f>SUM(存量业务利息收支!CI11:CT11)</f>
        <v>18.592374458996918</v>
      </c>
      <c r="D16" s="158">
        <f>SUM(新业务利息收支_基准情景!CG11:CR11)</f>
        <v>55.929815246480878</v>
      </c>
      <c r="E16" s="158">
        <f>SUM(新业务利息收支_优化情景!CG11:CR11)</f>
        <v>57.462328681170447</v>
      </c>
      <c r="F16" s="158">
        <f t="shared" si="3"/>
        <v>74.5221897054778</v>
      </c>
      <c r="G16" s="158">
        <f t="shared" si="4"/>
        <v>76.054703140167362</v>
      </c>
      <c r="H16" s="158">
        <f t="shared" si="5"/>
        <v>1.5325134346895695</v>
      </c>
      <c r="I16" s="146">
        <f>SUM(业务净增量_基准情景!D10:O10)</f>
        <v>470</v>
      </c>
      <c r="J16" s="146">
        <f>SUM(业务净增量_优化情景!D10:O10)</f>
        <v>488.85804254777941</v>
      </c>
      <c r="K16" s="146">
        <f t="shared" si="6"/>
        <v>18.858042547779405</v>
      </c>
      <c r="L16" s="159">
        <f>AVERAGE(期末余额_基准情景!D10:O10)</f>
        <v>1998.1181328755995</v>
      </c>
      <c r="M16" s="159">
        <f>AVERAGE(期末余额_优化情景!D10:O10)</f>
        <v>2040.3231666670611</v>
      </c>
      <c r="N16" s="159">
        <f t="shared" si="13"/>
        <v>42.205033791461574</v>
      </c>
      <c r="O16" s="160">
        <f t="shared" si="7"/>
        <v>3.4427250542633438E-2</v>
      </c>
      <c r="P16" s="160">
        <f t="shared" si="7"/>
        <v>3.440844200913315E-2</v>
      </c>
      <c r="R16" s="486">
        <v>19.590631367866862</v>
      </c>
      <c r="S16" s="486">
        <v>60.074249453744009</v>
      </c>
      <c r="T16" s="486">
        <v>79.664880821610865</v>
      </c>
      <c r="U16" s="166">
        <f t="shared" si="8"/>
        <v>-0.99825690886994423</v>
      </c>
      <c r="V16" s="166">
        <f t="shared" si="9"/>
        <v>-4.1444342072631315</v>
      </c>
      <c r="W16" s="166">
        <f t="shared" si="0"/>
        <v>-5.1426911161330651</v>
      </c>
      <c r="X16" s="166"/>
      <c r="Y16" s="486">
        <v>18.845309892290011</v>
      </c>
      <c r="Z16" s="486">
        <v>64.963368495393595</v>
      </c>
      <c r="AA16" s="486">
        <v>83.808678387683614</v>
      </c>
      <c r="AB16" s="166">
        <f t="shared" si="10"/>
        <v>0.74532147557685136</v>
      </c>
      <c r="AC16" s="166">
        <f t="shared" si="11"/>
        <v>-4.889119041649586</v>
      </c>
      <c r="AD16" s="166">
        <f t="shared" si="12"/>
        <v>-4.1437975660727489</v>
      </c>
      <c r="AE16" s="166"/>
      <c r="AF16" s="487">
        <v>370</v>
      </c>
      <c r="AG16" s="166">
        <f t="shared" si="2"/>
        <v>100</v>
      </c>
      <c r="AM16" s="166">
        <f>AL15-AM15</f>
        <v>-9.0047900648457926</v>
      </c>
      <c r="AN16" s="166">
        <f>AM15-AN15</f>
        <v>37.49024274590397</v>
      </c>
      <c r="AO16" s="166">
        <f>AN15-AO15</f>
        <v>40.04198066717322</v>
      </c>
    </row>
    <row r="17" spans="2:33" ht="15">
      <c r="B17" s="15" t="str">
        <f>存量业务到期结构!B11</f>
        <v>投资</v>
      </c>
      <c r="C17" s="158">
        <f>SUM(存量业务利息收支!CI12:CT12)</f>
        <v>405.45527567985494</v>
      </c>
      <c r="D17" s="158">
        <f>SUM(新业务利息收支_基准情景!CG12:CR12)</f>
        <v>75.942123448335479</v>
      </c>
      <c r="E17" s="158">
        <f>SUM(新业务利息收支_优化情景!CG12:CR12)</f>
        <v>78.78887459604934</v>
      </c>
      <c r="F17" s="158">
        <f t="shared" si="3"/>
        <v>481.39739912819039</v>
      </c>
      <c r="G17" s="158">
        <f t="shared" si="4"/>
        <v>484.2441502759043</v>
      </c>
      <c r="H17" s="158">
        <f t="shared" si="5"/>
        <v>2.8467511477138601</v>
      </c>
      <c r="I17" s="146">
        <f>SUM(业务净增量_基准情景!D11:O11)</f>
        <v>1027.9166666666661</v>
      </c>
      <c r="J17" s="146">
        <f>SUM(业务净增量_优化情景!D11:O11)</f>
        <v>1185.5241858821194</v>
      </c>
      <c r="K17" s="146">
        <f t="shared" si="6"/>
        <v>157.60751921545329</v>
      </c>
      <c r="L17" s="159">
        <f>AVERAGE(期末余额_基准情景!D11:O11)</f>
        <v>12618.978414610896</v>
      </c>
      <c r="M17" s="159">
        <f>AVERAGE(期末余额_优化情景!D11:O11)</f>
        <v>12705.24767477406</v>
      </c>
      <c r="N17" s="159">
        <f t="shared" si="13"/>
        <v>86.26926016316429</v>
      </c>
      <c r="O17" s="160">
        <f t="shared" si="7"/>
        <v>3.521416832363964E-2</v>
      </c>
      <c r="P17" s="160">
        <f t="shared" si="7"/>
        <v>3.5181887964465031E-2</v>
      </c>
      <c r="R17" s="486">
        <v>396.55342914463949</v>
      </c>
      <c r="S17" s="486">
        <v>90.461905656445552</v>
      </c>
      <c r="T17" s="486">
        <v>487.01533480108503</v>
      </c>
      <c r="U17" s="166">
        <f t="shared" si="8"/>
        <v>8.9018465352154408</v>
      </c>
      <c r="V17" s="488">
        <f t="shared" si="9"/>
        <v>-14.519782208110072</v>
      </c>
      <c r="W17" s="166">
        <f t="shared" si="0"/>
        <v>-5.6179356728946459</v>
      </c>
      <c r="X17" s="166"/>
      <c r="Y17" s="486">
        <v>423.60538966484785</v>
      </c>
      <c r="Z17" s="486">
        <v>140.95944450833576</v>
      </c>
      <c r="AA17" s="486">
        <v>564.56483417318361</v>
      </c>
      <c r="AB17" s="166">
        <f t="shared" ref="AB17:AB61" si="14">R17-Y17</f>
        <v>-27.051960520208354</v>
      </c>
      <c r="AC17" s="166">
        <f t="shared" ref="AC17:AC61" si="15">S17-Z17</f>
        <v>-50.497538851890212</v>
      </c>
      <c r="AD17" s="166">
        <f t="shared" ref="AD17:AD61" si="16">T17-AA17</f>
        <v>-77.54949937209858</v>
      </c>
      <c r="AE17" s="166"/>
      <c r="AF17" s="487">
        <v>931.24999999999682</v>
      </c>
      <c r="AG17" s="166">
        <f t="shared" si="2"/>
        <v>96.666666666669244</v>
      </c>
    </row>
    <row r="18" spans="2:33" ht="16.5">
      <c r="B18" s="16" t="str">
        <f>存量业务到期结构!B12</f>
        <v>债券</v>
      </c>
      <c r="C18" s="158">
        <f>SUM(存量业务利息收支!CI13:CT13)</f>
        <v>341.74212997093241</v>
      </c>
      <c r="D18" s="158">
        <f>SUM(新业务利息收支_基准情景!CG13:CR13)</f>
        <v>39.856462922070456</v>
      </c>
      <c r="E18" s="158">
        <f>SUM(新业务利息收支_优化情景!CG13:CR13)</f>
        <v>41.215972709014601</v>
      </c>
      <c r="F18" s="158">
        <f t="shared" si="3"/>
        <v>381.59859289300289</v>
      </c>
      <c r="G18" s="158">
        <f t="shared" si="4"/>
        <v>382.95810267994699</v>
      </c>
      <c r="H18" s="158">
        <f t="shared" si="5"/>
        <v>1.3595097869441446</v>
      </c>
      <c r="I18" s="146">
        <f>SUM(业务净增量_基准情景!D12:O12)</f>
        <v>1276.6666666666661</v>
      </c>
      <c r="J18" s="146">
        <f>SUM(业务净增量_优化情景!D12:O12)</f>
        <v>1406.3501507818251</v>
      </c>
      <c r="K18" s="146">
        <f t="shared" si="6"/>
        <v>129.68348411515899</v>
      </c>
      <c r="L18" s="159">
        <f>AVERAGE(期末余额_基准情景!D12:O12)</f>
        <v>10101.431177866994</v>
      </c>
      <c r="M18" s="159">
        <f>AVERAGE(期末余额_优化情景!D12:O12)</f>
        <v>10149.106092285925</v>
      </c>
      <c r="N18" s="159">
        <f t="shared" si="13"/>
        <v>47.674914418930712</v>
      </c>
      <c r="O18" s="160">
        <f t="shared" si="7"/>
        <v>3.4870786997980227E-2</v>
      </c>
      <c r="P18" s="160">
        <f t="shared" si="7"/>
        <v>3.4830632754727822E-2</v>
      </c>
      <c r="R18" s="486">
        <v>336.81306940633692</v>
      </c>
      <c r="S18" s="486">
        <v>49.61845117166564</v>
      </c>
      <c r="T18" s="486">
        <v>386.43152057800256</v>
      </c>
      <c r="U18" s="166">
        <f t="shared" si="8"/>
        <v>4.9290605645954884</v>
      </c>
      <c r="V18" s="488">
        <f t="shared" si="9"/>
        <v>-9.7619882495951842</v>
      </c>
      <c r="W18" s="166">
        <f t="shared" si="0"/>
        <v>-4.8329276849996745</v>
      </c>
      <c r="X18" s="166"/>
      <c r="Y18" s="486">
        <v>361.77620079646465</v>
      </c>
      <c r="Z18" s="486">
        <v>59.191931413530611</v>
      </c>
      <c r="AA18" s="486">
        <v>420.96813220999525</v>
      </c>
      <c r="AB18" s="166">
        <f t="shared" si="14"/>
        <v>-24.963131390127728</v>
      </c>
      <c r="AC18" s="166">
        <f t="shared" si="15"/>
        <v>-9.5734802418649707</v>
      </c>
      <c r="AD18" s="166">
        <f t="shared" si="16"/>
        <v>-34.536611631992685</v>
      </c>
      <c r="AE18" s="166"/>
      <c r="AF18" s="487">
        <v>1394.1666666666642</v>
      </c>
      <c r="AG18" s="166">
        <f t="shared" si="2"/>
        <v>-117.49999999999818</v>
      </c>
    </row>
    <row r="19" spans="2:33" ht="16.5">
      <c r="B19" s="17" t="str">
        <f>存量业务到期结构!B13</f>
        <v>国债</v>
      </c>
      <c r="C19" s="158">
        <f>SUM(存量业务利息收支!CI14:CT14)</f>
        <v>203.26227513814163</v>
      </c>
      <c r="D19" s="158">
        <f>SUM(新业务利息收支_基准情景!CG14:CR14)</f>
        <v>14.258706933396301</v>
      </c>
      <c r="E19" s="158">
        <f>SUM(新业务利息收支_优化情景!CG14:CR14)</f>
        <v>14.89243712820301</v>
      </c>
      <c r="F19" s="158">
        <f t="shared" si="3"/>
        <v>217.52098207153793</v>
      </c>
      <c r="G19" s="158">
        <f t="shared" si="4"/>
        <v>218.15471226634463</v>
      </c>
      <c r="H19" s="158">
        <f t="shared" si="5"/>
        <v>0.63373019480670933</v>
      </c>
      <c r="I19" s="146">
        <f>SUM(业务净增量_基准情景!D13:O13)</f>
        <v>782.43773940681456</v>
      </c>
      <c r="J19" s="146">
        <f>SUM(业务净增量_优化情景!D13:O13)</f>
        <v>859.44376040635814</v>
      </c>
      <c r="K19" s="146">
        <f t="shared" si="6"/>
        <v>77.00602099954358</v>
      </c>
      <c r="L19" s="159">
        <f>AVERAGE(期末余额_基准情景!D13:O13)</f>
        <v>6190.9198242170505</v>
      </c>
      <c r="M19" s="159">
        <f>AVERAGE(期末余额_优化情景!D13:O13)</f>
        <v>6216.894490112838</v>
      </c>
      <c r="N19" s="159">
        <f t="shared" si="13"/>
        <v>25.974665895787439</v>
      </c>
      <c r="O19" s="160">
        <f t="shared" si="7"/>
        <v>3.2432757092062482E-2</v>
      </c>
      <c r="P19" s="160">
        <f t="shared" si="7"/>
        <v>3.2391346012676812E-2</v>
      </c>
      <c r="R19" s="486">
        <v>201.01229180926666</v>
      </c>
      <c r="S19" s="486">
        <v>23.271406916557854</v>
      </c>
      <c r="T19" s="486">
        <v>224.28369872582451</v>
      </c>
      <c r="U19" s="166">
        <f t="shared" si="8"/>
        <v>2.2499833288749755</v>
      </c>
      <c r="V19" s="166">
        <f t="shared" si="9"/>
        <v>-9.0126999831615535</v>
      </c>
      <c r="W19" s="166">
        <f t="shared" si="0"/>
        <v>-6.762716654286578</v>
      </c>
      <c r="X19" s="166"/>
      <c r="Y19" s="486">
        <v>214.04108491834995</v>
      </c>
      <c r="Z19" s="486">
        <v>25.459076370712161</v>
      </c>
      <c r="AA19" s="486">
        <v>239.50016128906211</v>
      </c>
      <c r="AB19" s="166">
        <f t="shared" si="14"/>
        <v>-13.028793109083296</v>
      </c>
      <c r="AC19" s="166">
        <f t="shared" si="15"/>
        <v>-2.1876694541543067</v>
      </c>
      <c r="AD19" s="166">
        <f t="shared" si="16"/>
        <v>-15.216462563237599</v>
      </c>
      <c r="AE19" s="166"/>
      <c r="AF19" s="487">
        <v>871.2280587083568</v>
      </c>
      <c r="AG19" s="166">
        <f t="shared" si="2"/>
        <v>-88.79031930154224</v>
      </c>
    </row>
    <row r="20" spans="2:33" ht="16.5">
      <c r="B20" s="17" t="str">
        <f>存量业务到期结构!B14</f>
        <v>政策性银行金融债</v>
      </c>
      <c r="C20" s="158">
        <f>SUM(存量业务利息收支!CI15:CT15)</f>
        <v>106.95726824166672</v>
      </c>
      <c r="D20" s="158">
        <f>SUM(新业务利息收支_基准情景!CG15:CR15)</f>
        <v>9.6507178506919935</v>
      </c>
      <c r="E20" s="158">
        <f>SUM(新业务利息收支_优化情景!CG15:CR15)</f>
        <v>10.00993847588801</v>
      </c>
      <c r="F20" s="158">
        <f t="shared" si="3"/>
        <v>116.60798609235871</v>
      </c>
      <c r="G20" s="158">
        <f t="shared" si="4"/>
        <v>116.96720671755473</v>
      </c>
      <c r="H20" s="158">
        <f t="shared" si="5"/>
        <v>0.35922062519601639</v>
      </c>
      <c r="I20" s="146">
        <f>SUM(业务净增量_基准情景!D14:O14)</f>
        <v>354.52639282646203</v>
      </c>
      <c r="J20" s="146">
        <f>SUM(业务净增量_优化情景!D14:O14)</f>
        <v>389.41163736887552</v>
      </c>
      <c r="K20" s="146">
        <f t="shared" si="6"/>
        <v>34.885244542413488</v>
      </c>
      <c r="L20" s="159">
        <f>AVERAGE(期末余额_基准情景!D14:O14)</f>
        <v>2805.1362594312891</v>
      </c>
      <c r="M20" s="159">
        <f>AVERAGE(期末余额_优化情景!D14:O14)</f>
        <v>2816.9014066669411</v>
      </c>
      <c r="N20" s="159">
        <f t="shared" si="13"/>
        <v>11.765147235651966</v>
      </c>
      <c r="O20" s="160">
        <f t="shared" si="7"/>
        <v>3.8371804808566973E-2</v>
      </c>
      <c r="P20" s="160">
        <f t="shared" si="7"/>
        <v>3.8329253917870169E-2</v>
      </c>
      <c r="R20" s="486">
        <v>105.46811824166662</v>
      </c>
      <c r="S20" s="486">
        <v>15.023519689181203</v>
      </c>
      <c r="T20" s="486">
        <v>120.49163793084782</v>
      </c>
      <c r="U20" s="166">
        <f t="shared" si="8"/>
        <v>1.4891500000001088</v>
      </c>
      <c r="V20" s="166">
        <f t="shared" si="9"/>
        <v>-5.3728018384892096</v>
      </c>
      <c r="W20" s="166">
        <f t="shared" si="0"/>
        <v>-3.8836518384891008</v>
      </c>
      <c r="X20" s="166"/>
      <c r="Y20" s="486">
        <v>114.34736952083327</v>
      </c>
      <c r="Z20" s="486">
        <v>17.849409923559261</v>
      </c>
      <c r="AA20" s="486">
        <v>132.19677944439252</v>
      </c>
      <c r="AB20" s="166">
        <f t="shared" si="14"/>
        <v>-8.8792512791666525</v>
      </c>
      <c r="AC20" s="166">
        <f t="shared" si="15"/>
        <v>-2.8258902343780576</v>
      </c>
      <c r="AD20" s="166">
        <f t="shared" si="16"/>
        <v>-11.705141513544703</v>
      </c>
      <c r="AE20" s="166"/>
      <c r="AF20" s="487">
        <v>395.3671904148319</v>
      </c>
      <c r="AG20" s="166">
        <f t="shared" si="2"/>
        <v>-40.840797588369867</v>
      </c>
    </row>
    <row r="21" spans="2:33" ht="16.5">
      <c r="B21" s="17" t="str">
        <f>存量业务到期结构!B15</f>
        <v>其他债券</v>
      </c>
      <c r="C21" s="158">
        <f>SUM(存量业务利息收支!CI16:CT16)</f>
        <v>31.522586591123989</v>
      </c>
      <c r="D21" s="158">
        <f>SUM(新业务利息收支_基准情景!CG16:CR16)</f>
        <v>15.947038137982167</v>
      </c>
      <c r="E21" s="158">
        <f>SUM(新业务利息收支_优化情景!CG16:CR16)</f>
        <v>16.313597104923577</v>
      </c>
      <c r="F21" s="158">
        <f t="shared" si="3"/>
        <v>47.469624729106158</v>
      </c>
      <c r="G21" s="158">
        <f t="shared" si="4"/>
        <v>47.83618369604757</v>
      </c>
      <c r="H21" s="158">
        <f t="shared" si="5"/>
        <v>0.36655896694140999</v>
      </c>
      <c r="I21" s="146">
        <f>SUM(业务净增量_基准情景!D15:O15)</f>
        <v>139.70253443338933</v>
      </c>
      <c r="J21" s="146">
        <f>SUM(业务净增量_优化情景!D15:O15)</f>
        <v>157.49475300659159</v>
      </c>
      <c r="K21" s="146">
        <f t="shared" si="6"/>
        <v>17.792218573202263</v>
      </c>
      <c r="L21" s="159">
        <f>AVERAGE(期末余额_基准情景!D15:O15)</f>
        <v>1105.3750942186505</v>
      </c>
      <c r="M21" s="159">
        <f>AVERAGE(期末余额_优化情景!D15:O15)</f>
        <v>1115.3101955061468</v>
      </c>
      <c r="N21" s="159">
        <f t="shared" si="13"/>
        <v>9.9351012874963089</v>
      </c>
      <c r="O21" s="160">
        <f t="shared" si="7"/>
        <v>3.9640946646742538E-2</v>
      </c>
      <c r="P21" s="160">
        <f t="shared" si="7"/>
        <v>3.9591207393070683E-2</v>
      </c>
      <c r="R21" s="486">
        <v>30.332659355403713</v>
      </c>
      <c r="S21" s="486">
        <v>11.323524565926586</v>
      </c>
      <c r="T21" s="486">
        <v>41.656183921330296</v>
      </c>
      <c r="U21" s="166">
        <f t="shared" si="8"/>
        <v>1.1899272357202761</v>
      </c>
      <c r="V21" s="166">
        <f t="shared" si="9"/>
        <v>4.6235135720555807</v>
      </c>
      <c r="W21" s="166">
        <f t="shared" si="0"/>
        <v>5.8134408077758621</v>
      </c>
      <c r="X21" s="166"/>
      <c r="Y21" s="486">
        <v>33.387746357281422</v>
      </c>
      <c r="Z21" s="486">
        <v>15.883445119259191</v>
      </c>
      <c r="AA21" s="486">
        <v>49.271191476540615</v>
      </c>
      <c r="AB21" s="166">
        <f t="shared" si="14"/>
        <v>-3.055087001877709</v>
      </c>
      <c r="AC21" s="166">
        <f t="shared" si="15"/>
        <v>-4.5599205533326046</v>
      </c>
      <c r="AD21" s="166">
        <f t="shared" si="16"/>
        <v>-7.6150075552103189</v>
      </c>
      <c r="AE21" s="166"/>
      <c r="AF21" s="487">
        <v>127.57141754347555</v>
      </c>
      <c r="AG21" s="166">
        <f t="shared" si="2"/>
        <v>12.131116889913784</v>
      </c>
    </row>
    <row r="22" spans="2:33" ht="16.5">
      <c r="B22" s="16" t="str">
        <f>存量业务到期结构!B16</f>
        <v>非标投资</v>
      </c>
      <c r="C22" s="158">
        <f>SUM(存量业务利息收支!CI17:CT17)</f>
        <v>63.713145708922568</v>
      </c>
      <c r="D22" s="158">
        <f>SUM(新业务利息收支_基准情景!CG17:CR17)</f>
        <v>36.085660526265023</v>
      </c>
      <c r="E22" s="158">
        <f>SUM(新业务利息收支_优化情景!CG17:CR17)</f>
        <v>37.572901887034732</v>
      </c>
      <c r="F22" s="158">
        <f t="shared" si="3"/>
        <v>99.798806235187584</v>
      </c>
      <c r="G22" s="158">
        <f t="shared" si="4"/>
        <v>101.2860475959573</v>
      </c>
      <c r="H22" s="158">
        <f t="shared" si="5"/>
        <v>1.4872413607697084</v>
      </c>
      <c r="I22" s="146">
        <f>SUM(业务净增量_基准情景!D16:O16)</f>
        <v>-248.75</v>
      </c>
      <c r="J22" s="146">
        <f>SUM(业务净增量_优化情景!D16:O16)</f>
        <v>-220.82596489970592</v>
      </c>
      <c r="K22" s="146">
        <f t="shared" si="6"/>
        <v>27.924035100294077</v>
      </c>
      <c r="L22" s="159">
        <f>AVERAGE(期末余额_基准情景!D16:O16)</f>
        <v>2517.5472367438992</v>
      </c>
      <c r="M22" s="159">
        <f>AVERAGE(期末余额_优化情景!D16:O16)</f>
        <v>2556.1415824881369</v>
      </c>
      <c r="N22" s="159">
        <f t="shared" si="13"/>
        <v>38.594345744237671</v>
      </c>
      <c r="O22" s="160">
        <f t="shared" si="7"/>
        <v>3.659195491619617E-2</v>
      </c>
      <c r="P22" s="160">
        <f t="shared" si="7"/>
        <v>3.6576539345872849E-2</v>
      </c>
      <c r="R22" s="486">
        <v>59.740359738302523</v>
      </c>
      <c r="S22" s="486">
        <v>40.843454484779905</v>
      </c>
      <c r="T22" s="486">
        <v>100.58381422308243</v>
      </c>
      <c r="U22" s="166">
        <f t="shared" si="8"/>
        <v>3.9727859706200448</v>
      </c>
      <c r="V22" s="166">
        <f t="shared" si="9"/>
        <v>-4.7577939585148812</v>
      </c>
      <c r="W22" s="166">
        <f t="shared" si="0"/>
        <v>-0.7850079878948435</v>
      </c>
      <c r="X22" s="166"/>
      <c r="Y22" s="486">
        <v>61.829188868383106</v>
      </c>
      <c r="Z22" s="486">
        <v>81.767513094805153</v>
      </c>
      <c r="AA22" s="486">
        <v>143.59670196318825</v>
      </c>
      <c r="AB22" s="166">
        <f t="shared" si="14"/>
        <v>-2.0888291300805832</v>
      </c>
      <c r="AC22" s="166">
        <f t="shared" si="15"/>
        <v>-40.924058610025249</v>
      </c>
      <c r="AD22" s="166">
        <f t="shared" si="16"/>
        <v>-43.012887740105825</v>
      </c>
      <c r="AE22" s="166"/>
      <c r="AF22" s="487">
        <v>-462.91666666666742</v>
      </c>
      <c r="AG22" s="166">
        <f t="shared" si="2"/>
        <v>214.16666666666742</v>
      </c>
    </row>
    <row r="23" spans="2:33" ht="16.5">
      <c r="B23" s="17" t="str">
        <f>存量业务到期结构!B17</f>
        <v>信贷类非标投资</v>
      </c>
      <c r="C23" s="158">
        <f>SUM(存量业务利息收支!CI18:CT18)</f>
        <v>60.838438952897341</v>
      </c>
      <c r="D23" s="158">
        <f>SUM(新业务利息收支_基准情景!CG18:CR18)</f>
        <v>4.4960360907337522</v>
      </c>
      <c r="E23" s="158">
        <f>SUM(新业务利息收支_优化情景!CG18:CR18)</f>
        <v>5.2702860055386536</v>
      </c>
      <c r="F23" s="158">
        <f t="shared" si="3"/>
        <v>65.334475043631087</v>
      </c>
      <c r="G23" s="158">
        <f t="shared" si="4"/>
        <v>66.108724958435999</v>
      </c>
      <c r="H23" s="158">
        <f t="shared" si="5"/>
        <v>0.77424991480490135</v>
      </c>
      <c r="I23" s="146">
        <f>SUM(业务净增量_基准情景!D17:O17)</f>
        <v>-768.75</v>
      </c>
      <c r="J23" s="146">
        <f>SUM(业务净增量_优化情景!D17:O17)</f>
        <v>-770.99093741669947</v>
      </c>
      <c r="K23" s="146">
        <f t="shared" si="6"/>
        <v>-2.2409374166994667</v>
      </c>
      <c r="L23" s="159">
        <f>AVERAGE(期末余额_基准情景!D17:O17)</f>
        <v>1568.920078809</v>
      </c>
      <c r="M23" s="159">
        <f>AVERAGE(期末余额_优化情景!D17:O17)</f>
        <v>1586.9875116182336</v>
      </c>
      <c r="N23" s="159">
        <f t="shared" si="13"/>
        <v>18.067432809233651</v>
      </c>
      <c r="O23" s="160">
        <f t="shared" si="7"/>
        <v>3.8439654771900575E-2</v>
      </c>
      <c r="P23" s="160">
        <f t="shared" si="7"/>
        <v>3.8452374688788045E-2</v>
      </c>
      <c r="R23" s="486">
        <v>59.239429400458768</v>
      </c>
      <c r="S23" s="486">
        <v>9.3081051934762709</v>
      </c>
      <c r="T23" s="486">
        <v>68.54753459393504</v>
      </c>
      <c r="U23" s="166">
        <f t="shared" si="8"/>
        <v>1.5990095524385737</v>
      </c>
      <c r="V23" s="166">
        <f t="shared" si="9"/>
        <v>-4.8120691027425186</v>
      </c>
      <c r="W23" s="166">
        <f t="shared" si="0"/>
        <v>-3.213059550303953</v>
      </c>
      <c r="X23" s="166"/>
      <c r="Y23" s="486">
        <v>61.348273012897955</v>
      </c>
      <c r="Z23" s="486">
        <v>21.561352009771539</v>
      </c>
      <c r="AA23" s="486">
        <v>82.909625022669502</v>
      </c>
      <c r="AB23" s="166">
        <f t="shared" si="14"/>
        <v>-2.1088436124391876</v>
      </c>
      <c r="AC23" s="166">
        <f t="shared" si="15"/>
        <v>-12.253246816295269</v>
      </c>
      <c r="AD23" s="166">
        <f t="shared" si="16"/>
        <v>-14.362090428734462</v>
      </c>
      <c r="AE23" s="166"/>
      <c r="AF23" s="487">
        <v>-762.91666666666742</v>
      </c>
      <c r="AG23" s="166">
        <f t="shared" si="2"/>
        <v>-5.8333333333325754</v>
      </c>
    </row>
    <row r="24" spans="2:33" ht="16.5">
      <c r="B24" s="17" t="str">
        <f>存量业务到期结构!B18</f>
        <v>非信贷类非标投资</v>
      </c>
      <c r="C24" s="158">
        <f>SUM(存量业务利息收支!CI19:CT19)</f>
        <v>2.8747067560252364</v>
      </c>
      <c r="D24" s="158">
        <f>SUM(新业务利息收支_基准情景!CG19:CR19)</f>
        <v>31.58962443553127</v>
      </c>
      <c r="E24" s="158">
        <f>SUM(新业务利息收支_优化情景!CG19:CR19)</f>
        <v>32.302615881496074</v>
      </c>
      <c r="F24" s="158">
        <f t="shared" si="3"/>
        <v>34.464331191556504</v>
      </c>
      <c r="G24" s="158">
        <f t="shared" si="4"/>
        <v>35.177322637521307</v>
      </c>
      <c r="H24" s="158">
        <f t="shared" si="5"/>
        <v>0.71299144596480346</v>
      </c>
      <c r="I24" s="146">
        <f>SUM(业务净增量_基准情景!D18:O18)</f>
        <v>520</v>
      </c>
      <c r="J24" s="146">
        <f>SUM(业务净增量_优化情景!D18:O18)</f>
        <v>550.16497251699366</v>
      </c>
      <c r="K24" s="146">
        <f t="shared" si="6"/>
        <v>30.164972516993657</v>
      </c>
      <c r="L24" s="159">
        <f>AVERAGE(期末余额_基准情景!D18:O18)</f>
        <v>948.62715793489951</v>
      </c>
      <c r="M24" s="159">
        <f>AVERAGE(期末余额_优化情景!D18:O18)</f>
        <v>969.1540708699041</v>
      </c>
      <c r="N24" s="159">
        <f t="shared" si="13"/>
        <v>20.526912935004589</v>
      </c>
      <c r="O24" s="160">
        <f t="shared" si="7"/>
        <v>3.3536072129182304E-2</v>
      </c>
      <c r="P24" s="160">
        <f t="shared" si="7"/>
        <v>3.3504863383776888E-2</v>
      </c>
      <c r="R24" s="486">
        <v>0.50093033784374952</v>
      </c>
      <c r="S24" s="486">
        <v>31.535349291303636</v>
      </c>
      <c r="T24" s="486">
        <v>32.036279629147387</v>
      </c>
      <c r="U24" s="166">
        <f t="shared" si="8"/>
        <v>2.3737764181814871</v>
      </c>
      <c r="V24" s="166">
        <f t="shared" si="9"/>
        <v>5.4275144227634797E-2</v>
      </c>
      <c r="W24" s="166">
        <f t="shared" si="0"/>
        <v>2.4280515624091166</v>
      </c>
      <c r="X24" s="166"/>
      <c r="Y24" s="486">
        <v>0.48091585548515026</v>
      </c>
      <c r="Z24" s="486">
        <v>60.206161085033628</v>
      </c>
      <c r="AA24" s="486">
        <v>60.687076940518779</v>
      </c>
      <c r="AB24" s="166">
        <f t="shared" si="14"/>
        <v>2.0014482358599262E-2</v>
      </c>
      <c r="AC24" s="166">
        <f t="shared" si="15"/>
        <v>-28.670811793729992</v>
      </c>
      <c r="AD24" s="166">
        <f t="shared" si="16"/>
        <v>-28.650797311371392</v>
      </c>
      <c r="AE24" s="166"/>
      <c r="AF24" s="487">
        <v>300</v>
      </c>
      <c r="AG24" s="166">
        <f t="shared" si="2"/>
        <v>220</v>
      </c>
    </row>
    <row r="25" spans="2:33" ht="15">
      <c r="B25" s="20" t="str">
        <f>存量业务到期结构!B19</f>
        <v>存放中央银行款项</v>
      </c>
      <c r="C25" s="158">
        <f>SUM(存量业务利息收支!CI20:CT20)</f>
        <v>70.865576889273754</v>
      </c>
      <c r="D25" s="158">
        <f>SUM(新业务利息收支_基准情景!CG20:CR20)</f>
        <v>-3.6765123125442196</v>
      </c>
      <c r="E25" s="158">
        <f>SUM(新业务利息收支_优化情景!CG20:CR20)</f>
        <v>-3.6766243111568313</v>
      </c>
      <c r="F25" s="158">
        <f t="shared" si="3"/>
        <v>67.189064576729535</v>
      </c>
      <c r="G25" s="158">
        <f t="shared" si="4"/>
        <v>67.188952578116925</v>
      </c>
      <c r="H25" s="158">
        <f t="shared" si="5"/>
        <v>-1.1199861261168564E-4</v>
      </c>
      <c r="I25" s="146">
        <f>SUM(业务净增量_基准情景!D19:O19)</f>
        <v>-591.40979573495588</v>
      </c>
      <c r="J25" s="146">
        <f>SUM(业务净增量_优化情景!D19:O19)</f>
        <v>-591.421795561522</v>
      </c>
      <c r="K25" s="146">
        <f t="shared" si="6"/>
        <v>-1.1999826566125193E-2</v>
      </c>
      <c r="L25" s="159">
        <f>AVERAGE(期末余额_基准情景!D19:O19)</f>
        <v>4174.674461223306</v>
      </c>
      <c r="M25" s="159">
        <f>AVERAGE(期末余额_优化情景!D19:O19)</f>
        <v>4174.6669613172435</v>
      </c>
      <c r="N25" s="159">
        <f t="shared" si="13"/>
        <v>-7.4999060625486891E-3</v>
      </c>
      <c r="O25" s="160">
        <f t="shared" si="7"/>
        <v>1.4856409899738684E-2</v>
      </c>
      <c r="P25" s="160">
        <f t="shared" si="7"/>
        <v>1.4856411825244126E-2</v>
      </c>
      <c r="R25" s="486">
        <v>70.177637621313607</v>
      </c>
      <c r="S25" s="486">
        <v>-3.0530520781908264</v>
      </c>
      <c r="T25" s="486">
        <v>67.124585543122777</v>
      </c>
      <c r="U25" s="166">
        <f t="shared" si="8"/>
        <v>0.68793926796014659</v>
      </c>
      <c r="V25" s="166">
        <f>D25-S25</f>
        <v>-0.62346023435339326</v>
      </c>
      <c r="W25" s="166">
        <f t="shared" si="0"/>
        <v>6.4479033606758662E-2</v>
      </c>
      <c r="X25" s="166"/>
      <c r="Y25" s="486">
        <v>75.572950988971186</v>
      </c>
      <c r="Z25" s="486">
        <v>9.1786216586758744</v>
      </c>
      <c r="AA25" s="486">
        <v>84.751572647647066</v>
      </c>
      <c r="AB25" s="166">
        <f t="shared" si="14"/>
        <v>-5.3953133676575789</v>
      </c>
      <c r="AC25" s="166">
        <f t="shared" si="15"/>
        <v>-12.2316737368667</v>
      </c>
      <c r="AD25" s="166">
        <f t="shared" si="16"/>
        <v>-17.626987104524289</v>
      </c>
      <c r="AE25" s="166"/>
      <c r="AF25" s="487">
        <v>-526.77909194843096</v>
      </c>
      <c r="AG25" s="166">
        <f t="shared" si="2"/>
        <v>-64.630703786524919</v>
      </c>
    </row>
    <row r="26" spans="2:33" ht="15">
      <c r="B26" s="15" t="str">
        <f>存量业务到期结构!B20</f>
        <v>存放同业和其他金融机构款项</v>
      </c>
      <c r="C26" s="158">
        <f>SUM(存量业务利息收支!CI21:CT21)</f>
        <v>5.8683838733118359</v>
      </c>
      <c r="D26" s="158">
        <f>SUM(新业务利息收支_基准情景!CG21:CR21)</f>
        <v>0.87584520277135536</v>
      </c>
      <c r="E26" s="158">
        <f>SUM(新业务利息收支_优化情景!CG21:CR21)</f>
        <v>0.45827569668035156</v>
      </c>
      <c r="F26" s="158">
        <f t="shared" si="3"/>
        <v>6.7442290760831911</v>
      </c>
      <c r="G26" s="158">
        <f t="shared" si="4"/>
        <v>6.326659569992187</v>
      </c>
      <c r="H26" s="158">
        <f t="shared" si="5"/>
        <v>-0.41756950609100379</v>
      </c>
      <c r="I26" s="146">
        <f>SUM(业务净增量_基准情景!D20:O20)</f>
        <v>0</v>
      </c>
      <c r="J26" s="146">
        <f>SUM(业务净增量_优化情景!D20:O20)</f>
        <v>-13.122109633277462</v>
      </c>
      <c r="K26" s="146">
        <f t="shared" si="6"/>
        <v>-13.122109633277462</v>
      </c>
      <c r="L26" s="159">
        <f>AVERAGE(期末余额_基准情景!D20:O20)</f>
        <v>382.53583138929997</v>
      </c>
      <c r="M26" s="159">
        <f>AVERAGE(期末余额_优化情景!D20:O20)</f>
        <v>366.93581026907697</v>
      </c>
      <c r="N26" s="159">
        <f t="shared" si="13"/>
        <v>-15.600021120223005</v>
      </c>
      <c r="O26" s="160">
        <f t="shared" si="7"/>
        <v>1.627414143524053E-2</v>
      </c>
      <c r="P26" s="160">
        <f t="shared" si="7"/>
        <v>1.5915572385647076E-2</v>
      </c>
      <c r="R26" s="486">
        <v>6.4429685225098332</v>
      </c>
      <c r="S26" s="486">
        <v>0.3899470617577625</v>
      </c>
      <c r="T26" s="486">
        <v>6.8329155842675959</v>
      </c>
      <c r="U26" s="166">
        <f t="shared" si="8"/>
        <v>-0.57458464919799734</v>
      </c>
      <c r="V26" s="166">
        <f t="shared" si="9"/>
        <v>0.48589814101359285</v>
      </c>
      <c r="W26" s="166">
        <f t="shared" si="0"/>
        <v>-8.8686508184404822E-2</v>
      </c>
      <c r="X26" s="166"/>
      <c r="Y26" s="486">
        <v>6.3583800567064985</v>
      </c>
      <c r="Z26" s="486">
        <v>1.2060421415059579</v>
      </c>
      <c r="AA26" s="486">
        <v>7.5644221982124566</v>
      </c>
      <c r="AB26" s="166">
        <f t="shared" si="14"/>
        <v>8.4588465803334678E-2</v>
      </c>
      <c r="AC26" s="166">
        <f t="shared" si="15"/>
        <v>-0.8160950797481954</v>
      </c>
      <c r="AD26" s="166">
        <f t="shared" si="16"/>
        <v>-0.73150661394486072</v>
      </c>
      <c r="AE26" s="166"/>
      <c r="AF26" s="487">
        <v>0</v>
      </c>
      <c r="AG26" s="166">
        <f t="shared" si="2"/>
        <v>0</v>
      </c>
    </row>
    <row r="27" spans="2:33" ht="16.5">
      <c r="B27" s="22" t="str">
        <f>存量业务到期结构!B21</f>
        <v>存放同业和其他金融机构款项 定期</v>
      </c>
      <c r="C27" s="158">
        <f>SUM(存量业务利息收支!CI22:CT22)</f>
        <v>0.5393958333333333</v>
      </c>
      <c r="D27" s="158">
        <f>SUM(新业务利息收支_基准情景!CG22:CR22)</f>
        <v>1.2052714151689867</v>
      </c>
      <c r="E27" s="158">
        <f>SUM(新业务利息收支_优化情景!CG22:CR22)</f>
        <v>0.85369215085348105</v>
      </c>
      <c r="F27" s="158">
        <f t="shared" si="3"/>
        <v>1.74466724850232</v>
      </c>
      <c r="G27" s="158">
        <f t="shared" si="4"/>
        <v>1.3930879841868142</v>
      </c>
      <c r="H27" s="158">
        <f t="shared" si="5"/>
        <v>-0.35157926431550568</v>
      </c>
      <c r="I27" s="146">
        <f>SUM(业务净增量_基准情景!D21:O21)</f>
        <v>0</v>
      </c>
      <c r="J27" s="146">
        <f>SUM(业务净增量_优化情景!D21:O21)</f>
        <v>-13.110109719927074</v>
      </c>
      <c r="K27" s="146">
        <f t="shared" si="6"/>
        <v>-13.110109719927074</v>
      </c>
      <c r="L27" s="159">
        <f>AVERAGE(期末余额_基准情景!D21:O21)</f>
        <v>49.231709550575353</v>
      </c>
      <c r="M27" s="159">
        <f>AVERAGE(期末余额_优化情景!D21:O21)</f>
        <v>38.031537878441853</v>
      </c>
      <c r="N27" s="159">
        <f t="shared" si="13"/>
        <v>-11.2001716721335</v>
      </c>
      <c r="O27" s="160">
        <f t="shared" si="7"/>
        <v>3.2711886104344758E-2</v>
      </c>
      <c r="P27" s="160">
        <f t="shared" si="7"/>
        <v>3.3812131766239317E-2</v>
      </c>
      <c r="R27" s="486">
        <v>1.0706458333333331</v>
      </c>
      <c r="S27" s="486">
        <v>1.2187544939895669</v>
      </c>
      <c r="T27" s="486">
        <v>2.2894003273229</v>
      </c>
      <c r="U27" s="166">
        <f t="shared" si="8"/>
        <v>-0.53124999999999978</v>
      </c>
      <c r="V27" s="166">
        <f t="shared" si="9"/>
        <v>-1.3483078820580197E-2</v>
      </c>
      <c r="W27" s="166">
        <f t="shared" si="0"/>
        <v>-0.54473307882057997</v>
      </c>
      <c r="X27" s="166"/>
      <c r="Y27" s="486">
        <v>1.0624999999999998</v>
      </c>
      <c r="Z27" s="486">
        <v>1.6869620948622674</v>
      </c>
      <c r="AA27" s="486">
        <v>2.7494620948622672</v>
      </c>
      <c r="AB27" s="166">
        <f t="shared" si="14"/>
        <v>8.1458333333332966E-3</v>
      </c>
      <c r="AC27" s="166">
        <f t="shared" si="15"/>
        <v>-0.46820760087270052</v>
      </c>
      <c r="AD27" s="166">
        <f t="shared" si="16"/>
        <v>-0.46006176753936723</v>
      </c>
      <c r="AE27" s="166"/>
      <c r="AF27" s="487">
        <v>0</v>
      </c>
      <c r="AG27" s="166">
        <f t="shared" si="2"/>
        <v>0</v>
      </c>
    </row>
    <row r="28" spans="2:33" ht="16.5">
      <c r="B28" s="21" t="str">
        <f>存量业务到期结构!B22</f>
        <v>存放同业和其他金融机构款项 活期</v>
      </c>
      <c r="C28" s="158">
        <f>SUM(存量业务利息收支!CI23:CT23)</f>
        <v>5.3289880399785012</v>
      </c>
      <c r="D28" s="158">
        <f>SUM(新业务利息收支_基准情景!CG23:CR23)</f>
        <v>-0.32942621239763142</v>
      </c>
      <c r="E28" s="158">
        <f>SUM(新业务利息收支_优化情景!CG23:CR23)</f>
        <v>-0.39541645417312948</v>
      </c>
      <c r="F28" s="158">
        <f t="shared" si="3"/>
        <v>4.9995618275808695</v>
      </c>
      <c r="G28" s="158">
        <f t="shared" si="4"/>
        <v>4.9335715858053719</v>
      </c>
      <c r="H28" s="158">
        <f t="shared" si="5"/>
        <v>-6.599024177549806E-2</v>
      </c>
      <c r="I28" s="146">
        <f>SUM(业务净增量_基准情景!D22:O22)</f>
        <v>0</v>
      </c>
      <c r="J28" s="146">
        <f>SUM(业务净增量_优化情景!D22:O22)</f>
        <v>-1.1999913350386814E-2</v>
      </c>
      <c r="K28" s="146">
        <f t="shared" si="6"/>
        <v>-1.1999913350386814E-2</v>
      </c>
      <c r="L28" s="159">
        <f>AVERAGE(期末余额_基准情景!D22:O22)</f>
        <v>333.30412183872465</v>
      </c>
      <c r="M28" s="159">
        <f>AVERAGE(期末余额_优化情景!D22:O22)</f>
        <v>328.9042723906353</v>
      </c>
      <c r="N28" s="159">
        <f t="shared" si="13"/>
        <v>-4.3998494480893555</v>
      </c>
      <c r="O28" s="160">
        <f t="shared" si="7"/>
        <v>1.3846153846153845E-2</v>
      </c>
      <c r="P28" s="160">
        <f t="shared" si="7"/>
        <v>1.3846174894913356E-2</v>
      </c>
      <c r="R28" s="486">
        <v>5.3723226891765004</v>
      </c>
      <c r="S28" s="486">
        <v>-0.82880743223180409</v>
      </c>
      <c r="T28" s="486">
        <v>4.5435152569446959</v>
      </c>
      <c r="U28" s="166">
        <f t="shared" si="8"/>
        <v>-4.333464919799912E-2</v>
      </c>
      <c r="V28" s="166">
        <f t="shared" si="9"/>
        <v>0.49938121983417266</v>
      </c>
      <c r="W28" s="166">
        <f t="shared" si="0"/>
        <v>0.4560465706361736</v>
      </c>
      <c r="X28" s="166"/>
      <c r="Y28" s="486">
        <v>5.2958800567064985</v>
      </c>
      <c r="Z28" s="486">
        <v>-0.4809199533563096</v>
      </c>
      <c r="AA28" s="486">
        <v>4.814960103350189</v>
      </c>
      <c r="AB28" s="166">
        <f t="shared" si="14"/>
        <v>7.6442632470001826E-2</v>
      </c>
      <c r="AC28" s="166">
        <f t="shared" si="15"/>
        <v>-0.34788747887549448</v>
      </c>
      <c r="AD28" s="166">
        <f t="shared" si="16"/>
        <v>-0.27144484640549305</v>
      </c>
      <c r="AE28" s="166"/>
      <c r="AF28" s="487">
        <v>0</v>
      </c>
      <c r="AG28" s="166">
        <f t="shared" si="2"/>
        <v>0</v>
      </c>
    </row>
    <row r="29" spans="2:33" ht="15">
      <c r="B29" s="15" t="str">
        <f>存量业务到期结构!B23</f>
        <v>拆出资金</v>
      </c>
      <c r="C29" s="158">
        <f>SUM(存量业务利息收支!CI24:CT24)</f>
        <v>6.9920193909442041</v>
      </c>
      <c r="D29" s="158">
        <f>SUM(新业务利息收支_基准情景!CG24:CR24)</f>
        <v>65.211425208827208</v>
      </c>
      <c r="E29" s="158">
        <f>SUM(新业务利息收支_优化情景!CG24:CR24)</f>
        <v>57.67221568530713</v>
      </c>
      <c r="F29" s="158">
        <f t="shared" si="3"/>
        <v>72.203444599771416</v>
      </c>
      <c r="G29" s="158">
        <f t="shared" si="4"/>
        <v>64.66423507625133</v>
      </c>
      <c r="H29" s="158">
        <f t="shared" si="5"/>
        <v>-7.5392095235200784</v>
      </c>
      <c r="I29" s="146">
        <f>SUM(业务净增量_基准情景!D23:O23)</f>
        <v>200</v>
      </c>
      <c r="J29" s="146">
        <f>SUM(业务净增量_优化情景!D23:O23)</f>
        <v>-186.00424690831051</v>
      </c>
      <c r="K29" s="146">
        <f t="shared" si="6"/>
        <v>-386.00424690831051</v>
      </c>
      <c r="L29" s="159">
        <f>AVERAGE(期末余额_基准情景!D23:O23)</f>
        <v>1871.7347919568999</v>
      </c>
      <c r="M29" s="159">
        <f>AVERAGE(期末余额_优化情景!D23:O23)</f>
        <v>1657.2510310501048</v>
      </c>
      <c r="N29" s="159">
        <f t="shared" si="13"/>
        <v>-214.48376090679517</v>
      </c>
      <c r="O29" s="160">
        <f t="shared" si="7"/>
        <v>3.5608321095014828E-2</v>
      </c>
      <c r="P29" s="160">
        <f t="shared" si="7"/>
        <v>3.6017514564155535E-2</v>
      </c>
      <c r="R29" s="486">
        <v>6.2246445048244903</v>
      </c>
      <c r="S29" s="486">
        <v>58.915679672521811</v>
      </c>
      <c r="T29" s="486">
        <v>65.140324177346301</v>
      </c>
      <c r="U29" s="166">
        <f t="shared" si="8"/>
        <v>0.76737488611971383</v>
      </c>
      <c r="V29" s="166">
        <f t="shared" si="9"/>
        <v>6.2957455363053967</v>
      </c>
      <c r="W29" s="166">
        <f t="shared" si="0"/>
        <v>7.063120422425115</v>
      </c>
      <c r="X29" s="166"/>
      <c r="Y29" s="486">
        <v>4.041775730616159</v>
      </c>
      <c r="Z29" s="486">
        <v>66.239601852953371</v>
      </c>
      <c r="AA29" s="486">
        <v>70.281377583569537</v>
      </c>
      <c r="AB29" s="166">
        <f t="shared" si="14"/>
        <v>2.1828687742083313</v>
      </c>
      <c r="AC29" s="166">
        <f t="shared" si="15"/>
        <v>-7.3239221804315591</v>
      </c>
      <c r="AD29" s="166">
        <f t="shared" si="16"/>
        <v>-5.1410534062232358</v>
      </c>
      <c r="AE29" s="166"/>
      <c r="AF29" s="487">
        <v>-50</v>
      </c>
      <c r="AG29" s="166">
        <f t="shared" si="2"/>
        <v>250</v>
      </c>
    </row>
    <row r="30" spans="2:33" ht="15">
      <c r="B30" s="15" t="str">
        <f>存量业务到期结构!B24</f>
        <v>买入返售金融资产</v>
      </c>
      <c r="C30" s="158">
        <f>SUM(存量业务利息收支!CI25:CT25)</f>
        <v>0.30153486427266679</v>
      </c>
      <c r="D30" s="158">
        <f>SUM(新业务利息收支_基准情景!CG25:CR25)</f>
        <v>51.763574141603094</v>
      </c>
      <c r="E30" s="158">
        <f>SUM(新业务利息收支_优化情景!CG25:CR25)</f>
        <v>49.77794816356991</v>
      </c>
      <c r="F30" s="158">
        <f t="shared" si="3"/>
        <v>52.065109005875762</v>
      </c>
      <c r="G30" s="158">
        <f t="shared" si="4"/>
        <v>50.079483027842578</v>
      </c>
      <c r="H30" s="158">
        <f t="shared" si="5"/>
        <v>-1.985625978033184</v>
      </c>
      <c r="I30" s="146">
        <f>SUM(业务净增量_基准情景!D24:O24)</f>
        <v>-1320</v>
      </c>
      <c r="J30" s="146">
        <f>SUM(业务净增量_优化情景!D24:O24)</f>
        <v>-1191.4835074441817</v>
      </c>
      <c r="K30" s="146">
        <f t="shared" si="6"/>
        <v>128.51649255581833</v>
      </c>
      <c r="L30" s="159">
        <f>AVERAGE(期末余额_基准情景!D24:O24)</f>
        <v>1988.9658518555659</v>
      </c>
      <c r="M30" s="159">
        <f>AVERAGE(期末余额_优化情景!D24:O24)</f>
        <v>1918.1198832482205</v>
      </c>
      <c r="N30" s="159">
        <f t="shared" si="13"/>
        <v>-70.845968607345412</v>
      </c>
      <c r="O30" s="160">
        <f t="shared" si="7"/>
        <v>2.4163361364888034E-2</v>
      </c>
      <c r="P30" s="160">
        <f t="shared" si="7"/>
        <v>2.4100274183249126E-2</v>
      </c>
      <c r="R30" s="486">
        <v>0.11262009146208334</v>
      </c>
      <c r="S30" s="486">
        <v>58.610581980068346</v>
      </c>
      <c r="T30" s="486">
        <v>58.72320207153043</v>
      </c>
      <c r="U30" s="166">
        <f t="shared" si="8"/>
        <v>0.18891477281058344</v>
      </c>
      <c r="V30" s="166">
        <f t="shared" si="9"/>
        <v>-6.8470078384652524</v>
      </c>
      <c r="W30" s="166">
        <f t="shared" si="0"/>
        <v>-6.6580930656546684</v>
      </c>
      <c r="X30" s="166"/>
      <c r="Y30" s="486">
        <v>8.1967130208333312E-3</v>
      </c>
      <c r="Z30" s="486">
        <v>47.950617791333869</v>
      </c>
      <c r="AA30" s="486">
        <v>47.958814504354699</v>
      </c>
      <c r="AB30" s="166">
        <f t="shared" si="14"/>
        <v>0.10442337844125001</v>
      </c>
      <c r="AC30" s="166">
        <f t="shared" si="15"/>
        <v>10.659964188734477</v>
      </c>
      <c r="AD30" s="166">
        <f t="shared" si="16"/>
        <v>10.764387567175731</v>
      </c>
      <c r="AE30" s="166"/>
      <c r="AF30" s="487">
        <v>170</v>
      </c>
      <c r="AG30" s="166">
        <f t="shared" si="2"/>
        <v>-1490</v>
      </c>
    </row>
    <row r="31" spans="2:33" ht="16.5">
      <c r="B31" s="17" t="str">
        <f>存量业务到期结构!B25</f>
        <v>买入返售债券</v>
      </c>
      <c r="C31" s="158">
        <f>SUM(存量业务利息收支!CI26:CT26)</f>
        <v>0.29191731791850012</v>
      </c>
      <c r="D31" s="158">
        <f>SUM(新业务利息收支_基准情景!CG26:CR26)</f>
        <v>48.813869559299043</v>
      </c>
      <c r="E31" s="158">
        <f>SUM(新业务利息收支_优化情景!CG26:CR26)</f>
        <v>47.229671296070087</v>
      </c>
      <c r="F31" s="158">
        <f t="shared" si="3"/>
        <v>49.10578687721754</v>
      </c>
      <c r="G31" s="158">
        <f t="shared" si="4"/>
        <v>47.521588613988584</v>
      </c>
      <c r="H31" s="158">
        <f t="shared" si="5"/>
        <v>-1.5841982632289557</v>
      </c>
      <c r="I31" s="146">
        <f>SUM(业务净增量_基准情景!D25:O25)</f>
        <v>-1370</v>
      </c>
      <c r="J31" s="146">
        <f>SUM(业务净增量_优化情景!D25:O25)</f>
        <v>-1233.1934364750109</v>
      </c>
      <c r="K31" s="146">
        <f t="shared" si="6"/>
        <v>136.80656352498909</v>
      </c>
      <c r="L31" s="159">
        <f>AVERAGE(期末余额_基准情景!D25:O25)</f>
        <v>1882.9131496999669</v>
      </c>
      <c r="M31" s="159">
        <f>AVERAGE(期末余额_优化情景!D25:O25)</f>
        <v>1826.4079643992518</v>
      </c>
      <c r="N31" s="159">
        <f t="shared" si="13"/>
        <v>-56.505185300715084</v>
      </c>
      <c r="O31" s="160">
        <f t="shared" si="7"/>
        <v>2.4073557860656493E-2</v>
      </c>
      <c r="P31" s="160">
        <f t="shared" si="7"/>
        <v>2.4017679868121086E-2</v>
      </c>
      <c r="R31" s="486">
        <v>0.10442337844125001</v>
      </c>
      <c r="S31" s="486">
        <v>53.112859663522222</v>
      </c>
      <c r="T31" s="486">
        <v>53.217283041963469</v>
      </c>
      <c r="U31" s="166">
        <f t="shared" si="8"/>
        <v>0.18749393947725013</v>
      </c>
      <c r="V31" s="166">
        <f t="shared" si="9"/>
        <v>-4.2989901042231793</v>
      </c>
      <c r="W31" s="166">
        <f t="shared" si="0"/>
        <v>-4.1114961647459296</v>
      </c>
      <c r="X31" s="166"/>
      <c r="Y31" s="486">
        <v>0</v>
      </c>
      <c r="Z31" s="486">
        <v>43.052258943416277</v>
      </c>
      <c r="AA31" s="486">
        <v>43.052258943416277</v>
      </c>
      <c r="AB31" s="166">
        <f t="shared" si="14"/>
        <v>0.10442337844125001</v>
      </c>
      <c r="AC31" s="166">
        <f t="shared" si="15"/>
        <v>10.060600720105946</v>
      </c>
      <c r="AD31" s="166">
        <f t="shared" si="16"/>
        <v>10.165024098547192</v>
      </c>
      <c r="AE31" s="166"/>
      <c r="AF31" s="487">
        <v>100</v>
      </c>
      <c r="AG31" s="166">
        <f t="shared" si="2"/>
        <v>-1470</v>
      </c>
    </row>
    <row r="32" spans="2:33" ht="16.5">
      <c r="B32" s="17" t="str">
        <f>存量业务到期结构!B26</f>
        <v>买入返售贷款</v>
      </c>
      <c r="C32" s="158">
        <f>SUM(存量业务利息收支!CI27:CT27)</f>
        <v>0</v>
      </c>
      <c r="D32" s="158">
        <f>SUM(新业务利息收支_基准情景!CG27:CR27)</f>
        <v>0</v>
      </c>
      <c r="E32" s="158">
        <f>SUM(新业务利息收支_优化情景!CG27:CR27)</f>
        <v>0</v>
      </c>
      <c r="F32" s="158">
        <f t="shared" si="3"/>
        <v>0</v>
      </c>
      <c r="G32" s="158">
        <f t="shared" si="4"/>
        <v>0</v>
      </c>
      <c r="H32" s="158">
        <f t="shared" si="5"/>
        <v>0</v>
      </c>
      <c r="I32" s="146">
        <f>SUM(业务净增量_基准情景!D26:O26)</f>
        <v>0</v>
      </c>
      <c r="J32" s="146">
        <f>SUM(业务净增量_优化情景!D26:O26)</f>
        <v>0</v>
      </c>
      <c r="K32" s="146">
        <f t="shared" si="6"/>
        <v>0</v>
      </c>
      <c r="L32" s="159">
        <f>AVERAGE(期末余额_基准情景!D26:O26)</f>
        <v>0</v>
      </c>
      <c r="M32" s="159">
        <f>AVERAGE(期末余额_优化情景!D26:O26)</f>
        <v>0</v>
      </c>
      <c r="N32" s="159">
        <f t="shared" si="13"/>
        <v>0</v>
      </c>
      <c r="O32" s="160" t="e">
        <f>F32/L32/$N$3*12</f>
        <v>#DIV/0!</v>
      </c>
      <c r="P32" s="160" t="e">
        <f t="shared" si="7"/>
        <v>#DIV/0!</v>
      </c>
      <c r="R32" s="486">
        <v>0</v>
      </c>
      <c r="S32" s="486">
        <v>0</v>
      </c>
      <c r="T32" s="486">
        <v>0</v>
      </c>
      <c r="U32" s="166">
        <f t="shared" si="8"/>
        <v>0</v>
      </c>
      <c r="V32" s="166">
        <f t="shared" si="9"/>
        <v>0</v>
      </c>
      <c r="W32" s="166">
        <f t="shared" si="0"/>
        <v>0</v>
      </c>
      <c r="X32" s="166"/>
      <c r="Y32" s="486">
        <v>0</v>
      </c>
      <c r="Z32" s="486">
        <v>0</v>
      </c>
      <c r="AA32" s="486">
        <v>0</v>
      </c>
      <c r="AB32" s="166">
        <f t="shared" si="14"/>
        <v>0</v>
      </c>
      <c r="AC32" s="166">
        <f t="shared" si="15"/>
        <v>0</v>
      </c>
      <c r="AD32" s="166">
        <f t="shared" si="16"/>
        <v>0</v>
      </c>
      <c r="AE32" s="166"/>
      <c r="AF32" s="487">
        <v>0</v>
      </c>
      <c r="AG32" s="166">
        <f t="shared" si="2"/>
        <v>0</v>
      </c>
    </row>
    <row r="33" spans="2:33" ht="16.5">
      <c r="B33" s="17" t="str">
        <f>存量业务到期结构!B27</f>
        <v>买入返售票据</v>
      </c>
      <c r="C33" s="158">
        <f>SUM(存量业务利息收支!CI28:CT28)</f>
        <v>9.6175463541666711E-3</v>
      </c>
      <c r="D33" s="158">
        <f>SUM(新业务利息收支_基准情景!CG28:CR28)</f>
        <v>2.9497045823040677</v>
      </c>
      <c r="E33" s="158">
        <f>SUM(新业务利息收支_优化情景!CG28:CR28)</f>
        <v>2.5482768674998146</v>
      </c>
      <c r="F33" s="158">
        <f t="shared" si="3"/>
        <v>2.9593221286582345</v>
      </c>
      <c r="G33" s="158">
        <f t="shared" si="4"/>
        <v>2.5578944138539814</v>
      </c>
      <c r="H33" s="158">
        <f t="shared" si="5"/>
        <v>-0.4014277148042531</v>
      </c>
      <c r="I33" s="146">
        <f>SUM(业务净增量_基准情景!D27:O27)</f>
        <v>50</v>
      </c>
      <c r="J33" s="146">
        <f>SUM(业务净增量_优化情景!D27:O27)</f>
        <v>41.714746557655594</v>
      </c>
      <c r="K33" s="146">
        <f t="shared" si="6"/>
        <v>-8.2852534423444055</v>
      </c>
      <c r="L33" s="159">
        <f>AVERAGE(期末余额_基准情景!D27:O27)</f>
        <v>104.05270215559996</v>
      </c>
      <c r="M33" s="159">
        <f>AVERAGE(期末余额_优化情景!D27:O27)</f>
        <v>89.865148268918901</v>
      </c>
      <c r="N33" s="159">
        <f t="shared" si="13"/>
        <v>-14.187553886681059</v>
      </c>
      <c r="O33" s="160">
        <f t="shared" si="7"/>
        <v>2.6252869058896212E-2</v>
      </c>
      <c r="P33" s="160">
        <f t="shared" si="7"/>
        <v>2.6274182489860905E-2</v>
      </c>
      <c r="R33" s="486">
        <v>8.1967130208333312E-3</v>
      </c>
      <c r="S33" s="486">
        <v>5.4977223165461337</v>
      </c>
      <c r="T33" s="486">
        <v>5.5059190295669671</v>
      </c>
      <c r="U33" s="166">
        <f t="shared" si="8"/>
        <v>1.4208333333333399E-3</v>
      </c>
      <c r="V33" s="166">
        <f t="shared" si="9"/>
        <v>-2.548017734242066</v>
      </c>
      <c r="W33" s="166">
        <f t="shared" si="0"/>
        <v>-2.5465969009087326</v>
      </c>
      <c r="X33" s="166"/>
      <c r="Y33" s="486">
        <v>8.1967130208333312E-3</v>
      </c>
      <c r="Z33" s="486">
        <v>4.898358847917601</v>
      </c>
      <c r="AA33" s="486">
        <v>4.9065555609384344</v>
      </c>
      <c r="AB33" s="166">
        <f t="shared" si="14"/>
        <v>0</v>
      </c>
      <c r="AC33" s="166">
        <f t="shared" si="15"/>
        <v>0.59936346862853274</v>
      </c>
      <c r="AD33" s="166">
        <f t="shared" si="16"/>
        <v>0.59936346862853274</v>
      </c>
      <c r="AE33" s="166"/>
      <c r="AF33" s="487">
        <v>70</v>
      </c>
      <c r="AG33" s="166">
        <f t="shared" si="2"/>
        <v>-20</v>
      </c>
    </row>
    <row r="34" spans="2:33" ht="16.5">
      <c r="B34" s="17" t="str">
        <f>存量业务到期结构!B28</f>
        <v>买入返售其他</v>
      </c>
      <c r="C34" s="158">
        <f>SUM(存量业务利息收支!CI29:CT29)</f>
        <v>0</v>
      </c>
      <c r="D34" s="158">
        <f>SUM(新业务利息收支_基准情景!CG29:CR29)</f>
        <v>0</v>
      </c>
      <c r="E34" s="158">
        <f>SUM(新业务利息收支_优化情景!CG29:CR29)</f>
        <v>0</v>
      </c>
      <c r="F34" s="158">
        <f t="shared" si="3"/>
        <v>0</v>
      </c>
      <c r="G34" s="158">
        <f t="shared" si="4"/>
        <v>0</v>
      </c>
      <c r="H34" s="158">
        <f t="shared" si="5"/>
        <v>0</v>
      </c>
      <c r="I34" s="146">
        <f>SUM(业务净增量_基准情景!D28:O28)</f>
        <v>0</v>
      </c>
      <c r="J34" s="146">
        <f>SUM(业务净增量_优化情景!D28:O28)</f>
        <v>-4.8175268264101442E-3</v>
      </c>
      <c r="K34" s="146">
        <f t="shared" si="6"/>
        <v>-4.8175268264101442E-3</v>
      </c>
      <c r="L34" s="159">
        <f>AVERAGE(期末余额_基准情景!D28:O28)</f>
        <v>2</v>
      </c>
      <c r="M34" s="159">
        <f>AVERAGE(期末余额_优化情景!D28:O28)</f>
        <v>1.8467705800499881</v>
      </c>
      <c r="N34" s="159">
        <f t="shared" si="13"/>
        <v>-0.15322941995001194</v>
      </c>
      <c r="O34" s="160">
        <f t="shared" si="7"/>
        <v>0</v>
      </c>
      <c r="P34" s="160">
        <f t="shared" si="7"/>
        <v>0</v>
      </c>
      <c r="R34" s="486">
        <v>0</v>
      </c>
      <c r="S34" s="486">
        <v>0</v>
      </c>
      <c r="T34" s="486">
        <v>0</v>
      </c>
      <c r="U34" s="166">
        <f t="shared" si="8"/>
        <v>0</v>
      </c>
      <c r="V34" s="166">
        <f t="shared" si="9"/>
        <v>0</v>
      </c>
      <c r="W34" s="166">
        <f t="shared" si="0"/>
        <v>0</v>
      </c>
      <c r="X34" s="166"/>
      <c r="Y34" s="486">
        <v>0</v>
      </c>
      <c r="Z34" s="486">
        <v>0</v>
      </c>
      <c r="AA34" s="486">
        <v>0</v>
      </c>
      <c r="AB34" s="166">
        <f t="shared" si="14"/>
        <v>0</v>
      </c>
      <c r="AC34" s="166">
        <f t="shared" si="15"/>
        <v>0</v>
      </c>
      <c r="AD34" s="166">
        <f t="shared" si="16"/>
        <v>0</v>
      </c>
      <c r="AE34" s="166"/>
      <c r="AF34" s="487">
        <v>0</v>
      </c>
      <c r="AG34" s="166">
        <f t="shared" si="2"/>
        <v>0</v>
      </c>
    </row>
    <row r="35" spans="2:33" ht="15">
      <c r="B35" s="14" t="str">
        <f>存量业务到期结构!B29</f>
        <v>负债端</v>
      </c>
      <c r="C35" s="158">
        <f>SUM(存量业务利息收支!CI30:CT30)</f>
        <v>548.01159293056867</v>
      </c>
      <c r="D35" s="158">
        <f>SUM(新业务利息收支_基准情景!CG30:CR30)</f>
        <v>492.16980713693698</v>
      </c>
      <c r="E35" s="158">
        <f>SUM(新业务利息收支_优化情景!CG30:CR30)</f>
        <v>489.99581715540864</v>
      </c>
      <c r="F35" s="158">
        <f t="shared" si="3"/>
        <v>1040.1814000675056</v>
      </c>
      <c r="G35" s="158">
        <f t="shared" si="4"/>
        <v>1038.0074100859774</v>
      </c>
      <c r="H35" s="158">
        <f t="shared" si="5"/>
        <v>-2.1739899815283366</v>
      </c>
      <c r="I35" s="146">
        <f>SUM(业务净增量_基准情景!D29:O29)</f>
        <v>2782.9999999999918</v>
      </c>
      <c r="J35" s="146">
        <f>SUM(业务净增量_优化情景!D29:O29)</f>
        <v>2783.0000021133483</v>
      </c>
      <c r="K35" s="146">
        <f t="shared" si="6"/>
        <v>2.1133564587216824E-6</v>
      </c>
      <c r="L35" s="159">
        <f>AVERAGE(期末余额_基准情景!D29:O29)</f>
        <v>53016.012845700745</v>
      </c>
      <c r="M35" s="159">
        <f>AVERAGE(期末余额_优化情景!D29:O29)</f>
        <v>53016.0128478568</v>
      </c>
      <c r="N35" s="159">
        <f t="shared" si="13"/>
        <v>2.1560554159805179E-6</v>
      </c>
      <c r="O35" s="160">
        <f t="shared" si="7"/>
        <v>1.8110895080146003E-2</v>
      </c>
      <c r="P35" s="160">
        <f t="shared" si="7"/>
        <v>1.8073043119687264E-2</v>
      </c>
      <c r="R35" s="486">
        <v>470.3629783618378</v>
      </c>
      <c r="S35" s="486">
        <v>550.53259455075772</v>
      </c>
      <c r="T35" s="486">
        <v>1020.8955729125955</v>
      </c>
      <c r="U35" s="166">
        <f t="shared" si="8"/>
        <v>77.648614568730864</v>
      </c>
      <c r="V35" s="166">
        <f t="shared" si="9"/>
        <v>-58.36278741382074</v>
      </c>
      <c r="W35" s="489">
        <f t="shared" si="0"/>
        <v>19.285827154910066</v>
      </c>
      <c r="X35" s="166"/>
      <c r="Y35" s="486">
        <v>462.26668074739536</v>
      </c>
      <c r="Z35" s="486">
        <v>645.38395289004882</v>
      </c>
      <c r="AA35" s="486">
        <v>1107.6506336374441</v>
      </c>
      <c r="AB35" s="166">
        <f t="shared" si="14"/>
        <v>8.0962976144424488</v>
      </c>
      <c r="AC35" s="166">
        <f t="shared" si="15"/>
        <v>-94.851358339291096</v>
      </c>
      <c r="AD35" s="489">
        <f t="shared" si="16"/>
        <v>-86.75506072484859</v>
      </c>
      <c r="AE35" s="166"/>
      <c r="AF35" s="487">
        <v>3937.0000000000146</v>
      </c>
      <c r="AG35" s="166">
        <f t="shared" si="2"/>
        <v>-1154.0000000000227</v>
      </c>
    </row>
    <row r="36" spans="2:33" ht="15">
      <c r="B36" s="15" t="str">
        <f>存量业务到期结构!B30</f>
        <v>客户存款</v>
      </c>
      <c r="C36" s="158">
        <f>SUM(存量业务利息收支!CI31:CT31)</f>
        <v>363.64513665737547</v>
      </c>
      <c r="D36" s="158">
        <f>SUM(新业务利息收支_基准情景!CG31:CR31)</f>
        <v>279.77696858030873</v>
      </c>
      <c r="E36" s="158">
        <f>SUM(新业务利息收支_优化情景!CG31:CR31)</f>
        <v>278.83450150035702</v>
      </c>
      <c r="F36" s="158">
        <f>C36+D36</f>
        <v>643.42210523768426</v>
      </c>
      <c r="G36" s="158">
        <f t="shared" si="4"/>
        <v>642.47963815773255</v>
      </c>
      <c r="H36" s="158">
        <f t="shared" si="5"/>
        <v>-0.94246707995171164</v>
      </c>
      <c r="I36" s="146">
        <f>SUM(业务净增量_基准情景!D30:O30)</f>
        <v>1825.999999999992</v>
      </c>
      <c r="J36" s="146">
        <f>SUM(业务净增量_优化情景!D30:O30)</f>
        <v>1839.7048730939457</v>
      </c>
      <c r="K36" s="146">
        <f t="shared" si="6"/>
        <v>13.704873093953665</v>
      </c>
      <c r="L36" s="159">
        <f>AVERAGE(期末余额_基准情景!D30:O30)</f>
        <v>39526.814335651419</v>
      </c>
      <c r="M36" s="159">
        <f>AVERAGE(期末余额_优化情景!D30:O30)</f>
        <v>39526.790374120807</v>
      </c>
      <c r="N36" s="159">
        <f t="shared" si="13"/>
        <v>-2.3961530612723436E-2</v>
      </c>
      <c r="O36" s="160">
        <f t="shared" si="7"/>
        <v>1.5025954080159231E-2</v>
      </c>
      <c r="P36" s="160">
        <f t="shared" si="7"/>
        <v>1.5003953569640323E-2</v>
      </c>
      <c r="R36" s="486">
        <v>324.45481651544947</v>
      </c>
      <c r="S36" s="486">
        <v>305.96654567709606</v>
      </c>
      <c r="T36" s="486">
        <v>630.42136219254553</v>
      </c>
      <c r="U36" s="166">
        <f t="shared" si="8"/>
        <v>39.190320141926009</v>
      </c>
      <c r="V36" s="166">
        <f t="shared" si="9"/>
        <v>-26.189577096787332</v>
      </c>
      <c r="W36" s="166">
        <f t="shared" si="0"/>
        <v>13.000743045138734</v>
      </c>
      <c r="X36" s="166"/>
      <c r="Y36" s="486">
        <v>321.45701671315152</v>
      </c>
      <c r="Z36" s="486">
        <v>377.36460653609061</v>
      </c>
      <c r="AA36" s="486">
        <v>698.82162324924207</v>
      </c>
      <c r="AB36" s="166">
        <f t="shared" si="14"/>
        <v>2.9977998022979477</v>
      </c>
      <c r="AC36" s="166">
        <f t="shared" si="15"/>
        <v>-71.39806085899454</v>
      </c>
      <c r="AD36" s="166">
        <f t="shared" si="16"/>
        <v>-68.400261056696536</v>
      </c>
      <c r="AE36" s="166"/>
      <c r="AF36" s="487">
        <v>2420.000000000015</v>
      </c>
      <c r="AG36" s="166">
        <f t="shared" si="2"/>
        <v>-594.00000000002296</v>
      </c>
    </row>
    <row r="37" spans="2:33" ht="16.5">
      <c r="B37" s="16" t="str">
        <f>存量业务到期结构!B31</f>
        <v>对公存款</v>
      </c>
      <c r="C37" s="158">
        <f>SUM(存量业务利息收支!CI32:CT32)</f>
        <v>257.46057595341483</v>
      </c>
      <c r="D37" s="158">
        <f>SUM(新业务利息收支_基准情景!CG32:CR32)</f>
        <v>194.63531841785294</v>
      </c>
      <c r="E37" s="158">
        <f>SUM(新业务利息收支_优化情景!CG32:CR32)</f>
        <v>193.00613776621617</v>
      </c>
      <c r="F37" s="158">
        <f t="shared" si="3"/>
        <v>452.09589437126778</v>
      </c>
      <c r="G37" s="158">
        <f t="shared" si="4"/>
        <v>450.466713719631</v>
      </c>
      <c r="H37" s="158">
        <f t="shared" si="5"/>
        <v>-1.6291806516367728</v>
      </c>
      <c r="I37" s="146">
        <f>SUM(业务净增量_基准情景!D31:O31)</f>
        <v>-144.0000000000008</v>
      </c>
      <c r="J37" s="146">
        <f>SUM(业务净增量_优化情景!D31:O31)</f>
        <v>-378.32579723978904</v>
      </c>
      <c r="K37" s="146">
        <f t="shared" si="6"/>
        <v>-234.32579723978824</v>
      </c>
      <c r="L37" s="159">
        <f>AVERAGE(期末余额_基准情景!D31:O31)</f>
        <v>25631.324786126799</v>
      </c>
      <c r="M37" s="159">
        <f>AVERAGE(期末余额_优化情景!D31:O31)</f>
        <v>25586.990328489002</v>
      </c>
      <c r="N37" s="159">
        <f t="shared" si="13"/>
        <v>-44.334457637796731</v>
      </c>
      <c r="O37" s="160">
        <f t="shared" si="7"/>
        <v>1.6281612074059374E-2</v>
      </c>
      <c r="P37" s="160">
        <f t="shared" si="7"/>
        <v>1.6251048783409043E-2</v>
      </c>
      <c r="R37" s="486">
        <v>230.86685244664167</v>
      </c>
      <c r="S37" s="486">
        <v>216.34559505869481</v>
      </c>
      <c r="T37" s="486">
        <v>447.21244750533651</v>
      </c>
      <c r="U37" s="166">
        <f t="shared" si="8"/>
        <v>26.593723506773159</v>
      </c>
      <c r="V37" s="166">
        <f t="shared" si="9"/>
        <v>-21.710276640841869</v>
      </c>
      <c r="W37" s="166">
        <f t="shared" si="0"/>
        <v>4.883446865931262</v>
      </c>
      <c r="X37" s="166"/>
      <c r="Y37" s="486">
        <v>232.24017265881312</v>
      </c>
      <c r="Z37" s="486">
        <v>265.5112965168517</v>
      </c>
      <c r="AA37" s="486">
        <v>497.75146917566485</v>
      </c>
      <c r="AB37" s="166">
        <f t="shared" si="14"/>
        <v>-1.3733202121714498</v>
      </c>
      <c r="AC37" s="166">
        <f t="shared" si="15"/>
        <v>-49.165701458156889</v>
      </c>
      <c r="AD37" s="166">
        <f t="shared" si="16"/>
        <v>-50.539021670328339</v>
      </c>
      <c r="AE37" s="166"/>
      <c r="AF37" s="487">
        <v>590.00000000001421</v>
      </c>
      <c r="AG37" s="166">
        <f t="shared" si="2"/>
        <v>-734.00000000001501</v>
      </c>
    </row>
    <row r="38" spans="2:33" ht="16.5">
      <c r="B38" s="17" t="str">
        <f>存量业务到期结构!B32</f>
        <v>一般对公定期存款</v>
      </c>
      <c r="C38" s="158">
        <f>SUM(存量业务利息收支!CI33:CT33)</f>
        <v>90.975552993889252</v>
      </c>
      <c r="D38" s="158">
        <f>SUM(新业务利息收支_基准情景!CG33:CR33)</f>
        <v>63.622878236954314</v>
      </c>
      <c r="E38" s="158">
        <f>SUM(新业务利息收支_优化情景!CG33:CR33)</f>
        <v>64.342289422616048</v>
      </c>
      <c r="F38" s="158">
        <f t="shared" si="3"/>
        <v>154.59843123084357</v>
      </c>
      <c r="G38" s="158">
        <f t="shared" si="4"/>
        <v>155.3178424165053</v>
      </c>
      <c r="H38" s="158">
        <f t="shared" si="5"/>
        <v>0.71941118566173401</v>
      </c>
      <c r="I38" s="146">
        <f>SUM(业务净增量_基准情景!D32:O32)</f>
        <v>-787.12790679459431</v>
      </c>
      <c r="J38" s="146">
        <f>SUM(业务净增量_优化情景!D32:O32)</f>
        <v>-806.80039657490943</v>
      </c>
      <c r="K38" s="146">
        <f t="shared" si="6"/>
        <v>-19.672489780315118</v>
      </c>
      <c r="L38" s="159">
        <f>AVERAGE(期末余额_基准情景!D32:O32)</f>
        <v>6247.6637278115122</v>
      </c>
      <c r="M38" s="159">
        <f>AVERAGE(期末余额_优化情景!D32:O32)</f>
        <v>6282.9953565997321</v>
      </c>
      <c r="N38" s="159">
        <f t="shared" si="13"/>
        <v>35.331628788219859</v>
      </c>
      <c r="O38" s="160">
        <f t="shared" si="7"/>
        <v>2.2841537321835789E-2</v>
      </c>
      <c r="P38" s="160">
        <f t="shared" si="7"/>
        <v>2.2818784344027288E-2</v>
      </c>
      <c r="R38" s="486">
        <v>78.914535635198703</v>
      </c>
      <c r="S38" s="486">
        <v>69.889279868053563</v>
      </c>
      <c r="T38" s="486">
        <v>148.80381550325228</v>
      </c>
      <c r="U38" s="166">
        <f t="shared" si="8"/>
        <v>12.061017358690549</v>
      </c>
      <c r="V38" s="166">
        <f t="shared" si="9"/>
        <v>-6.2664016310992494</v>
      </c>
      <c r="W38" s="166">
        <f t="shared" si="0"/>
        <v>5.7946157275912924</v>
      </c>
      <c r="X38" s="166"/>
      <c r="Y38" s="486">
        <v>83.110625324659907</v>
      </c>
      <c r="Z38" s="486">
        <v>72.224266957427815</v>
      </c>
      <c r="AA38" s="486">
        <v>155.33489228208771</v>
      </c>
      <c r="AB38" s="166">
        <f t="shared" si="14"/>
        <v>-4.1960896894612034</v>
      </c>
      <c r="AC38" s="166">
        <f t="shared" si="15"/>
        <v>-2.3349870893742519</v>
      </c>
      <c r="AD38" s="166">
        <f t="shared" si="16"/>
        <v>-6.5310767788354269</v>
      </c>
      <c r="AE38" s="166"/>
      <c r="AF38" s="487">
        <v>-356.10890087031294</v>
      </c>
      <c r="AG38" s="166">
        <f t="shared" si="2"/>
        <v>-431.01900592428137</v>
      </c>
    </row>
    <row r="39" spans="2:33" ht="16.5">
      <c r="B39" s="17" t="str">
        <f>存量业务到期结构!B33</f>
        <v>对公结构性存款</v>
      </c>
      <c r="C39" s="158">
        <f>SUM(存量业务利息收支!CI34:CT34)</f>
        <v>11.852348037748477</v>
      </c>
      <c r="D39" s="158">
        <f>SUM(新业务利息收支_基准情景!CG34:CR34)</f>
        <v>109.91732355526349</v>
      </c>
      <c r="E39" s="158">
        <f>SUM(新业务利息收支_优化情景!CG34:CR34)</f>
        <v>107.69388211576386</v>
      </c>
      <c r="F39" s="158">
        <f t="shared" si="3"/>
        <v>121.76967159301196</v>
      </c>
      <c r="G39" s="158">
        <f t="shared" si="4"/>
        <v>119.54623015351234</v>
      </c>
      <c r="H39" s="158">
        <f t="shared" si="5"/>
        <v>-2.2234414394996378</v>
      </c>
      <c r="I39" s="146">
        <f>SUM(业务净增量_基准情景!D33:O33)</f>
        <v>930</v>
      </c>
      <c r="J39" s="146">
        <f>SUM(业务净增量_优化情景!D33:O33)</f>
        <v>778.47342492847349</v>
      </c>
      <c r="K39" s="146">
        <f t="shared" si="6"/>
        <v>-151.52657507152651</v>
      </c>
      <c r="L39" s="159">
        <f>AVERAGE(期末余额_基准情景!D33:O33)</f>
        <v>3691.5582925328999</v>
      </c>
      <c r="M39" s="159">
        <f>AVERAGE(期末余额_优化情景!D33:O33)</f>
        <v>3619.2505278959216</v>
      </c>
      <c r="N39" s="159">
        <f t="shared" si="13"/>
        <v>-72.307764636978391</v>
      </c>
      <c r="O39" s="160">
        <f t="shared" si="7"/>
        <v>3.0448597819930846E-2</v>
      </c>
      <c r="P39" s="160">
        <f t="shared" si="7"/>
        <v>3.0489839110337261E-2</v>
      </c>
      <c r="R39" s="486">
        <v>7.4891592083443914</v>
      </c>
      <c r="S39" s="486">
        <v>114.60333332095168</v>
      </c>
      <c r="T39" s="486">
        <v>122.09249252929607</v>
      </c>
      <c r="U39" s="166">
        <f t="shared" si="8"/>
        <v>4.3631888294040859</v>
      </c>
      <c r="V39" s="166">
        <f t="shared" si="9"/>
        <v>-4.6860097656881834</v>
      </c>
      <c r="W39" s="166">
        <f t="shared" si="0"/>
        <v>-0.3228209362841028</v>
      </c>
      <c r="X39" s="166"/>
      <c r="Y39" s="486">
        <v>4.8101322653730954</v>
      </c>
      <c r="Z39" s="486">
        <v>150.24100478396133</v>
      </c>
      <c r="AA39" s="486">
        <v>155.05113704933441</v>
      </c>
      <c r="AB39" s="166">
        <f t="shared" si="14"/>
        <v>2.6790269429712961</v>
      </c>
      <c r="AC39" s="166">
        <f t="shared" si="15"/>
        <v>-35.637671463009653</v>
      </c>
      <c r="AD39" s="166">
        <f t="shared" si="16"/>
        <v>-32.958644520038348</v>
      </c>
      <c r="AE39" s="166"/>
      <c r="AF39" s="487">
        <v>610.00000000000182</v>
      </c>
      <c r="AG39" s="166">
        <f t="shared" si="2"/>
        <v>319.99999999999818</v>
      </c>
    </row>
    <row r="40" spans="2:33" ht="16.5">
      <c r="B40" s="17" t="str">
        <f>存量业务到期结构!B34</f>
        <v>对公大额存单</v>
      </c>
      <c r="C40" s="158">
        <f>SUM(存量业务利息收支!CI35:CT35)</f>
        <v>10.80418794451387</v>
      </c>
      <c r="D40" s="158">
        <f>SUM(新业务利息收支_基准情景!CG35:CR35)</f>
        <v>10.79950770146349</v>
      </c>
      <c r="E40" s="158">
        <f>SUM(新业务利息收支_优化情景!CG35:CR35)</f>
        <v>10.674538013693828</v>
      </c>
      <c r="F40" s="158">
        <f t="shared" si="3"/>
        <v>21.603695645977361</v>
      </c>
      <c r="G40" s="158">
        <f t="shared" si="4"/>
        <v>21.478725958207697</v>
      </c>
      <c r="H40" s="158">
        <f t="shared" si="5"/>
        <v>-0.12496968776966177</v>
      </c>
      <c r="I40" s="146">
        <f>SUM(业务净增量_基准情景!D34:O34)</f>
        <v>300</v>
      </c>
      <c r="J40" s="146">
        <f>SUM(业务净增量_优化情景!D34:O34)</f>
        <v>236.88651918361862</v>
      </c>
      <c r="K40" s="146">
        <f t="shared" si="6"/>
        <v>-63.113480816381383</v>
      </c>
      <c r="L40" s="159">
        <f>AVERAGE(期末余额_基准情景!D34:O34)</f>
        <v>772.80710128470002</v>
      </c>
      <c r="M40" s="159">
        <f>AVERAGE(期末余额_优化情景!D34:O34)</f>
        <v>765.44900988454231</v>
      </c>
      <c r="N40" s="159">
        <f t="shared" si="13"/>
        <v>-7.3580914001577185</v>
      </c>
      <c r="O40" s="160">
        <f t="shared" si="7"/>
        <v>2.5804463844636139E-2</v>
      </c>
      <c r="P40" s="160">
        <f t="shared" si="7"/>
        <v>2.5901811894831976E-2</v>
      </c>
      <c r="R40" s="486">
        <v>7.5827102670978928</v>
      </c>
      <c r="S40" s="486">
        <v>11.233483058005723</v>
      </c>
      <c r="T40" s="486">
        <v>18.816193325103615</v>
      </c>
      <c r="U40" s="166">
        <f t="shared" si="8"/>
        <v>3.2214776774159777</v>
      </c>
      <c r="V40" s="166">
        <f t="shared" si="9"/>
        <v>-0.4339753565422324</v>
      </c>
      <c r="W40" s="166">
        <f t="shared" si="0"/>
        <v>2.7875023208737453</v>
      </c>
      <c r="X40" s="166"/>
      <c r="Y40" s="486">
        <v>6.2060559683276919</v>
      </c>
      <c r="Z40" s="486">
        <v>16.047113284161064</v>
      </c>
      <c r="AA40" s="486">
        <v>22.253169252488757</v>
      </c>
      <c r="AB40" s="166">
        <f t="shared" si="14"/>
        <v>1.3766542987702008</v>
      </c>
      <c r="AC40" s="166">
        <f t="shared" si="15"/>
        <v>-4.8136302261553414</v>
      </c>
      <c r="AD40" s="166">
        <f t="shared" si="16"/>
        <v>-3.4369759273851415</v>
      </c>
      <c r="AE40" s="166"/>
      <c r="AF40" s="487">
        <v>300</v>
      </c>
      <c r="AG40" s="166">
        <f t="shared" si="2"/>
        <v>0</v>
      </c>
    </row>
    <row r="41" spans="2:33" ht="16.5">
      <c r="B41" s="17" t="str">
        <f>存量业务到期结构!B35</f>
        <v>对公协议存款</v>
      </c>
      <c r="C41" s="158">
        <f>SUM(存量业务利息收支!CI36:CT36)</f>
        <v>2.3678999830000005</v>
      </c>
      <c r="D41" s="158">
        <f>SUM(新业务利息收支_基准情景!CG36:CR36)</f>
        <v>4.1683375000000007</v>
      </c>
      <c r="E41" s="158">
        <f>SUM(新业务利息收支_优化情景!CG36:CR36)</f>
        <v>4.1680722496974303</v>
      </c>
      <c r="F41" s="158">
        <f t="shared" si="3"/>
        <v>6.5362374830000007</v>
      </c>
      <c r="G41" s="158">
        <f t="shared" si="4"/>
        <v>6.5359722326974303</v>
      </c>
      <c r="H41" s="158">
        <f t="shared" si="5"/>
        <v>-2.6525030257040783E-4</v>
      </c>
      <c r="I41" s="146">
        <f>SUM(业务净增量_基准情景!D35:O35)</f>
        <v>0</v>
      </c>
      <c r="J41" s="146">
        <f>SUM(业务净增量_优化情景!D35:O35)</f>
        <v>-9.9998897843656068E-3</v>
      </c>
      <c r="K41" s="146">
        <f t="shared" si="6"/>
        <v>-9.9998897843656068E-3</v>
      </c>
      <c r="L41" s="159">
        <f>AVERAGE(期末余额_基准情景!D35:O35)</f>
        <v>133.09999999999997</v>
      </c>
      <c r="M41" s="159">
        <f>AVERAGE(期末余额_优化情景!D35:O35)</f>
        <v>133.09366666453516</v>
      </c>
      <c r="N41" s="159">
        <f t="shared" si="13"/>
        <v>-6.3333354648023032E-3</v>
      </c>
      <c r="O41" s="160">
        <f t="shared" si="7"/>
        <v>4.5330202737097626E-2</v>
      </c>
      <c r="P41" s="160">
        <f t="shared" si="7"/>
        <v>4.5330520144743973E-2</v>
      </c>
      <c r="R41" s="486">
        <v>2.3678999830000005</v>
      </c>
      <c r="S41" s="486">
        <v>4.9970987903239985</v>
      </c>
      <c r="T41" s="486">
        <v>7.3649987733239985</v>
      </c>
      <c r="U41" s="166">
        <f t="shared" si="8"/>
        <v>0</v>
      </c>
      <c r="V41" s="166">
        <f t="shared" si="9"/>
        <v>-0.82876129032399781</v>
      </c>
      <c r="W41" s="166">
        <f t="shared" si="0"/>
        <v>-0.82876129032399781</v>
      </c>
      <c r="X41" s="166"/>
      <c r="Y41" s="486">
        <v>2.453016649666667</v>
      </c>
      <c r="Z41" s="486">
        <v>4.8467833333333319</v>
      </c>
      <c r="AA41" s="486">
        <v>7.2997999829999989</v>
      </c>
      <c r="AB41" s="166">
        <f t="shared" si="14"/>
        <v>-8.5116666666666507E-2</v>
      </c>
      <c r="AC41" s="166">
        <f t="shared" si="15"/>
        <v>0.15031545699066662</v>
      </c>
      <c r="AD41" s="166">
        <f t="shared" si="16"/>
        <v>6.5198790323999667E-2</v>
      </c>
      <c r="AE41" s="166"/>
      <c r="AF41" s="487">
        <v>0</v>
      </c>
      <c r="AG41" s="166">
        <f t="shared" si="2"/>
        <v>0</v>
      </c>
    </row>
    <row r="42" spans="2:33" ht="16.5">
      <c r="B42" s="21" t="str">
        <f>存量业务到期结构!B36</f>
        <v>对公活期存款</v>
      </c>
      <c r="C42" s="158">
        <f>SUM(存量业务利息收支!CI37:CT37)</f>
        <v>128.28093267771555</v>
      </c>
      <c r="D42" s="158">
        <f>SUM(新业务利息收支_基准情景!CG37:CR37)</f>
        <v>-7.4151975957332938</v>
      </c>
      <c r="E42" s="158">
        <f>SUM(新业务利息收支_优化情景!CG37:CR37)</f>
        <v>-7.4151725099188024</v>
      </c>
      <c r="F42" s="158">
        <f t="shared" si="3"/>
        <v>120.86573508198227</v>
      </c>
      <c r="G42" s="158">
        <f t="shared" si="4"/>
        <v>120.86576016779675</v>
      </c>
      <c r="H42" s="158">
        <f t="shared" si="5"/>
        <v>2.5085814491454528E-5</v>
      </c>
      <c r="I42" s="146">
        <f>SUM(业务净增量_基准情景!D36:O36)</f>
        <v>-617.81976551495063</v>
      </c>
      <c r="J42" s="146">
        <f>SUM(业务净增量_优化情景!D36:O36)</f>
        <v>-617.82176454123396</v>
      </c>
      <c r="K42" s="146">
        <f t="shared" si="6"/>
        <v>-1.9990262833289307E-3</v>
      </c>
      <c r="L42" s="159">
        <f>AVERAGE(期末余额_基准情景!D36:O36)</f>
        <v>14028.34366307297</v>
      </c>
      <c r="M42" s="159">
        <f>AVERAGE(期末余额_优化情景!D36:O36)</f>
        <v>14028.346496735381</v>
      </c>
      <c r="N42" s="159">
        <f t="shared" si="13"/>
        <v>2.8336624109215336E-3</v>
      </c>
      <c r="O42" s="160">
        <f t="shared" si="7"/>
        <v>7.9530679832566318E-3</v>
      </c>
      <c r="P42" s="160">
        <f t="shared" si="7"/>
        <v>7.9530680274405019E-3</v>
      </c>
      <c r="R42" s="486">
        <v>120.72364676752112</v>
      </c>
      <c r="S42" s="486">
        <v>-0.16828773670514968</v>
      </c>
      <c r="T42" s="486">
        <v>120.55535903081596</v>
      </c>
      <c r="U42" s="166">
        <f t="shared" si="8"/>
        <v>7.5572859101944374</v>
      </c>
      <c r="V42" s="166">
        <f t="shared" si="9"/>
        <v>-7.2469098590281442</v>
      </c>
      <c r="W42" s="166">
        <f t="shared" ref="W42:W61" si="17">F42-T42</f>
        <v>0.31037605116630118</v>
      </c>
      <c r="X42" s="166"/>
      <c r="Y42" s="486">
        <v>117.40687549855208</v>
      </c>
      <c r="Z42" s="486">
        <v>7.0995037713423041</v>
      </c>
      <c r="AA42" s="486">
        <v>124.50637926989438</v>
      </c>
      <c r="AB42" s="166">
        <f t="shared" si="14"/>
        <v>3.3167712689690347</v>
      </c>
      <c r="AC42" s="166">
        <f t="shared" si="15"/>
        <v>-7.2677915080474538</v>
      </c>
      <c r="AD42" s="166">
        <f t="shared" si="16"/>
        <v>-3.9510202390784173</v>
      </c>
      <c r="AE42" s="166"/>
      <c r="AF42" s="487">
        <v>-9.5412350037076976</v>
      </c>
      <c r="AG42" s="166">
        <f t="shared" ref="AG42:AG61" si="18">I42-AF42</f>
        <v>-608.27853051124293</v>
      </c>
    </row>
    <row r="43" spans="2:33" ht="16.5">
      <c r="B43" s="21" t="str">
        <f>存量业务到期结构!B37</f>
        <v>对公通知存款</v>
      </c>
      <c r="C43" s="158">
        <f>SUM(存量业务利息收支!CI38:CT38)</f>
        <v>13.179654316547671</v>
      </c>
      <c r="D43" s="158">
        <f>SUM(新业务利息收支_基准情景!CG38:CR38)</f>
        <v>13.542469019904942</v>
      </c>
      <c r="E43" s="158">
        <f>SUM(新业务利息收支_优化情景!CG38:CR38)</f>
        <v>13.542528474363792</v>
      </c>
      <c r="F43" s="158">
        <f t="shared" si="3"/>
        <v>26.722123336452611</v>
      </c>
      <c r="G43" s="158">
        <f t="shared" si="4"/>
        <v>26.722182790911461</v>
      </c>
      <c r="H43" s="158">
        <f t="shared" si="5"/>
        <v>5.9454458849472758E-5</v>
      </c>
      <c r="I43" s="146">
        <f>SUM(业务净增量_基准情景!D37:O37)</f>
        <v>30.947672309544146</v>
      </c>
      <c r="J43" s="146">
        <f>SUM(业务净增量_优化情景!D37:O37)</f>
        <v>30.946419654046533</v>
      </c>
      <c r="K43" s="146">
        <f t="shared" si="6"/>
        <v>-1.2526554976126647E-3</v>
      </c>
      <c r="L43" s="159">
        <f>AVERAGE(期末余额_基准情景!D37:O37)</f>
        <v>757.85200142471933</v>
      </c>
      <c r="M43" s="159">
        <f>AVERAGE(期末余额_优化情景!D37:O37)</f>
        <v>757.85527070888838</v>
      </c>
      <c r="N43" s="159">
        <f t="shared" si="13"/>
        <v>3.2692841690504792E-3</v>
      </c>
      <c r="O43" s="160">
        <f t="shared" si="7"/>
        <v>3.2548011143498909E-2</v>
      </c>
      <c r="P43" s="160">
        <f t="shared" si="7"/>
        <v>3.2547943152075459E-2</v>
      </c>
      <c r="R43" s="486">
        <v>13.788900585479508</v>
      </c>
      <c r="S43" s="486">
        <v>15.790687758065001</v>
      </c>
      <c r="T43" s="486">
        <v>29.579588343544508</v>
      </c>
      <c r="U43" s="166">
        <f t="shared" si="8"/>
        <v>-0.60924626893183742</v>
      </c>
      <c r="V43" s="166">
        <f t="shared" si="9"/>
        <v>-2.2482187381600589</v>
      </c>
      <c r="W43" s="166">
        <f t="shared" si="17"/>
        <v>-2.8574650070918963</v>
      </c>
      <c r="X43" s="166"/>
      <c r="Y43" s="486">
        <v>18.253466952233641</v>
      </c>
      <c r="Z43" s="486">
        <v>15.052624386625897</v>
      </c>
      <c r="AA43" s="486">
        <v>33.306091338859538</v>
      </c>
      <c r="AB43" s="166">
        <f t="shared" si="14"/>
        <v>-4.4645663667541324</v>
      </c>
      <c r="AC43" s="166">
        <f t="shared" si="15"/>
        <v>0.73806337143910383</v>
      </c>
      <c r="AD43" s="166">
        <f t="shared" si="16"/>
        <v>-3.7265029953150304</v>
      </c>
      <c r="AE43" s="166"/>
      <c r="AF43" s="487">
        <v>45.650135874033026</v>
      </c>
      <c r="AG43" s="166">
        <f t="shared" si="18"/>
        <v>-14.70246356448888</v>
      </c>
    </row>
    <row r="44" spans="2:33" ht="16.5">
      <c r="B44" s="16" t="str">
        <f>存量业务到期结构!B38</f>
        <v>零售存款</v>
      </c>
      <c r="C44" s="158">
        <f>SUM(存量业务利息收支!CI39:CT39)</f>
        <v>106.18456070396064</v>
      </c>
      <c r="D44" s="158">
        <f>SUM(新业务利息收支_基准情景!CG39:CR39)</f>
        <v>85.141650162455761</v>
      </c>
      <c r="E44" s="158">
        <f>SUM(新业务利息收支_优化情景!CG39:CR39)</f>
        <v>85.828363734140822</v>
      </c>
      <c r="F44" s="158">
        <f t="shared" si="3"/>
        <v>191.3262108664164</v>
      </c>
      <c r="G44" s="158">
        <f t="shared" si="4"/>
        <v>192.01292443810146</v>
      </c>
      <c r="H44" s="158">
        <f t="shared" si="5"/>
        <v>0.6867135716850612</v>
      </c>
      <c r="I44" s="146">
        <f>SUM(业务净增量_基准情景!D38:O38)</f>
        <v>1969.9999999999927</v>
      </c>
      <c r="J44" s="146">
        <f>SUM(业务净增量_优化情景!D38:O38)</f>
        <v>2218.0306703337351</v>
      </c>
      <c r="K44" s="146">
        <f t="shared" si="6"/>
        <v>248.03067033374236</v>
      </c>
      <c r="L44" s="159">
        <f>AVERAGE(期末余额_基准情景!D38:O38)</f>
        <v>13895.489549524629</v>
      </c>
      <c r="M44" s="159">
        <f>AVERAGE(期末余额_优化情景!D38:O38)</f>
        <v>13939.800045631799</v>
      </c>
      <c r="N44" s="159">
        <f t="shared" si="13"/>
        <v>44.310496107169456</v>
      </c>
      <c r="O44" s="160">
        <f t="shared" si="7"/>
        <v>1.270979402352759E-2</v>
      </c>
      <c r="P44" s="160">
        <f t="shared" si="7"/>
        <v>1.2714866705485172E-2</v>
      </c>
      <c r="R44" s="486">
        <v>93.587964068807821</v>
      </c>
      <c r="S44" s="486">
        <v>89.620950618401352</v>
      </c>
      <c r="T44" s="486">
        <v>183.20891468720919</v>
      </c>
      <c r="U44" s="166">
        <f t="shared" si="8"/>
        <v>12.596596635152821</v>
      </c>
      <c r="V44" s="166">
        <f t="shared" si="9"/>
        <v>-4.4793004559455909</v>
      </c>
      <c r="W44" s="166">
        <f t="shared" si="17"/>
        <v>8.1172961792072158</v>
      </c>
      <c r="X44" s="166"/>
      <c r="Y44" s="486">
        <v>89.216844054338395</v>
      </c>
      <c r="Z44" s="486">
        <v>111.85331001923882</v>
      </c>
      <c r="AA44" s="486">
        <v>201.07015407357721</v>
      </c>
      <c r="AB44" s="166">
        <f t="shared" si="14"/>
        <v>4.371120014469426</v>
      </c>
      <c r="AC44" s="166">
        <f t="shared" si="15"/>
        <v>-22.232359400837467</v>
      </c>
      <c r="AD44" s="166">
        <f t="shared" si="16"/>
        <v>-17.861239386368027</v>
      </c>
      <c r="AE44" s="166"/>
      <c r="AF44" s="487">
        <v>1830.0000000000007</v>
      </c>
      <c r="AG44" s="166">
        <f t="shared" si="18"/>
        <v>139.99999999999204</v>
      </c>
    </row>
    <row r="45" spans="2:33" ht="16.5">
      <c r="B45" s="17" t="str">
        <f>存量业务到期结构!B39</f>
        <v>一般零售定期存款</v>
      </c>
      <c r="C45" s="158">
        <f>SUM(存量业务利息收支!CI40:CT40)</f>
        <v>27.809402248273944</v>
      </c>
      <c r="D45" s="158">
        <f>SUM(新业务利息收支_基准情景!CG40:CR40)</f>
        <v>7.6815390328577715</v>
      </c>
      <c r="E45" s="158">
        <f>SUM(新业务利息收支_优化情景!CG40:CR40)</f>
        <v>8.6586105213296847</v>
      </c>
      <c r="F45" s="158">
        <f t="shared" si="3"/>
        <v>35.490941281131718</v>
      </c>
      <c r="G45" s="158">
        <f t="shared" si="4"/>
        <v>36.468012769603632</v>
      </c>
      <c r="H45" s="158">
        <f t="shared" si="5"/>
        <v>0.97707148847191316</v>
      </c>
      <c r="I45" s="146">
        <f>SUM(业务净增量_基准情景!D39:O39)</f>
        <v>-716.8242785240534</v>
      </c>
      <c r="J45" s="146">
        <f>SUM(业务净增量_优化情景!D39:O39)</f>
        <v>-645.12985198051956</v>
      </c>
      <c r="K45" s="146">
        <f t="shared" si="6"/>
        <v>71.694426543533837</v>
      </c>
      <c r="L45" s="159">
        <f>AVERAGE(期末余额_基准情景!D39:O39)</f>
        <v>1246.5936674076265</v>
      </c>
      <c r="M45" s="159">
        <f>AVERAGE(期末余额_优化情景!D39:O39)</f>
        <v>1292.4779736566181</v>
      </c>
      <c r="N45" s="159">
        <f t="shared" si="13"/>
        <v>45.884306248991606</v>
      </c>
      <c r="O45" s="160">
        <f t="shared" si="7"/>
        <v>2.6280310682966324E-2</v>
      </c>
      <c r="P45" s="160">
        <f t="shared" si="7"/>
        <v>2.6045148702115599E-2</v>
      </c>
      <c r="R45" s="486">
        <v>25.267970631347676</v>
      </c>
      <c r="S45" s="486">
        <v>8.8548096117280792</v>
      </c>
      <c r="T45" s="486">
        <v>34.122780243075752</v>
      </c>
      <c r="U45" s="166">
        <f t="shared" si="8"/>
        <v>2.5414316169262676</v>
      </c>
      <c r="V45" s="166">
        <f t="shared" si="9"/>
        <v>-1.1732705788703077</v>
      </c>
      <c r="W45" s="166">
        <f t="shared" si="17"/>
        <v>1.3681610380559661</v>
      </c>
      <c r="X45" s="166"/>
      <c r="Y45" s="486">
        <v>23.899596521045741</v>
      </c>
      <c r="Z45" s="486">
        <v>20.840945940142266</v>
      </c>
      <c r="AA45" s="486">
        <v>44.740542461188006</v>
      </c>
      <c r="AB45" s="166">
        <f t="shared" si="14"/>
        <v>1.3683741103019358</v>
      </c>
      <c r="AC45" s="166">
        <f t="shared" si="15"/>
        <v>-11.986136328414187</v>
      </c>
      <c r="AD45" s="166">
        <f t="shared" si="16"/>
        <v>-10.617762218112254</v>
      </c>
      <c r="AE45" s="166"/>
      <c r="AF45" s="487">
        <v>-365.05758120630685</v>
      </c>
      <c r="AG45" s="166">
        <f t="shared" si="18"/>
        <v>-351.76669731774655</v>
      </c>
    </row>
    <row r="46" spans="2:33" ht="16.5">
      <c r="B46" s="17" t="str">
        <f>存量业务到期结构!B40</f>
        <v>零售结构性存款</v>
      </c>
      <c r="C46" s="158">
        <f>SUM(存量业务利息收支!CI41:CT41)</f>
        <v>8.7201231490936717</v>
      </c>
      <c r="D46" s="158">
        <f>SUM(新业务利息收支_基准情景!CG41:CR41)</f>
        <v>68.653225212637636</v>
      </c>
      <c r="E46" s="158">
        <f>SUM(新业务利息收支_优化情景!CG41:CR41)</f>
        <v>68.894725103473021</v>
      </c>
      <c r="F46" s="158">
        <f t="shared" si="3"/>
        <v>77.373348361731303</v>
      </c>
      <c r="G46" s="158">
        <f t="shared" si="4"/>
        <v>77.614848252566688</v>
      </c>
      <c r="H46" s="158">
        <f t="shared" si="5"/>
        <v>0.24149989083538514</v>
      </c>
      <c r="I46" s="146">
        <f>SUM(业务净增量_基准情景!D40:O40)</f>
        <v>1900.0000000000007</v>
      </c>
      <c r="J46" s="146">
        <f>SUM(业务净增量_优化情景!D40:O40)</f>
        <v>2073.3062486064396</v>
      </c>
      <c r="K46" s="146">
        <f t="shared" si="6"/>
        <v>173.30624860643888</v>
      </c>
      <c r="L46" s="159">
        <f>AVERAGE(期末余额_基准情景!D40:O40)</f>
        <v>2165.4060399999667</v>
      </c>
      <c r="M46" s="159">
        <f>AVERAGE(期末余额_优化情景!D40:O40)</f>
        <v>2179.243939061837</v>
      </c>
      <c r="N46" s="159">
        <f t="shared" si="13"/>
        <v>13.837899061870303</v>
      </c>
      <c r="O46" s="160">
        <f t="shared" si="7"/>
        <v>3.2982983798228865E-2</v>
      </c>
      <c r="P46" s="160">
        <f t="shared" si="7"/>
        <v>3.287584011402802E-2</v>
      </c>
      <c r="R46" s="486">
        <v>4.7911071986909191</v>
      </c>
      <c r="S46" s="486">
        <v>71.763397658239697</v>
      </c>
      <c r="T46" s="486">
        <v>76.55450485693062</v>
      </c>
      <c r="U46" s="166">
        <f t="shared" si="8"/>
        <v>3.9290159504027526</v>
      </c>
      <c r="V46" s="166">
        <f t="shared" si="9"/>
        <v>-3.1101724456020605</v>
      </c>
      <c r="W46" s="166">
        <f t="shared" si="17"/>
        <v>0.81884350480068235</v>
      </c>
      <c r="X46" s="166"/>
      <c r="Y46" s="486">
        <v>3.8322019734397088</v>
      </c>
      <c r="Z46" s="486">
        <v>79.269006453859831</v>
      </c>
      <c r="AA46" s="486">
        <v>83.101208427299539</v>
      </c>
      <c r="AB46" s="166">
        <f t="shared" si="14"/>
        <v>0.95890522525121025</v>
      </c>
      <c r="AC46" s="166">
        <f t="shared" si="15"/>
        <v>-7.5056087956201338</v>
      </c>
      <c r="AD46" s="166">
        <f t="shared" si="16"/>
        <v>-6.5467035703689191</v>
      </c>
      <c r="AE46" s="166"/>
      <c r="AF46" s="487">
        <v>1499.9999999999998</v>
      </c>
      <c r="AG46" s="166">
        <f t="shared" si="18"/>
        <v>400.00000000000091</v>
      </c>
    </row>
    <row r="47" spans="2:33" ht="16.5">
      <c r="B47" s="17" t="str">
        <f>存量业务到期结构!B41</f>
        <v>零售大额存单</v>
      </c>
      <c r="C47" s="158">
        <f>SUM(存量业务利息收支!CI42:CT42)</f>
        <v>27.885015010009273</v>
      </c>
      <c r="D47" s="158">
        <f>SUM(新业务利息收支_基准情景!CG42:CR42)</f>
        <v>7.000703560397441</v>
      </c>
      <c r="E47" s="158">
        <f>SUM(新业务利息收支_优化情景!CG42:CR42)</f>
        <v>6.4687498587457553</v>
      </c>
      <c r="F47" s="158">
        <f t="shared" si="3"/>
        <v>34.885718570406716</v>
      </c>
      <c r="G47" s="158">
        <f t="shared" si="4"/>
        <v>34.353764868755029</v>
      </c>
      <c r="H47" s="158">
        <f t="shared" si="5"/>
        <v>-0.53195370165168576</v>
      </c>
      <c r="I47" s="146">
        <f>SUM(业务净增量_基准情景!D41:O41)</f>
        <v>120</v>
      </c>
      <c r="J47" s="146">
        <f>SUM(业务净增量_优化情景!D41:O41)</f>
        <v>123.00599862570975</v>
      </c>
      <c r="K47" s="146">
        <f t="shared" si="6"/>
        <v>3.0059986257097506</v>
      </c>
      <c r="L47" s="159">
        <f>AVERAGE(期末余额_基准情景!D41:O41)</f>
        <v>925.09772767929996</v>
      </c>
      <c r="M47" s="159">
        <f>AVERAGE(期末余额_优化情景!D41:O41)</f>
        <v>909.6710194905321</v>
      </c>
      <c r="N47" s="159">
        <f t="shared" si="13"/>
        <v>-15.426708188767861</v>
      </c>
      <c r="O47" s="160">
        <f t="shared" si="7"/>
        <v>3.4809513410092301E-2</v>
      </c>
      <c r="P47" s="160">
        <f t="shared" si="7"/>
        <v>3.4860039389754946E-2</v>
      </c>
      <c r="R47" s="486">
        <v>22.415828054821091</v>
      </c>
      <c r="S47" s="486">
        <v>6.4514935473492674</v>
      </c>
      <c r="T47" s="486">
        <v>28.867321602170357</v>
      </c>
      <c r="U47" s="166">
        <f t="shared" si="8"/>
        <v>5.4691869551881815</v>
      </c>
      <c r="V47" s="166">
        <f t="shared" si="9"/>
        <v>0.54921001304817363</v>
      </c>
      <c r="W47" s="166">
        <f t="shared" si="17"/>
        <v>6.0183969682363596</v>
      </c>
      <c r="X47" s="166"/>
      <c r="Y47" s="486">
        <v>20.734779074415631</v>
      </c>
      <c r="Z47" s="486">
        <v>9.3089632517063094</v>
      </c>
      <c r="AA47" s="486">
        <v>30.04374232612194</v>
      </c>
      <c r="AB47" s="166">
        <f t="shared" si="14"/>
        <v>1.6810489804054605</v>
      </c>
      <c r="AC47" s="166">
        <f t="shared" si="15"/>
        <v>-2.8574697043570421</v>
      </c>
      <c r="AD47" s="166">
        <f t="shared" si="16"/>
        <v>-1.1764207239515834</v>
      </c>
      <c r="AE47" s="166"/>
      <c r="AF47" s="487">
        <v>120</v>
      </c>
      <c r="AG47" s="166">
        <f t="shared" si="18"/>
        <v>0</v>
      </c>
    </row>
    <row r="48" spans="2:33" ht="16.5">
      <c r="B48" s="21" t="str">
        <f>存量业务到期结构!B42</f>
        <v>零售活期存款</v>
      </c>
      <c r="C48" s="158">
        <f>SUM(存量业务利息收支!CI43:CT43)</f>
        <v>41.44587991372439</v>
      </c>
      <c r="D48" s="158">
        <f>SUM(新业务利息收支_基准情景!CG43:CR43)</f>
        <v>1.4026080607038136</v>
      </c>
      <c r="E48" s="158">
        <f>SUM(新业务利息收支_优化情景!CG43:CR43)</f>
        <v>1.4026395587435767</v>
      </c>
      <c r="F48" s="158">
        <f t="shared" si="3"/>
        <v>42.848487974428203</v>
      </c>
      <c r="G48" s="158">
        <f t="shared" si="4"/>
        <v>42.84851947246797</v>
      </c>
      <c r="H48" s="158">
        <f t="shared" si="5"/>
        <v>3.1498039763100394E-5</v>
      </c>
      <c r="I48" s="146">
        <f>SUM(业务净增量_基准情景!D42:O42)</f>
        <v>653.47643784581851</v>
      </c>
      <c r="J48" s="146">
        <f>SUM(业务净增量_优化情景!D42:O42)</f>
        <v>653.48843612509336</v>
      </c>
      <c r="K48" s="146">
        <f t="shared" si="6"/>
        <v>1.1998279274848755E-2</v>
      </c>
      <c r="L48" s="159">
        <f>AVERAGE(期末余额_基准情景!D42:O42)</f>
        <v>9513.9691831204473</v>
      </c>
      <c r="M48" s="159">
        <f>AVERAGE(期末余额_优化情景!D42:O42)</f>
        <v>9513.9766826131417</v>
      </c>
      <c r="N48" s="159">
        <f t="shared" si="13"/>
        <v>7.4994926944782492E-3</v>
      </c>
      <c r="O48" s="160">
        <f t="shared" si="7"/>
        <v>4.157302769921426E-3</v>
      </c>
      <c r="P48" s="160">
        <f t="shared" si="7"/>
        <v>4.1573025489257068E-3</v>
      </c>
      <c r="R48" s="486">
        <v>40.764396609985035</v>
      </c>
      <c r="S48" s="486">
        <v>2.0611204987444518</v>
      </c>
      <c r="T48" s="486">
        <v>42.825517108729485</v>
      </c>
      <c r="U48" s="166">
        <f t="shared" si="8"/>
        <v>0.68148330373935551</v>
      </c>
      <c r="V48" s="166">
        <f t="shared" si="9"/>
        <v>-0.65851243804063819</v>
      </c>
      <c r="W48" s="166">
        <f t="shared" si="17"/>
        <v>2.2970865698717091E-2</v>
      </c>
      <c r="X48" s="166"/>
      <c r="Y48" s="486">
        <v>40.234770920193299</v>
      </c>
      <c r="Z48" s="486">
        <v>1.9909968433153686</v>
      </c>
      <c r="AA48" s="486">
        <v>42.225767763508671</v>
      </c>
      <c r="AB48" s="166">
        <f t="shared" si="14"/>
        <v>0.52962568979173597</v>
      </c>
      <c r="AC48" s="166">
        <f t="shared" si="15"/>
        <v>7.0123655429083165E-2</v>
      </c>
      <c r="AD48" s="166">
        <f t="shared" si="16"/>
        <v>0.59974934522081469</v>
      </c>
      <c r="AE48" s="166"/>
      <c r="AF48" s="487">
        <v>559.35421356341794</v>
      </c>
      <c r="AG48" s="166">
        <f t="shared" si="18"/>
        <v>94.122224282400566</v>
      </c>
    </row>
    <row r="49" spans="2:33" ht="16.5">
      <c r="B49" s="21" t="str">
        <f>存量业务到期结构!B43</f>
        <v>零售通知存款</v>
      </c>
      <c r="C49" s="158">
        <f>SUM(存量业务利息收支!CI44:CT44)</f>
        <v>0.32414038285936003</v>
      </c>
      <c r="D49" s="158">
        <f>SUM(新业务利息收支_基准情景!CG44:CR44)</f>
        <v>0.40357429585909055</v>
      </c>
      <c r="E49" s="158">
        <f>SUM(新业务利息收支_优化情景!CG44:CR44)</f>
        <v>0.40363869184880008</v>
      </c>
      <c r="F49" s="158">
        <f t="shared" si="3"/>
        <v>0.72771467871845052</v>
      </c>
      <c r="G49" s="158">
        <f t="shared" si="4"/>
        <v>0.72777907470816006</v>
      </c>
      <c r="H49" s="158">
        <f t="shared" si="5"/>
        <v>6.439598970953142E-5</v>
      </c>
      <c r="I49" s="146">
        <f>SUM(业务净增量_基准情景!D43:O43)</f>
        <v>13.347840678227087</v>
      </c>
      <c r="J49" s="146">
        <f>SUM(业务净增量_优化情景!D43:O43)</f>
        <v>13.35983895701151</v>
      </c>
      <c r="K49" s="146">
        <f t="shared" si="6"/>
        <v>1.1998278784423277E-2</v>
      </c>
      <c r="L49" s="159">
        <f>AVERAGE(期末余额_基准情景!D43:O43)</f>
        <v>44.422931317291038</v>
      </c>
      <c r="M49" s="159">
        <f>AVERAGE(期末余额_优化情景!D43:O43)</f>
        <v>44.430430809672579</v>
      </c>
      <c r="N49" s="159">
        <f t="shared" si="13"/>
        <v>7.4994923815410175E-3</v>
      </c>
      <c r="O49" s="160">
        <f t="shared" si="7"/>
        <v>1.5121393536852764E-2</v>
      </c>
      <c r="P49" s="160">
        <f t="shared" si="7"/>
        <v>1.5120179046635023E-2</v>
      </c>
      <c r="R49" s="486">
        <v>0.3486615739630799</v>
      </c>
      <c r="S49" s="486">
        <v>0.49012930233984492</v>
      </c>
      <c r="T49" s="486">
        <v>0.83879087630292481</v>
      </c>
      <c r="U49" s="166">
        <f t="shared" si="8"/>
        <v>-2.4521191103719864E-2</v>
      </c>
      <c r="V49" s="166">
        <f t="shared" si="9"/>
        <v>-8.6555006480754371E-2</v>
      </c>
      <c r="W49" s="166">
        <f t="shared" si="17"/>
        <v>-0.11107619758447429</v>
      </c>
      <c r="X49" s="166"/>
      <c r="Y49" s="486">
        <v>0.51549556524402007</v>
      </c>
      <c r="Z49" s="486">
        <v>0.44339753021503553</v>
      </c>
      <c r="AA49" s="486">
        <v>0.95889309545905554</v>
      </c>
      <c r="AB49" s="166">
        <f t="shared" si="14"/>
        <v>-0.16683399128094017</v>
      </c>
      <c r="AC49" s="166">
        <f t="shared" si="15"/>
        <v>4.673177212480939E-2</v>
      </c>
      <c r="AD49" s="166">
        <f t="shared" si="16"/>
        <v>-0.12010221915613073</v>
      </c>
      <c r="AE49" s="166"/>
      <c r="AF49" s="487">
        <v>15.703367642889809</v>
      </c>
      <c r="AG49" s="166">
        <f t="shared" si="18"/>
        <v>-2.3555269646627224</v>
      </c>
    </row>
    <row r="50" spans="2:33" ht="15">
      <c r="B50" s="15" t="str">
        <f>存量业务到期结构!B44</f>
        <v>同业和其他金融机构存放款项</v>
      </c>
      <c r="C50" s="158">
        <f>SUM(存量业务利息收支!CI45:CT45)</f>
        <v>65.457114468088633</v>
      </c>
      <c r="D50" s="158">
        <f>SUM(新业务利息收支_基准情景!CG45:CR45)</f>
        <v>37.894393670848842</v>
      </c>
      <c r="E50" s="158">
        <f>SUM(新业务利息收支_优化情景!CG45:CR45)</f>
        <v>40.413970484437002</v>
      </c>
      <c r="F50" s="158">
        <f t="shared" si="3"/>
        <v>103.35150813893748</v>
      </c>
      <c r="G50" s="158">
        <f t="shared" si="4"/>
        <v>105.87108495252564</v>
      </c>
      <c r="H50" s="158">
        <f t="shared" si="5"/>
        <v>2.5195768135881593</v>
      </c>
      <c r="I50" s="146">
        <f>SUM(业务净增量_基准情景!D44:O44)</f>
        <v>20</v>
      </c>
      <c r="J50" s="146">
        <f>SUM(业务净增量_优化情景!D44:O44)</f>
        <v>253.66603813981075</v>
      </c>
      <c r="K50" s="146">
        <f t="shared" si="6"/>
        <v>233.66603813981075</v>
      </c>
      <c r="L50" s="159">
        <f>AVERAGE(期末余额_基准情景!D44:O44)</f>
        <v>4744.402830759268</v>
      </c>
      <c r="M50" s="159">
        <f>AVERAGE(期末余额_优化情景!D44:O44)</f>
        <v>4828.2455744147437</v>
      </c>
      <c r="N50" s="159">
        <f t="shared" si="13"/>
        <v>83.842743655475715</v>
      </c>
      <c r="O50" s="160">
        <f t="shared" si="7"/>
        <v>2.0108198129749125E-2</v>
      </c>
      <c r="P50" s="160">
        <f t="shared" si="7"/>
        <v>2.0240717634301131E-2</v>
      </c>
      <c r="R50" s="486">
        <v>62.068457642595604</v>
      </c>
      <c r="S50" s="486">
        <v>41.386501144768097</v>
      </c>
      <c r="T50" s="486">
        <v>103.45495878736369</v>
      </c>
      <c r="U50" s="166">
        <f t="shared" si="8"/>
        <v>3.3886568254930296</v>
      </c>
      <c r="V50" s="166">
        <f t="shared" si="9"/>
        <v>-3.4921074739192548</v>
      </c>
      <c r="W50" s="166">
        <f t="shared" si="17"/>
        <v>-0.10345064842621809</v>
      </c>
      <c r="X50" s="166"/>
      <c r="Y50" s="486">
        <v>51.230569682187294</v>
      </c>
      <c r="Z50" s="486">
        <v>58.484100245769895</v>
      </c>
      <c r="AA50" s="486">
        <v>109.71466992795719</v>
      </c>
      <c r="AB50" s="166">
        <f t="shared" si="14"/>
        <v>10.83788796040831</v>
      </c>
      <c r="AC50" s="166">
        <f t="shared" si="15"/>
        <v>-17.097599101001798</v>
      </c>
      <c r="AD50" s="166">
        <f t="shared" si="16"/>
        <v>-6.2597111405934953</v>
      </c>
      <c r="AE50" s="166"/>
      <c r="AF50" s="487">
        <v>370</v>
      </c>
      <c r="AG50" s="166">
        <f t="shared" si="18"/>
        <v>-350</v>
      </c>
    </row>
    <row r="51" spans="2:33" ht="16.5">
      <c r="B51" s="21" t="str">
        <f>存量业务到期结构!B45</f>
        <v>同业存放活期</v>
      </c>
      <c r="C51" s="158">
        <f>SUM(存量业务利息收支!CI46:CT46)</f>
        <v>55.397709996475719</v>
      </c>
      <c r="D51" s="158">
        <f>SUM(新业务利息收支_基准情景!CG46:CR46)</f>
        <v>2.6798478331802711</v>
      </c>
      <c r="E51" s="158">
        <f>SUM(新业务利息收支_优化情景!CG46:CR46)</f>
        <v>2.6798974165136031</v>
      </c>
      <c r="F51" s="158">
        <f t="shared" si="3"/>
        <v>58.077557829655987</v>
      </c>
      <c r="G51" s="158">
        <f t="shared" si="4"/>
        <v>58.077607412989323</v>
      </c>
      <c r="H51" s="158">
        <f t="shared" si="5"/>
        <v>4.958333333204834E-5</v>
      </c>
      <c r="I51" s="146">
        <f>SUM(业务净增量_基准情景!D45:O45)</f>
        <v>20</v>
      </c>
      <c r="J51" s="146">
        <f>SUM(业务净增量_优化情景!D45:O45)</f>
        <v>19.997999999999962</v>
      </c>
      <c r="K51" s="146">
        <f t="shared" si="6"/>
        <v>-2.0000000000379714E-3</v>
      </c>
      <c r="L51" s="159">
        <f>AVERAGE(期末余额_基准情景!D45:O45)</f>
        <v>3417.160264489567</v>
      </c>
      <c r="M51" s="159">
        <f>AVERAGE(期末余额_优化情景!D45:O45)</f>
        <v>3417.1630978229005</v>
      </c>
      <c r="N51" s="159">
        <f t="shared" si="13"/>
        <v>2.833333333455812E-3</v>
      </c>
      <c r="O51" s="160">
        <f t="shared" si="7"/>
        <v>1.5688480853042117E-2</v>
      </c>
      <c r="P51" s="160">
        <f t="shared" si="7"/>
        <v>1.5688481238898742E-2</v>
      </c>
      <c r="R51" s="486">
        <v>52.803933675961595</v>
      </c>
      <c r="S51" s="486">
        <v>6.2885949820347902</v>
      </c>
      <c r="T51" s="486">
        <v>59.092528657996382</v>
      </c>
      <c r="U51" s="166">
        <f t="shared" si="8"/>
        <v>2.5937763205141238</v>
      </c>
      <c r="V51" s="166">
        <f t="shared" si="9"/>
        <v>-3.6087471488545191</v>
      </c>
      <c r="W51" s="166">
        <f t="shared" si="17"/>
        <v>-1.0149708283403953</v>
      </c>
      <c r="X51" s="166"/>
      <c r="Y51" s="486">
        <v>43.6658582055395</v>
      </c>
      <c r="Z51" s="486">
        <v>12.762200084442137</v>
      </c>
      <c r="AA51" s="486">
        <v>56.428058289981635</v>
      </c>
      <c r="AB51" s="166">
        <f t="shared" si="14"/>
        <v>9.1380754704220948</v>
      </c>
      <c r="AC51" s="166">
        <f t="shared" si="15"/>
        <v>-6.4736051024073467</v>
      </c>
      <c r="AD51" s="166">
        <f t="shared" si="16"/>
        <v>2.6644703680147472</v>
      </c>
      <c r="AE51" s="166"/>
      <c r="AF51" s="487">
        <v>370</v>
      </c>
      <c r="AG51" s="166">
        <f t="shared" si="18"/>
        <v>-350</v>
      </c>
    </row>
    <row r="52" spans="2:33" ht="16.5">
      <c r="B52" s="17" t="str">
        <f>存量业务到期结构!B46</f>
        <v>同业存放定期</v>
      </c>
      <c r="C52" s="158">
        <f>SUM(存量业务利息收支!CI47:CT47)</f>
        <v>10.059404471612934</v>
      </c>
      <c r="D52" s="158">
        <f>SUM(新业务利息收支_基准情景!CG47:CR47)</f>
        <v>35.214545837668574</v>
      </c>
      <c r="E52" s="158">
        <f>SUM(新业务利息收支_优化情景!CG47:CR47)</f>
        <v>37.734073067923404</v>
      </c>
      <c r="F52" s="158">
        <f t="shared" si="3"/>
        <v>45.27395030928151</v>
      </c>
      <c r="G52" s="158">
        <f t="shared" si="4"/>
        <v>47.79347753953634</v>
      </c>
      <c r="H52" s="158">
        <f t="shared" si="5"/>
        <v>2.5195272302548304</v>
      </c>
      <c r="I52" s="146">
        <f>SUM(业务净增量_基准情景!D46:O46)</f>
        <v>0</v>
      </c>
      <c r="J52" s="146">
        <f>SUM(业务净增量_优化情景!D46:O46)</f>
        <v>233.66803813981079</v>
      </c>
      <c r="K52" s="146">
        <f t="shared" si="6"/>
        <v>233.66803813981079</v>
      </c>
      <c r="L52" s="159">
        <f>AVERAGE(期末余额_基准情景!D46:O46)</f>
        <v>1327.2425662696994</v>
      </c>
      <c r="M52" s="159">
        <f>AVERAGE(期末余额_优化情景!D46:O46)</f>
        <v>1411.0824765918439</v>
      </c>
      <c r="N52" s="159">
        <f t="shared" si="13"/>
        <v>83.839910322144533</v>
      </c>
      <c r="O52" s="160">
        <f t="shared" si="7"/>
        <v>3.1487340603071776E-2</v>
      </c>
      <c r="P52" s="160">
        <f t="shared" si="7"/>
        <v>3.1264689996644404E-2</v>
      </c>
      <c r="R52" s="486">
        <v>9.2645239666340036</v>
      </c>
      <c r="S52" s="486">
        <v>35.097906162733317</v>
      </c>
      <c r="T52" s="486">
        <v>44.362430129367318</v>
      </c>
      <c r="U52" s="166">
        <f t="shared" si="8"/>
        <v>0.7948805049789307</v>
      </c>
      <c r="V52" s="166">
        <f t="shared" si="9"/>
        <v>0.11663967493525718</v>
      </c>
      <c r="W52" s="166">
        <f t="shared" si="17"/>
        <v>0.91152017991419143</v>
      </c>
      <c r="X52" s="166"/>
      <c r="Y52" s="486">
        <v>7.564711476647795</v>
      </c>
      <c r="Z52" s="486">
        <v>45.721900161327753</v>
      </c>
      <c r="AA52" s="486">
        <v>53.286611637975547</v>
      </c>
      <c r="AB52" s="166">
        <f t="shared" si="14"/>
        <v>1.6998124899862086</v>
      </c>
      <c r="AC52" s="166">
        <f t="shared" si="15"/>
        <v>-10.623993998594436</v>
      </c>
      <c r="AD52" s="166">
        <f t="shared" si="16"/>
        <v>-8.9241815086082283</v>
      </c>
      <c r="AE52" s="166"/>
      <c r="AF52" s="487">
        <v>0</v>
      </c>
      <c r="AG52" s="166">
        <f t="shared" si="18"/>
        <v>0</v>
      </c>
    </row>
    <row r="53" spans="2:33" ht="15">
      <c r="B53" s="15" t="str">
        <f>存量业务到期结构!B47</f>
        <v>拆入资金</v>
      </c>
      <c r="C53" s="158">
        <f>SUM(存量业务利息收支!CI48:CT48)</f>
        <v>0.77760419854166729</v>
      </c>
      <c r="D53" s="158">
        <f>SUM(新业务利息收支_基准情景!CG48:CR48)</f>
        <v>20.214656352457204</v>
      </c>
      <c r="E53" s="158">
        <f>SUM(新业务利息收支_优化情景!CG48:CR48)</f>
        <v>19.861273637928704</v>
      </c>
      <c r="F53" s="158">
        <f t="shared" si="3"/>
        <v>20.992260550998871</v>
      </c>
      <c r="G53" s="158">
        <f t="shared" si="4"/>
        <v>20.638877836470371</v>
      </c>
      <c r="H53" s="158">
        <f t="shared" si="5"/>
        <v>-0.35338271452850023</v>
      </c>
      <c r="I53" s="146">
        <f>SUM(业务净增量_基准情景!D47:O47)</f>
        <v>-80</v>
      </c>
      <c r="J53" s="146">
        <f>SUM(业务净增量_优化情景!D47:O47)</f>
        <v>-211.91291996601279</v>
      </c>
      <c r="K53" s="146">
        <f t="shared" si="6"/>
        <v>-131.91291996601279</v>
      </c>
      <c r="L53" s="159">
        <f>AVERAGE(期末余额_基准情景!D47:O47)</f>
        <v>769.42014268359992</v>
      </c>
      <c r="M53" s="159">
        <f>AVERAGE(期末余额_优化情景!D47:O47)</f>
        <v>750.83552233210878</v>
      </c>
      <c r="N53" s="159">
        <f t="shared" si="13"/>
        <v>-18.584620351491139</v>
      </c>
      <c r="O53" s="160">
        <f t="shared" si="7"/>
        <v>2.5184512599657132E-2</v>
      </c>
      <c r="P53" s="160">
        <f t="shared" si="7"/>
        <v>2.5373429043255673E-2</v>
      </c>
      <c r="R53" s="486">
        <v>0.58516668354166723</v>
      </c>
      <c r="S53" s="486">
        <v>23.3651982205926</v>
      </c>
      <c r="T53" s="486">
        <v>23.950364904134268</v>
      </c>
      <c r="U53" s="166">
        <f t="shared" si="8"/>
        <v>0.19243751500000006</v>
      </c>
      <c r="V53" s="166">
        <f t="shared" si="9"/>
        <v>-3.1505418681353952</v>
      </c>
      <c r="W53" s="166">
        <f t="shared" si="17"/>
        <v>-2.958104353135397</v>
      </c>
      <c r="X53" s="166"/>
      <c r="Y53" s="486">
        <v>0.105</v>
      </c>
      <c r="Z53" s="486">
        <v>22.102724972900702</v>
      </c>
      <c r="AA53" s="486">
        <v>22.207724972900703</v>
      </c>
      <c r="AB53" s="166">
        <f t="shared" si="14"/>
        <v>0.48016668354166725</v>
      </c>
      <c r="AC53" s="166">
        <f t="shared" si="15"/>
        <v>1.2624732476918972</v>
      </c>
      <c r="AD53" s="166">
        <f t="shared" si="16"/>
        <v>1.7426399312335654</v>
      </c>
      <c r="AE53" s="166"/>
      <c r="AF53" s="487">
        <v>180</v>
      </c>
      <c r="AG53" s="166">
        <f t="shared" si="18"/>
        <v>-260</v>
      </c>
    </row>
    <row r="54" spans="2:33" ht="15">
      <c r="B54" s="15" t="str">
        <f>存量业务到期结构!B48</f>
        <v>卖出回购金融资产</v>
      </c>
      <c r="C54" s="158">
        <f>SUM(存量业务利息收支!CI49:CT49)</f>
        <v>0.19796288161952222</v>
      </c>
      <c r="D54" s="158">
        <f>SUM(新业务利息收支_基准情景!CG49:CR49)</f>
        <v>28.322405602390052</v>
      </c>
      <c r="E54" s="158">
        <f>SUM(新业务利息收支_优化情景!CG49:CR49)</f>
        <v>31.071300493390286</v>
      </c>
      <c r="F54" s="158">
        <f t="shared" si="3"/>
        <v>28.520368484009573</v>
      </c>
      <c r="G54" s="158">
        <f t="shared" si="4"/>
        <v>31.269263375009807</v>
      </c>
      <c r="H54" s="158">
        <f t="shared" si="5"/>
        <v>2.7488948910002335</v>
      </c>
      <c r="I54" s="146">
        <f>SUM(业务净增量_基准情景!D48:O48)</f>
        <v>540</v>
      </c>
      <c r="J54" s="146">
        <f>SUM(业务净增量_优化情景!D48:O48)</f>
        <v>533.73845038169384</v>
      </c>
      <c r="K54" s="146">
        <f t="shared" si="6"/>
        <v>-6.2615496183061623</v>
      </c>
      <c r="L54" s="159">
        <f>AVERAGE(期末余额_基准情景!D48:O48)</f>
        <v>1182.3818435121996</v>
      </c>
      <c r="M54" s="159">
        <f>AVERAGE(期末余额_优化情景!D48:O48)</f>
        <v>1293.7058491382991</v>
      </c>
      <c r="N54" s="159">
        <f t="shared" si="13"/>
        <v>111.32400562609951</v>
      </c>
      <c r="O54" s="160">
        <f t="shared" si="7"/>
        <v>2.2265644664365127E-2</v>
      </c>
      <c r="P54" s="160">
        <f t="shared" si="7"/>
        <v>2.2311049642630452E-2</v>
      </c>
      <c r="R54" s="486">
        <v>0.14760410754546002</v>
      </c>
      <c r="S54" s="486">
        <v>27.607904603539986</v>
      </c>
      <c r="T54" s="486">
        <v>27.755508711085447</v>
      </c>
      <c r="U54" s="166">
        <f t="shared" si="8"/>
        <v>5.0358774074062196E-2</v>
      </c>
      <c r="V54" s="166">
        <f t="shared" si="9"/>
        <v>0.71450099885006679</v>
      </c>
      <c r="W54" s="166">
        <f t="shared" si="17"/>
        <v>0.76485977292412599</v>
      </c>
      <c r="X54" s="166"/>
      <c r="Y54" s="486">
        <v>9.5686366445556129E-2</v>
      </c>
      <c r="Z54" s="486">
        <v>24.767232644762586</v>
      </c>
      <c r="AA54" s="486">
        <v>24.862919011208142</v>
      </c>
      <c r="AB54" s="166">
        <f t="shared" si="14"/>
        <v>5.1917741099903894E-2</v>
      </c>
      <c r="AC54" s="166">
        <f t="shared" si="15"/>
        <v>2.8406719587773992</v>
      </c>
      <c r="AD54" s="166">
        <f t="shared" si="16"/>
        <v>2.8925896998773055</v>
      </c>
      <c r="AE54" s="166"/>
      <c r="AF54" s="487">
        <v>279.99999999999994</v>
      </c>
      <c r="AG54" s="166">
        <f t="shared" si="18"/>
        <v>260.00000000000006</v>
      </c>
    </row>
    <row r="55" spans="2:33" ht="16.5">
      <c r="B55" s="17" t="str">
        <f>存量业务到期结构!B49</f>
        <v>卖出回购债券</v>
      </c>
      <c r="C55" s="158">
        <f>SUM(存量业务利息收支!CI50:CT50)</f>
        <v>6.0654170625000066E-2</v>
      </c>
      <c r="D55" s="158">
        <f>SUM(新业务利息收支_基准情景!CG50:CR50)</f>
        <v>11.561035292609732</v>
      </c>
      <c r="E55" s="158">
        <f>SUM(新业务利息收支_优化情景!CG50:CR50)</f>
        <v>11.88013973761273</v>
      </c>
      <c r="F55" s="158">
        <f t="shared" si="3"/>
        <v>11.621689463234732</v>
      </c>
      <c r="G55" s="158">
        <f t="shared" si="4"/>
        <v>11.94079390823773</v>
      </c>
      <c r="H55" s="158">
        <f t="shared" si="5"/>
        <v>0.31910444500299739</v>
      </c>
      <c r="I55" s="146">
        <f>SUM(业务净增量_基准情景!D49:O49)</f>
        <v>0</v>
      </c>
      <c r="J55" s="146">
        <f>SUM(业务净增量_优化情景!D49:O49)</f>
        <v>-86.433175772790605</v>
      </c>
      <c r="K55" s="146">
        <f t="shared" si="6"/>
        <v>-86.433175772790605</v>
      </c>
      <c r="L55" s="159">
        <f>AVERAGE(期末余额_基准情景!D49:O49)</f>
        <v>485.10389104599955</v>
      </c>
      <c r="M55" s="159">
        <f>AVERAGE(期末余额_优化情景!D49:O49)</f>
        <v>495.89579440910575</v>
      </c>
      <c r="N55" s="159">
        <f t="shared" si="13"/>
        <v>10.791903363106201</v>
      </c>
      <c r="O55" s="160">
        <f t="shared" si="7"/>
        <v>2.21142595404599E-2</v>
      </c>
      <c r="P55" s="160">
        <f t="shared" si="7"/>
        <v>2.2226990880302888E-2</v>
      </c>
      <c r="R55" s="486">
        <v>3.9654170625000006E-2</v>
      </c>
      <c r="S55" s="486">
        <v>11.281793989491151</v>
      </c>
      <c r="T55" s="486">
        <v>11.321448160116152</v>
      </c>
      <c r="U55" s="166">
        <f t="shared" si="8"/>
        <v>2.100000000000006E-2</v>
      </c>
      <c r="V55" s="166">
        <f t="shared" si="9"/>
        <v>0.27924130311858164</v>
      </c>
      <c r="W55" s="166">
        <f t="shared" si="17"/>
        <v>0.30024130311858066</v>
      </c>
      <c r="X55" s="166"/>
      <c r="Y55" s="486">
        <v>0</v>
      </c>
      <c r="Z55" s="486">
        <v>13.900109260921585</v>
      </c>
      <c r="AA55" s="486">
        <v>13.900109260921585</v>
      </c>
      <c r="AB55" s="166">
        <f t="shared" si="14"/>
        <v>3.9654170625000006E-2</v>
      </c>
      <c r="AC55" s="166">
        <f t="shared" si="15"/>
        <v>-2.6183152714304345</v>
      </c>
      <c r="AD55" s="166">
        <f t="shared" si="16"/>
        <v>-2.5786611008054336</v>
      </c>
      <c r="AE55" s="166"/>
      <c r="AF55" s="487">
        <v>0</v>
      </c>
      <c r="AG55" s="166">
        <f t="shared" si="18"/>
        <v>0</v>
      </c>
    </row>
    <row r="56" spans="2:33" ht="16.5">
      <c r="B56" s="17" t="str">
        <f>存量业务到期结构!B50</f>
        <v>卖出回购票据</v>
      </c>
      <c r="C56" s="158">
        <f>SUM(存量业务利息收支!CI51:CT51)</f>
        <v>0.13730871099452216</v>
      </c>
      <c r="D56" s="158">
        <f>SUM(新业务利息收支_基准情景!CG51:CR51)</f>
        <v>16.761370309780308</v>
      </c>
      <c r="E56" s="158">
        <f>SUM(新业务利息收支_优化情景!CG51:CR51)</f>
        <v>19.191160755777549</v>
      </c>
      <c r="F56" s="158">
        <f t="shared" si="3"/>
        <v>16.898679020774829</v>
      </c>
      <c r="G56" s="158">
        <f t="shared" si="4"/>
        <v>19.32846946677207</v>
      </c>
      <c r="H56" s="158">
        <f t="shared" si="5"/>
        <v>2.4297904459972415</v>
      </c>
      <c r="I56" s="146">
        <f>SUM(业务净增量_基准情景!D50:O50)</f>
        <v>540</v>
      </c>
      <c r="J56" s="146">
        <f>SUM(业务净增量_优化情景!D50:O50)</f>
        <v>620.17162615448467</v>
      </c>
      <c r="K56" s="146">
        <f t="shared" si="6"/>
        <v>80.17162615448467</v>
      </c>
      <c r="L56" s="159">
        <f>AVERAGE(期末余额_基准情景!D50:O50)</f>
        <v>697.27795246619996</v>
      </c>
      <c r="M56" s="159">
        <f>AVERAGE(期末余额_优化情景!D50:O50)</f>
        <v>797.81005472919287</v>
      </c>
      <c r="N56" s="159">
        <f t="shared" si="13"/>
        <v>100.53210226299291</v>
      </c>
      <c r="O56" s="160">
        <f t="shared" si="7"/>
        <v>2.2370964949329185E-2</v>
      </c>
      <c r="P56" s="160">
        <f t="shared" si="7"/>
        <v>2.2363298152754368E-2</v>
      </c>
      <c r="R56" s="486">
        <v>0.10794993692046</v>
      </c>
      <c r="S56" s="486">
        <v>16.326110614048837</v>
      </c>
      <c r="T56" s="486">
        <v>16.434060550969296</v>
      </c>
      <c r="U56" s="166">
        <f t="shared" si="8"/>
        <v>2.9358774074062163E-2</v>
      </c>
      <c r="V56" s="166">
        <f t="shared" si="9"/>
        <v>0.43525969573147094</v>
      </c>
      <c r="W56" s="166">
        <f t="shared" si="17"/>
        <v>0.4646184698055329</v>
      </c>
      <c r="X56" s="166"/>
      <c r="Y56" s="486">
        <v>9.5686366445556129E-2</v>
      </c>
      <c r="Z56" s="486">
        <v>10.867123383841001</v>
      </c>
      <c r="AA56" s="486">
        <v>10.962809750286556</v>
      </c>
      <c r="AB56" s="166">
        <f t="shared" si="14"/>
        <v>1.2263570474903868E-2</v>
      </c>
      <c r="AC56" s="166">
        <f t="shared" si="15"/>
        <v>5.4589872302078355</v>
      </c>
      <c r="AD56" s="166">
        <f t="shared" si="16"/>
        <v>5.4712508006827392</v>
      </c>
      <c r="AE56" s="166"/>
      <c r="AF56" s="487">
        <v>279.99999999999994</v>
      </c>
      <c r="AG56" s="166">
        <f t="shared" si="18"/>
        <v>260.00000000000006</v>
      </c>
    </row>
    <row r="57" spans="2:33" ht="15">
      <c r="B57" s="15" t="str">
        <f>存量业务到期结构!B51</f>
        <v>应付债券</v>
      </c>
      <c r="C57" s="158">
        <f>SUM(存量业务利息收支!CI52:CT52)</f>
        <v>82.257484265208348</v>
      </c>
      <c r="D57" s="158">
        <f>SUM(新业务利息收支_基准情景!CG52:CR52)</f>
        <v>62.123818131074593</v>
      </c>
      <c r="E57" s="158">
        <f>SUM(新业务利息收支_优化情景!CG52:CR52)</f>
        <v>56.342936840172641</v>
      </c>
      <c r="F57" s="158">
        <f t="shared" si="3"/>
        <v>144.38130239628293</v>
      </c>
      <c r="G57" s="158">
        <f t="shared" si="4"/>
        <v>138.60042110538097</v>
      </c>
      <c r="H57" s="158">
        <f t="shared" si="5"/>
        <v>-5.7808812909019522</v>
      </c>
      <c r="I57" s="146">
        <f>SUM(业务净增量_基准情景!D51:O51)</f>
        <v>737</v>
      </c>
      <c r="J57" s="146">
        <f>SUM(业务净增量_优化情景!D51:O51)</f>
        <v>676.38186098441838</v>
      </c>
      <c r="K57" s="146">
        <f t="shared" si="6"/>
        <v>-60.618139015581619</v>
      </c>
      <c r="L57" s="159">
        <f>AVERAGE(期末余额_基准情景!D51:O51)</f>
        <v>3704.2674854828219</v>
      </c>
      <c r="M57" s="159">
        <f>AVERAGE(期末余额_优化情景!D51:O51)</f>
        <v>3541.1624973674025</v>
      </c>
      <c r="N57" s="159">
        <f t="shared" si="13"/>
        <v>-163.10498811541947</v>
      </c>
      <c r="O57" s="160">
        <f t="shared" si="7"/>
        <v>3.5978786329040779E-2</v>
      </c>
      <c r="P57" s="160">
        <f t="shared" si="7"/>
        <v>3.6129053763060616E-2</v>
      </c>
      <c r="R57" s="486">
        <v>55.474061589708334</v>
      </c>
      <c r="S57" s="486">
        <v>80.436961712954087</v>
      </c>
      <c r="T57" s="486">
        <v>135.91102330266241</v>
      </c>
      <c r="U57" s="166">
        <f t="shared" si="8"/>
        <v>26.783422675500013</v>
      </c>
      <c r="V57" s="166">
        <f t="shared" si="9"/>
        <v>-18.313143581879494</v>
      </c>
      <c r="W57" s="166">
        <f t="shared" si="17"/>
        <v>8.470279093620519</v>
      </c>
      <c r="X57" s="166"/>
      <c r="Y57" s="486">
        <v>62.016890959625009</v>
      </c>
      <c r="Z57" s="486">
        <v>70.904358240440999</v>
      </c>
      <c r="AA57" s="486">
        <v>132.921249200066</v>
      </c>
      <c r="AB57" s="166">
        <f t="shared" si="14"/>
        <v>-6.5428293699166744</v>
      </c>
      <c r="AC57" s="166">
        <f t="shared" si="15"/>
        <v>9.5326034725130881</v>
      </c>
      <c r="AD57" s="166">
        <f t="shared" si="16"/>
        <v>2.9897741025964137</v>
      </c>
      <c r="AE57" s="166"/>
      <c r="AF57" s="487">
        <v>987</v>
      </c>
      <c r="AG57" s="166">
        <f t="shared" si="18"/>
        <v>-250</v>
      </c>
    </row>
    <row r="58" spans="2:33" ht="16.5">
      <c r="B58" s="17" t="str">
        <f>存量业务到期结构!B52</f>
        <v>次级定期债券</v>
      </c>
      <c r="C58" s="158">
        <f>SUM(存量业务利息收支!CI53:CT53)</f>
        <v>13.315999999999995</v>
      </c>
      <c r="D58" s="158">
        <f>SUM(新业务利息收支_基准情景!CG53:CR53)</f>
        <v>-6.2022580030111275E-2</v>
      </c>
      <c r="E58" s="158">
        <f>SUM(新业务利息收支_优化情景!CG53:CR53)</f>
        <v>-6.2156162443679934E-2</v>
      </c>
      <c r="F58" s="158">
        <f t="shared" si="3"/>
        <v>13.253977419969884</v>
      </c>
      <c r="G58" s="158">
        <f t="shared" si="4"/>
        <v>13.253843837556316</v>
      </c>
      <c r="H58" s="158">
        <f t="shared" si="5"/>
        <v>-1.3358241356865863E-4</v>
      </c>
      <c r="I58" s="146">
        <f>SUM(业务净增量_基准情景!D52:O52)</f>
        <v>0</v>
      </c>
      <c r="J58" s="146">
        <f>SUM(业务净增量_优化情景!D52:O52)</f>
        <v>1.9986910090330325E-3</v>
      </c>
      <c r="K58" s="146">
        <f t="shared" si="6"/>
        <v>1.9986910090330325E-3</v>
      </c>
      <c r="L58" s="159">
        <f>AVERAGE(期末余额_基准情景!D52:O52)</f>
        <v>228.64472991805542</v>
      </c>
      <c r="M58" s="159">
        <f>AVERAGE(期末余额_优化情景!D52:O52)</f>
        <v>228.64189621006267</v>
      </c>
      <c r="N58" s="159">
        <f t="shared" si="13"/>
        <v>-2.8337079927496234E-3</v>
      </c>
      <c r="O58" s="160">
        <f t="shared" si="7"/>
        <v>5.3508518214006283E-2</v>
      </c>
      <c r="P58" s="160">
        <f t="shared" si="7"/>
        <v>5.3508642078761257E-2</v>
      </c>
      <c r="R58" s="486">
        <v>13.315999999999995</v>
      </c>
      <c r="S58" s="486">
        <v>0.35441238810963843</v>
      </c>
      <c r="T58" s="486">
        <v>13.670412388109634</v>
      </c>
      <c r="U58" s="166">
        <f t="shared" si="8"/>
        <v>0</v>
      </c>
      <c r="V58" s="166">
        <f t="shared" si="9"/>
        <v>-0.41643496813974973</v>
      </c>
      <c r="W58" s="166">
        <f t="shared" si="17"/>
        <v>-0.41643496813975034</v>
      </c>
      <c r="X58" s="166"/>
      <c r="Y58" s="486">
        <v>14.425666666666661</v>
      </c>
      <c r="Z58" s="486">
        <v>0.64383428921833386</v>
      </c>
      <c r="AA58" s="486">
        <v>15.069500955884996</v>
      </c>
      <c r="AB58" s="166">
        <f t="shared" si="14"/>
        <v>-1.1096666666666657</v>
      </c>
      <c r="AC58" s="166">
        <f t="shared" si="15"/>
        <v>-0.28942190110869542</v>
      </c>
      <c r="AD58" s="166">
        <f t="shared" si="16"/>
        <v>-1.3990885677753617</v>
      </c>
      <c r="AE58" s="166"/>
      <c r="AF58" s="487">
        <v>0</v>
      </c>
      <c r="AG58" s="166">
        <f t="shared" si="18"/>
        <v>0</v>
      </c>
    </row>
    <row r="59" spans="2:33" ht="16.5">
      <c r="B59" s="17" t="str">
        <f>存量业务到期结构!B53</f>
        <v>长期债券</v>
      </c>
      <c r="C59" s="158">
        <f>SUM(存量业务利息收支!CI54:CT54)</f>
        <v>33.86999999999999</v>
      </c>
      <c r="D59" s="158">
        <f>SUM(新业务利息收支_基准情景!CG54:CR54)</f>
        <v>2.9937976216531164</v>
      </c>
      <c r="E59" s="158">
        <f>SUM(新业务利息收支_优化情景!CG54:CR54)</f>
        <v>2.9937882511263911</v>
      </c>
      <c r="F59" s="158">
        <f t="shared" si="3"/>
        <v>36.863797621653106</v>
      </c>
      <c r="G59" s="158">
        <f t="shared" si="4"/>
        <v>36.86378825112638</v>
      </c>
      <c r="H59" s="158">
        <f t="shared" si="5"/>
        <v>-9.3705267252275348E-6</v>
      </c>
      <c r="I59" s="146">
        <f>SUM(业务净增量_基准情景!D53:O53)</f>
        <v>387</v>
      </c>
      <c r="J59" s="146">
        <f>SUM(业务净增量_优化情景!D53:O53)</f>
        <v>387.00599845331971</v>
      </c>
      <c r="K59" s="146">
        <f t="shared" si="6"/>
        <v>5.998453319705277E-3</v>
      </c>
      <c r="L59" s="159">
        <f>AVERAGE(期末余额_基准情景!D53:O53)</f>
        <v>898.5201697466664</v>
      </c>
      <c r="M59" s="159">
        <f>AVERAGE(期末余额_优化情景!D53:O53)</f>
        <v>898.52016928928208</v>
      </c>
      <c r="N59" s="159">
        <f t="shared" si="13"/>
        <v>-4.57384317087417E-7</v>
      </c>
      <c r="O59" s="160">
        <f t="shared" si="7"/>
        <v>3.7871293296754836E-2</v>
      </c>
      <c r="P59" s="160">
        <f t="shared" si="7"/>
        <v>3.787128368940762E-2</v>
      </c>
      <c r="R59" s="486">
        <v>17.010000000000002</v>
      </c>
      <c r="S59" s="486">
        <v>11.79886996399765</v>
      </c>
      <c r="T59" s="486">
        <v>28.808869963997651</v>
      </c>
      <c r="U59" s="166">
        <f t="shared" si="8"/>
        <v>16.859999999999989</v>
      </c>
      <c r="V59" s="166">
        <f t="shared" si="9"/>
        <v>-8.8050723423445341</v>
      </c>
      <c r="W59" s="166">
        <f t="shared" si="17"/>
        <v>8.0549276576554547</v>
      </c>
      <c r="X59" s="166"/>
      <c r="Y59" s="486">
        <v>26.617499999999996</v>
      </c>
      <c r="Z59" s="486">
        <v>4.6091955422797692</v>
      </c>
      <c r="AA59" s="486">
        <v>31.226695542279764</v>
      </c>
      <c r="AB59" s="166">
        <f t="shared" si="14"/>
        <v>-9.6074999999999946</v>
      </c>
      <c r="AC59" s="166">
        <f t="shared" si="15"/>
        <v>7.1896744217178803</v>
      </c>
      <c r="AD59" s="166">
        <f t="shared" si="16"/>
        <v>-2.4178255782821125</v>
      </c>
      <c r="AE59" s="166"/>
      <c r="AF59" s="487">
        <v>387</v>
      </c>
      <c r="AG59" s="166">
        <f t="shared" si="18"/>
        <v>0</v>
      </c>
    </row>
    <row r="60" spans="2:33" ht="16.5">
      <c r="B60" s="17" t="str">
        <f>存量业务到期结构!B54</f>
        <v>同业存单</v>
      </c>
      <c r="C60" s="158">
        <f>SUM(存量业务利息收支!CI55:CT55)</f>
        <v>35.071484265208326</v>
      </c>
      <c r="D60" s="158">
        <f>SUM(新业务利息收支_基准情景!CG55:CR55)</f>
        <v>59.192043089451587</v>
      </c>
      <c r="E60" s="158">
        <f>SUM(新业务利息收支_优化情景!CG55:CR55)</f>
        <v>53.411304751489929</v>
      </c>
      <c r="F60" s="158">
        <f t="shared" si="3"/>
        <v>94.263527354659914</v>
      </c>
      <c r="G60" s="158">
        <f t="shared" si="4"/>
        <v>88.482789016698263</v>
      </c>
      <c r="H60" s="158">
        <f t="shared" si="5"/>
        <v>-5.7807383379616581</v>
      </c>
      <c r="I60" s="146">
        <f>SUM(业务净增量_基准情景!D54:O54)</f>
        <v>350</v>
      </c>
      <c r="J60" s="146">
        <f>SUM(业务净增量_优化情景!D54:O54)</f>
        <v>289.37386384008971</v>
      </c>
      <c r="K60" s="146">
        <f t="shared" si="6"/>
        <v>-60.626136159910288</v>
      </c>
      <c r="L60" s="159">
        <f>AVERAGE(期末余额_基准情景!D54:O54)</f>
        <v>2577.1025858180992</v>
      </c>
      <c r="M60" s="159">
        <f>AVERAGE(期末余额_优化情景!D54:O54)</f>
        <v>2414.0004318680576</v>
      </c>
      <c r="N60" s="159">
        <f t="shared" si="13"/>
        <v>-163.10215395004161</v>
      </c>
      <c r="O60" s="160">
        <f t="shared" si="7"/>
        <v>3.3763687665268008E-2</v>
      </c>
      <c r="P60" s="160">
        <f t="shared" si="7"/>
        <v>3.3834468110510517E-2</v>
      </c>
      <c r="R60" s="486">
        <v>25.148061589708334</v>
      </c>
      <c r="S60" s="486">
        <v>68.283679360846818</v>
      </c>
      <c r="T60" s="486">
        <v>93.431740950555152</v>
      </c>
      <c r="U60" s="166">
        <f t="shared" si="8"/>
        <v>9.9234226754999924</v>
      </c>
      <c r="V60" s="166">
        <f t="shared" si="9"/>
        <v>-9.091636271395231</v>
      </c>
      <c r="W60" s="166">
        <f t="shared" si="17"/>
        <v>0.83178640410476135</v>
      </c>
      <c r="X60" s="166"/>
      <c r="Y60" s="486">
        <v>20.973724292958345</v>
      </c>
      <c r="Z60" s="486">
        <v>65.651328408942916</v>
      </c>
      <c r="AA60" s="486">
        <v>86.625052701901268</v>
      </c>
      <c r="AB60" s="166">
        <f t="shared" si="14"/>
        <v>4.1743372967499894</v>
      </c>
      <c r="AC60" s="166">
        <f t="shared" si="15"/>
        <v>2.6323509519039021</v>
      </c>
      <c r="AD60" s="166">
        <f t="shared" si="16"/>
        <v>6.8066882486538844</v>
      </c>
      <c r="AE60" s="166"/>
      <c r="AF60" s="487">
        <v>600</v>
      </c>
      <c r="AG60" s="166">
        <f t="shared" si="18"/>
        <v>-250</v>
      </c>
    </row>
    <row r="61" spans="2:33" ht="15">
      <c r="B61" s="15" t="str">
        <f>存量业务到期结构!B55</f>
        <v>向央行借款</v>
      </c>
      <c r="C61" s="158">
        <f>SUM(存量业务利息收支!CI56:CT56)</f>
        <v>35.676290459734993</v>
      </c>
      <c r="D61" s="158">
        <f>SUM(新业务利息收支_基准情景!CG56:CR56)</f>
        <v>63.837564799857596</v>
      </c>
      <c r="E61" s="158">
        <f>SUM(新业务利息收支_优化情景!CG56:CR56)</f>
        <v>63.47183419912308</v>
      </c>
      <c r="F61" s="158">
        <f t="shared" si="3"/>
        <v>99.513855259592589</v>
      </c>
      <c r="G61" s="158">
        <f t="shared" si="4"/>
        <v>99.14812465885808</v>
      </c>
      <c r="H61" s="158">
        <f t="shared" si="5"/>
        <v>-0.36573060073451558</v>
      </c>
      <c r="I61" s="146">
        <f>SUM(业务净增量_基准情景!D55:O55)</f>
        <v>-260</v>
      </c>
      <c r="J61" s="146">
        <f>SUM(业务净增量_优化情景!D55:O55)</f>
        <v>-308.57830052050758</v>
      </c>
      <c r="K61" s="146">
        <f t="shared" si="6"/>
        <v>-48.578300520507582</v>
      </c>
      <c r="L61" s="159">
        <f>AVERAGE(期末余额_基准情景!D55:O55)</f>
        <v>3088.726207611433</v>
      </c>
      <c r="M61" s="159">
        <f>AVERAGE(期末余额_优化情景!D55:O55)</f>
        <v>3075.2730304834586</v>
      </c>
      <c r="N61" s="159">
        <f t="shared" si="13"/>
        <v>-13.453177127974413</v>
      </c>
      <c r="O61" s="160">
        <f t="shared" si="7"/>
        <v>2.9740073137652163E-2</v>
      </c>
      <c r="P61" s="160">
        <f t="shared" si="7"/>
        <v>2.9760396859643386E-2</v>
      </c>
      <c r="R61" s="486">
        <v>27.632871822997153</v>
      </c>
      <c r="S61" s="486">
        <v>71.769483191806813</v>
      </c>
      <c r="T61" s="486">
        <v>99.402355014803959</v>
      </c>
      <c r="U61" s="166">
        <f t="shared" si="8"/>
        <v>8.0434186367378402</v>
      </c>
      <c r="V61" s="166">
        <f t="shared" si="9"/>
        <v>-7.9319183919492176</v>
      </c>
      <c r="W61" s="166">
        <f t="shared" si="17"/>
        <v>0.11150024478862974</v>
      </c>
      <c r="X61" s="166"/>
      <c r="Y61" s="486">
        <v>27.361517025985918</v>
      </c>
      <c r="Z61" s="486">
        <v>91.760930250084115</v>
      </c>
      <c r="AA61" s="486">
        <v>119.12244727607003</v>
      </c>
      <c r="AB61" s="166">
        <f t="shared" si="14"/>
        <v>0.27135479701123444</v>
      </c>
      <c r="AC61" s="166">
        <f t="shared" si="15"/>
        <v>-19.991447058277302</v>
      </c>
      <c r="AD61" s="166">
        <f t="shared" si="16"/>
        <v>-19.720092261266075</v>
      </c>
      <c r="AE61" s="166"/>
      <c r="AF61" s="487">
        <v>-300</v>
      </c>
      <c r="AG61" s="166">
        <f t="shared" si="18"/>
        <v>40</v>
      </c>
    </row>
    <row r="63" spans="2:33">
      <c r="C63" s="166">
        <f>C10-C35</f>
        <v>1527.7229699935513</v>
      </c>
      <c r="D63" s="166">
        <f t="shared" ref="D63:H63" si="19">D10-D35</f>
        <v>126.34898979167048</v>
      </c>
      <c r="E63" s="166">
        <f t="shared" si="19"/>
        <v>133.25879526896699</v>
      </c>
      <c r="F63" s="166">
        <f t="shared" si="19"/>
        <v>1654.0719597852219</v>
      </c>
      <c r="G63" s="166">
        <f t="shared" si="19"/>
        <v>1660.9817652625179</v>
      </c>
      <c r="H63" s="166">
        <f t="shared" si="19"/>
        <v>6.9098054772965156</v>
      </c>
    </row>
  </sheetData>
  <mergeCells count="2">
    <mergeCell ref="C8:E8"/>
    <mergeCell ref="L8:M8"/>
  </mergeCells>
  <phoneticPr fontId="19" type="noConversion"/>
  <hyperlinks>
    <hyperlink ref="A1" location="目录!A1" display="目录"/>
  </hyperlink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FF00"/>
  </sheetPr>
  <dimension ref="A1:DU58"/>
  <sheetViews>
    <sheetView zoomScale="70" zoomScaleNormal="70" workbookViewId="0">
      <pane xSplit="1" ySplit="4" topLeftCell="CD5" activePane="bottomRight" state="frozen"/>
      <selection pane="topRight" activeCell="B1" sqref="B1"/>
      <selection pane="bottomLeft" activeCell="A5" sqref="A5"/>
      <selection pane="bottomRight" activeCell="CI8" sqref="CI8"/>
    </sheetView>
  </sheetViews>
  <sheetFormatPr defaultRowHeight="13.5"/>
  <cols>
    <col min="1" max="1" width="32.375" bestFit="1" customWidth="1"/>
    <col min="2" max="2" width="10.375" customWidth="1"/>
    <col min="3" max="84" width="9" customWidth="1"/>
    <col min="85" max="85" width="14.375" customWidth="1"/>
    <col min="86" max="86" width="11.375" bestFit="1" customWidth="1"/>
  </cols>
  <sheetData>
    <row r="1" spans="1:125">
      <c r="A1" s="27" t="s">
        <v>31</v>
      </c>
    </row>
    <row r="2" spans="1:125">
      <c r="CG2">
        <f>COLUMN(CG4)</f>
        <v>85</v>
      </c>
    </row>
    <row r="3" spans="1:125" ht="15">
      <c r="A3" s="530" t="s">
        <v>363</v>
      </c>
      <c r="B3" s="521"/>
      <c r="C3" s="521"/>
      <c r="D3" s="521"/>
      <c r="AR3" s="530" t="s">
        <v>364</v>
      </c>
      <c r="AS3" s="521"/>
      <c r="AT3" s="521"/>
      <c r="AU3" s="521"/>
      <c r="CH3" s="530" t="s">
        <v>365</v>
      </c>
      <c r="CI3" s="521"/>
      <c r="CJ3" s="521"/>
      <c r="CK3" s="521"/>
      <c r="CQ3">
        <f>COLUMN(CP3)</f>
        <v>94</v>
      </c>
      <c r="CR3" t="str">
        <f>ADDRESS(3,94,4,1)</f>
        <v>CP3</v>
      </c>
    </row>
    <row r="4" spans="1:125" ht="16.5">
      <c r="A4" s="26"/>
      <c r="B4" s="26">
        <v>1</v>
      </c>
      <c r="C4" s="26">
        <v>2</v>
      </c>
      <c r="D4" s="26">
        <v>3</v>
      </c>
      <c r="E4" s="26">
        <v>4</v>
      </c>
      <c r="F4" s="26">
        <v>5</v>
      </c>
      <c r="G4" s="26">
        <v>6</v>
      </c>
      <c r="H4" s="26">
        <v>7</v>
      </c>
      <c r="I4" s="26">
        <v>8</v>
      </c>
      <c r="J4" s="26">
        <v>9</v>
      </c>
      <c r="K4" s="26">
        <v>10</v>
      </c>
      <c r="L4" s="26">
        <v>11</v>
      </c>
      <c r="M4" s="26">
        <v>12</v>
      </c>
      <c r="N4" s="26">
        <v>13</v>
      </c>
      <c r="O4" s="26">
        <v>14</v>
      </c>
      <c r="P4" s="26">
        <v>15</v>
      </c>
      <c r="Q4" s="26">
        <v>16</v>
      </c>
      <c r="R4" s="26">
        <v>17</v>
      </c>
      <c r="S4" s="26">
        <v>18</v>
      </c>
      <c r="T4" s="26">
        <v>19</v>
      </c>
      <c r="U4" s="26">
        <v>20</v>
      </c>
      <c r="V4" s="26">
        <v>21</v>
      </c>
      <c r="W4" s="26">
        <v>22</v>
      </c>
      <c r="X4" s="26">
        <v>23</v>
      </c>
      <c r="Y4" s="26">
        <v>24</v>
      </c>
      <c r="Z4" s="26">
        <v>25</v>
      </c>
      <c r="AA4" s="26">
        <v>26</v>
      </c>
      <c r="AB4" s="26">
        <v>27</v>
      </c>
      <c r="AC4" s="26">
        <v>28</v>
      </c>
      <c r="AD4" s="26">
        <v>29</v>
      </c>
      <c r="AE4" s="26">
        <v>30</v>
      </c>
      <c r="AF4" s="26">
        <v>31</v>
      </c>
      <c r="AG4" s="26">
        <v>32</v>
      </c>
      <c r="AH4" s="26">
        <v>33</v>
      </c>
      <c r="AI4" s="26">
        <v>34</v>
      </c>
      <c r="AJ4" s="26">
        <v>35</v>
      </c>
      <c r="AK4" s="26">
        <v>36</v>
      </c>
      <c r="AL4" s="26">
        <v>37</v>
      </c>
      <c r="AM4" s="26">
        <v>38</v>
      </c>
      <c r="AN4" s="26">
        <v>39</v>
      </c>
      <c r="AO4" s="26">
        <v>40</v>
      </c>
      <c r="AP4" s="26" t="s">
        <v>72</v>
      </c>
      <c r="AR4" s="26">
        <v>1</v>
      </c>
      <c r="AS4" s="26">
        <v>2</v>
      </c>
      <c r="AT4" s="26">
        <v>3</v>
      </c>
      <c r="AU4" s="26">
        <v>4</v>
      </c>
      <c r="AV4" s="26">
        <v>5</v>
      </c>
      <c r="AW4" s="26">
        <v>6</v>
      </c>
      <c r="AX4" s="26">
        <v>7</v>
      </c>
      <c r="AY4" s="26">
        <v>8</v>
      </c>
      <c r="AZ4" s="26">
        <v>9</v>
      </c>
      <c r="BA4" s="26">
        <v>10</v>
      </c>
      <c r="BB4" s="26">
        <v>11</v>
      </c>
      <c r="BC4" s="26">
        <v>12</v>
      </c>
      <c r="BD4" s="26">
        <v>13</v>
      </c>
      <c r="BE4" s="26">
        <v>14</v>
      </c>
      <c r="BF4" s="26">
        <v>15</v>
      </c>
      <c r="BG4" s="26">
        <v>16</v>
      </c>
      <c r="BH4" s="26">
        <v>17</v>
      </c>
      <c r="BI4" s="26">
        <v>18</v>
      </c>
      <c r="BJ4" s="26">
        <v>19</v>
      </c>
      <c r="BK4" s="26">
        <v>20</v>
      </c>
      <c r="BL4" s="26">
        <v>21</v>
      </c>
      <c r="BM4" s="26">
        <v>22</v>
      </c>
      <c r="BN4" s="26">
        <v>23</v>
      </c>
      <c r="BO4" s="26">
        <v>24</v>
      </c>
      <c r="BP4" s="26">
        <v>25</v>
      </c>
      <c r="BQ4" s="26">
        <v>26</v>
      </c>
      <c r="BR4" s="26">
        <v>27</v>
      </c>
      <c r="BS4" s="26">
        <v>28</v>
      </c>
      <c r="BT4" s="26">
        <v>29</v>
      </c>
      <c r="BU4" s="26">
        <v>30</v>
      </c>
      <c r="BV4" s="26">
        <v>31</v>
      </c>
      <c r="BW4" s="26">
        <v>32</v>
      </c>
      <c r="BX4" s="26">
        <v>33</v>
      </c>
      <c r="BY4" s="26">
        <v>34</v>
      </c>
      <c r="BZ4" s="26">
        <v>35</v>
      </c>
      <c r="CA4" s="26">
        <v>36</v>
      </c>
      <c r="CB4" s="26">
        <v>37</v>
      </c>
      <c r="CC4" s="26">
        <v>38</v>
      </c>
      <c r="CD4" s="26">
        <v>39</v>
      </c>
      <c r="CE4" s="26">
        <v>40</v>
      </c>
      <c r="CF4" s="26" t="s">
        <v>72</v>
      </c>
      <c r="CH4" s="26">
        <v>1</v>
      </c>
      <c r="CI4" s="26">
        <v>2</v>
      </c>
      <c r="CJ4" s="26">
        <v>3</v>
      </c>
      <c r="CK4" s="26">
        <v>4</v>
      </c>
      <c r="CL4" s="26">
        <v>5</v>
      </c>
      <c r="CM4" s="26">
        <v>6</v>
      </c>
      <c r="CN4" s="26">
        <v>7</v>
      </c>
      <c r="CO4" s="26">
        <v>8</v>
      </c>
      <c r="CP4" s="26">
        <v>9</v>
      </c>
      <c r="CQ4" s="26">
        <v>10</v>
      </c>
      <c r="CR4" s="26">
        <v>11</v>
      </c>
      <c r="CS4" s="26">
        <v>12</v>
      </c>
      <c r="CT4" s="26">
        <v>13</v>
      </c>
      <c r="CU4" s="26">
        <v>14</v>
      </c>
      <c r="CV4" s="26">
        <v>15</v>
      </c>
      <c r="CW4" s="26">
        <v>16</v>
      </c>
      <c r="CX4" s="26">
        <v>17</v>
      </c>
      <c r="CY4" s="26">
        <v>18</v>
      </c>
      <c r="CZ4" s="26">
        <v>19</v>
      </c>
      <c r="DA4" s="26">
        <v>20</v>
      </c>
      <c r="DB4" s="26">
        <v>21</v>
      </c>
      <c r="DC4" s="26">
        <v>22</v>
      </c>
      <c r="DD4" s="26">
        <v>23</v>
      </c>
      <c r="DE4" s="26">
        <v>24</v>
      </c>
      <c r="DF4" s="26">
        <v>25</v>
      </c>
      <c r="DG4" s="26">
        <v>26</v>
      </c>
      <c r="DH4" s="26">
        <v>27</v>
      </c>
      <c r="DI4" s="26">
        <v>28</v>
      </c>
      <c r="DJ4" s="26">
        <v>29</v>
      </c>
      <c r="DK4" s="26">
        <v>30</v>
      </c>
      <c r="DL4" s="26">
        <v>31</v>
      </c>
      <c r="DM4" s="26">
        <v>32</v>
      </c>
      <c r="DN4" s="26">
        <v>33</v>
      </c>
      <c r="DO4" s="26">
        <v>34</v>
      </c>
      <c r="DP4" s="26">
        <v>35</v>
      </c>
      <c r="DQ4" s="26">
        <v>36</v>
      </c>
      <c r="DR4" s="26">
        <v>37</v>
      </c>
      <c r="DS4" s="26">
        <v>38</v>
      </c>
      <c r="DT4" s="26">
        <v>39</v>
      </c>
      <c r="DU4" s="26">
        <v>40</v>
      </c>
    </row>
    <row r="5" spans="1:125" ht="15">
      <c r="A5" s="14" t="str">
        <f>存量业务到期结构!B4</f>
        <v>资产端</v>
      </c>
      <c r="B5" s="75"/>
      <c r="C5" s="75"/>
      <c r="D5" s="75"/>
      <c r="E5" s="75"/>
      <c r="F5" s="75"/>
      <c r="G5" s="75"/>
      <c r="H5" s="75"/>
      <c r="I5" s="75"/>
      <c r="J5" s="75"/>
      <c r="K5" s="75"/>
      <c r="L5" s="75"/>
      <c r="M5" s="75"/>
      <c r="N5" s="75"/>
      <c r="O5" s="75"/>
      <c r="P5" s="75"/>
      <c r="Q5" s="75"/>
      <c r="R5" s="75"/>
      <c r="S5" s="75"/>
      <c r="T5" s="75"/>
      <c r="U5" s="75"/>
      <c r="V5" s="75"/>
      <c r="W5" s="75"/>
      <c r="X5" s="75"/>
      <c r="Y5" s="75"/>
      <c r="Z5" s="75"/>
      <c r="AA5" s="75"/>
      <c r="AB5" s="75"/>
      <c r="AC5" s="75"/>
      <c r="AD5" s="75"/>
      <c r="AE5" s="75"/>
      <c r="AF5" s="75"/>
      <c r="AG5" s="75"/>
      <c r="AH5" s="75"/>
      <c r="AI5" s="75"/>
      <c r="AJ5" s="75"/>
      <c r="AK5" s="75"/>
      <c r="AL5" s="75"/>
      <c r="AM5" s="75"/>
      <c r="AN5" s="75"/>
      <c r="AO5" s="75"/>
      <c r="AP5" s="75"/>
      <c r="AR5" s="75"/>
      <c r="AS5" s="75"/>
      <c r="AT5" s="75"/>
      <c r="AU5" s="75"/>
      <c r="AV5" s="75"/>
      <c r="AW5" s="75"/>
      <c r="AX5" s="75"/>
      <c r="AY5" s="75"/>
      <c r="AZ5" s="75"/>
      <c r="BA5" s="75"/>
      <c r="BB5" s="75"/>
      <c r="BC5" s="75"/>
      <c r="BD5" s="75"/>
      <c r="BE5" s="75"/>
      <c r="BF5" s="75"/>
      <c r="BG5" s="75"/>
      <c r="BH5" s="75"/>
      <c r="BI5" s="75"/>
      <c r="BJ5" s="75"/>
      <c r="BK5" s="75"/>
      <c r="BL5" s="75"/>
      <c r="BM5" s="75"/>
      <c r="BN5" s="75"/>
      <c r="BO5" s="75"/>
      <c r="BP5" s="75"/>
      <c r="BQ5" s="75"/>
      <c r="BR5" s="75"/>
      <c r="BS5" s="75"/>
      <c r="BT5" s="75"/>
      <c r="BU5" s="75"/>
      <c r="BV5" s="75"/>
      <c r="BW5" s="75"/>
      <c r="BX5" s="75"/>
      <c r="BY5" s="75"/>
      <c r="BZ5" s="75"/>
      <c r="CA5" s="75"/>
      <c r="CB5" s="75"/>
      <c r="CC5" s="75"/>
      <c r="CD5" s="75"/>
      <c r="CE5" s="75"/>
      <c r="CF5" s="75"/>
      <c r="CH5" s="75">
        <f t="shared" ref="CH5:DU5" si="0">CH6+CH12+CH20+CH21+CH24+CH25</f>
        <v>209.74032343167352</v>
      </c>
      <c r="CI5" s="75">
        <f t="shared" si="0"/>
        <v>197.41744357295499</v>
      </c>
      <c r="CJ5" s="75">
        <f t="shared" si="0"/>
        <v>191.82684144791006</v>
      </c>
      <c r="CK5" s="75">
        <f t="shared" si="0"/>
        <v>187.02722404788423</v>
      </c>
      <c r="CL5" s="75">
        <f t="shared" si="0"/>
        <v>182.50711499278037</v>
      </c>
      <c r="CM5" s="75">
        <f t="shared" si="0"/>
        <v>177.8456635325285</v>
      </c>
      <c r="CN5" s="75">
        <f t="shared" si="0"/>
        <v>173.36537964194773</v>
      </c>
      <c r="CO5" s="75">
        <f t="shared" si="0"/>
        <v>169.62089280266653</v>
      </c>
      <c r="CP5" s="75">
        <f t="shared" si="0"/>
        <v>166.19257255984706</v>
      </c>
      <c r="CQ5" s="75">
        <f t="shared" si="0"/>
        <v>162.51575811073457</v>
      </c>
      <c r="CR5" s="75">
        <f t="shared" si="0"/>
        <v>159.05576572240773</v>
      </c>
      <c r="CS5" s="75">
        <f t="shared" si="0"/>
        <v>155.52118579834203</v>
      </c>
      <c r="CT5" s="75">
        <f>CT6+CT12+CT20+CT21+CT24+CT25</f>
        <v>152.83872069411601</v>
      </c>
      <c r="CU5" s="75">
        <f t="shared" si="0"/>
        <v>106.24586615098163</v>
      </c>
      <c r="CV5" s="75">
        <f t="shared" si="0"/>
        <v>105.41214672622448</v>
      </c>
      <c r="CW5" s="75">
        <f t="shared" si="0"/>
        <v>104.63271489243797</v>
      </c>
      <c r="CX5" s="75">
        <f t="shared" si="0"/>
        <v>103.69868750415628</v>
      </c>
      <c r="CY5" s="75">
        <f t="shared" si="0"/>
        <v>102.76725217901242</v>
      </c>
      <c r="CZ5" s="75">
        <f t="shared" si="0"/>
        <v>101.77089486350607</v>
      </c>
      <c r="DA5" s="75">
        <f t="shared" si="0"/>
        <v>100.52451477162339</v>
      </c>
      <c r="DB5" s="75">
        <f t="shared" si="0"/>
        <v>49.930994890390565</v>
      </c>
      <c r="DC5" s="75">
        <f t="shared" si="0"/>
        <v>0</v>
      </c>
      <c r="DD5" s="75">
        <f t="shared" si="0"/>
        <v>0</v>
      </c>
      <c r="DE5" s="75">
        <f t="shared" si="0"/>
        <v>0</v>
      </c>
      <c r="DF5" s="75">
        <f t="shared" si="0"/>
        <v>0</v>
      </c>
      <c r="DG5" s="75">
        <f t="shared" si="0"/>
        <v>0</v>
      </c>
      <c r="DH5" s="75">
        <f t="shared" si="0"/>
        <v>0</v>
      </c>
      <c r="DI5" s="75">
        <f t="shared" si="0"/>
        <v>0</v>
      </c>
      <c r="DJ5" s="75">
        <f t="shared" si="0"/>
        <v>0</v>
      </c>
      <c r="DK5" s="75">
        <f t="shared" si="0"/>
        <v>0</v>
      </c>
      <c r="DL5" s="75">
        <f t="shared" si="0"/>
        <v>0</v>
      </c>
      <c r="DM5" s="75">
        <f t="shared" si="0"/>
        <v>0</v>
      </c>
      <c r="DN5" s="75">
        <f t="shared" si="0"/>
        <v>0</v>
      </c>
      <c r="DO5" s="75">
        <f t="shared" si="0"/>
        <v>0</v>
      </c>
      <c r="DP5" s="75">
        <f t="shared" si="0"/>
        <v>0</v>
      </c>
      <c r="DQ5" s="75">
        <f t="shared" si="0"/>
        <v>0</v>
      </c>
      <c r="DR5" s="75">
        <f t="shared" si="0"/>
        <v>0</v>
      </c>
      <c r="DS5" s="75">
        <f t="shared" si="0"/>
        <v>0</v>
      </c>
      <c r="DT5" s="75">
        <f t="shared" si="0"/>
        <v>0</v>
      </c>
      <c r="DU5" s="75">
        <f t="shared" si="0"/>
        <v>0</v>
      </c>
    </row>
    <row r="6" spans="1:125" ht="15">
      <c r="A6" s="15" t="str">
        <f>存量业务到期结构!B5</f>
        <v>贷款和垫款</v>
      </c>
      <c r="B6" s="75"/>
      <c r="C6" s="75"/>
      <c r="D6" s="75"/>
      <c r="E6" s="75"/>
      <c r="F6" s="75"/>
      <c r="G6" s="75"/>
      <c r="H6" s="75"/>
      <c r="I6" s="75"/>
      <c r="J6" s="75"/>
      <c r="K6" s="75"/>
      <c r="L6" s="75"/>
      <c r="M6" s="75"/>
      <c r="N6" s="75"/>
      <c r="O6" s="75"/>
      <c r="P6" s="75"/>
      <c r="Q6" s="75"/>
      <c r="R6" s="75"/>
      <c r="S6" s="75"/>
      <c r="T6" s="75"/>
      <c r="U6" s="75"/>
      <c r="V6" s="75"/>
      <c r="W6" s="75"/>
      <c r="X6" s="75"/>
      <c r="Y6" s="75"/>
      <c r="Z6" s="75"/>
      <c r="AA6" s="75"/>
      <c r="AB6" s="75"/>
      <c r="AC6" s="75"/>
      <c r="AD6" s="75"/>
      <c r="AE6" s="75"/>
      <c r="AF6" s="75"/>
      <c r="AG6" s="75"/>
      <c r="AH6" s="75"/>
      <c r="AI6" s="75"/>
      <c r="AJ6" s="75"/>
      <c r="AK6" s="75"/>
      <c r="AL6" s="75"/>
      <c r="AM6" s="75"/>
      <c r="AN6" s="75"/>
      <c r="AO6" s="75"/>
      <c r="AP6" s="75"/>
      <c r="AR6" s="75"/>
      <c r="AS6" s="75"/>
      <c r="AT6" s="75"/>
      <c r="AU6" s="75"/>
      <c r="AV6" s="75"/>
      <c r="AW6" s="75"/>
      <c r="AX6" s="75"/>
      <c r="AY6" s="75"/>
      <c r="AZ6" s="75"/>
      <c r="BA6" s="75"/>
      <c r="BB6" s="75"/>
      <c r="BC6" s="75"/>
      <c r="BD6" s="75"/>
      <c r="BE6" s="75"/>
      <c r="BF6" s="75"/>
      <c r="BG6" s="75"/>
      <c r="BH6" s="75"/>
      <c r="BI6" s="75"/>
      <c r="BJ6" s="75"/>
      <c r="BK6" s="75"/>
      <c r="BL6" s="75"/>
      <c r="BM6" s="75"/>
      <c r="BN6" s="75"/>
      <c r="BO6" s="75"/>
      <c r="BP6" s="75"/>
      <c r="BQ6" s="75"/>
      <c r="BR6" s="75"/>
      <c r="BS6" s="75"/>
      <c r="BT6" s="75"/>
      <c r="BU6" s="75"/>
      <c r="BV6" s="75"/>
      <c r="BW6" s="75"/>
      <c r="BX6" s="75"/>
      <c r="BY6" s="75"/>
      <c r="BZ6" s="75"/>
      <c r="CA6" s="75"/>
      <c r="CB6" s="75"/>
      <c r="CC6" s="75"/>
      <c r="CD6" s="75"/>
      <c r="CE6" s="75"/>
      <c r="CF6" s="75"/>
      <c r="CH6" s="75">
        <f>SUM(CH7:CH11)</f>
        <v>158.24829552684213</v>
      </c>
      <c r="CI6" s="75">
        <f t="shared" ref="CI6:DU6" si="1">SUM(CI7:CI11)</f>
        <v>151.78278467555214</v>
      </c>
      <c r="CJ6" s="75">
        <f t="shared" si="1"/>
        <v>147.83061473249197</v>
      </c>
      <c r="CK6" s="75">
        <f t="shared" si="1"/>
        <v>144.19885816375299</v>
      </c>
      <c r="CL6" s="75">
        <f t="shared" si="1"/>
        <v>140.39130926745915</v>
      </c>
      <c r="CM6" s="75">
        <f t="shared" si="1"/>
        <v>136.29038151950081</v>
      </c>
      <c r="CN6" s="75">
        <f t="shared" si="1"/>
        <v>132.43332516542694</v>
      </c>
      <c r="CO6" s="75">
        <f t="shared" si="1"/>
        <v>129.43663453117881</v>
      </c>
      <c r="CP6" s="75">
        <f t="shared" si="1"/>
        <v>126.6819584038679</v>
      </c>
      <c r="CQ6" s="75">
        <f t="shared" si="1"/>
        <v>123.57062755806554</v>
      </c>
      <c r="CR6" s="75">
        <f t="shared" si="1"/>
        <v>120.62960283726888</v>
      </c>
      <c r="CS6" s="75">
        <f t="shared" si="1"/>
        <v>117.61246517311085</v>
      </c>
      <c r="CT6" s="75">
        <f t="shared" si="1"/>
        <v>115.3932101987866</v>
      </c>
      <c r="CU6" s="75">
        <f t="shared" si="1"/>
        <v>75.508800944352402</v>
      </c>
      <c r="CV6" s="75">
        <f t="shared" si="1"/>
        <v>74.958072241939917</v>
      </c>
      <c r="CW6" s="75">
        <f t="shared" si="1"/>
        <v>74.423081397307257</v>
      </c>
      <c r="CX6" s="75">
        <f t="shared" si="1"/>
        <v>73.870744031725565</v>
      </c>
      <c r="CY6" s="75">
        <f t="shared" si="1"/>
        <v>73.329397416394698</v>
      </c>
      <c r="CZ6" s="75">
        <f t="shared" si="1"/>
        <v>72.679966504034681</v>
      </c>
      <c r="DA6" s="75">
        <f t="shared" si="1"/>
        <v>71.878447157568672</v>
      </c>
      <c r="DB6" s="75">
        <f t="shared" si="1"/>
        <v>35.71914254690487</v>
      </c>
      <c r="DC6" s="75">
        <f t="shared" si="1"/>
        <v>0</v>
      </c>
      <c r="DD6" s="75">
        <f t="shared" si="1"/>
        <v>0</v>
      </c>
      <c r="DE6" s="75">
        <f t="shared" si="1"/>
        <v>0</v>
      </c>
      <c r="DF6" s="75">
        <f t="shared" si="1"/>
        <v>0</v>
      </c>
      <c r="DG6" s="75">
        <f t="shared" si="1"/>
        <v>0</v>
      </c>
      <c r="DH6" s="75">
        <f t="shared" si="1"/>
        <v>0</v>
      </c>
      <c r="DI6" s="75">
        <f t="shared" si="1"/>
        <v>0</v>
      </c>
      <c r="DJ6" s="75">
        <f t="shared" si="1"/>
        <v>0</v>
      </c>
      <c r="DK6" s="75">
        <f t="shared" si="1"/>
        <v>0</v>
      </c>
      <c r="DL6" s="75">
        <f t="shared" si="1"/>
        <v>0</v>
      </c>
      <c r="DM6" s="75">
        <f t="shared" si="1"/>
        <v>0</v>
      </c>
      <c r="DN6" s="75">
        <f t="shared" si="1"/>
        <v>0</v>
      </c>
      <c r="DO6" s="75">
        <f t="shared" si="1"/>
        <v>0</v>
      </c>
      <c r="DP6" s="75">
        <f t="shared" si="1"/>
        <v>0</v>
      </c>
      <c r="DQ6" s="75">
        <f t="shared" si="1"/>
        <v>0</v>
      </c>
      <c r="DR6" s="75">
        <f t="shared" si="1"/>
        <v>0</v>
      </c>
      <c r="DS6" s="75">
        <f t="shared" si="1"/>
        <v>0</v>
      </c>
      <c r="DT6" s="75">
        <f t="shared" si="1"/>
        <v>0</v>
      </c>
      <c r="DU6" s="75">
        <f t="shared" si="1"/>
        <v>0</v>
      </c>
    </row>
    <row r="7" spans="1:125" ht="16.5">
      <c r="A7" s="17" t="str">
        <f>存量业务到期结构!B6</f>
        <v>公司贷款</v>
      </c>
      <c r="B7" s="92">
        <f>存量业务到期结构!F6</f>
        <v>846.5086791704</v>
      </c>
      <c r="C7" s="92">
        <f>存量业务到期结构!G6</f>
        <v>773.95663028910019</v>
      </c>
      <c r="D7" s="92">
        <f>存量业务到期结构!H6</f>
        <v>589.79182956759996</v>
      </c>
      <c r="E7" s="92">
        <f>存量业务到期结构!I6</f>
        <v>657.52031286270005</v>
      </c>
      <c r="F7" s="92">
        <f>存量业务到期结构!J6</f>
        <v>640.23870117860008</v>
      </c>
      <c r="G7" s="92">
        <f>存量业务到期结构!K6</f>
        <v>757.54809025669999</v>
      </c>
      <c r="H7" s="92">
        <f>存量业务到期结构!L6</f>
        <v>649.16239249819989</v>
      </c>
      <c r="I7" s="92">
        <f>存量业务到期结构!M6</f>
        <v>493.41233931229999</v>
      </c>
      <c r="J7" s="92">
        <f>存量业务到期结构!N6</f>
        <v>514.34955660830008</v>
      </c>
      <c r="K7" s="92">
        <f>存量业务到期结构!O6</f>
        <v>697.69355912599997</v>
      </c>
      <c r="L7" s="92">
        <f>存量业务到期结构!P6</f>
        <v>426.04272421490003</v>
      </c>
      <c r="M7" s="92">
        <f>存量业务到期结构!Q6</f>
        <v>565.19080864509988</v>
      </c>
      <c r="N7" s="92">
        <f>存量业务到期结构!R6</f>
        <v>172.30660145369998</v>
      </c>
      <c r="O7" s="92">
        <f>存量业务到期结构!S6</f>
        <v>103.73196347400001</v>
      </c>
      <c r="P7" s="92">
        <f>存量业务到期结构!T6</f>
        <v>85.623096352000005</v>
      </c>
      <c r="Q7" s="92">
        <f>存量业务到期结构!U6</f>
        <v>98.464041130599995</v>
      </c>
      <c r="R7" s="92">
        <f>存量业务到期结构!V6</f>
        <v>69.272429245600009</v>
      </c>
      <c r="S7" s="92">
        <f>存量业务到期结构!W6</f>
        <v>64.840669864500001</v>
      </c>
      <c r="T7" s="92">
        <f>存量业务到期结构!X6</f>
        <v>93.954340536399997</v>
      </c>
      <c r="U7" s="92">
        <f>存量业务到期结构!Y6</f>
        <v>114.67864650370001</v>
      </c>
      <c r="V7" s="92">
        <f>存量业务到期结构!Z6</f>
        <v>4559.9276254895003</v>
      </c>
      <c r="W7" s="92">
        <f>存量业务到期结构!AA6</f>
        <v>0</v>
      </c>
      <c r="X7" s="92">
        <f>存量业务到期结构!AB6</f>
        <v>0</v>
      </c>
      <c r="Y7" s="92">
        <f>存量业务到期结构!AC6</f>
        <v>0</v>
      </c>
      <c r="Z7" s="92">
        <f>存量业务到期结构!AD6</f>
        <v>0</v>
      </c>
      <c r="AA7" s="92">
        <f>存量业务到期结构!AE6</f>
        <v>0</v>
      </c>
      <c r="AB7" s="92">
        <f>存量业务到期结构!AF6</f>
        <v>0</v>
      </c>
      <c r="AC7" s="92">
        <f>存量业务到期结构!AG6</f>
        <v>0</v>
      </c>
      <c r="AD7" s="92">
        <f>存量业务到期结构!AH6</f>
        <v>0</v>
      </c>
      <c r="AE7" s="92">
        <f>存量业务到期结构!AI6</f>
        <v>0</v>
      </c>
      <c r="AF7" s="92">
        <f>存量业务到期结构!AJ6</f>
        <v>0</v>
      </c>
      <c r="AG7" s="92">
        <f>存量业务到期结构!AK6</f>
        <v>0</v>
      </c>
      <c r="AH7" s="92">
        <f>存量业务到期结构!AL6</f>
        <v>0</v>
      </c>
      <c r="AI7" s="92">
        <f>存量业务到期结构!AM6</f>
        <v>0</v>
      </c>
      <c r="AJ7" s="92">
        <f>存量业务到期结构!AN6</f>
        <v>0</v>
      </c>
      <c r="AK7" s="92">
        <f>存量业务到期结构!AO6</f>
        <v>0</v>
      </c>
      <c r="AL7" s="92">
        <f>存量业务到期结构!AP6</f>
        <v>0</v>
      </c>
      <c r="AM7" s="92">
        <f>存量业务到期结构!AQ6</f>
        <v>0</v>
      </c>
      <c r="AN7" s="92">
        <f>存量业务到期结构!AR6</f>
        <v>0</v>
      </c>
      <c r="AO7" s="92">
        <f>存量业务到期结构!AS6</f>
        <v>0</v>
      </c>
      <c r="AP7" s="92">
        <f>存量业务到期结构!AT6</f>
        <v>0</v>
      </c>
      <c r="AR7" s="92">
        <f>存量业务到期收益率!C6</f>
        <v>4.6334971729601264</v>
      </c>
      <c r="AS7" s="92">
        <f>存量业务到期收益率!D6</f>
        <v>4.6059738101936549</v>
      </c>
      <c r="AT7" s="92">
        <f>存量业务到期收益率!E6</f>
        <v>4.7904590852699931</v>
      </c>
      <c r="AU7" s="92">
        <f>存量业务到期收益率!F6</f>
        <v>4.6598528694585255</v>
      </c>
      <c r="AV7" s="92">
        <f>存量业务到期收益率!G6</f>
        <v>4.6609856531853353</v>
      </c>
      <c r="AW7" s="92">
        <f>存量业务到期收益率!H6</f>
        <v>4.6257693758870619</v>
      </c>
      <c r="AX7" s="92">
        <f>存量业务到期收益率!I6</f>
        <v>4.7287233356779934</v>
      </c>
      <c r="AY7" s="92">
        <f>存量业务到期收益率!J6</f>
        <v>4.7442809572357678</v>
      </c>
      <c r="AZ7" s="92">
        <f>存量业务到期收益率!K6</f>
        <v>4.6558375194415085</v>
      </c>
      <c r="BA7" s="92">
        <f>存量业务到期收益率!L6</f>
        <v>4.521459379949917</v>
      </c>
      <c r="BB7" s="92">
        <f>存量业务到期收益率!M6</f>
        <v>4.6181384848150842</v>
      </c>
      <c r="BC7" s="92">
        <f>存量业务到期收益率!N6</f>
        <v>4.5742934593080555</v>
      </c>
      <c r="BD7" s="92">
        <f>存量业务到期收益率!O6</f>
        <v>5.1449736646869519</v>
      </c>
      <c r="BE7" s="92">
        <f>存量业务到期收益率!P6</f>
        <v>5.2308975825769695</v>
      </c>
      <c r="BF7" s="92">
        <f>存量业务到期收益率!Q6</f>
        <v>4.9028861008268461</v>
      </c>
      <c r="BG7" s="92">
        <f>存量业务到期收益率!R6</f>
        <v>4.9132911533780526</v>
      </c>
      <c r="BH7" s="92">
        <f>存量业务到期收益率!S6</f>
        <v>5.0311681858628603</v>
      </c>
      <c r="BI7" s="92">
        <f>存量业务到期收益率!T6</f>
        <v>5.6502495267792741</v>
      </c>
      <c r="BJ7" s="92">
        <f>存量业务到期收益率!U6</f>
        <v>5.293036944612604</v>
      </c>
      <c r="BK7" s="92">
        <f>存量业务到期收益率!V6</f>
        <v>5.9879909431763272</v>
      </c>
      <c r="BL7" s="92">
        <f>存量业务到期收益率!W6</f>
        <v>4.8798635455798527</v>
      </c>
      <c r="BM7" s="92">
        <f>存量业务到期收益率!X6</f>
        <v>0</v>
      </c>
      <c r="BN7" s="92">
        <f>存量业务到期收益率!Y6</f>
        <v>0</v>
      </c>
      <c r="BO7" s="92">
        <f>存量业务到期收益率!Z6</f>
        <v>0</v>
      </c>
      <c r="BP7" s="92">
        <f>存量业务到期收益率!AA6</f>
        <v>0</v>
      </c>
      <c r="BQ7" s="92">
        <f>存量业务到期收益率!AB6</f>
        <v>0</v>
      </c>
      <c r="BR7" s="92">
        <f>存量业务到期收益率!AC6</f>
        <v>0</v>
      </c>
      <c r="BS7" s="92">
        <f>存量业务到期收益率!AD6</f>
        <v>0</v>
      </c>
      <c r="BT7" s="92">
        <f>存量业务到期收益率!AE6</f>
        <v>0</v>
      </c>
      <c r="BU7" s="92">
        <f>存量业务到期收益率!AF6</f>
        <v>0</v>
      </c>
      <c r="BV7" s="92">
        <f>存量业务到期收益率!AG6</f>
        <v>0</v>
      </c>
      <c r="BW7" s="92">
        <f>存量业务到期收益率!AH6</f>
        <v>0</v>
      </c>
      <c r="BX7" s="92">
        <f>存量业务到期收益率!AI6</f>
        <v>0</v>
      </c>
      <c r="BY7" s="92">
        <f>存量业务到期收益率!AJ6</f>
        <v>0</v>
      </c>
      <c r="BZ7" s="92">
        <f>存量业务到期收益率!AK6</f>
        <v>0</v>
      </c>
      <c r="CA7" s="92">
        <f>存量业务到期收益率!AL6</f>
        <v>0</v>
      </c>
      <c r="CB7" s="92">
        <f>存量业务到期收益率!AM6</f>
        <v>0</v>
      </c>
      <c r="CC7" s="92">
        <f>存量业务到期收益率!AN6</f>
        <v>0</v>
      </c>
      <c r="CD7" s="92">
        <f>存量业务到期收益率!AO6</f>
        <v>0</v>
      </c>
      <c r="CE7" s="92">
        <f>存量业务到期收益率!AP6</f>
        <v>0</v>
      </c>
      <c r="CF7" s="92">
        <f>存量业务到期收益率!AQ6</f>
        <v>0</v>
      </c>
      <c r="CH7" s="92">
        <f>B7*AR7/100/12*0.5+SUMPRODUCT(C7:$AP7,AS7:$CF7)/100/12</f>
        <v>49.916572359998142</v>
      </c>
      <c r="CI7" s="92">
        <f>C7*AS7/100/12*0.5+SUMPRODUCT(D7:$AP7,AT7:$CF7)/100/12</f>
        <v>46.796939217848312</v>
      </c>
      <c r="CJ7" s="92">
        <f>D7*AT7/100/12*0.5+SUMPRODUCT(E7:$AP7,AU7:$CF7)/100/12</f>
        <v>44.134356885470211</v>
      </c>
      <c r="CK7" s="92">
        <f>E7*AU7/100/12*0.5+SUMPRODUCT(F7:$AP7,AV7:$CF7)/100/12</f>
        <v>41.680472908390769</v>
      </c>
      <c r="CL7" s="92">
        <f>F7*AV7/100/12*0.5+SUMPRODUCT(G7:$AP7,AW7:$CF7)/100/12</f>
        <v>39.160434859462455</v>
      </c>
      <c r="CM7" s="92">
        <f>G7*AW7/100/12*0.5+SUMPRODUCT(H7:$AP7,AX7:$CF7)/100/12</f>
        <v>36.456940627179691</v>
      </c>
      <c r="CN7" s="92">
        <f>H7*AX7/100/12*0.5+SUMPRODUCT(I7:$AP7,AY7:$CF7)/100/12</f>
        <v>33.717793914378859</v>
      </c>
      <c r="CO7" s="92">
        <f>I7*AY7/100/12*0.5+SUMPRODUCT(J7:$AP7,AZ7:$CF7)/100/12</f>
        <v>31.463378864580822</v>
      </c>
      <c r="CP7" s="92">
        <f>J7*AZ7/100/12*0.5+SUMPRODUCT(K7:$AP7,BA7:$CF7)/100/12</f>
        <v>29.49020606073519</v>
      </c>
      <c r="CQ7" s="92">
        <f>K7*BA7/100/12*0.5+SUMPRODUCT(L7:$AP7,BB7:$CF7)/100/12</f>
        <v>27.177988956149388</v>
      </c>
      <c r="CR7" s="92">
        <f>L7*BB7/100/12*0.5+SUMPRODUCT(M7:$AP7,BC7:$CF7)/100/12</f>
        <v>25.043773377768897</v>
      </c>
      <c r="CS7" s="92">
        <f>M7*BC7/100/12*0.5+SUMPRODUCT(N7:$AP7,BD7:$CF7)/100/12</f>
        <v>23.146742994386148</v>
      </c>
      <c r="CT7" s="92">
        <f>N7*BD7/100/12*0.5+SUMPRODUCT(O7:$AP7,BE7:$CF7)/100/12</f>
        <v>21.700134016895603</v>
      </c>
      <c r="CU7" s="92">
        <f>O7*BE7/100/12*0.5+SUMPRODUCT(P7:$AP7,BF7:$CF7)/100/12</f>
        <v>21.104665598685973</v>
      </c>
      <c r="CV7" s="92">
        <f>P7*BF7/100/12*0.5+SUMPRODUCT(Q7:$AP7,BG7:$CF7)/100/12</f>
        <v>20.703660779525102</v>
      </c>
      <c r="CW7" s="92">
        <f>Q7*BG7/100/12*0.5+SUMPRODUCT(R7:$AP7,BH7:$CF7)/100/12</f>
        <v>20.327167949847269</v>
      </c>
      <c r="CX7" s="92">
        <f>R7*BH7/100/12*0.5+SUMPRODUCT(S7:$AP7,BI7:$CF7)/100/12</f>
        <v>19.9803747230178</v>
      </c>
      <c r="CY7" s="92">
        <f>S7*BI7/100/12*0.5+SUMPRODUCT(T7:$AP7,BJ7:$CF7)/100/12</f>
        <v>19.682505053686196</v>
      </c>
      <c r="CZ7" s="92">
        <f>T7*BJ7/100/12*0.5+SUMPRODUCT(U7:$AP7,BK7:$CF7)/100/12</f>
        <v>19.322642653776274</v>
      </c>
      <c r="DA7" s="92">
        <f>U7*BK7/100/12*0.5+SUMPRODUCT(V7:$AP7,BL7:$CF7)/100/12</f>
        <v>18.82930994869054</v>
      </c>
      <c r="DB7" s="92">
        <f>V7*BL7/100/12*0.5+SUMPRODUCT(W7:$AP7,BM7:$CF7)/100/12</f>
        <v>9.271593579211963</v>
      </c>
      <c r="DC7" s="92">
        <f>W7*BM7/100/12*0.5+SUMPRODUCT(X7:$AP7,BN7:$CF7)/100/12</f>
        <v>0</v>
      </c>
      <c r="DD7" s="92">
        <f>X7*BN7/100/12*0.5+SUMPRODUCT(Y7:$AP7,BO7:$CF7)/100/12</f>
        <v>0</v>
      </c>
      <c r="DE7" s="92">
        <f>Y7*BO7/100/12*0.5+SUMPRODUCT(Z7:$AP7,BP7:$CF7)/100/12</f>
        <v>0</v>
      </c>
      <c r="DF7" s="92">
        <f>Z7*BP7/100/12*0.5+SUMPRODUCT(AA7:$AP7,BQ7:$CF7)/100/12</f>
        <v>0</v>
      </c>
      <c r="DG7" s="92">
        <f>AA7*BQ7/100/12*0.5+SUMPRODUCT(AB7:$AP7,BR7:$CF7)/100/12</f>
        <v>0</v>
      </c>
      <c r="DH7" s="92">
        <f>AB7*BR7/100/12*0.5+SUMPRODUCT(AC7:$AP7,BS7:$CF7)/100/12</f>
        <v>0</v>
      </c>
      <c r="DI7" s="92">
        <f>AC7*BS7/100/12*0.5+SUMPRODUCT(AD7:$AP7,BT7:$CF7)/100/12</f>
        <v>0</v>
      </c>
      <c r="DJ7" s="92">
        <f>AD7*BT7/100/12*0.5+SUMPRODUCT(AE7:$AP7,BU7:$CF7)/100/12</f>
        <v>0</v>
      </c>
      <c r="DK7" s="92">
        <f>AE7*BU7/100/12*0.5+SUMPRODUCT(AF7:$AP7,BV7:$CF7)/100/12</f>
        <v>0</v>
      </c>
      <c r="DL7" s="92">
        <f>AF7*BV7/100/12*0.5+SUMPRODUCT(AG7:$AP7,BW7:$CF7)/100/12</f>
        <v>0</v>
      </c>
      <c r="DM7" s="92">
        <f>AG7*BW7/100/12*0.5+SUMPRODUCT(AH7:$AP7,BX7:$CF7)/100/12</f>
        <v>0</v>
      </c>
      <c r="DN7" s="92">
        <f>AH7*BX7/100/12*0.5+SUMPRODUCT(AI7:$AP7,BY7:$CF7)/100/12</f>
        <v>0</v>
      </c>
      <c r="DO7" s="92">
        <f>AI7*BY7/100/12*0.5+SUMPRODUCT(AJ7:$AP7,BZ7:$CF7)/100/12</f>
        <v>0</v>
      </c>
      <c r="DP7" s="92">
        <f>AJ7*BZ7/100/12*0.5+SUMPRODUCT(AK7:$AP7,CA7:$CF7)/100/12</f>
        <v>0</v>
      </c>
      <c r="DQ7" s="92">
        <f>AK7*CA7/100/12*0.5+SUMPRODUCT(AL7:$AP7,CB7:$CF7)/100/12</f>
        <v>0</v>
      </c>
      <c r="DR7" s="92">
        <f>AL7*CB7/100/12*0.5+SUMPRODUCT(AM7:$AP7,CC7:$CF7)/100/12</f>
        <v>0</v>
      </c>
      <c r="DS7" s="92">
        <f>AM7*CC7/100/12*0.5+SUMPRODUCT(AN7:$AP7,CD7:$CF7)/100/12</f>
        <v>0</v>
      </c>
      <c r="DT7" s="92">
        <f>AN7*CD7/100/12*0.5+SUMPRODUCT(AO7:$AP7,CE7:$CF7)/100/12</f>
        <v>0</v>
      </c>
      <c r="DU7" s="92">
        <f>AO7*CE7/100/12*0.5+SUMPRODUCT(AP7:$AP7,CF7:$CF7)/100/12</f>
        <v>0</v>
      </c>
    </row>
    <row r="8" spans="1:125" ht="16.5">
      <c r="A8" s="17" t="str">
        <f>存量业务到期结构!B7</f>
        <v>零售住房贷款</v>
      </c>
      <c r="B8" s="92">
        <f>存量业务到期结构!F7</f>
        <v>9.0958278700000006E-2</v>
      </c>
      <c r="C8" s="92">
        <f>存量业务到期结构!G7</f>
        <v>0.10732648689999999</v>
      </c>
      <c r="D8" s="92">
        <f>存量业务到期结构!H7</f>
        <v>9.9002797599999998E-2</v>
      </c>
      <c r="E8" s="92">
        <f>存量业务到期结构!I7</f>
        <v>0.2002685766</v>
      </c>
      <c r="F8" s="92">
        <f>存量业务到期结构!J7</f>
        <v>0.2351884555</v>
      </c>
      <c r="G8" s="92">
        <f>存量业务到期结构!K7</f>
        <v>0.60327325729999992</v>
      </c>
      <c r="H8" s="92">
        <f>存量业务到期结构!L7</f>
        <v>0.3291305014</v>
      </c>
      <c r="I8" s="92">
        <f>存量业务到期结构!M7</f>
        <v>0.39367436909999998</v>
      </c>
      <c r="J8" s="92">
        <f>存量业务到期结构!N7</f>
        <v>0.51949744710000001</v>
      </c>
      <c r="K8" s="92">
        <f>存量业务到期结构!O7</f>
        <v>1.2179123809000001</v>
      </c>
      <c r="L8" s="92">
        <f>存量业务到期结构!P7</f>
        <v>0.51468082140000004</v>
      </c>
      <c r="M8" s="92">
        <f>存量业务到期结构!Q7</f>
        <v>0.63368404729999994</v>
      </c>
      <c r="N8" s="92">
        <f>存量业务到期结构!R7</f>
        <v>0.5969003692</v>
      </c>
      <c r="O8" s="92">
        <f>存量业务到期结构!S7</f>
        <v>1.0232644049999999</v>
      </c>
      <c r="P8" s="92">
        <f>存量业务到期结构!T7</f>
        <v>0.52817851370000002</v>
      </c>
      <c r="Q8" s="92">
        <f>存量业务到期结构!U7</f>
        <v>0.62693964479999997</v>
      </c>
      <c r="R8" s="92">
        <f>存量业务到期结构!V7</f>
        <v>0.66145953030000004</v>
      </c>
      <c r="S8" s="92">
        <f>存量业务到期结构!W7</f>
        <v>0.52412205489999997</v>
      </c>
      <c r="T8" s="92">
        <f>存量业务到期结构!X7</f>
        <v>0.74003250330000003</v>
      </c>
      <c r="U8" s="92">
        <f>存量业务到期结构!Y7</f>
        <v>0.69640653349999992</v>
      </c>
      <c r="V8" s="92">
        <f>存量业务到期结构!Z7</f>
        <v>9095.1182537108998</v>
      </c>
      <c r="W8" s="92">
        <f>存量业务到期结构!AA7</f>
        <v>0</v>
      </c>
      <c r="X8" s="92">
        <f>存量业务到期结构!AB7</f>
        <v>0</v>
      </c>
      <c r="Y8" s="92">
        <f>存量业务到期结构!AC7</f>
        <v>0</v>
      </c>
      <c r="Z8" s="92">
        <f>存量业务到期结构!AD7</f>
        <v>0</v>
      </c>
      <c r="AA8" s="92">
        <f>存量业务到期结构!AE7</f>
        <v>0</v>
      </c>
      <c r="AB8" s="92">
        <f>存量业务到期结构!AF7</f>
        <v>0</v>
      </c>
      <c r="AC8" s="92">
        <f>存量业务到期结构!AG7</f>
        <v>0</v>
      </c>
      <c r="AD8" s="92">
        <f>存量业务到期结构!AH7</f>
        <v>0</v>
      </c>
      <c r="AE8" s="92">
        <f>存量业务到期结构!AI7</f>
        <v>0</v>
      </c>
      <c r="AF8" s="92">
        <f>存量业务到期结构!AJ7</f>
        <v>0</v>
      </c>
      <c r="AG8" s="92">
        <f>存量业务到期结构!AK7</f>
        <v>0</v>
      </c>
      <c r="AH8" s="92">
        <f>存量业务到期结构!AL7</f>
        <v>0</v>
      </c>
      <c r="AI8" s="92">
        <f>存量业务到期结构!AM7</f>
        <v>0</v>
      </c>
      <c r="AJ8" s="92">
        <f>存量业务到期结构!AN7</f>
        <v>0</v>
      </c>
      <c r="AK8" s="92">
        <f>存量业务到期结构!AO7</f>
        <v>0</v>
      </c>
      <c r="AL8" s="92">
        <f>存量业务到期结构!AP7</f>
        <v>0</v>
      </c>
      <c r="AM8" s="92">
        <f>存量业务到期结构!AQ7</f>
        <v>0</v>
      </c>
      <c r="AN8" s="92">
        <f>存量业务到期结构!AR7</f>
        <v>0</v>
      </c>
      <c r="AO8" s="92">
        <f>存量业务到期结构!AS7</f>
        <v>0</v>
      </c>
      <c r="AP8" s="92">
        <f>存量业务到期结构!AT7</f>
        <v>0</v>
      </c>
      <c r="AR8" s="92">
        <f>存量业务到期收益率!C7</f>
        <v>5.4277011076381987</v>
      </c>
      <c r="AS8" s="92">
        <f>存量业务到期收益率!D7</f>
        <v>5.2194288627866401</v>
      </c>
      <c r="AT8" s="92">
        <f>存量业务到期收益率!E7</f>
        <v>5.3856920702919799</v>
      </c>
      <c r="AU8" s="92">
        <f>存量业务到期收益率!F7</f>
        <v>5.0864983633096399</v>
      </c>
      <c r="AV8" s="92">
        <f>存量业务到期收益率!G7</f>
        <v>4.6863121748611096</v>
      </c>
      <c r="AW8" s="92">
        <f>存量业务到期收益率!H7</f>
        <v>4.0448311694645396</v>
      </c>
      <c r="AX8" s="92">
        <f>存量业务到期收益率!I7</f>
        <v>4.4472820732288501</v>
      </c>
      <c r="AY8" s="92">
        <f>存量业务到期收益率!J7</f>
        <v>4.2243097144502997</v>
      </c>
      <c r="AZ8" s="92">
        <f>存量业务到期收益率!K7</f>
        <v>4.4209791319683402</v>
      </c>
      <c r="BA8" s="92">
        <f>存量业务到期收益率!L7</f>
        <v>4.5551005970884804</v>
      </c>
      <c r="BB8" s="92">
        <f>存量业务到期收益率!M7</f>
        <v>4.2969439353640597</v>
      </c>
      <c r="BC8" s="92">
        <f>存量业务到期收益率!N7</f>
        <v>4.2608349906547902</v>
      </c>
      <c r="BD8" s="92">
        <f>存量业务到期收益率!O7</f>
        <v>4.1520941889632104</v>
      </c>
      <c r="BE8" s="92">
        <f>存量业务到期收益率!P7</f>
        <v>4.1789720887022899</v>
      </c>
      <c r="BF8" s="92">
        <f>存量业务到期收益率!Q7</f>
        <v>4.4694738739324302</v>
      </c>
      <c r="BG8" s="92">
        <f>存量业务到期收益率!R7</f>
        <v>4.4547652058172202</v>
      </c>
      <c r="BH8" s="92">
        <f>存量业务到期收益率!S7</f>
        <v>4.4404735781859097</v>
      </c>
      <c r="BI8" s="92">
        <f>存量业务到期收益率!T7</f>
        <v>4.5275755453197402</v>
      </c>
      <c r="BJ8" s="92">
        <f>存量业务到期收益率!U7</f>
        <v>4.4721961728101407</v>
      </c>
      <c r="BK8" s="92">
        <f>存量业务到期收益率!V7</f>
        <v>4.5927401963409702</v>
      </c>
      <c r="BL8" s="92">
        <f>存量业务到期收益率!W7</f>
        <v>4.763477820809543</v>
      </c>
      <c r="BM8" s="92">
        <f>存量业务到期收益率!X7</f>
        <v>0</v>
      </c>
      <c r="BN8" s="92">
        <f>存量业务到期收益率!Y7</f>
        <v>0</v>
      </c>
      <c r="BO8" s="92">
        <f>存量业务到期收益率!Z7</f>
        <v>0</v>
      </c>
      <c r="BP8" s="92">
        <f>存量业务到期收益率!AA7</f>
        <v>0</v>
      </c>
      <c r="BQ8" s="92">
        <f>存量业务到期收益率!AB7</f>
        <v>0</v>
      </c>
      <c r="BR8" s="92">
        <f>存量业务到期收益率!AC7</f>
        <v>0</v>
      </c>
      <c r="BS8" s="92">
        <f>存量业务到期收益率!AD7</f>
        <v>0</v>
      </c>
      <c r="BT8" s="92">
        <f>存量业务到期收益率!AE7</f>
        <v>0</v>
      </c>
      <c r="BU8" s="92">
        <f>存量业务到期收益率!AF7</f>
        <v>0</v>
      </c>
      <c r="BV8" s="92">
        <f>存量业务到期收益率!AG7</f>
        <v>0</v>
      </c>
      <c r="BW8" s="92">
        <f>存量业务到期收益率!AH7</f>
        <v>0</v>
      </c>
      <c r="BX8" s="92">
        <f>存量业务到期收益率!AI7</f>
        <v>0</v>
      </c>
      <c r="BY8" s="92">
        <f>存量业务到期收益率!AJ7</f>
        <v>0</v>
      </c>
      <c r="BZ8" s="92">
        <f>存量业务到期收益率!AK7</f>
        <v>0</v>
      </c>
      <c r="CA8" s="92">
        <f>存量业务到期收益率!AL7</f>
        <v>0</v>
      </c>
      <c r="CB8" s="92">
        <f>存量业务到期收益率!AM7</f>
        <v>0</v>
      </c>
      <c r="CC8" s="92">
        <f>存量业务到期收益率!AN7</f>
        <v>0</v>
      </c>
      <c r="CD8" s="92">
        <f>存量业务到期收益率!AO7</f>
        <v>0</v>
      </c>
      <c r="CE8" s="92">
        <f>存量业务到期收益率!AP7</f>
        <v>0</v>
      </c>
      <c r="CF8" s="92">
        <f>存量业务到期收益率!AQ7</f>
        <v>0</v>
      </c>
      <c r="CH8" s="92">
        <f>B8*AR8/100/12*0.5+SUMPRODUCT(C8:$AP8,AS8:$CF8)/100/12</f>
        <v>36.141586921182629</v>
      </c>
      <c r="CI8" s="92">
        <f>C8*AS8/100/12*0.5+SUMPRODUCT(D8:$AP8,AT8:$CF8)/100/12</f>
        <v>36.141147805635342</v>
      </c>
      <c r="CJ8" s="92">
        <f>D8*AT8/100/12*0.5+SUMPRODUCT(E8:$AP8,AU8:$CF8)/100/12</f>
        <v>36.140692229991409</v>
      </c>
      <c r="CK8" s="92">
        <f>E8*AU8/100/12*0.5+SUMPRODUCT(F8:$AP8,AV8:$CF8)/100/12</f>
        <v>36.140045619837629</v>
      </c>
      <c r="CL8" s="92">
        <f>F8*AV8/100/12*0.5+SUMPRODUCT(G8:$AP8,AW8:$CF8)/100/12</f>
        <v>36.139161939708671</v>
      </c>
      <c r="CM8" s="92">
        <f>G8*AW8/100/12*0.5+SUMPRODUCT(H8:$AP8,AX8:$CF8)/100/12</f>
        <v>36.13768597929316</v>
      </c>
      <c r="CN8" s="92">
        <f>H8*AX8/100/12*0.5+SUMPRODUCT(I8:$AP8,AY8:$CF8)/100/12</f>
        <v>36.136059364854219</v>
      </c>
      <c r="CO8" s="92">
        <f>I8*AY8/100/12*0.5+SUMPRODUCT(J8:$AP8,AZ8:$CF8)/100/12</f>
        <v>36.134756557087414</v>
      </c>
      <c r="CP8" s="92">
        <f>J8*AZ8/100/12*0.5+SUMPRODUCT(K8:$AP8,BA8:$CF8)/100/12</f>
        <v>36.133106686323053</v>
      </c>
      <c r="CQ8" s="92">
        <f>K8*BA8/100/12*0.5+SUMPRODUCT(L8:$AP8,BB8:$CF8)/100/12</f>
        <v>36.129838185995474</v>
      </c>
      <c r="CR8" s="92">
        <f>L8*BB8/100/12*0.5+SUMPRODUCT(M8:$AP8,BC8:$CF8)/100/12</f>
        <v>36.12660515764231</v>
      </c>
      <c r="CS8" s="92">
        <f>M8*BC8/100/12*0.5+SUMPRODUCT(N8:$AP8,BD8:$CF8)/100/12</f>
        <v>36.124558666894004</v>
      </c>
      <c r="CT8" s="92">
        <f>N8*BD8/100/12*0.5+SUMPRODUCT(O8:$AP8,BE8:$CF8)/100/12</f>
        <v>36.122400996178968</v>
      </c>
      <c r="CU8" s="92">
        <f>O8*BE8/100/12*0.5+SUMPRODUCT(P8:$AP8,BF8:$CF8)/100/12</f>
        <v>36.119586587869719</v>
      </c>
      <c r="CV8" s="92">
        <f>P8*BF8/100/12*0.5+SUMPRODUCT(Q8:$AP8,BG8:$CF8)/100/12</f>
        <v>36.116821223929868</v>
      </c>
      <c r="CW8" s="92">
        <f>Q8*BG8/100/12*0.5+SUMPRODUCT(R8:$AP8,BH8:$CF8)/100/12</f>
        <v>36.114673911853394</v>
      </c>
      <c r="CX8" s="92">
        <f>R8*BH8/100/12*0.5+SUMPRODUCT(S8:$AP8,BI8:$CF8)/100/12</f>
        <v>36.112286385818749</v>
      </c>
      <c r="CY8" s="92">
        <f>S8*BI8/100/12*0.5+SUMPRODUCT(T8:$AP8,BJ8:$CF8)/100/12</f>
        <v>36.110073804249645</v>
      </c>
      <c r="CZ8" s="92">
        <f>T8*BJ8/100/12*0.5+SUMPRODUCT(U8:$AP8,BK8:$CF8)/100/12</f>
        <v>36.107706065613172</v>
      </c>
      <c r="DA8" s="92">
        <f>U8*BK8/100/12*0.5+SUMPRODUCT(V8:$AP8,BL8:$CF8)/100/12</f>
        <v>36.104994405276322</v>
      </c>
      <c r="DB8" s="92">
        <f>V8*BL8/100/12*0.5+SUMPRODUCT(W8:$AP8,BM8:$CF8)/100/12</f>
        <v>18.051830866329954</v>
      </c>
      <c r="DC8" s="92">
        <f>W8*BM8/100/12*0.5+SUMPRODUCT(X8:$AP8,BN8:$CF8)/100/12</f>
        <v>0</v>
      </c>
      <c r="DD8" s="92">
        <f>X8*BN8/100/12*0.5+SUMPRODUCT(Y8:$AP8,BO8:$CF8)/100/12</f>
        <v>0</v>
      </c>
      <c r="DE8" s="92">
        <f>Y8*BO8/100/12*0.5+SUMPRODUCT(Z8:$AP8,BP8:$CF8)/100/12</f>
        <v>0</v>
      </c>
      <c r="DF8" s="92">
        <f>Z8*BP8/100/12*0.5+SUMPRODUCT(AA8:$AP8,BQ8:$CF8)/100/12</f>
        <v>0</v>
      </c>
      <c r="DG8" s="92">
        <f>AA8*BQ8/100/12*0.5+SUMPRODUCT(AB8:$AP8,BR8:$CF8)/100/12</f>
        <v>0</v>
      </c>
      <c r="DH8" s="92">
        <f>AB8*BR8/100/12*0.5+SUMPRODUCT(AC8:$AP8,BS8:$CF8)/100/12</f>
        <v>0</v>
      </c>
      <c r="DI8" s="92">
        <f>AC8*BS8/100/12*0.5+SUMPRODUCT(AD8:$AP8,BT8:$CF8)/100/12</f>
        <v>0</v>
      </c>
      <c r="DJ8" s="92">
        <f>AD8*BT8/100/12*0.5+SUMPRODUCT(AE8:$AP8,BU8:$CF8)/100/12</f>
        <v>0</v>
      </c>
      <c r="DK8" s="92">
        <f>AE8*BU8/100/12*0.5+SUMPRODUCT(AF8:$AP8,BV8:$CF8)/100/12</f>
        <v>0</v>
      </c>
      <c r="DL8" s="92">
        <f>AF8*BV8/100/12*0.5+SUMPRODUCT(AG8:$AP8,BW8:$CF8)/100/12</f>
        <v>0</v>
      </c>
      <c r="DM8" s="92">
        <f>AG8*BW8/100/12*0.5+SUMPRODUCT(AH8:$AP8,BX8:$CF8)/100/12</f>
        <v>0</v>
      </c>
      <c r="DN8" s="92">
        <f>AH8*BX8/100/12*0.5+SUMPRODUCT(AI8:$AP8,BY8:$CF8)/100/12</f>
        <v>0</v>
      </c>
      <c r="DO8" s="92">
        <f>AI8*BY8/100/12*0.5+SUMPRODUCT(AJ8:$AP8,BZ8:$CF8)/100/12</f>
        <v>0</v>
      </c>
      <c r="DP8" s="92">
        <f>AJ8*BZ8/100/12*0.5+SUMPRODUCT(AK8:$AP8,CA8:$CF8)/100/12</f>
        <v>0</v>
      </c>
      <c r="DQ8" s="92">
        <f>AK8*CA8/100/12*0.5+SUMPRODUCT(AL8:$AP8,CB8:$CF8)/100/12</f>
        <v>0</v>
      </c>
      <c r="DR8" s="92">
        <f>AL8*CB8/100/12*0.5+SUMPRODUCT(AM8:$AP8,CC8:$CF8)/100/12</f>
        <v>0</v>
      </c>
      <c r="DS8" s="92">
        <f>AM8*CC8/100/12*0.5+SUMPRODUCT(AN8:$AP8,CD8:$CF8)/100/12</f>
        <v>0</v>
      </c>
      <c r="DT8" s="92">
        <f>AN8*CD8/100/12*0.5+SUMPRODUCT(AO8:$AP8,CE8:$CF8)/100/12</f>
        <v>0</v>
      </c>
      <c r="DU8" s="92">
        <f>AO8*CE8/100/12*0.5+SUMPRODUCT(AP8:$AP8,CF8:$CF8)/100/12</f>
        <v>0</v>
      </c>
    </row>
    <row r="9" spans="1:125" ht="16.5">
      <c r="A9" s="17" t="str">
        <f>存量业务到期结构!B8</f>
        <v>零售非住房贷款</v>
      </c>
      <c r="B9" s="92">
        <f>存量业务到期结构!F8</f>
        <v>71.584497036199991</v>
      </c>
      <c r="C9" s="92">
        <f>存量业务到期结构!G8</f>
        <v>93.903134358199992</v>
      </c>
      <c r="D9" s="92">
        <f>存量业务到期结构!H8</f>
        <v>79.154013820800003</v>
      </c>
      <c r="E9" s="92">
        <f>存量业务到期结构!I8</f>
        <v>124.9551494352</v>
      </c>
      <c r="F9" s="92">
        <f>存量业务到期结构!J8</f>
        <v>120.08449382409999</v>
      </c>
      <c r="G9" s="92">
        <f>存量业务到期结构!K8</f>
        <v>131.2084429832</v>
      </c>
      <c r="H9" s="92">
        <f>存量业务到期结构!L8</f>
        <v>119.77858208139999</v>
      </c>
      <c r="I9" s="92">
        <f>存量业务到期结构!M8</f>
        <v>117.1528578139</v>
      </c>
      <c r="J9" s="92">
        <f>存量业务到期结构!N8</f>
        <v>118.38555775090001</v>
      </c>
      <c r="K9" s="92">
        <f>存量业务到期结构!O8</f>
        <v>123.1302335509</v>
      </c>
      <c r="L9" s="92">
        <f>存量业务到期结构!P8</f>
        <v>121.45033099459999</v>
      </c>
      <c r="M9" s="92">
        <f>存量业务到期结构!Q8</f>
        <v>163.36317124569999</v>
      </c>
      <c r="N9" s="92">
        <f>存量业务到期结构!R8</f>
        <v>19.130172432999998</v>
      </c>
      <c r="O9" s="92">
        <f>存量业务到期结构!S8</f>
        <v>30.7089388423</v>
      </c>
      <c r="P9" s="92">
        <f>存量业务到期结构!T8</f>
        <v>20.096841252600001</v>
      </c>
      <c r="Q9" s="92">
        <f>存量业务到期结构!U8</f>
        <v>31.938828974299998</v>
      </c>
      <c r="R9" s="92">
        <f>存量业务到期结构!V8</f>
        <v>34.504970927199999</v>
      </c>
      <c r="S9" s="92">
        <f>存量业务到期结构!W8</f>
        <v>41.480081934200001</v>
      </c>
      <c r="T9" s="92">
        <f>存量业务到期结构!X8</f>
        <v>48.464784382200001</v>
      </c>
      <c r="U9" s="92">
        <f>存量业务到期结构!Y8</f>
        <v>47.025196681499999</v>
      </c>
      <c r="V9" s="92">
        <f>存量业务到期结构!Z8</f>
        <v>3194.3953981464997</v>
      </c>
      <c r="W9" s="92">
        <f>存量业务到期结构!AA8</f>
        <v>0</v>
      </c>
      <c r="X9" s="92">
        <f>存量业务到期结构!AB8</f>
        <v>0</v>
      </c>
      <c r="Y9" s="92">
        <f>存量业务到期结构!AC8</f>
        <v>0</v>
      </c>
      <c r="Z9" s="92">
        <f>存量业务到期结构!AD8</f>
        <v>0</v>
      </c>
      <c r="AA9" s="92">
        <f>存量业务到期结构!AE8</f>
        <v>0</v>
      </c>
      <c r="AB9" s="92">
        <f>存量业务到期结构!AF8</f>
        <v>0</v>
      </c>
      <c r="AC9" s="92">
        <f>存量业务到期结构!AG8</f>
        <v>0</v>
      </c>
      <c r="AD9" s="92">
        <f>存量业务到期结构!AH8</f>
        <v>0</v>
      </c>
      <c r="AE9" s="92">
        <f>存量业务到期结构!AI8</f>
        <v>0</v>
      </c>
      <c r="AF9" s="92">
        <f>存量业务到期结构!AJ8</f>
        <v>0</v>
      </c>
      <c r="AG9" s="92">
        <f>存量业务到期结构!AK8</f>
        <v>0</v>
      </c>
      <c r="AH9" s="92">
        <f>存量业务到期结构!AL8</f>
        <v>0</v>
      </c>
      <c r="AI9" s="92">
        <f>存量业务到期结构!AM8</f>
        <v>0</v>
      </c>
      <c r="AJ9" s="92">
        <f>存量业务到期结构!AN8</f>
        <v>0</v>
      </c>
      <c r="AK9" s="92">
        <f>存量业务到期结构!AO8</f>
        <v>0</v>
      </c>
      <c r="AL9" s="92">
        <f>存量业务到期结构!AP8</f>
        <v>0</v>
      </c>
      <c r="AM9" s="92">
        <f>存量业务到期结构!AQ8</f>
        <v>0</v>
      </c>
      <c r="AN9" s="92">
        <f>存量业务到期结构!AR8</f>
        <v>0</v>
      </c>
      <c r="AO9" s="92">
        <f>存量业务到期结构!AS8</f>
        <v>0</v>
      </c>
      <c r="AP9" s="92">
        <f>存量业务到期结构!AT8</f>
        <v>0</v>
      </c>
      <c r="AR9" s="92">
        <f>存量业务到期收益率!C8</f>
        <v>5.8285407922121113</v>
      </c>
      <c r="AS9" s="92">
        <f>存量业务到期收益率!D8</f>
        <v>6.5716876707330893</v>
      </c>
      <c r="AT9" s="92">
        <f>存量业务到期收益率!E8</f>
        <v>7.0664419820063094</v>
      </c>
      <c r="AU9" s="92">
        <f>存量业务到期收益率!F8</f>
        <v>6.5303876626240003</v>
      </c>
      <c r="AV9" s="92">
        <f>存量业务到期收益率!G8</f>
        <v>6.7656293417934803</v>
      </c>
      <c r="AW9" s="92">
        <f>存量业务到期收益率!H8</f>
        <v>6.8339905793921201</v>
      </c>
      <c r="AX9" s="92">
        <f>存量业务到期收益率!I8</f>
        <v>6.6454942063269504</v>
      </c>
      <c r="AY9" s="92">
        <f>存量业务到期收益率!J8</f>
        <v>6.7143987017620397</v>
      </c>
      <c r="AZ9" s="92">
        <f>存量业务到期收益率!K8</f>
        <v>6.6929239620939605</v>
      </c>
      <c r="BA9" s="92">
        <f>存量业务到期收益率!L8</f>
        <v>6.6378503137377791</v>
      </c>
      <c r="BB9" s="92">
        <f>存量业务到期收益率!M8</f>
        <v>6.5723924803277196</v>
      </c>
      <c r="BC9" s="92">
        <f>存量业务到期收益率!N8</f>
        <v>6.4917621115476205</v>
      </c>
      <c r="BD9" s="92">
        <f>存量业务到期收益率!O8</f>
        <v>6.8886899541695898</v>
      </c>
      <c r="BE9" s="92">
        <f>存量业务到期收益率!P8</f>
        <v>6.7940445989381608</v>
      </c>
      <c r="BF9" s="92">
        <f>存量业务到期收益率!Q8</f>
        <v>7.1684173874317709</v>
      </c>
      <c r="BG9" s="92">
        <f>存量业务到期收益率!R8</f>
        <v>7.2381846193065398</v>
      </c>
      <c r="BH9" s="92">
        <f>存量业务到期收益率!S8</f>
        <v>7.4307186179838096</v>
      </c>
      <c r="BI9" s="92">
        <f>存量业务到期收益率!T8</f>
        <v>7.7781366310328002</v>
      </c>
      <c r="BJ9" s="92">
        <f>存量业务到期收益率!U8</f>
        <v>7.5651654510754511</v>
      </c>
      <c r="BK9" s="92">
        <f>存量业务到期收益率!V8</f>
        <v>7.7936057255529008</v>
      </c>
      <c r="BL9" s="92">
        <f>存量业务到期收益率!W8</f>
        <v>6.3078363608220389</v>
      </c>
      <c r="BM9" s="92">
        <f>存量业务到期收益率!X8</f>
        <v>0</v>
      </c>
      <c r="BN9" s="92">
        <f>存量业务到期收益率!Y8</f>
        <v>0</v>
      </c>
      <c r="BO9" s="92">
        <f>存量业务到期收益率!Z8</f>
        <v>0</v>
      </c>
      <c r="BP9" s="92">
        <f>存量业务到期收益率!AA8</f>
        <v>0</v>
      </c>
      <c r="BQ9" s="92">
        <f>存量业务到期收益率!AB8</f>
        <v>0</v>
      </c>
      <c r="BR9" s="92">
        <f>存量业务到期收益率!AC8</f>
        <v>0</v>
      </c>
      <c r="BS9" s="92">
        <f>存量业务到期收益率!AD8</f>
        <v>0</v>
      </c>
      <c r="BT9" s="92">
        <f>存量业务到期收益率!AE8</f>
        <v>0</v>
      </c>
      <c r="BU9" s="92">
        <f>存量业务到期收益率!AF8</f>
        <v>0</v>
      </c>
      <c r="BV9" s="92">
        <f>存量业务到期收益率!AG8</f>
        <v>0</v>
      </c>
      <c r="BW9" s="92">
        <f>存量业务到期收益率!AH8</f>
        <v>0</v>
      </c>
      <c r="BX9" s="92">
        <f>存量业务到期收益率!AI8</f>
        <v>0</v>
      </c>
      <c r="BY9" s="92">
        <f>存量业务到期收益率!AJ8</f>
        <v>0</v>
      </c>
      <c r="BZ9" s="92">
        <f>存量业务到期收益率!AK8</f>
        <v>0</v>
      </c>
      <c r="CA9" s="92">
        <f>存量业务到期收益率!AL8</f>
        <v>0</v>
      </c>
      <c r="CB9" s="92">
        <f>存量业务到期收益率!AM8</f>
        <v>0</v>
      </c>
      <c r="CC9" s="92">
        <f>存量业务到期收益率!AN8</f>
        <v>0</v>
      </c>
      <c r="CD9" s="92">
        <f>存量业务到期收益率!AO8</f>
        <v>0</v>
      </c>
      <c r="CE9" s="92">
        <f>存量业务到期收益率!AP8</f>
        <v>0</v>
      </c>
      <c r="CF9" s="92">
        <f>存量业务到期收益率!AQ8</f>
        <v>0</v>
      </c>
      <c r="CH9" s="92">
        <f>B9*AR9/100/12*0.5+SUMPRODUCT(C9:$AP9,AS9:$CF9)/100/12</f>
        <v>25.948953117206703</v>
      </c>
      <c r="CI9" s="92">
        <f>C9*AS9/100/12*0.5+SUMPRODUCT(D9:$AP9,AT9:$CF9)/100/12</f>
        <v>25.517980104135681</v>
      </c>
      <c r="CJ9" s="92">
        <f>D9*AT9/100/12*0.5+SUMPRODUCT(E9:$AP9,AU9:$CF9)/100/12</f>
        <v>25.027797055547104</v>
      </c>
      <c r="CK9" s="92">
        <f>E9*AU9/100/12*0.5+SUMPRODUCT(F9:$AP9,AV9:$CF9)/100/12</f>
        <v>24.454737550313531</v>
      </c>
      <c r="CL9" s="92">
        <f>F9*AV9/100/12*0.5+SUMPRODUCT(G9:$AP9,AW9:$CF9)/100/12</f>
        <v>23.776215574828647</v>
      </c>
      <c r="CM9" s="92">
        <f>G9*AW9/100/12*0.5+SUMPRODUCT(H9:$AP9,AX9:$CF9)/100/12</f>
        <v>23.064080392247543</v>
      </c>
      <c r="CN9" s="92">
        <f>H9*AX9/100/12*0.5+SUMPRODUCT(I9:$AP9,AY9:$CF9)/100/12</f>
        <v>22.358803252019253</v>
      </c>
      <c r="CO9" s="92">
        <f>I9*AY9/100/12*0.5+SUMPRODUCT(J9:$AP9,AZ9:$CF9)/100/12</f>
        <v>21.699387056320351</v>
      </c>
      <c r="CP9" s="92">
        <f>J9*AZ9/100/12*0.5+SUMPRODUCT(K9:$AP9,BA9:$CF9)/100/12</f>
        <v>21.041488501049425</v>
      </c>
      <c r="CQ9" s="92">
        <f>K9*BA9/100/12*0.5+SUMPRODUCT(L9:$AP9,BB9:$CF9)/100/12</f>
        <v>20.370794502864722</v>
      </c>
      <c r="CR9" s="92">
        <f>L9*BB9/100/12*0.5+SUMPRODUCT(M9:$AP9,BC9:$CF9)/100/12</f>
        <v>19.697653127211108</v>
      </c>
      <c r="CS9" s="92">
        <f>M9*BC9/100/12*0.5+SUMPRODUCT(N9:$AP9,BD9:$CF9)/100/12</f>
        <v>18.923180590678889</v>
      </c>
      <c r="CT9" s="92">
        <f>N9*BD9/100/12*0.5+SUMPRODUCT(O9:$AP9,BE9:$CF9)/100/12</f>
        <v>18.426390310605623</v>
      </c>
      <c r="CU9" s="92">
        <f>O9*BE9/100/12*0.5+SUMPRODUCT(P9:$AP9,BF9:$CF9)/100/12</f>
        <v>18.28454875779671</v>
      </c>
      <c r="CV9" s="92">
        <f>P9*BF9/100/12*0.5+SUMPRODUCT(Q9:$AP9,BG9:$CF9)/100/12</f>
        <v>18.137590238484943</v>
      </c>
      <c r="CW9" s="92">
        <f>Q9*BG9/100/12*0.5+SUMPRODUCT(R9:$AP9,BH9:$CF9)/100/12</f>
        <v>17.981239535606594</v>
      </c>
      <c r="CX9" s="92">
        <f>R9*BH9/100/12*0.5+SUMPRODUCT(S9:$AP9,BI9:$CF9)/100/12</f>
        <v>17.77808292288902</v>
      </c>
      <c r="CY9" s="92">
        <f>S9*BI9/100/12*0.5+SUMPRODUCT(T9:$AP9,BJ9:$CF9)/100/12</f>
        <v>17.536818558458862</v>
      </c>
      <c r="CZ9" s="92">
        <f>T9*BJ9/100/12*0.5+SUMPRODUCT(U9:$AP9,BK9:$CF9)/100/12</f>
        <v>17.249617784645242</v>
      </c>
      <c r="DA9" s="92">
        <f>U9*BK9/100/12*0.5+SUMPRODUCT(V9:$AP9,BL9:$CF9)/100/12</f>
        <v>16.944142803601814</v>
      </c>
      <c r="DB9" s="92">
        <f>V9*BL9/100/12*0.5+SUMPRODUCT(W9:$AP9,BM9:$CF9)/100/12</f>
        <v>8.3957181013629505</v>
      </c>
      <c r="DC9" s="92">
        <f>W9*BM9/100/12*0.5+SUMPRODUCT(X9:$AP9,BN9:$CF9)/100/12</f>
        <v>0</v>
      </c>
      <c r="DD9" s="92">
        <f>X9*BN9/100/12*0.5+SUMPRODUCT(Y9:$AP9,BO9:$CF9)/100/12</f>
        <v>0</v>
      </c>
      <c r="DE9" s="92">
        <f>Y9*BO9/100/12*0.5+SUMPRODUCT(Z9:$AP9,BP9:$CF9)/100/12</f>
        <v>0</v>
      </c>
      <c r="DF9" s="92">
        <f>Z9*BP9/100/12*0.5+SUMPRODUCT(AA9:$AP9,BQ9:$CF9)/100/12</f>
        <v>0</v>
      </c>
      <c r="DG9" s="92">
        <f>AA9*BQ9/100/12*0.5+SUMPRODUCT(AB9:$AP9,BR9:$CF9)/100/12</f>
        <v>0</v>
      </c>
      <c r="DH9" s="92">
        <f>AB9*BR9/100/12*0.5+SUMPRODUCT(AC9:$AP9,BS9:$CF9)/100/12</f>
        <v>0</v>
      </c>
      <c r="DI9" s="92">
        <f>AC9*BS9/100/12*0.5+SUMPRODUCT(AD9:$AP9,BT9:$CF9)/100/12</f>
        <v>0</v>
      </c>
      <c r="DJ9" s="92">
        <f>AD9*BT9/100/12*0.5+SUMPRODUCT(AE9:$AP9,BU9:$CF9)/100/12</f>
        <v>0</v>
      </c>
      <c r="DK9" s="92">
        <f>AE9*BU9/100/12*0.5+SUMPRODUCT(AF9:$AP9,BV9:$CF9)/100/12</f>
        <v>0</v>
      </c>
      <c r="DL9" s="92">
        <f>AF9*BV9/100/12*0.5+SUMPRODUCT(AG9:$AP9,BW9:$CF9)/100/12</f>
        <v>0</v>
      </c>
      <c r="DM9" s="92">
        <f>AG9*BW9/100/12*0.5+SUMPRODUCT(AH9:$AP9,BX9:$CF9)/100/12</f>
        <v>0</v>
      </c>
      <c r="DN9" s="92">
        <f>AH9*BX9/100/12*0.5+SUMPRODUCT(AI9:$AP9,BY9:$CF9)/100/12</f>
        <v>0</v>
      </c>
      <c r="DO9" s="92">
        <f>AI9*BY9/100/12*0.5+SUMPRODUCT(AJ9:$AP9,BZ9:$CF9)/100/12</f>
        <v>0</v>
      </c>
      <c r="DP9" s="92">
        <f>AJ9*BZ9/100/12*0.5+SUMPRODUCT(AK9:$AP9,CA9:$CF9)/100/12</f>
        <v>0</v>
      </c>
      <c r="DQ9" s="92">
        <f>AK9*CA9/100/12*0.5+SUMPRODUCT(AL9:$AP9,CB9:$CF9)/100/12</f>
        <v>0</v>
      </c>
      <c r="DR9" s="92">
        <f>AL9*CB9/100/12*0.5+SUMPRODUCT(AM9:$AP9,CC9:$CF9)/100/12</f>
        <v>0</v>
      </c>
      <c r="DS9" s="92">
        <f>AM9*CC9/100/12*0.5+SUMPRODUCT(AN9:$AP9,CD9:$CF9)/100/12</f>
        <v>0</v>
      </c>
      <c r="DT9" s="92">
        <f>AN9*CD9/100/12*0.5+SUMPRODUCT(AO9:$AP9,CE9:$CF9)/100/12</f>
        <v>0</v>
      </c>
      <c r="DU9" s="92">
        <f>AO9*CE9/100/12*0.5+SUMPRODUCT(AP9:$AP9,CF9:$CF9)/100/12</f>
        <v>0</v>
      </c>
    </row>
    <row r="10" spans="1:125" ht="16.5">
      <c r="A10" s="122" t="str">
        <f>存量业务到期结构!B9</f>
        <v>信用卡贷款</v>
      </c>
      <c r="B10" s="92">
        <f>存量业务到期结构!$E$9</f>
        <v>5659.3453961079003</v>
      </c>
      <c r="C10" s="92">
        <f>存量业务到期结构!$E$9</f>
        <v>5659.3453961079003</v>
      </c>
      <c r="D10" s="92">
        <f>存量业务到期结构!$E$9</f>
        <v>5659.3453961079003</v>
      </c>
      <c r="E10" s="92">
        <f>存量业务到期结构!$E$9</f>
        <v>5659.3453961079003</v>
      </c>
      <c r="F10" s="92">
        <f>存量业务到期结构!$E$9</f>
        <v>5659.3453961079003</v>
      </c>
      <c r="G10" s="92">
        <f>存量业务到期结构!$E$9</f>
        <v>5659.3453961079003</v>
      </c>
      <c r="H10" s="92">
        <f>存量业务到期结构!$E$9</f>
        <v>5659.3453961079003</v>
      </c>
      <c r="I10" s="92">
        <f>存量业务到期结构!$E$9</f>
        <v>5659.3453961079003</v>
      </c>
      <c r="J10" s="92">
        <f>存量业务到期结构!$E$9</f>
        <v>5659.3453961079003</v>
      </c>
      <c r="K10" s="92">
        <f>存量业务到期结构!$E$9</f>
        <v>5659.3453961079003</v>
      </c>
      <c r="L10" s="92">
        <f>存量业务到期结构!$E$9</f>
        <v>5659.3453961079003</v>
      </c>
      <c r="M10" s="92">
        <f>存量业务到期结构!$E$9</f>
        <v>5659.3453961079003</v>
      </c>
      <c r="N10" s="92">
        <f>存量业务到期结构!$E$9</f>
        <v>5659.3453961079003</v>
      </c>
      <c r="O10" s="92">
        <f>存量业务到期结构!$E$9</f>
        <v>5659.3453961079003</v>
      </c>
      <c r="P10" s="92">
        <f>存量业务到期结构!$E$9</f>
        <v>5659.3453961079003</v>
      </c>
      <c r="Q10" s="92">
        <f>存量业务到期结构!$E$9</f>
        <v>5659.3453961079003</v>
      </c>
      <c r="R10" s="92">
        <f>存量业务到期结构!$E$9</f>
        <v>5659.3453961079003</v>
      </c>
      <c r="S10" s="92">
        <f>存量业务到期结构!$E$9</f>
        <v>5659.3453961079003</v>
      </c>
      <c r="T10" s="92">
        <f>存量业务到期结构!$E$9</f>
        <v>5659.3453961079003</v>
      </c>
      <c r="U10" s="92">
        <f>存量业务到期结构!$E$9</f>
        <v>5659.3453961079003</v>
      </c>
      <c r="V10" s="92">
        <f>存量业务到期结构!$E$9</f>
        <v>5659.3453961079003</v>
      </c>
      <c r="W10" s="92">
        <f>存量业务到期结构!$E$9</f>
        <v>5659.3453961079003</v>
      </c>
      <c r="X10" s="92">
        <f>存量业务到期结构!$E$9</f>
        <v>5659.3453961079003</v>
      </c>
      <c r="Y10" s="92">
        <f>存量业务到期结构!$E$9</f>
        <v>5659.3453961079003</v>
      </c>
      <c r="Z10" s="92">
        <f>存量业务到期结构!$E$9</f>
        <v>5659.3453961079003</v>
      </c>
      <c r="AA10" s="92">
        <f>存量业务到期结构!$E$9</f>
        <v>5659.3453961079003</v>
      </c>
      <c r="AB10" s="92">
        <f>存量业务到期结构!$E$9</f>
        <v>5659.3453961079003</v>
      </c>
      <c r="AC10" s="92">
        <f>存量业务到期结构!$E$9</f>
        <v>5659.3453961079003</v>
      </c>
      <c r="AD10" s="92">
        <f>存量业务到期结构!$E$9</f>
        <v>5659.3453961079003</v>
      </c>
      <c r="AE10" s="92">
        <f>存量业务到期结构!$E$9</f>
        <v>5659.3453961079003</v>
      </c>
      <c r="AF10" s="92">
        <f>存量业务到期结构!$E$9</f>
        <v>5659.3453961079003</v>
      </c>
      <c r="AG10" s="92">
        <f>存量业务到期结构!$E$9</f>
        <v>5659.3453961079003</v>
      </c>
      <c r="AH10" s="92">
        <f>存量业务到期结构!$E$9</f>
        <v>5659.3453961079003</v>
      </c>
      <c r="AI10" s="92">
        <f>存量业务到期结构!$E$9</f>
        <v>5659.3453961079003</v>
      </c>
      <c r="AJ10" s="92">
        <f>存量业务到期结构!$E$9</f>
        <v>5659.3453961079003</v>
      </c>
      <c r="AK10" s="92">
        <f>存量业务到期结构!$E$9</f>
        <v>5659.3453961079003</v>
      </c>
      <c r="AL10" s="92">
        <f>存量业务到期结构!$E$9</f>
        <v>5659.3453961079003</v>
      </c>
      <c r="AM10" s="92">
        <f>存量业务到期结构!$E$9</f>
        <v>5659.3453961079003</v>
      </c>
      <c r="AN10" s="92">
        <f>存量业务到期结构!$E$9</f>
        <v>5659.3453961079003</v>
      </c>
      <c r="AO10" s="92">
        <f>存量业务到期结构!$E$9</f>
        <v>5659.3453961079003</v>
      </c>
      <c r="AP10" s="92">
        <f>存量业务到期结构!$E$9</f>
        <v>5659.3453961079003</v>
      </c>
      <c r="AR10" s="92">
        <f>新业务利率假设!C9</f>
        <v>8.6999999999999993</v>
      </c>
      <c r="AS10" s="92">
        <f>新业务利率假设!D9</f>
        <v>8.3000000000000007</v>
      </c>
      <c r="AT10" s="92">
        <f>新业务利率假设!E9</f>
        <v>8.3000000000000007</v>
      </c>
      <c r="AU10" s="92">
        <f>新业务利率假设!F9</f>
        <v>8.3000000000000007</v>
      </c>
      <c r="AV10" s="92">
        <f>新业务利率假设!G9</f>
        <v>8.3000000000000007</v>
      </c>
      <c r="AW10" s="92">
        <f>新业务利率假设!H9</f>
        <v>8.3000000000000007</v>
      </c>
      <c r="AX10" s="92">
        <f>新业务利率假设!I9</f>
        <v>8.3000000000000007</v>
      </c>
      <c r="AY10" s="92">
        <f>新业务利率假设!J9</f>
        <v>8.3000000000000007</v>
      </c>
      <c r="AZ10" s="92">
        <f>新业务利率假设!K9</f>
        <v>8.3000000000000007</v>
      </c>
      <c r="BA10" s="92">
        <f>新业务利率假设!L9</f>
        <v>8.3000000000000007</v>
      </c>
      <c r="BB10" s="92">
        <f>新业务利率假设!M9</f>
        <v>8.3000000000000007</v>
      </c>
      <c r="BC10" s="92">
        <f>新业务利率假设!N9</f>
        <v>8.3000000000000007</v>
      </c>
      <c r="BD10" s="92">
        <f>新业务利率假设!O9</f>
        <v>8.3000000000000007</v>
      </c>
      <c r="BE10" s="92">
        <f>新业务利率假设!P9</f>
        <v>0</v>
      </c>
      <c r="BF10" s="92">
        <f>新业务利率假设!Q9</f>
        <v>0</v>
      </c>
      <c r="BG10" s="92">
        <f>新业务利率假设!R9</f>
        <v>0</v>
      </c>
      <c r="BH10" s="92">
        <f>新业务利率假设!S9</f>
        <v>0</v>
      </c>
      <c r="BI10" s="92">
        <f>新业务利率假设!T9</f>
        <v>0</v>
      </c>
      <c r="BJ10" s="92">
        <f>新业务利率假设!U9</f>
        <v>0</v>
      </c>
      <c r="BK10" s="92">
        <f>新业务利率假设!V9</f>
        <v>0</v>
      </c>
      <c r="BL10" s="92">
        <f>新业务利率假设!W9</f>
        <v>0</v>
      </c>
      <c r="BM10" s="92">
        <f>新业务利率假设!X9</f>
        <v>0</v>
      </c>
      <c r="BN10" s="92">
        <f>新业务利率假设!Y9</f>
        <v>0</v>
      </c>
      <c r="BO10" s="92">
        <f>新业务利率假设!Z9</f>
        <v>0</v>
      </c>
      <c r="BP10" s="92">
        <f>新业务利率假设!AA9</f>
        <v>0</v>
      </c>
      <c r="BQ10" s="92">
        <f>新业务利率假设!AB9</f>
        <v>0</v>
      </c>
      <c r="BR10" s="92">
        <f>新业务利率假设!AC9</f>
        <v>0</v>
      </c>
      <c r="BS10" s="92">
        <f>新业务利率假设!AD9</f>
        <v>0</v>
      </c>
      <c r="BT10" s="92">
        <f>新业务利率假设!AE9</f>
        <v>0</v>
      </c>
      <c r="BU10" s="92">
        <f>新业务利率假设!AF9</f>
        <v>0</v>
      </c>
      <c r="BV10" s="92">
        <f>新业务利率假设!AG9</f>
        <v>0</v>
      </c>
      <c r="BW10" s="92">
        <f>新业务利率假设!AH9</f>
        <v>0</v>
      </c>
      <c r="BX10" s="92">
        <f>新业务利率假设!AI9</f>
        <v>0</v>
      </c>
      <c r="BY10" s="92">
        <f>新业务利率假设!AJ9</f>
        <v>0</v>
      </c>
      <c r="BZ10" s="92">
        <f>新业务利率假设!AK9</f>
        <v>0</v>
      </c>
      <c r="CA10" s="92">
        <f>新业务利率假设!AL9</f>
        <v>0</v>
      </c>
      <c r="CB10" s="92">
        <f>新业务利率假设!AM9</f>
        <v>0</v>
      </c>
      <c r="CC10" s="92">
        <f>新业务利率假设!AN9</f>
        <v>0</v>
      </c>
      <c r="CD10" s="92">
        <f>新业务利率假设!AO9</f>
        <v>0</v>
      </c>
      <c r="CE10" s="92">
        <f>新业务利率假设!AP9</f>
        <v>0</v>
      </c>
      <c r="CF10" s="92">
        <f>CE10</f>
        <v>0</v>
      </c>
      <c r="CH10" s="92">
        <f t="shared" ref="CH10:CN10" si="2">B10*AR10/100/12</f>
        <v>41.030254121782271</v>
      </c>
      <c r="CI10" s="92">
        <f t="shared" si="2"/>
        <v>39.143805656412979</v>
      </c>
      <c r="CJ10" s="92">
        <f t="shared" si="2"/>
        <v>39.143805656412979</v>
      </c>
      <c r="CK10" s="92">
        <f t="shared" si="2"/>
        <v>39.143805656412979</v>
      </c>
      <c r="CL10" s="92">
        <f t="shared" si="2"/>
        <v>39.143805656412979</v>
      </c>
      <c r="CM10" s="92">
        <f t="shared" si="2"/>
        <v>39.143805656412979</v>
      </c>
      <c r="CN10" s="92">
        <f t="shared" si="2"/>
        <v>39.143805656412979</v>
      </c>
      <c r="CO10" s="92">
        <f t="shared" ref="CO10:DU10" si="3">I10*AY10/100/12</f>
        <v>39.143805656412979</v>
      </c>
      <c r="CP10" s="92">
        <f t="shared" si="3"/>
        <v>39.143805656412979</v>
      </c>
      <c r="CQ10" s="92">
        <f t="shared" si="3"/>
        <v>39.143805656412979</v>
      </c>
      <c r="CR10" s="92">
        <f t="shared" si="3"/>
        <v>39.143805656412979</v>
      </c>
      <c r="CS10" s="92">
        <f t="shared" si="3"/>
        <v>39.143805656412979</v>
      </c>
      <c r="CT10" s="92">
        <f t="shared" si="3"/>
        <v>39.143805656412979</v>
      </c>
      <c r="CU10" s="92">
        <f t="shared" si="3"/>
        <v>0</v>
      </c>
      <c r="CV10" s="92">
        <f t="shared" si="3"/>
        <v>0</v>
      </c>
      <c r="CW10" s="92">
        <f t="shared" si="3"/>
        <v>0</v>
      </c>
      <c r="CX10" s="92">
        <f t="shared" si="3"/>
        <v>0</v>
      </c>
      <c r="CY10" s="92">
        <f t="shared" si="3"/>
        <v>0</v>
      </c>
      <c r="CZ10" s="92">
        <f t="shared" si="3"/>
        <v>0</v>
      </c>
      <c r="DA10" s="92">
        <f t="shared" si="3"/>
        <v>0</v>
      </c>
      <c r="DB10" s="92">
        <f t="shared" si="3"/>
        <v>0</v>
      </c>
      <c r="DC10" s="92">
        <f t="shared" si="3"/>
        <v>0</v>
      </c>
      <c r="DD10" s="92">
        <f t="shared" si="3"/>
        <v>0</v>
      </c>
      <c r="DE10" s="92">
        <f t="shared" si="3"/>
        <v>0</v>
      </c>
      <c r="DF10" s="92">
        <f t="shared" si="3"/>
        <v>0</v>
      </c>
      <c r="DG10" s="92">
        <f t="shared" si="3"/>
        <v>0</v>
      </c>
      <c r="DH10" s="92">
        <f t="shared" si="3"/>
        <v>0</v>
      </c>
      <c r="DI10" s="92">
        <f t="shared" si="3"/>
        <v>0</v>
      </c>
      <c r="DJ10" s="92">
        <f t="shared" si="3"/>
        <v>0</v>
      </c>
      <c r="DK10" s="92">
        <f t="shared" si="3"/>
        <v>0</v>
      </c>
      <c r="DL10" s="92">
        <f t="shared" si="3"/>
        <v>0</v>
      </c>
      <c r="DM10" s="92">
        <f t="shared" si="3"/>
        <v>0</v>
      </c>
      <c r="DN10" s="92">
        <f t="shared" si="3"/>
        <v>0</v>
      </c>
      <c r="DO10" s="92">
        <f t="shared" si="3"/>
        <v>0</v>
      </c>
      <c r="DP10" s="92">
        <f t="shared" si="3"/>
        <v>0</v>
      </c>
      <c r="DQ10" s="92">
        <f t="shared" si="3"/>
        <v>0</v>
      </c>
      <c r="DR10" s="92">
        <f t="shared" si="3"/>
        <v>0</v>
      </c>
      <c r="DS10" s="92">
        <f t="shared" si="3"/>
        <v>0</v>
      </c>
      <c r="DT10" s="92">
        <f t="shared" si="3"/>
        <v>0</v>
      </c>
      <c r="DU10" s="92">
        <f t="shared" si="3"/>
        <v>0</v>
      </c>
    </row>
    <row r="11" spans="1:125" ht="16.5">
      <c r="A11" s="17" t="str">
        <f>存量业务到期结构!B10</f>
        <v>票据贴现</v>
      </c>
      <c r="B11" s="92">
        <f>存量业务到期结构!F10</f>
        <v>307.5133247146</v>
      </c>
      <c r="C11" s="92">
        <f>存量业务到期结构!G10</f>
        <v>297.32908798480003</v>
      </c>
      <c r="D11" s="92">
        <f>存量业务到期结构!H10</f>
        <v>179.24921997540002</v>
      </c>
      <c r="E11" s="92">
        <f>存量业务到期结构!I10</f>
        <v>187.66194170300002</v>
      </c>
      <c r="F11" s="92">
        <f>存量业务到期结构!J10</f>
        <v>183.9284538677</v>
      </c>
      <c r="G11" s="92">
        <f>存量业务到期结构!K10</f>
        <v>246.33411080489998</v>
      </c>
      <c r="H11" s="92">
        <f>存量业务到期结构!L10</f>
        <v>12.721139597200001</v>
      </c>
      <c r="I11" s="92">
        <f>存量业务到期结构!M10</f>
        <v>31.120973748699999</v>
      </c>
      <c r="J11" s="92">
        <f>存量业务到期结构!N10</f>
        <v>36.004725243999999</v>
      </c>
      <c r="K11" s="92">
        <f>存量业务到期结构!O10</f>
        <v>29.023348141500001</v>
      </c>
      <c r="L11" s="92">
        <f>存量业务到期结构!P10</f>
        <v>35.775454698400004</v>
      </c>
      <c r="M11" s="92">
        <f>存量业务到期结构!Q10</f>
        <v>170.2252174338</v>
      </c>
      <c r="N11" s="92">
        <f>存量业务到期结构!R10</f>
        <v>0.30206</v>
      </c>
      <c r="O11" s="92">
        <f>存量业务到期结构!S10</f>
        <v>0</v>
      </c>
      <c r="P11" s="92">
        <f>存量业务到期结构!T10</f>
        <v>0</v>
      </c>
      <c r="Q11" s="92">
        <f>存量业务到期结构!U10</f>
        <v>0</v>
      </c>
      <c r="R11" s="92">
        <f>存量业务到期结构!V10</f>
        <v>0</v>
      </c>
      <c r="S11" s="92">
        <f>存量业务到期结构!W10</f>
        <v>0</v>
      </c>
      <c r="T11" s="92">
        <f>存量业务到期结构!X10</f>
        <v>0</v>
      </c>
      <c r="U11" s="92">
        <f>存量业务到期结构!Y10</f>
        <v>0</v>
      </c>
      <c r="V11" s="92">
        <f>存量业务到期结构!Z10</f>
        <v>3.6983292801999998</v>
      </c>
      <c r="W11" s="92">
        <f>存量业务到期结构!AA10</f>
        <v>0</v>
      </c>
      <c r="X11" s="92">
        <f>存量业务到期结构!AB10</f>
        <v>0</v>
      </c>
      <c r="Y11" s="92">
        <f>存量业务到期结构!AC10</f>
        <v>0</v>
      </c>
      <c r="Z11" s="92">
        <f>存量业务到期结构!AD10</f>
        <v>0</v>
      </c>
      <c r="AA11" s="92">
        <f>存量业务到期结构!AE10</f>
        <v>0</v>
      </c>
      <c r="AB11" s="92">
        <f>存量业务到期结构!AF10</f>
        <v>0</v>
      </c>
      <c r="AC11" s="92">
        <f>存量业务到期结构!AG10</f>
        <v>0</v>
      </c>
      <c r="AD11" s="92">
        <f>存量业务到期结构!AH10</f>
        <v>0</v>
      </c>
      <c r="AE11" s="92">
        <f>存量业务到期结构!AI10</f>
        <v>0</v>
      </c>
      <c r="AF11" s="92">
        <f>存量业务到期结构!AJ10</f>
        <v>0</v>
      </c>
      <c r="AG11" s="92">
        <f>存量业务到期结构!AK10</f>
        <v>0</v>
      </c>
      <c r="AH11" s="92">
        <f>存量业务到期结构!AL10</f>
        <v>0</v>
      </c>
      <c r="AI11" s="92">
        <f>存量业务到期结构!AM10</f>
        <v>0</v>
      </c>
      <c r="AJ11" s="92">
        <f>存量业务到期结构!AN10</f>
        <v>0</v>
      </c>
      <c r="AK11" s="92">
        <f>存量业务到期结构!AO10</f>
        <v>0</v>
      </c>
      <c r="AL11" s="92">
        <f>存量业务到期结构!AP10</f>
        <v>0</v>
      </c>
      <c r="AM11" s="92">
        <f>存量业务到期结构!AQ10</f>
        <v>0</v>
      </c>
      <c r="AN11" s="92">
        <f>存量业务到期结构!AR10</f>
        <v>0</v>
      </c>
      <c r="AO11" s="92">
        <f>存量业务到期结构!AS10</f>
        <v>0</v>
      </c>
      <c r="AP11" s="92">
        <f>存量业务到期结构!AT10</f>
        <v>0</v>
      </c>
      <c r="AR11" s="92">
        <f>存量业务到期收益率!C10</f>
        <v>4.0789140862655708</v>
      </c>
      <c r="AS11" s="92">
        <f>存量业务到期收益率!D10</f>
        <v>4.0793877675884822</v>
      </c>
      <c r="AT11" s="92">
        <f>存量业务到期收益率!E10</f>
        <v>3.9305996595251642</v>
      </c>
      <c r="AU11" s="92">
        <f>存量业务到期收益率!F10</f>
        <v>3.9722631732519789</v>
      </c>
      <c r="AV11" s="92">
        <f>存量业务到期收益率!G10</f>
        <v>3.8819977286920966</v>
      </c>
      <c r="AW11" s="92">
        <f>存量业务到期收益率!H10</f>
        <v>3.7638467983329602</v>
      </c>
      <c r="AX11" s="92">
        <f>存量业务到期收益率!I10</f>
        <v>4.6576230948528341</v>
      </c>
      <c r="AY11" s="92">
        <f>存量业务到期收益率!J10</f>
        <v>4.3856442887607017</v>
      </c>
      <c r="AZ11" s="92">
        <f>存量业务到期收益率!K10</f>
        <v>4.3384925726224672</v>
      </c>
      <c r="BA11" s="92">
        <f>存量业务到期收益率!L10</f>
        <v>4.9669234830188715</v>
      </c>
      <c r="BB11" s="92">
        <f>存量业务到期收益率!M10</f>
        <v>4.7207400763027136</v>
      </c>
      <c r="BC11" s="92">
        <f>存量业务到期收益率!N10</f>
        <v>3.8521036749430007</v>
      </c>
      <c r="BD11" s="92">
        <f>存量业务到期收益率!O10</f>
        <v>3.807604</v>
      </c>
      <c r="BE11" s="92">
        <f>存量业务到期收益率!P10</f>
        <v>0</v>
      </c>
      <c r="BF11" s="92">
        <f>存量业务到期收益率!Q10</f>
        <v>0</v>
      </c>
      <c r="BG11" s="92">
        <f>存量业务到期收益率!R10</f>
        <v>0</v>
      </c>
      <c r="BH11" s="92">
        <f>存量业务到期收益率!S10</f>
        <v>0</v>
      </c>
      <c r="BI11" s="92">
        <f>存量业务到期收益率!T10</f>
        <v>0</v>
      </c>
      <c r="BJ11" s="92">
        <f>存量业务到期收益率!U10</f>
        <v>0</v>
      </c>
      <c r="BK11" s="92">
        <f>存量业务到期收益率!V10</f>
        <v>0</v>
      </c>
      <c r="BL11" s="92">
        <f>存量业务到期收益率!W10</f>
        <v>0</v>
      </c>
      <c r="BM11" s="92">
        <f>存量业务到期收益率!X10</f>
        <v>0</v>
      </c>
      <c r="BN11" s="92">
        <f>存量业务到期收益率!Y10</f>
        <v>0</v>
      </c>
      <c r="BO11" s="92">
        <f>存量业务到期收益率!Z10</f>
        <v>0</v>
      </c>
      <c r="BP11" s="92">
        <f>存量业务到期收益率!AA10</f>
        <v>0</v>
      </c>
      <c r="BQ11" s="92">
        <f>存量业务到期收益率!AB10</f>
        <v>0</v>
      </c>
      <c r="BR11" s="92">
        <f>存量业务到期收益率!AC10</f>
        <v>0</v>
      </c>
      <c r="BS11" s="92">
        <f>存量业务到期收益率!AD10</f>
        <v>0</v>
      </c>
      <c r="BT11" s="92">
        <f>存量业务到期收益率!AE10</f>
        <v>0</v>
      </c>
      <c r="BU11" s="92">
        <f>存量业务到期收益率!AF10</f>
        <v>0</v>
      </c>
      <c r="BV11" s="92">
        <f>存量业务到期收益率!AG10</f>
        <v>0</v>
      </c>
      <c r="BW11" s="92">
        <f>存量业务到期收益率!AH10</f>
        <v>0</v>
      </c>
      <c r="BX11" s="92">
        <f>存量业务到期收益率!AI10</f>
        <v>0</v>
      </c>
      <c r="BY11" s="92">
        <f>存量业务到期收益率!AJ10</f>
        <v>0</v>
      </c>
      <c r="BZ11" s="92">
        <f>存量业务到期收益率!AK10</f>
        <v>0</v>
      </c>
      <c r="CA11" s="92">
        <f>存量业务到期收益率!AL10</f>
        <v>0</v>
      </c>
      <c r="CB11" s="92">
        <f>存量业务到期收益率!AM10</f>
        <v>0</v>
      </c>
      <c r="CC11" s="92">
        <f>存量业务到期收益率!AN10</f>
        <v>0</v>
      </c>
      <c r="CD11" s="92">
        <f>存量业务到期收益率!AO10</f>
        <v>0</v>
      </c>
      <c r="CE11" s="92">
        <f>存量业务到期收益率!AP10</f>
        <v>0</v>
      </c>
      <c r="CF11" s="92">
        <f>存量业务到期收益率!AQ10</f>
        <v>0</v>
      </c>
      <c r="CH11" s="92">
        <f>B11*AR11/100/12*0.5+SUMPRODUCT(C11:$AP11,AS11:$CF11)/100/12</f>
        <v>5.210929006672373</v>
      </c>
      <c r="CI11" s="92">
        <f>C11*AS11/100/12*0.5+SUMPRODUCT(D11:$AP11,AT11:$CF11)/100/12</f>
        <v>4.1829118915198009</v>
      </c>
      <c r="CJ11" s="92">
        <f>D11*AT11/100/12*0.5+SUMPRODUCT(E11:$AP11,AU11:$CF11)/100/12</f>
        <v>3.3839629050702635</v>
      </c>
      <c r="CK11" s="92">
        <f>E11*AU11/100/12*0.5+SUMPRODUCT(F11:$AP11,AV11:$CF11)/100/12</f>
        <v>2.7797964287980781</v>
      </c>
      <c r="CL11" s="92">
        <f>F11*AV11/100/12*0.5+SUMPRODUCT(G11:$AP11,AW11:$CF11)/100/12</f>
        <v>2.171691237046391</v>
      </c>
      <c r="CM11" s="92">
        <f>G11*AW11/100/12*0.5+SUMPRODUCT(H11:$AP11,AX11:$CF11)/100/12</f>
        <v>1.4878688643674416</v>
      </c>
      <c r="CN11" s="92">
        <f>H11*AX11/100/12*0.5+SUMPRODUCT(I11:$AP11,AY11:$CF11)/100/12</f>
        <v>1.0768629777616143</v>
      </c>
      <c r="CO11" s="92">
        <f>I11*AY11/100/12*0.5+SUMPRODUCT(J11:$AP11,AZ11:$CF11)/100/12</f>
        <v>0.99530639677727129</v>
      </c>
      <c r="CP11" s="92">
        <f>J11*AZ11/100/12*0.5+SUMPRODUCT(K11:$AP11,BA11:$CF11)/100/12</f>
        <v>0.87335149934724432</v>
      </c>
      <c r="CQ11" s="92">
        <f>K11*BA11/100/12*0.5+SUMPRODUCT(L11:$AP11,BB11:$CF11)/100/12</f>
        <v>0.74820025664297141</v>
      </c>
      <c r="CR11" s="92">
        <f>L11*BB11/100/12*0.5+SUMPRODUCT(M11:$AP11,BC11:$CF11)/100/12</f>
        <v>0.61776551823358061</v>
      </c>
      <c r="CS11" s="92">
        <f>M11*BC11/100/12*0.5+SUMPRODUCT(N11:$AP11,BD11:$CF11)/100/12</f>
        <v>0.27417726473883014</v>
      </c>
      <c r="CT11" s="92">
        <f>N11*BD11/100/12*0.5+SUMPRODUCT(O11:$AP11,BE11:$CF11)/100/12</f>
        <v>4.7921869343333333E-4</v>
      </c>
      <c r="CU11" s="92">
        <f>O11*BE11/100/12*0.5+SUMPRODUCT(P11:$AP11,BF11:$CF11)/100/12</f>
        <v>0</v>
      </c>
      <c r="CV11" s="92">
        <f>P11*BF11/100/12*0.5+SUMPRODUCT(Q11:$AP11,BG11:$CF11)/100/12</f>
        <v>0</v>
      </c>
      <c r="CW11" s="92">
        <f>Q11*BG11/100/12*0.5+SUMPRODUCT(R11:$AP11,BH11:$CF11)/100/12</f>
        <v>0</v>
      </c>
      <c r="CX11" s="92">
        <f>R11*BH11/100/12*0.5+SUMPRODUCT(S11:$AP11,BI11:$CF11)/100/12</f>
        <v>0</v>
      </c>
      <c r="CY11" s="92">
        <f>S11*BI11/100/12*0.5+SUMPRODUCT(T11:$AP11,BJ11:$CF11)/100/12</f>
        <v>0</v>
      </c>
      <c r="CZ11" s="92">
        <f>T11*BJ11/100/12*0.5+SUMPRODUCT(U11:$AP11,BK11:$CF11)/100/12</f>
        <v>0</v>
      </c>
      <c r="DA11" s="92">
        <f>U11*BK11/100/12*0.5+SUMPRODUCT(V11:$AP11,BL11:$CF11)/100/12</f>
        <v>0</v>
      </c>
      <c r="DB11" s="92">
        <f>V11*BL11/100/12*0.5+SUMPRODUCT(W11:$AP11,BM11:$CF11)/100/12</f>
        <v>0</v>
      </c>
      <c r="DC11" s="92">
        <f>W11*BM11/100/12*0.5+SUMPRODUCT(X11:$AP11,BN11:$CF11)/100/12</f>
        <v>0</v>
      </c>
      <c r="DD11" s="92">
        <f>X11*BN11/100/12*0.5+SUMPRODUCT(Y11:$AP11,BO11:$CF11)/100/12</f>
        <v>0</v>
      </c>
      <c r="DE11" s="92">
        <f>Y11*BO11/100/12*0.5+SUMPRODUCT(Z11:$AP11,BP11:$CF11)/100/12</f>
        <v>0</v>
      </c>
      <c r="DF11" s="92">
        <f>Z11*BP11/100/12*0.5+SUMPRODUCT(AA11:$AP11,BQ11:$CF11)/100/12</f>
        <v>0</v>
      </c>
      <c r="DG11" s="92">
        <f>AA11*BQ11/100/12*0.5+SUMPRODUCT(AB11:$AP11,BR11:$CF11)/100/12</f>
        <v>0</v>
      </c>
      <c r="DH11" s="92">
        <f>AB11*BR11/100/12*0.5+SUMPRODUCT(AC11:$AP11,BS11:$CF11)/100/12</f>
        <v>0</v>
      </c>
      <c r="DI11" s="92">
        <f>AC11*BS11/100/12*0.5+SUMPRODUCT(AD11:$AP11,BT11:$CF11)/100/12</f>
        <v>0</v>
      </c>
      <c r="DJ11" s="92">
        <f>AD11*BT11/100/12*0.5+SUMPRODUCT(AE11:$AP11,BU11:$CF11)/100/12</f>
        <v>0</v>
      </c>
      <c r="DK11" s="92">
        <f>AE11*BU11/100/12*0.5+SUMPRODUCT(AF11:$AP11,BV11:$CF11)/100/12</f>
        <v>0</v>
      </c>
      <c r="DL11" s="92">
        <f>AF11*BV11/100/12*0.5+SUMPRODUCT(AG11:$AP11,BW11:$CF11)/100/12</f>
        <v>0</v>
      </c>
      <c r="DM11" s="92">
        <f>AG11*BW11/100/12*0.5+SUMPRODUCT(AH11:$AP11,BX11:$CF11)/100/12</f>
        <v>0</v>
      </c>
      <c r="DN11" s="92">
        <f>AH11*BX11/100/12*0.5+SUMPRODUCT(AI11:$AP11,BY11:$CF11)/100/12</f>
        <v>0</v>
      </c>
      <c r="DO11" s="92">
        <f>AI11*BY11/100/12*0.5+SUMPRODUCT(AJ11:$AP11,BZ11:$CF11)/100/12</f>
        <v>0</v>
      </c>
      <c r="DP11" s="92">
        <f>AJ11*BZ11/100/12*0.5+SUMPRODUCT(AK11:$AP11,CA11:$CF11)/100/12</f>
        <v>0</v>
      </c>
      <c r="DQ11" s="92">
        <f>AK11*CA11/100/12*0.5+SUMPRODUCT(AL11:$AP11,CB11:$CF11)/100/12</f>
        <v>0</v>
      </c>
      <c r="DR11" s="92">
        <f>AL11*CB11/100/12*0.5+SUMPRODUCT(AM11:$AP11,CC11:$CF11)/100/12</f>
        <v>0</v>
      </c>
      <c r="DS11" s="92">
        <f>AM11*CC11/100/12*0.5+SUMPRODUCT(AN11:$AP11,CD11:$CF11)/100/12</f>
        <v>0</v>
      </c>
      <c r="DT11" s="92">
        <f>AN11*CD11/100/12*0.5+SUMPRODUCT(AO11:$AP11,CE11:$CF11)/100/12</f>
        <v>0</v>
      </c>
      <c r="DU11" s="92">
        <f>AO11*CE11/100/12*0.5+SUMPRODUCT(AP11:$AP11,CF11:$CF11)/100/12</f>
        <v>0</v>
      </c>
    </row>
    <row r="12" spans="1:125" ht="15">
      <c r="A12" s="15" t="str">
        <f>存量业务到期结构!B11</f>
        <v>投资</v>
      </c>
      <c r="B12" s="75"/>
      <c r="C12" s="75"/>
      <c r="D12" s="75"/>
      <c r="E12" s="75"/>
      <c r="F12" s="75"/>
      <c r="G12" s="75"/>
      <c r="H12" s="75"/>
      <c r="I12" s="75"/>
      <c r="J12" s="75"/>
      <c r="K12" s="75"/>
      <c r="L12" s="75"/>
      <c r="M12" s="75"/>
      <c r="N12" s="75"/>
      <c r="O12" s="75"/>
      <c r="P12" s="75"/>
      <c r="Q12" s="75"/>
      <c r="R12" s="75"/>
      <c r="S12" s="75"/>
      <c r="T12" s="75"/>
      <c r="U12" s="75"/>
      <c r="V12" s="75"/>
      <c r="W12" s="75"/>
      <c r="X12" s="75"/>
      <c r="Y12" s="75"/>
      <c r="Z12" s="75"/>
      <c r="AA12" s="75"/>
      <c r="AB12" s="75"/>
      <c r="AC12" s="75"/>
      <c r="AD12" s="75"/>
      <c r="AE12" s="75"/>
      <c r="AF12" s="75"/>
      <c r="AG12" s="75"/>
      <c r="AH12" s="75"/>
      <c r="AI12" s="75"/>
      <c r="AJ12" s="75"/>
      <c r="AK12" s="75"/>
      <c r="AL12" s="75"/>
      <c r="AM12" s="75"/>
      <c r="AN12" s="75"/>
      <c r="AO12" s="75"/>
      <c r="AP12" s="75"/>
      <c r="AR12" s="75"/>
      <c r="AS12" s="75"/>
      <c r="AT12" s="75"/>
      <c r="AU12" s="75"/>
      <c r="AV12" s="75"/>
      <c r="AW12" s="75"/>
      <c r="AX12" s="75"/>
      <c r="AY12" s="75"/>
      <c r="AZ12" s="75"/>
      <c r="BA12" s="75"/>
      <c r="BB12" s="75"/>
      <c r="BC12" s="75"/>
      <c r="BD12" s="75"/>
      <c r="BE12" s="75"/>
      <c r="BF12" s="75"/>
      <c r="BG12" s="75"/>
      <c r="BH12" s="75"/>
      <c r="BI12" s="75"/>
      <c r="BJ12" s="75"/>
      <c r="BK12" s="75"/>
      <c r="BL12" s="75"/>
      <c r="BM12" s="75"/>
      <c r="BN12" s="75"/>
      <c r="BO12" s="75"/>
      <c r="BP12" s="75"/>
      <c r="BQ12" s="75"/>
      <c r="BR12" s="75"/>
      <c r="BS12" s="75"/>
      <c r="BT12" s="75"/>
      <c r="BU12" s="75"/>
      <c r="BV12" s="75"/>
      <c r="BW12" s="75"/>
      <c r="BX12" s="75"/>
      <c r="BY12" s="75"/>
      <c r="BZ12" s="75"/>
      <c r="CA12" s="75"/>
      <c r="CB12" s="75"/>
      <c r="CC12" s="75"/>
      <c r="CD12" s="75"/>
      <c r="CE12" s="75"/>
      <c r="CF12" s="75"/>
      <c r="CH12" s="75">
        <f>CH13+CH17</f>
        <v>38.356677382866245</v>
      </c>
      <c r="CI12" s="75">
        <f t="shared" ref="CI12:DU12" si="4">CI13+CI17</f>
        <v>37.359646449103955</v>
      </c>
      <c r="CJ12" s="75">
        <f t="shared" si="4"/>
        <v>36.300594335141895</v>
      </c>
      <c r="CK12" s="75">
        <f t="shared" si="4"/>
        <v>35.332869012222197</v>
      </c>
      <c r="CL12" s="75">
        <f t="shared" si="4"/>
        <v>34.775126651987662</v>
      </c>
      <c r="CM12" s="75">
        <f t="shared" si="4"/>
        <v>34.401148761985809</v>
      </c>
      <c r="CN12" s="75">
        <f t="shared" si="4"/>
        <v>34.025297993323775</v>
      </c>
      <c r="CO12" s="75">
        <f t="shared" si="4"/>
        <v>33.449724591343845</v>
      </c>
      <c r="CP12" s="75">
        <f t="shared" si="4"/>
        <v>32.862689006043631</v>
      </c>
      <c r="CQ12" s="75">
        <f t="shared" si="4"/>
        <v>32.358589438815741</v>
      </c>
      <c r="CR12" s="75">
        <f t="shared" si="4"/>
        <v>31.949714974201179</v>
      </c>
      <c r="CS12" s="75">
        <f t="shared" si="4"/>
        <v>31.543911047793515</v>
      </c>
      <c r="CT12" s="75">
        <f t="shared" si="4"/>
        <v>31.095963417891721</v>
      </c>
      <c r="CU12" s="75">
        <f t="shared" si="4"/>
        <v>30.737065206629222</v>
      </c>
      <c r="CV12" s="75">
        <f t="shared" si="4"/>
        <v>30.454074484284554</v>
      </c>
      <c r="CW12" s="75">
        <f t="shared" si="4"/>
        <v>30.209633495130721</v>
      </c>
      <c r="CX12" s="75">
        <f t="shared" si="4"/>
        <v>29.827943472430722</v>
      </c>
      <c r="CY12" s="75">
        <f t="shared" si="4"/>
        <v>29.437854762617722</v>
      </c>
      <c r="CZ12" s="75">
        <f t="shared" si="4"/>
        <v>29.090928359471388</v>
      </c>
      <c r="DA12" s="75">
        <f t="shared" si="4"/>
        <v>28.646067614054719</v>
      </c>
      <c r="DB12" s="75">
        <f t="shared" si="4"/>
        <v>14.211852343485695</v>
      </c>
      <c r="DC12" s="75">
        <f t="shared" si="4"/>
        <v>0</v>
      </c>
      <c r="DD12" s="75">
        <f t="shared" si="4"/>
        <v>0</v>
      </c>
      <c r="DE12" s="75">
        <f t="shared" si="4"/>
        <v>0</v>
      </c>
      <c r="DF12" s="75">
        <f t="shared" si="4"/>
        <v>0</v>
      </c>
      <c r="DG12" s="75">
        <f t="shared" si="4"/>
        <v>0</v>
      </c>
      <c r="DH12" s="75">
        <f t="shared" si="4"/>
        <v>0</v>
      </c>
      <c r="DI12" s="75">
        <f t="shared" si="4"/>
        <v>0</v>
      </c>
      <c r="DJ12" s="75">
        <f t="shared" si="4"/>
        <v>0</v>
      </c>
      <c r="DK12" s="75">
        <f t="shared" si="4"/>
        <v>0</v>
      </c>
      <c r="DL12" s="75">
        <f t="shared" si="4"/>
        <v>0</v>
      </c>
      <c r="DM12" s="75">
        <f t="shared" si="4"/>
        <v>0</v>
      </c>
      <c r="DN12" s="75">
        <f t="shared" si="4"/>
        <v>0</v>
      </c>
      <c r="DO12" s="75">
        <f t="shared" si="4"/>
        <v>0</v>
      </c>
      <c r="DP12" s="75">
        <f t="shared" si="4"/>
        <v>0</v>
      </c>
      <c r="DQ12" s="75">
        <f t="shared" si="4"/>
        <v>0</v>
      </c>
      <c r="DR12" s="75">
        <f t="shared" si="4"/>
        <v>0</v>
      </c>
      <c r="DS12" s="75">
        <f t="shared" si="4"/>
        <v>0</v>
      </c>
      <c r="DT12" s="75">
        <f t="shared" si="4"/>
        <v>0</v>
      </c>
      <c r="DU12" s="75">
        <f t="shared" si="4"/>
        <v>0</v>
      </c>
    </row>
    <row r="13" spans="1:125" ht="16.5">
      <c r="A13" s="16" t="str">
        <f>存量业务到期结构!B12</f>
        <v>债券</v>
      </c>
      <c r="B13" s="75"/>
      <c r="C13" s="75"/>
      <c r="D13" s="75"/>
      <c r="E13" s="75"/>
      <c r="F13" s="75"/>
      <c r="G13" s="75"/>
      <c r="H13" s="75"/>
      <c r="I13" s="75"/>
      <c r="J13" s="75"/>
      <c r="K13" s="75"/>
      <c r="L13" s="75"/>
      <c r="M13" s="75"/>
      <c r="N13" s="75"/>
      <c r="O13" s="75"/>
      <c r="P13" s="75"/>
      <c r="Q13" s="75"/>
      <c r="R13" s="75"/>
      <c r="S13" s="75"/>
      <c r="T13" s="75"/>
      <c r="U13" s="75"/>
      <c r="V13" s="75"/>
      <c r="W13" s="75"/>
      <c r="X13" s="75"/>
      <c r="Y13" s="75"/>
      <c r="Z13" s="75"/>
      <c r="AA13" s="75"/>
      <c r="AB13" s="75"/>
      <c r="AC13" s="75"/>
      <c r="AD13" s="75"/>
      <c r="AE13" s="75"/>
      <c r="AF13" s="75"/>
      <c r="AG13" s="75"/>
      <c r="AH13" s="75"/>
      <c r="AI13" s="75"/>
      <c r="AJ13" s="75"/>
      <c r="AK13" s="75"/>
      <c r="AL13" s="75"/>
      <c r="AM13" s="75"/>
      <c r="AN13" s="75"/>
      <c r="AO13" s="75"/>
      <c r="AP13" s="75"/>
      <c r="AR13" s="75"/>
      <c r="AS13" s="75"/>
      <c r="AT13" s="75"/>
      <c r="AU13" s="75"/>
      <c r="AV13" s="75"/>
      <c r="AW13" s="75"/>
      <c r="AX13" s="75"/>
      <c r="AY13" s="75"/>
      <c r="AZ13" s="75"/>
      <c r="BA13" s="75"/>
      <c r="BB13" s="75"/>
      <c r="BC13" s="75"/>
      <c r="BD13" s="75"/>
      <c r="BE13" s="75"/>
      <c r="BF13" s="75"/>
      <c r="BG13" s="75"/>
      <c r="BH13" s="75"/>
      <c r="BI13" s="75"/>
      <c r="BJ13" s="75"/>
      <c r="BK13" s="75"/>
      <c r="BL13" s="75"/>
      <c r="BM13" s="75"/>
      <c r="BN13" s="75"/>
      <c r="BO13" s="75"/>
      <c r="BP13" s="75"/>
      <c r="BQ13" s="75"/>
      <c r="BR13" s="75"/>
      <c r="BS13" s="75"/>
      <c r="BT13" s="75"/>
      <c r="BU13" s="75"/>
      <c r="BV13" s="75"/>
      <c r="BW13" s="75"/>
      <c r="BX13" s="75"/>
      <c r="BY13" s="75"/>
      <c r="BZ13" s="75"/>
      <c r="CA13" s="75"/>
      <c r="CB13" s="75"/>
      <c r="CC13" s="75"/>
      <c r="CD13" s="75"/>
      <c r="CE13" s="75"/>
      <c r="CF13" s="75"/>
      <c r="CH13" s="75">
        <f>SUM(CH14:CH16)</f>
        <v>30.426806674056174</v>
      </c>
      <c r="CI13" s="75">
        <f t="shared" ref="CI13:DU13" si="5">SUM(CI14:CI16)</f>
        <v>30.260047612539502</v>
      </c>
      <c r="CJ13" s="75">
        <f t="shared" si="5"/>
        <v>29.810211813897833</v>
      </c>
      <c r="CK13" s="75">
        <f t="shared" si="5"/>
        <v>29.372261307239505</v>
      </c>
      <c r="CL13" s="75">
        <f t="shared" si="5"/>
        <v>29.166758354206166</v>
      </c>
      <c r="CM13" s="75">
        <f t="shared" si="5"/>
        <v>28.959525855139503</v>
      </c>
      <c r="CN13" s="75">
        <f t="shared" si="5"/>
        <v>28.716214852906166</v>
      </c>
      <c r="CO13" s="75">
        <f t="shared" si="5"/>
        <v>28.294985922156165</v>
      </c>
      <c r="CP13" s="75">
        <f t="shared" si="5"/>
        <v>27.884309462239504</v>
      </c>
      <c r="CQ13" s="75">
        <f t="shared" si="5"/>
        <v>27.581965243414501</v>
      </c>
      <c r="CR13" s="75">
        <f t="shared" si="5"/>
        <v>27.366904785422832</v>
      </c>
      <c r="CS13" s="75">
        <f t="shared" si="5"/>
        <v>27.216923390731168</v>
      </c>
      <c r="CT13" s="75">
        <f t="shared" si="5"/>
        <v>27.112021371039503</v>
      </c>
      <c r="CU13" s="75">
        <f t="shared" si="5"/>
        <v>27.008090459206173</v>
      </c>
      <c r="CV13" s="75">
        <f t="shared" si="5"/>
        <v>26.836148297372837</v>
      </c>
      <c r="CW13" s="75">
        <f t="shared" si="5"/>
        <v>26.67291473380617</v>
      </c>
      <c r="CX13" s="75">
        <f t="shared" si="5"/>
        <v>26.373848128572838</v>
      </c>
      <c r="CY13" s="75">
        <f t="shared" si="5"/>
        <v>26.042478349572839</v>
      </c>
      <c r="CZ13" s="75">
        <f t="shared" si="5"/>
        <v>25.725755943072837</v>
      </c>
      <c r="DA13" s="75">
        <f t="shared" si="5"/>
        <v>25.295344305156171</v>
      </c>
      <c r="DB13" s="75">
        <f t="shared" si="5"/>
        <v>12.53812687653642</v>
      </c>
      <c r="DC13" s="75">
        <f t="shared" si="5"/>
        <v>0</v>
      </c>
      <c r="DD13" s="75">
        <f t="shared" si="5"/>
        <v>0</v>
      </c>
      <c r="DE13" s="75">
        <f t="shared" si="5"/>
        <v>0</v>
      </c>
      <c r="DF13" s="75">
        <f t="shared" si="5"/>
        <v>0</v>
      </c>
      <c r="DG13" s="75">
        <f t="shared" si="5"/>
        <v>0</v>
      </c>
      <c r="DH13" s="75">
        <f t="shared" si="5"/>
        <v>0</v>
      </c>
      <c r="DI13" s="75">
        <f t="shared" si="5"/>
        <v>0</v>
      </c>
      <c r="DJ13" s="75">
        <f t="shared" si="5"/>
        <v>0</v>
      </c>
      <c r="DK13" s="75">
        <f t="shared" si="5"/>
        <v>0</v>
      </c>
      <c r="DL13" s="75">
        <f t="shared" si="5"/>
        <v>0</v>
      </c>
      <c r="DM13" s="75">
        <f t="shared" si="5"/>
        <v>0</v>
      </c>
      <c r="DN13" s="75">
        <f t="shared" si="5"/>
        <v>0</v>
      </c>
      <c r="DO13" s="75">
        <f t="shared" si="5"/>
        <v>0</v>
      </c>
      <c r="DP13" s="75">
        <f t="shared" si="5"/>
        <v>0</v>
      </c>
      <c r="DQ13" s="75">
        <f t="shared" si="5"/>
        <v>0</v>
      </c>
      <c r="DR13" s="75">
        <f t="shared" si="5"/>
        <v>0</v>
      </c>
      <c r="DS13" s="75">
        <f t="shared" si="5"/>
        <v>0</v>
      </c>
      <c r="DT13" s="75">
        <f t="shared" si="5"/>
        <v>0</v>
      </c>
      <c r="DU13" s="75">
        <f t="shared" si="5"/>
        <v>0</v>
      </c>
    </row>
    <row r="14" spans="1:125" ht="16.5">
      <c r="A14" s="17" t="str">
        <f>存量业务到期结构!B13</f>
        <v>国债</v>
      </c>
      <c r="B14" s="92">
        <f>存量业务到期结构!F13</f>
        <v>2.4810999999999996</v>
      </c>
      <c r="C14" s="92">
        <f>存量业务到期结构!G13</f>
        <v>1.55</v>
      </c>
      <c r="D14" s="92">
        <f>存量业务到期结构!H13</f>
        <v>9.2899999999999991</v>
      </c>
      <c r="E14" s="92">
        <f>存量业务到期结构!I13</f>
        <v>38.879809999999999</v>
      </c>
      <c r="F14" s="92">
        <f>存量业务到期结构!J13</f>
        <v>21.970700000000001</v>
      </c>
      <c r="G14" s="92">
        <f>存量业务到期结构!K13</f>
        <v>23.266690000000004</v>
      </c>
      <c r="H14" s="92">
        <f>存量业务到期结构!L13</f>
        <v>59.609200000000001</v>
      </c>
      <c r="I14" s="92">
        <f>存量业务到期结构!M13</f>
        <v>40.25</v>
      </c>
      <c r="J14" s="92">
        <f>存量业务到期结构!N13</f>
        <v>74.430400000000006</v>
      </c>
      <c r="K14" s="92">
        <f>存量业务到期结构!O13</f>
        <v>63.436165000000003</v>
      </c>
      <c r="L14" s="92">
        <f>存量业务到期结构!P13</f>
        <v>54.5</v>
      </c>
      <c r="M14" s="92">
        <f>存量业务到期结构!Q13</f>
        <v>23.985913</v>
      </c>
      <c r="N14" s="92">
        <f>存量业务到期结构!R13</f>
        <v>5.9</v>
      </c>
      <c r="O14" s="92">
        <f>存量业务到期结构!S13</f>
        <v>29.799999999999997</v>
      </c>
      <c r="P14" s="92">
        <f>存量业务到期结构!T13</f>
        <v>4.0999999999999996</v>
      </c>
      <c r="Q14" s="92">
        <f>存量业务到期结构!U13</f>
        <v>39.864097000000001</v>
      </c>
      <c r="R14" s="92">
        <f>存量业务到期结构!V13</f>
        <v>45.449999999999996</v>
      </c>
      <c r="S14" s="92">
        <f>存量业务到期结构!W13</f>
        <v>43.622833999999997</v>
      </c>
      <c r="T14" s="92">
        <f>存量业务到期结构!X13</f>
        <v>122.26950000000001</v>
      </c>
      <c r="U14" s="92">
        <f>存量业务到期结构!Y13</f>
        <v>84.641500000000008</v>
      </c>
      <c r="V14" s="92">
        <f>存量业务到期结构!Z13</f>
        <v>5041.7201560000003</v>
      </c>
      <c r="W14" s="92">
        <f>存量业务到期结构!AA13</f>
        <v>0</v>
      </c>
      <c r="X14" s="92">
        <f>存量业务到期结构!AB13</f>
        <v>0</v>
      </c>
      <c r="Y14" s="92">
        <f>存量业务到期结构!AC13</f>
        <v>0</v>
      </c>
      <c r="Z14" s="92">
        <f>存量业务到期结构!AD13</f>
        <v>0</v>
      </c>
      <c r="AA14" s="92">
        <f>存量业务到期结构!AE13</f>
        <v>0</v>
      </c>
      <c r="AB14" s="92">
        <f>存量业务到期结构!AF13</f>
        <v>0</v>
      </c>
      <c r="AC14" s="92">
        <f>存量业务到期结构!AG13</f>
        <v>0</v>
      </c>
      <c r="AD14" s="92">
        <f>存量业务到期结构!AH13</f>
        <v>0</v>
      </c>
      <c r="AE14" s="92">
        <f>存量业务到期结构!AI13</f>
        <v>0</v>
      </c>
      <c r="AF14" s="92">
        <f>存量业务到期结构!AJ13</f>
        <v>0</v>
      </c>
      <c r="AG14" s="92">
        <f>存量业务到期结构!AK13</f>
        <v>0</v>
      </c>
      <c r="AH14" s="92">
        <f>存量业务到期结构!AL13</f>
        <v>0</v>
      </c>
      <c r="AI14" s="92">
        <f>存量业务到期结构!AM13</f>
        <v>0</v>
      </c>
      <c r="AJ14" s="92">
        <f>存量业务到期结构!AN13</f>
        <v>0</v>
      </c>
      <c r="AK14" s="92">
        <f>存量业务到期结构!AO13</f>
        <v>0</v>
      </c>
      <c r="AL14" s="92">
        <f>存量业务到期结构!AP13</f>
        <v>0</v>
      </c>
      <c r="AM14" s="92">
        <f>存量业务到期结构!AQ13</f>
        <v>0</v>
      </c>
      <c r="AN14" s="92">
        <f>存量业务到期结构!AR13</f>
        <v>0</v>
      </c>
      <c r="AO14" s="92">
        <f>存量业务到期结构!AS13</f>
        <v>0</v>
      </c>
      <c r="AP14" s="92">
        <f>存量业务到期结构!AT13</f>
        <v>0</v>
      </c>
      <c r="AR14" s="92">
        <f>存量业务到期收益率!C13</f>
        <v>3.001494498407967</v>
      </c>
      <c r="AS14" s="92">
        <f>存量业务到期收益率!D13</f>
        <v>3.1572144516129033</v>
      </c>
      <c r="AT14" s="92">
        <f>存量业务到期收益率!E13</f>
        <v>3.1080224004305732</v>
      </c>
      <c r="AU14" s="92">
        <f>存量业务到期收益率!F13</f>
        <v>2.7305698993899443</v>
      </c>
      <c r="AV14" s="92">
        <f>存量业务到期收益率!G13</f>
        <v>2.934692021647014</v>
      </c>
      <c r="AW14" s="92">
        <f>存量业务到期收益率!H13</f>
        <v>3.0348687054325283</v>
      </c>
      <c r="AX14" s="92">
        <f>存量业务到期收益率!I13</f>
        <v>3.4251168947075321</v>
      </c>
      <c r="AY14" s="92">
        <f>存量业务到期收益率!J13</f>
        <v>3.3918012422360264</v>
      </c>
      <c r="AZ14" s="92">
        <f>存量业务到期收益率!K13</f>
        <v>3.5221566188009192</v>
      </c>
      <c r="BA14" s="92">
        <f>存量业务到期收益率!L13</f>
        <v>2.9593938911660214</v>
      </c>
      <c r="BB14" s="92">
        <f>存量业务到期收益率!M13</f>
        <v>2.6574495412844059</v>
      </c>
      <c r="BC14" s="92">
        <f>存量业务到期收益率!N13</f>
        <v>2.8761810009066573</v>
      </c>
      <c r="BD14" s="92">
        <f>存量业务到期收益率!O13</f>
        <v>2.5928813559321999</v>
      </c>
      <c r="BE14" s="92">
        <f>存量业务到期收益率!P13</f>
        <v>3.0012080536912751</v>
      </c>
      <c r="BF14" s="92">
        <f>存量业务到期收益率!Q13</f>
        <v>3.3129268292682932</v>
      </c>
      <c r="BG14" s="92">
        <f>存量业务到期收益率!R13</f>
        <v>3.1927363752902735</v>
      </c>
      <c r="BH14" s="92">
        <f>存量业务到期收益率!S13</f>
        <v>3.2477447744774466</v>
      </c>
      <c r="BI14" s="92">
        <f>存量业务到期收益率!T13</f>
        <v>3.4217256402919594</v>
      </c>
      <c r="BJ14" s="92">
        <f>存量业务到期收益率!U13</f>
        <v>3.4808975746199988</v>
      </c>
      <c r="BK14" s="92">
        <f>存量业务到期收益率!V13</f>
        <v>3.3894723628480095</v>
      </c>
      <c r="BL14" s="92">
        <f>存量业务到期收益率!W13</f>
        <v>3.641874370607173</v>
      </c>
      <c r="BM14" s="92">
        <f>存量业务到期收益率!X13</f>
        <v>0</v>
      </c>
      <c r="BN14" s="92">
        <f>存量业务到期收益率!Y13</f>
        <v>0</v>
      </c>
      <c r="BO14" s="92">
        <f>存量业务到期收益率!Z13</f>
        <v>0</v>
      </c>
      <c r="BP14" s="92">
        <f>存量业务到期收益率!AA13</f>
        <v>0</v>
      </c>
      <c r="BQ14" s="92">
        <f>存量业务到期收益率!AB13</f>
        <v>0</v>
      </c>
      <c r="BR14" s="92">
        <f>存量业务到期收益率!AC13</f>
        <v>0</v>
      </c>
      <c r="BS14" s="92">
        <f>存量业务到期收益率!AD13</f>
        <v>0</v>
      </c>
      <c r="BT14" s="92">
        <f>存量业务到期收益率!AE13</f>
        <v>0</v>
      </c>
      <c r="BU14" s="92">
        <f>存量业务到期收益率!AF13</f>
        <v>0</v>
      </c>
      <c r="BV14" s="92">
        <f>存量业务到期收益率!AG13</f>
        <v>0</v>
      </c>
      <c r="BW14" s="92">
        <f>存量业务到期收益率!AH13</f>
        <v>0</v>
      </c>
      <c r="BX14" s="92">
        <f>存量业务到期收益率!AI13</f>
        <v>0</v>
      </c>
      <c r="BY14" s="92">
        <f>存量业务到期收益率!AJ13</f>
        <v>0</v>
      </c>
      <c r="BZ14" s="92">
        <f>存量业务到期收益率!AK13</f>
        <v>0</v>
      </c>
      <c r="CA14" s="92">
        <f>存量业务到期收益率!AL13</f>
        <v>0</v>
      </c>
      <c r="CB14" s="92">
        <f>存量业务到期收益率!AM13</f>
        <v>0</v>
      </c>
      <c r="CC14" s="92">
        <f>存量业务到期收益率!AN13</f>
        <v>0</v>
      </c>
      <c r="CD14" s="92">
        <f>存量业务到期收益率!AO13</f>
        <v>0</v>
      </c>
      <c r="CE14" s="92">
        <f>存量业务到期收益率!AP13</f>
        <v>0</v>
      </c>
      <c r="CF14" s="92">
        <f>存量业务到期收益率!AQ13</f>
        <v>0</v>
      </c>
      <c r="CH14" s="92">
        <f>B14*AR14/100/12*0.5+SUMPRODUCT(C14:$AP14,AS14:$CF14)/100/12</f>
        <v>17.416179786874999</v>
      </c>
      <c r="CI14" s="92">
        <f>C14*AS14/100/12*0.5+SUMPRODUCT(D14:$AP14,AT14:$CF14)/100/12</f>
        <v>17.411037832541663</v>
      </c>
      <c r="CJ14" s="92">
        <f>D14*AT14/100/12*0.5+SUMPRODUCT(E14:$AP14,AU14:$CF14)/100/12</f>
        <v>17.396968161499995</v>
      </c>
      <c r="CK14" s="92">
        <f>E14*AU14/100/12*0.5+SUMPRODUCT(F14:$AP14,AV14:$CF14)/100/12</f>
        <v>17.340702508591665</v>
      </c>
      <c r="CL14" s="92">
        <f>F14*AV14/100/12*0.5+SUMPRODUCT(G14:$AP14,AW14:$CF14)/100/12</f>
        <v>17.269601976558327</v>
      </c>
      <c r="CM14" s="92">
        <f>G14*AW14/100/12*0.5+SUMPRODUCT(H14:$AP14,AX14:$CF14)/100/12</f>
        <v>17.21331506515833</v>
      </c>
      <c r="CN14" s="92">
        <f>H14*AX14/100/12*0.5+SUMPRODUCT(I14:$AP14,AY14:$CF14)/100/12</f>
        <v>17.098823470424996</v>
      </c>
      <c r="CO14" s="92">
        <f>I14*AY14/100/12*0.5+SUMPRODUCT(J14:$AP14,AZ14:$CF14)/100/12</f>
        <v>16.956869937924996</v>
      </c>
      <c r="CP14" s="92">
        <f>J14*AZ14/100/12*0.5+SUMPRODUCT(K14:$AP14,BA14:$CF14)/100/12</f>
        <v>16.790755135424998</v>
      </c>
      <c r="CQ14" s="92">
        <f>K14*BA14/100/12*0.5+SUMPRODUCT(L14:$AP14,BB14:$CF14)/100/12</f>
        <v>16.60330174993333</v>
      </c>
      <c r="CR14" s="92">
        <f>L14*BB14/100/12*0.5+SUMPRODUCT(M14:$AP14,BC14:$CF14)/100/12</f>
        <v>16.464733583608329</v>
      </c>
      <c r="CS14" s="92">
        <f>M14*BC14/100/12*0.5+SUMPRODUCT(N14:$AP14,BD14:$CF14)/100/12</f>
        <v>16.375642405583331</v>
      </c>
      <c r="CT14" s="92">
        <f>N14*BD14/100/12*0.5+SUMPRODUCT(O14:$AP14,BE14:$CF14)/100/12</f>
        <v>16.340523310891665</v>
      </c>
      <c r="CU14" s="92">
        <f>O14*BE14/100/12*0.5+SUMPRODUCT(P14:$AP14,BF14:$CF14)/100/12</f>
        <v>16.296884144225</v>
      </c>
      <c r="CV14" s="92">
        <f>P14*BF14/100/12*0.5+SUMPRODUCT(Q14:$AP14,BG14:$CF14)/100/12</f>
        <v>16.253959560891666</v>
      </c>
      <c r="CW14" s="92">
        <f>Q14*BG14/100/12*0.5+SUMPRODUCT(R14:$AP14,BH14:$CF14)/100/12</f>
        <v>16.195268497324999</v>
      </c>
      <c r="CX14" s="92">
        <f>R14*BH14/100/12*0.5+SUMPRODUCT(S14:$AP14,BI14:$CF14)/100/12</f>
        <v>16.080732850424997</v>
      </c>
      <c r="CY14" s="92">
        <f>S14*BI14/100/12*0.5+SUMPRODUCT(T14:$AP14,BJ14:$CF14)/100/12</f>
        <v>15.957034779758333</v>
      </c>
      <c r="CZ14" s="92">
        <f>T14*BJ14/100/12*0.5+SUMPRODUCT(U14:$AP14,BK14:$CF14)/100/12</f>
        <v>15.717504373258331</v>
      </c>
      <c r="DA14" s="92">
        <f>U14*BK14/100/12*0.5+SUMPRODUCT(V14:$AP14,BL14:$CF14)/100/12</f>
        <v>15.420630360341665</v>
      </c>
      <c r="DB14" s="92">
        <f>V14*BL14/100/12*0.5+SUMPRODUCT(W14:$AP14,BM14:$CF14)/100/12</f>
        <v>7.6505464249624993</v>
      </c>
      <c r="DC14" s="92">
        <f>W14*BM14/100/12*0.5+SUMPRODUCT(X14:$AP14,BN14:$CF14)/100/12</f>
        <v>0</v>
      </c>
      <c r="DD14" s="92">
        <f>X14*BN14/100/12*0.5+SUMPRODUCT(Y14:$AP14,BO14:$CF14)/100/12</f>
        <v>0</v>
      </c>
      <c r="DE14" s="92">
        <f>Y14*BO14/100/12*0.5+SUMPRODUCT(Z14:$AP14,BP14:$CF14)/100/12</f>
        <v>0</v>
      </c>
      <c r="DF14" s="92">
        <f>Z14*BP14/100/12*0.5+SUMPRODUCT(AA14:$AP14,BQ14:$CF14)/100/12</f>
        <v>0</v>
      </c>
      <c r="DG14" s="92">
        <f>AA14*BQ14/100/12*0.5+SUMPRODUCT(AB14:$AP14,BR14:$CF14)/100/12</f>
        <v>0</v>
      </c>
      <c r="DH14" s="92">
        <f>AB14*BR14/100/12*0.5+SUMPRODUCT(AC14:$AP14,BS14:$CF14)/100/12</f>
        <v>0</v>
      </c>
      <c r="DI14" s="92">
        <f>AC14*BS14/100/12*0.5+SUMPRODUCT(AD14:$AP14,BT14:$CF14)/100/12</f>
        <v>0</v>
      </c>
      <c r="DJ14" s="92">
        <f>AD14*BT14/100/12*0.5+SUMPRODUCT(AE14:$AP14,BU14:$CF14)/100/12</f>
        <v>0</v>
      </c>
      <c r="DK14" s="92">
        <f>AE14*BU14/100/12*0.5+SUMPRODUCT(AF14:$AP14,BV14:$CF14)/100/12</f>
        <v>0</v>
      </c>
      <c r="DL14" s="92">
        <f>AF14*BV14/100/12*0.5+SUMPRODUCT(AG14:$AP14,BW14:$CF14)/100/12</f>
        <v>0</v>
      </c>
      <c r="DM14" s="92">
        <f>AG14*BW14/100/12*0.5+SUMPRODUCT(AH14:$AP14,BX14:$CF14)/100/12</f>
        <v>0</v>
      </c>
      <c r="DN14" s="92">
        <f>AH14*BX14/100/12*0.5+SUMPRODUCT(AI14:$AP14,BY14:$CF14)/100/12</f>
        <v>0</v>
      </c>
      <c r="DO14" s="92">
        <f>AI14*BY14/100/12*0.5+SUMPRODUCT(AJ14:$AP14,BZ14:$CF14)/100/12</f>
        <v>0</v>
      </c>
      <c r="DP14" s="92">
        <f>AJ14*BZ14/100/12*0.5+SUMPRODUCT(AK14:$AP14,CA14:$CF14)/100/12</f>
        <v>0</v>
      </c>
      <c r="DQ14" s="92">
        <f>AK14*CA14/100/12*0.5+SUMPRODUCT(AL14:$AP14,CB14:$CF14)/100/12</f>
        <v>0</v>
      </c>
      <c r="DR14" s="92">
        <f>AL14*CB14/100/12*0.5+SUMPRODUCT(AM14:$AP14,CC14:$CF14)/100/12</f>
        <v>0</v>
      </c>
      <c r="DS14" s="92">
        <f>AM14*CC14/100/12*0.5+SUMPRODUCT(AN14:$AP14,CD14:$CF14)/100/12</f>
        <v>0</v>
      </c>
      <c r="DT14" s="92">
        <f>AN14*CD14/100/12*0.5+SUMPRODUCT(AO14:$AP14,CE14:$CF14)/100/12</f>
        <v>0</v>
      </c>
      <c r="DU14" s="92">
        <f>AO14*CE14/100/12*0.5+SUMPRODUCT(AP14:$AP14,CF14:$CF14)/100/12</f>
        <v>0</v>
      </c>
    </row>
    <row r="15" spans="1:125" ht="16.5">
      <c r="A15" s="17" t="str">
        <f>存量业务到期结构!B14</f>
        <v>政策性银行金融债</v>
      </c>
      <c r="B15" s="92">
        <f>存量业务到期结构!F14</f>
        <v>2.2999999999999998</v>
      </c>
      <c r="C15" s="92">
        <f>存量业务到期结构!G14</f>
        <v>13.1</v>
      </c>
      <c r="D15" s="92">
        <f>存量业务到期结构!H14</f>
        <v>44.4</v>
      </c>
      <c r="E15" s="92">
        <f>存量业务到期结构!I14</f>
        <v>15.2</v>
      </c>
      <c r="F15" s="92">
        <f>存量业务到期结构!J14</f>
        <v>30.9</v>
      </c>
      <c r="G15" s="92">
        <f>存量业务到期结构!K14</f>
        <v>3.52</v>
      </c>
      <c r="H15" s="92">
        <f>存量业务到期结构!L14</f>
        <v>10.5</v>
      </c>
      <c r="I15" s="92">
        <f>存量业务到期结构!M14</f>
        <v>14.5</v>
      </c>
      <c r="J15" s="92">
        <f>存量业务到期结构!N14</f>
        <v>24.7</v>
      </c>
      <c r="K15" s="92">
        <f>存量业务到期结构!O14</f>
        <v>44.400000000000006</v>
      </c>
      <c r="L15" s="92">
        <f>存量业务到期结构!P14</f>
        <v>6.17</v>
      </c>
      <c r="M15" s="92">
        <f>存量业务到期结构!Q14</f>
        <v>21.400000000000002</v>
      </c>
      <c r="N15" s="92">
        <f>存量业务到期结构!R14</f>
        <v>3.2</v>
      </c>
      <c r="O15" s="92">
        <f>存量业务到期结构!S14</f>
        <v>27.7</v>
      </c>
      <c r="P15" s="92">
        <f>存量业务到期结构!T14</f>
        <v>30.3</v>
      </c>
      <c r="Q15" s="92">
        <f>存量业务到期结构!U14</f>
        <v>2</v>
      </c>
      <c r="R15" s="92">
        <f>存量业务到期结构!V14</f>
        <v>55.6</v>
      </c>
      <c r="S15" s="92">
        <f>存量业务到期结构!W14</f>
        <v>15.7</v>
      </c>
      <c r="T15" s="92">
        <f>存量业务到期结构!X14</f>
        <v>16.8</v>
      </c>
      <c r="U15" s="92">
        <f>存量业务到期结构!Y14</f>
        <v>20.299999999999997</v>
      </c>
      <c r="V15" s="92">
        <f>存量业务到期结构!Z14</f>
        <v>2239.3729999999996</v>
      </c>
      <c r="W15" s="92">
        <f>存量业务到期结构!AA14</f>
        <v>0</v>
      </c>
      <c r="X15" s="92">
        <f>存量业务到期结构!AB14</f>
        <v>0</v>
      </c>
      <c r="Y15" s="92">
        <f>存量业务到期结构!AC14</f>
        <v>0</v>
      </c>
      <c r="Z15" s="92">
        <f>存量业务到期结构!AD14</f>
        <v>0</v>
      </c>
      <c r="AA15" s="92">
        <f>存量业务到期结构!AE14</f>
        <v>0</v>
      </c>
      <c r="AB15" s="92">
        <f>存量业务到期结构!AF14</f>
        <v>0</v>
      </c>
      <c r="AC15" s="92">
        <f>存量业务到期结构!AG14</f>
        <v>0</v>
      </c>
      <c r="AD15" s="92">
        <f>存量业务到期结构!AH14</f>
        <v>0</v>
      </c>
      <c r="AE15" s="92">
        <f>存量业务到期结构!AI14</f>
        <v>0</v>
      </c>
      <c r="AF15" s="92">
        <f>存量业务到期结构!AJ14</f>
        <v>0</v>
      </c>
      <c r="AG15" s="92">
        <f>存量业务到期结构!AK14</f>
        <v>0</v>
      </c>
      <c r="AH15" s="92">
        <f>存量业务到期结构!AL14</f>
        <v>0</v>
      </c>
      <c r="AI15" s="92">
        <f>存量业务到期结构!AM14</f>
        <v>0</v>
      </c>
      <c r="AJ15" s="92">
        <f>存量业务到期结构!AN14</f>
        <v>0</v>
      </c>
      <c r="AK15" s="92">
        <f>存量业务到期结构!AO14</f>
        <v>0</v>
      </c>
      <c r="AL15" s="92">
        <f>存量业务到期结构!AP14</f>
        <v>0</v>
      </c>
      <c r="AM15" s="92">
        <f>存量业务到期结构!AQ14</f>
        <v>0</v>
      </c>
      <c r="AN15" s="92">
        <f>存量业务到期结构!AR14</f>
        <v>0</v>
      </c>
      <c r="AO15" s="92">
        <f>存量业务到期结构!AS14</f>
        <v>0</v>
      </c>
      <c r="AP15" s="92">
        <f>存量业务到期结构!AT14</f>
        <v>0</v>
      </c>
      <c r="AR15" s="92">
        <f>存量业务到期收益率!C14</f>
        <v>3.5000000000000004</v>
      </c>
      <c r="AS15" s="92">
        <f>存量业务到期收益率!D14</f>
        <v>4.4622137404580169</v>
      </c>
      <c r="AT15" s="92">
        <f>存量业务到期收益率!E14</f>
        <v>3.8950900900900929</v>
      </c>
      <c r="AU15" s="92">
        <f>存量业务到期收益率!F14</f>
        <v>3.8555263157894739</v>
      </c>
      <c r="AV15" s="92">
        <f>存量业务到期收益率!G14</f>
        <v>4.0364401294498391</v>
      </c>
      <c r="AW15" s="92">
        <f>存量业务到期收益率!H14</f>
        <v>4.4817045454545452</v>
      </c>
      <c r="AX15" s="92">
        <f>存量业务到期收益率!I14</f>
        <v>3.8060000000000005</v>
      </c>
      <c r="AY15" s="92">
        <f>存量业务到期收益率!J14</f>
        <v>3.8290731034482715</v>
      </c>
      <c r="AZ15" s="92">
        <f>存量业务到期收益率!K14</f>
        <v>3.1463157894736846</v>
      </c>
      <c r="BA15" s="92">
        <f>存量业务到期收益率!L14</f>
        <v>3.1581103603603609</v>
      </c>
      <c r="BB15" s="92">
        <f>存量业务到期收益率!M14</f>
        <v>2.65</v>
      </c>
      <c r="BC15" s="92">
        <f>存量业务到期收益率!N14</f>
        <v>4.2331317757009348</v>
      </c>
      <c r="BD15" s="92">
        <f>存量业务到期收益率!O14</f>
        <v>3.3125</v>
      </c>
      <c r="BE15" s="92">
        <f>存量业务到期收益率!P14</f>
        <v>3.8492588447653437</v>
      </c>
      <c r="BF15" s="92">
        <f>存量业务到期收益率!Q14</f>
        <v>3.3908250825082504</v>
      </c>
      <c r="BG15" s="92">
        <f>存量业务到期收益率!R14</f>
        <v>4.08</v>
      </c>
      <c r="BH15" s="92">
        <f>存量业务到期收益率!S14</f>
        <v>4.0260215827338151</v>
      </c>
      <c r="BI15" s="92">
        <f>存量业务到期收益率!T14</f>
        <v>3.0430573248407646</v>
      </c>
      <c r="BJ15" s="92">
        <f>存量业务到期收益率!U14</f>
        <v>3.84660714285714</v>
      </c>
      <c r="BK15" s="92">
        <f>存量业务到期收益率!V14</f>
        <v>3.841197044334975</v>
      </c>
      <c r="BL15" s="92">
        <f>存量业务到期收益率!W14</f>
        <v>4.3256613346682347</v>
      </c>
      <c r="BM15" s="92">
        <f>存量业务到期收益率!X14</f>
        <v>0</v>
      </c>
      <c r="BN15" s="92">
        <f>存量业务到期收益率!Y14</f>
        <v>0</v>
      </c>
      <c r="BO15" s="92">
        <f>存量业务到期收益率!Z14</f>
        <v>0</v>
      </c>
      <c r="BP15" s="92">
        <f>存量业务到期收益率!AA14</f>
        <v>0</v>
      </c>
      <c r="BQ15" s="92">
        <f>存量业务到期收益率!AB14</f>
        <v>0</v>
      </c>
      <c r="BR15" s="92">
        <f>存量业务到期收益率!AC14</f>
        <v>0</v>
      </c>
      <c r="BS15" s="92">
        <f>存量业务到期收益率!AD14</f>
        <v>0</v>
      </c>
      <c r="BT15" s="92">
        <f>存量业务到期收益率!AE14</f>
        <v>0</v>
      </c>
      <c r="BU15" s="92">
        <f>存量业务到期收益率!AF14</f>
        <v>0</v>
      </c>
      <c r="BV15" s="92">
        <f>存量业务到期收益率!AG14</f>
        <v>0</v>
      </c>
      <c r="BW15" s="92">
        <f>存量业务到期收益率!AH14</f>
        <v>0</v>
      </c>
      <c r="BX15" s="92">
        <f>存量业务到期收益率!AI14</f>
        <v>0</v>
      </c>
      <c r="BY15" s="92">
        <f>存量业务到期收益率!AJ14</f>
        <v>0</v>
      </c>
      <c r="BZ15" s="92">
        <f>存量业务到期收益率!AK14</f>
        <v>0</v>
      </c>
      <c r="CA15" s="92">
        <f>存量业务到期收益率!AL14</f>
        <v>0</v>
      </c>
      <c r="CB15" s="92">
        <f>存量业务到期收益率!AM14</f>
        <v>0</v>
      </c>
      <c r="CC15" s="92">
        <f>存量业务到期收益率!AN14</f>
        <v>0</v>
      </c>
      <c r="CD15" s="92">
        <f>存量业务到期收益率!AO14</f>
        <v>0</v>
      </c>
      <c r="CE15" s="92">
        <f>存量业务到期收益率!AP14</f>
        <v>0</v>
      </c>
      <c r="CF15" s="92">
        <f>存量业务到期收益率!AQ14</f>
        <v>0</v>
      </c>
      <c r="CH15" s="92">
        <f>B15*AR15/100/12*0.5+SUMPRODUCT(C15:$AP15,AS15:$CF15)/100/12</f>
        <v>9.3200029583333386</v>
      </c>
      <c r="CI15" s="92">
        <f>C15*AS15/100/12*0.5+SUMPRODUCT(D15:$AP15,AT15:$CF15)/100/12</f>
        <v>9.292292541666674</v>
      </c>
      <c r="CJ15" s="92">
        <f>D15*AT15/100/12*0.5+SUMPRODUCT(E15:$AP15,AU15:$CF15)/100/12</f>
        <v>9.1958771250000062</v>
      </c>
      <c r="CK15" s="92">
        <f>E15*AU15/100/12*0.5+SUMPRODUCT(F15:$AP15,AV15:$CF15)/100/12</f>
        <v>9.0993996250000055</v>
      </c>
      <c r="CL15" s="92">
        <f>F15*AV15/100/12*0.5+SUMPRODUCT(G15:$AP15,AW15:$CF15)/100/12</f>
        <v>9.0230121250000046</v>
      </c>
      <c r="CM15" s="92">
        <f>G15*AW15/100/12*0.5+SUMPRODUCT(H15:$AP15,AX15:$CF15)/100/12</f>
        <v>8.9644697916666729</v>
      </c>
      <c r="CN15" s="92">
        <f>H15*AX15/100/12*0.5+SUMPRODUCT(I15:$AP15,AY15:$CF15)/100/12</f>
        <v>8.9412453750000047</v>
      </c>
      <c r="CO15" s="92">
        <f>I15*AY15/100/12*0.5+SUMPRODUCT(J15:$AP15,AZ15:$CF15)/100/12</f>
        <v>8.9014601416666714</v>
      </c>
      <c r="CP15" s="92">
        <f>J15*AZ15/100/12*0.5+SUMPRODUCT(K15:$AP15,BA15:$CF15)/100/12</f>
        <v>8.845945325000006</v>
      </c>
      <c r="CQ15" s="92">
        <f>K15*BA15/100/12*0.5+SUMPRODUCT(L15:$AP15,BB15:$CF15)/100/12</f>
        <v>8.755139450000005</v>
      </c>
      <c r="CR15" s="92">
        <f>L15*BB15/100/12*0.5+SUMPRODUCT(M15:$AP15,BC15:$CF15)/100/12</f>
        <v>8.6899017000000036</v>
      </c>
      <c r="CS15" s="92">
        <f>M15*BC15/100/12*0.5+SUMPRODUCT(N15:$AP15,BD15:$CF15)/100/12</f>
        <v>8.6453435666666731</v>
      </c>
      <c r="CT15" s="92">
        <f>N15*BD15/100/12*0.5+SUMPRODUCT(O15:$AP15,BE15:$CF15)/100/12</f>
        <v>8.6031814750000031</v>
      </c>
      <c r="CU15" s="92">
        <f>O15*BE15/100/12*0.5+SUMPRODUCT(P15:$AP15,BF15:$CF15)/100/12</f>
        <v>8.5543379458333391</v>
      </c>
      <c r="CV15" s="92">
        <f>P15*BF15/100/12*0.5+SUMPRODUCT(Q15:$AP15,BG15:$CF15)/100/12</f>
        <v>8.467101916666671</v>
      </c>
      <c r="CW15" s="92">
        <f>Q15*BG15/100/12*0.5+SUMPRODUCT(R15:$AP15,BH15:$CF15)/100/12</f>
        <v>8.4208927500000055</v>
      </c>
      <c r="CX15" s="92">
        <f>R15*BH15/100/12*0.5+SUMPRODUCT(S15:$AP15,BI15:$CF15)/100/12</f>
        <v>8.3242232500000046</v>
      </c>
      <c r="CY15" s="92">
        <f>S15*BI15/100/12*0.5+SUMPRODUCT(T15:$AP15,BJ15:$CF15)/100/12</f>
        <v>8.2110470833333391</v>
      </c>
      <c r="CZ15" s="92">
        <f>T15*BJ15/100/12*0.5+SUMPRODUCT(U15:$AP15,BK15:$CF15)/100/12</f>
        <v>8.1642141666666728</v>
      </c>
      <c r="DA15" s="92">
        <f>U15*BK15/100/12*0.5+SUMPRODUCT(V15:$AP15,BL15:$CF15)/100/12</f>
        <v>8.1047977916666731</v>
      </c>
      <c r="DB15" s="92">
        <f>V15*BL15/100/12*0.5+SUMPRODUCT(W15:$AP15,BM15:$CF15)/100/12</f>
        <v>4.0361538333333362</v>
      </c>
      <c r="DC15" s="92">
        <f>W15*BM15/100/12*0.5+SUMPRODUCT(X15:$AP15,BN15:$CF15)/100/12</f>
        <v>0</v>
      </c>
      <c r="DD15" s="92">
        <f>X15*BN15/100/12*0.5+SUMPRODUCT(Y15:$AP15,BO15:$CF15)/100/12</f>
        <v>0</v>
      </c>
      <c r="DE15" s="92">
        <f>Y15*BO15/100/12*0.5+SUMPRODUCT(Z15:$AP15,BP15:$CF15)/100/12</f>
        <v>0</v>
      </c>
      <c r="DF15" s="92">
        <f>Z15*BP15/100/12*0.5+SUMPRODUCT(AA15:$AP15,BQ15:$CF15)/100/12</f>
        <v>0</v>
      </c>
      <c r="DG15" s="92">
        <f>AA15*BQ15/100/12*0.5+SUMPRODUCT(AB15:$AP15,BR15:$CF15)/100/12</f>
        <v>0</v>
      </c>
      <c r="DH15" s="92">
        <f>AB15*BR15/100/12*0.5+SUMPRODUCT(AC15:$AP15,BS15:$CF15)/100/12</f>
        <v>0</v>
      </c>
      <c r="DI15" s="92">
        <f>AC15*BS15/100/12*0.5+SUMPRODUCT(AD15:$AP15,BT15:$CF15)/100/12</f>
        <v>0</v>
      </c>
      <c r="DJ15" s="92">
        <f>AD15*BT15/100/12*0.5+SUMPRODUCT(AE15:$AP15,BU15:$CF15)/100/12</f>
        <v>0</v>
      </c>
      <c r="DK15" s="92">
        <f>AE15*BU15/100/12*0.5+SUMPRODUCT(AF15:$AP15,BV15:$CF15)/100/12</f>
        <v>0</v>
      </c>
      <c r="DL15" s="92">
        <f>AF15*BV15/100/12*0.5+SUMPRODUCT(AG15:$AP15,BW15:$CF15)/100/12</f>
        <v>0</v>
      </c>
      <c r="DM15" s="92">
        <f>AG15*BW15/100/12*0.5+SUMPRODUCT(AH15:$AP15,BX15:$CF15)/100/12</f>
        <v>0</v>
      </c>
      <c r="DN15" s="92">
        <f>AH15*BX15/100/12*0.5+SUMPRODUCT(AI15:$AP15,BY15:$CF15)/100/12</f>
        <v>0</v>
      </c>
      <c r="DO15" s="92">
        <f>AI15*BY15/100/12*0.5+SUMPRODUCT(AJ15:$AP15,BZ15:$CF15)/100/12</f>
        <v>0</v>
      </c>
      <c r="DP15" s="92">
        <f>AJ15*BZ15/100/12*0.5+SUMPRODUCT(AK15:$AP15,CA15:$CF15)/100/12</f>
        <v>0</v>
      </c>
      <c r="DQ15" s="92">
        <f>AK15*CA15/100/12*0.5+SUMPRODUCT(AL15:$AP15,CB15:$CF15)/100/12</f>
        <v>0</v>
      </c>
      <c r="DR15" s="92">
        <f>AL15*CB15/100/12*0.5+SUMPRODUCT(AM15:$AP15,CC15:$CF15)/100/12</f>
        <v>0</v>
      </c>
      <c r="DS15" s="92">
        <f>AM15*CC15/100/12*0.5+SUMPRODUCT(AN15:$AP15,CD15:$CF15)/100/12</f>
        <v>0</v>
      </c>
      <c r="DT15" s="92">
        <f>AN15*CD15/100/12*0.5+SUMPRODUCT(AO15:$AP15,CE15:$CF15)/100/12</f>
        <v>0</v>
      </c>
      <c r="DU15" s="92">
        <f>AO15*CE15/100/12*0.5+SUMPRODUCT(AP15:$AP15,CF15:$CF15)/100/12</f>
        <v>0</v>
      </c>
    </row>
    <row r="16" spans="1:125" ht="16.5">
      <c r="A16" s="17" t="str">
        <f>存量业务到期结构!B15</f>
        <v>其他债券</v>
      </c>
      <c r="B16" s="92">
        <f>存量业务到期结构!F15</f>
        <v>36.099999999999994</v>
      </c>
      <c r="C16" s="92">
        <f>存量业务到期结构!G15</f>
        <v>26.979178000000001</v>
      </c>
      <c r="D16" s="92">
        <f>存量业务到期结构!H15</f>
        <v>198.6</v>
      </c>
      <c r="E16" s="92">
        <f>存量业务到期结构!I15</f>
        <v>3.73</v>
      </c>
      <c r="F16" s="92">
        <f>存量业务到期结构!J15</f>
        <v>28.945160000000005</v>
      </c>
      <c r="G16" s="92">
        <f>存量业务到期结构!K15</f>
        <v>22</v>
      </c>
      <c r="H16" s="92">
        <f>存量业务到期结构!L15</f>
        <v>27.080000000000002</v>
      </c>
      <c r="I16" s="92">
        <f>存量业务到期结构!M15</f>
        <v>105.63731</v>
      </c>
      <c r="J16" s="92">
        <f>存量业务到期结构!N15</f>
        <v>5.5</v>
      </c>
      <c r="K16" s="92">
        <f>存量业务到期结构!O15</f>
        <v>4.8099999999999996</v>
      </c>
      <c r="L16" s="92">
        <f>存量业务到期结构!P15</f>
        <v>0.02</v>
      </c>
      <c r="M16" s="92">
        <f>存量业务到期结构!Q15</f>
        <v>11.2</v>
      </c>
      <c r="N16" s="92">
        <f>存量业务到期结构!R15</f>
        <v>5</v>
      </c>
      <c r="O16" s="92">
        <f>存量业务到期结构!S15</f>
        <v>5.144E-2</v>
      </c>
      <c r="P16" s="92">
        <f>存量业务到期结构!T15</f>
        <v>25</v>
      </c>
      <c r="Q16" s="92">
        <f>存量业务到期结构!U15</f>
        <v>10</v>
      </c>
      <c r="R16" s="92">
        <f>存量业务到期结构!V15</f>
        <v>39.349999999999994</v>
      </c>
      <c r="S16" s="92">
        <f>存量业务到期结构!W15</f>
        <v>12.95</v>
      </c>
      <c r="T16" s="92">
        <f>存量业务到期结构!X15</f>
        <v>2.8</v>
      </c>
      <c r="U16" s="92">
        <f>存量业务到期结构!Y15</f>
        <v>34.65</v>
      </c>
      <c r="V16" s="92">
        <f>存量业务到期结构!Z15</f>
        <v>440.71234007860016</v>
      </c>
      <c r="W16" s="92">
        <f>存量业务到期结构!AA15</f>
        <v>0</v>
      </c>
      <c r="X16" s="92">
        <f>存量业务到期结构!AB15</f>
        <v>0</v>
      </c>
      <c r="Y16" s="92">
        <f>存量业务到期结构!AC15</f>
        <v>0</v>
      </c>
      <c r="Z16" s="92">
        <f>存量业务到期结构!AD15</f>
        <v>0</v>
      </c>
      <c r="AA16" s="92">
        <f>存量业务到期结构!AE15</f>
        <v>0</v>
      </c>
      <c r="AB16" s="92">
        <f>存量业务到期结构!AF15</f>
        <v>0</v>
      </c>
      <c r="AC16" s="92">
        <f>存量业务到期结构!AG15</f>
        <v>0</v>
      </c>
      <c r="AD16" s="92">
        <f>存量业务到期结构!AH15</f>
        <v>0</v>
      </c>
      <c r="AE16" s="92">
        <f>存量业务到期结构!AI15</f>
        <v>0</v>
      </c>
      <c r="AF16" s="92">
        <f>存量业务到期结构!AJ15</f>
        <v>0</v>
      </c>
      <c r="AG16" s="92">
        <f>存量业务到期结构!AK15</f>
        <v>0</v>
      </c>
      <c r="AH16" s="92">
        <f>存量业务到期结构!AL15</f>
        <v>0</v>
      </c>
      <c r="AI16" s="92">
        <f>存量业务到期结构!AM15</f>
        <v>0</v>
      </c>
      <c r="AJ16" s="92">
        <f>存量业务到期结构!AN15</f>
        <v>0</v>
      </c>
      <c r="AK16" s="92">
        <f>存量业务到期结构!AO15</f>
        <v>0</v>
      </c>
      <c r="AL16" s="92">
        <f>存量业务到期结构!AP15</f>
        <v>0</v>
      </c>
      <c r="AM16" s="92">
        <f>存量业务到期结构!AQ15</f>
        <v>0</v>
      </c>
      <c r="AN16" s="92">
        <f>存量业务到期结构!AR15</f>
        <v>0</v>
      </c>
      <c r="AO16" s="92">
        <f>存量业务到期结构!AS15</f>
        <v>0</v>
      </c>
      <c r="AP16" s="92">
        <f>存量业务到期结构!AT15</f>
        <v>0</v>
      </c>
      <c r="AR16" s="92">
        <f>存量业务到期收益率!C15</f>
        <v>4.7783933518005544</v>
      </c>
      <c r="AS16" s="92">
        <f>存量业务到期收益率!D15</f>
        <v>5.5181835873576279</v>
      </c>
      <c r="AT16" s="92">
        <f>存量业务到期收益率!E15</f>
        <v>3.3512872557905333</v>
      </c>
      <c r="AU16" s="92">
        <f>存量业务到期收益率!F15</f>
        <v>5.075603217158176</v>
      </c>
      <c r="AV16" s="92">
        <f>存量业务到期收益率!G15</f>
        <v>4.1562668991983447</v>
      </c>
      <c r="AW16" s="92">
        <f>存量业务到期收益率!H15</f>
        <v>4.6119999999999974</v>
      </c>
      <c r="AX16" s="92">
        <f>存量业务到期收益率!I15</f>
        <v>5.6116683161004435</v>
      </c>
      <c r="AY16" s="92">
        <f>存量业务到期收益率!J15</f>
        <v>4.0024913337910606</v>
      </c>
      <c r="AZ16" s="92">
        <f>存量业务到期收益率!K15</f>
        <v>5.6181818181818182</v>
      </c>
      <c r="BA16" s="92">
        <f>存量业务到期收益率!L15</f>
        <v>5.5933264033264072</v>
      </c>
      <c r="BB16" s="92">
        <f>存量业务到期收益率!M15</f>
        <v>5.35</v>
      </c>
      <c r="BC16" s="92">
        <f>存量业务到期收益率!N15</f>
        <v>3.4901785714285714</v>
      </c>
      <c r="BD16" s="92">
        <f>存量业务到期收益率!O15</f>
        <v>5.4400000000000022</v>
      </c>
      <c r="BE16" s="92">
        <f>存量业务到期收益率!P15</f>
        <v>5.36</v>
      </c>
      <c r="BF16" s="92">
        <f>存量业务到期收益率!Q15</f>
        <v>4</v>
      </c>
      <c r="BG16" s="92">
        <f>存量业务到期收益率!R15</f>
        <v>4</v>
      </c>
      <c r="BH16" s="92">
        <f>存量业务到期收益率!S15</f>
        <v>4.3422490470139747</v>
      </c>
      <c r="BI16" s="92">
        <f>存量业务到期收益率!T15</f>
        <v>4.3182857142857145</v>
      </c>
      <c r="BJ16" s="92">
        <f>存量业务到期收益率!U15</f>
        <v>6.05</v>
      </c>
      <c r="BK16" s="92">
        <f>存量业务到期收益率!V15</f>
        <v>4.6450505050505022</v>
      </c>
      <c r="BL16" s="92">
        <f>存量业务到期收益率!W15</f>
        <v>4.63663868230456</v>
      </c>
      <c r="BM16" s="92">
        <f>存量业务到期收益率!X15</f>
        <v>0</v>
      </c>
      <c r="BN16" s="92">
        <f>存量业务到期收益率!Y15</f>
        <v>0</v>
      </c>
      <c r="BO16" s="92">
        <f>存量业务到期收益率!Z15</f>
        <v>0</v>
      </c>
      <c r="BP16" s="92">
        <f>存量业务到期收益率!AA15</f>
        <v>0</v>
      </c>
      <c r="BQ16" s="92">
        <f>存量业务到期收益率!AB15</f>
        <v>0</v>
      </c>
      <c r="BR16" s="92">
        <f>存量业务到期收益率!AC15</f>
        <v>0</v>
      </c>
      <c r="BS16" s="92">
        <f>存量业务到期收益率!AD15</f>
        <v>0</v>
      </c>
      <c r="BT16" s="92">
        <f>存量业务到期收益率!AE15</f>
        <v>0</v>
      </c>
      <c r="BU16" s="92">
        <f>存量业务到期收益率!AF15</f>
        <v>0</v>
      </c>
      <c r="BV16" s="92">
        <f>存量业务到期收益率!AG15</f>
        <v>0</v>
      </c>
      <c r="BW16" s="92">
        <f>存量业务到期收益率!AH15</f>
        <v>0</v>
      </c>
      <c r="BX16" s="92">
        <f>存量业务到期收益率!AI15</f>
        <v>0</v>
      </c>
      <c r="BY16" s="92">
        <f>存量业务到期收益率!AJ15</f>
        <v>0</v>
      </c>
      <c r="BZ16" s="92">
        <f>存量业务到期收益率!AK15</f>
        <v>0</v>
      </c>
      <c r="CA16" s="92">
        <f>存量业务到期收益率!AL15</f>
        <v>0</v>
      </c>
      <c r="CB16" s="92">
        <f>存量业务到期收益率!AM15</f>
        <v>0</v>
      </c>
      <c r="CC16" s="92">
        <f>存量业务到期收益率!AN15</f>
        <v>0</v>
      </c>
      <c r="CD16" s="92">
        <f>存量业务到期收益率!AO15</f>
        <v>0</v>
      </c>
      <c r="CE16" s="92">
        <f>存量业务到期收益率!AP15</f>
        <v>0</v>
      </c>
      <c r="CF16" s="92">
        <f>存量业务到期收益率!AQ15</f>
        <v>0</v>
      </c>
      <c r="CH16" s="92">
        <f>B16*AR16/100/12*0.5+SUMPRODUCT(C16:$AP16,AS16:$CF16)/100/12</f>
        <v>3.6906239288478329</v>
      </c>
      <c r="CI16" s="92">
        <f>C16*AS16/100/12*0.5+SUMPRODUCT(D16:$AP16,AT16:$CF16)/100/12</f>
        <v>3.5567172383311663</v>
      </c>
      <c r="CJ16" s="92">
        <f>D16*AT16/100/12*0.5+SUMPRODUCT(E16:$AP16,AU16:$CF16)/100/12</f>
        <v>3.2173665273978327</v>
      </c>
      <c r="CK16" s="92">
        <f>E16*AU16/100/12*0.5+SUMPRODUCT(F16:$AP16,AV16:$CF16)/100/12</f>
        <v>2.9321591736478325</v>
      </c>
      <c r="CL16" s="92">
        <f>F16*AV16/100/12*0.5+SUMPRODUCT(G16:$AP16,AW16:$CF16)/100/12</f>
        <v>2.8741442526478331</v>
      </c>
      <c r="CM16" s="92">
        <f>G16*AW16/100/12*0.5+SUMPRODUCT(H16:$AP16,AX16:$CF16)/100/12</f>
        <v>2.7817409983144996</v>
      </c>
      <c r="CN16" s="92">
        <f>H16*AX16/100/12*0.5+SUMPRODUCT(I16:$AP16,AY16:$CF16)/100/12</f>
        <v>2.6761460074811656</v>
      </c>
      <c r="CO16" s="92">
        <f>I16*AY16/100/12*0.5+SUMPRODUCT(J16:$AP16,AZ16:$CF16)/100/12</f>
        <v>2.4366558425644995</v>
      </c>
      <c r="CP16" s="92">
        <f>J16*AZ16/100/12*0.5+SUMPRODUCT(K16:$AP16,BA16:$CF16)/100/12</f>
        <v>2.2476090018144999</v>
      </c>
      <c r="CQ16" s="92">
        <f>K16*BA16/100/12*0.5+SUMPRODUCT(L16:$AP16,BB16:$CF16)/100/12</f>
        <v>2.2235240434811665</v>
      </c>
      <c r="CR16" s="92">
        <f>L16*BB16/100/12*0.5+SUMPRODUCT(M16:$AP16,BC16:$CF16)/100/12</f>
        <v>2.2122695018144993</v>
      </c>
      <c r="CS16" s="92">
        <f>M16*BC16/100/12*0.5+SUMPRODUCT(N16:$AP16,BD16:$CF16)/100/12</f>
        <v>2.1959374184811664</v>
      </c>
      <c r="CT16" s="92">
        <f>N16*BD16/100/12*0.5+SUMPRODUCT(O16:$AP16,BE16:$CF16)/100/12</f>
        <v>2.1683165851478332</v>
      </c>
      <c r="CU16" s="92">
        <f>O16*BE16/100/12*0.5+SUMPRODUCT(P16:$AP16,BF16:$CF16)/100/12</f>
        <v>2.156868369147833</v>
      </c>
      <c r="CV16" s="92">
        <f>P16*BF16/100/12*0.5+SUMPRODUCT(Q16:$AP16,BG16:$CF16)/100/12</f>
        <v>2.1150868198144996</v>
      </c>
      <c r="CW16" s="92">
        <f>Q16*BG16/100/12*0.5+SUMPRODUCT(R16:$AP16,BH16:$CF16)/100/12</f>
        <v>2.0567534864811665</v>
      </c>
      <c r="CX16" s="92">
        <f>R16*BH16/100/12*0.5+SUMPRODUCT(S16:$AP16,BI16:$CF16)/100/12</f>
        <v>1.968892028147833</v>
      </c>
      <c r="CY16" s="92">
        <f>S16*BI16/100/12*0.5+SUMPRODUCT(T16:$AP16,BJ16:$CF16)/100/12</f>
        <v>1.8743964864811664</v>
      </c>
      <c r="CZ16" s="92">
        <f>T16*BJ16/100/12*0.5+SUMPRODUCT(U16:$AP16,BK16:$CF16)/100/12</f>
        <v>1.844037403147833</v>
      </c>
      <c r="DA16" s="92">
        <f>U16*BK16/100/12*0.5+SUMPRODUCT(V16:$AP16,BL16:$CF16)/100/12</f>
        <v>1.7699161531478331</v>
      </c>
      <c r="DB16" s="92">
        <f>V16*BL16/100/12*0.5+SUMPRODUCT(W16:$AP16,BM16:$CF16)/100/12</f>
        <v>0.8514266182405833</v>
      </c>
      <c r="DC16" s="92">
        <f>W16*BM16/100/12*0.5+SUMPRODUCT(X16:$AP16,BN16:$CF16)/100/12</f>
        <v>0</v>
      </c>
      <c r="DD16" s="92">
        <f>X16*BN16/100/12*0.5+SUMPRODUCT(Y16:$AP16,BO16:$CF16)/100/12</f>
        <v>0</v>
      </c>
      <c r="DE16" s="92">
        <f>Y16*BO16/100/12*0.5+SUMPRODUCT(Z16:$AP16,BP16:$CF16)/100/12</f>
        <v>0</v>
      </c>
      <c r="DF16" s="92">
        <f>Z16*BP16/100/12*0.5+SUMPRODUCT(AA16:$AP16,BQ16:$CF16)/100/12</f>
        <v>0</v>
      </c>
      <c r="DG16" s="92">
        <f>AA16*BQ16/100/12*0.5+SUMPRODUCT(AB16:$AP16,BR16:$CF16)/100/12</f>
        <v>0</v>
      </c>
      <c r="DH16" s="92">
        <f>AB16*BR16/100/12*0.5+SUMPRODUCT(AC16:$AP16,BS16:$CF16)/100/12</f>
        <v>0</v>
      </c>
      <c r="DI16" s="92">
        <f>AC16*BS16/100/12*0.5+SUMPRODUCT(AD16:$AP16,BT16:$CF16)/100/12</f>
        <v>0</v>
      </c>
      <c r="DJ16" s="92">
        <f>AD16*BT16/100/12*0.5+SUMPRODUCT(AE16:$AP16,BU16:$CF16)/100/12</f>
        <v>0</v>
      </c>
      <c r="DK16" s="92">
        <f>AE16*BU16/100/12*0.5+SUMPRODUCT(AF16:$AP16,BV16:$CF16)/100/12</f>
        <v>0</v>
      </c>
      <c r="DL16" s="92">
        <f>AF16*BV16/100/12*0.5+SUMPRODUCT(AG16:$AP16,BW16:$CF16)/100/12</f>
        <v>0</v>
      </c>
      <c r="DM16" s="92">
        <f>AG16*BW16/100/12*0.5+SUMPRODUCT(AH16:$AP16,BX16:$CF16)/100/12</f>
        <v>0</v>
      </c>
      <c r="DN16" s="92">
        <f>AH16*BX16/100/12*0.5+SUMPRODUCT(AI16:$AP16,BY16:$CF16)/100/12</f>
        <v>0</v>
      </c>
      <c r="DO16" s="92">
        <f>AI16*BY16/100/12*0.5+SUMPRODUCT(AJ16:$AP16,BZ16:$CF16)/100/12</f>
        <v>0</v>
      </c>
      <c r="DP16" s="92">
        <f>AJ16*BZ16/100/12*0.5+SUMPRODUCT(AK16:$AP16,CA16:$CF16)/100/12</f>
        <v>0</v>
      </c>
      <c r="DQ16" s="92">
        <f>AK16*CA16/100/12*0.5+SUMPRODUCT(AL16:$AP16,CB16:$CF16)/100/12</f>
        <v>0</v>
      </c>
      <c r="DR16" s="92">
        <f>AL16*CB16/100/12*0.5+SUMPRODUCT(AM16:$AP16,CC16:$CF16)/100/12</f>
        <v>0</v>
      </c>
      <c r="DS16" s="92">
        <f>AM16*CC16/100/12*0.5+SUMPRODUCT(AN16:$AP16,CD16:$CF16)/100/12</f>
        <v>0</v>
      </c>
      <c r="DT16" s="92">
        <f>AN16*CD16/100/12*0.5+SUMPRODUCT(AO16:$AP16,CE16:$CF16)/100/12</f>
        <v>0</v>
      </c>
      <c r="DU16" s="92">
        <f>AO16*CE16/100/12*0.5+SUMPRODUCT(AP16:$AP16,CF16:$CF16)/100/12</f>
        <v>0</v>
      </c>
    </row>
    <row r="17" spans="1:125" ht="16.5">
      <c r="A17" s="16" t="str">
        <f>存量业务到期结构!B16</f>
        <v>非标投资</v>
      </c>
      <c r="B17" s="75"/>
      <c r="C17" s="75"/>
      <c r="D17" s="75"/>
      <c r="E17" s="75"/>
      <c r="F17" s="75"/>
      <c r="G17" s="75"/>
      <c r="H17" s="75"/>
      <c r="I17" s="75"/>
      <c r="J17" s="75"/>
      <c r="K17" s="75"/>
      <c r="L17" s="75"/>
      <c r="M17" s="75"/>
      <c r="N17" s="75"/>
      <c r="O17" s="75"/>
      <c r="P17" s="75"/>
      <c r="Q17" s="75"/>
      <c r="R17" s="75"/>
      <c r="S17" s="75"/>
      <c r="T17" s="75"/>
      <c r="U17" s="75"/>
      <c r="V17" s="75"/>
      <c r="W17" s="75"/>
      <c r="X17" s="75"/>
      <c r="Y17" s="75"/>
      <c r="Z17" s="75"/>
      <c r="AA17" s="75"/>
      <c r="AB17" s="75"/>
      <c r="AC17" s="75"/>
      <c r="AD17" s="75"/>
      <c r="AE17" s="75"/>
      <c r="AF17" s="75"/>
      <c r="AG17" s="75"/>
      <c r="AH17" s="75"/>
      <c r="AI17" s="75"/>
      <c r="AJ17" s="75"/>
      <c r="AK17" s="75"/>
      <c r="AL17" s="75"/>
      <c r="AM17" s="75"/>
      <c r="AN17" s="75"/>
      <c r="AO17" s="75"/>
      <c r="AP17" s="75"/>
      <c r="AR17" s="75"/>
      <c r="AS17" s="75"/>
      <c r="AT17" s="75"/>
      <c r="AU17" s="75"/>
      <c r="AV17" s="75"/>
      <c r="AW17" s="75"/>
      <c r="AX17" s="75"/>
      <c r="AY17" s="75"/>
      <c r="AZ17" s="75"/>
      <c r="BA17" s="75"/>
      <c r="BB17" s="75"/>
      <c r="BC17" s="75"/>
      <c r="BD17" s="75"/>
      <c r="BE17" s="75"/>
      <c r="BF17" s="75"/>
      <c r="BG17" s="75"/>
      <c r="BH17" s="75"/>
      <c r="BI17" s="75"/>
      <c r="BJ17" s="75"/>
      <c r="BK17" s="75"/>
      <c r="BL17" s="75"/>
      <c r="BM17" s="75"/>
      <c r="BN17" s="75"/>
      <c r="BO17" s="75"/>
      <c r="BP17" s="75"/>
      <c r="BQ17" s="75"/>
      <c r="BR17" s="75"/>
      <c r="BS17" s="75"/>
      <c r="BT17" s="75"/>
      <c r="BU17" s="75"/>
      <c r="BV17" s="75"/>
      <c r="BW17" s="75"/>
      <c r="BX17" s="75"/>
      <c r="BY17" s="75"/>
      <c r="BZ17" s="75"/>
      <c r="CA17" s="75"/>
      <c r="CB17" s="75"/>
      <c r="CC17" s="75"/>
      <c r="CD17" s="75"/>
      <c r="CE17" s="75"/>
      <c r="CF17" s="75"/>
      <c r="CH17" s="75">
        <f>SUM(CH18:CH19)</f>
        <v>7.9298707088100731</v>
      </c>
      <c r="CI17" s="75">
        <f t="shared" ref="CI17:DU17" si="6">SUM(CI18:CI19)</f>
        <v>7.0995988365644518</v>
      </c>
      <c r="CJ17" s="75">
        <f t="shared" si="6"/>
        <v>6.4903825212440642</v>
      </c>
      <c r="CK17" s="75">
        <f t="shared" si="6"/>
        <v>5.9606077049826931</v>
      </c>
      <c r="CL17" s="75">
        <f t="shared" si="6"/>
        <v>5.6083682977814986</v>
      </c>
      <c r="CM17" s="75">
        <f t="shared" si="6"/>
        <v>5.4416229068463053</v>
      </c>
      <c r="CN17" s="75">
        <f t="shared" si="6"/>
        <v>5.3090831404176058</v>
      </c>
      <c r="CO17" s="75">
        <f t="shared" si="6"/>
        <v>5.1547386691876822</v>
      </c>
      <c r="CP17" s="75">
        <f t="shared" si="6"/>
        <v>4.9783795438041256</v>
      </c>
      <c r="CQ17" s="75">
        <f t="shared" si="6"/>
        <v>4.7766241954012383</v>
      </c>
      <c r="CR17" s="75">
        <f t="shared" si="6"/>
        <v>4.582810188778347</v>
      </c>
      <c r="CS17" s="75">
        <f t="shared" si="6"/>
        <v>4.3269876570623449</v>
      </c>
      <c r="CT17" s="75">
        <f t="shared" si="6"/>
        <v>3.9839420468522158</v>
      </c>
      <c r="CU17" s="75">
        <f t="shared" si="6"/>
        <v>3.7289747474230488</v>
      </c>
      <c r="CV17" s="75">
        <f t="shared" si="6"/>
        <v>3.6179261869117161</v>
      </c>
      <c r="CW17" s="75">
        <f t="shared" si="6"/>
        <v>3.5367187613245497</v>
      </c>
      <c r="CX17" s="75">
        <f t="shared" si="6"/>
        <v>3.4540953438578832</v>
      </c>
      <c r="CY17" s="75">
        <f t="shared" si="6"/>
        <v>3.3953764130448825</v>
      </c>
      <c r="CZ17" s="75">
        <f t="shared" si="6"/>
        <v>3.3651724163985497</v>
      </c>
      <c r="DA17" s="75">
        <f t="shared" si="6"/>
        <v>3.3507233088985493</v>
      </c>
      <c r="DB17" s="75">
        <f t="shared" si="6"/>
        <v>1.6737254669492747</v>
      </c>
      <c r="DC17" s="75">
        <f t="shared" si="6"/>
        <v>0</v>
      </c>
      <c r="DD17" s="75">
        <f t="shared" si="6"/>
        <v>0</v>
      </c>
      <c r="DE17" s="75">
        <f t="shared" si="6"/>
        <v>0</v>
      </c>
      <c r="DF17" s="75">
        <f t="shared" si="6"/>
        <v>0</v>
      </c>
      <c r="DG17" s="75">
        <f t="shared" si="6"/>
        <v>0</v>
      </c>
      <c r="DH17" s="75">
        <f t="shared" si="6"/>
        <v>0</v>
      </c>
      <c r="DI17" s="75">
        <f t="shared" si="6"/>
        <v>0</v>
      </c>
      <c r="DJ17" s="75">
        <f t="shared" si="6"/>
        <v>0</v>
      </c>
      <c r="DK17" s="75">
        <f t="shared" si="6"/>
        <v>0</v>
      </c>
      <c r="DL17" s="75">
        <f t="shared" si="6"/>
        <v>0</v>
      </c>
      <c r="DM17" s="75">
        <f t="shared" si="6"/>
        <v>0</v>
      </c>
      <c r="DN17" s="75">
        <f t="shared" si="6"/>
        <v>0</v>
      </c>
      <c r="DO17" s="75">
        <f t="shared" si="6"/>
        <v>0</v>
      </c>
      <c r="DP17" s="75">
        <f t="shared" si="6"/>
        <v>0</v>
      </c>
      <c r="DQ17" s="75">
        <f t="shared" si="6"/>
        <v>0</v>
      </c>
      <c r="DR17" s="75">
        <f t="shared" si="6"/>
        <v>0</v>
      </c>
      <c r="DS17" s="75">
        <f t="shared" si="6"/>
        <v>0</v>
      </c>
      <c r="DT17" s="75">
        <f t="shared" si="6"/>
        <v>0</v>
      </c>
      <c r="DU17" s="75">
        <f t="shared" si="6"/>
        <v>0</v>
      </c>
    </row>
    <row r="18" spans="1:125" ht="16.5">
      <c r="A18" s="17" t="str">
        <f>存量业务到期结构!B17</f>
        <v>信贷类非标投资</v>
      </c>
      <c r="B18" s="92">
        <f>存量业务到期结构!F17</f>
        <v>146.57965602670001</v>
      </c>
      <c r="C18" s="92">
        <f>存量业务到期结构!G17</f>
        <v>137.46732397030001</v>
      </c>
      <c r="D18" s="92">
        <f>存量业务到期结构!H17</f>
        <v>55.734579462700005</v>
      </c>
      <c r="E18" s="92">
        <f>存量业务到期结构!I17</f>
        <v>85.879516761999994</v>
      </c>
      <c r="F18" s="92">
        <f>存量业务到期结构!J17</f>
        <v>26.400659637499999</v>
      </c>
      <c r="G18" s="92">
        <f>存量业务到期结构!K17</f>
        <v>26.23</v>
      </c>
      <c r="H18" s="92">
        <f>存量业务到期结构!L17</f>
        <v>50.440161533100003</v>
      </c>
      <c r="I18" s="92">
        <f>存量业务到期结构!M17</f>
        <v>37.493200796799997</v>
      </c>
      <c r="J18" s="92">
        <f>存量业务到期结构!N17</f>
        <v>61.774999999999999</v>
      </c>
      <c r="K18" s="92">
        <f>存量业务到期结构!O17</f>
        <v>60.167000000000002</v>
      </c>
      <c r="L18" s="92">
        <f>存量业务到期结构!P17</f>
        <v>67.124499532000002</v>
      </c>
      <c r="M18" s="92">
        <f>存量业务到期结构!Q17</f>
        <v>108.4378324873</v>
      </c>
      <c r="N18" s="92">
        <f>存量业务到期结构!R17</f>
        <v>108.884</v>
      </c>
      <c r="O18" s="92">
        <f>存量业务到期结构!S17</f>
        <v>38.625999999999998</v>
      </c>
      <c r="P18" s="92">
        <f>存量业务到期结构!T17</f>
        <v>23.010200000000001</v>
      </c>
      <c r="Q18" s="92">
        <f>存量业务到期结构!U17</f>
        <v>29.92</v>
      </c>
      <c r="R18" s="92">
        <f>存量业务到期结构!V17</f>
        <v>23</v>
      </c>
      <c r="S18" s="92">
        <f>存量业务到期结构!W17</f>
        <v>10.042400000000001</v>
      </c>
      <c r="T18" s="92">
        <f>存量业务到期结构!X17</f>
        <v>7.9720000000000004</v>
      </c>
      <c r="U18" s="92">
        <f>存量业务到期结构!Y17</f>
        <v>2.0609999999999999</v>
      </c>
      <c r="V18" s="92">
        <f>存量业务到期结构!Z17</f>
        <v>936.67404542060001</v>
      </c>
      <c r="W18" s="92">
        <f>存量业务到期结构!AA17</f>
        <v>0</v>
      </c>
      <c r="X18" s="92">
        <f>存量业务到期结构!AB17</f>
        <v>0</v>
      </c>
      <c r="Y18" s="92">
        <f>存量业务到期结构!AC17</f>
        <v>0</v>
      </c>
      <c r="Z18" s="92">
        <f>存量业务到期结构!AD17</f>
        <v>0</v>
      </c>
      <c r="AA18" s="92">
        <f>存量业务到期结构!AE17</f>
        <v>0</v>
      </c>
      <c r="AB18" s="92">
        <f>存量业务到期结构!AF17</f>
        <v>0</v>
      </c>
      <c r="AC18" s="92">
        <f>存量业务到期结构!AG17</f>
        <v>0</v>
      </c>
      <c r="AD18" s="92">
        <f>存量业务到期结构!AH17</f>
        <v>0</v>
      </c>
      <c r="AE18" s="92">
        <f>存量业务到期结构!AI17</f>
        <v>0</v>
      </c>
      <c r="AF18" s="92">
        <f>存量业务到期结构!AJ17</f>
        <v>0</v>
      </c>
      <c r="AG18" s="92">
        <f>存量业务到期结构!AK17</f>
        <v>0</v>
      </c>
      <c r="AH18" s="92">
        <f>存量业务到期结构!AL17</f>
        <v>0</v>
      </c>
      <c r="AI18" s="92">
        <f>存量业务到期结构!AM17</f>
        <v>0</v>
      </c>
      <c r="AJ18" s="92">
        <f>存量业务到期结构!AN17</f>
        <v>0</v>
      </c>
      <c r="AK18" s="92">
        <f>存量业务到期结构!AO17</f>
        <v>0</v>
      </c>
      <c r="AL18" s="92">
        <f>存量业务到期结构!AP17</f>
        <v>0</v>
      </c>
      <c r="AM18" s="92">
        <f>存量业务到期结构!AQ17</f>
        <v>0</v>
      </c>
      <c r="AN18" s="92">
        <f>存量业务到期结构!AR17</f>
        <v>0</v>
      </c>
      <c r="AO18" s="92">
        <f>存量业务到期结构!AS17</f>
        <v>0</v>
      </c>
      <c r="AP18" s="92">
        <f>存量业务到期结构!AT17</f>
        <v>0</v>
      </c>
      <c r="AR18" s="92">
        <f>存量业务到期收益率!C17</f>
        <v>4.8204727562633245</v>
      </c>
      <c r="AS18" s="92">
        <f>存量业务到期收益率!D17</f>
        <v>3.0550903962460798</v>
      </c>
      <c r="AT18" s="92">
        <f>存量业务到期收益率!E17</f>
        <v>3.3853797468333098</v>
      </c>
      <c r="AU18" s="92">
        <f>存量业务到期收益率!F17</f>
        <v>3.5286245475310301</v>
      </c>
      <c r="AV18" s="92">
        <f>存量业务到期收益率!G17</f>
        <v>3.4785197194991904</v>
      </c>
      <c r="AW18" s="92">
        <f>存量业务到期收益率!H17</f>
        <v>3.0561065604269899</v>
      </c>
      <c r="AX18" s="92">
        <f>存量业务到期收益率!I17</f>
        <v>3.69566257402079</v>
      </c>
      <c r="AY18" s="92">
        <f>存量业务到期收益率!J17</f>
        <v>4.0932727739411998</v>
      </c>
      <c r="AZ18" s="92">
        <f>存量业务到期收益率!K17</f>
        <v>3.1292202166734095</v>
      </c>
      <c r="BA18" s="92">
        <f>存量业务到期收益率!L17</f>
        <v>3.7504394831053598</v>
      </c>
      <c r="BB18" s="92">
        <f>存量业务到期收益率!M17</f>
        <v>3.0957246374621596</v>
      </c>
      <c r="BC18" s="92">
        <f>存量业务到期收益率!N17</f>
        <v>3.4559085311924802</v>
      </c>
      <c r="BD18" s="92">
        <f>存量业务到期收益率!O17</f>
        <v>4.0158939136328602</v>
      </c>
      <c r="BE18" s="92">
        <f>存量业务到期收益率!P17</f>
        <v>4.5216933086004198</v>
      </c>
      <c r="BF18" s="92">
        <f>存量业务到期收益率!Q17</f>
        <v>3.9922129963755202</v>
      </c>
      <c r="BG18" s="92">
        <f>存量业务到期收益率!R17</f>
        <v>3.4437233262032101</v>
      </c>
      <c r="BH18" s="92">
        <f>存量业务到期收益率!S17</f>
        <v>4.1417391304347806</v>
      </c>
      <c r="BI18" s="92">
        <f>存量业务到期收益率!T17</f>
        <v>4.5472630000000001</v>
      </c>
      <c r="BJ18" s="92">
        <f>存量业务到期收益率!U17</f>
        <v>3.3647965378825901</v>
      </c>
      <c r="BK18" s="92">
        <f>存量业务到期收益率!V17</f>
        <v>3.8106259097525497</v>
      </c>
      <c r="BL18" s="92">
        <f>存量业务到期收益率!W17</f>
        <v>4.2885154556348466</v>
      </c>
      <c r="BM18" s="92">
        <f>存量业务到期收益率!X17</f>
        <v>0</v>
      </c>
      <c r="BN18" s="92">
        <f>存量业务到期收益率!Y17</f>
        <v>0</v>
      </c>
      <c r="BO18" s="92">
        <f>存量业务到期收益率!Z17</f>
        <v>0</v>
      </c>
      <c r="BP18" s="92">
        <f>存量业务到期收益率!AA17</f>
        <v>0</v>
      </c>
      <c r="BQ18" s="92">
        <f>存量业务到期收益率!AB17</f>
        <v>0</v>
      </c>
      <c r="BR18" s="92">
        <f>存量业务到期收益率!AC17</f>
        <v>0</v>
      </c>
      <c r="BS18" s="92">
        <f>存量业务到期收益率!AD17</f>
        <v>0</v>
      </c>
      <c r="BT18" s="92">
        <f>存量业务到期收益率!AE17</f>
        <v>0</v>
      </c>
      <c r="BU18" s="92">
        <f>存量业务到期收益率!AF17</f>
        <v>0</v>
      </c>
      <c r="BV18" s="92">
        <f>存量业务到期收益率!AG17</f>
        <v>0</v>
      </c>
      <c r="BW18" s="92">
        <f>存量业务到期收益率!AH17</f>
        <v>0</v>
      </c>
      <c r="BX18" s="92">
        <f>存量业务到期收益率!AI17</f>
        <v>0</v>
      </c>
      <c r="BY18" s="92">
        <f>存量业务到期收益率!AJ17</f>
        <v>0</v>
      </c>
      <c r="BZ18" s="92">
        <f>存量业务到期收益率!AK17</f>
        <v>0</v>
      </c>
      <c r="CA18" s="92">
        <f>存量业务到期收益率!AL17</f>
        <v>0</v>
      </c>
      <c r="CB18" s="92">
        <f>存量业务到期收益率!AM17</f>
        <v>0</v>
      </c>
      <c r="CC18" s="92">
        <f>存量业务到期收益率!AN17</f>
        <v>0</v>
      </c>
      <c r="CD18" s="92">
        <f>存量业务到期收益率!AO17</f>
        <v>0</v>
      </c>
      <c r="CE18" s="92">
        <f>存量业务到期收益率!AP17</f>
        <v>0</v>
      </c>
      <c r="CF18" s="92">
        <f>存量业务到期收益率!AQ17</f>
        <v>0</v>
      </c>
      <c r="CH18" s="92">
        <f>B18*AR18/100/12*0.5+SUMPRODUCT(C18:$AP18,AS18:$CF18)/100/12</f>
        <v>6.4814473623145634</v>
      </c>
      <c r="CI18" s="92">
        <f>C18*AS18/100/12*0.5+SUMPRODUCT(D18:$AP18,AT18:$CF18)/100/12</f>
        <v>6.012048054081867</v>
      </c>
      <c r="CJ18" s="92">
        <f>D18*AT18/100/12*0.5+SUMPRODUCT(E18:$AP18,AU18:$CF18)/100/12</f>
        <v>5.7584406300107807</v>
      </c>
      <c r="CK18" s="92">
        <f>E18*AU18/100/12*0.5+SUMPRODUCT(F18:$AP18,AV18:$CF18)/100/12</f>
        <v>5.5535575935575343</v>
      </c>
      <c r="CL18" s="92">
        <f>F18*AV18/100/12*0.5+SUMPRODUCT(G18:$AP18,AW18:$CF18)/100/12</f>
        <v>5.3890276826686474</v>
      </c>
      <c r="CM18" s="92">
        <f>G18*AW18/100/12*0.5+SUMPRODUCT(H18:$AP18,AX18:$CF18)/100/12</f>
        <v>5.3173623117366358</v>
      </c>
      <c r="CN18" s="92">
        <f>H18*AX18/100/12*0.5+SUMPRODUCT(I18:$AP18,AY18:$CF18)/100/12</f>
        <v>5.2062908566177022</v>
      </c>
      <c r="CO18" s="92">
        <f>I18*AY18/100/12*0.5+SUMPRODUCT(J18:$AP18,AZ18:$CF18)/100/12</f>
        <v>5.0646743086031636</v>
      </c>
      <c r="CP18" s="92">
        <f>J18*AZ18/100/12*0.5+SUMPRODUCT(K18:$AP18,BA18:$CF18)/100/12</f>
        <v>4.9201836932221417</v>
      </c>
      <c r="CQ18" s="92">
        <f>K18*BA18/100/12*0.5+SUMPRODUCT(L18:$AP18,BB18:$CF18)/100/12</f>
        <v>4.7456169135283925</v>
      </c>
      <c r="CR18" s="92">
        <f>L18*BB18/100/12*0.5+SUMPRODUCT(M18:$AP18,BC18:$CF18)/100/12</f>
        <v>4.5650120554623381</v>
      </c>
      <c r="CS18" s="92">
        <f>M18*BC18/100/12*0.5+SUMPRODUCT(N18:$AP18,BD18:$CF18)/100/12</f>
        <v>4.3222828065559167</v>
      </c>
      <c r="CT18" s="92">
        <f>N18*BD18/100/12*0.5+SUMPRODUCT(O18:$AP18,BE18:$CF18)/100/12</f>
        <v>3.9839420468522158</v>
      </c>
      <c r="CU18" s="92">
        <f>O18*BE18/100/12*0.5+SUMPRODUCT(P18:$AP18,BF18:$CF18)/100/12</f>
        <v>3.7289747474230488</v>
      </c>
      <c r="CV18" s="92">
        <f>P18*BF18/100/12*0.5+SUMPRODUCT(Q18:$AP18,BG18:$CF18)/100/12</f>
        <v>3.6179261869117161</v>
      </c>
      <c r="CW18" s="92">
        <f>Q18*BG18/100/12*0.5+SUMPRODUCT(R18:$AP18,BH18:$CF18)/100/12</f>
        <v>3.5367187613245497</v>
      </c>
      <c r="CX18" s="92">
        <f>R18*BH18/100/12*0.5+SUMPRODUCT(S18:$AP18,BI18:$CF18)/100/12</f>
        <v>3.4540953438578832</v>
      </c>
      <c r="CY18" s="92">
        <f>S18*BI18/100/12*0.5+SUMPRODUCT(T18:$AP18,BJ18:$CF18)/100/12</f>
        <v>3.3953764130448825</v>
      </c>
      <c r="CZ18" s="92">
        <f>T18*BJ18/100/12*0.5+SUMPRODUCT(U18:$AP18,BK18:$CF18)/100/12</f>
        <v>3.3651724163985497</v>
      </c>
      <c r="DA18" s="92">
        <f>U18*BK18/100/12*0.5+SUMPRODUCT(V18:$AP18,BL18:$CF18)/100/12</f>
        <v>3.3507233088985493</v>
      </c>
      <c r="DB18" s="92">
        <f>V18*BL18/100/12*0.5+SUMPRODUCT(W18:$AP18,BM18:$CF18)/100/12</f>
        <v>1.6737254669492747</v>
      </c>
      <c r="DC18" s="92">
        <f>W18*BM18/100/12*0.5+SUMPRODUCT(X18:$AP18,BN18:$CF18)/100/12</f>
        <v>0</v>
      </c>
      <c r="DD18" s="92">
        <f>X18*BN18/100/12*0.5+SUMPRODUCT(Y18:$AP18,BO18:$CF18)/100/12</f>
        <v>0</v>
      </c>
      <c r="DE18" s="92">
        <f>Y18*BO18/100/12*0.5+SUMPRODUCT(Z18:$AP18,BP18:$CF18)/100/12</f>
        <v>0</v>
      </c>
      <c r="DF18" s="92">
        <f>Z18*BP18/100/12*0.5+SUMPRODUCT(AA18:$AP18,BQ18:$CF18)/100/12</f>
        <v>0</v>
      </c>
      <c r="DG18" s="92">
        <f>AA18*BQ18/100/12*0.5+SUMPRODUCT(AB18:$AP18,BR18:$CF18)/100/12</f>
        <v>0</v>
      </c>
      <c r="DH18" s="92">
        <f>AB18*BR18/100/12*0.5+SUMPRODUCT(AC18:$AP18,BS18:$CF18)/100/12</f>
        <v>0</v>
      </c>
      <c r="DI18" s="92">
        <f>AC18*BS18/100/12*0.5+SUMPRODUCT(AD18:$AP18,BT18:$CF18)/100/12</f>
        <v>0</v>
      </c>
      <c r="DJ18" s="92">
        <f>AD18*BT18/100/12*0.5+SUMPRODUCT(AE18:$AP18,BU18:$CF18)/100/12</f>
        <v>0</v>
      </c>
      <c r="DK18" s="92">
        <f>AE18*BU18/100/12*0.5+SUMPRODUCT(AF18:$AP18,BV18:$CF18)/100/12</f>
        <v>0</v>
      </c>
      <c r="DL18" s="92">
        <f>AF18*BV18/100/12*0.5+SUMPRODUCT(AG18:$AP18,BW18:$CF18)/100/12</f>
        <v>0</v>
      </c>
      <c r="DM18" s="92">
        <f>AG18*BW18/100/12*0.5+SUMPRODUCT(AH18:$AP18,BX18:$CF18)/100/12</f>
        <v>0</v>
      </c>
      <c r="DN18" s="92">
        <f>AH18*BX18/100/12*0.5+SUMPRODUCT(AI18:$AP18,BY18:$CF18)/100/12</f>
        <v>0</v>
      </c>
      <c r="DO18" s="92">
        <f>AI18*BY18/100/12*0.5+SUMPRODUCT(AJ18:$AP18,BZ18:$CF18)/100/12</f>
        <v>0</v>
      </c>
      <c r="DP18" s="92">
        <f>AJ18*BZ18/100/12*0.5+SUMPRODUCT(AK18:$AP18,CA18:$CF18)/100/12</f>
        <v>0</v>
      </c>
      <c r="DQ18" s="92">
        <f>AK18*CA18/100/12*0.5+SUMPRODUCT(AL18:$AP18,CB18:$CF18)/100/12</f>
        <v>0</v>
      </c>
      <c r="DR18" s="92">
        <f>AL18*CB18/100/12*0.5+SUMPRODUCT(AM18:$AP18,CC18:$CF18)/100/12</f>
        <v>0</v>
      </c>
      <c r="DS18" s="92">
        <f>AM18*CC18/100/12*0.5+SUMPRODUCT(AN18:$AP18,CD18:$CF18)/100/12</f>
        <v>0</v>
      </c>
      <c r="DT18" s="92">
        <f>AN18*CD18/100/12*0.5+SUMPRODUCT(AO18:$AP18,CE18:$CF18)/100/12</f>
        <v>0</v>
      </c>
      <c r="DU18" s="92">
        <f>AO18*CE18/100/12*0.5+SUMPRODUCT(AP18:$AP18,CF18:$CF18)/100/12</f>
        <v>0</v>
      </c>
    </row>
    <row r="19" spans="1:125" ht="16.5">
      <c r="A19" s="17" t="str">
        <f>存量业务到期结构!B18</f>
        <v>非信贷类非标投资</v>
      </c>
      <c r="B19" s="92">
        <f>存量业务到期结构!F18</f>
        <v>104.97773616879999</v>
      </c>
      <c r="C19" s="92">
        <f>存量业务到期结构!G18</f>
        <v>88.023827661799999</v>
      </c>
      <c r="D19" s="92">
        <f>存量业务到期结构!H18</f>
        <v>120.82552891579999</v>
      </c>
      <c r="E19" s="92">
        <f>存量业务到期结构!I18</f>
        <v>65.425091201000001</v>
      </c>
      <c r="F19" s="92">
        <f>存量业务到期结构!J18</f>
        <v>46.885774912499997</v>
      </c>
      <c r="G19" s="92">
        <f>存量业务到期结构!K18</f>
        <v>11.403678235899999</v>
      </c>
      <c r="H19" s="92">
        <f>存量业务到期结构!L18</f>
        <v>2.0606684119000001</v>
      </c>
      <c r="I19" s="92">
        <f>存量业务到期结构!M18</f>
        <v>6.5590004870000005</v>
      </c>
      <c r="J19" s="92">
        <f>存量业务到期结构!N18</f>
        <v>15.1968510366</v>
      </c>
      <c r="K19" s="92">
        <f>存量业务到期结构!O18</f>
        <v>2.8079818054000003</v>
      </c>
      <c r="L19" s="92">
        <f>存量业务到期结构!P18</f>
        <v>5.2228390738999995</v>
      </c>
      <c r="M19" s="92">
        <f>存量业务到期结构!Q18</f>
        <v>3.1032586943</v>
      </c>
      <c r="N19" s="92">
        <f>存量业务到期结构!R18</f>
        <v>0</v>
      </c>
      <c r="O19" s="92">
        <f>存量业务到期结构!S18</f>
        <v>0</v>
      </c>
      <c r="P19" s="92">
        <f>存量业务到期结构!T18</f>
        <v>0</v>
      </c>
      <c r="Q19" s="92">
        <f>存量业务到期结构!U18</f>
        <v>0</v>
      </c>
      <c r="R19" s="92">
        <f>存量业务到期结构!V18</f>
        <v>0</v>
      </c>
      <c r="S19" s="92">
        <f>存量业务到期结构!W18</f>
        <v>0</v>
      </c>
      <c r="T19" s="92">
        <f>存量业务到期结构!X18</f>
        <v>0</v>
      </c>
      <c r="U19" s="92">
        <f>存量业务到期结构!Y18</f>
        <v>0</v>
      </c>
      <c r="V19" s="92">
        <f>存量业务到期结构!Z18</f>
        <v>0</v>
      </c>
      <c r="W19" s="92">
        <f>存量业务到期结构!AA18</f>
        <v>0</v>
      </c>
      <c r="X19" s="92">
        <f>存量业务到期结构!AB18</f>
        <v>0</v>
      </c>
      <c r="Y19" s="92">
        <f>存量业务到期结构!AC18</f>
        <v>0</v>
      </c>
      <c r="Z19" s="92">
        <f>存量业务到期结构!AD18</f>
        <v>0</v>
      </c>
      <c r="AA19" s="92">
        <f>存量业务到期结构!AE18</f>
        <v>0</v>
      </c>
      <c r="AB19" s="92">
        <f>存量业务到期结构!AF18</f>
        <v>0</v>
      </c>
      <c r="AC19" s="92">
        <f>存量业务到期结构!AG18</f>
        <v>0</v>
      </c>
      <c r="AD19" s="92">
        <f>存量业务到期结构!AH18</f>
        <v>0</v>
      </c>
      <c r="AE19" s="92">
        <f>存量业务到期结构!AI18</f>
        <v>0</v>
      </c>
      <c r="AF19" s="92">
        <f>存量业务到期结构!AJ18</f>
        <v>0</v>
      </c>
      <c r="AG19" s="92">
        <f>存量业务到期结构!AK18</f>
        <v>0</v>
      </c>
      <c r="AH19" s="92">
        <f>存量业务到期结构!AL18</f>
        <v>0</v>
      </c>
      <c r="AI19" s="92">
        <f>存量业务到期结构!AM18</f>
        <v>0</v>
      </c>
      <c r="AJ19" s="92">
        <f>存量业务到期结构!AN18</f>
        <v>0</v>
      </c>
      <c r="AK19" s="92">
        <f>存量业务到期结构!AO18</f>
        <v>0</v>
      </c>
      <c r="AL19" s="92">
        <f>存量业务到期结构!AP18</f>
        <v>0</v>
      </c>
      <c r="AM19" s="92">
        <f>存量业务到期结构!AQ18</f>
        <v>0</v>
      </c>
      <c r="AN19" s="92">
        <f>存量业务到期结构!AR18</f>
        <v>0</v>
      </c>
      <c r="AO19" s="92">
        <f>存量业务到期结构!AS18</f>
        <v>0</v>
      </c>
      <c r="AP19" s="92">
        <f>存量业务到期结构!AT18</f>
        <v>0</v>
      </c>
      <c r="AR19" s="92">
        <f>存量业务到期收益率!C18</f>
        <v>5.0132899860265674</v>
      </c>
      <c r="AS19" s="92">
        <f>存量业务到期收益率!D18</f>
        <v>3.8604356248382703</v>
      </c>
      <c r="AT19" s="92">
        <f>存量业务到期收益率!E18</f>
        <v>4.2511795600417752</v>
      </c>
      <c r="AU19" s="92">
        <f>存量业务到期收益率!F18</f>
        <v>4.0670826405718099</v>
      </c>
      <c r="AV19" s="92">
        <f>存量业务到期收益率!G18</f>
        <v>3.93325137128017</v>
      </c>
      <c r="AW19" s="92">
        <f>存量业务到期收益率!H18</f>
        <v>3.8389814789487802</v>
      </c>
      <c r="AX19" s="92">
        <f>存量业务到期收益率!I18</f>
        <v>3.7587015743036298</v>
      </c>
      <c r="AY19" s="92">
        <f>存量业务到期收益率!J18</f>
        <v>3.4763799999999998</v>
      </c>
      <c r="AZ19" s="92">
        <f>存量业务到期收益率!K18</f>
        <v>3.5324979999999999</v>
      </c>
      <c r="BA19" s="92">
        <f>存量业务到期收益率!L18</f>
        <v>4.1202969999999999</v>
      </c>
      <c r="BB19" s="92">
        <f>存量业务到期收益率!M18</f>
        <v>3.8546539999999996</v>
      </c>
      <c r="BC19" s="92">
        <f>存量业务到期收益率!N18</f>
        <v>3.6386400000000001</v>
      </c>
      <c r="BD19" s="92">
        <f>存量业务到期收益率!O18</f>
        <v>0</v>
      </c>
      <c r="BE19" s="92">
        <f>存量业务到期收益率!P18</f>
        <v>0</v>
      </c>
      <c r="BF19" s="92">
        <f>存量业务到期收益率!Q18</f>
        <v>0</v>
      </c>
      <c r="BG19" s="92">
        <f>存量业务到期收益率!R18</f>
        <v>0</v>
      </c>
      <c r="BH19" s="92">
        <f>存量业务到期收益率!S18</f>
        <v>0</v>
      </c>
      <c r="BI19" s="92">
        <f>存量业务到期收益率!T18</f>
        <v>0</v>
      </c>
      <c r="BJ19" s="92">
        <f>存量业务到期收益率!U18</f>
        <v>0</v>
      </c>
      <c r="BK19" s="92">
        <f>存量业务到期收益率!V18</f>
        <v>0</v>
      </c>
      <c r="BL19" s="92">
        <f>存量业务到期收益率!W18</f>
        <v>0</v>
      </c>
      <c r="BM19" s="92">
        <f>存量业务到期收益率!X18</f>
        <v>0</v>
      </c>
      <c r="BN19" s="92">
        <f>存量业务到期收益率!Y18</f>
        <v>0</v>
      </c>
      <c r="BO19" s="92">
        <f>存量业务到期收益率!Z18</f>
        <v>0</v>
      </c>
      <c r="BP19" s="92">
        <f>存量业务到期收益率!AA18</f>
        <v>0</v>
      </c>
      <c r="BQ19" s="92">
        <f>存量业务到期收益率!AB18</f>
        <v>0</v>
      </c>
      <c r="BR19" s="92">
        <f>存量业务到期收益率!AC18</f>
        <v>0</v>
      </c>
      <c r="BS19" s="92">
        <f>存量业务到期收益率!AD18</f>
        <v>0</v>
      </c>
      <c r="BT19" s="92">
        <f>存量业务到期收益率!AE18</f>
        <v>0</v>
      </c>
      <c r="BU19" s="92">
        <f>存量业务到期收益率!AF18</f>
        <v>0</v>
      </c>
      <c r="BV19" s="92">
        <f>存量业务到期收益率!AG18</f>
        <v>0</v>
      </c>
      <c r="BW19" s="92">
        <f>存量业务到期收益率!AH18</f>
        <v>0</v>
      </c>
      <c r="BX19" s="92">
        <f>存量业务到期收益率!AI18</f>
        <v>0</v>
      </c>
      <c r="BY19" s="92">
        <f>存量业务到期收益率!AJ18</f>
        <v>0</v>
      </c>
      <c r="BZ19" s="92">
        <f>存量业务到期收益率!AK18</f>
        <v>0</v>
      </c>
      <c r="CA19" s="92">
        <f>存量业务到期收益率!AL18</f>
        <v>0</v>
      </c>
      <c r="CB19" s="92">
        <f>存量业务到期收益率!AM18</f>
        <v>0</v>
      </c>
      <c r="CC19" s="92">
        <f>存量业务到期收益率!AN18</f>
        <v>0</v>
      </c>
      <c r="CD19" s="92">
        <f>存量业务到期收益率!AO18</f>
        <v>0</v>
      </c>
      <c r="CE19" s="92">
        <f>存量业务到期收益率!AP18</f>
        <v>0</v>
      </c>
      <c r="CF19" s="92">
        <f>存量业务到期收益率!AQ18</f>
        <v>0</v>
      </c>
      <c r="CH19" s="92">
        <f>B19*AR19/100/12*0.5+SUMPRODUCT(C19:$AP19,AS19:$CF19)/100/12</f>
        <v>1.4484233464955101</v>
      </c>
      <c r="CI19" s="92">
        <f>C19*AS19/100/12*0.5+SUMPRODUCT(D19:$AP19,AT19:$CF19)/100/12</f>
        <v>1.0875507824825847</v>
      </c>
      <c r="CJ19" s="92">
        <f>D19*AT19/100/12*0.5+SUMPRODUCT(E19:$AP19,AU19:$CF19)/100/12</f>
        <v>0.73194189123328357</v>
      </c>
      <c r="CK19" s="92">
        <f>E19*AU19/100/12*0.5+SUMPRODUCT(F19:$AP19,AV19:$CF19)/100/12</f>
        <v>0.40705011142515868</v>
      </c>
      <c r="CL19" s="92">
        <f>F19*AV19/100/12*0.5+SUMPRODUCT(G19:$AP19,AW19:$CF19)/100/12</f>
        <v>0.21934061511285091</v>
      </c>
      <c r="CM19" s="92">
        <f>G19*AW19/100/12*0.5+SUMPRODUCT(H19:$AP19,AX19:$CF19)/100/12</f>
        <v>0.12426059510966947</v>
      </c>
      <c r="CN19" s="92">
        <f>H19*AX19/100/12*0.5+SUMPRODUCT(I19:$AP19,AY19:$CF19)/100/12</f>
        <v>0.10279228379990377</v>
      </c>
      <c r="CO19" s="92">
        <f>I19*AY19/100/12*0.5+SUMPRODUCT(J19:$AP19,AZ19:$CF19)/100/12</f>
        <v>9.006436058451904E-2</v>
      </c>
      <c r="CP19" s="92">
        <f>J19*AZ19/100/12*0.5+SUMPRODUCT(K19:$AP19,BA19:$CF19)/100/12</f>
        <v>5.819585058198383E-2</v>
      </c>
      <c r="CQ19" s="92">
        <f>K19*BA19/100/12*0.5+SUMPRODUCT(L19:$AP19,BB19:$CF19)/100/12</f>
        <v>3.1007281872845651E-2</v>
      </c>
      <c r="CR19" s="92">
        <f>L19*BB19/100/12*0.5+SUMPRODUCT(M19:$AP19,BC19:$CF19)/100/12</f>
        <v>1.7798133316008512E-2</v>
      </c>
      <c r="CS19" s="92">
        <f>M19*BC19/100/12*0.5+SUMPRODUCT(N19:$AP19,BD19:$CF19)/100/12</f>
        <v>4.7048505064282301E-3</v>
      </c>
      <c r="CT19" s="92">
        <f>N19*BD19/100/12*0.5+SUMPRODUCT(O19:$AP19,BE19:$CF19)/100/12</f>
        <v>0</v>
      </c>
      <c r="CU19" s="92">
        <f>O19*BE19/100/12*0.5+SUMPRODUCT(P19:$AP19,BF19:$CF19)/100/12</f>
        <v>0</v>
      </c>
      <c r="CV19" s="92">
        <f>P19*BF19/100/12*0.5+SUMPRODUCT(Q19:$AP19,BG19:$CF19)/100/12</f>
        <v>0</v>
      </c>
      <c r="CW19" s="92">
        <f>Q19*BG19/100/12*0.5+SUMPRODUCT(R19:$AP19,BH19:$CF19)/100/12</f>
        <v>0</v>
      </c>
      <c r="CX19" s="92">
        <f>R19*BH19/100/12*0.5+SUMPRODUCT(S19:$AP19,BI19:$CF19)/100/12</f>
        <v>0</v>
      </c>
      <c r="CY19" s="92">
        <f>S19*BI19/100/12*0.5+SUMPRODUCT(T19:$AP19,BJ19:$CF19)/100/12</f>
        <v>0</v>
      </c>
      <c r="CZ19" s="92">
        <f>T19*BJ19/100/12*0.5+SUMPRODUCT(U19:$AP19,BK19:$CF19)/100/12</f>
        <v>0</v>
      </c>
      <c r="DA19" s="92">
        <f>U19*BK19/100/12*0.5+SUMPRODUCT(V19:$AP19,BL19:$CF19)/100/12</f>
        <v>0</v>
      </c>
      <c r="DB19" s="92">
        <f>V19*BL19/100/12*0.5+SUMPRODUCT(W19:$AP19,BM19:$CF19)/100/12</f>
        <v>0</v>
      </c>
      <c r="DC19" s="92">
        <f>W19*BM19/100/12*0.5+SUMPRODUCT(X19:$AP19,BN19:$CF19)/100/12</f>
        <v>0</v>
      </c>
      <c r="DD19" s="92">
        <f>X19*BN19/100/12*0.5+SUMPRODUCT(Y19:$AP19,BO19:$CF19)/100/12</f>
        <v>0</v>
      </c>
      <c r="DE19" s="92">
        <f>Y19*BO19/100/12*0.5+SUMPRODUCT(Z19:$AP19,BP19:$CF19)/100/12</f>
        <v>0</v>
      </c>
      <c r="DF19" s="92">
        <f>Z19*BP19/100/12*0.5+SUMPRODUCT(AA19:$AP19,BQ19:$CF19)/100/12</f>
        <v>0</v>
      </c>
      <c r="DG19" s="92">
        <f>AA19*BQ19/100/12*0.5+SUMPRODUCT(AB19:$AP19,BR19:$CF19)/100/12</f>
        <v>0</v>
      </c>
      <c r="DH19" s="92">
        <f>AB19*BR19/100/12*0.5+SUMPRODUCT(AC19:$AP19,BS19:$CF19)/100/12</f>
        <v>0</v>
      </c>
      <c r="DI19" s="92">
        <f>AC19*BS19/100/12*0.5+SUMPRODUCT(AD19:$AP19,BT19:$CF19)/100/12</f>
        <v>0</v>
      </c>
      <c r="DJ19" s="92">
        <f>AD19*BT19/100/12*0.5+SUMPRODUCT(AE19:$AP19,BU19:$CF19)/100/12</f>
        <v>0</v>
      </c>
      <c r="DK19" s="92">
        <f>AE19*BU19/100/12*0.5+SUMPRODUCT(AF19:$AP19,BV19:$CF19)/100/12</f>
        <v>0</v>
      </c>
      <c r="DL19" s="92">
        <f>AF19*BV19/100/12*0.5+SUMPRODUCT(AG19:$AP19,BW19:$CF19)/100/12</f>
        <v>0</v>
      </c>
      <c r="DM19" s="92">
        <f>AG19*BW19/100/12*0.5+SUMPRODUCT(AH19:$AP19,BX19:$CF19)/100/12</f>
        <v>0</v>
      </c>
      <c r="DN19" s="92">
        <f>AH19*BX19/100/12*0.5+SUMPRODUCT(AI19:$AP19,BY19:$CF19)/100/12</f>
        <v>0</v>
      </c>
      <c r="DO19" s="92">
        <f>AI19*BY19/100/12*0.5+SUMPRODUCT(AJ19:$AP19,BZ19:$CF19)/100/12</f>
        <v>0</v>
      </c>
      <c r="DP19" s="92">
        <f>AJ19*BZ19/100/12*0.5+SUMPRODUCT(AK19:$AP19,CA19:$CF19)/100/12</f>
        <v>0</v>
      </c>
      <c r="DQ19" s="92">
        <f>AK19*CA19/100/12*0.5+SUMPRODUCT(AL19:$AP19,CB19:$CF19)/100/12</f>
        <v>0</v>
      </c>
      <c r="DR19" s="92">
        <f>AL19*CB19/100/12*0.5+SUMPRODUCT(AM19:$AP19,CC19:$CF19)/100/12</f>
        <v>0</v>
      </c>
      <c r="DS19" s="92">
        <f>AM19*CC19/100/12*0.5+SUMPRODUCT(AN19:$AP19,CD19:$CF19)/100/12</f>
        <v>0</v>
      </c>
      <c r="DT19" s="92">
        <f>AN19*CD19/100/12*0.5+SUMPRODUCT(AO19:$AP19,CE19:$CF19)/100/12</f>
        <v>0</v>
      </c>
      <c r="DU19" s="92">
        <f>AO19*CE19/100/12*0.5+SUMPRODUCT(AP19:$AP19,CF19:$CF19)/100/12</f>
        <v>0</v>
      </c>
    </row>
    <row r="20" spans="1:125" ht="15">
      <c r="A20" s="123" t="str">
        <f>存量业务到期结构!B19</f>
        <v>存放中央银行款项</v>
      </c>
      <c r="B20" s="92">
        <f>存量业务到期结构!$E$19</f>
        <v>4429.0985555796096</v>
      </c>
      <c r="C20" s="92">
        <f>存量业务到期结构!$E$19</f>
        <v>4429.0985555796096</v>
      </c>
      <c r="D20" s="92">
        <f>存量业务到期结构!$E$19</f>
        <v>4429.0985555796096</v>
      </c>
      <c r="E20" s="92">
        <f>存量业务到期结构!$E$19</f>
        <v>4429.0985555796096</v>
      </c>
      <c r="F20" s="92">
        <f>存量业务到期结构!$E$19</f>
        <v>4429.0985555796096</v>
      </c>
      <c r="G20" s="92">
        <f>存量业务到期结构!$E$19</f>
        <v>4429.0985555796096</v>
      </c>
      <c r="H20" s="92">
        <f>存量业务到期结构!$E$19</f>
        <v>4429.0985555796096</v>
      </c>
      <c r="I20" s="92">
        <f>存量业务到期结构!$E$19</f>
        <v>4429.0985555796096</v>
      </c>
      <c r="J20" s="92">
        <f>存量业务到期结构!$E$19</f>
        <v>4429.0985555796096</v>
      </c>
      <c r="K20" s="92">
        <f>存量业务到期结构!$E$19</f>
        <v>4429.0985555796096</v>
      </c>
      <c r="L20" s="92">
        <f>存量业务到期结构!$E$19</f>
        <v>4429.0985555796096</v>
      </c>
      <c r="M20" s="92">
        <f>存量业务到期结构!$E$19</f>
        <v>4429.0985555796096</v>
      </c>
      <c r="N20" s="92">
        <f>存量业务到期结构!$E$19</f>
        <v>4429.0985555796096</v>
      </c>
      <c r="O20" s="92">
        <f>存量业务到期结构!$E$19</f>
        <v>4429.0985555796096</v>
      </c>
      <c r="P20" s="92">
        <f>存量业务到期结构!$E$19</f>
        <v>4429.0985555796096</v>
      </c>
      <c r="Q20" s="92">
        <f>存量业务到期结构!$E$19</f>
        <v>4429.0985555796096</v>
      </c>
      <c r="R20" s="92">
        <f>存量业务到期结构!$E$19</f>
        <v>4429.0985555796096</v>
      </c>
      <c r="S20" s="92">
        <f>存量业务到期结构!$E$19</f>
        <v>4429.0985555796096</v>
      </c>
      <c r="T20" s="92">
        <f>存量业务到期结构!$E$19</f>
        <v>4429.0985555796096</v>
      </c>
      <c r="U20" s="92">
        <f>存量业务到期结构!$E$19</f>
        <v>4429.0985555796096</v>
      </c>
      <c r="V20" s="92">
        <f>存量业务到期结构!$E$19</f>
        <v>4429.0985555796096</v>
      </c>
      <c r="W20" s="92">
        <f>存量业务到期结构!$E$19</f>
        <v>4429.0985555796096</v>
      </c>
      <c r="X20" s="92">
        <f>存量业务到期结构!$E$19</f>
        <v>4429.0985555796096</v>
      </c>
      <c r="Y20" s="92">
        <f>存量业务到期结构!$E$19</f>
        <v>4429.0985555796096</v>
      </c>
      <c r="Z20" s="92">
        <f>存量业务到期结构!$E$19</f>
        <v>4429.0985555796096</v>
      </c>
      <c r="AA20" s="92">
        <f>存量业务到期结构!$E$19</f>
        <v>4429.0985555796096</v>
      </c>
      <c r="AB20" s="92">
        <f>存量业务到期结构!$E$19</f>
        <v>4429.0985555796096</v>
      </c>
      <c r="AC20" s="92">
        <f>存量业务到期结构!$E$19</f>
        <v>4429.0985555796096</v>
      </c>
      <c r="AD20" s="92">
        <f>存量业务到期结构!$E$19</f>
        <v>4429.0985555796096</v>
      </c>
      <c r="AE20" s="92">
        <f>存量业务到期结构!$E$19</f>
        <v>4429.0985555796096</v>
      </c>
      <c r="AF20" s="92">
        <f>存量业务到期结构!$E$19</f>
        <v>4429.0985555796096</v>
      </c>
      <c r="AG20" s="92">
        <f>存量业务到期结构!$E$19</f>
        <v>4429.0985555796096</v>
      </c>
      <c r="AH20" s="92">
        <f>存量业务到期结构!$E$19</f>
        <v>4429.0985555796096</v>
      </c>
      <c r="AI20" s="92">
        <f>存量业务到期结构!$E$19</f>
        <v>4429.0985555796096</v>
      </c>
      <c r="AJ20" s="92">
        <f>存量业务到期结构!$E$19</f>
        <v>4429.0985555796096</v>
      </c>
      <c r="AK20" s="92">
        <f>存量业务到期结构!$E$19</f>
        <v>4429.0985555796096</v>
      </c>
      <c r="AL20" s="92">
        <f>存量业务到期结构!$E$19</f>
        <v>4429.0985555796096</v>
      </c>
      <c r="AM20" s="92">
        <f>存量业务到期结构!$E$19</f>
        <v>4429.0985555796096</v>
      </c>
      <c r="AN20" s="92">
        <f>存量业务到期结构!$E$19</f>
        <v>4429.0985555796096</v>
      </c>
      <c r="AO20" s="92">
        <f>存量业务到期结构!$E$19</f>
        <v>4429.0985555796096</v>
      </c>
      <c r="AP20" s="92">
        <f>存量业务到期结构!$E$19</f>
        <v>4429.0985555796096</v>
      </c>
      <c r="AR20" s="92">
        <f>新业务利率假设!C19</f>
        <v>1.5999999999999999</v>
      </c>
      <c r="AS20" s="92">
        <f>新业务利率假设!D19</f>
        <v>1.5999999999999999</v>
      </c>
      <c r="AT20" s="92">
        <f>新业务利率假设!E19</f>
        <v>1.5999999999999999</v>
      </c>
      <c r="AU20" s="92">
        <f>新业务利率假设!F19</f>
        <v>1.5999999999999999</v>
      </c>
      <c r="AV20" s="92">
        <f>新业务利率假设!G19</f>
        <v>1.5999999999999999</v>
      </c>
      <c r="AW20" s="92">
        <f>新业务利率假设!H19</f>
        <v>1.5999999999999999</v>
      </c>
      <c r="AX20" s="92">
        <f>新业务利率假设!I19</f>
        <v>1.5999999999999999</v>
      </c>
      <c r="AY20" s="92">
        <f>新业务利率假设!J19</f>
        <v>1.5999999999999999</v>
      </c>
      <c r="AZ20" s="92">
        <f>新业务利率假设!K19</f>
        <v>1.5999999999999999</v>
      </c>
      <c r="BA20" s="92">
        <f>新业务利率假设!L19</f>
        <v>1.5999999999999999</v>
      </c>
      <c r="BB20" s="92">
        <f>新业务利率假设!M19</f>
        <v>1.5999999999999999</v>
      </c>
      <c r="BC20" s="92">
        <f>新业务利率假设!N19</f>
        <v>1.5999999999999999</v>
      </c>
      <c r="BD20" s="92">
        <f>新业务利率假设!O19</f>
        <v>1.5999999999999999</v>
      </c>
      <c r="BE20" s="92">
        <f>新业务利率假设!P19</f>
        <v>0</v>
      </c>
      <c r="BF20" s="92">
        <f>新业务利率假设!Q19</f>
        <v>0</v>
      </c>
      <c r="BG20" s="92">
        <f>新业务利率假设!R19</f>
        <v>0</v>
      </c>
      <c r="BH20" s="92">
        <f>新业务利率假设!S19</f>
        <v>0</v>
      </c>
      <c r="BI20" s="92">
        <f>新业务利率假设!T19</f>
        <v>0</v>
      </c>
      <c r="BJ20" s="92">
        <f>新业务利率假设!U19</f>
        <v>0</v>
      </c>
      <c r="BK20" s="92">
        <f>新业务利率假设!V19</f>
        <v>0</v>
      </c>
      <c r="BL20" s="92">
        <f>新业务利率假设!W19</f>
        <v>0</v>
      </c>
      <c r="BM20" s="92">
        <f>新业务利率假设!X19</f>
        <v>0</v>
      </c>
      <c r="BN20" s="92">
        <f>新业务利率假设!Y19</f>
        <v>0</v>
      </c>
      <c r="BO20" s="92">
        <f>新业务利率假设!Z19</f>
        <v>0</v>
      </c>
      <c r="BP20" s="92">
        <f>新业务利率假设!AA19</f>
        <v>0</v>
      </c>
      <c r="BQ20" s="92">
        <f>新业务利率假设!AB19</f>
        <v>0</v>
      </c>
      <c r="BR20" s="92">
        <f>新业务利率假设!AC19</f>
        <v>0</v>
      </c>
      <c r="BS20" s="92">
        <f>新业务利率假设!AD19</f>
        <v>0</v>
      </c>
      <c r="BT20" s="92">
        <f>新业务利率假设!AE19</f>
        <v>0</v>
      </c>
      <c r="BU20" s="92">
        <f>新业务利率假设!AF19</f>
        <v>0</v>
      </c>
      <c r="BV20" s="92">
        <f>新业务利率假设!AG19</f>
        <v>0</v>
      </c>
      <c r="BW20" s="92">
        <f>新业务利率假设!AH19</f>
        <v>0</v>
      </c>
      <c r="BX20" s="92">
        <f>新业务利率假设!AI19</f>
        <v>0</v>
      </c>
      <c r="BY20" s="92">
        <f>新业务利率假设!AJ19</f>
        <v>0</v>
      </c>
      <c r="BZ20" s="92">
        <f>新业务利率假设!AK19</f>
        <v>0</v>
      </c>
      <c r="CA20" s="92">
        <f>新业务利率假设!AL19</f>
        <v>0</v>
      </c>
      <c r="CB20" s="92">
        <f>新业务利率假设!AM19</f>
        <v>0</v>
      </c>
      <c r="CC20" s="92">
        <f>新业务利率假设!AN19</f>
        <v>0</v>
      </c>
      <c r="CD20" s="92">
        <f>新业务利率假设!AO19</f>
        <v>0</v>
      </c>
      <c r="CE20" s="92">
        <f>新业务利率假设!AP19</f>
        <v>0</v>
      </c>
      <c r="CF20" s="92">
        <f>CE20</f>
        <v>0</v>
      </c>
      <c r="CH20" s="92">
        <f>B20*AR20/100/12</f>
        <v>5.9054647407728131</v>
      </c>
      <c r="CI20" s="92">
        <f t="shared" ref="CI20:DU20" si="7">C20*AS20/100/12</f>
        <v>5.9054647407728131</v>
      </c>
      <c r="CJ20" s="92">
        <f t="shared" si="7"/>
        <v>5.9054647407728131</v>
      </c>
      <c r="CK20" s="92">
        <f t="shared" si="7"/>
        <v>5.9054647407728131</v>
      </c>
      <c r="CL20" s="92">
        <f t="shared" si="7"/>
        <v>5.9054647407728131</v>
      </c>
      <c r="CM20" s="92">
        <f t="shared" si="7"/>
        <v>5.9054647407728131</v>
      </c>
      <c r="CN20" s="92">
        <f t="shared" si="7"/>
        <v>5.9054647407728131</v>
      </c>
      <c r="CO20" s="92">
        <f t="shared" si="7"/>
        <v>5.9054647407728131</v>
      </c>
      <c r="CP20" s="92">
        <f t="shared" si="7"/>
        <v>5.9054647407728131</v>
      </c>
      <c r="CQ20" s="92">
        <f t="shared" si="7"/>
        <v>5.9054647407728131</v>
      </c>
      <c r="CR20" s="92">
        <f t="shared" si="7"/>
        <v>5.9054647407728131</v>
      </c>
      <c r="CS20" s="92">
        <f t="shared" si="7"/>
        <v>5.9054647407728131</v>
      </c>
      <c r="CT20" s="92">
        <f t="shared" si="7"/>
        <v>5.9054647407728131</v>
      </c>
      <c r="CU20" s="92">
        <f t="shared" si="7"/>
        <v>0</v>
      </c>
      <c r="CV20" s="92">
        <f t="shared" si="7"/>
        <v>0</v>
      </c>
      <c r="CW20" s="92">
        <f t="shared" si="7"/>
        <v>0</v>
      </c>
      <c r="CX20" s="92">
        <f t="shared" si="7"/>
        <v>0</v>
      </c>
      <c r="CY20" s="92">
        <f t="shared" si="7"/>
        <v>0</v>
      </c>
      <c r="CZ20" s="92">
        <f t="shared" si="7"/>
        <v>0</v>
      </c>
      <c r="DA20" s="92">
        <f t="shared" si="7"/>
        <v>0</v>
      </c>
      <c r="DB20" s="92">
        <f t="shared" si="7"/>
        <v>0</v>
      </c>
      <c r="DC20" s="92">
        <f t="shared" si="7"/>
        <v>0</v>
      </c>
      <c r="DD20" s="92">
        <f t="shared" si="7"/>
        <v>0</v>
      </c>
      <c r="DE20" s="92">
        <f t="shared" si="7"/>
        <v>0</v>
      </c>
      <c r="DF20" s="92">
        <f t="shared" si="7"/>
        <v>0</v>
      </c>
      <c r="DG20" s="92">
        <f t="shared" si="7"/>
        <v>0</v>
      </c>
      <c r="DH20" s="92">
        <f t="shared" si="7"/>
        <v>0</v>
      </c>
      <c r="DI20" s="92">
        <f t="shared" si="7"/>
        <v>0</v>
      </c>
      <c r="DJ20" s="92">
        <f t="shared" si="7"/>
        <v>0</v>
      </c>
      <c r="DK20" s="92">
        <f t="shared" si="7"/>
        <v>0</v>
      </c>
      <c r="DL20" s="92">
        <f t="shared" si="7"/>
        <v>0</v>
      </c>
      <c r="DM20" s="92">
        <f t="shared" si="7"/>
        <v>0</v>
      </c>
      <c r="DN20" s="92">
        <f t="shared" si="7"/>
        <v>0</v>
      </c>
      <c r="DO20" s="92">
        <f t="shared" si="7"/>
        <v>0</v>
      </c>
      <c r="DP20" s="92">
        <f t="shared" si="7"/>
        <v>0</v>
      </c>
      <c r="DQ20" s="92">
        <f t="shared" si="7"/>
        <v>0</v>
      </c>
      <c r="DR20" s="92">
        <f t="shared" si="7"/>
        <v>0</v>
      </c>
      <c r="DS20" s="92">
        <f t="shared" si="7"/>
        <v>0</v>
      </c>
      <c r="DT20" s="92">
        <f t="shared" si="7"/>
        <v>0</v>
      </c>
      <c r="DU20" s="92">
        <f t="shared" si="7"/>
        <v>0</v>
      </c>
    </row>
    <row r="21" spans="1:125" ht="15">
      <c r="A21" s="15" t="str">
        <f>存量业务到期结构!B20</f>
        <v>存放同业和其他金融机构款项</v>
      </c>
      <c r="B21" s="75"/>
      <c r="C21" s="75"/>
      <c r="D21" s="75"/>
      <c r="E21" s="75"/>
      <c r="F21" s="75"/>
      <c r="G21" s="75"/>
      <c r="H21" s="75"/>
      <c r="I21" s="75"/>
      <c r="J21" s="75"/>
      <c r="K21" s="75"/>
      <c r="L21" s="75"/>
      <c r="M21" s="75"/>
      <c r="N21" s="75"/>
      <c r="O21" s="75"/>
      <c r="P21" s="75"/>
      <c r="Q21" s="75"/>
      <c r="R21" s="75"/>
      <c r="S21" s="75"/>
      <c r="T21" s="75"/>
      <c r="U21" s="75"/>
      <c r="V21" s="75"/>
      <c r="W21" s="75"/>
      <c r="X21" s="75"/>
      <c r="Y21" s="75"/>
      <c r="Z21" s="75"/>
      <c r="AA21" s="75"/>
      <c r="AB21" s="75"/>
      <c r="AC21" s="75"/>
      <c r="AD21" s="75"/>
      <c r="AE21" s="75"/>
      <c r="AF21" s="75"/>
      <c r="AG21" s="75"/>
      <c r="AH21" s="75"/>
      <c r="AI21" s="75"/>
      <c r="AJ21" s="75"/>
      <c r="AK21" s="75"/>
      <c r="AL21" s="75"/>
      <c r="AM21" s="75"/>
      <c r="AN21" s="75"/>
      <c r="AO21" s="75"/>
      <c r="AP21" s="75"/>
      <c r="AR21" s="75"/>
      <c r="AS21" s="75"/>
      <c r="AT21" s="75"/>
      <c r="AU21" s="75"/>
      <c r="AV21" s="75"/>
      <c r="AW21" s="75"/>
      <c r="AX21" s="75"/>
      <c r="AY21" s="75"/>
      <c r="AZ21" s="75"/>
      <c r="BA21" s="75"/>
      <c r="BB21" s="75"/>
      <c r="BC21" s="75"/>
      <c r="BD21" s="75"/>
      <c r="BE21" s="75"/>
      <c r="BF21" s="75"/>
      <c r="BG21" s="75"/>
      <c r="BH21" s="75"/>
      <c r="BI21" s="75"/>
      <c r="BJ21" s="75"/>
      <c r="BK21" s="75"/>
      <c r="BL21" s="75"/>
      <c r="BM21" s="75"/>
      <c r="BN21" s="75"/>
      <c r="BO21" s="75"/>
      <c r="BP21" s="75"/>
      <c r="BQ21" s="75"/>
      <c r="BR21" s="75"/>
      <c r="BS21" s="75"/>
      <c r="BT21" s="75"/>
      <c r="BU21" s="75"/>
      <c r="BV21" s="75"/>
      <c r="BW21" s="75"/>
      <c r="BX21" s="75"/>
      <c r="BY21" s="75"/>
      <c r="BZ21" s="75"/>
      <c r="CA21" s="75"/>
      <c r="CB21" s="75"/>
      <c r="CC21" s="75"/>
      <c r="CD21" s="75"/>
      <c r="CE21" s="75"/>
      <c r="CF21" s="75"/>
      <c r="CH21" s="75">
        <f>SUM(CH22:CH23)</f>
        <v>0.57116874941906648</v>
      </c>
      <c r="CI21" s="75">
        <f t="shared" ref="CI21:DU21" si="8">SUM(CI22:CI23)</f>
        <v>0.52306150333154178</v>
      </c>
      <c r="CJ21" s="75">
        <f t="shared" si="8"/>
        <v>0.51491566999820848</v>
      </c>
      <c r="CK21" s="75">
        <f t="shared" si="8"/>
        <v>0.51491566999820848</v>
      </c>
      <c r="CL21" s="75">
        <f t="shared" si="8"/>
        <v>0.51491566999820848</v>
      </c>
      <c r="CM21" s="75">
        <f t="shared" si="8"/>
        <v>0.51491566999820848</v>
      </c>
      <c r="CN21" s="75">
        <f t="shared" si="8"/>
        <v>0.51491566999820848</v>
      </c>
      <c r="CO21" s="75">
        <f t="shared" si="8"/>
        <v>0.51491566999820848</v>
      </c>
      <c r="CP21" s="75">
        <f t="shared" si="8"/>
        <v>0.47949900333154177</v>
      </c>
      <c r="CQ21" s="75">
        <f t="shared" si="8"/>
        <v>0.44408233666487512</v>
      </c>
      <c r="CR21" s="75">
        <f t="shared" si="8"/>
        <v>0.44408233666487512</v>
      </c>
      <c r="CS21" s="75">
        <f t="shared" si="8"/>
        <v>0.44408233666487512</v>
      </c>
      <c r="CT21" s="75">
        <f t="shared" si="8"/>
        <v>0.44408233666487512</v>
      </c>
      <c r="CU21" s="75">
        <f t="shared" si="8"/>
        <v>0</v>
      </c>
      <c r="CV21" s="75">
        <f t="shared" si="8"/>
        <v>0</v>
      </c>
      <c r="CW21" s="75">
        <f t="shared" si="8"/>
        <v>0</v>
      </c>
      <c r="CX21" s="75">
        <f t="shared" si="8"/>
        <v>0</v>
      </c>
      <c r="CY21" s="75">
        <f t="shared" si="8"/>
        <v>0</v>
      </c>
      <c r="CZ21" s="75">
        <f t="shared" si="8"/>
        <v>0</v>
      </c>
      <c r="DA21" s="75">
        <f t="shared" si="8"/>
        <v>0</v>
      </c>
      <c r="DB21" s="75">
        <f t="shared" si="8"/>
        <v>0</v>
      </c>
      <c r="DC21" s="75">
        <f t="shared" si="8"/>
        <v>0</v>
      </c>
      <c r="DD21" s="75">
        <f t="shared" si="8"/>
        <v>0</v>
      </c>
      <c r="DE21" s="75">
        <f t="shared" si="8"/>
        <v>0</v>
      </c>
      <c r="DF21" s="75">
        <f t="shared" si="8"/>
        <v>0</v>
      </c>
      <c r="DG21" s="75">
        <f t="shared" si="8"/>
        <v>0</v>
      </c>
      <c r="DH21" s="75">
        <f t="shared" si="8"/>
        <v>0</v>
      </c>
      <c r="DI21" s="75">
        <f t="shared" si="8"/>
        <v>0</v>
      </c>
      <c r="DJ21" s="75">
        <f t="shared" si="8"/>
        <v>0</v>
      </c>
      <c r="DK21" s="75">
        <f t="shared" si="8"/>
        <v>0</v>
      </c>
      <c r="DL21" s="75">
        <f t="shared" si="8"/>
        <v>0</v>
      </c>
      <c r="DM21" s="75">
        <f t="shared" si="8"/>
        <v>0</v>
      </c>
      <c r="DN21" s="75">
        <f t="shared" si="8"/>
        <v>0</v>
      </c>
      <c r="DO21" s="75">
        <f t="shared" si="8"/>
        <v>0</v>
      </c>
      <c r="DP21" s="75">
        <f t="shared" si="8"/>
        <v>0</v>
      </c>
      <c r="DQ21" s="75">
        <f t="shared" si="8"/>
        <v>0</v>
      </c>
      <c r="DR21" s="75">
        <f t="shared" si="8"/>
        <v>0</v>
      </c>
      <c r="DS21" s="75">
        <f t="shared" si="8"/>
        <v>0</v>
      </c>
      <c r="DT21" s="75">
        <f t="shared" si="8"/>
        <v>0</v>
      </c>
      <c r="DU21" s="75">
        <f t="shared" si="8"/>
        <v>0</v>
      </c>
    </row>
    <row r="22" spans="1:125" ht="16.5">
      <c r="A22" s="22" t="str">
        <f>存量业务到期结构!B21</f>
        <v>存放同业和其他金融机构款项 定期</v>
      </c>
      <c r="B22" s="92">
        <f>存量业务到期结构!F21</f>
        <v>27.4756369519</v>
      </c>
      <c r="C22" s="92">
        <f>存量业务到期结构!G21</f>
        <v>5</v>
      </c>
      <c r="D22" s="92">
        <f>存量业务到期结构!H21</f>
        <v>0</v>
      </c>
      <c r="E22" s="92">
        <f>存量业务到期结构!I21</f>
        <v>0</v>
      </c>
      <c r="F22" s="92">
        <f>存量业务到期结构!J21</f>
        <v>0</v>
      </c>
      <c r="G22" s="92">
        <f>存量业务到期结构!K21</f>
        <v>0</v>
      </c>
      <c r="H22" s="92">
        <f>存量业务到期结构!L21</f>
        <v>0</v>
      </c>
      <c r="I22" s="92">
        <f>存量业务到期结构!M21</f>
        <v>0</v>
      </c>
      <c r="J22" s="92">
        <f>存量业务到期结构!N21</f>
        <v>20</v>
      </c>
      <c r="K22" s="92">
        <f>存量业务到期结构!O21</f>
        <v>0</v>
      </c>
      <c r="L22" s="92">
        <f>存量业务到期结构!P21</f>
        <v>0</v>
      </c>
      <c r="M22" s="92">
        <f>存量业务到期结构!Q21</f>
        <v>0</v>
      </c>
      <c r="N22" s="92">
        <f>存量业务到期结构!R21</f>
        <v>0</v>
      </c>
      <c r="O22" s="92">
        <f>存量业务到期结构!S21</f>
        <v>0</v>
      </c>
      <c r="P22" s="92">
        <f>存量业务到期结构!T21</f>
        <v>0</v>
      </c>
      <c r="Q22" s="92">
        <f>存量业务到期结构!U21</f>
        <v>0</v>
      </c>
      <c r="R22" s="92">
        <f>存量业务到期结构!V21</f>
        <v>0</v>
      </c>
      <c r="S22" s="92">
        <f>存量业务到期结构!W21</f>
        <v>0</v>
      </c>
      <c r="T22" s="92">
        <f>存量业务到期结构!X21</f>
        <v>0</v>
      </c>
      <c r="U22" s="92">
        <f>存量业务到期结构!Y21</f>
        <v>0</v>
      </c>
      <c r="V22" s="92">
        <f>存量业务到期结构!Z21</f>
        <v>0</v>
      </c>
      <c r="W22" s="92">
        <f>存量业务到期结构!AA21</f>
        <v>0</v>
      </c>
      <c r="X22" s="92">
        <f>存量业务到期结构!AB21</f>
        <v>0</v>
      </c>
      <c r="Y22" s="92">
        <f>存量业务到期结构!AC21</f>
        <v>0</v>
      </c>
      <c r="Z22" s="92">
        <f>存量业务到期结构!AD21</f>
        <v>0</v>
      </c>
      <c r="AA22" s="92">
        <f>存量业务到期结构!AE21</f>
        <v>0</v>
      </c>
      <c r="AB22" s="92">
        <f>存量业务到期结构!AF21</f>
        <v>0</v>
      </c>
      <c r="AC22" s="92">
        <f>存量业务到期结构!AG21</f>
        <v>0</v>
      </c>
      <c r="AD22" s="92">
        <f>存量业务到期结构!AH21</f>
        <v>0</v>
      </c>
      <c r="AE22" s="92">
        <f>存量业务到期结构!AI21</f>
        <v>0</v>
      </c>
      <c r="AF22" s="92">
        <f>存量业务到期结构!AJ21</f>
        <v>0</v>
      </c>
      <c r="AG22" s="92">
        <f>存量业务到期结构!AK21</f>
        <v>0</v>
      </c>
      <c r="AH22" s="92">
        <f>存量业务到期结构!AL21</f>
        <v>0</v>
      </c>
      <c r="AI22" s="92">
        <f>存量业务到期结构!AM21</f>
        <v>0</v>
      </c>
      <c r="AJ22" s="92">
        <f>存量业务到期结构!AN21</f>
        <v>0</v>
      </c>
      <c r="AK22" s="92">
        <f>存量业务到期结构!AO21</f>
        <v>0</v>
      </c>
      <c r="AL22" s="92">
        <f>存量业务到期结构!AP21</f>
        <v>0</v>
      </c>
      <c r="AM22" s="92">
        <f>存量业务到期结构!AQ21</f>
        <v>0</v>
      </c>
      <c r="AN22" s="92">
        <f>存量业务到期结构!AR21</f>
        <v>0</v>
      </c>
      <c r="AO22" s="92">
        <f>存量业务到期结构!AS21</f>
        <v>0</v>
      </c>
      <c r="AP22" s="92">
        <f>存量业务到期结构!AT21</f>
        <v>0</v>
      </c>
      <c r="AR22" s="92">
        <f>存量业务到期收益率!C21</f>
        <v>3.490633930633122</v>
      </c>
      <c r="AS22" s="92">
        <f>存量业务到期收益率!D21</f>
        <v>3.91</v>
      </c>
      <c r="AT22" s="92">
        <f>存量业务到期收益率!E21</f>
        <v>0</v>
      </c>
      <c r="AU22" s="92">
        <f>存量业务到期收益率!F21</f>
        <v>0</v>
      </c>
      <c r="AV22" s="92">
        <f>存量业务到期收益率!G21</f>
        <v>0</v>
      </c>
      <c r="AW22" s="92">
        <f>存量业务到期收益率!H21</f>
        <v>0</v>
      </c>
      <c r="AX22" s="92">
        <f>存量业务到期收益率!I21</f>
        <v>0</v>
      </c>
      <c r="AY22" s="92">
        <f>存量业务到期收益率!J21</f>
        <v>0</v>
      </c>
      <c r="AZ22" s="92">
        <f>存量业务到期收益率!K21</f>
        <v>4.25</v>
      </c>
      <c r="BA22" s="92">
        <f>存量业务到期收益率!L21</f>
        <v>0</v>
      </c>
      <c r="BB22" s="92">
        <f>存量业务到期收益率!M21</f>
        <v>0</v>
      </c>
      <c r="BC22" s="92">
        <f>存量业务到期收益率!N21</f>
        <v>0</v>
      </c>
      <c r="BD22" s="92">
        <f>存量业务到期收益率!O21</f>
        <v>0</v>
      </c>
      <c r="BE22" s="92">
        <f>存量业务到期收益率!P21</f>
        <v>0</v>
      </c>
      <c r="BF22" s="92">
        <f>存量业务到期收益率!Q21</f>
        <v>0</v>
      </c>
      <c r="BG22" s="92">
        <f>存量业务到期收益率!R21</f>
        <v>0</v>
      </c>
      <c r="BH22" s="92">
        <f>存量业务到期收益率!S21</f>
        <v>0</v>
      </c>
      <c r="BI22" s="92">
        <f>存量业务到期收益率!T21</f>
        <v>0</v>
      </c>
      <c r="BJ22" s="92">
        <f>存量业务到期收益率!U21</f>
        <v>0</v>
      </c>
      <c r="BK22" s="92">
        <f>存量业务到期收益率!V21</f>
        <v>0</v>
      </c>
      <c r="BL22" s="92">
        <f>存量业务到期收益率!W21</f>
        <v>0</v>
      </c>
      <c r="BM22" s="92">
        <f>存量业务到期收益率!X21</f>
        <v>0</v>
      </c>
      <c r="BN22" s="92">
        <f>存量业务到期收益率!Y21</f>
        <v>0</v>
      </c>
      <c r="BO22" s="92">
        <f>存量业务到期收益率!Z21</f>
        <v>0</v>
      </c>
      <c r="BP22" s="92">
        <f>存量业务到期收益率!AA21</f>
        <v>0</v>
      </c>
      <c r="BQ22" s="92">
        <f>存量业务到期收益率!AB21</f>
        <v>0</v>
      </c>
      <c r="BR22" s="92">
        <f>存量业务到期收益率!AC21</f>
        <v>0</v>
      </c>
      <c r="BS22" s="92">
        <f>存量业务到期收益率!AD21</f>
        <v>0</v>
      </c>
      <c r="BT22" s="92">
        <f>存量业务到期收益率!AE21</f>
        <v>0</v>
      </c>
      <c r="BU22" s="92">
        <f>存量业务到期收益率!AF21</f>
        <v>0</v>
      </c>
      <c r="BV22" s="92">
        <f>存量业务到期收益率!AG21</f>
        <v>0</v>
      </c>
      <c r="BW22" s="92">
        <f>存量业务到期收益率!AH21</f>
        <v>0</v>
      </c>
      <c r="BX22" s="92">
        <f>存量业务到期收益率!AI21</f>
        <v>0</v>
      </c>
      <c r="BY22" s="92">
        <f>存量业务到期收益率!AJ21</f>
        <v>0</v>
      </c>
      <c r="BZ22" s="92">
        <f>存量业务到期收益率!AK21</f>
        <v>0</v>
      </c>
      <c r="CA22" s="92">
        <f>存量业务到期收益率!AL21</f>
        <v>0</v>
      </c>
      <c r="CB22" s="92">
        <f>存量业务到期收益率!AM21</f>
        <v>0</v>
      </c>
      <c r="CC22" s="92">
        <f>存量业务到期收益率!AN21</f>
        <v>0</v>
      </c>
      <c r="CD22" s="92">
        <f>存量业务到期收益率!AO21</f>
        <v>0</v>
      </c>
      <c r="CE22" s="92">
        <f>存量业务到期收益率!AP21</f>
        <v>0</v>
      </c>
      <c r="CF22" s="92">
        <f>存量业务到期收益率!AQ21</f>
        <v>0</v>
      </c>
      <c r="CH22" s="92">
        <f>B22*AR22/100/12*0.5+SUMPRODUCT(C22:$AP22,AS22:$CF22)/100/12</f>
        <v>0.12708641275419139</v>
      </c>
      <c r="CI22" s="92">
        <f>C22*AS22/100/12*0.5+SUMPRODUCT(D22:$AP22,AT22:$CF22)/100/12</f>
        <v>7.897916666666667E-2</v>
      </c>
      <c r="CJ22" s="92">
        <f>D22*AT22/100/12*0.5+SUMPRODUCT(E22:$AP22,AU22:$CF22)/100/12</f>
        <v>7.0833333333333331E-2</v>
      </c>
      <c r="CK22" s="92">
        <f>E22*AU22/100/12*0.5+SUMPRODUCT(F22:$AP22,AV22:$CF22)/100/12</f>
        <v>7.0833333333333331E-2</v>
      </c>
      <c r="CL22" s="92">
        <f>F22*AV22/100/12*0.5+SUMPRODUCT(G22:$AP22,AW22:$CF22)/100/12</f>
        <v>7.0833333333333331E-2</v>
      </c>
      <c r="CM22" s="92">
        <f>G22*AW22/100/12*0.5+SUMPRODUCT(H22:$AP22,AX22:$CF22)/100/12</f>
        <v>7.0833333333333331E-2</v>
      </c>
      <c r="CN22" s="92">
        <f>H22*AX22/100/12*0.5+SUMPRODUCT(I22:$AP22,AY22:$CF22)/100/12</f>
        <v>7.0833333333333331E-2</v>
      </c>
      <c r="CO22" s="92">
        <f>I22*AY22/100/12*0.5+SUMPRODUCT(J22:$AP22,AZ22:$CF22)/100/12</f>
        <v>7.0833333333333331E-2</v>
      </c>
      <c r="CP22" s="92">
        <f>J22*AZ22/100/12*0.5+SUMPRODUCT(K22:$AP22,BA22:$CF22)/100/12</f>
        <v>3.5416666666666666E-2</v>
      </c>
      <c r="CQ22" s="92">
        <f>K22*BA22/100/12*0.5+SUMPRODUCT(L22:$AP22,BB22:$CF22)/100/12</f>
        <v>0</v>
      </c>
      <c r="CR22" s="92">
        <f>L22*BB22/100/12*0.5+SUMPRODUCT(M22:$AP22,BC22:$CF22)/100/12</f>
        <v>0</v>
      </c>
      <c r="CS22" s="92">
        <f>M22*BC22/100/12*0.5+SUMPRODUCT(N22:$AP22,BD22:$CF22)/100/12</f>
        <v>0</v>
      </c>
      <c r="CT22" s="92">
        <f>N22*BD22/100/12*0.5+SUMPRODUCT(O22:$AP22,BE22:$CF22)/100/12</f>
        <v>0</v>
      </c>
      <c r="CU22" s="92">
        <f>O22*BE22/100/12*0.5+SUMPRODUCT(P22:$AP22,BF22:$CF22)/100/12</f>
        <v>0</v>
      </c>
      <c r="CV22" s="92">
        <f>P22*BF22/100/12*0.5+SUMPRODUCT(Q22:$AP22,BG22:$CF22)/100/12</f>
        <v>0</v>
      </c>
      <c r="CW22" s="92">
        <f>Q22*BG22/100/12*0.5+SUMPRODUCT(R22:$AP22,BH22:$CF22)/100/12</f>
        <v>0</v>
      </c>
      <c r="CX22" s="92">
        <f>R22*BH22/100/12*0.5+SUMPRODUCT(S22:$AP22,BI22:$CF22)/100/12</f>
        <v>0</v>
      </c>
      <c r="CY22" s="92">
        <f>S22*BI22/100/12*0.5+SUMPRODUCT(T22:$AP22,BJ22:$CF22)/100/12</f>
        <v>0</v>
      </c>
      <c r="CZ22" s="92">
        <f>T22*BJ22/100/12*0.5+SUMPRODUCT(U22:$AP22,BK22:$CF22)/100/12</f>
        <v>0</v>
      </c>
      <c r="DA22" s="92">
        <f>U22*BK22/100/12*0.5+SUMPRODUCT(V22:$AP22,BL22:$CF22)/100/12</f>
        <v>0</v>
      </c>
      <c r="DB22" s="92">
        <f>V22*BL22/100/12*0.5+SUMPRODUCT(W22:$AP22,BM22:$CF22)/100/12</f>
        <v>0</v>
      </c>
      <c r="DC22" s="92">
        <f>W22*BM22/100/12*0.5+SUMPRODUCT(X22:$AP22,BN22:$CF22)/100/12</f>
        <v>0</v>
      </c>
      <c r="DD22" s="92">
        <f>X22*BN22/100/12*0.5+SUMPRODUCT(Y22:$AP22,BO22:$CF22)/100/12</f>
        <v>0</v>
      </c>
      <c r="DE22" s="92">
        <f>Y22*BO22/100/12*0.5+SUMPRODUCT(Z22:$AP22,BP22:$CF22)/100/12</f>
        <v>0</v>
      </c>
      <c r="DF22" s="92">
        <f>Z22*BP22/100/12*0.5+SUMPRODUCT(AA22:$AP22,BQ22:$CF22)/100/12</f>
        <v>0</v>
      </c>
      <c r="DG22" s="92">
        <f>AA22*BQ22/100/12*0.5+SUMPRODUCT(AB22:$AP22,BR22:$CF22)/100/12</f>
        <v>0</v>
      </c>
      <c r="DH22" s="92">
        <f>AB22*BR22/100/12*0.5+SUMPRODUCT(AC22:$AP22,BS22:$CF22)/100/12</f>
        <v>0</v>
      </c>
      <c r="DI22" s="92">
        <f>AC22*BS22/100/12*0.5+SUMPRODUCT(AD22:$AP22,BT22:$CF22)/100/12</f>
        <v>0</v>
      </c>
      <c r="DJ22" s="92">
        <f>AD22*BT22/100/12*0.5+SUMPRODUCT(AE22:$AP22,BU22:$CF22)/100/12</f>
        <v>0</v>
      </c>
      <c r="DK22" s="92">
        <f>AE22*BU22/100/12*0.5+SUMPRODUCT(AF22:$AP22,BV22:$CF22)/100/12</f>
        <v>0</v>
      </c>
      <c r="DL22" s="92">
        <f>AF22*BV22/100/12*0.5+SUMPRODUCT(AG22:$AP22,BW22:$CF22)/100/12</f>
        <v>0</v>
      </c>
      <c r="DM22" s="92">
        <f>AG22*BW22/100/12*0.5+SUMPRODUCT(AH22:$AP22,BX22:$CF22)/100/12</f>
        <v>0</v>
      </c>
      <c r="DN22" s="92">
        <f>AH22*BX22/100/12*0.5+SUMPRODUCT(AI22:$AP22,BY22:$CF22)/100/12</f>
        <v>0</v>
      </c>
      <c r="DO22" s="92">
        <f>AI22*BY22/100/12*0.5+SUMPRODUCT(AJ22:$AP22,BZ22:$CF22)/100/12</f>
        <v>0</v>
      </c>
      <c r="DP22" s="92">
        <f>AJ22*BZ22/100/12*0.5+SUMPRODUCT(AK22:$AP22,CA22:$CF22)/100/12</f>
        <v>0</v>
      </c>
      <c r="DQ22" s="92">
        <f>AK22*CA22/100/12*0.5+SUMPRODUCT(AL22:$AP22,CB22:$CF22)/100/12</f>
        <v>0</v>
      </c>
      <c r="DR22" s="92">
        <f>AL22*CB22/100/12*0.5+SUMPRODUCT(AM22:$AP22,CC22:$CF22)/100/12</f>
        <v>0</v>
      </c>
      <c r="DS22" s="92">
        <f>AM22*CC22/100/12*0.5+SUMPRODUCT(AN22:$AP22,CD22:$CF22)/100/12</f>
        <v>0</v>
      </c>
      <c r="DT22" s="92">
        <f>AN22*CD22/100/12*0.5+SUMPRODUCT(AO22:$AP22,CE22:$CF22)/100/12</f>
        <v>0</v>
      </c>
      <c r="DU22" s="92">
        <f>AO22*CE22/100/12*0.5+SUMPRODUCT(AP22:$AP22,CF22:$CF22)/100/12</f>
        <v>0</v>
      </c>
    </row>
    <row r="23" spans="1:125" ht="16.5">
      <c r="A23" s="122" t="str">
        <f>存量业务到期结构!B22</f>
        <v>存放同业和其他金融机构款项 活期</v>
      </c>
      <c r="B23" s="92">
        <f>存量业务到期结构!$E$22</f>
        <v>355.26586933190003</v>
      </c>
      <c r="C23" s="92">
        <f>存量业务到期结构!$E$22</f>
        <v>355.26586933190003</v>
      </c>
      <c r="D23" s="92">
        <f>存量业务到期结构!$E$22</f>
        <v>355.26586933190003</v>
      </c>
      <c r="E23" s="92">
        <f>存量业务到期结构!$E$22</f>
        <v>355.26586933190003</v>
      </c>
      <c r="F23" s="92">
        <f>存量业务到期结构!$E$22</f>
        <v>355.26586933190003</v>
      </c>
      <c r="G23" s="92">
        <f>存量业务到期结构!$E$22</f>
        <v>355.26586933190003</v>
      </c>
      <c r="H23" s="92">
        <f>存量业务到期结构!$E$22</f>
        <v>355.26586933190003</v>
      </c>
      <c r="I23" s="92">
        <f>存量业务到期结构!$E$22</f>
        <v>355.26586933190003</v>
      </c>
      <c r="J23" s="92">
        <f>存量业务到期结构!$E$22</f>
        <v>355.26586933190003</v>
      </c>
      <c r="K23" s="92">
        <f>存量业务到期结构!$E$22</f>
        <v>355.26586933190003</v>
      </c>
      <c r="L23" s="92">
        <f>存量业务到期结构!$E$22</f>
        <v>355.26586933190003</v>
      </c>
      <c r="M23" s="92">
        <f>存量业务到期结构!$E$22</f>
        <v>355.26586933190003</v>
      </c>
      <c r="N23" s="92">
        <f>存量业务到期结构!$E$22</f>
        <v>355.26586933190003</v>
      </c>
      <c r="O23" s="92">
        <f>存量业务到期结构!$E$22</f>
        <v>355.26586933190003</v>
      </c>
      <c r="P23" s="92">
        <f>存量业务到期结构!$E$22</f>
        <v>355.26586933190003</v>
      </c>
      <c r="Q23" s="92">
        <f>存量业务到期结构!$E$22</f>
        <v>355.26586933190003</v>
      </c>
      <c r="R23" s="92">
        <f>存量业务到期结构!$E$22</f>
        <v>355.26586933190003</v>
      </c>
      <c r="S23" s="92">
        <f>存量业务到期结构!$E$22</f>
        <v>355.26586933190003</v>
      </c>
      <c r="T23" s="92">
        <f>存量业务到期结构!$E$22</f>
        <v>355.26586933190003</v>
      </c>
      <c r="U23" s="92">
        <f>存量业务到期结构!$E$22</f>
        <v>355.26586933190003</v>
      </c>
      <c r="V23" s="92">
        <f>存量业务到期结构!$E$22</f>
        <v>355.26586933190003</v>
      </c>
      <c r="W23" s="92">
        <f>存量业务到期结构!$E$22</f>
        <v>355.26586933190003</v>
      </c>
      <c r="X23" s="92">
        <f>存量业务到期结构!$E$22</f>
        <v>355.26586933190003</v>
      </c>
      <c r="Y23" s="92">
        <f>存量业务到期结构!$E$22</f>
        <v>355.26586933190003</v>
      </c>
      <c r="Z23" s="92">
        <f>存量业务到期结构!$E$22</f>
        <v>355.26586933190003</v>
      </c>
      <c r="AA23" s="92">
        <f>存量业务到期结构!$E$22</f>
        <v>355.26586933190003</v>
      </c>
      <c r="AB23" s="92">
        <f>存量业务到期结构!$E$22</f>
        <v>355.26586933190003</v>
      </c>
      <c r="AC23" s="92">
        <f>存量业务到期结构!$E$22</f>
        <v>355.26586933190003</v>
      </c>
      <c r="AD23" s="92">
        <f>存量业务到期结构!$E$22</f>
        <v>355.26586933190003</v>
      </c>
      <c r="AE23" s="92">
        <f>存量业务到期结构!$E$22</f>
        <v>355.26586933190003</v>
      </c>
      <c r="AF23" s="92">
        <f>存量业务到期结构!$E$22</f>
        <v>355.26586933190003</v>
      </c>
      <c r="AG23" s="92">
        <f>存量业务到期结构!$E$22</f>
        <v>355.26586933190003</v>
      </c>
      <c r="AH23" s="92">
        <f>存量业务到期结构!$E$22</f>
        <v>355.26586933190003</v>
      </c>
      <c r="AI23" s="92">
        <f>存量业务到期结构!$E$22</f>
        <v>355.26586933190003</v>
      </c>
      <c r="AJ23" s="92">
        <f>存量业务到期结构!$E$22</f>
        <v>355.26586933190003</v>
      </c>
      <c r="AK23" s="92">
        <f>存量业务到期结构!$E$22</f>
        <v>355.26586933190003</v>
      </c>
      <c r="AL23" s="92">
        <f>存量业务到期结构!$E$22</f>
        <v>355.26586933190003</v>
      </c>
      <c r="AM23" s="92">
        <f>存量业务到期结构!$E$22</f>
        <v>355.26586933190003</v>
      </c>
      <c r="AN23" s="92">
        <f>存量业务到期结构!$E$22</f>
        <v>355.26586933190003</v>
      </c>
      <c r="AO23" s="92">
        <f>存量业务到期结构!$E$22</f>
        <v>355.26586933190003</v>
      </c>
      <c r="AP23" s="92">
        <f>存量业务到期结构!$E$22</f>
        <v>355.26586933190003</v>
      </c>
      <c r="AR23" s="92">
        <f>新业务利率假设!C22</f>
        <v>1.5</v>
      </c>
      <c r="AS23" s="92">
        <f>新业务利率假设!D22</f>
        <v>1.5</v>
      </c>
      <c r="AT23" s="92">
        <f>新业务利率假设!E22</f>
        <v>1.5</v>
      </c>
      <c r="AU23" s="92">
        <f>新业务利率假设!F22</f>
        <v>1.5</v>
      </c>
      <c r="AV23" s="92">
        <f>新业务利率假设!G22</f>
        <v>1.5</v>
      </c>
      <c r="AW23" s="92">
        <f>新业务利率假设!H22</f>
        <v>1.5</v>
      </c>
      <c r="AX23" s="92">
        <f>新业务利率假设!I22</f>
        <v>1.5</v>
      </c>
      <c r="AY23" s="92">
        <f>新业务利率假设!J22</f>
        <v>1.5</v>
      </c>
      <c r="AZ23" s="92">
        <f>新业务利率假设!K22</f>
        <v>1.5</v>
      </c>
      <c r="BA23" s="92">
        <f>新业务利率假设!L22</f>
        <v>1.5</v>
      </c>
      <c r="BB23" s="92">
        <f>新业务利率假设!M22</f>
        <v>1.5</v>
      </c>
      <c r="BC23" s="92">
        <f>新业务利率假设!N22</f>
        <v>1.5</v>
      </c>
      <c r="BD23" s="92">
        <f>新业务利率假设!O22</f>
        <v>1.5</v>
      </c>
      <c r="BE23" s="92">
        <f>新业务利率假设!P22</f>
        <v>0</v>
      </c>
      <c r="BF23" s="92">
        <f>新业务利率假设!Q22</f>
        <v>0</v>
      </c>
      <c r="BG23" s="92">
        <f>新业务利率假设!R22</f>
        <v>0</v>
      </c>
      <c r="BH23" s="92">
        <f>新业务利率假设!S22</f>
        <v>0</v>
      </c>
      <c r="BI23" s="92">
        <f>新业务利率假设!T22</f>
        <v>0</v>
      </c>
      <c r="BJ23" s="92">
        <f>新业务利率假设!U22</f>
        <v>0</v>
      </c>
      <c r="BK23" s="92">
        <f>新业务利率假设!V22</f>
        <v>0</v>
      </c>
      <c r="BL23" s="92">
        <f>新业务利率假设!W22</f>
        <v>0</v>
      </c>
      <c r="BM23" s="92">
        <f>新业务利率假设!X22</f>
        <v>0</v>
      </c>
      <c r="BN23" s="92">
        <f>新业务利率假设!Y22</f>
        <v>0</v>
      </c>
      <c r="BO23" s="92">
        <f>新业务利率假设!Z22</f>
        <v>0</v>
      </c>
      <c r="BP23" s="92">
        <f>新业务利率假设!AA22</f>
        <v>0</v>
      </c>
      <c r="BQ23" s="92">
        <f>新业务利率假设!AB22</f>
        <v>0</v>
      </c>
      <c r="BR23" s="92">
        <f>新业务利率假设!AC22</f>
        <v>0</v>
      </c>
      <c r="BS23" s="92">
        <f>新业务利率假设!AD22</f>
        <v>0</v>
      </c>
      <c r="BT23" s="92">
        <f>新业务利率假设!AE22</f>
        <v>0</v>
      </c>
      <c r="BU23" s="92">
        <f>新业务利率假设!AF22</f>
        <v>0</v>
      </c>
      <c r="BV23" s="92">
        <f>新业务利率假设!AG22</f>
        <v>0</v>
      </c>
      <c r="BW23" s="92">
        <f>新业务利率假设!AH22</f>
        <v>0</v>
      </c>
      <c r="BX23" s="92">
        <f>新业务利率假设!AI22</f>
        <v>0</v>
      </c>
      <c r="BY23" s="92">
        <f>新业务利率假设!AJ22</f>
        <v>0</v>
      </c>
      <c r="BZ23" s="92">
        <f>新业务利率假设!AK22</f>
        <v>0</v>
      </c>
      <c r="CA23" s="92">
        <f>新业务利率假设!AL22</f>
        <v>0</v>
      </c>
      <c r="CB23" s="92">
        <f>新业务利率假设!AM22</f>
        <v>0</v>
      </c>
      <c r="CC23" s="92">
        <f>新业务利率假设!AN22</f>
        <v>0</v>
      </c>
      <c r="CD23" s="92">
        <f>新业务利率假设!AO22</f>
        <v>0</v>
      </c>
      <c r="CE23" s="92">
        <f>新业务利率假设!AP22</f>
        <v>0</v>
      </c>
      <c r="CF23" s="92">
        <f>CE23</f>
        <v>0</v>
      </c>
      <c r="CH23" s="92">
        <f>B23*AR23/100/12</f>
        <v>0.44408233666487512</v>
      </c>
      <c r="CI23" s="92">
        <f t="shared" ref="CI23:DU23" si="9">C23*AS23/100/12</f>
        <v>0.44408233666487512</v>
      </c>
      <c r="CJ23" s="92">
        <f t="shared" si="9"/>
        <v>0.44408233666487512</v>
      </c>
      <c r="CK23" s="92">
        <f t="shared" si="9"/>
        <v>0.44408233666487512</v>
      </c>
      <c r="CL23" s="92">
        <f t="shared" si="9"/>
        <v>0.44408233666487512</v>
      </c>
      <c r="CM23" s="92">
        <f t="shared" si="9"/>
        <v>0.44408233666487512</v>
      </c>
      <c r="CN23" s="92">
        <f t="shared" si="9"/>
        <v>0.44408233666487512</v>
      </c>
      <c r="CO23" s="92">
        <f t="shared" si="9"/>
        <v>0.44408233666487512</v>
      </c>
      <c r="CP23" s="92">
        <f t="shared" si="9"/>
        <v>0.44408233666487512</v>
      </c>
      <c r="CQ23" s="92">
        <f t="shared" si="9"/>
        <v>0.44408233666487512</v>
      </c>
      <c r="CR23" s="92">
        <f t="shared" si="9"/>
        <v>0.44408233666487512</v>
      </c>
      <c r="CS23" s="92">
        <f t="shared" si="9"/>
        <v>0.44408233666487512</v>
      </c>
      <c r="CT23" s="92">
        <f t="shared" si="9"/>
        <v>0.44408233666487512</v>
      </c>
      <c r="CU23" s="92">
        <f t="shared" si="9"/>
        <v>0</v>
      </c>
      <c r="CV23" s="92">
        <f t="shared" si="9"/>
        <v>0</v>
      </c>
      <c r="CW23" s="92">
        <f t="shared" si="9"/>
        <v>0</v>
      </c>
      <c r="CX23" s="92">
        <f t="shared" si="9"/>
        <v>0</v>
      </c>
      <c r="CY23" s="92">
        <f t="shared" si="9"/>
        <v>0</v>
      </c>
      <c r="CZ23" s="92">
        <f t="shared" si="9"/>
        <v>0</v>
      </c>
      <c r="DA23" s="92">
        <f t="shared" si="9"/>
        <v>0</v>
      </c>
      <c r="DB23" s="92">
        <f t="shared" si="9"/>
        <v>0</v>
      </c>
      <c r="DC23" s="92">
        <f t="shared" si="9"/>
        <v>0</v>
      </c>
      <c r="DD23" s="92">
        <f t="shared" si="9"/>
        <v>0</v>
      </c>
      <c r="DE23" s="92">
        <f t="shared" si="9"/>
        <v>0</v>
      </c>
      <c r="DF23" s="92">
        <f t="shared" si="9"/>
        <v>0</v>
      </c>
      <c r="DG23" s="92">
        <f t="shared" si="9"/>
        <v>0</v>
      </c>
      <c r="DH23" s="92">
        <f t="shared" si="9"/>
        <v>0</v>
      </c>
      <c r="DI23" s="92">
        <f t="shared" si="9"/>
        <v>0</v>
      </c>
      <c r="DJ23" s="92">
        <f t="shared" si="9"/>
        <v>0</v>
      </c>
      <c r="DK23" s="92">
        <f t="shared" si="9"/>
        <v>0</v>
      </c>
      <c r="DL23" s="92">
        <f t="shared" si="9"/>
        <v>0</v>
      </c>
      <c r="DM23" s="92">
        <f t="shared" si="9"/>
        <v>0</v>
      </c>
      <c r="DN23" s="92">
        <f t="shared" si="9"/>
        <v>0</v>
      </c>
      <c r="DO23" s="92">
        <f t="shared" si="9"/>
        <v>0</v>
      </c>
      <c r="DP23" s="92">
        <f t="shared" si="9"/>
        <v>0</v>
      </c>
      <c r="DQ23" s="92">
        <f t="shared" si="9"/>
        <v>0</v>
      </c>
      <c r="DR23" s="92">
        <f t="shared" si="9"/>
        <v>0</v>
      </c>
      <c r="DS23" s="92">
        <f t="shared" si="9"/>
        <v>0</v>
      </c>
      <c r="DT23" s="92">
        <f t="shared" si="9"/>
        <v>0</v>
      </c>
      <c r="DU23" s="92">
        <f t="shared" si="9"/>
        <v>0</v>
      </c>
    </row>
    <row r="24" spans="1:125" ht="15">
      <c r="A24" s="15" t="str">
        <f>存量业务到期结构!B23</f>
        <v>拆出资金</v>
      </c>
      <c r="B24" s="92">
        <f>存量业务到期结构!F23</f>
        <v>1298.8540878547999</v>
      </c>
      <c r="C24" s="92">
        <f>存量业务到期结构!G23</f>
        <v>83.5</v>
      </c>
      <c r="D24" s="92">
        <f>存量业务到期结构!H23</f>
        <v>68.5</v>
      </c>
      <c r="E24" s="92">
        <f>存量业务到期结构!I23</f>
        <v>42.745800000000003</v>
      </c>
      <c r="F24" s="92">
        <f>存量业务到期结构!J23</f>
        <v>42.5</v>
      </c>
      <c r="G24" s="92">
        <f>存量业务到期结构!K23</f>
        <v>53</v>
      </c>
      <c r="H24" s="92">
        <f>存量业务到期结构!L23</f>
        <v>56.245800000000003</v>
      </c>
      <c r="I24" s="92">
        <f>存量业务到期结构!M23</f>
        <v>17.9162</v>
      </c>
      <c r="J24" s="92">
        <f>存量业务到期结构!N23</f>
        <v>6</v>
      </c>
      <c r="K24" s="92">
        <f>存量业务到期结构!O23</f>
        <v>7.2587245400000002</v>
      </c>
      <c r="L24" s="92">
        <f>存量业务到期结构!P23</f>
        <v>54.07</v>
      </c>
      <c r="M24" s="92">
        <f>存量业务到期结构!Q23</f>
        <v>7.9</v>
      </c>
      <c r="N24" s="92">
        <f>存量业务到期结构!R23</f>
        <v>0</v>
      </c>
      <c r="O24" s="92">
        <f>存量业务到期结构!S23</f>
        <v>0</v>
      </c>
      <c r="P24" s="92">
        <f>存量业务到期结构!T23</f>
        <v>0</v>
      </c>
      <c r="Q24" s="92">
        <f>存量业务到期结构!U23</f>
        <v>0</v>
      </c>
      <c r="R24" s="92">
        <f>存量业务到期结构!V23</f>
        <v>0</v>
      </c>
      <c r="S24" s="92">
        <f>存量业务到期结构!W23</f>
        <v>0</v>
      </c>
      <c r="T24" s="92">
        <f>存量业务到期结构!X23</f>
        <v>0</v>
      </c>
      <c r="U24" s="92">
        <f>存量业务到期结构!Y23</f>
        <v>0</v>
      </c>
      <c r="V24" s="92">
        <f>存量业务到期结构!Z23</f>
        <v>0</v>
      </c>
      <c r="W24" s="92">
        <f>存量业务到期结构!AA23</f>
        <v>0</v>
      </c>
      <c r="X24" s="92">
        <f>存量业务到期结构!AB23</f>
        <v>0</v>
      </c>
      <c r="Y24" s="92">
        <f>存量业务到期结构!AC23</f>
        <v>0</v>
      </c>
      <c r="Z24" s="92">
        <f>存量业务到期结构!AD23</f>
        <v>0</v>
      </c>
      <c r="AA24" s="92">
        <f>存量业务到期结构!AE23</f>
        <v>0</v>
      </c>
      <c r="AB24" s="92">
        <f>存量业务到期结构!AF23</f>
        <v>0</v>
      </c>
      <c r="AC24" s="92">
        <f>存量业务到期结构!AG23</f>
        <v>0</v>
      </c>
      <c r="AD24" s="92">
        <f>存量业务到期结构!AH23</f>
        <v>0</v>
      </c>
      <c r="AE24" s="92">
        <f>存量业务到期结构!AI23</f>
        <v>0</v>
      </c>
      <c r="AF24" s="92">
        <f>存量业务到期结构!AJ23</f>
        <v>0</v>
      </c>
      <c r="AG24" s="92">
        <f>存量业务到期结构!AK23</f>
        <v>0</v>
      </c>
      <c r="AH24" s="92">
        <f>存量业务到期结构!AL23</f>
        <v>0</v>
      </c>
      <c r="AI24" s="92">
        <f>存量业务到期结构!AM23</f>
        <v>0</v>
      </c>
      <c r="AJ24" s="92">
        <f>存量业务到期结构!AN23</f>
        <v>0</v>
      </c>
      <c r="AK24" s="92">
        <f>存量业务到期结构!AO23</f>
        <v>0</v>
      </c>
      <c r="AL24" s="92">
        <f>存量业务到期结构!AP23</f>
        <v>0</v>
      </c>
      <c r="AM24" s="92">
        <f>存量业务到期结构!AQ23</f>
        <v>0</v>
      </c>
      <c r="AN24" s="92">
        <f>存量业务到期结构!AR23</f>
        <v>0</v>
      </c>
      <c r="AO24" s="92">
        <f>存量业务到期结构!AS23</f>
        <v>0</v>
      </c>
      <c r="AP24" s="92">
        <f>存量业务到期结构!AT23</f>
        <v>0</v>
      </c>
      <c r="AR24" s="92">
        <f>存量业务到期收益率!C23</f>
        <v>3.1857757917741814</v>
      </c>
      <c r="AS24" s="92">
        <f>存量业务到期收益率!D23</f>
        <v>4.3668982035928101</v>
      </c>
      <c r="AT24" s="92">
        <f>存量业务到期收益率!E23</f>
        <v>4.1261677226277405</v>
      </c>
      <c r="AU24" s="92">
        <f>存量业务到期收益率!F23</f>
        <v>4.6246118000177798</v>
      </c>
      <c r="AV24" s="92">
        <f>存量业务到期收益率!G23</f>
        <v>4.0912937764705903</v>
      </c>
      <c r="AW24" s="92">
        <f>存量业务到期收益率!H23</f>
        <v>5.1666035471698102</v>
      </c>
      <c r="AX24" s="92">
        <f>存量业务到期收益率!I23</f>
        <v>5.6870780543187198</v>
      </c>
      <c r="AY24" s="92">
        <f>存量业务到期收益率!J23</f>
        <v>5.21653433763856</v>
      </c>
      <c r="AZ24" s="92">
        <f>存量业务到期收益率!K23</f>
        <v>4.9000000000000004</v>
      </c>
      <c r="BA24" s="92">
        <f>存量业务到期收益率!L23</f>
        <v>4.5354643802809003</v>
      </c>
      <c r="BB24" s="92">
        <f>存量业务到期收益率!M23</f>
        <v>4.2778250490105396</v>
      </c>
      <c r="BC24" s="92">
        <f>存量业务到期收益率!N23</f>
        <v>4.63670886075949</v>
      </c>
      <c r="BD24" s="92">
        <f>存量业务到期收益率!O23</f>
        <v>0</v>
      </c>
      <c r="BE24" s="92">
        <f>存量业务到期收益率!P23</f>
        <v>0</v>
      </c>
      <c r="BF24" s="92">
        <f>存量业务到期收益率!Q23</f>
        <v>0</v>
      </c>
      <c r="BG24" s="92">
        <f>存量业务到期收益率!R23</f>
        <v>0</v>
      </c>
      <c r="BH24" s="92">
        <f>存量业务到期收益率!S23</f>
        <v>0</v>
      </c>
      <c r="BI24" s="92">
        <f>存量业务到期收益率!T23</f>
        <v>0</v>
      </c>
      <c r="BJ24" s="92">
        <f>存量业务到期收益率!U23</f>
        <v>0</v>
      </c>
      <c r="BK24" s="92">
        <f>存量业务到期收益率!V23</f>
        <v>0</v>
      </c>
      <c r="BL24" s="92">
        <f>存量业务到期收益率!W23</f>
        <v>0</v>
      </c>
      <c r="BM24" s="92">
        <f>存量业务到期收益率!X23</f>
        <v>0</v>
      </c>
      <c r="BN24" s="92">
        <f>存量业务到期收益率!Y23</f>
        <v>0</v>
      </c>
      <c r="BO24" s="92">
        <f>存量业务到期收益率!Z23</f>
        <v>0</v>
      </c>
      <c r="BP24" s="92">
        <f>存量业务到期收益率!AA23</f>
        <v>0</v>
      </c>
      <c r="BQ24" s="92">
        <f>存量业务到期收益率!AB23</f>
        <v>0</v>
      </c>
      <c r="BR24" s="92">
        <f>存量业务到期收益率!AC23</f>
        <v>0</v>
      </c>
      <c r="BS24" s="92">
        <f>存量业务到期收益率!AD23</f>
        <v>0</v>
      </c>
      <c r="BT24" s="92">
        <f>存量业务到期收益率!AE23</f>
        <v>0</v>
      </c>
      <c r="BU24" s="92">
        <f>存量业务到期收益率!AF23</f>
        <v>0</v>
      </c>
      <c r="BV24" s="92">
        <f>存量业务到期收益率!AG23</f>
        <v>0</v>
      </c>
      <c r="BW24" s="92">
        <f>存量业务到期收益率!AH23</f>
        <v>0</v>
      </c>
      <c r="BX24" s="92">
        <f>存量业务到期收益率!AI23</f>
        <v>0</v>
      </c>
      <c r="BY24" s="92">
        <f>存量业务到期收益率!AJ23</f>
        <v>0</v>
      </c>
      <c r="BZ24" s="92">
        <f>存量业务到期收益率!AK23</f>
        <v>0</v>
      </c>
      <c r="CA24" s="92">
        <f>存量业务到期收益率!AL23</f>
        <v>0</v>
      </c>
      <c r="CB24" s="92">
        <f>存量业务到期收益率!AM23</f>
        <v>0</v>
      </c>
      <c r="CC24" s="92">
        <f>存量业务到期收益率!AN23</f>
        <v>0</v>
      </c>
      <c r="CD24" s="92">
        <f>存量业务到期收益率!AO23</f>
        <v>0</v>
      </c>
      <c r="CE24" s="92">
        <f>存量业务到期收益率!AP23</f>
        <v>0</v>
      </c>
      <c r="CF24" s="92">
        <f>存量业务到期收益率!AQ23</f>
        <v>0</v>
      </c>
      <c r="CH24" s="92">
        <f>B24*AR24/100/12*0.5+SUMPRODUCT(C24:$AP24,AS24:$CF24)/100/12</f>
        <v>3.4209904691446829</v>
      </c>
      <c r="CI24" s="92">
        <f>C24*AS24/100/12*0.5+SUMPRODUCT(D24:$AP24,AT24:$CF24)/100/12</f>
        <v>1.5449513399218673</v>
      </c>
      <c r="CJ24" s="92">
        <f>D24*AT24/100/12*0.5+SUMPRODUCT(E24:$AP24,AU24:$CF24)/100/12</f>
        <v>1.2752519695052005</v>
      </c>
      <c r="CK24" s="92">
        <f>E24*AU24/100/12*0.5+SUMPRODUCT(F24:$AP24,AV24:$CF24)/100/12</f>
        <v>1.0751164611380337</v>
      </c>
      <c r="CL24" s="92">
        <f>F24*AV24/100/12*0.5+SUMPRODUCT(G24:$AP24,AW24:$CF24)/100/12</f>
        <v>0.92029866256253379</v>
      </c>
      <c r="CM24" s="92">
        <f>G24*AW24/100/12*0.5+SUMPRODUCT(H24:$AP24,AX24:$CF24)/100/12</f>
        <v>0.73375284027086718</v>
      </c>
      <c r="CN24" s="92">
        <f>H24*AX24/100/12*0.5+SUMPRODUCT(I24:$AP24,AY24:$CF24)/100/12</f>
        <v>0.48637607242603387</v>
      </c>
      <c r="CO24" s="92">
        <f>I24*AY24/100/12*0.5+SUMPRODUCT(J24:$AP24,AZ24:$CF24)/100/12</f>
        <v>0.31415326937286731</v>
      </c>
      <c r="CP24" s="92">
        <f>J24*AZ24/100/12*0.5+SUMPRODUCT(K24:$AP24,BA24:$CF24)/100/12</f>
        <v>0.26296140583120059</v>
      </c>
      <c r="CQ24" s="92">
        <f>K24*BA24/100/12*0.5+SUMPRODUCT(L24:$AP24,BB24:$CF24)/100/12</f>
        <v>0.23699403641560027</v>
      </c>
      <c r="CR24" s="92">
        <f>L24*BB24/100/12*0.5+SUMPRODUCT(M24:$AP24,BC24:$CF24)/100/12</f>
        <v>0.12690083349999992</v>
      </c>
      <c r="CS24" s="92">
        <f>M24*BC24/100/12*0.5+SUMPRODUCT(N24:$AP24,BD24:$CF24)/100/12</f>
        <v>1.526249999999999E-2</v>
      </c>
      <c r="CT24" s="92">
        <f>N24*BD24/100/12*0.5+SUMPRODUCT(O24:$AP24,BE24:$CF24)/100/12</f>
        <v>0</v>
      </c>
      <c r="CU24" s="92">
        <f>O24*BE24/100/12*0.5+SUMPRODUCT(P24:$AP24,BF24:$CF24)/100/12</f>
        <v>0</v>
      </c>
      <c r="CV24" s="92">
        <f>P24*BF24/100/12*0.5+SUMPRODUCT(Q24:$AP24,BG24:$CF24)/100/12</f>
        <v>0</v>
      </c>
      <c r="CW24" s="92">
        <f>Q24*BG24/100/12*0.5+SUMPRODUCT(R24:$AP24,BH24:$CF24)/100/12</f>
        <v>0</v>
      </c>
      <c r="CX24" s="92">
        <f>R24*BH24/100/12*0.5+SUMPRODUCT(S24:$AP24,BI24:$CF24)/100/12</f>
        <v>0</v>
      </c>
      <c r="CY24" s="92">
        <f>S24*BI24/100/12*0.5+SUMPRODUCT(T24:$AP24,BJ24:$CF24)/100/12</f>
        <v>0</v>
      </c>
      <c r="CZ24" s="92">
        <f>T24*BJ24/100/12*0.5+SUMPRODUCT(U24:$AP24,BK24:$CF24)/100/12</f>
        <v>0</v>
      </c>
      <c r="DA24" s="92">
        <f>U24*BK24/100/12*0.5+SUMPRODUCT(V24:$AP24,BL24:$CF24)/100/12</f>
        <v>0</v>
      </c>
      <c r="DB24" s="92">
        <f>V24*BL24/100/12*0.5+SUMPRODUCT(W24:$AP24,BM24:$CF24)/100/12</f>
        <v>0</v>
      </c>
      <c r="DC24" s="92">
        <f>W24*BM24/100/12*0.5+SUMPRODUCT(X24:$AP24,BN24:$CF24)/100/12</f>
        <v>0</v>
      </c>
      <c r="DD24" s="92">
        <f>X24*BN24/100/12*0.5+SUMPRODUCT(Y24:$AP24,BO24:$CF24)/100/12</f>
        <v>0</v>
      </c>
      <c r="DE24" s="92">
        <f>Y24*BO24/100/12*0.5+SUMPRODUCT(Z24:$AP24,BP24:$CF24)/100/12</f>
        <v>0</v>
      </c>
      <c r="DF24" s="92">
        <f>Z24*BP24/100/12*0.5+SUMPRODUCT(AA24:$AP24,BQ24:$CF24)/100/12</f>
        <v>0</v>
      </c>
      <c r="DG24" s="92">
        <f>AA24*BQ24/100/12*0.5+SUMPRODUCT(AB24:$AP24,BR24:$CF24)/100/12</f>
        <v>0</v>
      </c>
      <c r="DH24" s="92">
        <f>AB24*BR24/100/12*0.5+SUMPRODUCT(AC24:$AP24,BS24:$CF24)/100/12</f>
        <v>0</v>
      </c>
      <c r="DI24" s="92">
        <f>AC24*BS24/100/12*0.5+SUMPRODUCT(AD24:$AP24,BT24:$CF24)/100/12</f>
        <v>0</v>
      </c>
      <c r="DJ24" s="92">
        <f>AD24*BT24/100/12*0.5+SUMPRODUCT(AE24:$AP24,BU24:$CF24)/100/12</f>
        <v>0</v>
      </c>
      <c r="DK24" s="92">
        <f>AE24*BU24/100/12*0.5+SUMPRODUCT(AF24:$AP24,BV24:$CF24)/100/12</f>
        <v>0</v>
      </c>
      <c r="DL24" s="92">
        <f>AF24*BV24/100/12*0.5+SUMPRODUCT(AG24:$AP24,BW24:$CF24)/100/12</f>
        <v>0</v>
      </c>
      <c r="DM24" s="92">
        <f>AG24*BW24/100/12*0.5+SUMPRODUCT(AH24:$AP24,BX24:$CF24)/100/12</f>
        <v>0</v>
      </c>
      <c r="DN24" s="92">
        <f>AH24*BX24/100/12*0.5+SUMPRODUCT(AI24:$AP24,BY24:$CF24)/100/12</f>
        <v>0</v>
      </c>
      <c r="DO24" s="92">
        <f>AI24*BY24/100/12*0.5+SUMPRODUCT(AJ24:$AP24,BZ24:$CF24)/100/12</f>
        <v>0</v>
      </c>
      <c r="DP24" s="92">
        <f>AJ24*BZ24/100/12*0.5+SUMPRODUCT(AK24:$AP24,CA24:$CF24)/100/12</f>
        <v>0</v>
      </c>
      <c r="DQ24" s="92">
        <f>AK24*CA24/100/12*0.5+SUMPRODUCT(AL24:$AP24,CB24:$CF24)/100/12</f>
        <v>0</v>
      </c>
      <c r="DR24" s="92">
        <f>AL24*CB24/100/12*0.5+SUMPRODUCT(AM24:$AP24,CC24:$CF24)/100/12</f>
        <v>0</v>
      </c>
      <c r="DS24" s="92">
        <f>AM24*CC24/100/12*0.5+SUMPRODUCT(AN24:$AP24,CD24:$CF24)/100/12</f>
        <v>0</v>
      </c>
      <c r="DT24" s="92">
        <f>AN24*CD24/100/12*0.5+SUMPRODUCT(AO24:$AP24,CE24:$CF24)/100/12</f>
        <v>0</v>
      </c>
      <c r="DU24" s="92">
        <f>AO24*CE24/100/12*0.5+SUMPRODUCT(AP24:$AP24,CF24:$CF24)/100/12</f>
        <v>0</v>
      </c>
    </row>
    <row r="25" spans="1:125" ht="15">
      <c r="A25" s="15" t="str">
        <f>存量业务到期结构!B24</f>
        <v>买入返售金融资产</v>
      </c>
      <c r="B25" s="75"/>
      <c r="C25" s="75"/>
      <c r="D25" s="75"/>
      <c r="E25" s="75"/>
      <c r="F25" s="75"/>
      <c r="G25" s="75"/>
      <c r="H25" s="75"/>
      <c r="I25" s="75"/>
      <c r="J25" s="75"/>
      <c r="K25" s="75"/>
      <c r="L25" s="75"/>
      <c r="M25" s="75"/>
      <c r="N25" s="75"/>
      <c r="O25" s="75"/>
      <c r="P25" s="75"/>
      <c r="Q25" s="75"/>
      <c r="R25" s="75"/>
      <c r="S25" s="75"/>
      <c r="T25" s="75"/>
      <c r="U25" s="75"/>
      <c r="V25" s="75"/>
      <c r="W25" s="75"/>
      <c r="X25" s="75"/>
      <c r="Y25" s="75"/>
      <c r="Z25" s="75"/>
      <c r="AA25" s="75"/>
      <c r="AB25" s="75"/>
      <c r="AC25" s="75"/>
      <c r="AD25" s="75"/>
      <c r="AE25" s="75"/>
      <c r="AF25" s="75"/>
      <c r="AG25" s="75"/>
      <c r="AH25" s="75"/>
      <c r="AI25" s="75"/>
      <c r="AJ25" s="75"/>
      <c r="AK25" s="75"/>
      <c r="AL25" s="75"/>
      <c r="AM25" s="75"/>
      <c r="AN25" s="75"/>
      <c r="AO25" s="75"/>
      <c r="AP25" s="75"/>
      <c r="AR25" s="75"/>
      <c r="AS25" s="75"/>
      <c r="AT25" s="75"/>
      <c r="AU25" s="75"/>
      <c r="AV25" s="75"/>
      <c r="AW25" s="75"/>
      <c r="AX25" s="75"/>
      <c r="AY25" s="75"/>
      <c r="AZ25" s="75"/>
      <c r="BA25" s="75"/>
      <c r="BB25" s="75"/>
      <c r="BC25" s="75"/>
      <c r="BD25" s="75"/>
      <c r="BE25" s="75"/>
      <c r="BF25" s="75"/>
      <c r="BG25" s="75"/>
      <c r="BH25" s="75"/>
      <c r="BI25" s="75"/>
      <c r="BJ25" s="75"/>
      <c r="BK25" s="75"/>
      <c r="BL25" s="75"/>
      <c r="BM25" s="75"/>
      <c r="BN25" s="75"/>
      <c r="BO25" s="75"/>
      <c r="BP25" s="75"/>
      <c r="BQ25" s="75"/>
      <c r="BR25" s="75"/>
      <c r="BS25" s="75"/>
      <c r="BT25" s="75"/>
      <c r="BU25" s="75"/>
      <c r="BV25" s="75"/>
      <c r="BW25" s="75"/>
      <c r="BX25" s="75"/>
      <c r="BY25" s="75"/>
      <c r="BZ25" s="75"/>
      <c r="CA25" s="75"/>
      <c r="CB25" s="75"/>
      <c r="CC25" s="75"/>
      <c r="CD25" s="75"/>
      <c r="CE25" s="75"/>
      <c r="CF25" s="75"/>
      <c r="CH25" s="75">
        <f t="shared" ref="CH25:DU25" si="10">CH26+CH27+CH28+CH29</f>
        <v>3.237726562628596</v>
      </c>
      <c r="CI25" s="75">
        <f t="shared" si="10"/>
        <v>0.30153486427266679</v>
      </c>
      <c r="CJ25" s="75">
        <f t="shared" si="10"/>
        <v>0</v>
      </c>
      <c r="CK25" s="75">
        <f t="shared" si="10"/>
        <v>0</v>
      </c>
      <c r="CL25" s="75">
        <f t="shared" si="10"/>
        <v>0</v>
      </c>
      <c r="CM25" s="75">
        <f t="shared" si="10"/>
        <v>0</v>
      </c>
      <c r="CN25" s="75">
        <f t="shared" si="10"/>
        <v>0</v>
      </c>
      <c r="CO25" s="75">
        <f t="shared" si="10"/>
        <v>0</v>
      </c>
      <c r="CP25" s="75">
        <f t="shared" si="10"/>
        <v>0</v>
      </c>
      <c r="CQ25" s="75">
        <f t="shared" si="10"/>
        <v>0</v>
      </c>
      <c r="CR25" s="75">
        <f t="shared" si="10"/>
        <v>0</v>
      </c>
      <c r="CS25" s="75">
        <f t="shared" si="10"/>
        <v>0</v>
      </c>
      <c r="CT25" s="75">
        <f t="shared" si="10"/>
        <v>0</v>
      </c>
      <c r="CU25" s="75">
        <f t="shared" si="10"/>
        <v>0</v>
      </c>
      <c r="CV25" s="75">
        <f t="shared" si="10"/>
        <v>0</v>
      </c>
      <c r="CW25" s="75">
        <f t="shared" si="10"/>
        <v>0</v>
      </c>
      <c r="CX25" s="75">
        <f t="shared" si="10"/>
        <v>0</v>
      </c>
      <c r="CY25" s="75">
        <f t="shared" si="10"/>
        <v>0</v>
      </c>
      <c r="CZ25" s="75">
        <f t="shared" si="10"/>
        <v>0</v>
      </c>
      <c r="DA25" s="75">
        <f t="shared" si="10"/>
        <v>0</v>
      </c>
      <c r="DB25" s="75">
        <f t="shared" si="10"/>
        <v>0</v>
      </c>
      <c r="DC25" s="75">
        <f t="shared" si="10"/>
        <v>0</v>
      </c>
      <c r="DD25" s="75">
        <f t="shared" si="10"/>
        <v>0</v>
      </c>
      <c r="DE25" s="75">
        <f t="shared" si="10"/>
        <v>0</v>
      </c>
      <c r="DF25" s="75">
        <f t="shared" si="10"/>
        <v>0</v>
      </c>
      <c r="DG25" s="75">
        <f t="shared" si="10"/>
        <v>0</v>
      </c>
      <c r="DH25" s="75">
        <f t="shared" si="10"/>
        <v>0</v>
      </c>
      <c r="DI25" s="75">
        <f t="shared" si="10"/>
        <v>0</v>
      </c>
      <c r="DJ25" s="75">
        <f t="shared" si="10"/>
        <v>0</v>
      </c>
      <c r="DK25" s="75">
        <f t="shared" si="10"/>
        <v>0</v>
      </c>
      <c r="DL25" s="75">
        <f t="shared" si="10"/>
        <v>0</v>
      </c>
      <c r="DM25" s="75">
        <f t="shared" si="10"/>
        <v>0</v>
      </c>
      <c r="DN25" s="75">
        <f t="shared" si="10"/>
        <v>0</v>
      </c>
      <c r="DO25" s="75">
        <f t="shared" si="10"/>
        <v>0</v>
      </c>
      <c r="DP25" s="75">
        <f t="shared" si="10"/>
        <v>0</v>
      </c>
      <c r="DQ25" s="75">
        <f t="shared" si="10"/>
        <v>0</v>
      </c>
      <c r="DR25" s="75">
        <f t="shared" si="10"/>
        <v>0</v>
      </c>
      <c r="DS25" s="75">
        <f t="shared" si="10"/>
        <v>0</v>
      </c>
      <c r="DT25" s="75">
        <f t="shared" si="10"/>
        <v>0</v>
      </c>
      <c r="DU25" s="75">
        <f t="shared" si="10"/>
        <v>0</v>
      </c>
    </row>
    <row r="26" spans="1:125" ht="16.5">
      <c r="A26" s="17" t="str">
        <f>存量业务到期结构!B25</f>
        <v>买入返售债券</v>
      </c>
      <c r="B26" s="92">
        <f>存量业务到期结构!F25</f>
        <v>2343.2721900000001</v>
      </c>
      <c r="C26" s="92">
        <f>存量业务到期结构!G25</f>
        <v>221.63338999999999</v>
      </c>
      <c r="D26" s="92">
        <f>存量业务到期结构!H25</f>
        <v>0</v>
      </c>
      <c r="E26" s="92">
        <f>存量业务到期结构!I25</f>
        <v>0</v>
      </c>
      <c r="F26" s="92">
        <f>存量业务到期结构!J25</f>
        <v>0</v>
      </c>
      <c r="G26" s="92">
        <f>存量业务到期结构!K25</f>
        <v>0</v>
      </c>
      <c r="H26" s="92">
        <f>存量业务到期结构!L25</f>
        <v>0</v>
      </c>
      <c r="I26" s="92">
        <f>存量业务到期结构!M25</f>
        <v>0</v>
      </c>
      <c r="J26" s="92">
        <f>存量业务到期结构!N25</f>
        <v>0</v>
      </c>
      <c r="K26" s="92">
        <f>存量业务到期结构!O25</f>
        <v>0</v>
      </c>
      <c r="L26" s="92">
        <f>存量业务到期结构!P25</f>
        <v>0</v>
      </c>
      <c r="M26" s="92">
        <f>存量业务到期结构!Q25</f>
        <v>0</v>
      </c>
      <c r="N26" s="92">
        <f>存量业务到期结构!R25</f>
        <v>0</v>
      </c>
      <c r="O26" s="92">
        <f>存量业务到期结构!S25</f>
        <v>0</v>
      </c>
      <c r="P26" s="92">
        <f>存量业务到期结构!T25</f>
        <v>0</v>
      </c>
      <c r="Q26" s="92">
        <f>存量业务到期结构!U25</f>
        <v>0</v>
      </c>
      <c r="R26" s="92">
        <f>存量业务到期结构!V25</f>
        <v>0</v>
      </c>
      <c r="S26" s="92">
        <f>存量业务到期结构!W25</f>
        <v>0</v>
      </c>
      <c r="T26" s="92">
        <f>存量业务到期结构!X25</f>
        <v>0</v>
      </c>
      <c r="U26" s="92">
        <f>存量业务到期结构!Y25</f>
        <v>0</v>
      </c>
      <c r="V26" s="92">
        <f>存量业务到期结构!Z25</f>
        <v>0</v>
      </c>
      <c r="W26" s="92">
        <f>存量业务到期结构!AA25</f>
        <v>0</v>
      </c>
      <c r="X26" s="92">
        <f>存量业务到期结构!AB25</f>
        <v>0</v>
      </c>
      <c r="Y26" s="92">
        <f>存量业务到期结构!AC25</f>
        <v>0</v>
      </c>
      <c r="Z26" s="92">
        <f>存量业务到期结构!AD25</f>
        <v>0</v>
      </c>
      <c r="AA26" s="92">
        <f>存量业务到期结构!AE25</f>
        <v>0</v>
      </c>
      <c r="AB26" s="92">
        <f>存量业务到期结构!AF25</f>
        <v>0</v>
      </c>
      <c r="AC26" s="92">
        <f>存量业务到期结构!AG25</f>
        <v>0</v>
      </c>
      <c r="AD26" s="92">
        <f>存量业务到期结构!AH25</f>
        <v>0</v>
      </c>
      <c r="AE26" s="92">
        <f>存量业务到期结构!AI25</f>
        <v>0</v>
      </c>
      <c r="AF26" s="92">
        <f>存量业务到期结构!AJ25</f>
        <v>0</v>
      </c>
      <c r="AG26" s="92">
        <f>存量业务到期结构!AK25</f>
        <v>0</v>
      </c>
      <c r="AH26" s="92">
        <f>存量业务到期结构!AL25</f>
        <v>0</v>
      </c>
      <c r="AI26" s="92">
        <f>存量业务到期结构!AM25</f>
        <v>0</v>
      </c>
      <c r="AJ26" s="92">
        <f>存量业务到期结构!AN25</f>
        <v>0</v>
      </c>
      <c r="AK26" s="92">
        <f>存量业务到期结构!AO25</f>
        <v>0</v>
      </c>
      <c r="AL26" s="92">
        <f>存量业务到期结构!AP25</f>
        <v>0</v>
      </c>
      <c r="AM26" s="92">
        <f>存量业务到期结构!AQ25</f>
        <v>0</v>
      </c>
      <c r="AN26" s="92">
        <f>存量业务到期结构!AR25</f>
        <v>0</v>
      </c>
      <c r="AO26" s="92">
        <f>存量业务到期结构!AS25</f>
        <v>0</v>
      </c>
      <c r="AP26" s="92">
        <f>存量业务到期结构!AT25</f>
        <v>0</v>
      </c>
      <c r="AR26" s="92">
        <f>存量业务到期收益率!C25</f>
        <v>2.6603672253662398</v>
      </c>
      <c r="AS26" s="92">
        <f>存量业务到期收益率!D25</f>
        <v>3.1610830976523903</v>
      </c>
      <c r="AT26" s="92">
        <f>存量业务到期收益率!E25</f>
        <v>0</v>
      </c>
      <c r="AU26" s="92">
        <f>存量业务到期收益率!F25</f>
        <v>0</v>
      </c>
      <c r="AV26" s="92">
        <f>存量业务到期收益率!G25</f>
        <v>0</v>
      </c>
      <c r="AW26" s="92">
        <f>存量业务到期收益率!H25</f>
        <v>0</v>
      </c>
      <c r="AX26" s="92">
        <f>存量业务到期收益率!I25</f>
        <v>0</v>
      </c>
      <c r="AY26" s="92">
        <f>存量业务到期收益率!J25</f>
        <v>0</v>
      </c>
      <c r="AZ26" s="92">
        <f>存量业务到期收益率!K25</f>
        <v>0</v>
      </c>
      <c r="BA26" s="92">
        <f>存量业务到期收益率!L25</f>
        <v>0</v>
      </c>
      <c r="BB26" s="92">
        <f>存量业务到期收益率!M25</f>
        <v>0</v>
      </c>
      <c r="BC26" s="92">
        <f>存量业务到期收益率!N25</f>
        <v>0</v>
      </c>
      <c r="BD26" s="92">
        <f>存量业务到期收益率!O25</f>
        <v>0</v>
      </c>
      <c r="BE26" s="92">
        <f>存量业务到期收益率!P25</f>
        <v>0</v>
      </c>
      <c r="BF26" s="92">
        <f>存量业务到期收益率!Q25</f>
        <v>0</v>
      </c>
      <c r="BG26" s="92">
        <f>存量业务到期收益率!R25</f>
        <v>0</v>
      </c>
      <c r="BH26" s="92">
        <f>存量业务到期收益率!S25</f>
        <v>0</v>
      </c>
      <c r="BI26" s="92">
        <f>存量业务到期收益率!T25</f>
        <v>0</v>
      </c>
      <c r="BJ26" s="92">
        <f>存量业务到期收益率!U25</f>
        <v>0</v>
      </c>
      <c r="BK26" s="92">
        <f>存量业务到期收益率!V25</f>
        <v>0</v>
      </c>
      <c r="BL26" s="92">
        <f>存量业务到期收益率!W25</f>
        <v>0</v>
      </c>
      <c r="BM26" s="92">
        <f>存量业务到期收益率!X25</f>
        <v>0</v>
      </c>
      <c r="BN26" s="92">
        <f>存量业务到期收益率!Y25</f>
        <v>0</v>
      </c>
      <c r="BO26" s="92">
        <f>存量业务到期收益率!Z25</f>
        <v>0</v>
      </c>
      <c r="BP26" s="92">
        <f>存量业务到期收益率!AA25</f>
        <v>0</v>
      </c>
      <c r="BQ26" s="92">
        <f>存量业务到期收益率!AB25</f>
        <v>0</v>
      </c>
      <c r="BR26" s="92">
        <f>存量业务到期收益率!AC25</f>
        <v>0</v>
      </c>
      <c r="BS26" s="92">
        <f>存量业务到期收益率!AD25</f>
        <v>0</v>
      </c>
      <c r="BT26" s="92">
        <f>存量业务到期收益率!AE25</f>
        <v>0</v>
      </c>
      <c r="BU26" s="92">
        <f>存量业务到期收益率!AF25</f>
        <v>0</v>
      </c>
      <c r="BV26" s="92">
        <f>存量业务到期收益率!AG25</f>
        <v>0</v>
      </c>
      <c r="BW26" s="92">
        <f>存量业务到期收益率!AH25</f>
        <v>0</v>
      </c>
      <c r="BX26" s="92">
        <f>存量业务到期收益率!AI25</f>
        <v>0</v>
      </c>
      <c r="BY26" s="92">
        <f>存量业务到期收益率!AJ25</f>
        <v>0</v>
      </c>
      <c r="BZ26" s="92">
        <f>存量业务到期收益率!AK25</f>
        <v>0</v>
      </c>
      <c r="CA26" s="92">
        <f>存量业务到期收益率!AL25</f>
        <v>0</v>
      </c>
      <c r="CB26" s="92">
        <f>存量业务到期收益率!AM25</f>
        <v>0</v>
      </c>
      <c r="CC26" s="92">
        <f>存量业务到期收益率!AN25</f>
        <v>0</v>
      </c>
      <c r="CD26" s="92">
        <f>存量业务到期收益率!AO25</f>
        <v>0</v>
      </c>
      <c r="CE26" s="92">
        <f>存量业务到期收益率!AP25</f>
        <v>0</v>
      </c>
      <c r="CF26" s="92">
        <f>存量业务到期收益率!AQ25</f>
        <v>0</v>
      </c>
      <c r="CH26" s="92">
        <f>B26*AR26/100/12*0.5+SUMPRODUCT(C26:$AP26,AS26:$CF26)/100/12</f>
        <v>3.181319858498739</v>
      </c>
      <c r="CI26" s="92">
        <f>C26*AS26/100/12*0.5+SUMPRODUCT(D26:$AP26,AT26:$CF26)/100/12</f>
        <v>0.29191731791850012</v>
      </c>
      <c r="CJ26" s="92">
        <f>D26*AT26/100/12*0.5+SUMPRODUCT(E26:$AP26,AU26:$CF26)/100/12</f>
        <v>0</v>
      </c>
      <c r="CK26" s="92">
        <f>E26*AU26/100/12*0.5+SUMPRODUCT(F26:$AP26,AV26:$CF26)/100/12</f>
        <v>0</v>
      </c>
      <c r="CL26" s="92">
        <f>F26*AV26/100/12*0.5+SUMPRODUCT(G26:$AP26,AW26:$CF26)/100/12</f>
        <v>0</v>
      </c>
      <c r="CM26" s="92">
        <f>G26*AW26/100/12*0.5+SUMPRODUCT(H26:$AP26,AX26:$CF26)/100/12</f>
        <v>0</v>
      </c>
      <c r="CN26" s="92">
        <f>H26*AX26/100/12*0.5+SUMPRODUCT(I26:$AP26,AY26:$CF26)/100/12</f>
        <v>0</v>
      </c>
      <c r="CO26" s="92">
        <f>I26*AY26/100/12*0.5+SUMPRODUCT(J26:$AP26,AZ26:$CF26)/100/12</f>
        <v>0</v>
      </c>
      <c r="CP26" s="92">
        <f>J26*AZ26/100/12*0.5+SUMPRODUCT(K26:$AP26,BA26:$CF26)/100/12</f>
        <v>0</v>
      </c>
      <c r="CQ26" s="92">
        <f>K26*BA26/100/12*0.5+SUMPRODUCT(L26:$AP26,BB26:$CF26)/100/12</f>
        <v>0</v>
      </c>
      <c r="CR26" s="92">
        <f>L26*BB26/100/12*0.5+SUMPRODUCT(M26:$AP26,BC26:$CF26)/100/12</f>
        <v>0</v>
      </c>
      <c r="CS26" s="92">
        <f>M26*BC26/100/12*0.5+SUMPRODUCT(N26:$AP26,BD26:$CF26)/100/12</f>
        <v>0</v>
      </c>
      <c r="CT26" s="92">
        <f>N26*BD26/100/12*0.5+SUMPRODUCT(O26:$AP26,BE26:$CF26)/100/12</f>
        <v>0</v>
      </c>
      <c r="CU26" s="92">
        <f>O26*BE26/100/12*0.5+SUMPRODUCT(P26:$AP26,BF26:$CF26)/100/12</f>
        <v>0</v>
      </c>
      <c r="CV26" s="92">
        <f>P26*BF26/100/12*0.5+SUMPRODUCT(Q26:$AP26,BG26:$CF26)/100/12</f>
        <v>0</v>
      </c>
      <c r="CW26" s="92">
        <f>Q26*BG26/100/12*0.5+SUMPRODUCT(R26:$AP26,BH26:$CF26)/100/12</f>
        <v>0</v>
      </c>
      <c r="CX26" s="92">
        <f>R26*BH26/100/12*0.5+SUMPRODUCT(S26:$AP26,BI26:$CF26)/100/12</f>
        <v>0</v>
      </c>
      <c r="CY26" s="92">
        <f>S26*BI26/100/12*0.5+SUMPRODUCT(T26:$AP26,BJ26:$CF26)/100/12</f>
        <v>0</v>
      </c>
      <c r="CZ26" s="92">
        <f>T26*BJ26/100/12*0.5+SUMPRODUCT(U26:$AP26,BK26:$CF26)/100/12</f>
        <v>0</v>
      </c>
      <c r="DA26" s="92">
        <f>U26*BK26/100/12*0.5+SUMPRODUCT(V26:$AP26,BL26:$CF26)/100/12</f>
        <v>0</v>
      </c>
      <c r="DB26" s="92">
        <f>V26*BL26/100/12*0.5+SUMPRODUCT(W26:$AP26,BM26:$CF26)/100/12</f>
        <v>0</v>
      </c>
      <c r="DC26" s="92">
        <f>W26*BM26/100/12*0.5+SUMPRODUCT(X26:$AP26,BN26:$CF26)/100/12</f>
        <v>0</v>
      </c>
      <c r="DD26" s="92">
        <f>X26*BN26/100/12*0.5+SUMPRODUCT(Y26:$AP26,BO26:$CF26)/100/12</f>
        <v>0</v>
      </c>
      <c r="DE26" s="92">
        <f>Y26*BO26/100/12*0.5+SUMPRODUCT(Z26:$AP26,BP26:$CF26)/100/12</f>
        <v>0</v>
      </c>
      <c r="DF26" s="92">
        <f>Z26*BP26/100/12*0.5+SUMPRODUCT(AA26:$AP26,BQ26:$CF26)/100/12</f>
        <v>0</v>
      </c>
      <c r="DG26" s="92">
        <f>AA26*BQ26/100/12*0.5+SUMPRODUCT(AB26:$AP26,BR26:$CF26)/100/12</f>
        <v>0</v>
      </c>
      <c r="DH26" s="92">
        <f>AB26*BR26/100/12*0.5+SUMPRODUCT(AC26:$AP26,BS26:$CF26)/100/12</f>
        <v>0</v>
      </c>
      <c r="DI26" s="92">
        <f>AC26*BS26/100/12*0.5+SUMPRODUCT(AD26:$AP26,BT26:$CF26)/100/12</f>
        <v>0</v>
      </c>
      <c r="DJ26" s="92">
        <f>AD26*BT26/100/12*0.5+SUMPRODUCT(AE26:$AP26,BU26:$CF26)/100/12</f>
        <v>0</v>
      </c>
      <c r="DK26" s="92">
        <f>AE26*BU26/100/12*0.5+SUMPRODUCT(AF26:$AP26,BV26:$CF26)/100/12</f>
        <v>0</v>
      </c>
      <c r="DL26" s="92">
        <f>AF26*BV26/100/12*0.5+SUMPRODUCT(AG26:$AP26,BW26:$CF26)/100/12</f>
        <v>0</v>
      </c>
      <c r="DM26" s="92">
        <f>AG26*BW26/100/12*0.5+SUMPRODUCT(AH26:$AP26,BX26:$CF26)/100/12</f>
        <v>0</v>
      </c>
      <c r="DN26" s="92">
        <f>AH26*BX26/100/12*0.5+SUMPRODUCT(AI26:$AP26,BY26:$CF26)/100/12</f>
        <v>0</v>
      </c>
      <c r="DO26" s="92">
        <f>AI26*BY26/100/12*0.5+SUMPRODUCT(AJ26:$AP26,BZ26:$CF26)/100/12</f>
        <v>0</v>
      </c>
      <c r="DP26" s="92">
        <f>AJ26*BZ26/100/12*0.5+SUMPRODUCT(AK26:$AP26,CA26:$CF26)/100/12</f>
        <v>0</v>
      </c>
      <c r="DQ26" s="92">
        <f>AK26*CA26/100/12*0.5+SUMPRODUCT(AL26:$AP26,CB26:$CF26)/100/12</f>
        <v>0</v>
      </c>
      <c r="DR26" s="92">
        <f>AL26*CB26/100/12*0.5+SUMPRODUCT(AM26:$AP26,CC26:$CF26)/100/12</f>
        <v>0</v>
      </c>
      <c r="DS26" s="92">
        <f>AM26*CC26/100/12*0.5+SUMPRODUCT(AN26:$AP26,CD26:$CF26)/100/12</f>
        <v>0</v>
      </c>
      <c r="DT26" s="92">
        <f>AN26*CD26/100/12*0.5+SUMPRODUCT(AO26:$AP26,CE26:$CF26)/100/12</f>
        <v>0</v>
      </c>
      <c r="DU26" s="92">
        <f>AO26*CE26/100/12*0.5+SUMPRODUCT(AP26:$AP26,CF26:$CF26)/100/12</f>
        <v>0</v>
      </c>
    </row>
    <row r="27" spans="1:125" ht="16.5">
      <c r="A27" s="17" t="str">
        <f>存量业务到期结构!B26</f>
        <v>买入返售贷款</v>
      </c>
      <c r="B27" s="92">
        <f>存量业务到期结构!F26</f>
        <v>0</v>
      </c>
      <c r="C27" s="92">
        <f>存量业务到期结构!G26</f>
        <v>0</v>
      </c>
      <c r="D27" s="92">
        <f>存量业务到期结构!H26</f>
        <v>0</v>
      </c>
      <c r="E27" s="92">
        <f>存量业务到期结构!I26</f>
        <v>0</v>
      </c>
      <c r="F27" s="92">
        <f>存量业务到期结构!J26</f>
        <v>0</v>
      </c>
      <c r="G27" s="92">
        <f>存量业务到期结构!K26</f>
        <v>0</v>
      </c>
      <c r="H27" s="92">
        <f>存量业务到期结构!L26</f>
        <v>0</v>
      </c>
      <c r="I27" s="92">
        <f>存量业务到期结构!M26</f>
        <v>0</v>
      </c>
      <c r="J27" s="92">
        <f>存量业务到期结构!N26</f>
        <v>0</v>
      </c>
      <c r="K27" s="92">
        <f>存量业务到期结构!O26</f>
        <v>0</v>
      </c>
      <c r="L27" s="92">
        <f>存量业务到期结构!P26</f>
        <v>0</v>
      </c>
      <c r="M27" s="92">
        <f>存量业务到期结构!Q26</f>
        <v>0</v>
      </c>
      <c r="N27" s="92">
        <f>存量业务到期结构!R26</f>
        <v>0</v>
      </c>
      <c r="O27" s="92">
        <f>存量业务到期结构!S26</f>
        <v>0</v>
      </c>
      <c r="P27" s="92">
        <f>存量业务到期结构!T26</f>
        <v>0</v>
      </c>
      <c r="Q27" s="92">
        <f>存量业务到期结构!U26</f>
        <v>0</v>
      </c>
      <c r="R27" s="92">
        <f>存量业务到期结构!V26</f>
        <v>0</v>
      </c>
      <c r="S27" s="92">
        <f>存量业务到期结构!W26</f>
        <v>0</v>
      </c>
      <c r="T27" s="92">
        <f>存量业务到期结构!X26</f>
        <v>0</v>
      </c>
      <c r="U27" s="92">
        <f>存量业务到期结构!Y26</f>
        <v>0</v>
      </c>
      <c r="V27" s="92">
        <f>存量业务到期结构!Z26</f>
        <v>0</v>
      </c>
      <c r="W27" s="92">
        <f>存量业务到期结构!AA26</f>
        <v>0</v>
      </c>
      <c r="X27" s="92">
        <f>存量业务到期结构!AB26</f>
        <v>0</v>
      </c>
      <c r="Y27" s="92">
        <f>存量业务到期结构!AC26</f>
        <v>0</v>
      </c>
      <c r="Z27" s="92">
        <f>存量业务到期结构!AD26</f>
        <v>0</v>
      </c>
      <c r="AA27" s="92">
        <f>存量业务到期结构!AE26</f>
        <v>0</v>
      </c>
      <c r="AB27" s="92">
        <f>存量业务到期结构!AF26</f>
        <v>0</v>
      </c>
      <c r="AC27" s="92">
        <f>存量业务到期结构!AG26</f>
        <v>0</v>
      </c>
      <c r="AD27" s="92">
        <f>存量业务到期结构!AH26</f>
        <v>0</v>
      </c>
      <c r="AE27" s="92">
        <f>存量业务到期结构!AI26</f>
        <v>0</v>
      </c>
      <c r="AF27" s="92">
        <f>存量业务到期结构!AJ26</f>
        <v>0</v>
      </c>
      <c r="AG27" s="92">
        <f>存量业务到期结构!AK26</f>
        <v>0</v>
      </c>
      <c r="AH27" s="92">
        <f>存量业务到期结构!AL26</f>
        <v>0</v>
      </c>
      <c r="AI27" s="92">
        <f>存量业务到期结构!AM26</f>
        <v>0</v>
      </c>
      <c r="AJ27" s="92">
        <f>存量业务到期结构!AN26</f>
        <v>0</v>
      </c>
      <c r="AK27" s="92">
        <f>存量业务到期结构!AO26</f>
        <v>0</v>
      </c>
      <c r="AL27" s="92">
        <f>存量业务到期结构!AP26</f>
        <v>0</v>
      </c>
      <c r="AM27" s="92">
        <f>存量业务到期结构!AQ26</f>
        <v>0</v>
      </c>
      <c r="AN27" s="92">
        <f>存量业务到期结构!AR26</f>
        <v>0</v>
      </c>
      <c r="AO27" s="92">
        <f>存量业务到期结构!AS26</f>
        <v>0</v>
      </c>
      <c r="AP27" s="92">
        <f>存量业务到期结构!AT26</f>
        <v>0</v>
      </c>
      <c r="AR27" s="92">
        <f>存量业务到期收益率!C26</f>
        <v>0</v>
      </c>
      <c r="AS27" s="92">
        <f>存量业务到期收益率!D26</f>
        <v>0</v>
      </c>
      <c r="AT27" s="92">
        <f>存量业务到期收益率!E26</f>
        <v>0</v>
      </c>
      <c r="AU27" s="92">
        <f>存量业务到期收益率!F26</f>
        <v>0</v>
      </c>
      <c r="AV27" s="92">
        <f>存量业务到期收益率!G26</f>
        <v>0</v>
      </c>
      <c r="AW27" s="92">
        <f>存量业务到期收益率!H26</f>
        <v>0</v>
      </c>
      <c r="AX27" s="92">
        <f>存量业务到期收益率!I26</f>
        <v>0</v>
      </c>
      <c r="AY27" s="92">
        <f>存量业务到期收益率!J26</f>
        <v>0</v>
      </c>
      <c r="AZ27" s="92">
        <f>存量业务到期收益率!K26</f>
        <v>0</v>
      </c>
      <c r="BA27" s="92">
        <f>存量业务到期收益率!L26</f>
        <v>0</v>
      </c>
      <c r="BB27" s="92">
        <f>存量业务到期收益率!M26</f>
        <v>0</v>
      </c>
      <c r="BC27" s="92">
        <f>存量业务到期收益率!N26</f>
        <v>0</v>
      </c>
      <c r="BD27" s="92">
        <f>存量业务到期收益率!O26</f>
        <v>0</v>
      </c>
      <c r="BE27" s="92">
        <f>存量业务到期收益率!P26</f>
        <v>0</v>
      </c>
      <c r="BF27" s="92">
        <f>存量业务到期收益率!Q26</f>
        <v>0</v>
      </c>
      <c r="BG27" s="92">
        <f>存量业务到期收益率!R26</f>
        <v>0</v>
      </c>
      <c r="BH27" s="92">
        <f>存量业务到期收益率!S26</f>
        <v>0</v>
      </c>
      <c r="BI27" s="92">
        <f>存量业务到期收益率!T26</f>
        <v>0</v>
      </c>
      <c r="BJ27" s="92">
        <f>存量业务到期收益率!U26</f>
        <v>0</v>
      </c>
      <c r="BK27" s="92">
        <f>存量业务到期收益率!V26</f>
        <v>0</v>
      </c>
      <c r="BL27" s="92">
        <f>存量业务到期收益率!W26</f>
        <v>0</v>
      </c>
      <c r="BM27" s="92">
        <f>存量业务到期收益率!X26</f>
        <v>0</v>
      </c>
      <c r="BN27" s="92">
        <f>存量业务到期收益率!Y26</f>
        <v>0</v>
      </c>
      <c r="BO27" s="92">
        <f>存量业务到期收益率!Z26</f>
        <v>0</v>
      </c>
      <c r="BP27" s="92">
        <f>存量业务到期收益率!AA26</f>
        <v>0</v>
      </c>
      <c r="BQ27" s="92">
        <f>存量业务到期收益率!AB26</f>
        <v>0</v>
      </c>
      <c r="BR27" s="92">
        <f>存量业务到期收益率!AC26</f>
        <v>0</v>
      </c>
      <c r="BS27" s="92">
        <f>存量业务到期收益率!AD26</f>
        <v>0</v>
      </c>
      <c r="BT27" s="92">
        <f>存量业务到期收益率!AE26</f>
        <v>0</v>
      </c>
      <c r="BU27" s="92">
        <f>存量业务到期收益率!AF26</f>
        <v>0</v>
      </c>
      <c r="BV27" s="92">
        <f>存量业务到期收益率!AG26</f>
        <v>0</v>
      </c>
      <c r="BW27" s="92">
        <f>存量业务到期收益率!AH26</f>
        <v>0</v>
      </c>
      <c r="BX27" s="92">
        <f>存量业务到期收益率!AI26</f>
        <v>0</v>
      </c>
      <c r="BY27" s="92">
        <f>存量业务到期收益率!AJ26</f>
        <v>0</v>
      </c>
      <c r="BZ27" s="92">
        <f>存量业务到期收益率!AK26</f>
        <v>0</v>
      </c>
      <c r="CA27" s="92">
        <f>存量业务到期收益率!AL26</f>
        <v>0</v>
      </c>
      <c r="CB27" s="92">
        <f>存量业务到期收益率!AM26</f>
        <v>0</v>
      </c>
      <c r="CC27" s="92">
        <f>存量业务到期收益率!AN26</f>
        <v>0</v>
      </c>
      <c r="CD27" s="92">
        <f>存量业务到期收益率!AO26</f>
        <v>0</v>
      </c>
      <c r="CE27" s="92">
        <f>存量业务到期收益率!AP26</f>
        <v>0</v>
      </c>
      <c r="CF27" s="92">
        <f>存量业务到期收益率!AQ26</f>
        <v>0</v>
      </c>
      <c r="CH27" s="92">
        <f>B27*AR27/100/12*0.5+SUMPRODUCT(C27:$AP27,AS27:$CF27)/100/12</f>
        <v>0</v>
      </c>
      <c r="CI27" s="92">
        <f>C27*AS27/100/12*0.5+SUMPRODUCT(D27:$AP27,AT27:$CF27)/100/12</f>
        <v>0</v>
      </c>
      <c r="CJ27" s="92">
        <f>D27*AT27/100/12*0.5+SUMPRODUCT(E27:$AP27,AU27:$CF27)/100/12</f>
        <v>0</v>
      </c>
      <c r="CK27" s="92">
        <f>E27*AU27/100/12*0.5+SUMPRODUCT(F27:$AP27,AV27:$CF27)/100/12</f>
        <v>0</v>
      </c>
      <c r="CL27" s="92">
        <f>F27*AV27/100/12*0.5+SUMPRODUCT(G27:$AP27,AW27:$CF27)/100/12</f>
        <v>0</v>
      </c>
      <c r="CM27" s="92">
        <f>G27*AW27/100/12*0.5+SUMPRODUCT(H27:$AP27,AX27:$CF27)/100/12</f>
        <v>0</v>
      </c>
      <c r="CN27" s="92">
        <f>H27*AX27/100/12*0.5+SUMPRODUCT(I27:$AP27,AY27:$CF27)/100/12</f>
        <v>0</v>
      </c>
      <c r="CO27" s="92">
        <f>I27*AY27/100/12*0.5+SUMPRODUCT(J27:$AP27,AZ27:$CF27)/100/12</f>
        <v>0</v>
      </c>
      <c r="CP27" s="92">
        <f>J27*AZ27/100/12*0.5+SUMPRODUCT(K27:$AP27,BA27:$CF27)/100/12</f>
        <v>0</v>
      </c>
      <c r="CQ27" s="92">
        <f>K27*BA27/100/12*0.5+SUMPRODUCT(L27:$AP27,BB27:$CF27)/100/12</f>
        <v>0</v>
      </c>
      <c r="CR27" s="92">
        <f>L27*BB27/100/12*0.5+SUMPRODUCT(M27:$AP27,BC27:$CF27)/100/12</f>
        <v>0</v>
      </c>
      <c r="CS27" s="92">
        <f>M27*BC27/100/12*0.5+SUMPRODUCT(N27:$AP27,BD27:$CF27)/100/12</f>
        <v>0</v>
      </c>
      <c r="CT27" s="92">
        <f>N27*BD27/100/12*0.5+SUMPRODUCT(O27:$AP27,BE27:$CF27)/100/12</f>
        <v>0</v>
      </c>
      <c r="CU27" s="92">
        <f>O27*BE27/100/12*0.5+SUMPRODUCT(P27:$AP27,BF27:$CF27)/100/12</f>
        <v>0</v>
      </c>
      <c r="CV27" s="92">
        <f>P27*BF27/100/12*0.5+SUMPRODUCT(Q27:$AP27,BG27:$CF27)/100/12</f>
        <v>0</v>
      </c>
      <c r="CW27" s="92">
        <f>Q27*BG27/100/12*0.5+SUMPRODUCT(R27:$AP27,BH27:$CF27)/100/12</f>
        <v>0</v>
      </c>
      <c r="CX27" s="92">
        <f>R27*BH27/100/12*0.5+SUMPRODUCT(S27:$AP27,BI27:$CF27)/100/12</f>
        <v>0</v>
      </c>
      <c r="CY27" s="92">
        <f>S27*BI27/100/12*0.5+SUMPRODUCT(T27:$AP27,BJ27:$CF27)/100/12</f>
        <v>0</v>
      </c>
      <c r="CZ27" s="92">
        <f>T27*BJ27/100/12*0.5+SUMPRODUCT(U27:$AP27,BK27:$CF27)/100/12</f>
        <v>0</v>
      </c>
      <c r="DA27" s="92">
        <f>U27*BK27/100/12*0.5+SUMPRODUCT(V27:$AP27,BL27:$CF27)/100/12</f>
        <v>0</v>
      </c>
      <c r="DB27" s="92">
        <f>V27*BL27/100/12*0.5+SUMPRODUCT(W27:$AP27,BM27:$CF27)/100/12</f>
        <v>0</v>
      </c>
      <c r="DC27" s="92">
        <f>W27*BM27/100/12*0.5+SUMPRODUCT(X27:$AP27,BN27:$CF27)/100/12</f>
        <v>0</v>
      </c>
      <c r="DD27" s="92">
        <f>X27*BN27/100/12*0.5+SUMPRODUCT(Y27:$AP27,BO27:$CF27)/100/12</f>
        <v>0</v>
      </c>
      <c r="DE27" s="92">
        <f>Y27*BO27/100/12*0.5+SUMPRODUCT(Z27:$AP27,BP27:$CF27)/100/12</f>
        <v>0</v>
      </c>
      <c r="DF27" s="92">
        <f>Z27*BP27/100/12*0.5+SUMPRODUCT(AA27:$AP27,BQ27:$CF27)/100/12</f>
        <v>0</v>
      </c>
      <c r="DG27" s="92">
        <f>AA27*BQ27/100/12*0.5+SUMPRODUCT(AB27:$AP27,BR27:$CF27)/100/12</f>
        <v>0</v>
      </c>
      <c r="DH27" s="92">
        <f>AB27*BR27/100/12*0.5+SUMPRODUCT(AC27:$AP27,BS27:$CF27)/100/12</f>
        <v>0</v>
      </c>
      <c r="DI27" s="92">
        <f>AC27*BS27/100/12*0.5+SUMPRODUCT(AD27:$AP27,BT27:$CF27)/100/12</f>
        <v>0</v>
      </c>
      <c r="DJ27" s="92">
        <f>AD27*BT27/100/12*0.5+SUMPRODUCT(AE27:$AP27,BU27:$CF27)/100/12</f>
        <v>0</v>
      </c>
      <c r="DK27" s="92">
        <f>AE27*BU27/100/12*0.5+SUMPRODUCT(AF27:$AP27,BV27:$CF27)/100/12</f>
        <v>0</v>
      </c>
      <c r="DL27" s="92">
        <f>AF27*BV27/100/12*0.5+SUMPRODUCT(AG27:$AP27,BW27:$CF27)/100/12</f>
        <v>0</v>
      </c>
      <c r="DM27" s="92">
        <f>AG27*BW27/100/12*0.5+SUMPRODUCT(AH27:$AP27,BX27:$CF27)/100/12</f>
        <v>0</v>
      </c>
      <c r="DN27" s="92">
        <f>AH27*BX27/100/12*0.5+SUMPRODUCT(AI27:$AP27,BY27:$CF27)/100/12</f>
        <v>0</v>
      </c>
      <c r="DO27" s="92">
        <f>AI27*BY27/100/12*0.5+SUMPRODUCT(AJ27:$AP27,BZ27:$CF27)/100/12</f>
        <v>0</v>
      </c>
      <c r="DP27" s="92">
        <f>AJ27*BZ27/100/12*0.5+SUMPRODUCT(AK27:$AP27,CA27:$CF27)/100/12</f>
        <v>0</v>
      </c>
      <c r="DQ27" s="92">
        <f>AK27*CA27/100/12*0.5+SUMPRODUCT(AL27:$AP27,CB27:$CF27)/100/12</f>
        <v>0</v>
      </c>
      <c r="DR27" s="92">
        <f>AL27*CB27/100/12*0.5+SUMPRODUCT(AM27:$AP27,CC27:$CF27)/100/12</f>
        <v>0</v>
      </c>
      <c r="DS27" s="92">
        <f>AM27*CC27/100/12*0.5+SUMPRODUCT(AN27:$AP27,CD27:$CF27)/100/12</f>
        <v>0</v>
      </c>
      <c r="DT27" s="92">
        <f>AN27*CD27/100/12*0.5+SUMPRODUCT(AO27:$AP27,CE27:$CF27)/100/12</f>
        <v>0</v>
      </c>
      <c r="DU27" s="92">
        <f>AO27*CE27/100/12*0.5+SUMPRODUCT(AP27:$AP27,CF27:$CF27)/100/12</f>
        <v>0</v>
      </c>
    </row>
    <row r="28" spans="1:125" ht="16.5">
      <c r="A28" s="17" t="str">
        <f>存量业务到期结构!B27</f>
        <v>买入返售票据</v>
      </c>
      <c r="B28" s="92">
        <f>存量业务到期结构!F27</f>
        <v>25.851178411700001</v>
      </c>
      <c r="C28" s="92">
        <f>存量业务到期结构!G27</f>
        <v>6.1300249999999998</v>
      </c>
      <c r="D28" s="92">
        <f>存量业务到期结构!H27</f>
        <v>0</v>
      </c>
      <c r="E28" s="92">
        <f>存量业务到期结构!I27</f>
        <v>0</v>
      </c>
      <c r="F28" s="92">
        <f>存量业务到期结构!J27</f>
        <v>0</v>
      </c>
      <c r="G28" s="92">
        <f>存量业务到期结构!K27</f>
        <v>0</v>
      </c>
      <c r="H28" s="92">
        <f>存量业务到期结构!L27</f>
        <v>0</v>
      </c>
      <c r="I28" s="92">
        <f>存量业务到期结构!M27</f>
        <v>0</v>
      </c>
      <c r="J28" s="92">
        <f>存量业务到期结构!N27</f>
        <v>0</v>
      </c>
      <c r="K28" s="92">
        <f>存量业务到期结构!O27</f>
        <v>0</v>
      </c>
      <c r="L28" s="92">
        <f>存量业务到期结构!P27</f>
        <v>0</v>
      </c>
      <c r="M28" s="92">
        <f>存量业务到期结构!Q27</f>
        <v>0</v>
      </c>
      <c r="N28" s="92">
        <f>存量业务到期结构!R27</f>
        <v>0</v>
      </c>
      <c r="O28" s="92">
        <f>存量业务到期结构!S27</f>
        <v>0</v>
      </c>
      <c r="P28" s="92">
        <f>存量业务到期结构!T27</f>
        <v>0</v>
      </c>
      <c r="Q28" s="92">
        <f>存量业务到期结构!U27</f>
        <v>0</v>
      </c>
      <c r="R28" s="92">
        <f>存量业务到期结构!V27</f>
        <v>0</v>
      </c>
      <c r="S28" s="92">
        <f>存量业务到期结构!W27</f>
        <v>0</v>
      </c>
      <c r="T28" s="92">
        <f>存量业务到期结构!X27</f>
        <v>0</v>
      </c>
      <c r="U28" s="92">
        <f>存量业务到期结构!Y27</f>
        <v>0</v>
      </c>
      <c r="V28" s="92">
        <f>存量业务到期结构!Z27</f>
        <v>0</v>
      </c>
      <c r="W28" s="92">
        <f>存量业务到期结构!AA27</f>
        <v>0</v>
      </c>
      <c r="X28" s="92">
        <f>存量业务到期结构!AB27</f>
        <v>0</v>
      </c>
      <c r="Y28" s="92">
        <f>存量业务到期结构!AC27</f>
        <v>0</v>
      </c>
      <c r="Z28" s="92">
        <f>存量业务到期结构!AD27</f>
        <v>0</v>
      </c>
      <c r="AA28" s="92">
        <f>存量业务到期结构!AE27</f>
        <v>0</v>
      </c>
      <c r="AB28" s="92">
        <f>存量业务到期结构!AF27</f>
        <v>0</v>
      </c>
      <c r="AC28" s="92">
        <f>存量业务到期结构!AG27</f>
        <v>0</v>
      </c>
      <c r="AD28" s="92">
        <f>存量业务到期结构!AH27</f>
        <v>0</v>
      </c>
      <c r="AE28" s="92">
        <f>存量业务到期结构!AI27</f>
        <v>0</v>
      </c>
      <c r="AF28" s="92">
        <f>存量业务到期结构!AJ27</f>
        <v>0</v>
      </c>
      <c r="AG28" s="92">
        <f>存量业务到期结构!AK27</f>
        <v>0</v>
      </c>
      <c r="AH28" s="92">
        <f>存量业务到期结构!AL27</f>
        <v>0</v>
      </c>
      <c r="AI28" s="92">
        <f>存量业务到期结构!AM27</f>
        <v>0</v>
      </c>
      <c r="AJ28" s="92">
        <f>存量业务到期结构!AN27</f>
        <v>0</v>
      </c>
      <c r="AK28" s="92">
        <f>存量业务到期结构!AO27</f>
        <v>0</v>
      </c>
      <c r="AL28" s="92">
        <f>存量业务到期结构!AP27</f>
        <v>0</v>
      </c>
      <c r="AM28" s="92">
        <f>存量业务到期结构!AQ27</f>
        <v>0</v>
      </c>
      <c r="AN28" s="92">
        <f>存量业务到期结构!AR27</f>
        <v>0</v>
      </c>
      <c r="AO28" s="92">
        <f>存量业务到期结构!AS27</f>
        <v>0</v>
      </c>
      <c r="AP28" s="92">
        <f>存量业务到期结构!AT27</f>
        <v>0</v>
      </c>
      <c r="AR28" s="92">
        <f>存量业务到期收益率!C27</f>
        <v>2.89394418390606</v>
      </c>
      <c r="AS28" s="92">
        <f>存量业务到期收益率!D27</f>
        <v>3.7654187788793703</v>
      </c>
      <c r="AT28" s="92">
        <f>存量业务到期收益率!E27</f>
        <v>0</v>
      </c>
      <c r="AU28" s="92">
        <f>存量业务到期收益率!F27</f>
        <v>0</v>
      </c>
      <c r="AV28" s="92">
        <f>存量业务到期收益率!G27</f>
        <v>0</v>
      </c>
      <c r="AW28" s="92">
        <f>存量业务到期收益率!H27</f>
        <v>0</v>
      </c>
      <c r="AX28" s="92">
        <f>存量业务到期收益率!I27</f>
        <v>0</v>
      </c>
      <c r="AY28" s="92">
        <f>存量业务到期收益率!J27</f>
        <v>0</v>
      </c>
      <c r="AZ28" s="92">
        <f>存量业务到期收益率!K27</f>
        <v>0</v>
      </c>
      <c r="BA28" s="92">
        <f>存量业务到期收益率!L27</f>
        <v>0</v>
      </c>
      <c r="BB28" s="92">
        <f>存量业务到期收益率!M27</f>
        <v>0</v>
      </c>
      <c r="BC28" s="92">
        <f>存量业务到期收益率!N27</f>
        <v>0</v>
      </c>
      <c r="BD28" s="92">
        <f>存量业务到期收益率!O27</f>
        <v>0</v>
      </c>
      <c r="BE28" s="92">
        <f>存量业务到期收益率!P27</f>
        <v>0</v>
      </c>
      <c r="BF28" s="92">
        <f>存量业务到期收益率!Q27</f>
        <v>0</v>
      </c>
      <c r="BG28" s="92">
        <f>存量业务到期收益率!R27</f>
        <v>0</v>
      </c>
      <c r="BH28" s="92">
        <f>存量业务到期收益率!S27</f>
        <v>0</v>
      </c>
      <c r="BI28" s="92">
        <f>存量业务到期收益率!T27</f>
        <v>0</v>
      </c>
      <c r="BJ28" s="92">
        <f>存量业务到期收益率!U27</f>
        <v>0</v>
      </c>
      <c r="BK28" s="92">
        <f>存量业务到期收益率!V27</f>
        <v>0</v>
      </c>
      <c r="BL28" s="92">
        <f>存量业务到期收益率!W27</f>
        <v>0</v>
      </c>
      <c r="BM28" s="92">
        <f>存量业务到期收益率!X27</f>
        <v>0</v>
      </c>
      <c r="BN28" s="92">
        <f>存量业务到期收益率!Y27</f>
        <v>0</v>
      </c>
      <c r="BO28" s="92">
        <f>存量业务到期收益率!Z27</f>
        <v>0</v>
      </c>
      <c r="BP28" s="92">
        <f>存量业务到期收益率!AA27</f>
        <v>0</v>
      </c>
      <c r="BQ28" s="92">
        <f>存量业务到期收益率!AB27</f>
        <v>0</v>
      </c>
      <c r="BR28" s="92">
        <f>存量业务到期收益率!AC27</f>
        <v>0</v>
      </c>
      <c r="BS28" s="92">
        <f>存量业务到期收益率!AD27</f>
        <v>0</v>
      </c>
      <c r="BT28" s="92">
        <f>存量业务到期收益率!AE27</f>
        <v>0</v>
      </c>
      <c r="BU28" s="92">
        <f>存量业务到期收益率!AF27</f>
        <v>0</v>
      </c>
      <c r="BV28" s="92">
        <f>存量业务到期收益率!AG27</f>
        <v>0</v>
      </c>
      <c r="BW28" s="92">
        <f>存量业务到期收益率!AH27</f>
        <v>0</v>
      </c>
      <c r="BX28" s="92">
        <f>存量业务到期收益率!AI27</f>
        <v>0</v>
      </c>
      <c r="BY28" s="92">
        <f>存量业务到期收益率!AJ27</f>
        <v>0</v>
      </c>
      <c r="BZ28" s="92">
        <f>存量业务到期收益率!AK27</f>
        <v>0</v>
      </c>
      <c r="CA28" s="92">
        <f>存量业务到期收益率!AL27</f>
        <v>0</v>
      </c>
      <c r="CB28" s="92">
        <f>存量业务到期收益率!AM27</f>
        <v>0</v>
      </c>
      <c r="CC28" s="92">
        <f>存量业务到期收益率!AN27</f>
        <v>0</v>
      </c>
      <c r="CD28" s="92">
        <f>存量业务到期收益率!AO27</f>
        <v>0</v>
      </c>
      <c r="CE28" s="92">
        <f>存量业务到期收益率!AP27</f>
        <v>0</v>
      </c>
      <c r="CF28" s="92">
        <f>存量业务到期收益率!AQ27</f>
        <v>0</v>
      </c>
      <c r="CH28" s="92">
        <f>B28*AR28/100/12*0.5+SUMPRODUCT(C28:$AP28,AS28:$CF28)/100/12</f>
        <v>5.0406704129857142E-2</v>
      </c>
      <c r="CI28" s="92">
        <f>C28*AS28/100/12*0.5+SUMPRODUCT(D28:$AP28,AT28:$CF28)/100/12</f>
        <v>9.6175463541666711E-3</v>
      </c>
      <c r="CJ28" s="92">
        <f>D28*AT28/100/12*0.5+SUMPRODUCT(E28:$AP28,AU28:$CF28)/100/12</f>
        <v>0</v>
      </c>
      <c r="CK28" s="92">
        <f>E28*AU28/100/12*0.5+SUMPRODUCT(F28:$AP28,AV28:$CF28)/100/12</f>
        <v>0</v>
      </c>
      <c r="CL28" s="92">
        <f>F28*AV28/100/12*0.5+SUMPRODUCT(G28:$AP28,AW28:$CF28)/100/12</f>
        <v>0</v>
      </c>
      <c r="CM28" s="92">
        <f>G28*AW28/100/12*0.5+SUMPRODUCT(H28:$AP28,AX28:$CF28)/100/12</f>
        <v>0</v>
      </c>
      <c r="CN28" s="92">
        <f>H28*AX28/100/12*0.5+SUMPRODUCT(I28:$AP28,AY28:$CF28)/100/12</f>
        <v>0</v>
      </c>
      <c r="CO28" s="92">
        <f>I28*AY28/100/12*0.5+SUMPRODUCT(J28:$AP28,AZ28:$CF28)/100/12</f>
        <v>0</v>
      </c>
      <c r="CP28" s="92">
        <f>J28*AZ28/100/12*0.5+SUMPRODUCT(K28:$AP28,BA28:$CF28)/100/12</f>
        <v>0</v>
      </c>
      <c r="CQ28" s="92">
        <f>K28*BA28/100/12*0.5+SUMPRODUCT(L28:$AP28,BB28:$CF28)/100/12</f>
        <v>0</v>
      </c>
      <c r="CR28" s="92">
        <f>L28*BB28/100/12*0.5+SUMPRODUCT(M28:$AP28,BC28:$CF28)/100/12</f>
        <v>0</v>
      </c>
      <c r="CS28" s="92">
        <f>M28*BC28/100/12*0.5+SUMPRODUCT(N28:$AP28,BD28:$CF28)/100/12</f>
        <v>0</v>
      </c>
      <c r="CT28" s="92">
        <f>N28*BD28/100/12*0.5+SUMPRODUCT(O28:$AP28,BE28:$CF28)/100/12</f>
        <v>0</v>
      </c>
      <c r="CU28" s="92">
        <f>O28*BE28/100/12*0.5+SUMPRODUCT(P28:$AP28,BF28:$CF28)/100/12</f>
        <v>0</v>
      </c>
      <c r="CV28" s="92">
        <f>P28*BF28/100/12*0.5+SUMPRODUCT(Q28:$AP28,BG28:$CF28)/100/12</f>
        <v>0</v>
      </c>
      <c r="CW28" s="92">
        <f>Q28*BG28/100/12*0.5+SUMPRODUCT(R28:$AP28,BH28:$CF28)/100/12</f>
        <v>0</v>
      </c>
      <c r="CX28" s="92">
        <f>R28*BH28/100/12*0.5+SUMPRODUCT(S28:$AP28,BI28:$CF28)/100/12</f>
        <v>0</v>
      </c>
      <c r="CY28" s="92">
        <f>S28*BI28/100/12*0.5+SUMPRODUCT(T28:$AP28,BJ28:$CF28)/100/12</f>
        <v>0</v>
      </c>
      <c r="CZ28" s="92">
        <f>T28*BJ28/100/12*0.5+SUMPRODUCT(U28:$AP28,BK28:$CF28)/100/12</f>
        <v>0</v>
      </c>
      <c r="DA28" s="92">
        <f>U28*BK28/100/12*0.5+SUMPRODUCT(V28:$AP28,BL28:$CF28)/100/12</f>
        <v>0</v>
      </c>
      <c r="DB28" s="92">
        <f>V28*BL28/100/12*0.5+SUMPRODUCT(W28:$AP28,BM28:$CF28)/100/12</f>
        <v>0</v>
      </c>
      <c r="DC28" s="92">
        <f>W28*BM28/100/12*0.5+SUMPRODUCT(X28:$AP28,BN28:$CF28)/100/12</f>
        <v>0</v>
      </c>
      <c r="DD28" s="92">
        <f>X28*BN28/100/12*0.5+SUMPRODUCT(Y28:$AP28,BO28:$CF28)/100/12</f>
        <v>0</v>
      </c>
      <c r="DE28" s="92">
        <f>Y28*BO28/100/12*0.5+SUMPRODUCT(Z28:$AP28,BP28:$CF28)/100/12</f>
        <v>0</v>
      </c>
      <c r="DF28" s="92">
        <f>Z28*BP28/100/12*0.5+SUMPRODUCT(AA28:$AP28,BQ28:$CF28)/100/12</f>
        <v>0</v>
      </c>
      <c r="DG28" s="92">
        <f>AA28*BQ28/100/12*0.5+SUMPRODUCT(AB28:$AP28,BR28:$CF28)/100/12</f>
        <v>0</v>
      </c>
      <c r="DH28" s="92">
        <f>AB28*BR28/100/12*0.5+SUMPRODUCT(AC28:$AP28,BS28:$CF28)/100/12</f>
        <v>0</v>
      </c>
      <c r="DI28" s="92">
        <f>AC28*BS28/100/12*0.5+SUMPRODUCT(AD28:$AP28,BT28:$CF28)/100/12</f>
        <v>0</v>
      </c>
      <c r="DJ28" s="92">
        <f>AD28*BT28/100/12*0.5+SUMPRODUCT(AE28:$AP28,BU28:$CF28)/100/12</f>
        <v>0</v>
      </c>
      <c r="DK28" s="92">
        <f>AE28*BU28/100/12*0.5+SUMPRODUCT(AF28:$AP28,BV28:$CF28)/100/12</f>
        <v>0</v>
      </c>
      <c r="DL28" s="92">
        <f>AF28*BV28/100/12*0.5+SUMPRODUCT(AG28:$AP28,BW28:$CF28)/100/12</f>
        <v>0</v>
      </c>
      <c r="DM28" s="92">
        <f>AG28*BW28/100/12*0.5+SUMPRODUCT(AH28:$AP28,BX28:$CF28)/100/12</f>
        <v>0</v>
      </c>
      <c r="DN28" s="92">
        <f>AH28*BX28/100/12*0.5+SUMPRODUCT(AI28:$AP28,BY28:$CF28)/100/12</f>
        <v>0</v>
      </c>
      <c r="DO28" s="92">
        <f>AI28*BY28/100/12*0.5+SUMPRODUCT(AJ28:$AP28,BZ28:$CF28)/100/12</f>
        <v>0</v>
      </c>
      <c r="DP28" s="92">
        <f>AJ28*BZ28/100/12*0.5+SUMPRODUCT(AK28:$AP28,CA28:$CF28)/100/12</f>
        <v>0</v>
      </c>
      <c r="DQ28" s="92">
        <f>AK28*CA28/100/12*0.5+SUMPRODUCT(AL28:$AP28,CB28:$CF28)/100/12</f>
        <v>0</v>
      </c>
      <c r="DR28" s="92">
        <f>AL28*CB28/100/12*0.5+SUMPRODUCT(AM28:$AP28,CC28:$CF28)/100/12</f>
        <v>0</v>
      </c>
      <c r="DS28" s="92">
        <f>AM28*CC28/100/12*0.5+SUMPRODUCT(AN28:$AP28,CD28:$CF28)/100/12</f>
        <v>0</v>
      </c>
      <c r="DT28" s="92">
        <f>AN28*CD28/100/12*0.5+SUMPRODUCT(AO28:$AP28,CE28:$CF28)/100/12</f>
        <v>0</v>
      </c>
      <c r="DU28" s="92">
        <f>AO28*CE28/100/12*0.5+SUMPRODUCT(AP28:$AP28,CF28:$CF28)/100/12</f>
        <v>0</v>
      </c>
    </row>
    <row r="29" spans="1:125" ht="16.5">
      <c r="A29" s="17" t="str">
        <f>存量业务到期结构!B28</f>
        <v>买入返售其他</v>
      </c>
      <c r="B29" s="92">
        <f>存量业务到期结构!F28</f>
        <v>2</v>
      </c>
      <c r="C29" s="92">
        <f>存量业务到期结构!G28</f>
        <v>0</v>
      </c>
      <c r="D29" s="92">
        <f>存量业务到期结构!H28</f>
        <v>0</v>
      </c>
      <c r="E29" s="92">
        <f>存量业务到期结构!I28</f>
        <v>0</v>
      </c>
      <c r="F29" s="92">
        <f>存量业务到期结构!J28</f>
        <v>0</v>
      </c>
      <c r="G29" s="92">
        <f>存量业务到期结构!K28</f>
        <v>0</v>
      </c>
      <c r="H29" s="92">
        <f>存量业务到期结构!L28</f>
        <v>0</v>
      </c>
      <c r="I29" s="92">
        <f>存量业务到期结构!M28</f>
        <v>0</v>
      </c>
      <c r="J29" s="92">
        <f>存量业务到期结构!N28</f>
        <v>0</v>
      </c>
      <c r="K29" s="92">
        <f>存量业务到期结构!O28</f>
        <v>0</v>
      </c>
      <c r="L29" s="92">
        <f>存量业务到期结构!P28</f>
        <v>0</v>
      </c>
      <c r="M29" s="92">
        <f>存量业务到期结构!Q28</f>
        <v>0</v>
      </c>
      <c r="N29" s="92">
        <f>存量业务到期结构!R28</f>
        <v>0</v>
      </c>
      <c r="O29" s="92">
        <f>存量业务到期结构!S28</f>
        <v>0</v>
      </c>
      <c r="P29" s="92">
        <f>存量业务到期结构!T28</f>
        <v>0</v>
      </c>
      <c r="Q29" s="92">
        <f>存量业务到期结构!U28</f>
        <v>0</v>
      </c>
      <c r="R29" s="92">
        <f>存量业务到期结构!V28</f>
        <v>0</v>
      </c>
      <c r="S29" s="92">
        <f>存量业务到期结构!W28</f>
        <v>0</v>
      </c>
      <c r="T29" s="92">
        <f>存量业务到期结构!X28</f>
        <v>0</v>
      </c>
      <c r="U29" s="92">
        <f>存量业务到期结构!Y28</f>
        <v>0</v>
      </c>
      <c r="V29" s="92">
        <f>存量业务到期结构!Z28</f>
        <v>0</v>
      </c>
      <c r="W29" s="92">
        <f>存量业务到期结构!AA28</f>
        <v>0</v>
      </c>
      <c r="X29" s="92">
        <f>存量业务到期结构!AB28</f>
        <v>0</v>
      </c>
      <c r="Y29" s="92">
        <f>存量业务到期结构!AC28</f>
        <v>0</v>
      </c>
      <c r="Z29" s="92">
        <f>存量业务到期结构!AD28</f>
        <v>0</v>
      </c>
      <c r="AA29" s="92">
        <f>存量业务到期结构!AE28</f>
        <v>0</v>
      </c>
      <c r="AB29" s="92">
        <f>存量业务到期结构!AF28</f>
        <v>0</v>
      </c>
      <c r="AC29" s="92">
        <f>存量业务到期结构!AG28</f>
        <v>0</v>
      </c>
      <c r="AD29" s="92">
        <f>存量业务到期结构!AH28</f>
        <v>0</v>
      </c>
      <c r="AE29" s="92">
        <f>存量业务到期结构!AI28</f>
        <v>0</v>
      </c>
      <c r="AF29" s="92">
        <f>存量业务到期结构!AJ28</f>
        <v>0</v>
      </c>
      <c r="AG29" s="92">
        <f>存量业务到期结构!AK28</f>
        <v>0</v>
      </c>
      <c r="AH29" s="92">
        <f>存量业务到期结构!AL28</f>
        <v>0</v>
      </c>
      <c r="AI29" s="92">
        <f>存量业务到期结构!AM28</f>
        <v>0</v>
      </c>
      <c r="AJ29" s="92">
        <f>存量业务到期结构!AN28</f>
        <v>0</v>
      </c>
      <c r="AK29" s="92">
        <f>存量业务到期结构!AO28</f>
        <v>0</v>
      </c>
      <c r="AL29" s="92">
        <f>存量业务到期结构!AP28</f>
        <v>0</v>
      </c>
      <c r="AM29" s="92">
        <f>存量业务到期结构!AQ28</f>
        <v>0</v>
      </c>
      <c r="AN29" s="92">
        <f>存量业务到期结构!AR28</f>
        <v>0</v>
      </c>
      <c r="AO29" s="92">
        <f>存量业务到期结构!AS28</f>
        <v>0</v>
      </c>
      <c r="AP29" s="92">
        <f>存量业务到期结构!AT28</f>
        <v>0</v>
      </c>
      <c r="AR29" s="92">
        <f>存量业务到期收益率!C28</f>
        <v>7.1999999999999993</v>
      </c>
      <c r="AS29" s="92">
        <f>存量业务到期收益率!D28</f>
        <v>0</v>
      </c>
      <c r="AT29" s="92">
        <f>存量业务到期收益率!E28</f>
        <v>0</v>
      </c>
      <c r="AU29" s="92">
        <f>存量业务到期收益率!F28</f>
        <v>0</v>
      </c>
      <c r="AV29" s="92">
        <f>存量业务到期收益率!G28</f>
        <v>0</v>
      </c>
      <c r="AW29" s="92">
        <f>存量业务到期收益率!H28</f>
        <v>0</v>
      </c>
      <c r="AX29" s="92">
        <f>存量业务到期收益率!I28</f>
        <v>0</v>
      </c>
      <c r="AY29" s="92">
        <f>存量业务到期收益率!J28</f>
        <v>0</v>
      </c>
      <c r="AZ29" s="92">
        <f>存量业务到期收益率!K28</f>
        <v>0</v>
      </c>
      <c r="BA29" s="92">
        <f>存量业务到期收益率!L28</f>
        <v>0</v>
      </c>
      <c r="BB29" s="92">
        <f>存量业务到期收益率!M28</f>
        <v>0</v>
      </c>
      <c r="BC29" s="92">
        <f>存量业务到期收益率!N28</f>
        <v>0</v>
      </c>
      <c r="BD29" s="92">
        <f>存量业务到期收益率!O28</f>
        <v>0</v>
      </c>
      <c r="BE29" s="92">
        <f>存量业务到期收益率!P28</f>
        <v>0</v>
      </c>
      <c r="BF29" s="92">
        <f>存量业务到期收益率!Q28</f>
        <v>0</v>
      </c>
      <c r="BG29" s="92">
        <f>存量业务到期收益率!R28</f>
        <v>0</v>
      </c>
      <c r="BH29" s="92">
        <f>存量业务到期收益率!S28</f>
        <v>0</v>
      </c>
      <c r="BI29" s="92">
        <f>存量业务到期收益率!T28</f>
        <v>0</v>
      </c>
      <c r="BJ29" s="92">
        <f>存量业务到期收益率!U28</f>
        <v>0</v>
      </c>
      <c r="BK29" s="92">
        <f>存量业务到期收益率!V28</f>
        <v>0</v>
      </c>
      <c r="BL29" s="92">
        <f>存量业务到期收益率!W28</f>
        <v>0</v>
      </c>
      <c r="BM29" s="92">
        <f>存量业务到期收益率!X28</f>
        <v>0</v>
      </c>
      <c r="BN29" s="92">
        <f>存量业务到期收益率!Y28</f>
        <v>0</v>
      </c>
      <c r="BO29" s="92">
        <f>存量业务到期收益率!Z28</f>
        <v>0</v>
      </c>
      <c r="BP29" s="92">
        <f>存量业务到期收益率!AA28</f>
        <v>0</v>
      </c>
      <c r="BQ29" s="92">
        <f>存量业务到期收益率!AB28</f>
        <v>0</v>
      </c>
      <c r="BR29" s="92">
        <f>存量业务到期收益率!AC28</f>
        <v>0</v>
      </c>
      <c r="BS29" s="92">
        <f>存量业务到期收益率!AD28</f>
        <v>0</v>
      </c>
      <c r="BT29" s="92">
        <f>存量业务到期收益率!AE28</f>
        <v>0</v>
      </c>
      <c r="BU29" s="92">
        <f>存量业务到期收益率!AF28</f>
        <v>0</v>
      </c>
      <c r="BV29" s="92">
        <f>存量业务到期收益率!AG28</f>
        <v>0</v>
      </c>
      <c r="BW29" s="92">
        <f>存量业务到期收益率!AH28</f>
        <v>0</v>
      </c>
      <c r="BX29" s="92">
        <f>存量业务到期收益率!AI28</f>
        <v>0</v>
      </c>
      <c r="BY29" s="92">
        <f>存量业务到期收益率!AJ28</f>
        <v>0</v>
      </c>
      <c r="BZ29" s="92">
        <f>存量业务到期收益率!AK28</f>
        <v>0</v>
      </c>
      <c r="CA29" s="92">
        <f>存量业务到期收益率!AL28</f>
        <v>0</v>
      </c>
      <c r="CB29" s="92">
        <f>存量业务到期收益率!AM28</f>
        <v>0</v>
      </c>
      <c r="CC29" s="92">
        <f>存量业务到期收益率!AN28</f>
        <v>0</v>
      </c>
      <c r="CD29" s="92">
        <f>存量业务到期收益率!AO28</f>
        <v>0</v>
      </c>
      <c r="CE29" s="92">
        <f>存量业务到期收益率!AP28</f>
        <v>0</v>
      </c>
      <c r="CF29" s="92">
        <f>存量业务到期收益率!AQ28</f>
        <v>0</v>
      </c>
      <c r="CH29" s="92">
        <f>B29*AR29/100/12*0.5+SUMPRODUCT(C29:$AP29,AS29:$CF29)/100/12</f>
        <v>5.9999999999999993E-3</v>
      </c>
      <c r="CI29" s="92">
        <f>C29*AS29/100/12*0.5+SUMPRODUCT(D29:$AP29,AT29:$CF29)/100/12</f>
        <v>0</v>
      </c>
      <c r="CJ29" s="92">
        <f>D29*AT29/100/12*0.5+SUMPRODUCT(E29:$AP29,AU29:$CF29)/100/12</f>
        <v>0</v>
      </c>
      <c r="CK29" s="92">
        <f>E29*AU29/100/12*0.5+SUMPRODUCT(F29:$AP29,AV29:$CF29)/100/12</f>
        <v>0</v>
      </c>
      <c r="CL29" s="92">
        <f>F29*AV29/100/12*0.5+SUMPRODUCT(G29:$AP29,AW29:$CF29)/100/12</f>
        <v>0</v>
      </c>
      <c r="CM29" s="92">
        <f>G29*AW29/100/12*0.5+SUMPRODUCT(H29:$AP29,AX29:$CF29)/100/12</f>
        <v>0</v>
      </c>
      <c r="CN29" s="92">
        <f>H29*AX29/100/12*0.5+SUMPRODUCT(I29:$AP29,AY29:$CF29)/100/12</f>
        <v>0</v>
      </c>
      <c r="CO29" s="92">
        <f>I29*AY29/100/12*0.5+SUMPRODUCT(J29:$AP29,AZ29:$CF29)/100/12</f>
        <v>0</v>
      </c>
      <c r="CP29" s="92">
        <f>J29*AZ29/100/12*0.5+SUMPRODUCT(K29:$AP29,BA29:$CF29)/100/12</f>
        <v>0</v>
      </c>
      <c r="CQ29" s="92">
        <f>K29*BA29/100/12*0.5+SUMPRODUCT(L29:$AP29,BB29:$CF29)/100/12</f>
        <v>0</v>
      </c>
      <c r="CR29" s="92">
        <f>L29*BB29/100/12*0.5+SUMPRODUCT(M29:$AP29,BC29:$CF29)/100/12</f>
        <v>0</v>
      </c>
      <c r="CS29" s="92">
        <f>M29*BC29/100/12*0.5+SUMPRODUCT(N29:$AP29,BD29:$CF29)/100/12</f>
        <v>0</v>
      </c>
      <c r="CT29" s="92">
        <f>N29*BD29/100/12*0.5+SUMPRODUCT(O29:$AP29,BE29:$CF29)/100/12</f>
        <v>0</v>
      </c>
      <c r="CU29" s="92">
        <f>O29*BE29/100/12*0.5+SUMPRODUCT(P29:$AP29,BF29:$CF29)/100/12</f>
        <v>0</v>
      </c>
      <c r="CV29" s="92">
        <f>P29*BF29/100/12*0.5+SUMPRODUCT(Q29:$AP29,BG29:$CF29)/100/12</f>
        <v>0</v>
      </c>
      <c r="CW29" s="92">
        <f>Q29*BG29/100/12*0.5+SUMPRODUCT(R29:$AP29,BH29:$CF29)/100/12</f>
        <v>0</v>
      </c>
      <c r="CX29" s="92">
        <f>R29*BH29/100/12*0.5+SUMPRODUCT(S29:$AP29,BI29:$CF29)/100/12</f>
        <v>0</v>
      </c>
      <c r="CY29" s="92">
        <f>S29*BI29/100/12*0.5+SUMPRODUCT(T29:$AP29,BJ29:$CF29)/100/12</f>
        <v>0</v>
      </c>
      <c r="CZ29" s="92">
        <f>T29*BJ29/100/12*0.5+SUMPRODUCT(U29:$AP29,BK29:$CF29)/100/12</f>
        <v>0</v>
      </c>
      <c r="DA29" s="92">
        <f>U29*BK29/100/12*0.5+SUMPRODUCT(V29:$AP29,BL29:$CF29)/100/12</f>
        <v>0</v>
      </c>
      <c r="DB29" s="92">
        <f>V29*BL29/100/12*0.5+SUMPRODUCT(W29:$AP29,BM29:$CF29)/100/12</f>
        <v>0</v>
      </c>
      <c r="DC29" s="92">
        <f>W29*BM29/100/12*0.5+SUMPRODUCT(X29:$AP29,BN29:$CF29)/100/12</f>
        <v>0</v>
      </c>
      <c r="DD29" s="92">
        <f>X29*BN29/100/12*0.5+SUMPRODUCT(Y29:$AP29,BO29:$CF29)/100/12</f>
        <v>0</v>
      </c>
      <c r="DE29" s="92">
        <f>Y29*BO29/100/12*0.5+SUMPRODUCT(Z29:$AP29,BP29:$CF29)/100/12</f>
        <v>0</v>
      </c>
      <c r="DF29" s="92">
        <f>Z29*BP29/100/12*0.5+SUMPRODUCT(AA29:$AP29,BQ29:$CF29)/100/12</f>
        <v>0</v>
      </c>
      <c r="DG29" s="92">
        <f>AA29*BQ29/100/12*0.5+SUMPRODUCT(AB29:$AP29,BR29:$CF29)/100/12</f>
        <v>0</v>
      </c>
      <c r="DH29" s="92">
        <f>AB29*BR29/100/12*0.5+SUMPRODUCT(AC29:$AP29,BS29:$CF29)/100/12</f>
        <v>0</v>
      </c>
      <c r="DI29" s="92">
        <f>AC29*BS29/100/12*0.5+SUMPRODUCT(AD29:$AP29,BT29:$CF29)/100/12</f>
        <v>0</v>
      </c>
      <c r="DJ29" s="92">
        <f>AD29*BT29/100/12*0.5+SUMPRODUCT(AE29:$AP29,BU29:$CF29)/100/12</f>
        <v>0</v>
      </c>
      <c r="DK29" s="92">
        <f>AE29*BU29/100/12*0.5+SUMPRODUCT(AF29:$AP29,BV29:$CF29)/100/12</f>
        <v>0</v>
      </c>
      <c r="DL29" s="92">
        <f>AF29*BV29/100/12*0.5+SUMPRODUCT(AG29:$AP29,BW29:$CF29)/100/12</f>
        <v>0</v>
      </c>
      <c r="DM29" s="92">
        <f>AG29*BW29/100/12*0.5+SUMPRODUCT(AH29:$AP29,BX29:$CF29)/100/12</f>
        <v>0</v>
      </c>
      <c r="DN29" s="92">
        <f>AH29*BX29/100/12*0.5+SUMPRODUCT(AI29:$AP29,BY29:$CF29)/100/12</f>
        <v>0</v>
      </c>
      <c r="DO29" s="92">
        <f>AI29*BY29/100/12*0.5+SUMPRODUCT(AJ29:$AP29,BZ29:$CF29)/100/12</f>
        <v>0</v>
      </c>
      <c r="DP29" s="92">
        <f>AJ29*BZ29/100/12*0.5+SUMPRODUCT(AK29:$AP29,CA29:$CF29)/100/12</f>
        <v>0</v>
      </c>
      <c r="DQ29" s="92">
        <f>AK29*CA29/100/12*0.5+SUMPRODUCT(AL29:$AP29,CB29:$CF29)/100/12</f>
        <v>0</v>
      </c>
      <c r="DR29" s="92">
        <f>AL29*CB29/100/12*0.5+SUMPRODUCT(AM29:$AP29,CC29:$CF29)/100/12</f>
        <v>0</v>
      </c>
      <c r="DS29" s="92">
        <f>AM29*CC29/100/12*0.5+SUMPRODUCT(AN29:$AP29,CD29:$CF29)/100/12</f>
        <v>0</v>
      </c>
      <c r="DT29" s="92">
        <f>AN29*CD29/100/12*0.5+SUMPRODUCT(AO29:$AP29,CE29:$CF29)/100/12</f>
        <v>0</v>
      </c>
      <c r="DU29" s="92">
        <f>AO29*CE29/100/12*0.5+SUMPRODUCT(AP29:$AP29,CF29:$CF29)/100/12</f>
        <v>0</v>
      </c>
    </row>
    <row r="30" spans="1:125" ht="15">
      <c r="A30" s="14" t="str">
        <f>存量业务到期结构!B29</f>
        <v>负债端</v>
      </c>
      <c r="B30" s="75"/>
      <c r="C30" s="75"/>
      <c r="D30" s="75"/>
      <c r="E30" s="75"/>
      <c r="F30" s="75"/>
      <c r="G30" s="75"/>
      <c r="H30" s="75"/>
      <c r="I30" s="75"/>
      <c r="J30" s="75"/>
      <c r="K30" s="75"/>
      <c r="L30" s="75"/>
      <c r="M30" s="75"/>
      <c r="N30" s="75"/>
      <c r="O30" s="75"/>
      <c r="P30" s="75"/>
      <c r="Q30" s="75"/>
      <c r="R30" s="75"/>
      <c r="S30" s="75"/>
      <c r="T30" s="75"/>
      <c r="U30" s="75"/>
      <c r="V30" s="75"/>
      <c r="W30" s="75"/>
      <c r="X30" s="75"/>
      <c r="Y30" s="75"/>
      <c r="Z30" s="75"/>
      <c r="AA30" s="75"/>
      <c r="AB30" s="75"/>
      <c r="AC30" s="75"/>
      <c r="AD30" s="75"/>
      <c r="AE30" s="75"/>
      <c r="AF30" s="75"/>
      <c r="AG30" s="75"/>
      <c r="AH30" s="75"/>
      <c r="AI30" s="75"/>
      <c r="AJ30" s="75"/>
      <c r="AK30" s="75"/>
      <c r="AL30" s="75"/>
      <c r="AM30" s="75"/>
      <c r="AN30" s="75"/>
      <c r="AO30" s="75"/>
      <c r="AP30" s="75"/>
      <c r="AR30" s="75"/>
      <c r="AS30" s="75"/>
      <c r="AT30" s="75"/>
      <c r="AU30" s="75"/>
      <c r="AV30" s="75"/>
      <c r="AW30" s="75"/>
      <c r="AX30" s="75"/>
      <c r="AY30" s="75"/>
      <c r="AZ30" s="75"/>
      <c r="BA30" s="75"/>
      <c r="BB30" s="75"/>
      <c r="BC30" s="75"/>
      <c r="BD30" s="75"/>
      <c r="BE30" s="75"/>
      <c r="BF30" s="75"/>
      <c r="BG30" s="75"/>
      <c r="BH30" s="75"/>
      <c r="BI30" s="75"/>
      <c r="BJ30" s="75"/>
      <c r="BK30" s="75"/>
      <c r="BL30" s="75"/>
      <c r="BM30" s="75"/>
      <c r="BN30" s="75"/>
      <c r="BO30" s="75"/>
      <c r="BP30" s="75"/>
      <c r="BQ30" s="75"/>
      <c r="BR30" s="75"/>
      <c r="BS30" s="75"/>
      <c r="BT30" s="75"/>
      <c r="BU30" s="75"/>
      <c r="BV30" s="75"/>
      <c r="BW30" s="75"/>
      <c r="BX30" s="75"/>
      <c r="BY30" s="75"/>
      <c r="BZ30" s="75"/>
      <c r="CA30" s="75"/>
      <c r="CB30" s="75"/>
      <c r="CC30" s="75"/>
      <c r="CD30" s="75"/>
      <c r="CE30" s="75"/>
      <c r="CF30" s="75"/>
      <c r="CH30" s="75">
        <f t="shared" ref="CH30:DU30" si="11">CH31+CH45+CH48+CH49+CH52+CH56</f>
        <v>75.959966897845362</v>
      </c>
      <c r="CI30" s="75">
        <f t="shared" si="11"/>
        <v>66.867885433711066</v>
      </c>
      <c r="CJ30" s="75">
        <f t="shared" si="11"/>
        <v>60.667710331839061</v>
      </c>
      <c r="CK30" s="75">
        <f t="shared" si="11"/>
        <v>55.54303402719971</v>
      </c>
      <c r="CL30" s="75">
        <f t="shared" si="11"/>
        <v>50.786615174795159</v>
      </c>
      <c r="CM30" s="75">
        <f t="shared" si="11"/>
        <v>46.767640320110885</v>
      </c>
      <c r="CN30" s="75">
        <f t="shared" si="11"/>
        <v>43.798253768594861</v>
      </c>
      <c r="CO30" s="75">
        <f t="shared" si="11"/>
        <v>41.545984007041049</v>
      </c>
      <c r="CP30" s="75">
        <f t="shared" si="11"/>
        <v>39.480598929598287</v>
      </c>
      <c r="CQ30" s="75">
        <f t="shared" si="11"/>
        <v>37.562900108873954</v>
      </c>
      <c r="CR30" s="75">
        <f t="shared" si="11"/>
        <v>36.482895994501391</v>
      </c>
      <c r="CS30" s="75">
        <f t="shared" si="11"/>
        <v>34.934593286574689</v>
      </c>
      <c r="CT30" s="75">
        <f t="shared" si="11"/>
        <v>33.573481547728491</v>
      </c>
      <c r="CU30" s="75">
        <f t="shared" si="11"/>
        <v>13.461913680483212</v>
      </c>
      <c r="CV30" s="75">
        <f t="shared" si="11"/>
        <v>13.262862382634374</v>
      </c>
      <c r="CW30" s="75">
        <f t="shared" si="11"/>
        <v>13.038207920436882</v>
      </c>
      <c r="CX30" s="75">
        <f t="shared" si="11"/>
        <v>12.806868591564037</v>
      </c>
      <c r="CY30" s="75">
        <f t="shared" si="11"/>
        <v>12.265117043307534</v>
      </c>
      <c r="CZ30" s="75">
        <f t="shared" si="11"/>
        <v>11.722847585731193</v>
      </c>
      <c r="DA30" s="75">
        <f t="shared" si="11"/>
        <v>11.468921915918441</v>
      </c>
      <c r="DB30" s="75">
        <f t="shared" si="11"/>
        <v>5.664148332114384</v>
      </c>
      <c r="DC30" s="75">
        <f t="shared" si="11"/>
        <v>0</v>
      </c>
      <c r="DD30" s="75">
        <f t="shared" si="11"/>
        <v>0</v>
      </c>
      <c r="DE30" s="75">
        <f t="shared" si="11"/>
        <v>0</v>
      </c>
      <c r="DF30" s="75">
        <f t="shared" si="11"/>
        <v>0</v>
      </c>
      <c r="DG30" s="75">
        <f t="shared" si="11"/>
        <v>0</v>
      </c>
      <c r="DH30" s="75">
        <f t="shared" si="11"/>
        <v>0</v>
      </c>
      <c r="DI30" s="75">
        <f t="shared" si="11"/>
        <v>0</v>
      </c>
      <c r="DJ30" s="75">
        <f t="shared" si="11"/>
        <v>0</v>
      </c>
      <c r="DK30" s="75">
        <f t="shared" si="11"/>
        <v>0</v>
      </c>
      <c r="DL30" s="75">
        <f t="shared" si="11"/>
        <v>0</v>
      </c>
      <c r="DM30" s="75">
        <f t="shared" si="11"/>
        <v>0</v>
      </c>
      <c r="DN30" s="75">
        <f t="shared" si="11"/>
        <v>0</v>
      </c>
      <c r="DO30" s="75">
        <f t="shared" si="11"/>
        <v>0</v>
      </c>
      <c r="DP30" s="75">
        <f t="shared" si="11"/>
        <v>0</v>
      </c>
      <c r="DQ30" s="75">
        <f t="shared" si="11"/>
        <v>0</v>
      </c>
      <c r="DR30" s="75">
        <f t="shared" si="11"/>
        <v>0</v>
      </c>
      <c r="DS30" s="75">
        <f t="shared" si="11"/>
        <v>0</v>
      </c>
      <c r="DT30" s="75">
        <f t="shared" si="11"/>
        <v>0</v>
      </c>
      <c r="DU30" s="75">
        <f t="shared" si="11"/>
        <v>0</v>
      </c>
    </row>
    <row r="31" spans="1:125" ht="15">
      <c r="A31" s="15" t="str">
        <f>存量业务到期结构!B30</f>
        <v>客户存款</v>
      </c>
      <c r="B31" s="75"/>
      <c r="C31" s="75"/>
      <c r="D31" s="75"/>
      <c r="E31" s="75"/>
      <c r="F31" s="75"/>
      <c r="G31" s="75"/>
      <c r="H31" s="75"/>
      <c r="I31" s="75"/>
      <c r="J31" s="75"/>
      <c r="K31" s="75"/>
      <c r="L31" s="75"/>
      <c r="M31" s="75"/>
      <c r="N31" s="75"/>
      <c r="O31" s="75"/>
      <c r="P31" s="75"/>
      <c r="Q31" s="75"/>
      <c r="R31" s="75"/>
      <c r="S31" s="75"/>
      <c r="T31" s="75"/>
      <c r="U31" s="75"/>
      <c r="V31" s="75"/>
      <c r="W31" s="75"/>
      <c r="X31" s="75"/>
      <c r="Y31" s="75"/>
      <c r="Z31" s="75"/>
      <c r="AA31" s="75"/>
      <c r="AB31" s="75"/>
      <c r="AC31" s="75"/>
      <c r="AD31" s="75"/>
      <c r="AE31" s="75"/>
      <c r="AF31" s="75"/>
      <c r="AG31" s="75"/>
      <c r="AH31" s="75"/>
      <c r="AI31" s="75"/>
      <c r="AJ31" s="75"/>
      <c r="AK31" s="75"/>
      <c r="AL31" s="75"/>
      <c r="AM31" s="75"/>
      <c r="AN31" s="75"/>
      <c r="AO31" s="75"/>
      <c r="AP31" s="75"/>
      <c r="AR31" s="75"/>
      <c r="AS31" s="75"/>
      <c r="AT31" s="75"/>
      <c r="AU31" s="75"/>
      <c r="AV31" s="75"/>
      <c r="AW31" s="75"/>
      <c r="AX31" s="75"/>
      <c r="AY31" s="75"/>
      <c r="AZ31" s="75"/>
      <c r="BA31" s="75"/>
      <c r="BB31" s="75"/>
      <c r="BC31" s="75"/>
      <c r="BD31" s="75"/>
      <c r="BE31" s="75"/>
      <c r="BF31" s="75"/>
      <c r="BG31" s="75"/>
      <c r="BH31" s="75"/>
      <c r="BI31" s="75"/>
      <c r="BJ31" s="75"/>
      <c r="BK31" s="75"/>
      <c r="BL31" s="75"/>
      <c r="BM31" s="75"/>
      <c r="BN31" s="75"/>
      <c r="BO31" s="75"/>
      <c r="BP31" s="75"/>
      <c r="BQ31" s="75"/>
      <c r="BR31" s="75"/>
      <c r="BS31" s="75"/>
      <c r="BT31" s="75"/>
      <c r="BU31" s="75"/>
      <c r="BV31" s="75"/>
      <c r="BW31" s="75"/>
      <c r="BX31" s="75"/>
      <c r="BY31" s="75"/>
      <c r="BZ31" s="75"/>
      <c r="CA31" s="75"/>
      <c r="CB31" s="75"/>
      <c r="CC31" s="75"/>
      <c r="CD31" s="75"/>
      <c r="CE31" s="75"/>
      <c r="CF31" s="75"/>
      <c r="CH31" s="75">
        <f>CH32+CH39</f>
        <v>45.801038052027941</v>
      </c>
      <c r="CI31" s="75">
        <f t="shared" ref="CI31:DU31" si="12">CI32+CI39</f>
        <v>39.931241791296166</v>
      </c>
      <c r="CJ31" s="75">
        <f t="shared" si="12"/>
        <v>36.345922042900774</v>
      </c>
      <c r="CK31" s="75">
        <f t="shared" si="12"/>
        <v>34.025934118550936</v>
      </c>
      <c r="CL31" s="75">
        <f t="shared" si="12"/>
        <v>32.385935145540365</v>
      </c>
      <c r="CM31" s="75">
        <f t="shared" si="12"/>
        <v>30.748619306130273</v>
      </c>
      <c r="CN31" s="75">
        <f t="shared" si="12"/>
        <v>29.387384185095055</v>
      </c>
      <c r="CO31" s="75">
        <f t="shared" si="12"/>
        <v>28.648534851306287</v>
      </c>
      <c r="CP31" s="75">
        <f t="shared" si="12"/>
        <v>27.860899897412065</v>
      </c>
      <c r="CQ31" s="75">
        <f t="shared" si="12"/>
        <v>27.124188900710394</v>
      </c>
      <c r="CR31" s="75">
        <f t="shared" si="12"/>
        <v>26.509751863185912</v>
      </c>
      <c r="CS31" s="75">
        <f t="shared" si="12"/>
        <v>25.679427173891717</v>
      </c>
      <c r="CT31" s="75">
        <f t="shared" si="12"/>
        <v>24.997297381355516</v>
      </c>
      <c r="CU31" s="75">
        <f t="shared" si="12"/>
        <v>9.5159761804832126</v>
      </c>
      <c r="CV31" s="75">
        <f t="shared" si="12"/>
        <v>9.3306957159677069</v>
      </c>
      <c r="CW31" s="75">
        <f t="shared" si="12"/>
        <v>9.1060412537702149</v>
      </c>
      <c r="CX31" s="75">
        <f t="shared" si="12"/>
        <v>8.8747019248973711</v>
      </c>
      <c r="CY31" s="75">
        <f t="shared" si="12"/>
        <v>8.6479503766408676</v>
      </c>
      <c r="CZ31" s="75">
        <f t="shared" si="12"/>
        <v>8.4206809190645266</v>
      </c>
      <c r="DA31" s="75">
        <f t="shared" si="12"/>
        <v>8.166755249251775</v>
      </c>
      <c r="DB31" s="75">
        <f t="shared" si="12"/>
        <v>4.0130649987810507</v>
      </c>
      <c r="DC31" s="75">
        <f t="shared" si="12"/>
        <v>0</v>
      </c>
      <c r="DD31" s="75">
        <f t="shared" si="12"/>
        <v>0</v>
      </c>
      <c r="DE31" s="75">
        <f t="shared" si="12"/>
        <v>0</v>
      </c>
      <c r="DF31" s="75">
        <f t="shared" si="12"/>
        <v>0</v>
      </c>
      <c r="DG31" s="75">
        <f t="shared" si="12"/>
        <v>0</v>
      </c>
      <c r="DH31" s="75">
        <f t="shared" si="12"/>
        <v>0</v>
      </c>
      <c r="DI31" s="75">
        <f t="shared" si="12"/>
        <v>0</v>
      </c>
      <c r="DJ31" s="75">
        <f t="shared" si="12"/>
        <v>0</v>
      </c>
      <c r="DK31" s="75">
        <f t="shared" si="12"/>
        <v>0</v>
      </c>
      <c r="DL31" s="75">
        <f t="shared" si="12"/>
        <v>0</v>
      </c>
      <c r="DM31" s="75">
        <f t="shared" si="12"/>
        <v>0</v>
      </c>
      <c r="DN31" s="75">
        <f t="shared" si="12"/>
        <v>0</v>
      </c>
      <c r="DO31" s="75">
        <f t="shared" si="12"/>
        <v>0</v>
      </c>
      <c r="DP31" s="75">
        <f t="shared" si="12"/>
        <v>0</v>
      </c>
      <c r="DQ31" s="75">
        <f t="shared" si="12"/>
        <v>0</v>
      </c>
      <c r="DR31" s="75">
        <f t="shared" si="12"/>
        <v>0</v>
      </c>
      <c r="DS31" s="75">
        <f t="shared" si="12"/>
        <v>0</v>
      </c>
      <c r="DT31" s="75">
        <f t="shared" si="12"/>
        <v>0</v>
      </c>
      <c r="DU31" s="75">
        <f t="shared" si="12"/>
        <v>0</v>
      </c>
    </row>
    <row r="32" spans="1:125" ht="16.5">
      <c r="A32" s="16" t="str">
        <f>存量业务到期结构!B31</f>
        <v>对公存款</v>
      </c>
      <c r="B32" s="75"/>
      <c r="C32" s="75"/>
      <c r="D32" s="75"/>
      <c r="E32" s="75"/>
      <c r="F32" s="75"/>
      <c r="G32" s="75"/>
      <c r="H32" s="75"/>
      <c r="I32" s="75"/>
      <c r="J32" s="75"/>
      <c r="K32" s="75"/>
      <c r="L32" s="75"/>
      <c r="M32" s="75"/>
      <c r="N32" s="75"/>
      <c r="O32" s="75"/>
      <c r="P32" s="75"/>
      <c r="Q32" s="75"/>
      <c r="R32" s="75"/>
      <c r="S32" s="75"/>
      <c r="T32" s="75"/>
      <c r="U32" s="75"/>
      <c r="V32" s="75"/>
      <c r="W32" s="75"/>
      <c r="X32" s="75"/>
      <c r="Y32" s="75"/>
      <c r="Z32" s="75"/>
      <c r="AA32" s="75"/>
      <c r="AB32" s="75"/>
      <c r="AC32" s="75"/>
      <c r="AD32" s="75"/>
      <c r="AE32" s="75"/>
      <c r="AF32" s="75"/>
      <c r="AG32" s="75"/>
      <c r="AH32" s="75"/>
      <c r="AI32" s="75"/>
      <c r="AJ32" s="75"/>
      <c r="AK32" s="75"/>
      <c r="AL32" s="75"/>
      <c r="AM32" s="75"/>
      <c r="AN32" s="75"/>
      <c r="AO32" s="75"/>
      <c r="AP32" s="75"/>
      <c r="AR32" s="75"/>
      <c r="AS32" s="75"/>
      <c r="AT32" s="75"/>
      <c r="AU32" s="75"/>
      <c r="AV32" s="75"/>
      <c r="AW32" s="75"/>
      <c r="AX32" s="75"/>
      <c r="AY32" s="75"/>
      <c r="AZ32" s="75"/>
      <c r="BA32" s="75"/>
      <c r="BB32" s="75"/>
      <c r="BC32" s="75"/>
      <c r="BD32" s="75"/>
      <c r="BE32" s="75"/>
      <c r="BF32" s="75"/>
      <c r="BG32" s="75"/>
      <c r="BH32" s="75"/>
      <c r="BI32" s="75"/>
      <c r="BJ32" s="75"/>
      <c r="BK32" s="75"/>
      <c r="BL32" s="75"/>
      <c r="BM32" s="75"/>
      <c r="BN32" s="75"/>
      <c r="BO32" s="75"/>
      <c r="BP32" s="75"/>
      <c r="BQ32" s="75"/>
      <c r="BR32" s="75"/>
      <c r="BS32" s="75"/>
      <c r="BT32" s="75"/>
      <c r="BU32" s="75"/>
      <c r="BV32" s="75"/>
      <c r="BW32" s="75"/>
      <c r="BX32" s="75"/>
      <c r="BY32" s="75"/>
      <c r="BZ32" s="75"/>
      <c r="CA32" s="75"/>
      <c r="CB32" s="75"/>
      <c r="CC32" s="75"/>
      <c r="CD32" s="75"/>
      <c r="CE32" s="75"/>
      <c r="CF32" s="75"/>
      <c r="CH32" s="75">
        <f>SUM(CH33:CH38)</f>
        <v>33.373696022814535</v>
      </c>
      <c r="CI32" s="75">
        <f t="shared" ref="CI32:DU32" si="13">SUM(CI33:CI38)</f>
        <v>28.52535560444996</v>
      </c>
      <c r="CJ32" s="75">
        <f t="shared" si="13"/>
        <v>25.776625560671238</v>
      </c>
      <c r="CK32" s="75">
        <f t="shared" si="13"/>
        <v>24.055024248030765</v>
      </c>
      <c r="CL32" s="75">
        <f t="shared" si="13"/>
        <v>22.862028767933346</v>
      </c>
      <c r="CM32" s="75">
        <f t="shared" si="13"/>
        <v>21.753713319117761</v>
      </c>
      <c r="CN32" s="75">
        <f t="shared" si="13"/>
        <v>20.846740010418404</v>
      </c>
      <c r="CO32" s="75">
        <f t="shared" si="13"/>
        <v>20.327301545694258</v>
      </c>
      <c r="CP32" s="75">
        <f t="shared" si="13"/>
        <v>19.710475592219897</v>
      </c>
      <c r="CQ32" s="75">
        <f t="shared" si="13"/>
        <v>19.140906102393686</v>
      </c>
      <c r="CR32" s="75">
        <f t="shared" si="13"/>
        <v>18.694558489799594</v>
      </c>
      <c r="CS32" s="75">
        <f t="shared" si="13"/>
        <v>18.126041876586694</v>
      </c>
      <c r="CT32" s="75">
        <f t="shared" si="13"/>
        <v>17.641804836099215</v>
      </c>
      <c r="CU32" s="75">
        <f t="shared" si="13"/>
        <v>5.6836939169824339</v>
      </c>
      <c r="CV32" s="75">
        <f t="shared" si="13"/>
        <v>5.5417941594539819</v>
      </c>
      <c r="CW32" s="75">
        <f t="shared" si="13"/>
        <v>5.3601652494124332</v>
      </c>
      <c r="CX32" s="75">
        <f t="shared" si="13"/>
        <v>5.168795184991712</v>
      </c>
      <c r="CY32" s="75">
        <f t="shared" si="13"/>
        <v>4.9817813804689237</v>
      </c>
      <c r="CZ32" s="75">
        <f t="shared" si="13"/>
        <v>4.798255069182721</v>
      </c>
      <c r="DA32" s="75">
        <f t="shared" si="13"/>
        <v>4.5995481198592785</v>
      </c>
      <c r="DB32" s="75">
        <f t="shared" si="13"/>
        <v>2.2447874616615442</v>
      </c>
      <c r="DC32" s="75">
        <f t="shared" si="13"/>
        <v>0</v>
      </c>
      <c r="DD32" s="75">
        <f t="shared" si="13"/>
        <v>0</v>
      </c>
      <c r="DE32" s="75">
        <f t="shared" si="13"/>
        <v>0</v>
      </c>
      <c r="DF32" s="75">
        <f t="shared" si="13"/>
        <v>0</v>
      </c>
      <c r="DG32" s="75">
        <f t="shared" si="13"/>
        <v>0</v>
      </c>
      <c r="DH32" s="75">
        <f t="shared" si="13"/>
        <v>0</v>
      </c>
      <c r="DI32" s="75">
        <f t="shared" si="13"/>
        <v>0</v>
      </c>
      <c r="DJ32" s="75">
        <f t="shared" si="13"/>
        <v>0</v>
      </c>
      <c r="DK32" s="75">
        <f t="shared" si="13"/>
        <v>0</v>
      </c>
      <c r="DL32" s="75">
        <f t="shared" si="13"/>
        <v>0</v>
      </c>
      <c r="DM32" s="75">
        <f t="shared" si="13"/>
        <v>0</v>
      </c>
      <c r="DN32" s="75">
        <f t="shared" si="13"/>
        <v>0</v>
      </c>
      <c r="DO32" s="75">
        <f t="shared" si="13"/>
        <v>0</v>
      </c>
      <c r="DP32" s="75">
        <f t="shared" si="13"/>
        <v>0</v>
      </c>
      <c r="DQ32" s="75">
        <f t="shared" si="13"/>
        <v>0</v>
      </c>
      <c r="DR32" s="75">
        <f t="shared" si="13"/>
        <v>0</v>
      </c>
      <c r="DS32" s="75">
        <f t="shared" si="13"/>
        <v>0</v>
      </c>
      <c r="DT32" s="75">
        <f t="shared" si="13"/>
        <v>0</v>
      </c>
      <c r="DU32" s="75">
        <f t="shared" si="13"/>
        <v>0</v>
      </c>
    </row>
    <row r="33" spans="1:125" ht="16.5">
      <c r="A33" s="17" t="str">
        <f>存量业务到期结构!B32</f>
        <v>一般对公定期存款</v>
      </c>
      <c r="B33" s="92">
        <f>存量业务到期结构!F32</f>
        <v>890.66249198090009</v>
      </c>
      <c r="C33" s="92">
        <f>存量业务到期结构!G32</f>
        <v>853.75929554260006</v>
      </c>
      <c r="D33" s="92">
        <f>存量业务到期结构!H32</f>
        <v>330.20907888979997</v>
      </c>
      <c r="E33" s="92">
        <f>存量业务到期结构!I32</f>
        <v>536.91426681159999</v>
      </c>
      <c r="F33" s="92">
        <f>存量业务到期结构!J32</f>
        <v>292.4037630688</v>
      </c>
      <c r="G33" s="92">
        <f>存量业务到期结构!K32</f>
        <v>384.11157901609999</v>
      </c>
      <c r="H33" s="92">
        <f>存量业务到期结构!L32</f>
        <v>168.62111150959998</v>
      </c>
      <c r="I33" s="92">
        <f>存量业务到期结构!M32</f>
        <v>231.6703534124</v>
      </c>
      <c r="J33" s="92">
        <f>存量业务到期结构!N32</f>
        <v>184.86758352089998</v>
      </c>
      <c r="K33" s="92">
        <f>存量业务到期结构!O32</f>
        <v>206.59347475069998</v>
      </c>
      <c r="L33" s="92">
        <f>存量业务到期结构!P32</f>
        <v>160.67796495889999</v>
      </c>
      <c r="M33" s="92">
        <f>存量业务到期结构!Q32</f>
        <v>340.0436813773</v>
      </c>
      <c r="N33" s="92">
        <f>存量业务到期结构!R32</f>
        <v>72.2707512689</v>
      </c>
      <c r="O33" s="92">
        <f>存量业务到期结构!S32</f>
        <v>40.649312699700005</v>
      </c>
      <c r="P33" s="92">
        <f>存量业务到期结构!T32</f>
        <v>51.5328678666</v>
      </c>
      <c r="Q33" s="92">
        <f>存量业务到期结构!U32</f>
        <v>71.991376400799993</v>
      </c>
      <c r="R33" s="92">
        <f>存量业务到期结构!V32</f>
        <v>58.553036805600001</v>
      </c>
      <c r="S33" s="92">
        <f>存量业务到期结构!W32</f>
        <v>38.852612544300001</v>
      </c>
      <c r="T33" s="92">
        <f>存量业务到期结构!X32</f>
        <v>61.458554999999997</v>
      </c>
      <c r="U33" s="92">
        <f>存量业务到期结构!Y32</f>
        <v>73.809753390599994</v>
      </c>
      <c r="V33" s="92">
        <f>存量业务到期结构!Z32</f>
        <v>1309.7976501674998</v>
      </c>
      <c r="W33" s="92">
        <f>存量业务到期结构!AA32</f>
        <v>0</v>
      </c>
      <c r="X33" s="92">
        <f>存量业务到期结构!AB32</f>
        <v>0</v>
      </c>
      <c r="Y33" s="92">
        <f>存量业务到期结构!AC32</f>
        <v>0</v>
      </c>
      <c r="Z33" s="92">
        <f>存量业务到期结构!AD32</f>
        <v>0</v>
      </c>
      <c r="AA33" s="92">
        <f>存量业务到期结构!AE32</f>
        <v>0</v>
      </c>
      <c r="AB33" s="92">
        <f>存量业务到期结构!AF32</f>
        <v>0</v>
      </c>
      <c r="AC33" s="92">
        <f>存量业务到期结构!AG32</f>
        <v>0</v>
      </c>
      <c r="AD33" s="92">
        <f>存量业务到期结构!AH32</f>
        <v>0</v>
      </c>
      <c r="AE33" s="92">
        <f>存量业务到期结构!AI32</f>
        <v>0</v>
      </c>
      <c r="AF33" s="92">
        <f>存量业务到期结构!AJ32</f>
        <v>0</v>
      </c>
      <c r="AG33" s="92">
        <f>存量业务到期结构!AK32</f>
        <v>0</v>
      </c>
      <c r="AH33" s="92">
        <f>存量业务到期结构!AL32</f>
        <v>0</v>
      </c>
      <c r="AI33" s="92">
        <f>存量业务到期结构!AM32</f>
        <v>0</v>
      </c>
      <c r="AJ33" s="92">
        <f>存量业务到期结构!AN32</f>
        <v>0</v>
      </c>
      <c r="AK33" s="92">
        <f>存量业务到期结构!AO32</f>
        <v>0</v>
      </c>
      <c r="AL33" s="92">
        <f>存量业务到期结构!AP32</f>
        <v>0</v>
      </c>
      <c r="AM33" s="92">
        <f>存量业务到期结构!AQ32</f>
        <v>0</v>
      </c>
      <c r="AN33" s="92">
        <f>存量业务到期结构!AR32</f>
        <v>0</v>
      </c>
      <c r="AO33" s="92">
        <f>存量业务到期结构!AS32</f>
        <v>0</v>
      </c>
      <c r="AP33" s="92">
        <f>存量业务到期结构!AT32</f>
        <v>0</v>
      </c>
      <c r="AR33" s="92">
        <f>存量业务到期收益率!C32</f>
        <v>2.0251316165482458</v>
      </c>
      <c r="AS33" s="92">
        <f>存量业务到期收益率!D32</f>
        <v>1.8905246192376757</v>
      </c>
      <c r="AT33" s="92">
        <f>存量业务到期收益率!E32</f>
        <v>1.8577557162889362</v>
      </c>
      <c r="AU33" s="92">
        <f>存量业务到期收益率!F32</f>
        <v>1.8172732645981495</v>
      </c>
      <c r="AV33" s="92">
        <f>存量业务到期收益率!G32</f>
        <v>2.0802416992604691</v>
      </c>
      <c r="AW33" s="92">
        <f>存量业务到期收益率!H32</f>
        <v>2.1169903499277645</v>
      </c>
      <c r="AX33" s="92">
        <f>存量业务到期收益率!I32</f>
        <v>2.1106831560050603</v>
      </c>
      <c r="AY33" s="92">
        <f>存量业务到期收益率!J32</f>
        <v>2.1131726501160122</v>
      </c>
      <c r="AZ33" s="92">
        <f>存量业务到期收益率!K32</f>
        <v>2.3404688287903679</v>
      </c>
      <c r="BA33" s="92">
        <f>存量业务到期收益率!L32</f>
        <v>2.4275784890942913</v>
      </c>
      <c r="BB33" s="92">
        <f>存量业务到期收益率!M32</f>
        <v>2.2575413936132791</v>
      </c>
      <c r="BC33" s="92">
        <f>存量业务到期收益率!N32</f>
        <v>2.0261021038202673</v>
      </c>
      <c r="BD33" s="92">
        <f>存量业务到期收益率!O32</f>
        <v>3.4772934374450419</v>
      </c>
      <c r="BE33" s="92">
        <f>存量业务到期收益率!P32</f>
        <v>3.3065060438785681</v>
      </c>
      <c r="BF33" s="92">
        <f>存量业务到期收益率!Q32</f>
        <v>3.5953941167574777</v>
      </c>
      <c r="BG33" s="92">
        <f>存量业务到期收益率!R32</f>
        <v>3.281696724857714</v>
      </c>
      <c r="BH33" s="92">
        <f>存量业务到期收益率!S32</f>
        <v>3.7109260648363755</v>
      </c>
      <c r="BI33" s="92">
        <f>存量业务到期收益率!T32</f>
        <v>3.4335436322425994</v>
      </c>
      <c r="BJ33" s="92">
        <f>存量业务到期收益率!U32</f>
        <v>3.4595835630924068</v>
      </c>
      <c r="BK33" s="92">
        <f>存量业务到期收益率!V32</f>
        <v>3.3805921334866977</v>
      </c>
      <c r="BL33" s="92">
        <f>存量业务到期收益率!W32</f>
        <v>3.5993448768805747</v>
      </c>
      <c r="BM33" s="92">
        <f>存量业务到期收益率!X32</f>
        <v>0</v>
      </c>
      <c r="BN33" s="92">
        <f>存量业务到期收益率!Y32</f>
        <v>0</v>
      </c>
      <c r="BO33" s="92">
        <f>存量业务到期收益率!Z32</f>
        <v>0</v>
      </c>
      <c r="BP33" s="92">
        <f>存量业务到期收益率!AA32</f>
        <v>0</v>
      </c>
      <c r="BQ33" s="92">
        <f>存量业务到期收益率!AB32</f>
        <v>0</v>
      </c>
      <c r="BR33" s="92">
        <f>存量业务到期收益率!AC32</f>
        <v>0</v>
      </c>
      <c r="BS33" s="92">
        <f>存量业务到期收益率!AD32</f>
        <v>0</v>
      </c>
      <c r="BT33" s="92">
        <f>存量业务到期收益率!AE32</f>
        <v>0</v>
      </c>
      <c r="BU33" s="92">
        <f>存量业务到期收益率!AF32</f>
        <v>0</v>
      </c>
      <c r="BV33" s="92">
        <f>存量业务到期收益率!AG32</f>
        <v>0</v>
      </c>
      <c r="BW33" s="92">
        <f>存量业务到期收益率!AH32</f>
        <v>0</v>
      </c>
      <c r="BX33" s="92">
        <f>存量业务到期收益率!AI32</f>
        <v>0</v>
      </c>
      <c r="BY33" s="92">
        <f>存量业务到期收益率!AJ32</f>
        <v>0</v>
      </c>
      <c r="BZ33" s="92">
        <f>存量业务到期收益率!AK32</f>
        <v>0</v>
      </c>
      <c r="CA33" s="92">
        <f>存量业务到期收益率!AL32</f>
        <v>0</v>
      </c>
      <c r="CB33" s="92">
        <f>存量业务到期收益率!AM32</f>
        <v>0</v>
      </c>
      <c r="CC33" s="92">
        <f>存量业务到期收益率!AN32</f>
        <v>0</v>
      </c>
      <c r="CD33" s="92">
        <f>存量业务到期收益率!AO32</f>
        <v>0</v>
      </c>
      <c r="CE33" s="92">
        <f>存量业务到期收益率!AP32</f>
        <v>0</v>
      </c>
      <c r="CF33" s="92">
        <f>存量业务到期收益率!AQ32</f>
        <v>0</v>
      </c>
      <c r="CH33" s="92">
        <f>B33*AR33/100/12*0.5+SUMPRODUCT(C33:$AP33,AS33:$CF33)/100/12</f>
        <v>12.243635233873698</v>
      </c>
      <c r="CI33" s="92">
        <f>C33*AS33/100/12*0.5+SUMPRODUCT(D33:$AP33,AT33:$CF33)/100/12</f>
        <v>10.819567842494335</v>
      </c>
      <c r="CJ33" s="92">
        <f>D33*AT33/100/12*0.5+SUMPRODUCT(E33:$AP33,AU33:$CF33)/100/12</f>
        <v>9.8914425212425297</v>
      </c>
      <c r="CK33" s="92">
        <f>E33*AU33/100/12*0.5+SUMPRODUCT(F33:$AP33,AV33:$CF33)/100/12</f>
        <v>9.2292892936025037</v>
      </c>
      <c r="CL33" s="92">
        <f>F33*AV33/100/12*0.5+SUMPRODUCT(G33:$AP33,AW33:$CF33)/100/12</f>
        <v>8.5692932755131555</v>
      </c>
      <c r="CM33" s="92">
        <f>G33*AW33/100/12*0.5+SUMPRODUCT(H33:$AP33,AX33:$CF33)/100/12</f>
        <v>7.977030355917738</v>
      </c>
      <c r="CN33" s="92">
        <f>H33*AX33/100/12*0.5+SUMPRODUCT(I33:$AP33,AY33:$CF33)/100/12</f>
        <v>7.4899194201332557</v>
      </c>
      <c r="CO33" s="92">
        <f>I33*AY33/100/12*0.5+SUMPRODUCT(J33:$AP33,AZ33:$CF33)/100/12</f>
        <v>7.1376422557649386</v>
      </c>
      <c r="CP33" s="92">
        <f>J33*AZ33/100/12*0.5+SUMPRODUCT(K33:$AP33,BA33:$CF33)/100/12</f>
        <v>6.753377142698997</v>
      </c>
      <c r="CQ33" s="92">
        <f>K33*BA33/100/12*0.5+SUMPRODUCT(L33:$AP33,BB33:$CF33)/100/12</f>
        <v>6.364127687708784</v>
      </c>
      <c r="CR33" s="92">
        <f>L33*BB33/100/12*0.5+SUMPRODUCT(M33:$AP33,BC33:$CF33)/100/12</f>
        <v>6.0040197576136585</v>
      </c>
      <c r="CS33" s="92">
        <f>M33*BC33/100/12*0.5+SUMPRODUCT(N33:$AP33,BD33:$CF33)/100/12</f>
        <v>5.5658112679613243</v>
      </c>
      <c r="CT33" s="92">
        <f>N33*BD33/100/12*0.5+SUMPRODUCT(O33:$AP33,BE33:$CF33)/100/12</f>
        <v>5.1740321732380314</v>
      </c>
      <c r="CU33" s="92">
        <f>O33*BE33/100/12*0.5+SUMPRODUCT(P33:$AP33,BF33:$CF33)/100/12</f>
        <v>5.0133180868931833</v>
      </c>
      <c r="CV33" s="92">
        <f>P33*BF33/100/12*0.5+SUMPRODUCT(Q33:$AP33,BG33:$CF33)/100/12</f>
        <v>4.8801146835313984</v>
      </c>
      <c r="CW33" s="92">
        <f>Q33*BG33/100/12*0.5+SUMPRODUCT(R33:$AP33,BH33:$CF33)/100/12</f>
        <v>4.7044751693231825</v>
      </c>
      <c r="CX33" s="92">
        <f>R33*BH33/100/12*0.5+SUMPRODUCT(S33:$AP33,BI33:$CF33)/100/12</f>
        <v>4.5155002299024618</v>
      </c>
      <c r="CY33" s="92">
        <f>S33*BI33/100/12*0.5+SUMPRODUCT(T33:$AP33,BJ33:$CF33)/100/12</f>
        <v>4.369380175379673</v>
      </c>
      <c r="CZ33" s="92">
        <f>T33*BJ33/100/12*0.5+SUMPRODUCT(U33:$AP33,BK33:$CF33)/100/12</f>
        <v>4.225203864093471</v>
      </c>
      <c r="DA33" s="92">
        <f>U33*BK33/100/12*0.5+SUMPRODUCT(V33:$AP33,BL33:$CF33)/100/12</f>
        <v>4.0326448314366949</v>
      </c>
      <c r="DB33" s="92">
        <f>V33*BL33/100/12*0.5+SUMPRODUCT(W33:$AP33,BM33:$CF33)/100/12</f>
        <v>1.9643389424502524</v>
      </c>
      <c r="DC33" s="92">
        <f>W33*BM33/100/12*0.5+SUMPRODUCT(X33:$AP33,BN33:$CF33)/100/12</f>
        <v>0</v>
      </c>
      <c r="DD33" s="92">
        <f>X33*BN33/100/12*0.5+SUMPRODUCT(Y33:$AP33,BO33:$CF33)/100/12</f>
        <v>0</v>
      </c>
      <c r="DE33" s="92">
        <f>Y33*BO33/100/12*0.5+SUMPRODUCT(Z33:$AP33,BP33:$CF33)/100/12</f>
        <v>0</v>
      </c>
      <c r="DF33" s="92">
        <f>Z33*BP33/100/12*0.5+SUMPRODUCT(AA33:$AP33,BQ33:$CF33)/100/12</f>
        <v>0</v>
      </c>
      <c r="DG33" s="92">
        <f>AA33*BQ33/100/12*0.5+SUMPRODUCT(AB33:$AP33,BR33:$CF33)/100/12</f>
        <v>0</v>
      </c>
      <c r="DH33" s="92">
        <f>AB33*BR33/100/12*0.5+SUMPRODUCT(AC33:$AP33,BS33:$CF33)/100/12</f>
        <v>0</v>
      </c>
      <c r="DI33" s="92">
        <f>AC33*BS33/100/12*0.5+SUMPRODUCT(AD33:$AP33,BT33:$CF33)/100/12</f>
        <v>0</v>
      </c>
      <c r="DJ33" s="92">
        <f>AD33*BT33/100/12*0.5+SUMPRODUCT(AE33:$AP33,BU33:$CF33)/100/12</f>
        <v>0</v>
      </c>
      <c r="DK33" s="92">
        <f>AE33*BU33/100/12*0.5+SUMPRODUCT(AF33:$AP33,BV33:$CF33)/100/12</f>
        <v>0</v>
      </c>
      <c r="DL33" s="92">
        <f>AF33*BV33/100/12*0.5+SUMPRODUCT(AG33:$AP33,BW33:$CF33)/100/12</f>
        <v>0</v>
      </c>
      <c r="DM33" s="92">
        <f>AG33*BW33/100/12*0.5+SUMPRODUCT(AH33:$AP33,BX33:$CF33)/100/12</f>
        <v>0</v>
      </c>
      <c r="DN33" s="92">
        <f>AH33*BX33/100/12*0.5+SUMPRODUCT(AI33:$AP33,BY33:$CF33)/100/12</f>
        <v>0</v>
      </c>
      <c r="DO33" s="92">
        <f>AI33*BY33/100/12*0.5+SUMPRODUCT(AJ33:$AP33,BZ33:$CF33)/100/12</f>
        <v>0</v>
      </c>
      <c r="DP33" s="92">
        <f>AJ33*BZ33/100/12*0.5+SUMPRODUCT(AK33:$AP33,CA33:$CF33)/100/12</f>
        <v>0</v>
      </c>
      <c r="DQ33" s="92">
        <f>AK33*CA33/100/12*0.5+SUMPRODUCT(AL33:$AP33,CB33:$CF33)/100/12</f>
        <v>0</v>
      </c>
      <c r="DR33" s="92">
        <f>AL33*CB33/100/12*0.5+SUMPRODUCT(AM33:$AP33,CC33:$CF33)/100/12</f>
        <v>0</v>
      </c>
      <c r="DS33" s="92">
        <f>AM33*CC33/100/12*0.5+SUMPRODUCT(AN33:$AP33,CD33:$CF33)/100/12</f>
        <v>0</v>
      </c>
      <c r="DT33" s="92">
        <f>AN33*CD33/100/12*0.5+SUMPRODUCT(AO33:$AP33,CE33:$CF33)/100/12</f>
        <v>0</v>
      </c>
      <c r="DU33" s="92">
        <f>AO33*CE33/100/12*0.5+SUMPRODUCT(AP33:$AP33,CF33:$CF33)/100/12</f>
        <v>0</v>
      </c>
    </row>
    <row r="34" spans="1:125" ht="16.5">
      <c r="A34" s="17" t="str">
        <f>存量业务到期结构!B33</f>
        <v>对公结构性存款</v>
      </c>
      <c r="B34" s="92">
        <f>存量业务到期结构!F33</f>
        <v>1466.0283440270002</v>
      </c>
      <c r="C34" s="92">
        <f>存量业务到期结构!G33</f>
        <v>658.17899</v>
      </c>
      <c r="D34" s="92">
        <f>存量业务到期结构!H33</f>
        <v>380.14678020000002</v>
      </c>
      <c r="E34" s="92">
        <f>存量业务到期结构!I33</f>
        <v>174.70738</v>
      </c>
      <c r="F34" s="92">
        <f>存量业务到期结构!J33</f>
        <v>85.74342</v>
      </c>
      <c r="G34" s="92">
        <f>存量业务到期结构!K33</f>
        <v>167.18736999999999</v>
      </c>
      <c r="H34" s="92">
        <f>存量业务到期结构!L33</f>
        <v>32.442</v>
      </c>
      <c r="I34" s="92">
        <f>存量业务到期结构!M33</f>
        <v>38.186999999999998</v>
      </c>
      <c r="J34" s="92">
        <f>存量业务到期结构!N33</f>
        <v>47.795400000000001</v>
      </c>
      <c r="K34" s="92">
        <f>存量业务到期结构!O33</f>
        <v>12.9011</v>
      </c>
      <c r="L34" s="92">
        <f>存量业务到期结构!P33</f>
        <v>11.1</v>
      </c>
      <c r="M34" s="92">
        <f>存量业务到期结构!Q33</f>
        <v>33.585500000000003</v>
      </c>
      <c r="N34" s="92">
        <f>存量业务到期结构!R33</f>
        <v>2.65</v>
      </c>
      <c r="O34" s="92">
        <f>存量业务到期结构!S33</f>
        <v>0</v>
      </c>
      <c r="P34" s="92">
        <f>存量业务到期结构!T33</f>
        <v>0</v>
      </c>
      <c r="Q34" s="92">
        <f>存量业务到期结构!U33</f>
        <v>0</v>
      </c>
      <c r="R34" s="92">
        <f>存量业务到期结构!V33</f>
        <v>0</v>
      </c>
      <c r="S34" s="92">
        <f>存量业务到期结构!W33</f>
        <v>0</v>
      </c>
      <c r="T34" s="92">
        <f>存量业务到期结构!X33</f>
        <v>0</v>
      </c>
      <c r="U34" s="92">
        <f>存量业务到期结构!Y33</f>
        <v>0</v>
      </c>
      <c r="V34" s="92">
        <f>存量业务到期结构!Z33</f>
        <v>0</v>
      </c>
      <c r="W34" s="92">
        <f>存量业务到期结构!AA33</f>
        <v>0</v>
      </c>
      <c r="X34" s="92">
        <f>存量业务到期结构!AB33</f>
        <v>0</v>
      </c>
      <c r="Y34" s="92">
        <f>存量业务到期结构!AC33</f>
        <v>0</v>
      </c>
      <c r="Z34" s="92">
        <f>存量业务到期结构!AD33</f>
        <v>0</v>
      </c>
      <c r="AA34" s="92">
        <f>存量业务到期结构!AE33</f>
        <v>0</v>
      </c>
      <c r="AB34" s="92">
        <f>存量业务到期结构!AF33</f>
        <v>0</v>
      </c>
      <c r="AC34" s="92">
        <f>存量业务到期结构!AG33</f>
        <v>0</v>
      </c>
      <c r="AD34" s="92">
        <f>存量业务到期结构!AH33</f>
        <v>0</v>
      </c>
      <c r="AE34" s="92">
        <f>存量业务到期结构!AI33</f>
        <v>0</v>
      </c>
      <c r="AF34" s="92">
        <f>存量业务到期结构!AJ33</f>
        <v>0</v>
      </c>
      <c r="AG34" s="92">
        <f>存量业务到期结构!AK33</f>
        <v>0</v>
      </c>
      <c r="AH34" s="92">
        <f>存量业务到期结构!AL33</f>
        <v>0</v>
      </c>
      <c r="AI34" s="92">
        <f>存量业务到期结构!AM33</f>
        <v>0</v>
      </c>
      <c r="AJ34" s="92">
        <f>存量业务到期结构!AN33</f>
        <v>0</v>
      </c>
      <c r="AK34" s="92">
        <f>存量业务到期结构!AO33</f>
        <v>0</v>
      </c>
      <c r="AL34" s="92">
        <f>存量业务到期结构!AP33</f>
        <v>0</v>
      </c>
      <c r="AM34" s="92">
        <f>存量业务到期结构!AQ33</f>
        <v>0</v>
      </c>
      <c r="AN34" s="92">
        <f>存量业务到期结构!AR33</f>
        <v>0</v>
      </c>
      <c r="AO34" s="92">
        <f>存量业务到期结构!AS33</f>
        <v>0</v>
      </c>
      <c r="AP34" s="92">
        <f>存量业务到期结构!AT33</f>
        <v>0</v>
      </c>
      <c r="AR34" s="92">
        <f>存量业务到期收益率!C33</f>
        <v>3.5954222827763402</v>
      </c>
      <c r="AS34" s="92">
        <f>存量业务到期收益率!D33</f>
        <v>3.7856588405300697</v>
      </c>
      <c r="AT34" s="92">
        <f>存量业务到期收益率!E33</f>
        <v>3.7051091457826404</v>
      </c>
      <c r="AU34" s="92">
        <f>存量业务到期收益率!F33</f>
        <v>3.8799418393924698</v>
      </c>
      <c r="AV34" s="92">
        <f>存量业务到期收益率!G33</f>
        <v>3.7762937358290602</v>
      </c>
      <c r="AW34" s="92">
        <f>存量业务到期收益率!H33</f>
        <v>3.8120609451285099</v>
      </c>
      <c r="AX34" s="92">
        <f>存量业务到期收益率!I33</f>
        <v>4.1966896737562394</v>
      </c>
      <c r="AY34" s="92">
        <f>存量业务到期收益率!J33</f>
        <v>3.71003989839474</v>
      </c>
      <c r="AZ34" s="92">
        <f>存量业务到期收益率!K33</f>
        <v>3.7011284183456996</v>
      </c>
      <c r="BA34" s="92">
        <f>存量业务到期收益率!L33</f>
        <v>3.4390283944314799</v>
      </c>
      <c r="BB34" s="92">
        <f>存量业务到期收益率!M33</f>
        <v>3.5066669819819798</v>
      </c>
      <c r="BC34" s="92">
        <f>存量业务到期收益率!N33</f>
        <v>3.7126036039213397</v>
      </c>
      <c r="BD34" s="92">
        <f>存量业务到期收益率!O33</f>
        <v>3.8</v>
      </c>
      <c r="BE34" s="92">
        <f>存量业务到期收益率!P33</f>
        <v>0</v>
      </c>
      <c r="BF34" s="92">
        <f>存量业务到期收益率!Q33</f>
        <v>0</v>
      </c>
      <c r="BG34" s="92">
        <f>存量业务到期收益率!R33</f>
        <v>0</v>
      </c>
      <c r="BH34" s="92">
        <f>存量业务到期收益率!S33</f>
        <v>0</v>
      </c>
      <c r="BI34" s="92">
        <f>存量业务到期收益率!T33</f>
        <v>0</v>
      </c>
      <c r="BJ34" s="92">
        <f>存量业务到期收益率!U33</f>
        <v>0</v>
      </c>
      <c r="BK34" s="92">
        <f>存量业务到期收益率!V33</f>
        <v>0</v>
      </c>
      <c r="BL34" s="92">
        <f>存量业务到期收益率!W33</f>
        <v>0</v>
      </c>
      <c r="BM34" s="92">
        <f>存量业务到期收益率!X33</f>
        <v>0</v>
      </c>
      <c r="BN34" s="92">
        <f>存量业务到期收益率!Y33</f>
        <v>0</v>
      </c>
      <c r="BO34" s="92">
        <f>存量业务到期收益率!Z33</f>
        <v>0</v>
      </c>
      <c r="BP34" s="92">
        <f>存量业务到期收益率!AA33</f>
        <v>0</v>
      </c>
      <c r="BQ34" s="92">
        <f>存量业务到期收益率!AB33</f>
        <v>0</v>
      </c>
      <c r="BR34" s="92">
        <f>存量业务到期收益率!AC33</f>
        <v>0</v>
      </c>
      <c r="BS34" s="92">
        <f>存量业务到期收益率!AD33</f>
        <v>0</v>
      </c>
      <c r="BT34" s="92">
        <f>存量业务到期收益率!AE33</f>
        <v>0</v>
      </c>
      <c r="BU34" s="92">
        <f>存量业务到期收益率!AF33</f>
        <v>0</v>
      </c>
      <c r="BV34" s="92">
        <f>存量业务到期收益率!AG33</f>
        <v>0</v>
      </c>
      <c r="BW34" s="92">
        <f>存量业务到期收益率!AH33</f>
        <v>0</v>
      </c>
      <c r="BX34" s="92">
        <f>存量业务到期收益率!AI33</f>
        <v>0</v>
      </c>
      <c r="BY34" s="92">
        <f>存量业务到期收益率!AJ33</f>
        <v>0</v>
      </c>
      <c r="BZ34" s="92">
        <f>存量业务到期收益率!AK33</f>
        <v>0</v>
      </c>
      <c r="CA34" s="92">
        <f>存量业务到期收益率!AL33</f>
        <v>0</v>
      </c>
      <c r="CB34" s="92">
        <f>存量业务到期收益率!AM33</f>
        <v>0</v>
      </c>
      <c r="CC34" s="92">
        <f>存量业务到期收益率!AN33</f>
        <v>0</v>
      </c>
      <c r="CD34" s="92">
        <f>存量业务到期收益率!AO33</f>
        <v>0</v>
      </c>
      <c r="CE34" s="92">
        <f>存量业务到期收益率!AP33</f>
        <v>0</v>
      </c>
      <c r="CF34" s="92">
        <f>存量业务到期收益率!AQ33</f>
        <v>0</v>
      </c>
      <c r="CH34" s="92">
        <f>B34*AR34/100/12*0.5+SUMPRODUCT(C34:$AP34,AS34:$CF34)/100/12</f>
        <v>7.3728077357964441</v>
      </c>
      <c r="CI34" s="92">
        <f>C34*AS34/100/12*0.5+SUMPRODUCT(D34:$AP34,AT34:$CF34)/100/12</f>
        <v>4.1383776993626817</v>
      </c>
      <c r="CJ34" s="92">
        <f>D34*AT34/100/12*0.5+SUMPRODUCT(E34:$AP34,AU34:$CF34)/100/12</f>
        <v>2.5133250226112258</v>
      </c>
      <c r="CK34" s="92">
        <f>E34*AU34/100/12*0.5+SUMPRODUCT(F34:$AP34,AV34:$CF34)/100/12</f>
        <v>1.6440167787064413</v>
      </c>
      <c r="CL34" s="92">
        <f>F34*AV34/100/12*0.5+SUMPRODUCT(G34:$AP34,AW34:$CF34)/100/12</f>
        <v>1.2266639398951082</v>
      </c>
      <c r="CM34" s="92">
        <f>G34*AW34/100/12*0.5+SUMPRODUCT(H34:$AP34,AX34:$CF34)/100/12</f>
        <v>0.82619694675747923</v>
      </c>
      <c r="CN34" s="92">
        <f>H34*AX34/100/12*0.5+SUMPRODUCT(I34:$AP34,AY34:$CF34)/100/12</f>
        <v>0.50391467588591676</v>
      </c>
      <c r="CO34" s="92">
        <f>I34*AY34/100/12*0.5+SUMPRODUCT(J34:$AP34,AZ34:$CF34)/100/12</f>
        <v>0.38815455088758338</v>
      </c>
      <c r="CP34" s="92">
        <f>J34*AZ34/100/12*0.5+SUMPRODUCT(K34:$AP34,BA34:$CF34)/100/12</f>
        <v>0.25541613138500008</v>
      </c>
      <c r="CQ34" s="92">
        <f>K34*BA34/100/12*0.5+SUMPRODUCT(L34:$AP34,BB34:$CF34)/100/12</f>
        <v>0.16322273037433341</v>
      </c>
      <c r="CR34" s="92">
        <f>L34*BB34/100/12*0.5+SUMPRODUCT(M34:$AP34,BC34:$CF34)/100/12</f>
        <v>0.12851804174125012</v>
      </c>
      <c r="CS34" s="92">
        <f>M34*BC34/100/12*0.5+SUMPRODUCT(N34:$AP34,BD34:$CF34)/100/12</f>
        <v>6.0345686808125062E-2</v>
      </c>
      <c r="CT34" s="92">
        <f>N34*BD34/100/12*0.5+SUMPRODUCT(O34:$AP34,BE34:$CF34)/100/12</f>
        <v>4.1958333333333327E-3</v>
      </c>
      <c r="CU34" s="92">
        <f>O34*BE34/100/12*0.5+SUMPRODUCT(P34:$AP34,BF34:$CF34)/100/12</f>
        <v>0</v>
      </c>
      <c r="CV34" s="92">
        <f>P34*BF34/100/12*0.5+SUMPRODUCT(Q34:$AP34,BG34:$CF34)/100/12</f>
        <v>0</v>
      </c>
      <c r="CW34" s="92">
        <f>Q34*BG34/100/12*0.5+SUMPRODUCT(R34:$AP34,BH34:$CF34)/100/12</f>
        <v>0</v>
      </c>
      <c r="CX34" s="92">
        <f>R34*BH34/100/12*0.5+SUMPRODUCT(S34:$AP34,BI34:$CF34)/100/12</f>
        <v>0</v>
      </c>
      <c r="CY34" s="92">
        <f>S34*BI34/100/12*0.5+SUMPRODUCT(T34:$AP34,BJ34:$CF34)/100/12</f>
        <v>0</v>
      </c>
      <c r="CZ34" s="92">
        <f>T34*BJ34/100/12*0.5+SUMPRODUCT(U34:$AP34,BK34:$CF34)/100/12</f>
        <v>0</v>
      </c>
      <c r="DA34" s="92">
        <f>U34*BK34/100/12*0.5+SUMPRODUCT(V34:$AP34,BL34:$CF34)/100/12</f>
        <v>0</v>
      </c>
      <c r="DB34" s="92">
        <f>V34*BL34/100/12*0.5+SUMPRODUCT(W34:$AP34,BM34:$CF34)/100/12</f>
        <v>0</v>
      </c>
      <c r="DC34" s="92">
        <f>W34*BM34/100/12*0.5+SUMPRODUCT(X34:$AP34,BN34:$CF34)/100/12</f>
        <v>0</v>
      </c>
      <c r="DD34" s="92">
        <f>X34*BN34/100/12*0.5+SUMPRODUCT(Y34:$AP34,BO34:$CF34)/100/12</f>
        <v>0</v>
      </c>
      <c r="DE34" s="92">
        <f>Y34*BO34/100/12*0.5+SUMPRODUCT(Z34:$AP34,BP34:$CF34)/100/12</f>
        <v>0</v>
      </c>
      <c r="DF34" s="92">
        <f>Z34*BP34/100/12*0.5+SUMPRODUCT(AA34:$AP34,BQ34:$CF34)/100/12</f>
        <v>0</v>
      </c>
      <c r="DG34" s="92">
        <f>AA34*BQ34/100/12*0.5+SUMPRODUCT(AB34:$AP34,BR34:$CF34)/100/12</f>
        <v>0</v>
      </c>
      <c r="DH34" s="92">
        <f>AB34*BR34/100/12*0.5+SUMPRODUCT(AC34:$AP34,BS34:$CF34)/100/12</f>
        <v>0</v>
      </c>
      <c r="DI34" s="92">
        <f>AC34*BS34/100/12*0.5+SUMPRODUCT(AD34:$AP34,BT34:$CF34)/100/12</f>
        <v>0</v>
      </c>
      <c r="DJ34" s="92">
        <f>AD34*BT34/100/12*0.5+SUMPRODUCT(AE34:$AP34,BU34:$CF34)/100/12</f>
        <v>0</v>
      </c>
      <c r="DK34" s="92">
        <f>AE34*BU34/100/12*0.5+SUMPRODUCT(AF34:$AP34,BV34:$CF34)/100/12</f>
        <v>0</v>
      </c>
      <c r="DL34" s="92">
        <f>AF34*BV34/100/12*0.5+SUMPRODUCT(AG34:$AP34,BW34:$CF34)/100/12</f>
        <v>0</v>
      </c>
      <c r="DM34" s="92">
        <f>AG34*BW34/100/12*0.5+SUMPRODUCT(AH34:$AP34,BX34:$CF34)/100/12</f>
        <v>0</v>
      </c>
      <c r="DN34" s="92">
        <f>AH34*BX34/100/12*0.5+SUMPRODUCT(AI34:$AP34,BY34:$CF34)/100/12</f>
        <v>0</v>
      </c>
      <c r="DO34" s="92">
        <f>AI34*BY34/100/12*0.5+SUMPRODUCT(AJ34:$AP34,BZ34:$CF34)/100/12</f>
        <v>0</v>
      </c>
      <c r="DP34" s="92">
        <f>AJ34*BZ34/100/12*0.5+SUMPRODUCT(AK34:$AP34,CA34:$CF34)/100/12</f>
        <v>0</v>
      </c>
      <c r="DQ34" s="92">
        <f>AK34*CA34/100/12*0.5+SUMPRODUCT(AL34:$AP34,CB34:$CF34)/100/12</f>
        <v>0</v>
      </c>
      <c r="DR34" s="92">
        <f>AL34*CB34/100/12*0.5+SUMPRODUCT(AM34:$AP34,CC34:$CF34)/100/12</f>
        <v>0</v>
      </c>
      <c r="DS34" s="92">
        <f>AM34*CC34/100/12*0.5+SUMPRODUCT(AN34:$AP34,CD34:$CF34)/100/12</f>
        <v>0</v>
      </c>
      <c r="DT34" s="92">
        <f>AN34*CD34/100/12*0.5+SUMPRODUCT(AO34:$AP34,CE34:$CF34)/100/12</f>
        <v>0</v>
      </c>
      <c r="DU34" s="92">
        <f>AO34*CE34/100/12*0.5+SUMPRODUCT(AP34:$AP34,CF34:$CF34)/100/12</f>
        <v>0</v>
      </c>
    </row>
    <row r="35" spans="1:125" ht="16.5">
      <c r="A35" s="17" t="str">
        <f>存量业务到期结构!B34</f>
        <v>对公大额存单</v>
      </c>
      <c r="B35" s="92">
        <f>存量业务到期结构!F34</f>
        <v>63.933543579999998</v>
      </c>
      <c r="C35" s="92">
        <f>存量业务到期结构!G34</f>
        <v>42.503</v>
      </c>
      <c r="D35" s="92">
        <f>存量业务到期结构!H34</f>
        <v>28.198421530000001</v>
      </c>
      <c r="E35" s="92">
        <f>存量业务到期结构!I34</f>
        <v>33.146000000000001</v>
      </c>
      <c r="F35" s="92">
        <f>存量业务到期结构!J34</f>
        <v>32.413048359999998</v>
      </c>
      <c r="G35" s="92">
        <f>存量业务到期结构!K34</f>
        <v>34.42310586</v>
      </c>
      <c r="H35" s="92">
        <f>存量业务到期结构!L34</f>
        <v>16.084299999999999</v>
      </c>
      <c r="I35" s="92">
        <f>存量业务到期结构!M34</f>
        <v>38.776000000000003</v>
      </c>
      <c r="J35" s="92">
        <f>存量业务到期结构!N34</f>
        <v>67.122</v>
      </c>
      <c r="K35" s="92">
        <f>存量业务到期结构!O34</f>
        <v>16.051300000000001</v>
      </c>
      <c r="L35" s="92">
        <f>存量业务到期结构!P34</f>
        <v>23.675560000000001</v>
      </c>
      <c r="M35" s="92">
        <f>存量业务到期结构!Q34</f>
        <v>32.415829340000002</v>
      </c>
      <c r="N35" s="92">
        <f>存量业务到期结构!R34</f>
        <v>0.6</v>
      </c>
      <c r="O35" s="92">
        <f>存量业务到期结构!S34</f>
        <v>3</v>
      </c>
      <c r="P35" s="92">
        <f>存量业务到期结构!T34</f>
        <v>4.0875000000000004</v>
      </c>
      <c r="Q35" s="92">
        <f>存量业务到期结构!U34</f>
        <v>0.58599999999999997</v>
      </c>
      <c r="R35" s="92">
        <f>存量业务到期结构!V34</f>
        <v>1.5</v>
      </c>
      <c r="S35" s="92">
        <f>存量业务到期结构!W34</f>
        <v>0.5</v>
      </c>
      <c r="T35" s="92">
        <f>存量业务到期结构!X34</f>
        <v>0.1</v>
      </c>
      <c r="U35" s="92">
        <f>存量业务到期结构!Y34</f>
        <v>3.45</v>
      </c>
      <c r="V35" s="92">
        <f>存量业务到期结构!Z34</f>
        <v>171.83109266</v>
      </c>
      <c r="W35" s="92">
        <f>存量业务到期结构!AA34</f>
        <v>0</v>
      </c>
      <c r="X35" s="92">
        <f>存量业务到期结构!AB34</f>
        <v>0</v>
      </c>
      <c r="Y35" s="92">
        <f>存量业务到期结构!AC34</f>
        <v>0</v>
      </c>
      <c r="Z35" s="92">
        <f>存量业务到期结构!AD34</f>
        <v>0</v>
      </c>
      <c r="AA35" s="92">
        <f>存量业务到期结构!AE34</f>
        <v>0</v>
      </c>
      <c r="AB35" s="92">
        <f>存量业务到期结构!AF34</f>
        <v>0</v>
      </c>
      <c r="AC35" s="92">
        <f>存量业务到期结构!AG34</f>
        <v>0</v>
      </c>
      <c r="AD35" s="92">
        <f>存量业务到期结构!AH34</f>
        <v>0</v>
      </c>
      <c r="AE35" s="92">
        <f>存量业务到期结构!AI34</f>
        <v>0</v>
      </c>
      <c r="AF35" s="92">
        <f>存量业务到期结构!AJ34</f>
        <v>0</v>
      </c>
      <c r="AG35" s="92">
        <f>存量业务到期结构!AK34</f>
        <v>0</v>
      </c>
      <c r="AH35" s="92">
        <f>存量业务到期结构!AL34</f>
        <v>0</v>
      </c>
      <c r="AI35" s="92">
        <f>存量业务到期结构!AM34</f>
        <v>0</v>
      </c>
      <c r="AJ35" s="92">
        <f>存量业务到期结构!AN34</f>
        <v>0</v>
      </c>
      <c r="AK35" s="92">
        <f>存量业务到期结构!AO34</f>
        <v>0</v>
      </c>
      <c r="AL35" s="92">
        <f>存量业务到期结构!AP34</f>
        <v>0</v>
      </c>
      <c r="AM35" s="92">
        <f>存量业务到期结构!AQ34</f>
        <v>0</v>
      </c>
      <c r="AN35" s="92">
        <f>存量业务到期结构!AR34</f>
        <v>0</v>
      </c>
      <c r="AO35" s="92">
        <f>存量业务到期结构!AS34</f>
        <v>0</v>
      </c>
      <c r="AP35" s="92">
        <f>存量业务到期结构!AT34</f>
        <v>0</v>
      </c>
      <c r="AR35" s="92">
        <f>存量业务到期收益率!C34</f>
        <v>1.9304620508366324</v>
      </c>
      <c r="AS35" s="92">
        <f>存量业务到期收益率!D34</f>
        <v>2.1261505214102501</v>
      </c>
      <c r="AT35" s="92">
        <f>存量业务到期收益率!E34</f>
        <v>1.9489436382505201</v>
      </c>
      <c r="AU35" s="92">
        <f>存量业务到期收益率!F34</f>
        <v>2.1353554993060997</v>
      </c>
      <c r="AV35" s="92">
        <f>存量业务到期收益率!G34</f>
        <v>2.1588037606027397</v>
      </c>
      <c r="AW35" s="92">
        <f>存量业务到期收益率!H34</f>
        <v>2.1506448490448902</v>
      </c>
      <c r="AX35" s="92">
        <f>存量业务到期收益率!I34</f>
        <v>2.2979159551861099</v>
      </c>
      <c r="AY35" s="92">
        <f>存量业务到期收益率!J34</f>
        <v>2.2282455967608801</v>
      </c>
      <c r="AZ35" s="92">
        <f>存量业务到期收益率!K34</f>
        <v>2.2030237316230097</v>
      </c>
      <c r="BA35" s="92">
        <f>存量业务到期收益率!L34</f>
        <v>2.2884478058973401</v>
      </c>
      <c r="BB35" s="92">
        <f>存量业务到期收益率!M34</f>
        <v>2.3041238733664602</v>
      </c>
      <c r="BC35" s="92">
        <f>存量业务到期收益率!N34</f>
        <v>2.5843676808590801</v>
      </c>
      <c r="BD35" s="92">
        <f>存量业务到期收益率!O34</f>
        <v>3.108333</v>
      </c>
      <c r="BE35" s="92">
        <f>存量业务到期收益率!P34</f>
        <v>2.7333333333333298</v>
      </c>
      <c r="BF35" s="92">
        <f>存量业务到期收益率!Q34</f>
        <v>3.1</v>
      </c>
      <c r="BG35" s="92">
        <f>存量业务到期收益率!R34</f>
        <v>2.9066552901023899</v>
      </c>
      <c r="BH35" s="92">
        <f>存量业务到期收益率!S34</f>
        <v>2.6966666666666703</v>
      </c>
      <c r="BI35" s="92">
        <f>存量业务到期收益率!T34</f>
        <v>3.4000000000000004</v>
      </c>
      <c r="BJ35" s="92">
        <f>存量业务到期收益率!U34</f>
        <v>3.4000000000000004</v>
      </c>
      <c r="BK35" s="92">
        <f>存量业务到期收益率!V34</f>
        <v>2.9318840579710104</v>
      </c>
      <c r="BL35" s="92">
        <f>存量业务到期收益率!W34</f>
        <v>3.8854228054531657</v>
      </c>
      <c r="BM35" s="92">
        <f>存量业务到期收益率!X34</f>
        <v>0</v>
      </c>
      <c r="BN35" s="92">
        <f>存量业务到期收益率!Y34</f>
        <v>0</v>
      </c>
      <c r="BO35" s="92">
        <f>存量业务到期收益率!Z34</f>
        <v>0</v>
      </c>
      <c r="BP35" s="92">
        <f>存量业务到期收益率!AA34</f>
        <v>0</v>
      </c>
      <c r="BQ35" s="92">
        <f>存量业务到期收益率!AB34</f>
        <v>0</v>
      </c>
      <c r="BR35" s="92">
        <f>存量业务到期收益率!AC34</f>
        <v>0</v>
      </c>
      <c r="BS35" s="92">
        <f>存量业务到期收益率!AD34</f>
        <v>0</v>
      </c>
      <c r="BT35" s="92">
        <f>存量业务到期收益率!AE34</f>
        <v>0</v>
      </c>
      <c r="BU35" s="92">
        <f>存量业务到期收益率!AF34</f>
        <v>0</v>
      </c>
      <c r="BV35" s="92">
        <f>存量业务到期收益率!AG34</f>
        <v>0</v>
      </c>
      <c r="BW35" s="92">
        <f>存量业务到期收益率!AH34</f>
        <v>0</v>
      </c>
      <c r="BX35" s="92">
        <f>存量业务到期收益率!AI34</f>
        <v>0</v>
      </c>
      <c r="BY35" s="92">
        <f>存量业务到期收益率!AJ34</f>
        <v>0</v>
      </c>
      <c r="BZ35" s="92">
        <f>存量业务到期收益率!AK34</f>
        <v>0</v>
      </c>
      <c r="CA35" s="92">
        <f>存量业务到期收益率!AL34</f>
        <v>0</v>
      </c>
      <c r="CB35" s="92">
        <f>存量业务到期收益率!AM34</f>
        <v>0</v>
      </c>
      <c r="CC35" s="92">
        <f>存量业务到期收益率!AN34</f>
        <v>0</v>
      </c>
      <c r="CD35" s="92">
        <f>存量业务到期收益率!AO34</f>
        <v>0</v>
      </c>
      <c r="CE35" s="92">
        <f>存量业务到期收益率!AP34</f>
        <v>0</v>
      </c>
      <c r="CF35" s="92">
        <f>存量业务到期收益率!AQ34</f>
        <v>0</v>
      </c>
      <c r="CH35" s="92">
        <f>B35*AR35/100/12*0.5+SUMPRODUCT(C35:$AP35,AS35:$CF35)/100/12</f>
        <v>1.3136565930994262</v>
      </c>
      <c r="CI35" s="92">
        <f>C35*AS35/100/12*0.5+SUMPRODUCT(D35:$AP35,AT35:$CF35)/100/12</f>
        <v>1.2245778200710093</v>
      </c>
      <c r="CJ35" s="92">
        <f>D35*AT35/100/12*0.5+SUMPRODUCT(E35:$AP35,AU35:$CF35)/100/12</f>
        <v>1.1640257742955513</v>
      </c>
      <c r="CK35" s="92">
        <f>E35*AU35/100/12*0.5+SUMPRODUCT(F35:$AP35,AV35:$CF35)/100/12</f>
        <v>1.1116359294498845</v>
      </c>
      <c r="CL35" s="92">
        <f>F35*AV35/100/12*0.5+SUMPRODUCT(G35:$AP35,AW35:$CF35)/100/12</f>
        <v>1.0529893027531485</v>
      </c>
      <c r="CM35" s="92">
        <f>G35*AW35/100/12*0.5+SUMPRODUCT(H35:$AP35,AX35:$CF35)/100/12</f>
        <v>0.99298710025393921</v>
      </c>
      <c r="CN35" s="92">
        <f>H35*AX35/100/12*0.5+SUMPRODUCT(I35:$AP35,AY35:$CF35)/100/12</f>
        <v>0.94674033154396586</v>
      </c>
      <c r="CO35" s="92">
        <f>I35*AY35/100/12*0.5+SUMPRODUCT(J35:$AP35,AZ35:$CF35)/100/12</f>
        <v>0.89533915618646598</v>
      </c>
      <c r="CP35" s="92">
        <f>J35*AZ35/100/12*0.5+SUMPRODUCT(K35:$AP35,BA35:$CF35)/100/12</f>
        <v>0.79772506861396619</v>
      </c>
      <c r="CQ35" s="92">
        <f>K35*BA35/100/12*0.5+SUMPRODUCT(L35:$AP35,BB35:$CF35)/100/12</f>
        <v>0.72080676812196631</v>
      </c>
      <c r="CR35" s="92">
        <f>L35*BB35/100/12*0.5+SUMPRODUCT(M35:$AP35,BC35:$CF35)/100/12</f>
        <v>0.68277177425608293</v>
      </c>
      <c r="CS35" s="92">
        <f>M35*BC35/100/12*0.5+SUMPRODUCT(N35:$AP35,BD35:$CF35)/100/12</f>
        <v>0.62513600562864147</v>
      </c>
      <c r="CT35" s="92">
        <f>N35*BD35/100/12*0.5+SUMPRODUCT(O35:$AP35,BE35:$CF35)/100/12</f>
        <v>0.58945291333924998</v>
      </c>
      <c r="CU35" s="92">
        <f>O35*BE35/100/12*0.5+SUMPRODUCT(P35:$AP35,BF35:$CF35)/100/12</f>
        <v>0.58525916342258333</v>
      </c>
      <c r="CV35" s="92">
        <f>P35*BF35/100/12*0.5+SUMPRODUCT(Q35:$AP35,BG35:$CF35)/100/12</f>
        <v>0.57656280925591663</v>
      </c>
      <c r="CW35" s="92">
        <f>Q35*BG35/100/12*0.5+SUMPRODUCT(R35:$AP35,BH35:$CF35)/100/12</f>
        <v>0.57057341342258328</v>
      </c>
      <c r="CX35" s="92">
        <f>R35*BH35/100/12*0.5+SUMPRODUCT(S35:$AP35,BI35:$CF35)/100/12</f>
        <v>0.56817828842258333</v>
      </c>
      <c r="CY35" s="92">
        <f>S35*BI35/100/12*0.5+SUMPRODUCT(T35:$AP35,BJ35:$CF35)/100/12</f>
        <v>0.56578453842258336</v>
      </c>
      <c r="CZ35" s="92">
        <f>T35*BJ35/100/12*0.5+SUMPRODUCT(U35:$AP35,BK35:$CF35)/100/12</f>
        <v>0.56493453842258334</v>
      </c>
      <c r="DA35" s="92">
        <f>U35*BK35/100/12*0.5+SUMPRODUCT(V35:$AP35,BL35:$CF35)/100/12</f>
        <v>0.56057828842258339</v>
      </c>
      <c r="DB35" s="92">
        <f>V35*BL35/100/12*0.5+SUMPRODUCT(W35:$AP35,BM35:$CF35)/100/12</f>
        <v>0.27818185254462502</v>
      </c>
      <c r="DC35" s="92">
        <f>W35*BM35/100/12*0.5+SUMPRODUCT(X35:$AP35,BN35:$CF35)/100/12</f>
        <v>0</v>
      </c>
      <c r="DD35" s="92">
        <f>X35*BN35/100/12*0.5+SUMPRODUCT(Y35:$AP35,BO35:$CF35)/100/12</f>
        <v>0</v>
      </c>
      <c r="DE35" s="92">
        <f>Y35*BO35/100/12*0.5+SUMPRODUCT(Z35:$AP35,BP35:$CF35)/100/12</f>
        <v>0</v>
      </c>
      <c r="DF35" s="92">
        <f>Z35*BP35/100/12*0.5+SUMPRODUCT(AA35:$AP35,BQ35:$CF35)/100/12</f>
        <v>0</v>
      </c>
      <c r="DG35" s="92">
        <f>AA35*BQ35/100/12*0.5+SUMPRODUCT(AB35:$AP35,BR35:$CF35)/100/12</f>
        <v>0</v>
      </c>
      <c r="DH35" s="92">
        <f>AB35*BR35/100/12*0.5+SUMPRODUCT(AC35:$AP35,BS35:$CF35)/100/12</f>
        <v>0</v>
      </c>
      <c r="DI35" s="92">
        <f>AC35*BS35/100/12*0.5+SUMPRODUCT(AD35:$AP35,BT35:$CF35)/100/12</f>
        <v>0</v>
      </c>
      <c r="DJ35" s="92">
        <f>AD35*BT35/100/12*0.5+SUMPRODUCT(AE35:$AP35,BU35:$CF35)/100/12</f>
        <v>0</v>
      </c>
      <c r="DK35" s="92">
        <f>AE35*BU35/100/12*0.5+SUMPRODUCT(AF35:$AP35,BV35:$CF35)/100/12</f>
        <v>0</v>
      </c>
      <c r="DL35" s="92">
        <f>AF35*BV35/100/12*0.5+SUMPRODUCT(AG35:$AP35,BW35:$CF35)/100/12</f>
        <v>0</v>
      </c>
      <c r="DM35" s="92">
        <f>AG35*BW35/100/12*0.5+SUMPRODUCT(AH35:$AP35,BX35:$CF35)/100/12</f>
        <v>0</v>
      </c>
      <c r="DN35" s="92">
        <f>AH35*BX35/100/12*0.5+SUMPRODUCT(AI35:$AP35,BY35:$CF35)/100/12</f>
        <v>0</v>
      </c>
      <c r="DO35" s="92">
        <f>AI35*BY35/100/12*0.5+SUMPRODUCT(AJ35:$AP35,BZ35:$CF35)/100/12</f>
        <v>0</v>
      </c>
      <c r="DP35" s="92">
        <f>AJ35*BZ35/100/12*0.5+SUMPRODUCT(AK35:$AP35,CA35:$CF35)/100/12</f>
        <v>0</v>
      </c>
      <c r="DQ35" s="92">
        <f>AK35*CA35/100/12*0.5+SUMPRODUCT(AL35:$AP35,CB35:$CF35)/100/12</f>
        <v>0</v>
      </c>
      <c r="DR35" s="92">
        <f>AL35*CB35/100/12*0.5+SUMPRODUCT(AM35:$AP35,CC35:$CF35)/100/12</f>
        <v>0</v>
      </c>
      <c r="DS35" s="92">
        <f>AM35*CC35/100/12*0.5+SUMPRODUCT(AN35:$AP35,CD35:$CF35)/100/12</f>
        <v>0</v>
      </c>
      <c r="DT35" s="92">
        <f>AN35*CD35/100/12*0.5+SUMPRODUCT(AO35:$AP35,CE35:$CF35)/100/12</f>
        <v>0</v>
      </c>
      <c r="DU35" s="92">
        <f>AO35*CE35/100/12*0.5+SUMPRODUCT(AP35:$AP35,CF35:$CF35)/100/12</f>
        <v>0</v>
      </c>
    </row>
    <row r="36" spans="1:125" ht="16.5">
      <c r="A36" s="17" t="str">
        <f>存量业务到期结构!B35</f>
        <v>对公协议存款</v>
      </c>
      <c r="B36" s="92">
        <f>存量业务到期结构!F35</f>
        <v>23.1</v>
      </c>
      <c r="C36" s="92">
        <f>存量业务到期结构!G35</f>
        <v>20</v>
      </c>
      <c r="D36" s="92">
        <f>存量业务到期结构!H35</f>
        <v>34</v>
      </c>
      <c r="E36" s="92">
        <f>存量业务到期结构!I35</f>
        <v>21</v>
      </c>
      <c r="F36" s="92">
        <f>存量业务到期结构!J35</f>
        <v>1.8</v>
      </c>
      <c r="G36" s="92">
        <f>存量业务到期结构!K35</f>
        <v>20</v>
      </c>
      <c r="H36" s="92">
        <f>存量业务到期结构!L35</f>
        <v>0</v>
      </c>
      <c r="I36" s="92">
        <f>存量业务到期结构!M35</f>
        <v>0</v>
      </c>
      <c r="J36" s="92">
        <f>存量业务到期结构!N35</f>
        <v>1</v>
      </c>
      <c r="K36" s="92">
        <f>存量业务到期结构!O35</f>
        <v>4</v>
      </c>
      <c r="L36" s="92">
        <f>存量业务到期结构!P35</f>
        <v>2</v>
      </c>
      <c r="M36" s="92">
        <f>存量业务到期结构!Q35</f>
        <v>0</v>
      </c>
      <c r="N36" s="92">
        <f>存量业务到期结构!R35</f>
        <v>0.3</v>
      </c>
      <c r="O36" s="92">
        <f>存量业务到期结构!S35</f>
        <v>0</v>
      </c>
      <c r="P36" s="92">
        <f>存量业务到期结构!T35</f>
        <v>0</v>
      </c>
      <c r="Q36" s="92">
        <f>存量业务到期结构!U35</f>
        <v>0</v>
      </c>
      <c r="R36" s="92">
        <f>存量业务到期结构!V35</f>
        <v>0</v>
      </c>
      <c r="S36" s="92">
        <f>存量业务到期结构!W35</f>
        <v>15</v>
      </c>
      <c r="T36" s="92">
        <f>存量业务到期结构!X35</f>
        <v>0</v>
      </c>
      <c r="U36" s="92">
        <f>存量业务到期结构!Y35</f>
        <v>1</v>
      </c>
      <c r="V36" s="92">
        <f>存量业务到期结构!Z35</f>
        <v>1.4</v>
      </c>
      <c r="W36" s="92">
        <f>存量业务到期结构!AA35</f>
        <v>0</v>
      </c>
      <c r="X36" s="92">
        <f>存量业务到期结构!AB35</f>
        <v>0</v>
      </c>
      <c r="Y36" s="92">
        <f>存量业务到期结构!AC35</f>
        <v>0</v>
      </c>
      <c r="Z36" s="92">
        <f>存量业务到期结构!AD35</f>
        <v>0</v>
      </c>
      <c r="AA36" s="92">
        <f>存量业务到期结构!AE35</f>
        <v>0</v>
      </c>
      <c r="AB36" s="92">
        <f>存量业务到期结构!AF35</f>
        <v>0</v>
      </c>
      <c r="AC36" s="92">
        <f>存量业务到期结构!AG35</f>
        <v>0</v>
      </c>
      <c r="AD36" s="92">
        <f>存量业务到期结构!AH35</f>
        <v>0</v>
      </c>
      <c r="AE36" s="92">
        <f>存量业务到期结构!AI35</f>
        <v>0</v>
      </c>
      <c r="AF36" s="92">
        <f>存量业务到期结构!AJ35</f>
        <v>0</v>
      </c>
      <c r="AG36" s="92">
        <f>存量业务到期结构!AK35</f>
        <v>0</v>
      </c>
      <c r="AH36" s="92">
        <f>存量业务到期结构!AL35</f>
        <v>0</v>
      </c>
      <c r="AI36" s="92">
        <f>存量业务到期结构!AM35</f>
        <v>0</v>
      </c>
      <c r="AJ36" s="92">
        <f>存量业务到期结构!AN35</f>
        <v>0</v>
      </c>
      <c r="AK36" s="92">
        <f>存量业务到期结构!AO35</f>
        <v>0</v>
      </c>
      <c r="AL36" s="92">
        <f>存量业务到期结构!AP35</f>
        <v>0</v>
      </c>
      <c r="AM36" s="92">
        <f>存量业务到期结构!AQ35</f>
        <v>0</v>
      </c>
      <c r="AN36" s="92">
        <f>存量业务到期结构!AR35</f>
        <v>0</v>
      </c>
      <c r="AO36" s="92">
        <f>存量业务到期结构!AS35</f>
        <v>0</v>
      </c>
      <c r="AP36" s="92">
        <f>存量业务到期结构!AT35</f>
        <v>0</v>
      </c>
      <c r="AR36" s="92">
        <f>存量业务到期收益率!C35</f>
        <v>5.9116879999999998</v>
      </c>
      <c r="AS36" s="92">
        <f>存量业务到期收益率!D35</f>
        <v>6</v>
      </c>
      <c r="AT36" s="92">
        <f>存量业务到期收益率!E35</f>
        <v>6</v>
      </c>
      <c r="AU36" s="92">
        <f>存量业务到期收益率!F35</f>
        <v>6.0285710000000003</v>
      </c>
      <c r="AV36" s="92">
        <f>存量业务到期收益率!G35</f>
        <v>5.6666670000000003</v>
      </c>
      <c r="AW36" s="92">
        <f>存量业务到期收益率!H35</f>
        <v>6.16</v>
      </c>
      <c r="AX36" s="92">
        <f>存量业务到期收益率!I35</f>
        <v>0</v>
      </c>
      <c r="AY36" s="92">
        <f>存量业务到期收益率!J35</f>
        <v>0</v>
      </c>
      <c r="AZ36" s="92">
        <f>存量业务到期收益率!K35</f>
        <v>5.3</v>
      </c>
      <c r="BA36" s="92">
        <f>存量业务到期收益率!L35</f>
        <v>5.4</v>
      </c>
      <c r="BB36" s="92">
        <f>存量业务到期收益率!M35</f>
        <v>5.4</v>
      </c>
      <c r="BC36" s="92">
        <f>存量业务到期收益率!N35</f>
        <v>0</v>
      </c>
      <c r="BD36" s="92">
        <f>存量业务到期收益率!O35</f>
        <v>5</v>
      </c>
      <c r="BE36" s="92">
        <f>存量业务到期收益率!P35</f>
        <v>0</v>
      </c>
      <c r="BF36" s="92">
        <f>存量业务到期收益率!Q35</f>
        <v>0</v>
      </c>
      <c r="BG36" s="92">
        <f>存量业务到期收益率!R35</f>
        <v>0</v>
      </c>
      <c r="BH36" s="92">
        <f>存量业务到期收益率!S35</f>
        <v>0</v>
      </c>
      <c r="BI36" s="92">
        <f>存量业务到期收益率!T35</f>
        <v>6.16</v>
      </c>
      <c r="BJ36" s="92">
        <f>存量业务到期收益率!U35</f>
        <v>0</v>
      </c>
      <c r="BK36" s="92">
        <f>存量业务到期收益率!V35</f>
        <v>4.3</v>
      </c>
      <c r="BL36" s="92">
        <f>存量业务到期收益率!W35</f>
        <v>3.8857142857142861</v>
      </c>
      <c r="BM36" s="92">
        <f>存量业务到期收益率!X35</f>
        <v>0</v>
      </c>
      <c r="BN36" s="92">
        <f>存量业务到期收益率!Y35</f>
        <v>0</v>
      </c>
      <c r="BO36" s="92">
        <f>存量业务到期收益率!Z35</f>
        <v>0</v>
      </c>
      <c r="BP36" s="92">
        <f>存量业务到期收益率!AA35</f>
        <v>0</v>
      </c>
      <c r="BQ36" s="92">
        <f>存量业务到期收益率!AB35</f>
        <v>0</v>
      </c>
      <c r="BR36" s="92">
        <f>存量业务到期收益率!AC35</f>
        <v>0</v>
      </c>
      <c r="BS36" s="92">
        <f>存量业务到期收益率!AD35</f>
        <v>0</v>
      </c>
      <c r="BT36" s="92">
        <f>存量业务到期收益率!AE35</f>
        <v>0</v>
      </c>
      <c r="BU36" s="92">
        <f>存量业务到期收益率!AF35</f>
        <v>0</v>
      </c>
      <c r="BV36" s="92">
        <f>存量业务到期收益率!AG35</f>
        <v>0</v>
      </c>
      <c r="BW36" s="92">
        <f>存量业务到期收益率!AH35</f>
        <v>0</v>
      </c>
      <c r="BX36" s="92">
        <f>存量业务到期收益率!AI35</f>
        <v>0</v>
      </c>
      <c r="BY36" s="92">
        <f>存量业务到期收益率!AJ35</f>
        <v>0</v>
      </c>
      <c r="BZ36" s="92">
        <f>存量业务到期收益率!AK35</f>
        <v>0</v>
      </c>
      <c r="CA36" s="92">
        <f>存量业务到期收益率!AL35</f>
        <v>0</v>
      </c>
      <c r="CB36" s="92">
        <f>存量业务到期收益率!AM35</f>
        <v>0</v>
      </c>
      <c r="CC36" s="92">
        <f>存量业务到期收益率!AN35</f>
        <v>0</v>
      </c>
      <c r="CD36" s="92">
        <f>存量业务到期收益率!AO35</f>
        <v>0</v>
      </c>
      <c r="CE36" s="92">
        <f>存量业务到期收益率!AP35</f>
        <v>0</v>
      </c>
      <c r="CF36" s="92">
        <f>存量业务到期收益率!AQ35</f>
        <v>0</v>
      </c>
      <c r="CH36" s="92">
        <f>B36*AR36/100/12*0.5+SUMPRODUCT(C36:$AP36,AS36:$CF36)/100/12</f>
        <v>0.66134998999999994</v>
      </c>
      <c r="CI36" s="92">
        <f>C36*AS36/100/12*0.5+SUMPRODUCT(D36:$AP36,AT36:$CF36)/100/12</f>
        <v>0.55444999300000009</v>
      </c>
      <c r="CJ36" s="92">
        <f>D36*AT36/100/12*0.5+SUMPRODUCT(E36:$AP36,AU36:$CF36)/100/12</f>
        <v>0.41944999300000008</v>
      </c>
      <c r="CK36" s="92">
        <f>E36*AU36/100/12*0.5+SUMPRODUCT(F36:$AP36,AV36:$CF36)/100/12</f>
        <v>0.28169999675000001</v>
      </c>
      <c r="CL36" s="92">
        <f>F36*AV36/100/12*0.5+SUMPRODUCT(G36:$AP36,AW36:$CF36)/100/12</f>
        <v>0.22470000025000003</v>
      </c>
      <c r="CM36" s="92">
        <f>G36*AW36/100/12*0.5+SUMPRODUCT(H36:$AP36,AX36:$CF36)/100/12</f>
        <v>0.16911666666666669</v>
      </c>
      <c r="CN36" s="92">
        <f>H36*AX36/100/12*0.5+SUMPRODUCT(I36:$AP36,AY36:$CF36)/100/12</f>
        <v>0.11778333333333335</v>
      </c>
      <c r="CO36" s="92">
        <f>I36*AY36/100/12*0.5+SUMPRODUCT(J36:$AP36,AZ36:$CF36)/100/12</f>
        <v>0.11778333333333335</v>
      </c>
      <c r="CP36" s="92">
        <f>J36*AZ36/100/12*0.5+SUMPRODUCT(K36:$AP36,BA36:$CF36)/100/12</f>
        <v>0.11557500000000002</v>
      </c>
      <c r="CQ36" s="92">
        <f>K36*BA36/100/12*0.5+SUMPRODUCT(L36:$AP36,BB36:$CF36)/100/12</f>
        <v>0.10436666666666666</v>
      </c>
      <c r="CR36" s="92">
        <f>L36*BB36/100/12*0.5+SUMPRODUCT(M36:$AP36,BC36:$CF36)/100/12</f>
        <v>9.0866666666666665E-2</v>
      </c>
      <c r="CS36" s="92">
        <f>M36*BC36/100/12*0.5+SUMPRODUCT(N36:$AP36,BD36:$CF36)/100/12</f>
        <v>8.6366666666666661E-2</v>
      </c>
      <c r="CT36" s="92">
        <f>N36*BD36/100/12*0.5+SUMPRODUCT(O36:$AP36,BE36:$CF36)/100/12</f>
        <v>8.5741666666666674E-2</v>
      </c>
      <c r="CU36" s="92">
        <f>O36*BE36/100/12*0.5+SUMPRODUCT(P36:$AP36,BF36:$CF36)/100/12</f>
        <v>8.5116666666666674E-2</v>
      </c>
      <c r="CV36" s="92">
        <f>P36*BF36/100/12*0.5+SUMPRODUCT(Q36:$AP36,BG36:$CF36)/100/12</f>
        <v>8.5116666666666674E-2</v>
      </c>
      <c r="CW36" s="92">
        <f>Q36*BG36/100/12*0.5+SUMPRODUCT(R36:$AP36,BH36:$CF36)/100/12</f>
        <v>8.5116666666666674E-2</v>
      </c>
      <c r="CX36" s="92">
        <f>R36*BH36/100/12*0.5+SUMPRODUCT(S36:$AP36,BI36:$CF36)/100/12</f>
        <v>8.5116666666666674E-2</v>
      </c>
      <c r="CY36" s="92">
        <f>S36*BI36/100/12*0.5+SUMPRODUCT(T36:$AP36,BJ36:$CF36)/100/12</f>
        <v>4.6616666666666667E-2</v>
      </c>
      <c r="CZ36" s="92">
        <f>T36*BJ36/100/12*0.5+SUMPRODUCT(U36:$AP36,BK36:$CF36)/100/12</f>
        <v>8.1166666666666661E-3</v>
      </c>
      <c r="DA36" s="92">
        <f>U36*BK36/100/12*0.5+SUMPRODUCT(V36:$AP36,BL36:$CF36)/100/12</f>
        <v>6.3249999999999999E-3</v>
      </c>
      <c r="DB36" s="92">
        <f>V36*BL36/100/12*0.5+SUMPRODUCT(W36:$AP36,BM36:$CF36)/100/12</f>
        <v>2.2666666666666668E-3</v>
      </c>
      <c r="DC36" s="92">
        <f>W36*BM36/100/12*0.5+SUMPRODUCT(X36:$AP36,BN36:$CF36)/100/12</f>
        <v>0</v>
      </c>
      <c r="DD36" s="92">
        <f>X36*BN36/100/12*0.5+SUMPRODUCT(Y36:$AP36,BO36:$CF36)/100/12</f>
        <v>0</v>
      </c>
      <c r="DE36" s="92">
        <f>Y36*BO36/100/12*0.5+SUMPRODUCT(Z36:$AP36,BP36:$CF36)/100/12</f>
        <v>0</v>
      </c>
      <c r="DF36" s="92">
        <f>Z36*BP36/100/12*0.5+SUMPRODUCT(AA36:$AP36,BQ36:$CF36)/100/12</f>
        <v>0</v>
      </c>
      <c r="DG36" s="92">
        <f>AA36*BQ36/100/12*0.5+SUMPRODUCT(AB36:$AP36,BR36:$CF36)/100/12</f>
        <v>0</v>
      </c>
      <c r="DH36" s="92">
        <f>AB36*BR36/100/12*0.5+SUMPRODUCT(AC36:$AP36,BS36:$CF36)/100/12</f>
        <v>0</v>
      </c>
      <c r="DI36" s="92">
        <f>AC36*BS36/100/12*0.5+SUMPRODUCT(AD36:$AP36,BT36:$CF36)/100/12</f>
        <v>0</v>
      </c>
      <c r="DJ36" s="92">
        <f>AD36*BT36/100/12*0.5+SUMPRODUCT(AE36:$AP36,BU36:$CF36)/100/12</f>
        <v>0</v>
      </c>
      <c r="DK36" s="92">
        <f>AE36*BU36/100/12*0.5+SUMPRODUCT(AF36:$AP36,BV36:$CF36)/100/12</f>
        <v>0</v>
      </c>
      <c r="DL36" s="92">
        <f>AF36*BV36/100/12*0.5+SUMPRODUCT(AG36:$AP36,BW36:$CF36)/100/12</f>
        <v>0</v>
      </c>
      <c r="DM36" s="92">
        <f>AG36*BW36/100/12*0.5+SUMPRODUCT(AH36:$AP36,BX36:$CF36)/100/12</f>
        <v>0</v>
      </c>
      <c r="DN36" s="92">
        <f>AH36*BX36/100/12*0.5+SUMPRODUCT(AI36:$AP36,BY36:$CF36)/100/12</f>
        <v>0</v>
      </c>
      <c r="DO36" s="92">
        <f>AI36*BY36/100/12*0.5+SUMPRODUCT(AJ36:$AP36,BZ36:$CF36)/100/12</f>
        <v>0</v>
      </c>
      <c r="DP36" s="92">
        <f>AJ36*BZ36/100/12*0.5+SUMPRODUCT(AK36:$AP36,CA36:$CF36)/100/12</f>
        <v>0</v>
      </c>
      <c r="DQ36" s="92">
        <f>AK36*CA36/100/12*0.5+SUMPRODUCT(AL36:$AP36,CB36:$CF36)/100/12</f>
        <v>0</v>
      </c>
      <c r="DR36" s="92">
        <f>AL36*CB36/100/12*0.5+SUMPRODUCT(AM36:$AP36,CC36:$CF36)/100/12</f>
        <v>0</v>
      </c>
      <c r="DS36" s="92">
        <f>AM36*CC36/100/12*0.5+SUMPRODUCT(AN36:$AP36,CD36:$CF36)/100/12</f>
        <v>0</v>
      </c>
      <c r="DT36" s="92">
        <f>AN36*CD36/100/12*0.5+SUMPRODUCT(AO36:$AP36,CE36:$CF36)/100/12</f>
        <v>0</v>
      </c>
      <c r="DU36" s="92">
        <f>AO36*CE36/100/12*0.5+SUMPRODUCT(AP36:$AP36,CF36:$CF36)/100/12</f>
        <v>0</v>
      </c>
    </row>
    <row r="37" spans="1:125" ht="16.5">
      <c r="A37" s="122" t="str">
        <f>存量业务到期结构!B36</f>
        <v>对公活期存款</v>
      </c>
      <c r="B37" s="92">
        <f>存量业务到期结构!$E$36</f>
        <v>14916.387520664599</v>
      </c>
      <c r="C37" s="92">
        <f>存量业务到期结构!$E$36</f>
        <v>14916.387520664599</v>
      </c>
      <c r="D37" s="92">
        <f>存量业务到期结构!$E$36</f>
        <v>14916.387520664599</v>
      </c>
      <c r="E37" s="92">
        <f>存量业务到期结构!$E$36</f>
        <v>14916.387520664599</v>
      </c>
      <c r="F37" s="92">
        <f>存量业务到期结构!$E$36</f>
        <v>14916.387520664599</v>
      </c>
      <c r="G37" s="92">
        <f>存量业务到期结构!$E$36</f>
        <v>14916.387520664599</v>
      </c>
      <c r="H37" s="92">
        <f>存量业务到期结构!$E$36</f>
        <v>14916.387520664599</v>
      </c>
      <c r="I37" s="92">
        <f>存量业务到期结构!$E$36</f>
        <v>14916.387520664599</v>
      </c>
      <c r="J37" s="92">
        <f>存量业务到期结构!$E$36</f>
        <v>14916.387520664599</v>
      </c>
      <c r="K37" s="92">
        <f>存量业务到期结构!$E$36</f>
        <v>14916.387520664599</v>
      </c>
      <c r="L37" s="92">
        <f>存量业务到期结构!$E$36</f>
        <v>14916.387520664599</v>
      </c>
      <c r="M37" s="92">
        <f>存量业务到期结构!$E$36</f>
        <v>14916.387520664599</v>
      </c>
      <c r="N37" s="92">
        <f>存量业务到期结构!$E$36</f>
        <v>14916.387520664599</v>
      </c>
      <c r="O37" s="92">
        <f>存量业务到期结构!$E$36</f>
        <v>14916.387520664599</v>
      </c>
      <c r="P37" s="92">
        <f>存量业务到期结构!$E$36</f>
        <v>14916.387520664599</v>
      </c>
      <c r="Q37" s="92">
        <f>存量业务到期结构!$E$36</f>
        <v>14916.387520664599</v>
      </c>
      <c r="R37" s="92">
        <f>存量业务到期结构!$E$36</f>
        <v>14916.387520664599</v>
      </c>
      <c r="S37" s="92">
        <f>存量业务到期结构!$E$36</f>
        <v>14916.387520664599</v>
      </c>
      <c r="T37" s="92">
        <f>存量业务到期结构!$E$36</f>
        <v>14916.387520664599</v>
      </c>
      <c r="U37" s="92">
        <f>存量业务到期结构!$E$36</f>
        <v>14916.387520664599</v>
      </c>
      <c r="V37" s="92">
        <f>存量业务到期结构!$E$36</f>
        <v>14916.387520664599</v>
      </c>
      <c r="W37" s="92">
        <f>存量业务到期结构!$E$36</f>
        <v>14916.387520664599</v>
      </c>
      <c r="X37" s="92">
        <f>存量业务到期结构!$E$36</f>
        <v>14916.387520664599</v>
      </c>
      <c r="Y37" s="92">
        <f>存量业务到期结构!$E$36</f>
        <v>14916.387520664599</v>
      </c>
      <c r="Z37" s="92">
        <f>存量业务到期结构!$E$36</f>
        <v>14916.387520664599</v>
      </c>
      <c r="AA37" s="92">
        <f>存量业务到期结构!$E$36</f>
        <v>14916.387520664599</v>
      </c>
      <c r="AB37" s="92">
        <f>存量业务到期结构!$E$36</f>
        <v>14916.387520664599</v>
      </c>
      <c r="AC37" s="92">
        <f>存量业务到期结构!$E$36</f>
        <v>14916.387520664599</v>
      </c>
      <c r="AD37" s="92">
        <f>存量业务到期结构!$E$36</f>
        <v>14916.387520664599</v>
      </c>
      <c r="AE37" s="92">
        <f>存量业务到期结构!$E$36</f>
        <v>14916.387520664599</v>
      </c>
      <c r="AF37" s="92">
        <f>存量业务到期结构!$E$36</f>
        <v>14916.387520664599</v>
      </c>
      <c r="AG37" s="92">
        <f>存量业务到期结构!$E$36</f>
        <v>14916.387520664599</v>
      </c>
      <c r="AH37" s="92">
        <f>存量业务到期结构!$E$36</f>
        <v>14916.387520664599</v>
      </c>
      <c r="AI37" s="92">
        <f>存量业务到期结构!$E$36</f>
        <v>14916.387520664599</v>
      </c>
      <c r="AJ37" s="92">
        <f>存量业务到期结构!$E$36</f>
        <v>14916.387520664599</v>
      </c>
      <c r="AK37" s="92">
        <f>存量业务到期结构!$E$36</f>
        <v>14916.387520664599</v>
      </c>
      <c r="AL37" s="92">
        <f>存量业务到期结构!$E$36</f>
        <v>14916.387520664599</v>
      </c>
      <c r="AM37" s="92">
        <f>存量业务到期结构!$E$36</f>
        <v>14916.387520664599</v>
      </c>
      <c r="AN37" s="92">
        <f>存量业务到期结构!$E$36</f>
        <v>14916.387520664599</v>
      </c>
      <c r="AO37" s="92">
        <f>存量业务到期结构!$E$36</f>
        <v>14916.387520664599</v>
      </c>
      <c r="AP37" s="92">
        <f>存量业务到期结构!$E$36</f>
        <v>14916.387520664599</v>
      </c>
      <c r="AR37" s="92">
        <f>新业务利率假设!C36</f>
        <v>0.86</v>
      </c>
      <c r="AS37" s="92">
        <f>新业务利率假设!D36</f>
        <v>0.86</v>
      </c>
      <c r="AT37" s="92">
        <f>新业务利率假设!E36</f>
        <v>0.86</v>
      </c>
      <c r="AU37" s="92">
        <f>新业务利率假设!F36</f>
        <v>0.86</v>
      </c>
      <c r="AV37" s="92">
        <f>新业务利率假设!G36</f>
        <v>0.86</v>
      </c>
      <c r="AW37" s="92">
        <f>新业务利率假设!H36</f>
        <v>0.86</v>
      </c>
      <c r="AX37" s="92">
        <f>新业务利率假设!I36</f>
        <v>0.86</v>
      </c>
      <c r="AY37" s="92">
        <f>新业务利率假设!J36</f>
        <v>0.86</v>
      </c>
      <c r="AZ37" s="92">
        <f>新业务利率假设!K36</f>
        <v>0.86</v>
      </c>
      <c r="BA37" s="92">
        <f>新业务利率假设!L36</f>
        <v>0.86</v>
      </c>
      <c r="BB37" s="92">
        <f>新业务利率假设!M36</f>
        <v>0.86</v>
      </c>
      <c r="BC37" s="92">
        <f>新业务利率假设!N36</f>
        <v>0.86</v>
      </c>
      <c r="BD37" s="92">
        <f>新业务利率假设!O36</f>
        <v>0.86</v>
      </c>
      <c r="BE37" s="92">
        <f>新业务利率假设!P36</f>
        <v>0</v>
      </c>
      <c r="BF37" s="92">
        <f>新业务利率假设!Q36</f>
        <v>0</v>
      </c>
      <c r="BG37" s="92">
        <f>新业务利率假设!R36</f>
        <v>0</v>
      </c>
      <c r="BH37" s="92">
        <f>新业务利率假设!S36</f>
        <v>0</v>
      </c>
      <c r="BI37" s="92">
        <f>新业务利率假设!T36</f>
        <v>0</v>
      </c>
      <c r="BJ37" s="92">
        <f>新业务利率假设!U36</f>
        <v>0</v>
      </c>
      <c r="BK37" s="92">
        <f>新业务利率假设!V36</f>
        <v>0</v>
      </c>
      <c r="BL37" s="92">
        <f>新业务利率假设!W36</f>
        <v>0</v>
      </c>
      <c r="BM37" s="92">
        <f>新业务利率假设!X36</f>
        <v>0</v>
      </c>
      <c r="BN37" s="92">
        <f>新业务利率假设!Y36</f>
        <v>0</v>
      </c>
      <c r="BO37" s="92">
        <f>新业务利率假设!Z36</f>
        <v>0</v>
      </c>
      <c r="BP37" s="92">
        <f>新业务利率假设!AA36</f>
        <v>0</v>
      </c>
      <c r="BQ37" s="92">
        <f>新业务利率假设!AB36</f>
        <v>0</v>
      </c>
      <c r="BR37" s="92">
        <f>新业务利率假设!AC36</f>
        <v>0</v>
      </c>
      <c r="BS37" s="92">
        <f>新业务利率假设!AD36</f>
        <v>0</v>
      </c>
      <c r="BT37" s="92">
        <f>新业务利率假设!AE36</f>
        <v>0</v>
      </c>
      <c r="BU37" s="92">
        <f>新业务利率假设!AF36</f>
        <v>0</v>
      </c>
      <c r="BV37" s="92">
        <f>新业务利率假设!AG36</f>
        <v>0</v>
      </c>
      <c r="BW37" s="92">
        <f>新业务利率假设!AH36</f>
        <v>0</v>
      </c>
      <c r="BX37" s="92">
        <f>新业务利率假设!AI36</f>
        <v>0</v>
      </c>
      <c r="BY37" s="92">
        <f>新业务利率假设!AJ36</f>
        <v>0</v>
      </c>
      <c r="BZ37" s="92">
        <f>新业务利率假设!AK36</f>
        <v>0</v>
      </c>
      <c r="CA37" s="92">
        <f>新业务利率假设!AL36</f>
        <v>0</v>
      </c>
      <c r="CB37" s="92">
        <f>新业务利率假设!AM36</f>
        <v>0</v>
      </c>
      <c r="CC37" s="92">
        <f>新业务利率假设!AN36</f>
        <v>0</v>
      </c>
      <c r="CD37" s="92">
        <f>新业务利率假设!AO36</f>
        <v>0</v>
      </c>
      <c r="CE37" s="92">
        <f>新业务利率假设!AP36</f>
        <v>0</v>
      </c>
      <c r="CF37" s="92">
        <f>CE37</f>
        <v>0</v>
      </c>
      <c r="CH37" s="92">
        <f t="shared" ref="CH37:CQ38" si="14">B37*AR37/100/12</f>
        <v>10.690077723142963</v>
      </c>
      <c r="CI37" s="92">
        <f t="shared" si="14"/>
        <v>10.690077723142963</v>
      </c>
      <c r="CJ37" s="92">
        <f t="shared" si="14"/>
        <v>10.690077723142963</v>
      </c>
      <c r="CK37" s="92">
        <f t="shared" si="14"/>
        <v>10.690077723142963</v>
      </c>
      <c r="CL37" s="92">
        <f t="shared" si="14"/>
        <v>10.690077723142963</v>
      </c>
      <c r="CM37" s="92">
        <f t="shared" si="14"/>
        <v>10.690077723142963</v>
      </c>
      <c r="CN37" s="92">
        <f t="shared" si="14"/>
        <v>10.690077723142963</v>
      </c>
      <c r="CO37" s="92">
        <f t="shared" si="14"/>
        <v>10.690077723142963</v>
      </c>
      <c r="CP37" s="92">
        <f t="shared" si="14"/>
        <v>10.690077723142963</v>
      </c>
      <c r="CQ37" s="92">
        <f t="shared" si="14"/>
        <v>10.690077723142963</v>
      </c>
      <c r="CR37" s="92">
        <f t="shared" ref="CR37:DA38" si="15">L37*BB37/100/12</f>
        <v>10.690077723142963</v>
      </c>
      <c r="CS37" s="92">
        <f t="shared" si="15"/>
        <v>10.690077723142963</v>
      </c>
      <c r="CT37" s="92">
        <f t="shared" si="15"/>
        <v>10.690077723142963</v>
      </c>
      <c r="CU37" s="92">
        <f t="shared" si="15"/>
        <v>0</v>
      </c>
      <c r="CV37" s="92">
        <f t="shared" si="15"/>
        <v>0</v>
      </c>
      <c r="CW37" s="92">
        <f t="shared" si="15"/>
        <v>0</v>
      </c>
      <c r="CX37" s="92">
        <f t="shared" si="15"/>
        <v>0</v>
      </c>
      <c r="CY37" s="92">
        <f t="shared" si="15"/>
        <v>0</v>
      </c>
      <c r="CZ37" s="92">
        <f t="shared" si="15"/>
        <v>0</v>
      </c>
      <c r="DA37" s="92">
        <f t="shared" si="15"/>
        <v>0</v>
      </c>
      <c r="DB37" s="92">
        <f t="shared" ref="DB37:DK38" si="16">V37*BL37/100/12</f>
        <v>0</v>
      </c>
      <c r="DC37" s="92">
        <f t="shared" si="16"/>
        <v>0</v>
      </c>
      <c r="DD37" s="92">
        <f t="shared" si="16"/>
        <v>0</v>
      </c>
      <c r="DE37" s="92">
        <f t="shared" si="16"/>
        <v>0</v>
      </c>
      <c r="DF37" s="92">
        <f t="shared" si="16"/>
        <v>0</v>
      </c>
      <c r="DG37" s="92">
        <f t="shared" si="16"/>
        <v>0</v>
      </c>
      <c r="DH37" s="92">
        <f t="shared" si="16"/>
        <v>0</v>
      </c>
      <c r="DI37" s="92">
        <f t="shared" si="16"/>
        <v>0</v>
      </c>
      <c r="DJ37" s="92">
        <f t="shared" si="16"/>
        <v>0</v>
      </c>
      <c r="DK37" s="92">
        <f t="shared" si="16"/>
        <v>0</v>
      </c>
      <c r="DL37" s="92">
        <f t="shared" ref="DL37:DU38" si="17">AF37*BV37/100/12</f>
        <v>0</v>
      </c>
      <c r="DM37" s="92">
        <f t="shared" si="17"/>
        <v>0</v>
      </c>
      <c r="DN37" s="92">
        <f t="shared" si="17"/>
        <v>0</v>
      </c>
      <c r="DO37" s="92">
        <f t="shared" si="17"/>
        <v>0</v>
      </c>
      <c r="DP37" s="92">
        <f t="shared" si="17"/>
        <v>0</v>
      </c>
      <c r="DQ37" s="92">
        <f t="shared" si="17"/>
        <v>0</v>
      </c>
      <c r="DR37" s="92">
        <f t="shared" si="17"/>
        <v>0</v>
      </c>
      <c r="DS37" s="92">
        <f t="shared" si="17"/>
        <v>0</v>
      </c>
      <c r="DT37" s="92">
        <f t="shared" si="17"/>
        <v>0</v>
      </c>
      <c r="DU37" s="92">
        <f t="shared" si="17"/>
        <v>0</v>
      </c>
    </row>
    <row r="38" spans="1:125" ht="16.5">
      <c r="A38" s="122" t="str">
        <f>存量业务到期结构!B37</f>
        <v>对公通知存款</v>
      </c>
      <c r="B38" s="92">
        <f>存量业务到期结构!$E$37</f>
        <v>736.29353723729992</v>
      </c>
      <c r="C38" s="92">
        <f>存量业务到期结构!$E$37</f>
        <v>736.29353723729992</v>
      </c>
      <c r="D38" s="92">
        <f>存量业务到期结构!$E$37</f>
        <v>736.29353723729992</v>
      </c>
      <c r="E38" s="92">
        <f>存量业务到期结构!$E$37</f>
        <v>736.29353723729992</v>
      </c>
      <c r="F38" s="92">
        <f>存量业务到期结构!$E$37</f>
        <v>736.29353723729992</v>
      </c>
      <c r="G38" s="92">
        <f>存量业务到期结构!$E$37</f>
        <v>736.29353723729992</v>
      </c>
      <c r="H38" s="92">
        <f>存量业务到期结构!$E$37</f>
        <v>736.29353723729992</v>
      </c>
      <c r="I38" s="92">
        <f>存量业务到期结构!$E$37</f>
        <v>736.29353723729992</v>
      </c>
      <c r="J38" s="92">
        <f>存量业务到期结构!$E$37</f>
        <v>736.29353723729992</v>
      </c>
      <c r="K38" s="92">
        <f>存量业务到期结构!$E$37</f>
        <v>736.29353723729992</v>
      </c>
      <c r="L38" s="92">
        <f>存量业务到期结构!$E$37</f>
        <v>736.29353723729992</v>
      </c>
      <c r="M38" s="92">
        <f>存量业务到期结构!$E$37</f>
        <v>736.29353723729992</v>
      </c>
      <c r="N38" s="92">
        <f>存量业务到期结构!$E$37</f>
        <v>736.29353723729992</v>
      </c>
      <c r="O38" s="92">
        <f>存量业务到期结构!$E$37</f>
        <v>736.29353723729992</v>
      </c>
      <c r="P38" s="92">
        <f>存量业务到期结构!$E$37</f>
        <v>736.29353723729992</v>
      </c>
      <c r="Q38" s="92">
        <f>存量业务到期结构!$E$37</f>
        <v>736.29353723729992</v>
      </c>
      <c r="R38" s="92">
        <f>存量业务到期结构!$E$37</f>
        <v>736.29353723729992</v>
      </c>
      <c r="S38" s="92">
        <f>存量业务到期结构!$E$37</f>
        <v>736.29353723729992</v>
      </c>
      <c r="T38" s="92">
        <f>存量业务到期结构!$E$37</f>
        <v>736.29353723729992</v>
      </c>
      <c r="U38" s="92">
        <f>存量业务到期结构!$E$37</f>
        <v>736.29353723729992</v>
      </c>
      <c r="V38" s="92">
        <f>存量业务到期结构!$E$37</f>
        <v>736.29353723729992</v>
      </c>
      <c r="W38" s="92">
        <f>存量业务到期结构!$E$37</f>
        <v>736.29353723729992</v>
      </c>
      <c r="X38" s="92">
        <f>存量业务到期结构!$E$37</f>
        <v>736.29353723729992</v>
      </c>
      <c r="Y38" s="92">
        <f>存量业务到期结构!$E$37</f>
        <v>736.29353723729992</v>
      </c>
      <c r="Z38" s="92">
        <f>存量业务到期结构!$E$37</f>
        <v>736.29353723729992</v>
      </c>
      <c r="AA38" s="92">
        <f>存量业务到期结构!$E$37</f>
        <v>736.29353723729992</v>
      </c>
      <c r="AB38" s="92">
        <f>存量业务到期结构!$E$37</f>
        <v>736.29353723729992</v>
      </c>
      <c r="AC38" s="92">
        <f>存量业务到期结构!$E$37</f>
        <v>736.29353723729992</v>
      </c>
      <c r="AD38" s="92">
        <f>存量业务到期结构!$E$37</f>
        <v>736.29353723729992</v>
      </c>
      <c r="AE38" s="92">
        <f>存量业务到期结构!$E$37</f>
        <v>736.29353723729992</v>
      </c>
      <c r="AF38" s="92">
        <f>存量业务到期结构!$E$37</f>
        <v>736.29353723729992</v>
      </c>
      <c r="AG38" s="92">
        <f>存量业务到期结构!$E$37</f>
        <v>736.29353723729992</v>
      </c>
      <c r="AH38" s="92">
        <f>存量业务到期结构!$E$37</f>
        <v>736.29353723729992</v>
      </c>
      <c r="AI38" s="92">
        <f>存量业务到期结构!$E$37</f>
        <v>736.29353723729992</v>
      </c>
      <c r="AJ38" s="92">
        <f>存量业务到期结构!$E$37</f>
        <v>736.29353723729992</v>
      </c>
      <c r="AK38" s="92">
        <f>存量业务到期结构!$E$37</f>
        <v>736.29353723729992</v>
      </c>
      <c r="AL38" s="92">
        <f>存量业务到期结构!$E$37</f>
        <v>736.29353723729992</v>
      </c>
      <c r="AM38" s="92">
        <f>存量业务到期结构!$E$37</f>
        <v>736.29353723729992</v>
      </c>
      <c r="AN38" s="92">
        <f>存量业务到期结构!$E$37</f>
        <v>736.29353723729992</v>
      </c>
      <c r="AO38" s="92">
        <f>存量业务到期结构!$E$37</f>
        <v>736.29353723729992</v>
      </c>
      <c r="AP38" s="92">
        <f>存量业务到期结构!$E$37</f>
        <v>736.29353723729992</v>
      </c>
      <c r="AR38" s="92">
        <f>新业务利率假设!C37</f>
        <v>1.78</v>
      </c>
      <c r="AS38" s="92">
        <f>新业务利率假设!D37</f>
        <v>1.79</v>
      </c>
      <c r="AT38" s="92">
        <f>新业务利率假设!E37</f>
        <v>1.79</v>
      </c>
      <c r="AU38" s="92">
        <f>新业务利率假设!F37</f>
        <v>1.79</v>
      </c>
      <c r="AV38" s="92">
        <f>新业务利率假设!G37</f>
        <v>1.79</v>
      </c>
      <c r="AW38" s="92">
        <f>新业务利率假设!H37</f>
        <v>1.79</v>
      </c>
      <c r="AX38" s="92">
        <f>新业务利率假设!I37</f>
        <v>1.79</v>
      </c>
      <c r="AY38" s="92">
        <f>新业务利率假设!J37</f>
        <v>1.79</v>
      </c>
      <c r="AZ38" s="92">
        <f>新业务利率假设!K37</f>
        <v>1.79</v>
      </c>
      <c r="BA38" s="92">
        <f>新业务利率假设!L37</f>
        <v>1.79</v>
      </c>
      <c r="BB38" s="92">
        <f>新业务利率假设!M37</f>
        <v>1.79</v>
      </c>
      <c r="BC38" s="92">
        <f>新业务利率假设!N37</f>
        <v>1.79</v>
      </c>
      <c r="BD38" s="92">
        <f>新业务利率假设!O37</f>
        <v>1.79</v>
      </c>
      <c r="BE38" s="92">
        <f>新业务利率假设!P37</f>
        <v>0</v>
      </c>
      <c r="BF38" s="92">
        <f>新业务利率假设!Q37</f>
        <v>0</v>
      </c>
      <c r="BG38" s="92">
        <f>新业务利率假设!R37</f>
        <v>0</v>
      </c>
      <c r="BH38" s="92">
        <f>新业务利率假设!S37</f>
        <v>0</v>
      </c>
      <c r="BI38" s="92">
        <f>新业务利率假设!T37</f>
        <v>0</v>
      </c>
      <c r="BJ38" s="92">
        <f>新业务利率假设!U37</f>
        <v>0</v>
      </c>
      <c r="BK38" s="92">
        <f>新业务利率假设!V37</f>
        <v>0</v>
      </c>
      <c r="BL38" s="92">
        <f>新业务利率假设!W37</f>
        <v>0</v>
      </c>
      <c r="BM38" s="92">
        <f>新业务利率假设!X37</f>
        <v>0</v>
      </c>
      <c r="BN38" s="92">
        <f>新业务利率假设!Y37</f>
        <v>0</v>
      </c>
      <c r="BO38" s="92">
        <f>新业务利率假设!Z37</f>
        <v>0</v>
      </c>
      <c r="BP38" s="92">
        <f>新业务利率假设!AA37</f>
        <v>0</v>
      </c>
      <c r="BQ38" s="92">
        <f>新业务利率假设!AB37</f>
        <v>0</v>
      </c>
      <c r="BR38" s="92">
        <f>新业务利率假设!AC37</f>
        <v>0</v>
      </c>
      <c r="BS38" s="92">
        <f>新业务利率假设!AD37</f>
        <v>0</v>
      </c>
      <c r="BT38" s="92">
        <f>新业务利率假设!AE37</f>
        <v>0</v>
      </c>
      <c r="BU38" s="92">
        <f>新业务利率假设!AF37</f>
        <v>0</v>
      </c>
      <c r="BV38" s="92">
        <f>新业务利率假设!AG37</f>
        <v>0</v>
      </c>
      <c r="BW38" s="92">
        <f>新业务利率假设!AH37</f>
        <v>0</v>
      </c>
      <c r="BX38" s="92">
        <f>新业务利率假设!AI37</f>
        <v>0</v>
      </c>
      <c r="BY38" s="92">
        <f>新业务利率假设!AJ37</f>
        <v>0</v>
      </c>
      <c r="BZ38" s="92">
        <f>新业务利率假设!AK37</f>
        <v>0</v>
      </c>
      <c r="CA38" s="92">
        <f>新业务利率假设!AL37</f>
        <v>0</v>
      </c>
      <c r="CB38" s="92">
        <f>新业务利率假设!AM37</f>
        <v>0</v>
      </c>
      <c r="CC38" s="92">
        <f>新业务利率假设!AN37</f>
        <v>0</v>
      </c>
      <c r="CD38" s="92">
        <f>新业务利率假设!AO37</f>
        <v>0</v>
      </c>
      <c r="CE38" s="92">
        <f>新业务利率假设!AP37</f>
        <v>0</v>
      </c>
      <c r="CF38" s="92">
        <f>CE38</f>
        <v>0</v>
      </c>
      <c r="CH38" s="92">
        <f t="shared" si="14"/>
        <v>1.0921687469019947</v>
      </c>
      <c r="CI38" s="92">
        <f t="shared" si="14"/>
        <v>1.0983045263789724</v>
      </c>
      <c r="CJ38" s="92">
        <f t="shared" si="14"/>
        <v>1.0983045263789724</v>
      </c>
      <c r="CK38" s="92">
        <f t="shared" si="14"/>
        <v>1.0983045263789724</v>
      </c>
      <c r="CL38" s="92">
        <f t="shared" si="14"/>
        <v>1.0983045263789724</v>
      </c>
      <c r="CM38" s="92">
        <f t="shared" si="14"/>
        <v>1.0983045263789724</v>
      </c>
      <c r="CN38" s="92">
        <f t="shared" si="14"/>
        <v>1.0983045263789724</v>
      </c>
      <c r="CO38" s="92">
        <f t="shared" si="14"/>
        <v>1.0983045263789724</v>
      </c>
      <c r="CP38" s="92">
        <f t="shared" si="14"/>
        <v>1.0983045263789724</v>
      </c>
      <c r="CQ38" s="92">
        <f t="shared" si="14"/>
        <v>1.0983045263789724</v>
      </c>
      <c r="CR38" s="92">
        <f t="shared" si="15"/>
        <v>1.0983045263789724</v>
      </c>
      <c r="CS38" s="92">
        <f t="shared" si="15"/>
        <v>1.0983045263789724</v>
      </c>
      <c r="CT38" s="92">
        <f t="shared" si="15"/>
        <v>1.0983045263789724</v>
      </c>
      <c r="CU38" s="92">
        <f t="shared" si="15"/>
        <v>0</v>
      </c>
      <c r="CV38" s="92">
        <f t="shared" si="15"/>
        <v>0</v>
      </c>
      <c r="CW38" s="92">
        <f t="shared" si="15"/>
        <v>0</v>
      </c>
      <c r="CX38" s="92">
        <f t="shared" si="15"/>
        <v>0</v>
      </c>
      <c r="CY38" s="92">
        <f t="shared" si="15"/>
        <v>0</v>
      </c>
      <c r="CZ38" s="92">
        <f t="shared" si="15"/>
        <v>0</v>
      </c>
      <c r="DA38" s="92">
        <f t="shared" si="15"/>
        <v>0</v>
      </c>
      <c r="DB38" s="92">
        <f t="shared" si="16"/>
        <v>0</v>
      </c>
      <c r="DC38" s="92">
        <f t="shared" si="16"/>
        <v>0</v>
      </c>
      <c r="DD38" s="92">
        <f t="shared" si="16"/>
        <v>0</v>
      </c>
      <c r="DE38" s="92">
        <f t="shared" si="16"/>
        <v>0</v>
      </c>
      <c r="DF38" s="92">
        <f t="shared" si="16"/>
        <v>0</v>
      </c>
      <c r="DG38" s="92">
        <f t="shared" si="16"/>
        <v>0</v>
      </c>
      <c r="DH38" s="92">
        <f t="shared" si="16"/>
        <v>0</v>
      </c>
      <c r="DI38" s="92">
        <f t="shared" si="16"/>
        <v>0</v>
      </c>
      <c r="DJ38" s="92">
        <f t="shared" si="16"/>
        <v>0</v>
      </c>
      <c r="DK38" s="92">
        <f t="shared" si="16"/>
        <v>0</v>
      </c>
      <c r="DL38" s="92">
        <f t="shared" si="17"/>
        <v>0</v>
      </c>
      <c r="DM38" s="92">
        <f t="shared" si="17"/>
        <v>0</v>
      </c>
      <c r="DN38" s="92">
        <f t="shared" si="17"/>
        <v>0</v>
      </c>
      <c r="DO38" s="92">
        <f t="shared" si="17"/>
        <v>0</v>
      </c>
      <c r="DP38" s="92">
        <f t="shared" si="17"/>
        <v>0</v>
      </c>
      <c r="DQ38" s="92">
        <f t="shared" si="17"/>
        <v>0</v>
      </c>
      <c r="DR38" s="92">
        <f t="shared" si="17"/>
        <v>0</v>
      </c>
      <c r="DS38" s="92">
        <f t="shared" si="17"/>
        <v>0</v>
      </c>
      <c r="DT38" s="92">
        <f t="shared" si="17"/>
        <v>0</v>
      </c>
      <c r="DU38" s="92">
        <f t="shared" si="17"/>
        <v>0</v>
      </c>
    </row>
    <row r="39" spans="1:125" ht="16.5">
      <c r="A39" s="16" t="str">
        <f>存量业务到期结构!B38</f>
        <v>零售存款</v>
      </c>
      <c r="B39" s="75"/>
      <c r="C39" s="75"/>
      <c r="D39" s="75"/>
      <c r="E39" s="75"/>
      <c r="F39" s="75"/>
      <c r="G39" s="75"/>
      <c r="H39" s="75"/>
      <c r="I39" s="75"/>
      <c r="J39" s="75"/>
      <c r="K39" s="75"/>
      <c r="L39" s="75"/>
      <c r="M39" s="75"/>
      <c r="N39" s="75"/>
      <c r="O39" s="75"/>
      <c r="P39" s="75"/>
      <c r="Q39" s="75"/>
      <c r="R39" s="75"/>
      <c r="S39" s="75"/>
      <c r="T39" s="75"/>
      <c r="U39" s="75"/>
      <c r="V39" s="75"/>
      <c r="W39" s="75"/>
      <c r="X39" s="75"/>
      <c r="Y39" s="75"/>
      <c r="Z39" s="75"/>
      <c r="AA39" s="75"/>
      <c r="AB39" s="75"/>
      <c r="AC39" s="75"/>
      <c r="AD39" s="75"/>
      <c r="AE39" s="75"/>
      <c r="AF39" s="75"/>
      <c r="AG39" s="75"/>
      <c r="AH39" s="75"/>
      <c r="AI39" s="75"/>
      <c r="AJ39" s="75"/>
      <c r="AK39" s="75"/>
      <c r="AL39" s="75"/>
      <c r="AM39" s="75"/>
      <c r="AN39" s="75"/>
      <c r="AO39" s="75"/>
      <c r="AP39" s="75"/>
      <c r="AR39" s="75"/>
      <c r="AS39" s="75"/>
      <c r="AT39" s="75"/>
      <c r="AU39" s="75"/>
      <c r="AV39" s="75"/>
      <c r="AW39" s="75"/>
      <c r="AX39" s="75"/>
      <c r="AY39" s="75"/>
      <c r="AZ39" s="75"/>
      <c r="BA39" s="75"/>
      <c r="BB39" s="75"/>
      <c r="BC39" s="75"/>
      <c r="BD39" s="75"/>
      <c r="BE39" s="75"/>
      <c r="BF39" s="75"/>
      <c r="BG39" s="75"/>
      <c r="BH39" s="75"/>
      <c r="BI39" s="75"/>
      <c r="BJ39" s="75"/>
      <c r="BK39" s="75"/>
      <c r="BL39" s="75"/>
      <c r="BM39" s="75"/>
      <c r="BN39" s="75"/>
      <c r="BO39" s="75"/>
      <c r="BP39" s="75"/>
      <c r="BQ39" s="75"/>
      <c r="BR39" s="75"/>
      <c r="BS39" s="75"/>
      <c r="BT39" s="75"/>
      <c r="BU39" s="75"/>
      <c r="BV39" s="75"/>
      <c r="BW39" s="75"/>
      <c r="BX39" s="75"/>
      <c r="BY39" s="75"/>
      <c r="BZ39" s="75"/>
      <c r="CA39" s="75"/>
      <c r="CB39" s="75"/>
      <c r="CC39" s="75"/>
      <c r="CD39" s="75"/>
      <c r="CE39" s="75"/>
      <c r="CF39" s="75"/>
      <c r="CH39" s="75">
        <f>SUM(CH40:CH44)</f>
        <v>12.427342029213406</v>
      </c>
      <c r="CI39" s="75">
        <f t="shared" ref="CI39:DU39" si="18">SUM(CI40:CI44)</f>
        <v>11.405886186846207</v>
      </c>
      <c r="CJ39" s="75">
        <f t="shared" si="18"/>
        <v>10.569296482229536</v>
      </c>
      <c r="CK39" s="75">
        <f t="shared" si="18"/>
        <v>9.9709098705201722</v>
      </c>
      <c r="CL39" s="75">
        <f t="shared" si="18"/>
        <v>9.5239063776070179</v>
      </c>
      <c r="CM39" s="75">
        <f t="shared" si="18"/>
        <v>8.9949059870125136</v>
      </c>
      <c r="CN39" s="75">
        <f t="shared" si="18"/>
        <v>8.5406441746766504</v>
      </c>
      <c r="CO39" s="75">
        <f t="shared" si="18"/>
        <v>8.3212333056120293</v>
      </c>
      <c r="CP39" s="75">
        <f t="shared" si="18"/>
        <v>8.1504243051921677</v>
      </c>
      <c r="CQ39" s="75">
        <f t="shared" si="18"/>
        <v>7.983282798316707</v>
      </c>
      <c r="CR39" s="75">
        <f t="shared" si="18"/>
        <v>7.8151933733863181</v>
      </c>
      <c r="CS39" s="75">
        <f t="shared" si="18"/>
        <v>7.5533852973050237</v>
      </c>
      <c r="CT39" s="75">
        <f t="shared" si="18"/>
        <v>7.3554925452563014</v>
      </c>
      <c r="CU39" s="75">
        <f t="shared" si="18"/>
        <v>3.8322822635007787</v>
      </c>
      <c r="CV39" s="75">
        <f t="shared" si="18"/>
        <v>3.7889015565137258</v>
      </c>
      <c r="CW39" s="75">
        <f t="shared" si="18"/>
        <v>3.7458760043577821</v>
      </c>
      <c r="CX39" s="75">
        <f t="shared" si="18"/>
        <v>3.7059067399056596</v>
      </c>
      <c r="CY39" s="75">
        <f t="shared" si="18"/>
        <v>3.6661689961719448</v>
      </c>
      <c r="CZ39" s="75">
        <f t="shared" si="18"/>
        <v>3.6224258498818056</v>
      </c>
      <c r="DA39" s="75">
        <f t="shared" si="18"/>
        <v>3.5672071293924974</v>
      </c>
      <c r="DB39" s="75">
        <f t="shared" si="18"/>
        <v>1.7682775371195065</v>
      </c>
      <c r="DC39" s="75">
        <f t="shared" si="18"/>
        <v>0</v>
      </c>
      <c r="DD39" s="75">
        <f t="shared" si="18"/>
        <v>0</v>
      </c>
      <c r="DE39" s="75">
        <f t="shared" si="18"/>
        <v>0</v>
      </c>
      <c r="DF39" s="75">
        <f t="shared" si="18"/>
        <v>0</v>
      </c>
      <c r="DG39" s="75">
        <f t="shared" si="18"/>
        <v>0</v>
      </c>
      <c r="DH39" s="75">
        <f t="shared" si="18"/>
        <v>0</v>
      </c>
      <c r="DI39" s="75">
        <f t="shared" si="18"/>
        <v>0</v>
      </c>
      <c r="DJ39" s="75">
        <f t="shared" si="18"/>
        <v>0</v>
      </c>
      <c r="DK39" s="75">
        <f t="shared" si="18"/>
        <v>0</v>
      </c>
      <c r="DL39" s="75">
        <f t="shared" si="18"/>
        <v>0</v>
      </c>
      <c r="DM39" s="75">
        <f t="shared" si="18"/>
        <v>0</v>
      </c>
      <c r="DN39" s="75">
        <f t="shared" si="18"/>
        <v>0</v>
      </c>
      <c r="DO39" s="75">
        <f t="shared" si="18"/>
        <v>0</v>
      </c>
      <c r="DP39" s="75">
        <f t="shared" si="18"/>
        <v>0</v>
      </c>
      <c r="DQ39" s="75">
        <f t="shared" si="18"/>
        <v>0</v>
      </c>
      <c r="DR39" s="75">
        <f t="shared" si="18"/>
        <v>0</v>
      </c>
      <c r="DS39" s="75">
        <f t="shared" si="18"/>
        <v>0</v>
      </c>
      <c r="DT39" s="75">
        <f t="shared" si="18"/>
        <v>0</v>
      </c>
      <c r="DU39" s="75">
        <f t="shared" si="18"/>
        <v>0</v>
      </c>
    </row>
    <row r="40" spans="1:125" ht="16.5">
      <c r="A40" s="17" t="str">
        <f>存量业务到期结构!B39</f>
        <v>一般零售定期存款</v>
      </c>
      <c r="B40" s="92">
        <f>存量业务到期结构!F39</f>
        <v>132.21610229780001</v>
      </c>
      <c r="C40" s="92">
        <f>存量业务到期结构!G39</f>
        <v>142.88671443859999</v>
      </c>
      <c r="D40" s="92">
        <f>存量业务到期结构!H39</f>
        <v>163.90917299340001</v>
      </c>
      <c r="E40" s="92">
        <f>存量业务到期结构!I39</f>
        <v>87.932405994199996</v>
      </c>
      <c r="F40" s="92">
        <f>存量业务到期结构!J39</f>
        <v>82.455292438400008</v>
      </c>
      <c r="G40" s="92">
        <f>存量业务到期结构!K39</f>
        <v>77.675308233199999</v>
      </c>
      <c r="H40" s="92">
        <f>存量业务到期结构!L39</f>
        <v>52.378596667899998</v>
      </c>
      <c r="I40" s="92">
        <f>存量业务到期结构!M39</f>
        <v>56.236892988999998</v>
      </c>
      <c r="J40" s="92">
        <f>存量业务到期结构!N39</f>
        <v>59.305268892900003</v>
      </c>
      <c r="K40" s="92">
        <f>存量业务到期结构!O39</f>
        <v>57.887300233100007</v>
      </c>
      <c r="L40" s="92">
        <f>存量业务到期结构!P39</f>
        <v>59.0953941896</v>
      </c>
      <c r="M40" s="92">
        <f>存量业务到期结构!Q39</f>
        <v>58.544870211000003</v>
      </c>
      <c r="N40" s="92">
        <f>存量业务到期结构!R39</f>
        <v>13.556791553399998</v>
      </c>
      <c r="O40" s="92">
        <f>存量业务到期结构!S39</f>
        <v>14.298161614000001</v>
      </c>
      <c r="P40" s="92">
        <f>存量业务到期结构!T39</f>
        <v>17.306647873800003</v>
      </c>
      <c r="Q40" s="92">
        <f>存量业务到期结构!U39</f>
        <v>13.691441769100001</v>
      </c>
      <c r="R40" s="92">
        <f>存量业务到期结构!V39</f>
        <v>13.1203594499</v>
      </c>
      <c r="S40" s="92">
        <f>存量业务到期结构!W39</f>
        <v>11.9829301744</v>
      </c>
      <c r="T40" s="92">
        <f>存量业务到期结构!X39</f>
        <v>10.726529881199999</v>
      </c>
      <c r="U40" s="92">
        <f>存量业务到期结构!Y39</f>
        <v>13.040148105999998</v>
      </c>
      <c r="V40" s="92">
        <f>存量业务到期结构!Z39</f>
        <v>501.73615106020009</v>
      </c>
      <c r="W40" s="92">
        <f>存量业务到期结构!AA39</f>
        <v>0</v>
      </c>
      <c r="X40" s="92">
        <f>存量业务到期结构!AB39</f>
        <v>0</v>
      </c>
      <c r="Y40" s="92">
        <f>存量业务到期结构!AC39</f>
        <v>0</v>
      </c>
      <c r="Z40" s="92">
        <f>存量业务到期结构!AD39</f>
        <v>0</v>
      </c>
      <c r="AA40" s="92">
        <f>存量业务到期结构!AE39</f>
        <v>0</v>
      </c>
      <c r="AB40" s="92">
        <f>存量业务到期结构!AF39</f>
        <v>0</v>
      </c>
      <c r="AC40" s="92">
        <f>存量业务到期结构!AG39</f>
        <v>0</v>
      </c>
      <c r="AD40" s="92">
        <f>存量业务到期结构!AH39</f>
        <v>0</v>
      </c>
      <c r="AE40" s="92">
        <f>存量业务到期结构!AI39</f>
        <v>0</v>
      </c>
      <c r="AF40" s="92">
        <f>存量业务到期结构!AJ39</f>
        <v>0</v>
      </c>
      <c r="AG40" s="92">
        <f>存量业务到期结构!AK39</f>
        <v>0</v>
      </c>
      <c r="AH40" s="92">
        <f>存量业务到期结构!AL39</f>
        <v>0</v>
      </c>
      <c r="AI40" s="92">
        <f>存量业务到期结构!AM39</f>
        <v>0</v>
      </c>
      <c r="AJ40" s="92">
        <f>存量业务到期结构!AN39</f>
        <v>0</v>
      </c>
      <c r="AK40" s="92">
        <f>存量业务到期结构!AO39</f>
        <v>0</v>
      </c>
      <c r="AL40" s="92">
        <f>存量业务到期结构!AP39</f>
        <v>0</v>
      </c>
      <c r="AM40" s="92">
        <f>存量业务到期结构!AQ39</f>
        <v>0</v>
      </c>
      <c r="AN40" s="92">
        <f>存量业务到期结构!AR39</f>
        <v>0</v>
      </c>
      <c r="AO40" s="92">
        <f>存量业务到期结构!AS39</f>
        <v>0</v>
      </c>
      <c r="AP40" s="92">
        <f>存量业务到期结构!AT39</f>
        <v>0</v>
      </c>
      <c r="AR40" s="92">
        <f>存量业务到期收益率!C39</f>
        <v>1.8685834480292693</v>
      </c>
      <c r="AS40" s="92">
        <f>存量业务到期收益率!D39</f>
        <v>1.7502574107432298</v>
      </c>
      <c r="AT40" s="92">
        <f>存量业务到期收益率!E39</f>
        <v>1.7537400702075101</v>
      </c>
      <c r="AU40" s="92">
        <f>存量业务到期收益率!F39</f>
        <v>2.0358279790715601</v>
      </c>
      <c r="AV40" s="92">
        <f>存量业务到期收益率!G39</f>
        <v>2.1270417150460501</v>
      </c>
      <c r="AW40" s="92">
        <f>存量业务到期收益率!H39</f>
        <v>2.0704017811072202</v>
      </c>
      <c r="AX40" s="92">
        <f>存量业务到期收益率!I39</f>
        <v>2.33588076121071</v>
      </c>
      <c r="AY40" s="92">
        <f>存量业务到期收益率!J39</f>
        <v>2.3398043551519097</v>
      </c>
      <c r="AZ40" s="92">
        <f>存量业务到期收益率!K39</f>
        <v>2.3613878477366201</v>
      </c>
      <c r="BA40" s="92">
        <f>存量业务到期收益率!L39</f>
        <v>2.3115272783422602</v>
      </c>
      <c r="BB40" s="92">
        <f>存量业务到期收益率!M39</f>
        <v>2.3392958409879401</v>
      </c>
      <c r="BC40" s="92">
        <f>存量业务到期收益率!N39</f>
        <v>2.3086821597537397</v>
      </c>
      <c r="BD40" s="92">
        <f>存量业务到期收益率!O39</f>
        <v>2.7330088495759597</v>
      </c>
      <c r="BE40" s="92">
        <f>存量业务到期收益率!P39</f>
        <v>2.7464208448695597</v>
      </c>
      <c r="BF40" s="92">
        <f>存量业务到期收益率!Q39</f>
        <v>2.75550854836075</v>
      </c>
      <c r="BG40" s="92">
        <f>存量业务到期收益率!R39</f>
        <v>2.6939294919824199</v>
      </c>
      <c r="BH40" s="92">
        <f>存量业务到期收益率!S39</f>
        <v>2.7587903178545798</v>
      </c>
      <c r="BI40" s="92">
        <f>存量业务到期收益率!T39</f>
        <v>2.69919410494929</v>
      </c>
      <c r="BJ40" s="92">
        <f>存量业务到期收益率!U39</f>
        <v>2.6926415317405494</v>
      </c>
      <c r="BK40" s="92">
        <f>存量业务到期收益率!V39</f>
        <v>2.63437301505471</v>
      </c>
      <c r="BL40" s="92">
        <f>存量业务到期收益率!W39</f>
        <v>3.5025208380179822</v>
      </c>
      <c r="BM40" s="92">
        <f>存量业务到期收益率!X39</f>
        <v>0</v>
      </c>
      <c r="BN40" s="92">
        <f>存量业务到期收益率!Y39</f>
        <v>0</v>
      </c>
      <c r="BO40" s="92">
        <f>存量业务到期收益率!Z39</f>
        <v>0</v>
      </c>
      <c r="BP40" s="92">
        <f>存量业务到期收益率!AA39</f>
        <v>0</v>
      </c>
      <c r="BQ40" s="92">
        <f>存量业务到期收益率!AB39</f>
        <v>0</v>
      </c>
      <c r="BR40" s="92">
        <f>存量业务到期收益率!AC39</f>
        <v>0</v>
      </c>
      <c r="BS40" s="92">
        <f>存量业务到期收益率!AD39</f>
        <v>0</v>
      </c>
      <c r="BT40" s="92">
        <f>存量业务到期收益率!AE39</f>
        <v>0</v>
      </c>
      <c r="BU40" s="92">
        <f>存量业务到期收益率!AF39</f>
        <v>0</v>
      </c>
      <c r="BV40" s="92">
        <f>存量业务到期收益率!AG39</f>
        <v>0</v>
      </c>
      <c r="BW40" s="92">
        <f>存量业务到期收益率!AH39</f>
        <v>0</v>
      </c>
      <c r="BX40" s="92">
        <f>存量业务到期收益率!AI39</f>
        <v>0</v>
      </c>
      <c r="BY40" s="92">
        <f>存量业务到期收益率!AJ39</f>
        <v>0</v>
      </c>
      <c r="BZ40" s="92">
        <f>存量业务到期收益率!AK39</f>
        <v>0</v>
      </c>
      <c r="CA40" s="92">
        <f>存量业务到期收益率!AL39</f>
        <v>0</v>
      </c>
      <c r="CB40" s="92">
        <f>存量业务到期收益率!AM39</f>
        <v>0</v>
      </c>
      <c r="CC40" s="92">
        <f>存量业务到期收益率!AN39</f>
        <v>0</v>
      </c>
      <c r="CD40" s="92">
        <f>存量业务到期收益率!AO39</f>
        <v>0</v>
      </c>
      <c r="CE40" s="92">
        <f>存量业务到期收益率!AP39</f>
        <v>0</v>
      </c>
      <c r="CF40" s="92">
        <f>存量业务到期收益率!AQ39</f>
        <v>0</v>
      </c>
      <c r="CH40" s="92">
        <f>B40*AR40/100/12*0.5+SUMPRODUCT(C40:$AP40,AS40:$CF40)/100/12</f>
        <v>3.3562398628336307</v>
      </c>
      <c r="CI40" s="92">
        <f>C40*AS40/100/12*0.5+SUMPRODUCT(D40:$AP40,AT40:$CF40)/100/12</f>
        <v>3.1490959665171627</v>
      </c>
      <c r="CJ40" s="92">
        <f>D40*AT40/100/12*0.5+SUMPRODUCT(E40:$AP40,AU40:$CF40)/100/12</f>
        <v>2.9251198767688247</v>
      </c>
      <c r="CK40" s="92">
        <f>E40*AU40/100/12*0.5+SUMPRODUCT(F40:$AP40,AV40:$CF40)/100/12</f>
        <v>2.7307576530425028</v>
      </c>
      <c r="CL40" s="92">
        <f>F40*AV40/100/12*0.5+SUMPRODUCT(G40:$AP40,AW40:$CF40)/100/12</f>
        <v>2.5830905284454735</v>
      </c>
      <c r="CM40" s="92">
        <f>G40*AW40/100/12*0.5+SUMPRODUCT(H40:$AP40,AX40:$CF40)/100/12</f>
        <v>2.4430051354634452</v>
      </c>
      <c r="CN40" s="92">
        <f>H40*AX40/100/12*0.5+SUMPRODUCT(I40:$AP40,AY40:$CF40)/100/12</f>
        <v>2.3250179468093486</v>
      </c>
      <c r="CO40" s="92">
        <f>I40*AY40/100/12*0.5+SUMPRODUCT(J40:$AP40,AZ40:$CF40)/100/12</f>
        <v>2.2192123287294994</v>
      </c>
      <c r="CP40" s="92">
        <f>J40*AZ40/100/12*0.5+SUMPRODUCT(K40:$AP40,BA40:$CF40)/100/12</f>
        <v>2.1060348002268658</v>
      </c>
      <c r="CQ40" s="92">
        <f>K40*BA40/100/12*0.5+SUMPRODUCT(L40:$AP40,BB40:$CF40)/100/12</f>
        <v>1.99193029404818</v>
      </c>
      <c r="CR40" s="92">
        <f>L40*BB40/100/12*0.5+SUMPRODUCT(M40:$AP40,BC40:$CF40)/100/12</f>
        <v>1.8785762592949831</v>
      </c>
      <c r="CS40" s="92">
        <f>M40*BC40/100/12*0.5+SUMPRODUCT(N40:$AP40,BD40:$CF40)/100/12</f>
        <v>1.7646582979406049</v>
      </c>
      <c r="CT40" s="92">
        <f>N40*BD40/100/12*0.5+SUMPRODUCT(O40:$AP40,BE40:$CF40)/100/12</f>
        <v>1.6929031609870495</v>
      </c>
      <c r="CU40" s="92">
        <f>O40*BE40/100/12*0.5+SUMPRODUCT(P40:$AP40,BF40:$CF40)/100/12</f>
        <v>1.6611033274923401</v>
      </c>
      <c r="CV40" s="92">
        <f>P40*BF40/100/12*0.5+SUMPRODUCT(Q40:$AP40,BG40:$CF40)/100/12</f>
        <v>1.62487108363412</v>
      </c>
      <c r="CW40" s="92">
        <f>Q40*BG40/100/12*0.5+SUMPRODUCT(R40:$AP40,BH40:$CF40)/100/12</f>
        <v>1.5896325857469269</v>
      </c>
      <c r="CX40" s="92">
        <f>R40*BH40/100/12*0.5+SUMPRODUCT(S40:$AP40,BI40:$CF40)/100/12</f>
        <v>1.5591825443358038</v>
      </c>
      <c r="CY40" s="92">
        <f>S40*BI40/100/12*0.5+SUMPRODUCT(T40:$AP40,BJ40:$CF40)/100/12</f>
        <v>1.5306239713758392</v>
      </c>
      <c r="CZ40" s="92">
        <f>T40*BJ40/100/12*0.5+SUMPRODUCT(U40:$AP40,BK40:$CF40)/100/12</f>
        <v>1.5051127404023668</v>
      </c>
      <c r="DA40" s="92">
        <f>U40*BK40/100/12*0.5+SUMPRODUCT(V40:$AP40,BL40:$CF40)/100/12</f>
        <v>1.4787646928472256</v>
      </c>
      <c r="DB40" s="92">
        <f>V40*BL40/100/12*0.5+SUMPRODUCT(W40:$AP40,BM40:$CF40)/100/12</f>
        <v>0.7322255517813705</v>
      </c>
      <c r="DC40" s="92">
        <f>W40*BM40/100/12*0.5+SUMPRODUCT(X40:$AP40,BN40:$CF40)/100/12</f>
        <v>0</v>
      </c>
      <c r="DD40" s="92">
        <f>X40*BN40/100/12*0.5+SUMPRODUCT(Y40:$AP40,BO40:$CF40)/100/12</f>
        <v>0</v>
      </c>
      <c r="DE40" s="92">
        <f>Y40*BO40/100/12*0.5+SUMPRODUCT(Z40:$AP40,BP40:$CF40)/100/12</f>
        <v>0</v>
      </c>
      <c r="DF40" s="92">
        <f>Z40*BP40/100/12*0.5+SUMPRODUCT(AA40:$AP40,BQ40:$CF40)/100/12</f>
        <v>0</v>
      </c>
      <c r="DG40" s="92">
        <f>AA40*BQ40/100/12*0.5+SUMPRODUCT(AB40:$AP40,BR40:$CF40)/100/12</f>
        <v>0</v>
      </c>
      <c r="DH40" s="92">
        <f>AB40*BR40/100/12*0.5+SUMPRODUCT(AC40:$AP40,BS40:$CF40)/100/12</f>
        <v>0</v>
      </c>
      <c r="DI40" s="92">
        <f>AC40*BS40/100/12*0.5+SUMPRODUCT(AD40:$AP40,BT40:$CF40)/100/12</f>
        <v>0</v>
      </c>
      <c r="DJ40" s="92">
        <f>AD40*BT40/100/12*0.5+SUMPRODUCT(AE40:$AP40,BU40:$CF40)/100/12</f>
        <v>0</v>
      </c>
      <c r="DK40" s="92">
        <f>AE40*BU40/100/12*0.5+SUMPRODUCT(AF40:$AP40,BV40:$CF40)/100/12</f>
        <v>0</v>
      </c>
      <c r="DL40" s="92">
        <f>AF40*BV40/100/12*0.5+SUMPRODUCT(AG40:$AP40,BW40:$CF40)/100/12</f>
        <v>0</v>
      </c>
      <c r="DM40" s="92">
        <f>AG40*BW40/100/12*0.5+SUMPRODUCT(AH40:$AP40,BX40:$CF40)/100/12</f>
        <v>0</v>
      </c>
      <c r="DN40" s="92">
        <f>AH40*BX40/100/12*0.5+SUMPRODUCT(AI40:$AP40,BY40:$CF40)/100/12</f>
        <v>0</v>
      </c>
      <c r="DO40" s="92">
        <f>AI40*BY40/100/12*0.5+SUMPRODUCT(AJ40:$AP40,BZ40:$CF40)/100/12</f>
        <v>0</v>
      </c>
      <c r="DP40" s="92">
        <f>AJ40*BZ40/100/12*0.5+SUMPRODUCT(AK40:$AP40,CA40:$CF40)/100/12</f>
        <v>0</v>
      </c>
      <c r="DQ40" s="92">
        <f>AK40*CA40/100/12*0.5+SUMPRODUCT(AL40:$AP40,CB40:$CF40)/100/12</f>
        <v>0</v>
      </c>
      <c r="DR40" s="92">
        <f>AL40*CB40/100/12*0.5+SUMPRODUCT(AM40:$AP40,CC40:$CF40)/100/12</f>
        <v>0</v>
      </c>
      <c r="DS40" s="92">
        <f>AM40*CC40/100/12*0.5+SUMPRODUCT(AN40:$AP40,CD40:$CF40)/100/12</f>
        <v>0</v>
      </c>
      <c r="DT40" s="92">
        <f>AN40*CD40/100/12*0.5+SUMPRODUCT(AO40:$AP40,CE40:$CF40)/100/12</f>
        <v>0</v>
      </c>
      <c r="DU40" s="92">
        <f>AO40*CE40/100/12*0.5+SUMPRODUCT(AP40:$AP40,CF40:$CF40)/100/12</f>
        <v>0</v>
      </c>
    </row>
    <row r="41" spans="1:125" ht="16.5">
      <c r="A41" s="17" t="str">
        <f>存量业务到期结构!B40</f>
        <v>零售结构性存款</v>
      </c>
      <c r="B41" s="92">
        <f>存量业务到期结构!F40</f>
        <v>295.73270000000002</v>
      </c>
      <c r="C41" s="92">
        <f>存量业务到期结构!G40</f>
        <v>220.8484</v>
      </c>
      <c r="D41" s="92">
        <f>存量业务到期结构!H40</f>
        <v>143.7209</v>
      </c>
      <c r="E41" s="92">
        <f>存量业务到期结构!I40</f>
        <v>90.494399999999999</v>
      </c>
      <c r="F41" s="92">
        <f>存量业务到期结构!J40</f>
        <v>75.9602</v>
      </c>
      <c r="G41" s="92">
        <f>存量业务到期结构!K40</f>
        <v>142.679</v>
      </c>
      <c r="H41" s="92">
        <f>存量业务到期结构!L40</f>
        <v>40.8857</v>
      </c>
      <c r="I41" s="92">
        <f>存量业务到期结构!M40</f>
        <v>11.5578</v>
      </c>
      <c r="J41" s="92">
        <f>存量业务到期结构!N40</f>
        <v>7.7500999999999998</v>
      </c>
      <c r="K41" s="92">
        <f>存量业务到期结构!O40</f>
        <v>6.6782000000000004</v>
      </c>
      <c r="L41" s="92">
        <f>存量业务到期结构!P40</f>
        <v>10.718500000000001</v>
      </c>
      <c r="M41" s="92">
        <f>存量业务到期结构!Q40</f>
        <v>62.6937</v>
      </c>
      <c r="N41" s="92">
        <f>存量业务到期结构!R40</f>
        <v>0</v>
      </c>
      <c r="O41" s="92">
        <f>存量业务到期结构!S40</f>
        <v>0</v>
      </c>
      <c r="P41" s="92">
        <f>存量业务到期结构!T40</f>
        <v>0</v>
      </c>
      <c r="Q41" s="92">
        <f>存量业务到期结构!U40</f>
        <v>0</v>
      </c>
      <c r="R41" s="92">
        <f>存量业务到期结构!V40</f>
        <v>0</v>
      </c>
      <c r="S41" s="92">
        <f>存量业务到期结构!W40</f>
        <v>0</v>
      </c>
      <c r="T41" s="92">
        <f>存量业务到期结构!X40</f>
        <v>0</v>
      </c>
      <c r="U41" s="92">
        <f>存量业务到期结构!Y40</f>
        <v>0</v>
      </c>
      <c r="V41" s="92">
        <f>存量业务到期结构!Z40</f>
        <v>0</v>
      </c>
      <c r="W41" s="92">
        <f>存量业务到期结构!AA40</f>
        <v>0</v>
      </c>
      <c r="X41" s="92">
        <f>存量业务到期结构!AB40</f>
        <v>0</v>
      </c>
      <c r="Y41" s="92">
        <f>存量业务到期结构!AC40</f>
        <v>0</v>
      </c>
      <c r="Z41" s="92">
        <f>存量业务到期结构!AD40</f>
        <v>0</v>
      </c>
      <c r="AA41" s="92">
        <f>存量业务到期结构!AE40</f>
        <v>0</v>
      </c>
      <c r="AB41" s="92">
        <f>存量业务到期结构!AF40</f>
        <v>0</v>
      </c>
      <c r="AC41" s="92">
        <f>存量业务到期结构!AG40</f>
        <v>0</v>
      </c>
      <c r="AD41" s="92">
        <f>存量业务到期结构!AH40</f>
        <v>0</v>
      </c>
      <c r="AE41" s="92">
        <f>存量业务到期结构!AI40</f>
        <v>0</v>
      </c>
      <c r="AF41" s="92">
        <f>存量业务到期结构!AJ40</f>
        <v>0</v>
      </c>
      <c r="AG41" s="92">
        <f>存量业务到期结构!AK40</f>
        <v>0</v>
      </c>
      <c r="AH41" s="92">
        <f>存量业务到期结构!AL40</f>
        <v>0</v>
      </c>
      <c r="AI41" s="92">
        <f>存量业务到期结构!AM40</f>
        <v>0</v>
      </c>
      <c r="AJ41" s="92">
        <f>存量业务到期结构!AN40</f>
        <v>0</v>
      </c>
      <c r="AK41" s="92">
        <f>存量业务到期结构!AO40</f>
        <v>0</v>
      </c>
      <c r="AL41" s="92">
        <f>存量业务到期结构!AP40</f>
        <v>0</v>
      </c>
      <c r="AM41" s="92">
        <f>存量业务到期结构!AQ40</f>
        <v>0</v>
      </c>
      <c r="AN41" s="92">
        <f>存量业务到期结构!AR40</f>
        <v>0</v>
      </c>
      <c r="AO41" s="92">
        <f>存量业务到期结构!AS40</f>
        <v>0</v>
      </c>
      <c r="AP41" s="92">
        <f>存量业务到期结构!AT40</f>
        <v>0</v>
      </c>
      <c r="AR41" s="92">
        <f>存量业务到期收益率!C40</f>
        <v>4.0088729957062599</v>
      </c>
      <c r="AS41" s="92">
        <f>存量业务到期收益率!D40</f>
        <v>3.8945422429331598</v>
      </c>
      <c r="AT41" s="92">
        <f>存量业务到期收益率!E40</f>
        <v>3.7836995056961102</v>
      </c>
      <c r="AU41" s="92">
        <f>存量业务到期收益率!F40</f>
        <v>4.04214690532232</v>
      </c>
      <c r="AV41" s="92">
        <f>存量业务到期收益率!G40</f>
        <v>3.95421131826141</v>
      </c>
      <c r="AW41" s="92">
        <f>存量业务到期收益率!H40</f>
        <v>4.0113355466123304</v>
      </c>
      <c r="AX41" s="92">
        <f>存量业务到期收益率!I40</f>
        <v>4.311229</v>
      </c>
      <c r="AY41" s="92">
        <f>存量业务到期收益率!J40</f>
        <v>3.9223380000000003</v>
      </c>
      <c r="AZ41" s="92">
        <f>存量业务到期收益率!K40</f>
        <v>3.628422</v>
      </c>
      <c r="BA41" s="92">
        <f>存量业务到期收益率!L40</f>
        <v>3.6246609999999997</v>
      </c>
      <c r="BB41" s="92">
        <f>存量业务到期收益率!M40</f>
        <v>3.7067580000000002</v>
      </c>
      <c r="BC41" s="92">
        <f>存量业务到期收益率!N40</f>
        <v>3.9783919999999999</v>
      </c>
      <c r="BD41" s="92">
        <f>存量业务到期收益率!O40</f>
        <v>0</v>
      </c>
      <c r="BE41" s="92">
        <f>存量业务到期收益率!P40</f>
        <v>0</v>
      </c>
      <c r="BF41" s="92">
        <f>存量业务到期收益率!Q40</f>
        <v>0</v>
      </c>
      <c r="BG41" s="92">
        <f>存量业务到期收益率!R40</f>
        <v>0</v>
      </c>
      <c r="BH41" s="92">
        <f>存量业务到期收益率!S40</f>
        <v>0</v>
      </c>
      <c r="BI41" s="92">
        <f>存量业务到期收益率!T40</f>
        <v>0</v>
      </c>
      <c r="BJ41" s="92">
        <f>存量业务到期收益率!U40</f>
        <v>0</v>
      </c>
      <c r="BK41" s="92">
        <f>存量业务到期收益率!V40</f>
        <v>0</v>
      </c>
      <c r="BL41" s="92">
        <f>存量业务到期收益率!W40</f>
        <v>0</v>
      </c>
      <c r="BM41" s="92">
        <f>存量业务到期收益率!X40</f>
        <v>0</v>
      </c>
      <c r="BN41" s="92">
        <f>存量业务到期收益率!Y40</f>
        <v>0</v>
      </c>
      <c r="BO41" s="92">
        <f>存量业务到期收益率!Z40</f>
        <v>0</v>
      </c>
      <c r="BP41" s="92">
        <f>存量业务到期收益率!AA40</f>
        <v>0</v>
      </c>
      <c r="BQ41" s="92">
        <f>存量业务到期收益率!AB40</f>
        <v>0</v>
      </c>
      <c r="BR41" s="92">
        <f>存量业务到期收益率!AC40</f>
        <v>0</v>
      </c>
      <c r="BS41" s="92">
        <f>存量业务到期收益率!AD40</f>
        <v>0</v>
      </c>
      <c r="BT41" s="92">
        <f>存量业务到期收益率!AE40</f>
        <v>0</v>
      </c>
      <c r="BU41" s="92">
        <f>存量业务到期收益率!AF40</f>
        <v>0</v>
      </c>
      <c r="BV41" s="92">
        <f>存量业务到期收益率!AG40</f>
        <v>0</v>
      </c>
      <c r="BW41" s="92">
        <f>存量业务到期收益率!AH40</f>
        <v>0</v>
      </c>
      <c r="BX41" s="92">
        <f>存量业务到期收益率!AI40</f>
        <v>0</v>
      </c>
      <c r="BY41" s="92">
        <f>存量业务到期收益率!AJ40</f>
        <v>0</v>
      </c>
      <c r="BZ41" s="92">
        <f>存量业务到期收益率!AK40</f>
        <v>0</v>
      </c>
      <c r="CA41" s="92">
        <f>存量业务到期收益率!AL40</f>
        <v>0</v>
      </c>
      <c r="CB41" s="92">
        <f>存量业务到期收益率!AM40</f>
        <v>0</v>
      </c>
      <c r="CC41" s="92">
        <f>存量业务到期收益率!AN40</f>
        <v>0</v>
      </c>
      <c r="CD41" s="92">
        <f>存量业务到期收益率!AO40</f>
        <v>0</v>
      </c>
      <c r="CE41" s="92">
        <f>存量业务到期收益率!AP40</f>
        <v>0</v>
      </c>
      <c r="CF41" s="92">
        <f>存量业务到期收益率!AQ40</f>
        <v>0</v>
      </c>
      <c r="CH41" s="92">
        <f>B41*AR41/100/12*0.5+SUMPRODUCT(C41:$AP41,AS41:$CF41)/100/12</f>
        <v>3.1652035692083764</v>
      </c>
      <c r="CI41" s="92">
        <f>C41*AS41/100/12*0.5+SUMPRODUCT(D41:$AP41,AT41:$CF41)/100/12</f>
        <v>2.312845961682751</v>
      </c>
      <c r="CJ41" s="92">
        <f>D41*AT41/100/12*0.5+SUMPRODUCT(E41:$AP41,AU41:$CF41)/100/12</f>
        <v>1.7278875777775844</v>
      </c>
      <c r="CK41" s="92">
        <f>E41*AU41/100/12*0.5+SUMPRODUCT(F41:$AP41,AV41:$CF41)/100/12</f>
        <v>1.3488924289454176</v>
      </c>
      <c r="CL41" s="92">
        <f>F41*AV41/100/12*0.5+SUMPRODUCT(G41:$AP41,AW41:$CF41)/100/12</f>
        <v>1.0713281199927507</v>
      </c>
      <c r="CM41" s="92">
        <f>G41*AW41/100/12*0.5+SUMPRODUCT(H41:$AP41,AX41:$CF41)/100/12</f>
        <v>0.70770477539587517</v>
      </c>
      <c r="CN41" s="92">
        <f>H41*AX41/100/12*0.5+SUMPRODUCT(I41:$AP41,AY41:$CF41)/100/12</f>
        <v>0.39578770873737501</v>
      </c>
      <c r="CO41" s="92">
        <f>I41*AY41/100/12*0.5+SUMPRODUCT(J41:$AP41,AZ41:$CF41)/100/12</f>
        <v>0.30345386971166666</v>
      </c>
      <c r="CP41" s="92">
        <f>J41*AZ41/100/12*0.5+SUMPRODUCT(K41:$AP41,BA41:$CF41)/100/12</f>
        <v>0.27284793992891665</v>
      </c>
      <c r="CQ41" s="92">
        <f>K41*BA41/100/12*0.5+SUMPRODUCT(L41:$AP41,BB41:$CF41)/100/12</f>
        <v>0.25104508808208331</v>
      </c>
      <c r="CR41" s="92">
        <f>L41*BB41/100/12*0.5+SUMPRODUCT(M41:$AP41,BC41:$CF41)/100/12</f>
        <v>0.22440463111824999</v>
      </c>
      <c r="CS41" s="92">
        <f>M41*BC41/100/12*0.5+SUMPRODUCT(N41:$AP41,BD41:$CF41)/100/12</f>
        <v>0.10392504772099999</v>
      </c>
      <c r="CT41" s="92">
        <f>N41*BD41/100/12*0.5+SUMPRODUCT(O41:$AP41,BE41:$CF41)/100/12</f>
        <v>0</v>
      </c>
      <c r="CU41" s="92">
        <f>O41*BE41/100/12*0.5+SUMPRODUCT(P41:$AP41,BF41:$CF41)/100/12</f>
        <v>0</v>
      </c>
      <c r="CV41" s="92">
        <f>P41*BF41/100/12*0.5+SUMPRODUCT(Q41:$AP41,BG41:$CF41)/100/12</f>
        <v>0</v>
      </c>
      <c r="CW41" s="92">
        <f>Q41*BG41/100/12*0.5+SUMPRODUCT(R41:$AP41,BH41:$CF41)/100/12</f>
        <v>0</v>
      </c>
      <c r="CX41" s="92">
        <f>R41*BH41/100/12*0.5+SUMPRODUCT(S41:$AP41,BI41:$CF41)/100/12</f>
        <v>0</v>
      </c>
      <c r="CY41" s="92">
        <f>S41*BI41/100/12*0.5+SUMPRODUCT(T41:$AP41,BJ41:$CF41)/100/12</f>
        <v>0</v>
      </c>
      <c r="CZ41" s="92">
        <f>T41*BJ41/100/12*0.5+SUMPRODUCT(U41:$AP41,BK41:$CF41)/100/12</f>
        <v>0</v>
      </c>
      <c r="DA41" s="92">
        <f>U41*BK41/100/12*0.5+SUMPRODUCT(V41:$AP41,BL41:$CF41)/100/12</f>
        <v>0</v>
      </c>
      <c r="DB41" s="92">
        <f>V41*BL41/100/12*0.5+SUMPRODUCT(W41:$AP41,BM41:$CF41)/100/12</f>
        <v>0</v>
      </c>
      <c r="DC41" s="92">
        <f>W41*BM41/100/12*0.5+SUMPRODUCT(X41:$AP41,BN41:$CF41)/100/12</f>
        <v>0</v>
      </c>
      <c r="DD41" s="92">
        <f>X41*BN41/100/12*0.5+SUMPRODUCT(Y41:$AP41,BO41:$CF41)/100/12</f>
        <v>0</v>
      </c>
      <c r="DE41" s="92">
        <f>Y41*BO41/100/12*0.5+SUMPRODUCT(Z41:$AP41,BP41:$CF41)/100/12</f>
        <v>0</v>
      </c>
      <c r="DF41" s="92">
        <f>Z41*BP41/100/12*0.5+SUMPRODUCT(AA41:$AP41,BQ41:$CF41)/100/12</f>
        <v>0</v>
      </c>
      <c r="DG41" s="92">
        <f>AA41*BQ41/100/12*0.5+SUMPRODUCT(AB41:$AP41,BR41:$CF41)/100/12</f>
        <v>0</v>
      </c>
      <c r="DH41" s="92">
        <f>AB41*BR41/100/12*0.5+SUMPRODUCT(AC41:$AP41,BS41:$CF41)/100/12</f>
        <v>0</v>
      </c>
      <c r="DI41" s="92">
        <f>AC41*BS41/100/12*0.5+SUMPRODUCT(AD41:$AP41,BT41:$CF41)/100/12</f>
        <v>0</v>
      </c>
      <c r="DJ41" s="92">
        <f>AD41*BT41/100/12*0.5+SUMPRODUCT(AE41:$AP41,BU41:$CF41)/100/12</f>
        <v>0</v>
      </c>
      <c r="DK41" s="92">
        <f>AE41*BU41/100/12*0.5+SUMPRODUCT(AF41:$AP41,BV41:$CF41)/100/12</f>
        <v>0</v>
      </c>
      <c r="DL41" s="92">
        <f>AF41*BV41/100/12*0.5+SUMPRODUCT(AG41:$AP41,BW41:$CF41)/100/12</f>
        <v>0</v>
      </c>
      <c r="DM41" s="92">
        <f>AG41*BW41/100/12*0.5+SUMPRODUCT(AH41:$AP41,BX41:$CF41)/100/12</f>
        <v>0</v>
      </c>
      <c r="DN41" s="92">
        <f>AH41*BX41/100/12*0.5+SUMPRODUCT(AI41:$AP41,BY41:$CF41)/100/12</f>
        <v>0</v>
      </c>
      <c r="DO41" s="92">
        <f>AI41*BY41/100/12*0.5+SUMPRODUCT(AJ41:$AP41,BZ41:$CF41)/100/12</f>
        <v>0</v>
      </c>
      <c r="DP41" s="92">
        <f>AJ41*BZ41/100/12*0.5+SUMPRODUCT(AK41:$AP41,CA41:$CF41)/100/12</f>
        <v>0</v>
      </c>
      <c r="DQ41" s="92">
        <f>AK41*CA41/100/12*0.5+SUMPRODUCT(AL41:$AP41,CB41:$CF41)/100/12</f>
        <v>0</v>
      </c>
      <c r="DR41" s="92">
        <f>AL41*CB41/100/12*0.5+SUMPRODUCT(AM41:$AP41,CC41:$CF41)/100/12</f>
        <v>0</v>
      </c>
      <c r="DS41" s="92">
        <f>AM41*CC41/100/12*0.5+SUMPRODUCT(AN41:$AP41,CD41:$CF41)/100/12</f>
        <v>0</v>
      </c>
      <c r="DT41" s="92">
        <f>AN41*CD41/100/12*0.5+SUMPRODUCT(AO41:$AP41,CE41:$CF41)/100/12</f>
        <v>0</v>
      </c>
      <c r="DU41" s="92">
        <f>AO41*CE41/100/12*0.5+SUMPRODUCT(AP41:$AP41,CF41:$CF41)/100/12</f>
        <v>0</v>
      </c>
    </row>
    <row r="42" spans="1:125" ht="16.5">
      <c r="A42" s="17" t="str">
        <f>存量业务到期结构!B41</f>
        <v>零售大额存单</v>
      </c>
      <c r="B42" s="92">
        <f>存量业务到期结构!F41</f>
        <v>35.109847600000002</v>
      </c>
      <c r="C42" s="92">
        <f>存量业务到期结构!G41</f>
        <v>15.789300000000001</v>
      </c>
      <c r="D42" s="92">
        <f>存量业务到期结构!H41</f>
        <v>16.465720999999998</v>
      </c>
      <c r="E42" s="92">
        <f>存量业务到期结构!I41</f>
        <v>11.3233259</v>
      </c>
      <c r="F42" s="92">
        <f>存量业务到期结构!J41</f>
        <v>10.5899</v>
      </c>
      <c r="G42" s="92">
        <f>存量业务到期结构!K41</f>
        <v>14.557510000000001</v>
      </c>
      <c r="H42" s="92">
        <f>存量业务到期结构!L41</f>
        <v>8.8373000000000008</v>
      </c>
      <c r="I42" s="92">
        <f>存量业务到期结构!M41</f>
        <v>10.42535</v>
      </c>
      <c r="J42" s="92">
        <f>存量业务到期结构!N41</f>
        <v>13.788500000000001</v>
      </c>
      <c r="K42" s="92">
        <f>存量业务到期结构!O41</f>
        <v>13.932163503900002</v>
      </c>
      <c r="L42" s="92">
        <f>存量业务到期结构!P41</f>
        <v>11.122</v>
      </c>
      <c r="M42" s="92">
        <f>存量业务到期结构!Q41</f>
        <v>13.428839999999999</v>
      </c>
      <c r="N42" s="92">
        <f>存量业务到期结构!R41</f>
        <v>5.1829000000000001</v>
      </c>
      <c r="O42" s="92">
        <f>存量业务到期结构!S41</f>
        <v>2.6314579999999999</v>
      </c>
      <c r="P42" s="92">
        <f>存量业务到期结构!T41</f>
        <v>2.9460000000000002</v>
      </c>
      <c r="Q42" s="92">
        <f>存量业务到期结构!U41</f>
        <v>3.1246</v>
      </c>
      <c r="R42" s="92">
        <f>存量业务到期结构!V41</f>
        <v>3.9788999999999999</v>
      </c>
      <c r="S42" s="92">
        <f>存量业务到期结构!W41</f>
        <v>4.1607000000000003</v>
      </c>
      <c r="T42" s="92">
        <f>存量业务到期结构!X41</f>
        <v>8.2224000000000004</v>
      </c>
      <c r="U42" s="92">
        <f>存量业务到期结构!Y41</f>
        <v>10.485911099999999</v>
      </c>
      <c r="V42" s="92">
        <f>存量业务到期结构!Z41</f>
        <v>613.34686357809994</v>
      </c>
      <c r="W42" s="92">
        <f>存量业务到期结构!AA41</f>
        <v>0</v>
      </c>
      <c r="X42" s="92">
        <f>存量业务到期结构!AB41</f>
        <v>0</v>
      </c>
      <c r="Y42" s="92">
        <f>存量业务到期结构!AC41</f>
        <v>0</v>
      </c>
      <c r="Z42" s="92">
        <f>存量业务到期结构!AD41</f>
        <v>0</v>
      </c>
      <c r="AA42" s="92">
        <f>存量业务到期结构!AE41</f>
        <v>0</v>
      </c>
      <c r="AB42" s="92">
        <f>存量业务到期结构!AF41</f>
        <v>0</v>
      </c>
      <c r="AC42" s="92">
        <f>存量业务到期结构!AG41</f>
        <v>0</v>
      </c>
      <c r="AD42" s="92">
        <f>存量业务到期结构!AH41</f>
        <v>0</v>
      </c>
      <c r="AE42" s="92">
        <f>存量业务到期结构!AI41</f>
        <v>0</v>
      </c>
      <c r="AF42" s="92">
        <f>存量业务到期结构!AJ41</f>
        <v>0</v>
      </c>
      <c r="AG42" s="92">
        <f>存量业务到期结构!AK41</f>
        <v>0</v>
      </c>
      <c r="AH42" s="92">
        <f>存量业务到期结构!AL41</f>
        <v>0</v>
      </c>
      <c r="AI42" s="92">
        <f>存量业务到期结构!AM41</f>
        <v>0</v>
      </c>
      <c r="AJ42" s="92">
        <f>存量业务到期结构!AN41</f>
        <v>0</v>
      </c>
      <c r="AK42" s="92">
        <f>存量业务到期结构!AO41</f>
        <v>0</v>
      </c>
      <c r="AL42" s="92">
        <f>存量业务到期结构!AP41</f>
        <v>0</v>
      </c>
      <c r="AM42" s="92">
        <f>存量业务到期结构!AQ41</f>
        <v>0</v>
      </c>
      <c r="AN42" s="92">
        <f>存量业务到期结构!AR41</f>
        <v>0</v>
      </c>
      <c r="AO42" s="92">
        <f>存量业务到期结构!AS41</f>
        <v>0</v>
      </c>
      <c r="AP42" s="92">
        <f>存量业务到期结构!AT41</f>
        <v>0</v>
      </c>
      <c r="AR42" s="92">
        <f>存量业务到期收益率!C41</f>
        <v>1.7088755277798438</v>
      </c>
      <c r="AS42" s="92">
        <f>存量业务到期收益率!D41</f>
        <v>2.0834339609862402</v>
      </c>
      <c r="AT42" s="92">
        <f>存量业务到期收益率!E41</f>
        <v>2.03310808384279</v>
      </c>
      <c r="AU42" s="92">
        <f>存量业务到期收益率!F41</f>
        <v>2.3485664658561101</v>
      </c>
      <c r="AV42" s="92">
        <f>存量业务到期收益率!G41</f>
        <v>2.42300295390891</v>
      </c>
      <c r="AW42" s="92">
        <f>存量业务到期收益率!H41</f>
        <v>2.4070468270906202</v>
      </c>
      <c r="AX42" s="92">
        <f>存量业务到期收益率!I41</f>
        <v>2.6498510404761597</v>
      </c>
      <c r="AY42" s="92">
        <f>存量业务到期收益率!J41</f>
        <v>2.6506409954342098</v>
      </c>
      <c r="AZ42" s="92">
        <f>存量业务到期收益率!K41</f>
        <v>2.6998905624977301</v>
      </c>
      <c r="BA42" s="92">
        <f>存量业务到期收益率!L41</f>
        <v>2.7084462659584099</v>
      </c>
      <c r="BB42" s="92">
        <f>存量业务到期收益率!M41</f>
        <v>2.6697827273152299</v>
      </c>
      <c r="BC42" s="92">
        <f>存量业务到期收益率!N41</f>
        <v>2.68764477780657</v>
      </c>
      <c r="BD42" s="92">
        <f>存量业务到期收益率!O41</f>
        <v>3.3221188909683801</v>
      </c>
      <c r="BE42" s="92">
        <f>存量业务到期收益率!P41</f>
        <v>3.1020090418315602</v>
      </c>
      <c r="BF42" s="92">
        <f>存量业务到期收益率!Q41</f>
        <v>3.0527851323828901</v>
      </c>
      <c r="BG42" s="92">
        <f>存量业务到期收益率!R41</f>
        <v>3.1029332538564902</v>
      </c>
      <c r="BH42" s="92">
        <f>存量业务到期收益率!S41</f>
        <v>3.3051119790394301</v>
      </c>
      <c r="BI42" s="92">
        <f>存量业务到期收益率!T41</f>
        <v>3.2877399965390399</v>
      </c>
      <c r="BJ42" s="92">
        <f>存量业务到期收益率!U41</f>
        <v>3.6579705385775401</v>
      </c>
      <c r="BK42" s="92">
        <f>存量业务到期收益率!V41</f>
        <v>3.7395241778847401</v>
      </c>
      <c r="BL42" s="92">
        <f>存量业务到期收益率!W41</f>
        <v>4.0540270317937432</v>
      </c>
      <c r="BM42" s="92">
        <f>存量业务到期收益率!X41</f>
        <v>0</v>
      </c>
      <c r="BN42" s="92">
        <f>存量业务到期收益率!Y41</f>
        <v>0</v>
      </c>
      <c r="BO42" s="92">
        <f>存量业务到期收益率!Z41</f>
        <v>0</v>
      </c>
      <c r="BP42" s="92">
        <f>存量业务到期收益率!AA41</f>
        <v>0</v>
      </c>
      <c r="BQ42" s="92">
        <f>存量业务到期收益率!AB41</f>
        <v>0</v>
      </c>
      <c r="BR42" s="92">
        <f>存量业务到期收益率!AC41</f>
        <v>0</v>
      </c>
      <c r="BS42" s="92">
        <f>存量业务到期收益率!AD41</f>
        <v>0</v>
      </c>
      <c r="BT42" s="92">
        <f>存量业务到期收益率!AE41</f>
        <v>0</v>
      </c>
      <c r="BU42" s="92">
        <f>存量业务到期收益率!AF41</f>
        <v>0</v>
      </c>
      <c r="BV42" s="92">
        <f>存量业务到期收益率!AG41</f>
        <v>0</v>
      </c>
      <c r="BW42" s="92">
        <f>存量业务到期收益率!AH41</f>
        <v>0</v>
      </c>
      <c r="BX42" s="92">
        <f>存量业务到期收益率!AI41</f>
        <v>0</v>
      </c>
      <c r="BY42" s="92">
        <f>存量业务到期收益率!AJ41</f>
        <v>0</v>
      </c>
      <c r="BZ42" s="92">
        <f>存量业务到期收益率!AK41</f>
        <v>0</v>
      </c>
      <c r="CA42" s="92">
        <f>存量业务到期收益率!AL41</f>
        <v>0</v>
      </c>
      <c r="CB42" s="92">
        <f>存量业务到期收益率!AM41</f>
        <v>0</v>
      </c>
      <c r="CC42" s="92">
        <f>存量业务到期收益率!AN41</f>
        <v>0</v>
      </c>
      <c r="CD42" s="92">
        <f>存量业务到期收益率!AO41</f>
        <v>0</v>
      </c>
      <c r="CE42" s="92">
        <f>存量业务到期收益率!AP41</f>
        <v>0</v>
      </c>
      <c r="CF42" s="92">
        <f>存量业务到期收益率!AQ41</f>
        <v>0</v>
      </c>
      <c r="CH42" s="92">
        <f>B42*AR42/100/12*0.5+SUMPRODUCT(C42:$AP42,AS42:$CF42)/100/12</f>
        <v>2.5018152019259468</v>
      </c>
      <c r="CI42" s="92">
        <f>C42*AS42/100/12*0.5+SUMPRODUCT(D42:$AP42,AT42:$CF42)/100/12</f>
        <v>2.4631092339309801</v>
      </c>
      <c r="CJ42" s="92">
        <f>D42*AT42/100/12*0.5+SUMPRODUCT(E42:$AP42,AU42:$CF42)/100/12</f>
        <v>2.4354540029678136</v>
      </c>
      <c r="CK42" s="92">
        <f>E42*AU42/100/12*0.5+SUMPRODUCT(F42:$AP42,AV42:$CF42)/100/12</f>
        <v>2.4104247638169385</v>
      </c>
      <c r="CL42" s="92">
        <f>F42*AV42/100/12*0.5+SUMPRODUCT(G42:$AP42,AW42:$CF42)/100/12</f>
        <v>2.3886527044534804</v>
      </c>
      <c r="CM42" s="92">
        <f>G42*AW42/100/12*0.5+SUMPRODUCT(H42:$AP42,AX42:$CF42)/100/12</f>
        <v>2.36336105143788</v>
      </c>
      <c r="CN42" s="92">
        <f>H42*AX42/100/12*0.5+SUMPRODUCT(I42:$AP42,AY42:$CF42)/100/12</f>
        <v>2.3390034944146132</v>
      </c>
      <c r="CO42" s="92">
        <f>I42*AY42/100/12*0.5+SUMPRODUCT(J42:$AP42,AZ42:$CF42)/100/12</f>
        <v>2.3177320824555512</v>
      </c>
      <c r="CP42" s="92">
        <f>J42*AZ42/100/12*0.5+SUMPRODUCT(K42:$AP42,BA42:$CF42)/100/12</f>
        <v>2.290706540321072</v>
      </c>
      <c r="CQ42" s="92">
        <f>K42*BA42/100/12*0.5+SUMPRODUCT(L42:$AP42,BB42:$CF42)/100/12</f>
        <v>2.2594723914711303</v>
      </c>
      <c r="CR42" s="92">
        <f>L42*BB42/100/12*0.5+SUMPRODUCT(M42:$AP42,BC42:$CF42)/100/12</f>
        <v>2.2313774582577719</v>
      </c>
      <c r="CS42" s="92">
        <f>M42*BC42/100/12*0.5+SUMPRODUCT(N42:$AP42,BD42:$CF42)/100/12</f>
        <v>2.2039669269281053</v>
      </c>
      <c r="CT42" s="92">
        <f>N42*BD42/100/12*0.5+SUMPRODUCT(O42:$AP42,BE42:$CF42)/100/12</f>
        <v>2.1817543595539388</v>
      </c>
      <c r="CU42" s="92">
        <f>O42*BE42/100/12*0.5+SUMPRODUCT(P42:$AP42,BF42:$CF42)/100/12</f>
        <v>2.1711789360084386</v>
      </c>
      <c r="CV42" s="92">
        <f>P42*BF42/100/12*0.5+SUMPRODUCT(Q42:$AP42,BG42:$CF42)/100/12</f>
        <v>2.1640304728796056</v>
      </c>
      <c r="CW42" s="92">
        <f>Q42*BG42/100/12*0.5+SUMPRODUCT(R42:$AP42,BH42:$CF42)/100/12</f>
        <v>2.1562434186108552</v>
      </c>
      <c r="CX42" s="92">
        <f>R42*BH42/100/12*0.5+SUMPRODUCT(S42:$AP42,BI42:$CF42)/100/12</f>
        <v>2.1467241955698557</v>
      </c>
      <c r="CY42" s="92">
        <f>S42*BI42/100/12*0.5+SUMPRODUCT(T42:$AP42,BJ42:$CF42)/100/12</f>
        <v>2.1355450247961056</v>
      </c>
      <c r="CZ42" s="92">
        <f>T42*BJ42/100/12*0.5+SUMPRODUCT(U42:$AP42,BK42:$CF42)/100/12</f>
        <v>2.1173131094794386</v>
      </c>
      <c r="DA42" s="92">
        <f>U42*BK42/100/12*0.5+SUMPRODUCT(V42:$AP42,BL42:$CF42)/100/12</f>
        <v>2.0884424365452721</v>
      </c>
      <c r="DB42" s="92">
        <f>V42*BL42/100/12*0.5+SUMPRODUCT(W42:$AP42,BM42:$CF42)/100/12</f>
        <v>1.036051985338136</v>
      </c>
      <c r="DC42" s="92">
        <f>W42*BM42/100/12*0.5+SUMPRODUCT(X42:$AP42,BN42:$CF42)/100/12</f>
        <v>0</v>
      </c>
      <c r="DD42" s="92">
        <f>X42*BN42/100/12*0.5+SUMPRODUCT(Y42:$AP42,BO42:$CF42)/100/12</f>
        <v>0</v>
      </c>
      <c r="DE42" s="92">
        <f>Y42*BO42/100/12*0.5+SUMPRODUCT(Z42:$AP42,BP42:$CF42)/100/12</f>
        <v>0</v>
      </c>
      <c r="DF42" s="92">
        <f>Z42*BP42/100/12*0.5+SUMPRODUCT(AA42:$AP42,BQ42:$CF42)/100/12</f>
        <v>0</v>
      </c>
      <c r="DG42" s="92">
        <f>AA42*BQ42/100/12*0.5+SUMPRODUCT(AB42:$AP42,BR42:$CF42)/100/12</f>
        <v>0</v>
      </c>
      <c r="DH42" s="92">
        <f>AB42*BR42/100/12*0.5+SUMPRODUCT(AC42:$AP42,BS42:$CF42)/100/12</f>
        <v>0</v>
      </c>
      <c r="DI42" s="92">
        <f>AC42*BS42/100/12*0.5+SUMPRODUCT(AD42:$AP42,BT42:$CF42)/100/12</f>
        <v>0</v>
      </c>
      <c r="DJ42" s="92">
        <f>AD42*BT42/100/12*0.5+SUMPRODUCT(AE42:$AP42,BU42:$CF42)/100/12</f>
        <v>0</v>
      </c>
      <c r="DK42" s="92">
        <f>AE42*BU42/100/12*0.5+SUMPRODUCT(AF42:$AP42,BV42:$CF42)/100/12</f>
        <v>0</v>
      </c>
      <c r="DL42" s="92">
        <f>AF42*BV42/100/12*0.5+SUMPRODUCT(AG42:$AP42,BW42:$CF42)/100/12</f>
        <v>0</v>
      </c>
      <c r="DM42" s="92">
        <f>AG42*BW42/100/12*0.5+SUMPRODUCT(AH42:$AP42,BX42:$CF42)/100/12</f>
        <v>0</v>
      </c>
      <c r="DN42" s="92">
        <f>AH42*BX42/100/12*0.5+SUMPRODUCT(AI42:$AP42,BY42:$CF42)/100/12</f>
        <v>0</v>
      </c>
      <c r="DO42" s="92">
        <f>AI42*BY42/100/12*0.5+SUMPRODUCT(AJ42:$AP42,BZ42:$CF42)/100/12</f>
        <v>0</v>
      </c>
      <c r="DP42" s="92">
        <f>AJ42*BZ42/100/12*0.5+SUMPRODUCT(AK42:$AP42,CA42:$CF42)/100/12</f>
        <v>0</v>
      </c>
      <c r="DQ42" s="92">
        <f>AK42*CA42/100/12*0.5+SUMPRODUCT(AL42:$AP42,CB42:$CF42)/100/12</f>
        <v>0</v>
      </c>
      <c r="DR42" s="92">
        <f>AL42*CB42/100/12*0.5+SUMPRODUCT(AM42:$AP42,CC42:$CF42)/100/12</f>
        <v>0</v>
      </c>
      <c r="DS42" s="92">
        <f>AM42*CC42/100/12*0.5+SUMPRODUCT(AN42:$AP42,CD42:$CF42)/100/12</f>
        <v>0</v>
      </c>
      <c r="DT42" s="92">
        <f>AN42*CD42/100/12*0.5+SUMPRODUCT(AO42:$AP42,CE42:$CF42)/100/12</f>
        <v>0</v>
      </c>
      <c r="DU42" s="92">
        <f>AO42*CE42/100/12*0.5+SUMPRODUCT(AP42:$AP42,CF42:$CF42)/100/12</f>
        <v>0</v>
      </c>
    </row>
    <row r="43" spans="1:125" ht="16.5">
      <c r="A43" s="122" t="str">
        <f>存量业务到期结构!B42</f>
        <v>零售活期存款</v>
      </c>
      <c r="B43" s="92">
        <f>存量业务到期结构!$E$42</f>
        <v>9210.1955363832003</v>
      </c>
      <c r="C43" s="92">
        <f>存量业务到期结构!$E$42</f>
        <v>9210.1955363832003</v>
      </c>
      <c r="D43" s="92">
        <f>存量业务到期结构!$E$42</f>
        <v>9210.1955363832003</v>
      </c>
      <c r="E43" s="92">
        <f>存量业务到期结构!$E$42</f>
        <v>9210.1955363832003</v>
      </c>
      <c r="F43" s="92">
        <f>存量业务到期结构!$E$42</f>
        <v>9210.1955363832003</v>
      </c>
      <c r="G43" s="92">
        <f>存量业务到期结构!$E$42</f>
        <v>9210.1955363832003</v>
      </c>
      <c r="H43" s="92">
        <f>存量业务到期结构!$E$42</f>
        <v>9210.1955363832003</v>
      </c>
      <c r="I43" s="92">
        <f>存量业务到期结构!$E$42</f>
        <v>9210.1955363832003</v>
      </c>
      <c r="J43" s="92">
        <f>存量业务到期结构!$E$42</f>
        <v>9210.1955363832003</v>
      </c>
      <c r="K43" s="92">
        <f>存量业务到期结构!$E$42</f>
        <v>9210.1955363832003</v>
      </c>
      <c r="L43" s="92">
        <f>存量业务到期结构!$E$42</f>
        <v>9210.1955363832003</v>
      </c>
      <c r="M43" s="92">
        <f>存量业务到期结构!$E$42</f>
        <v>9210.1955363832003</v>
      </c>
      <c r="N43" s="92">
        <f>存量业务到期结构!$E$42</f>
        <v>9210.1955363832003</v>
      </c>
      <c r="O43" s="92">
        <f>存量业务到期结构!$E$42</f>
        <v>9210.1955363832003</v>
      </c>
      <c r="P43" s="92">
        <f>存量业务到期结构!$E$42</f>
        <v>9210.1955363832003</v>
      </c>
      <c r="Q43" s="92">
        <f>存量业务到期结构!$E$42</f>
        <v>9210.1955363832003</v>
      </c>
      <c r="R43" s="92">
        <f>存量业务到期结构!$E$42</f>
        <v>9210.1955363832003</v>
      </c>
      <c r="S43" s="92">
        <f>存量业务到期结构!$E$42</f>
        <v>9210.1955363832003</v>
      </c>
      <c r="T43" s="92">
        <f>存量业务到期结构!$E$42</f>
        <v>9210.1955363832003</v>
      </c>
      <c r="U43" s="92">
        <f>存量业务到期结构!$E$42</f>
        <v>9210.1955363832003</v>
      </c>
      <c r="V43" s="92">
        <f>存量业务到期结构!$E$42</f>
        <v>9210.1955363832003</v>
      </c>
      <c r="W43" s="92">
        <f>存量业务到期结构!$E$42</f>
        <v>9210.1955363832003</v>
      </c>
      <c r="X43" s="92">
        <f>存量业务到期结构!$E$42</f>
        <v>9210.1955363832003</v>
      </c>
      <c r="Y43" s="92">
        <f>存量业务到期结构!$E$42</f>
        <v>9210.1955363832003</v>
      </c>
      <c r="Z43" s="92">
        <f>存量业务到期结构!$E$42</f>
        <v>9210.1955363832003</v>
      </c>
      <c r="AA43" s="92">
        <f>存量业务到期结构!$E$42</f>
        <v>9210.1955363832003</v>
      </c>
      <c r="AB43" s="92">
        <f>存量业务到期结构!$E$42</f>
        <v>9210.1955363832003</v>
      </c>
      <c r="AC43" s="92">
        <f>存量业务到期结构!$E$42</f>
        <v>9210.1955363832003</v>
      </c>
      <c r="AD43" s="92">
        <f>存量业务到期结构!$E$42</f>
        <v>9210.1955363832003</v>
      </c>
      <c r="AE43" s="92">
        <f>存量业务到期结构!$E$42</f>
        <v>9210.1955363832003</v>
      </c>
      <c r="AF43" s="92">
        <f>存量业务到期结构!$E$42</f>
        <v>9210.1955363832003</v>
      </c>
      <c r="AG43" s="92">
        <f>存量业务到期结构!$E$42</f>
        <v>9210.1955363832003</v>
      </c>
      <c r="AH43" s="92">
        <f>存量业务到期结构!$E$42</f>
        <v>9210.1955363832003</v>
      </c>
      <c r="AI43" s="92">
        <f>存量业务到期结构!$E$42</f>
        <v>9210.1955363832003</v>
      </c>
      <c r="AJ43" s="92">
        <f>存量业务到期结构!$E$42</f>
        <v>9210.1955363832003</v>
      </c>
      <c r="AK43" s="92">
        <f>存量业务到期结构!$E$42</f>
        <v>9210.1955363832003</v>
      </c>
      <c r="AL43" s="92">
        <f>存量业务到期结构!$E$42</f>
        <v>9210.1955363832003</v>
      </c>
      <c r="AM43" s="92">
        <f>存量业务到期结构!$E$42</f>
        <v>9210.1955363832003</v>
      </c>
      <c r="AN43" s="92">
        <f>存量业务到期结构!$E$42</f>
        <v>9210.1955363832003</v>
      </c>
      <c r="AO43" s="92">
        <f>存量业务到期结构!$E$42</f>
        <v>9210.1955363832003</v>
      </c>
      <c r="AP43" s="92">
        <f>存量业务到期结构!$E$42</f>
        <v>9210.1955363832003</v>
      </c>
      <c r="AR43" s="92">
        <f>新业务利率假设!C42</f>
        <v>0.44</v>
      </c>
      <c r="AS43" s="92">
        <f>新业务利率假设!D42</f>
        <v>0.45</v>
      </c>
      <c r="AT43" s="92">
        <f>新业务利率假设!E42</f>
        <v>0.45</v>
      </c>
      <c r="AU43" s="92">
        <f>新业务利率假设!F42</f>
        <v>0.45</v>
      </c>
      <c r="AV43" s="92">
        <f>新业务利率假设!G42</f>
        <v>0.45</v>
      </c>
      <c r="AW43" s="92">
        <f>新业务利率假设!H42</f>
        <v>0.45</v>
      </c>
      <c r="AX43" s="92">
        <f>新业务利率假设!I42</f>
        <v>0.45</v>
      </c>
      <c r="AY43" s="92">
        <f>新业务利率假设!J42</f>
        <v>0.45</v>
      </c>
      <c r="AZ43" s="92">
        <f>新业务利率假设!K42</f>
        <v>0.45</v>
      </c>
      <c r="BA43" s="92">
        <f>新业务利率假设!L42</f>
        <v>0.45</v>
      </c>
      <c r="BB43" s="92">
        <f>新业务利率假设!M42</f>
        <v>0.45</v>
      </c>
      <c r="BC43" s="92">
        <f>新业务利率假设!N42</f>
        <v>0.45</v>
      </c>
      <c r="BD43" s="92">
        <f>新业务利率假设!O42</f>
        <v>0.45</v>
      </c>
      <c r="BE43" s="92">
        <f>新业务利率假设!P42</f>
        <v>0</v>
      </c>
      <c r="BF43" s="92">
        <f>新业务利率假设!Q42</f>
        <v>0</v>
      </c>
      <c r="BG43" s="92">
        <f>新业务利率假设!R42</f>
        <v>0</v>
      </c>
      <c r="BH43" s="92">
        <f>新业务利率假设!S42</f>
        <v>0</v>
      </c>
      <c r="BI43" s="92">
        <f>新业务利率假设!T42</f>
        <v>0</v>
      </c>
      <c r="BJ43" s="92">
        <f>新业务利率假设!U42</f>
        <v>0</v>
      </c>
      <c r="BK43" s="92">
        <f>新业务利率假设!V42</f>
        <v>0</v>
      </c>
      <c r="BL43" s="92">
        <f>新业务利率假设!W42</f>
        <v>0</v>
      </c>
      <c r="BM43" s="92">
        <f>新业务利率假设!X42</f>
        <v>0</v>
      </c>
      <c r="BN43" s="92">
        <f>新业务利率假设!Y42</f>
        <v>0</v>
      </c>
      <c r="BO43" s="92">
        <f>新业务利率假设!Z42</f>
        <v>0</v>
      </c>
      <c r="BP43" s="92">
        <f>新业务利率假设!AA42</f>
        <v>0</v>
      </c>
      <c r="BQ43" s="92">
        <f>新业务利率假设!AB42</f>
        <v>0</v>
      </c>
      <c r="BR43" s="92">
        <f>新业务利率假设!AC42</f>
        <v>0</v>
      </c>
      <c r="BS43" s="92">
        <f>新业务利率假设!AD42</f>
        <v>0</v>
      </c>
      <c r="BT43" s="92">
        <f>新业务利率假设!AE42</f>
        <v>0</v>
      </c>
      <c r="BU43" s="92">
        <f>新业务利率假设!AF42</f>
        <v>0</v>
      </c>
      <c r="BV43" s="92">
        <f>新业务利率假设!AG42</f>
        <v>0</v>
      </c>
      <c r="BW43" s="92">
        <f>新业务利率假设!AH42</f>
        <v>0</v>
      </c>
      <c r="BX43" s="92">
        <f>新业务利率假设!AI42</f>
        <v>0</v>
      </c>
      <c r="BY43" s="92">
        <f>新业务利率假设!AJ42</f>
        <v>0</v>
      </c>
      <c r="BZ43" s="92">
        <f>新业务利率假设!AK42</f>
        <v>0</v>
      </c>
      <c r="CA43" s="92">
        <f>新业务利率假设!AL42</f>
        <v>0</v>
      </c>
      <c r="CB43" s="92">
        <f>新业务利率假设!AM42</f>
        <v>0</v>
      </c>
      <c r="CC43" s="92">
        <f>新业务利率假设!AN42</f>
        <v>0</v>
      </c>
      <c r="CD43" s="92">
        <f>新业务利率假设!AO42</f>
        <v>0</v>
      </c>
      <c r="CE43" s="92">
        <f>新业务利率假设!AP42</f>
        <v>0</v>
      </c>
      <c r="CF43" s="92">
        <f>CE43</f>
        <v>0</v>
      </c>
      <c r="CH43" s="92">
        <f t="shared" ref="CH43:CQ44" si="19">B43*AR43/100/12</f>
        <v>3.3770716966738399</v>
      </c>
      <c r="CI43" s="92">
        <f t="shared" si="19"/>
        <v>3.4538233261437004</v>
      </c>
      <c r="CJ43" s="92">
        <f t="shared" si="19"/>
        <v>3.4538233261437004</v>
      </c>
      <c r="CK43" s="92">
        <f t="shared" si="19"/>
        <v>3.4538233261437004</v>
      </c>
      <c r="CL43" s="92">
        <f t="shared" si="19"/>
        <v>3.4538233261437004</v>
      </c>
      <c r="CM43" s="92">
        <f t="shared" si="19"/>
        <v>3.4538233261437004</v>
      </c>
      <c r="CN43" s="92">
        <f t="shared" si="19"/>
        <v>3.4538233261437004</v>
      </c>
      <c r="CO43" s="92">
        <f t="shared" si="19"/>
        <v>3.4538233261437004</v>
      </c>
      <c r="CP43" s="92">
        <f t="shared" si="19"/>
        <v>3.4538233261437004</v>
      </c>
      <c r="CQ43" s="92">
        <f t="shared" si="19"/>
        <v>3.4538233261437004</v>
      </c>
      <c r="CR43" s="92">
        <f t="shared" ref="CR43:DA44" si="20">L43*BB43/100/12</f>
        <v>3.4538233261437004</v>
      </c>
      <c r="CS43" s="92">
        <f t="shared" si="20"/>
        <v>3.4538233261437004</v>
      </c>
      <c r="CT43" s="92">
        <f t="shared" si="20"/>
        <v>3.4538233261437004</v>
      </c>
      <c r="CU43" s="92">
        <f t="shared" si="20"/>
        <v>0</v>
      </c>
      <c r="CV43" s="92">
        <f t="shared" si="20"/>
        <v>0</v>
      </c>
      <c r="CW43" s="92">
        <f t="shared" si="20"/>
        <v>0</v>
      </c>
      <c r="CX43" s="92">
        <f t="shared" si="20"/>
        <v>0</v>
      </c>
      <c r="CY43" s="92">
        <f t="shared" si="20"/>
        <v>0</v>
      </c>
      <c r="CZ43" s="92">
        <f t="shared" si="20"/>
        <v>0</v>
      </c>
      <c r="DA43" s="92">
        <f t="shared" si="20"/>
        <v>0</v>
      </c>
      <c r="DB43" s="92">
        <f t="shared" ref="DB43:DK44" si="21">V43*BL43/100/12</f>
        <v>0</v>
      </c>
      <c r="DC43" s="92">
        <f t="shared" si="21"/>
        <v>0</v>
      </c>
      <c r="DD43" s="92">
        <f t="shared" si="21"/>
        <v>0</v>
      </c>
      <c r="DE43" s="92">
        <f t="shared" si="21"/>
        <v>0</v>
      </c>
      <c r="DF43" s="92">
        <f t="shared" si="21"/>
        <v>0</v>
      </c>
      <c r="DG43" s="92">
        <f t="shared" si="21"/>
        <v>0</v>
      </c>
      <c r="DH43" s="92">
        <f t="shared" si="21"/>
        <v>0</v>
      </c>
      <c r="DI43" s="92">
        <f t="shared" si="21"/>
        <v>0</v>
      </c>
      <c r="DJ43" s="92">
        <f t="shared" si="21"/>
        <v>0</v>
      </c>
      <c r="DK43" s="92">
        <f t="shared" si="21"/>
        <v>0</v>
      </c>
      <c r="DL43" s="92">
        <f t="shared" ref="DL43:DU44" si="22">AF43*BV43/100/12</f>
        <v>0</v>
      </c>
      <c r="DM43" s="92">
        <f t="shared" si="22"/>
        <v>0</v>
      </c>
      <c r="DN43" s="92">
        <f t="shared" si="22"/>
        <v>0</v>
      </c>
      <c r="DO43" s="92">
        <f t="shared" si="22"/>
        <v>0</v>
      </c>
      <c r="DP43" s="92">
        <f t="shared" si="22"/>
        <v>0</v>
      </c>
      <c r="DQ43" s="92">
        <f t="shared" si="22"/>
        <v>0</v>
      </c>
      <c r="DR43" s="92">
        <f t="shared" si="22"/>
        <v>0</v>
      </c>
      <c r="DS43" s="92">
        <f t="shared" si="22"/>
        <v>0</v>
      </c>
      <c r="DT43" s="92">
        <f t="shared" si="22"/>
        <v>0</v>
      </c>
      <c r="DU43" s="92">
        <f t="shared" si="22"/>
        <v>0</v>
      </c>
    </row>
    <row r="44" spans="1:125" ht="16.5">
      <c r="A44" s="122" t="str">
        <f>存量业务到期结构!B43</f>
        <v>零售通知存款</v>
      </c>
      <c r="B44" s="92">
        <f>存量业务到期结构!$E$43</f>
        <v>35.232650310799997</v>
      </c>
      <c r="C44" s="92">
        <f>存量业务到期结构!$E$43</f>
        <v>35.232650310799997</v>
      </c>
      <c r="D44" s="92">
        <f>存量业务到期结构!$E$43</f>
        <v>35.232650310799997</v>
      </c>
      <c r="E44" s="92">
        <f>存量业务到期结构!$E$43</f>
        <v>35.232650310799997</v>
      </c>
      <c r="F44" s="92">
        <f>存量业务到期结构!$E$43</f>
        <v>35.232650310799997</v>
      </c>
      <c r="G44" s="92">
        <f>存量业务到期结构!$E$43</f>
        <v>35.232650310799997</v>
      </c>
      <c r="H44" s="92">
        <f>存量业务到期结构!$E$43</f>
        <v>35.232650310799997</v>
      </c>
      <c r="I44" s="92">
        <f>存量业务到期结构!$E$43</f>
        <v>35.232650310799997</v>
      </c>
      <c r="J44" s="92">
        <f>存量业务到期结构!$E$43</f>
        <v>35.232650310799997</v>
      </c>
      <c r="K44" s="92">
        <f>存量业务到期结构!$E$43</f>
        <v>35.232650310799997</v>
      </c>
      <c r="L44" s="92">
        <f>存量业务到期结构!$E$43</f>
        <v>35.232650310799997</v>
      </c>
      <c r="M44" s="92">
        <f>存量业务到期结构!$E$43</f>
        <v>35.232650310799997</v>
      </c>
      <c r="N44" s="92">
        <f>存量业务到期结构!$E$43</f>
        <v>35.232650310799997</v>
      </c>
      <c r="O44" s="92">
        <f>存量业务到期结构!$E$43</f>
        <v>35.232650310799997</v>
      </c>
      <c r="P44" s="92">
        <f>存量业务到期结构!$E$43</f>
        <v>35.232650310799997</v>
      </c>
      <c r="Q44" s="92">
        <f>存量业务到期结构!$E$43</f>
        <v>35.232650310799997</v>
      </c>
      <c r="R44" s="92">
        <f>存量业务到期结构!$E$43</f>
        <v>35.232650310799997</v>
      </c>
      <c r="S44" s="92">
        <f>存量业务到期结构!$E$43</f>
        <v>35.232650310799997</v>
      </c>
      <c r="T44" s="92">
        <f>存量业务到期结构!$E$43</f>
        <v>35.232650310799997</v>
      </c>
      <c r="U44" s="92">
        <f>存量业务到期结构!$E$43</f>
        <v>35.232650310799997</v>
      </c>
      <c r="V44" s="92">
        <f>存量业务到期结构!$E$43</f>
        <v>35.232650310799997</v>
      </c>
      <c r="W44" s="92">
        <f>存量业务到期结构!$E$43</f>
        <v>35.232650310799997</v>
      </c>
      <c r="X44" s="92">
        <f>存量业务到期结构!$E$43</f>
        <v>35.232650310799997</v>
      </c>
      <c r="Y44" s="92">
        <f>存量业务到期结构!$E$43</f>
        <v>35.232650310799997</v>
      </c>
      <c r="Z44" s="92">
        <f>存量业务到期结构!$E$43</f>
        <v>35.232650310799997</v>
      </c>
      <c r="AA44" s="92">
        <f>存量业务到期结构!$E$43</f>
        <v>35.232650310799997</v>
      </c>
      <c r="AB44" s="92">
        <f>存量业务到期结构!$E$43</f>
        <v>35.232650310799997</v>
      </c>
      <c r="AC44" s="92">
        <f>存量业务到期结构!$E$43</f>
        <v>35.232650310799997</v>
      </c>
      <c r="AD44" s="92">
        <f>存量业务到期结构!$E$43</f>
        <v>35.232650310799997</v>
      </c>
      <c r="AE44" s="92">
        <f>存量业务到期结构!$E$43</f>
        <v>35.232650310799997</v>
      </c>
      <c r="AF44" s="92">
        <f>存量业务到期结构!$E$43</f>
        <v>35.232650310799997</v>
      </c>
      <c r="AG44" s="92">
        <f>存量业务到期结构!$E$43</f>
        <v>35.232650310799997</v>
      </c>
      <c r="AH44" s="92">
        <f>存量业务到期结构!$E$43</f>
        <v>35.232650310799997</v>
      </c>
      <c r="AI44" s="92">
        <f>存量业务到期结构!$E$43</f>
        <v>35.232650310799997</v>
      </c>
      <c r="AJ44" s="92">
        <f>存量业务到期结构!$E$43</f>
        <v>35.232650310799997</v>
      </c>
      <c r="AK44" s="92">
        <f>存量业务到期结构!$E$43</f>
        <v>35.232650310799997</v>
      </c>
      <c r="AL44" s="92">
        <f>存量业务到期结构!$E$43</f>
        <v>35.232650310799997</v>
      </c>
      <c r="AM44" s="92">
        <f>存量业务到期结构!$E$43</f>
        <v>35.232650310799997</v>
      </c>
      <c r="AN44" s="92">
        <f>存量业务到期结构!$E$43</f>
        <v>35.232650310799997</v>
      </c>
      <c r="AO44" s="92">
        <f>存量业务到期结构!$E$43</f>
        <v>35.232650310799997</v>
      </c>
      <c r="AP44" s="92">
        <f>存量业务到期结构!$E$43</f>
        <v>35.232650310799997</v>
      </c>
      <c r="AR44" s="92">
        <f>新业务利率假设!C43</f>
        <v>0.92</v>
      </c>
      <c r="AS44" s="92">
        <f>新业务利率假设!D43</f>
        <v>0.92</v>
      </c>
      <c r="AT44" s="92">
        <f>新业务利率假设!E43</f>
        <v>0.92</v>
      </c>
      <c r="AU44" s="92">
        <f>新业务利率假设!F43</f>
        <v>0.92</v>
      </c>
      <c r="AV44" s="92">
        <f>新业务利率假设!G43</f>
        <v>0.92</v>
      </c>
      <c r="AW44" s="92">
        <f>新业务利率假设!H43</f>
        <v>0.92</v>
      </c>
      <c r="AX44" s="92">
        <f>新业务利率假设!I43</f>
        <v>0.92</v>
      </c>
      <c r="AY44" s="92">
        <f>新业务利率假设!J43</f>
        <v>0.92</v>
      </c>
      <c r="AZ44" s="92">
        <f>新业务利率假设!K43</f>
        <v>0.92</v>
      </c>
      <c r="BA44" s="92">
        <f>新业务利率假设!L43</f>
        <v>0.92</v>
      </c>
      <c r="BB44" s="92">
        <f>新业务利率假设!M43</f>
        <v>0.92</v>
      </c>
      <c r="BC44" s="92">
        <f>新业务利率假设!N43</f>
        <v>0.92</v>
      </c>
      <c r="BD44" s="92">
        <f>新业务利率假设!O43</f>
        <v>0.92</v>
      </c>
      <c r="BE44" s="92">
        <f>新业务利率假设!P43</f>
        <v>0</v>
      </c>
      <c r="BF44" s="92">
        <f>新业务利率假设!Q43</f>
        <v>0</v>
      </c>
      <c r="BG44" s="92">
        <f>新业务利率假设!R43</f>
        <v>0</v>
      </c>
      <c r="BH44" s="92">
        <f>新业务利率假设!S43</f>
        <v>0</v>
      </c>
      <c r="BI44" s="92">
        <f>新业务利率假设!T43</f>
        <v>0</v>
      </c>
      <c r="BJ44" s="92">
        <f>新业务利率假设!U43</f>
        <v>0</v>
      </c>
      <c r="BK44" s="92">
        <f>新业务利率假设!V43</f>
        <v>0</v>
      </c>
      <c r="BL44" s="92">
        <f>新业务利率假设!W43</f>
        <v>0</v>
      </c>
      <c r="BM44" s="92">
        <f>新业务利率假设!X43</f>
        <v>0</v>
      </c>
      <c r="BN44" s="92">
        <f>新业务利率假设!Y43</f>
        <v>0</v>
      </c>
      <c r="BO44" s="92">
        <f>新业务利率假设!Z43</f>
        <v>0</v>
      </c>
      <c r="BP44" s="92">
        <f>新业务利率假设!AA43</f>
        <v>0</v>
      </c>
      <c r="BQ44" s="92">
        <f>新业务利率假设!AB43</f>
        <v>0</v>
      </c>
      <c r="BR44" s="92">
        <f>新业务利率假设!AC43</f>
        <v>0</v>
      </c>
      <c r="BS44" s="92">
        <f>新业务利率假设!AD43</f>
        <v>0</v>
      </c>
      <c r="BT44" s="92">
        <f>新业务利率假设!AE43</f>
        <v>0</v>
      </c>
      <c r="BU44" s="92">
        <f>新业务利率假设!AF43</f>
        <v>0</v>
      </c>
      <c r="BV44" s="92">
        <f>新业务利率假设!AG43</f>
        <v>0</v>
      </c>
      <c r="BW44" s="92">
        <f>新业务利率假设!AH43</f>
        <v>0</v>
      </c>
      <c r="BX44" s="92">
        <f>新业务利率假设!AI43</f>
        <v>0</v>
      </c>
      <c r="BY44" s="92">
        <f>新业务利率假设!AJ43</f>
        <v>0</v>
      </c>
      <c r="BZ44" s="92">
        <f>新业务利率假设!AK43</f>
        <v>0</v>
      </c>
      <c r="CA44" s="92">
        <f>新业务利率假设!AL43</f>
        <v>0</v>
      </c>
      <c r="CB44" s="92">
        <f>新业务利率假设!AM43</f>
        <v>0</v>
      </c>
      <c r="CC44" s="92">
        <f>新业务利率假设!AN43</f>
        <v>0</v>
      </c>
      <c r="CD44" s="92">
        <f>新业务利率假设!AO43</f>
        <v>0</v>
      </c>
      <c r="CE44" s="92">
        <f>新业务利率假设!AP43</f>
        <v>0</v>
      </c>
      <c r="CF44" s="92">
        <f>CE44</f>
        <v>0</v>
      </c>
      <c r="CH44" s="92">
        <f t="shared" si="19"/>
        <v>2.7011698571613337E-2</v>
      </c>
      <c r="CI44" s="92">
        <f t="shared" si="19"/>
        <v>2.7011698571613337E-2</v>
      </c>
      <c r="CJ44" s="92">
        <f t="shared" si="19"/>
        <v>2.7011698571613337E-2</v>
      </c>
      <c r="CK44" s="92">
        <f t="shared" si="19"/>
        <v>2.7011698571613337E-2</v>
      </c>
      <c r="CL44" s="92">
        <f t="shared" si="19"/>
        <v>2.7011698571613337E-2</v>
      </c>
      <c r="CM44" s="92">
        <f t="shared" si="19"/>
        <v>2.7011698571613337E-2</v>
      </c>
      <c r="CN44" s="92">
        <f t="shared" si="19"/>
        <v>2.7011698571613337E-2</v>
      </c>
      <c r="CO44" s="92">
        <f t="shared" si="19"/>
        <v>2.7011698571613337E-2</v>
      </c>
      <c r="CP44" s="92">
        <f t="shared" si="19"/>
        <v>2.7011698571613337E-2</v>
      </c>
      <c r="CQ44" s="92">
        <f t="shared" si="19"/>
        <v>2.7011698571613337E-2</v>
      </c>
      <c r="CR44" s="92">
        <f t="shared" si="20"/>
        <v>2.7011698571613337E-2</v>
      </c>
      <c r="CS44" s="92">
        <f t="shared" si="20"/>
        <v>2.7011698571613337E-2</v>
      </c>
      <c r="CT44" s="92">
        <f t="shared" si="20"/>
        <v>2.7011698571613337E-2</v>
      </c>
      <c r="CU44" s="92">
        <f t="shared" si="20"/>
        <v>0</v>
      </c>
      <c r="CV44" s="92">
        <f t="shared" si="20"/>
        <v>0</v>
      </c>
      <c r="CW44" s="92">
        <f t="shared" si="20"/>
        <v>0</v>
      </c>
      <c r="CX44" s="92">
        <f t="shared" si="20"/>
        <v>0</v>
      </c>
      <c r="CY44" s="92">
        <f t="shared" si="20"/>
        <v>0</v>
      </c>
      <c r="CZ44" s="92">
        <f t="shared" si="20"/>
        <v>0</v>
      </c>
      <c r="DA44" s="92">
        <f t="shared" si="20"/>
        <v>0</v>
      </c>
      <c r="DB44" s="92">
        <f t="shared" si="21"/>
        <v>0</v>
      </c>
      <c r="DC44" s="92">
        <f t="shared" si="21"/>
        <v>0</v>
      </c>
      <c r="DD44" s="92">
        <f t="shared" si="21"/>
        <v>0</v>
      </c>
      <c r="DE44" s="92">
        <f t="shared" si="21"/>
        <v>0</v>
      </c>
      <c r="DF44" s="92">
        <f t="shared" si="21"/>
        <v>0</v>
      </c>
      <c r="DG44" s="92">
        <f t="shared" si="21"/>
        <v>0</v>
      </c>
      <c r="DH44" s="92">
        <f t="shared" si="21"/>
        <v>0</v>
      </c>
      <c r="DI44" s="92">
        <f t="shared" si="21"/>
        <v>0</v>
      </c>
      <c r="DJ44" s="92">
        <f t="shared" si="21"/>
        <v>0</v>
      </c>
      <c r="DK44" s="92">
        <f t="shared" si="21"/>
        <v>0</v>
      </c>
      <c r="DL44" s="92">
        <f t="shared" si="22"/>
        <v>0</v>
      </c>
      <c r="DM44" s="92">
        <f t="shared" si="22"/>
        <v>0</v>
      </c>
      <c r="DN44" s="92">
        <f t="shared" si="22"/>
        <v>0</v>
      </c>
      <c r="DO44" s="92">
        <f t="shared" si="22"/>
        <v>0</v>
      </c>
      <c r="DP44" s="92">
        <f t="shared" si="22"/>
        <v>0</v>
      </c>
      <c r="DQ44" s="92">
        <f t="shared" si="22"/>
        <v>0</v>
      </c>
      <c r="DR44" s="92">
        <f t="shared" si="22"/>
        <v>0</v>
      </c>
      <c r="DS44" s="92">
        <f t="shared" si="22"/>
        <v>0</v>
      </c>
      <c r="DT44" s="92">
        <f t="shared" si="22"/>
        <v>0</v>
      </c>
      <c r="DU44" s="92">
        <f t="shared" si="22"/>
        <v>0</v>
      </c>
    </row>
    <row r="45" spans="1:125" ht="15">
      <c r="A45" s="15" t="str">
        <f>存量业务到期结构!B44</f>
        <v>同业和其他金融机构存放款项</v>
      </c>
      <c r="B45" s="75"/>
      <c r="C45" s="75"/>
      <c r="D45" s="75"/>
      <c r="E45" s="75"/>
      <c r="F45" s="75"/>
      <c r="G45" s="75"/>
      <c r="H45" s="75"/>
      <c r="I45" s="75"/>
      <c r="J45" s="75"/>
      <c r="K45" s="75"/>
      <c r="L45" s="75"/>
      <c r="M45" s="75"/>
      <c r="N45" s="75"/>
      <c r="O45" s="75"/>
      <c r="P45" s="75"/>
      <c r="Q45" s="75"/>
      <c r="R45" s="75"/>
      <c r="S45" s="75"/>
      <c r="T45" s="75"/>
      <c r="U45" s="75"/>
      <c r="V45" s="75"/>
      <c r="W45" s="75"/>
      <c r="X45" s="75"/>
      <c r="Y45" s="75"/>
      <c r="Z45" s="75"/>
      <c r="AA45" s="75"/>
      <c r="AB45" s="75"/>
      <c r="AC45" s="75"/>
      <c r="AD45" s="75"/>
      <c r="AE45" s="75"/>
      <c r="AF45" s="75"/>
      <c r="AG45" s="75"/>
      <c r="AH45" s="75"/>
      <c r="AI45" s="75"/>
      <c r="AJ45" s="75"/>
      <c r="AK45" s="75"/>
      <c r="AL45" s="75"/>
      <c r="AM45" s="75"/>
      <c r="AN45" s="75"/>
      <c r="AO45" s="75"/>
      <c r="AP45" s="75"/>
      <c r="AR45" s="75"/>
      <c r="AS45" s="75"/>
      <c r="AT45" s="75"/>
      <c r="AU45" s="75"/>
      <c r="AV45" s="75"/>
      <c r="AW45" s="75"/>
      <c r="AX45" s="75"/>
      <c r="AY45" s="75"/>
      <c r="AZ45" s="75"/>
      <c r="BA45" s="75"/>
      <c r="BB45" s="75"/>
      <c r="BC45" s="75"/>
      <c r="BD45" s="75"/>
      <c r="BE45" s="75"/>
      <c r="BF45" s="75"/>
      <c r="BG45" s="75"/>
      <c r="BH45" s="75"/>
      <c r="BI45" s="75"/>
      <c r="BJ45" s="75"/>
      <c r="BK45" s="75"/>
      <c r="BL45" s="75"/>
      <c r="BM45" s="75"/>
      <c r="BN45" s="75"/>
      <c r="BO45" s="75"/>
      <c r="BP45" s="75"/>
      <c r="BQ45" s="75"/>
      <c r="BR45" s="75"/>
      <c r="BS45" s="75"/>
      <c r="BT45" s="75"/>
      <c r="BU45" s="75"/>
      <c r="BV45" s="75"/>
      <c r="BW45" s="75"/>
      <c r="BX45" s="75"/>
      <c r="BY45" s="75"/>
      <c r="BZ45" s="75"/>
      <c r="CA45" s="75"/>
      <c r="CB45" s="75"/>
      <c r="CC45" s="75"/>
      <c r="CD45" s="75"/>
      <c r="CE45" s="75"/>
      <c r="CF45" s="75"/>
      <c r="CH45" s="75">
        <f>SUM(CH46:CH47)</f>
        <v>8.2961197647764564</v>
      </c>
      <c r="CI45" s="75">
        <f t="shared" ref="CI45:DU45" si="23">SUM(CI46:CI47)</f>
        <v>7.6042999341942217</v>
      </c>
      <c r="CJ45" s="75">
        <f t="shared" si="23"/>
        <v>6.8683838123199159</v>
      </c>
      <c r="CK45" s="75">
        <f t="shared" si="23"/>
        <v>6.2877537488667326</v>
      </c>
      <c r="CL45" s="75">
        <f t="shared" si="23"/>
        <v>5.7265932814331171</v>
      </c>
      <c r="CM45" s="75">
        <f t="shared" si="23"/>
        <v>5.2902384155688811</v>
      </c>
      <c r="CN45" s="75">
        <f t="shared" si="23"/>
        <v>5.0779273749164648</v>
      </c>
      <c r="CO45" s="75">
        <f t="shared" si="23"/>
        <v>4.9554015375680951</v>
      </c>
      <c r="CP45" s="75">
        <f t="shared" si="23"/>
        <v>4.8301736943112257</v>
      </c>
      <c r="CQ45" s="75">
        <f t="shared" si="23"/>
        <v>4.7608218462885583</v>
      </c>
      <c r="CR45" s="75">
        <f t="shared" si="23"/>
        <v>4.7544534063154753</v>
      </c>
      <c r="CS45" s="75">
        <f t="shared" si="23"/>
        <v>4.6845915832663083</v>
      </c>
      <c r="CT45" s="75">
        <f t="shared" si="23"/>
        <v>4.616475833039642</v>
      </c>
      <c r="CU45" s="75">
        <f t="shared" si="23"/>
        <v>0</v>
      </c>
      <c r="CV45" s="75">
        <f t="shared" si="23"/>
        <v>0</v>
      </c>
      <c r="CW45" s="75">
        <f t="shared" si="23"/>
        <v>0</v>
      </c>
      <c r="CX45" s="75">
        <f t="shared" si="23"/>
        <v>0</v>
      </c>
      <c r="CY45" s="75">
        <f t="shared" si="23"/>
        <v>0</v>
      </c>
      <c r="CZ45" s="75">
        <f t="shared" si="23"/>
        <v>0</v>
      </c>
      <c r="DA45" s="75">
        <f t="shared" si="23"/>
        <v>0</v>
      </c>
      <c r="DB45" s="75">
        <f t="shared" si="23"/>
        <v>0</v>
      </c>
      <c r="DC45" s="75">
        <f t="shared" si="23"/>
        <v>0</v>
      </c>
      <c r="DD45" s="75">
        <f t="shared" si="23"/>
        <v>0</v>
      </c>
      <c r="DE45" s="75">
        <f t="shared" si="23"/>
        <v>0</v>
      </c>
      <c r="DF45" s="75">
        <f t="shared" si="23"/>
        <v>0</v>
      </c>
      <c r="DG45" s="75">
        <f t="shared" si="23"/>
        <v>0</v>
      </c>
      <c r="DH45" s="75">
        <f t="shared" si="23"/>
        <v>0</v>
      </c>
      <c r="DI45" s="75">
        <f t="shared" si="23"/>
        <v>0</v>
      </c>
      <c r="DJ45" s="75">
        <f t="shared" si="23"/>
        <v>0</v>
      </c>
      <c r="DK45" s="75">
        <f t="shared" si="23"/>
        <v>0</v>
      </c>
      <c r="DL45" s="75">
        <f t="shared" si="23"/>
        <v>0</v>
      </c>
      <c r="DM45" s="75">
        <f t="shared" si="23"/>
        <v>0</v>
      </c>
      <c r="DN45" s="75">
        <f t="shared" si="23"/>
        <v>0</v>
      </c>
      <c r="DO45" s="75">
        <f t="shared" si="23"/>
        <v>0</v>
      </c>
      <c r="DP45" s="75">
        <f t="shared" si="23"/>
        <v>0</v>
      </c>
      <c r="DQ45" s="75">
        <f t="shared" si="23"/>
        <v>0</v>
      </c>
      <c r="DR45" s="75">
        <f t="shared" si="23"/>
        <v>0</v>
      </c>
      <c r="DS45" s="75">
        <f t="shared" si="23"/>
        <v>0</v>
      </c>
      <c r="DT45" s="75">
        <f t="shared" si="23"/>
        <v>0</v>
      </c>
      <c r="DU45" s="75">
        <f t="shared" si="23"/>
        <v>0</v>
      </c>
    </row>
    <row r="46" spans="1:125" ht="16.5">
      <c r="A46" s="122" t="str">
        <f>存量业务到期结构!B45</f>
        <v>同业存放活期</v>
      </c>
      <c r="B46" s="92">
        <f>存量业务到期结构!$E$45</f>
        <v>3258.6888233221002</v>
      </c>
      <c r="C46" s="92">
        <f>存量业务到期结构!$E$45</f>
        <v>3258.6888233221002</v>
      </c>
      <c r="D46" s="92">
        <f>存量业务到期结构!$E$45</f>
        <v>3258.6888233221002</v>
      </c>
      <c r="E46" s="92">
        <f>存量业务到期结构!$E$45</f>
        <v>3258.6888233221002</v>
      </c>
      <c r="F46" s="92">
        <f>存量业务到期结构!$E$45</f>
        <v>3258.6888233221002</v>
      </c>
      <c r="G46" s="92">
        <f>存量业务到期结构!$E$45</f>
        <v>3258.6888233221002</v>
      </c>
      <c r="H46" s="92">
        <f>存量业务到期结构!$E$45</f>
        <v>3258.6888233221002</v>
      </c>
      <c r="I46" s="92">
        <f>存量业务到期结构!$E$45</f>
        <v>3258.6888233221002</v>
      </c>
      <c r="J46" s="92">
        <f>存量业务到期结构!$E$45</f>
        <v>3258.6888233221002</v>
      </c>
      <c r="K46" s="92">
        <f>存量业务到期结构!$E$45</f>
        <v>3258.6888233221002</v>
      </c>
      <c r="L46" s="92">
        <f>存量业务到期结构!$E$45</f>
        <v>3258.6888233221002</v>
      </c>
      <c r="M46" s="92">
        <f>存量业务到期结构!$E$45</f>
        <v>3258.6888233221002</v>
      </c>
      <c r="N46" s="92">
        <f>存量业务到期结构!$E$45</f>
        <v>3258.6888233221002</v>
      </c>
      <c r="O46" s="92">
        <f>存量业务到期结构!$E$45</f>
        <v>3258.6888233221002</v>
      </c>
      <c r="P46" s="92">
        <f>存量业务到期结构!$E$45</f>
        <v>3258.6888233221002</v>
      </c>
      <c r="Q46" s="92">
        <f>存量业务到期结构!$E$45</f>
        <v>3258.6888233221002</v>
      </c>
      <c r="R46" s="92">
        <f>存量业务到期结构!$E$45</f>
        <v>3258.6888233221002</v>
      </c>
      <c r="S46" s="92">
        <f>存量业务到期结构!$E$45</f>
        <v>3258.6888233221002</v>
      </c>
      <c r="T46" s="92">
        <f>存量业务到期结构!$E$45</f>
        <v>3258.6888233221002</v>
      </c>
      <c r="U46" s="92">
        <f>存量业务到期结构!$E$45</f>
        <v>3258.6888233221002</v>
      </c>
      <c r="V46" s="92">
        <f>存量业务到期结构!$E$45</f>
        <v>3258.6888233221002</v>
      </c>
      <c r="W46" s="92">
        <f>存量业务到期结构!$E$45</f>
        <v>3258.6888233221002</v>
      </c>
      <c r="X46" s="92">
        <f>存量业务到期结构!$E$45</f>
        <v>3258.6888233221002</v>
      </c>
      <c r="Y46" s="92">
        <f>存量业务到期结构!$E$45</f>
        <v>3258.6888233221002</v>
      </c>
      <c r="Z46" s="92">
        <f>存量业务到期结构!$E$45</f>
        <v>3258.6888233221002</v>
      </c>
      <c r="AA46" s="92">
        <f>存量业务到期结构!$E$45</f>
        <v>3258.6888233221002</v>
      </c>
      <c r="AB46" s="92">
        <f>存量业务到期结构!$E$45</f>
        <v>3258.6888233221002</v>
      </c>
      <c r="AC46" s="92">
        <f>存量业务到期结构!$E$45</f>
        <v>3258.6888233221002</v>
      </c>
      <c r="AD46" s="92">
        <f>存量业务到期结构!$E$45</f>
        <v>3258.6888233221002</v>
      </c>
      <c r="AE46" s="92">
        <f>存量业务到期结构!$E$45</f>
        <v>3258.6888233221002</v>
      </c>
      <c r="AF46" s="92">
        <f>存量业务到期结构!$E$45</f>
        <v>3258.6888233221002</v>
      </c>
      <c r="AG46" s="92">
        <f>存量业务到期结构!$E$45</f>
        <v>3258.6888233221002</v>
      </c>
      <c r="AH46" s="92">
        <f>存量业务到期结构!$E$45</f>
        <v>3258.6888233221002</v>
      </c>
      <c r="AI46" s="92">
        <f>存量业务到期结构!$E$45</f>
        <v>3258.6888233221002</v>
      </c>
      <c r="AJ46" s="92">
        <f>存量业务到期结构!$E$45</f>
        <v>3258.6888233221002</v>
      </c>
      <c r="AK46" s="92">
        <f>存量业务到期结构!$E$45</f>
        <v>3258.6888233221002</v>
      </c>
      <c r="AL46" s="92">
        <f>存量业务到期结构!$E$45</f>
        <v>3258.6888233221002</v>
      </c>
      <c r="AM46" s="92">
        <f>存量业务到期结构!$E$45</f>
        <v>3258.6888233221002</v>
      </c>
      <c r="AN46" s="92">
        <f>存量业务到期结构!$E$45</f>
        <v>3258.6888233221002</v>
      </c>
      <c r="AO46" s="92">
        <f>存量业务到期结构!$E$45</f>
        <v>3258.6888233221002</v>
      </c>
      <c r="AP46" s="92">
        <f>存量业务到期结构!$E$45</f>
        <v>3258.6888233221002</v>
      </c>
      <c r="AR46" s="92">
        <f>新业务利率假设!C45</f>
        <v>1.7000000000000002</v>
      </c>
      <c r="AS46" s="92">
        <f>新业务利率假设!D45</f>
        <v>1.7000000000000002</v>
      </c>
      <c r="AT46" s="92">
        <f>新业务利率假设!E45</f>
        <v>1.7000000000000002</v>
      </c>
      <c r="AU46" s="92">
        <f>新业务利率假设!F45</f>
        <v>1.7000000000000002</v>
      </c>
      <c r="AV46" s="92">
        <f>新业务利率假设!G45</f>
        <v>1.7000000000000002</v>
      </c>
      <c r="AW46" s="92">
        <f>新业务利率假设!H45</f>
        <v>1.7000000000000002</v>
      </c>
      <c r="AX46" s="92">
        <f>新业务利率假设!I45</f>
        <v>1.7000000000000002</v>
      </c>
      <c r="AY46" s="92">
        <f>新业务利率假设!J45</f>
        <v>1.7000000000000002</v>
      </c>
      <c r="AZ46" s="92">
        <f>新业务利率假设!K45</f>
        <v>1.7000000000000002</v>
      </c>
      <c r="BA46" s="92">
        <f>新业务利率假设!L45</f>
        <v>1.7000000000000002</v>
      </c>
      <c r="BB46" s="92">
        <f>新业务利率假设!M45</f>
        <v>1.7000000000000002</v>
      </c>
      <c r="BC46" s="92">
        <f>新业务利率假设!N45</f>
        <v>1.7000000000000002</v>
      </c>
      <c r="BD46" s="92">
        <f>新业务利率假设!O45</f>
        <v>1.7000000000000002</v>
      </c>
      <c r="BE46" s="92">
        <f>新业务利率假设!P45</f>
        <v>0</v>
      </c>
      <c r="BF46" s="92">
        <f>新业务利率假设!Q45</f>
        <v>0</v>
      </c>
      <c r="BG46" s="92">
        <f>新业务利率假设!R45</f>
        <v>0</v>
      </c>
      <c r="BH46" s="92">
        <f>新业务利率假设!S45</f>
        <v>0</v>
      </c>
      <c r="BI46" s="92">
        <f>新业务利率假设!T45</f>
        <v>0</v>
      </c>
      <c r="BJ46" s="92">
        <f>新业务利率假设!U45</f>
        <v>0</v>
      </c>
      <c r="BK46" s="92">
        <f>新业务利率假设!V45</f>
        <v>0</v>
      </c>
      <c r="BL46" s="92">
        <f>新业务利率假设!W45</f>
        <v>0</v>
      </c>
      <c r="BM46" s="92">
        <f>新业务利率假设!X45</f>
        <v>0</v>
      </c>
      <c r="BN46" s="92">
        <f>新业务利率假设!Y45</f>
        <v>0</v>
      </c>
      <c r="BO46" s="92">
        <f>新业务利率假设!Z45</f>
        <v>0</v>
      </c>
      <c r="BP46" s="92">
        <f>新业务利率假设!AA45</f>
        <v>0</v>
      </c>
      <c r="BQ46" s="92">
        <f>新业务利率假设!AB45</f>
        <v>0</v>
      </c>
      <c r="BR46" s="92">
        <f>新业务利率假设!AC45</f>
        <v>0</v>
      </c>
      <c r="BS46" s="92">
        <f>新业务利率假设!AD45</f>
        <v>0</v>
      </c>
      <c r="BT46" s="92">
        <f>新业务利率假设!AE45</f>
        <v>0</v>
      </c>
      <c r="BU46" s="92">
        <f>新业务利率假设!AF45</f>
        <v>0</v>
      </c>
      <c r="BV46" s="92">
        <f>新业务利率假设!AG45</f>
        <v>0</v>
      </c>
      <c r="BW46" s="92">
        <f>新业务利率假设!AH45</f>
        <v>0</v>
      </c>
      <c r="BX46" s="92">
        <f>新业务利率假设!AI45</f>
        <v>0</v>
      </c>
      <c r="BY46" s="92">
        <f>新业务利率假设!AJ45</f>
        <v>0</v>
      </c>
      <c r="BZ46" s="92">
        <f>新业务利率假设!AK45</f>
        <v>0</v>
      </c>
      <c r="CA46" s="92">
        <f>新业务利率假设!AL45</f>
        <v>0</v>
      </c>
      <c r="CB46" s="92">
        <f>新业务利率假设!AM45</f>
        <v>0</v>
      </c>
      <c r="CC46" s="92">
        <f>新业务利率假设!AN45</f>
        <v>0</v>
      </c>
      <c r="CD46" s="92">
        <f>新业务利率假设!AO45</f>
        <v>0</v>
      </c>
      <c r="CE46" s="92">
        <f>新业务利率假设!AP45</f>
        <v>0</v>
      </c>
      <c r="CF46" s="92">
        <f>CE46</f>
        <v>0</v>
      </c>
      <c r="CH46" s="92">
        <f>B46*AR46/100/12</f>
        <v>4.616475833039642</v>
      </c>
      <c r="CI46" s="92">
        <f t="shared" ref="CI46:DU46" si="24">C46*AS46/100/12</f>
        <v>4.616475833039642</v>
      </c>
      <c r="CJ46" s="92">
        <f t="shared" si="24"/>
        <v>4.616475833039642</v>
      </c>
      <c r="CK46" s="92">
        <f t="shared" si="24"/>
        <v>4.616475833039642</v>
      </c>
      <c r="CL46" s="92">
        <f t="shared" si="24"/>
        <v>4.616475833039642</v>
      </c>
      <c r="CM46" s="92">
        <f t="shared" si="24"/>
        <v>4.616475833039642</v>
      </c>
      <c r="CN46" s="92">
        <f t="shared" si="24"/>
        <v>4.616475833039642</v>
      </c>
      <c r="CO46" s="92">
        <f t="shared" si="24"/>
        <v>4.616475833039642</v>
      </c>
      <c r="CP46" s="92">
        <f t="shared" si="24"/>
        <v>4.616475833039642</v>
      </c>
      <c r="CQ46" s="92">
        <f t="shared" si="24"/>
        <v>4.616475833039642</v>
      </c>
      <c r="CR46" s="92">
        <f t="shared" si="24"/>
        <v>4.616475833039642</v>
      </c>
      <c r="CS46" s="92">
        <f t="shared" si="24"/>
        <v>4.616475833039642</v>
      </c>
      <c r="CT46" s="92">
        <f t="shared" si="24"/>
        <v>4.616475833039642</v>
      </c>
      <c r="CU46" s="92">
        <f t="shared" si="24"/>
        <v>0</v>
      </c>
      <c r="CV46" s="92">
        <f t="shared" si="24"/>
        <v>0</v>
      </c>
      <c r="CW46" s="92">
        <f t="shared" si="24"/>
        <v>0</v>
      </c>
      <c r="CX46" s="92">
        <f t="shared" si="24"/>
        <v>0</v>
      </c>
      <c r="CY46" s="92">
        <f t="shared" si="24"/>
        <v>0</v>
      </c>
      <c r="CZ46" s="92">
        <f t="shared" si="24"/>
        <v>0</v>
      </c>
      <c r="DA46" s="92">
        <f t="shared" si="24"/>
        <v>0</v>
      </c>
      <c r="DB46" s="92">
        <f t="shared" si="24"/>
        <v>0</v>
      </c>
      <c r="DC46" s="92">
        <f t="shared" si="24"/>
        <v>0</v>
      </c>
      <c r="DD46" s="92">
        <f t="shared" si="24"/>
        <v>0</v>
      </c>
      <c r="DE46" s="92">
        <f t="shared" si="24"/>
        <v>0</v>
      </c>
      <c r="DF46" s="92">
        <f t="shared" si="24"/>
        <v>0</v>
      </c>
      <c r="DG46" s="92">
        <f t="shared" si="24"/>
        <v>0</v>
      </c>
      <c r="DH46" s="92">
        <f t="shared" si="24"/>
        <v>0</v>
      </c>
      <c r="DI46" s="92">
        <f t="shared" si="24"/>
        <v>0</v>
      </c>
      <c r="DJ46" s="92">
        <f t="shared" si="24"/>
        <v>0</v>
      </c>
      <c r="DK46" s="92">
        <f t="shared" si="24"/>
        <v>0</v>
      </c>
      <c r="DL46" s="92">
        <f t="shared" si="24"/>
        <v>0</v>
      </c>
      <c r="DM46" s="92">
        <f t="shared" si="24"/>
        <v>0</v>
      </c>
      <c r="DN46" s="92">
        <f t="shared" si="24"/>
        <v>0</v>
      </c>
      <c r="DO46" s="92">
        <f t="shared" si="24"/>
        <v>0</v>
      </c>
      <c r="DP46" s="92">
        <f t="shared" si="24"/>
        <v>0</v>
      </c>
      <c r="DQ46" s="92">
        <f t="shared" si="24"/>
        <v>0</v>
      </c>
      <c r="DR46" s="92">
        <f t="shared" si="24"/>
        <v>0</v>
      </c>
      <c r="DS46" s="92">
        <f t="shared" si="24"/>
        <v>0</v>
      </c>
      <c r="DT46" s="92">
        <f t="shared" si="24"/>
        <v>0</v>
      </c>
      <c r="DU46" s="92">
        <f t="shared" si="24"/>
        <v>0</v>
      </c>
    </row>
    <row r="47" spans="1:125" ht="16.5">
      <c r="A47" s="17" t="str">
        <f>存量业务到期结构!B46</f>
        <v>同业存放定期</v>
      </c>
      <c r="B47" s="92">
        <f>存量业务到期结构!F46</f>
        <v>142.0671947342</v>
      </c>
      <c r="C47" s="92">
        <f>存量业务到期结构!G46</f>
        <v>288.81796245599998</v>
      </c>
      <c r="D47" s="92">
        <f>存量业务到期结构!H46</f>
        <v>225.413746038</v>
      </c>
      <c r="E47" s="92">
        <f>存量业务到期结构!I46</f>
        <v>194.71637971409999</v>
      </c>
      <c r="F47" s="92">
        <f>存量业务到期结构!J46</f>
        <v>199.83772969770001</v>
      </c>
      <c r="G47" s="92">
        <f>存量业务到期结构!K46</f>
        <v>105.13460000000001</v>
      </c>
      <c r="H47" s="92">
        <f>存量业务到期结构!L46</f>
        <v>36.3123</v>
      </c>
      <c r="I47" s="92">
        <f>存量业务到期结构!M46</f>
        <v>40.078754600000003</v>
      </c>
      <c r="J47" s="92">
        <f>存量业务到期结构!N46</f>
        <v>43.847000000000001</v>
      </c>
      <c r="K47" s="92">
        <f>存量业务到期结构!O46</f>
        <v>3.8327</v>
      </c>
      <c r="L47" s="92">
        <f>存量业务到期结构!P46</f>
        <v>1.7735000000000001</v>
      </c>
      <c r="M47" s="92">
        <f>存量业务到期结构!Q46</f>
        <v>49.322000000000003</v>
      </c>
      <c r="N47" s="92">
        <f>存量业务到期结构!R46</f>
        <v>0</v>
      </c>
      <c r="O47" s="92">
        <f>存量业务到期结构!S46</f>
        <v>0</v>
      </c>
      <c r="P47" s="92">
        <f>存量业务到期结构!T46</f>
        <v>0</v>
      </c>
      <c r="Q47" s="92">
        <f>存量业务到期结构!U46</f>
        <v>0</v>
      </c>
      <c r="R47" s="92">
        <f>存量业务到期结构!V46</f>
        <v>0</v>
      </c>
      <c r="S47" s="92">
        <f>存量业务到期结构!W46</f>
        <v>0</v>
      </c>
      <c r="T47" s="92">
        <f>存量业务到期结构!X46</f>
        <v>0</v>
      </c>
      <c r="U47" s="92">
        <f>存量业务到期结构!Y46</f>
        <v>0</v>
      </c>
      <c r="V47" s="92">
        <f>存量业务到期结构!Z46</f>
        <v>0</v>
      </c>
      <c r="W47" s="92">
        <f>存量业务到期结构!AA46</f>
        <v>0</v>
      </c>
      <c r="X47" s="92">
        <f>存量业务到期结构!AB46</f>
        <v>0</v>
      </c>
      <c r="Y47" s="92">
        <f>存量业务到期结构!AC46</f>
        <v>0</v>
      </c>
      <c r="Z47" s="92">
        <f>存量业务到期结构!AD46</f>
        <v>0</v>
      </c>
      <c r="AA47" s="92">
        <f>存量业务到期结构!AE46</f>
        <v>0</v>
      </c>
      <c r="AB47" s="92">
        <f>存量业务到期结构!AF46</f>
        <v>0</v>
      </c>
      <c r="AC47" s="92">
        <f>存量业务到期结构!AG46</f>
        <v>0</v>
      </c>
      <c r="AD47" s="92">
        <f>存量业务到期结构!AH46</f>
        <v>0</v>
      </c>
      <c r="AE47" s="92">
        <f>存量业务到期结构!AI46</f>
        <v>0</v>
      </c>
      <c r="AF47" s="92">
        <f>存量业务到期结构!AJ46</f>
        <v>0</v>
      </c>
      <c r="AG47" s="92">
        <f>存量业务到期结构!AK46</f>
        <v>0</v>
      </c>
      <c r="AH47" s="92">
        <f>存量业务到期结构!AL46</f>
        <v>0</v>
      </c>
      <c r="AI47" s="92">
        <f>存量业务到期结构!AM46</f>
        <v>0</v>
      </c>
      <c r="AJ47" s="92">
        <f>存量业务到期结构!AN46</f>
        <v>0</v>
      </c>
      <c r="AK47" s="92">
        <f>存量业务到期结构!AO46</f>
        <v>0</v>
      </c>
      <c r="AL47" s="92">
        <f>存量业务到期结构!AP46</f>
        <v>0</v>
      </c>
      <c r="AM47" s="92">
        <f>存量业务到期结构!AQ46</f>
        <v>0</v>
      </c>
      <c r="AN47" s="92">
        <f>存量业务到期结构!AR46</f>
        <v>0</v>
      </c>
      <c r="AO47" s="92">
        <f>存量业务到期结构!AS46</f>
        <v>0</v>
      </c>
      <c r="AP47" s="92">
        <f>存量业务到期结构!AT46</f>
        <v>0</v>
      </c>
      <c r="AR47" s="92">
        <f>存量业务到期收益率!C46</f>
        <v>4.4166920656166262</v>
      </c>
      <c r="AS47" s="92">
        <f>存量业务到期收益率!D46</f>
        <v>3.5763029863067</v>
      </c>
      <c r="AT47" s="92">
        <f>存量业务到期收益率!E46</f>
        <v>3.2531208222958399</v>
      </c>
      <c r="AU47" s="92">
        <f>存量业务到期收益率!F46</f>
        <v>3.3906443946271998</v>
      </c>
      <c r="AV47" s="92">
        <f>存量业务到期收益率!G46</f>
        <v>3.4356431163402403</v>
      </c>
      <c r="AW47" s="92">
        <f>存量业务到期收益率!H46</f>
        <v>3.4306551568484598</v>
      </c>
      <c r="AX47" s="92">
        <f>存量业务到期收益率!I46</f>
        <v>4.0996009592507203</v>
      </c>
      <c r="AY47" s="92">
        <f>存量业务到期收益率!J46</f>
        <v>3.6227689999999999</v>
      </c>
      <c r="AZ47" s="92">
        <f>存量业务到期收益率!K46</f>
        <v>3.5430190000000001</v>
      </c>
      <c r="BA47" s="92">
        <f>存量业务到期收益率!L46</f>
        <v>2.894482</v>
      </c>
      <c r="BB47" s="92">
        <f>存量业务到期收益率!M46</f>
        <v>2.3628840000000002</v>
      </c>
      <c r="BC47" s="92">
        <f>存量业务到期收益率!N46</f>
        <v>3.31450063955233</v>
      </c>
      <c r="BD47" s="92">
        <f>存量业务到期收益率!O46</f>
        <v>0</v>
      </c>
      <c r="BE47" s="92">
        <f>存量业务到期收益率!P46</f>
        <v>0</v>
      </c>
      <c r="BF47" s="92">
        <f>存量业务到期收益率!Q46</f>
        <v>0</v>
      </c>
      <c r="BG47" s="92">
        <f>存量业务到期收益率!R46</f>
        <v>0</v>
      </c>
      <c r="BH47" s="92">
        <f>存量业务到期收益率!S46</f>
        <v>0</v>
      </c>
      <c r="BI47" s="92">
        <f>存量业务到期收益率!T46</f>
        <v>0</v>
      </c>
      <c r="BJ47" s="92">
        <f>存量业务到期收益率!U46</f>
        <v>0</v>
      </c>
      <c r="BK47" s="92">
        <f>存量业务到期收益率!V46</f>
        <v>0</v>
      </c>
      <c r="BL47" s="92">
        <f>存量业务到期收益率!W46</f>
        <v>0</v>
      </c>
      <c r="BM47" s="92">
        <f>存量业务到期收益率!X46</f>
        <v>0</v>
      </c>
      <c r="BN47" s="92">
        <f>存量业务到期收益率!Y46</f>
        <v>0</v>
      </c>
      <c r="BO47" s="92">
        <f>存量业务到期收益率!Z46</f>
        <v>0</v>
      </c>
      <c r="BP47" s="92">
        <f>存量业务到期收益率!AA46</f>
        <v>0</v>
      </c>
      <c r="BQ47" s="92">
        <f>存量业务到期收益率!AB46</f>
        <v>0</v>
      </c>
      <c r="BR47" s="92">
        <f>存量业务到期收益率!AC46</f>
        <v>0</v>
      </c>
      <c r="BS47" s="92">
        <f>存量业务到期收益率!AD46</f>
        <v>0</v>
      </c>
      <c r="BT47" s="92">
        <f>存量业务到期收益率!AE46</f>
        <v>0</v>
      </c>
      <c r="BU47" s="92">
        <f>存量业务到期收益率!AF46</f>
        <v>0</v>
      </c>
      <c r="BV47" s="92">
        <f>存量业务到期收益率!AG46</f>
        <v>0</v>
      </c>
      <c r="BW47" s="92">
        <f>存量业务到期收益率!AH46</f>
        <v>0</v>
      </c>
      <c r="BX47" s="92">
        <f>存量业务到期收益率!AI46</f>
        <v>0</v>
      </c>
      <c r="BY47" s="92">
        <f>存量业务到期收益率!AJ46</f>
        <v>0</v>
      </c>
      <c r="BZ47" s="92">
        <f>存量业务到期收益率!AK46</f>
        <v>0</v>
      </c>
      <c r="CA47" s="92">
        <f>存量业务到期收益率!AL46</f>
        <v>0</v>
      </c>
      <c r="CB47" s="92">
        <f>存量业务到期收益率!AM46</f>
        <v>0</v>
      </c>
      <c r="CC47" s="92">
        <f>存量业务到期收益率!AN46</f>
        <v>0</v>
      </c>
      <c r="CD47" s="92">
        <f>存量业务到期收益率!AO46</f>
        <v>0</v>
      </c>
      <c r="CE47" s="92">
        <f>存量业务到期收益率!AP46</f>
        <v>0</v>
      </c>
      <c r="CF47" s="92">
        <f>存量业务到期收益率!AQ46</f>
        <v>0</v>
      </c>
      <c r="CH47" s="92">
        <f>B47*AR47/100/12*0.5+SUMPRODUCT(C47:$AP47,AS47:$CF47)/100/12</f>
        <v>3.6796439317368135</v>
      </c>
      <c r="CI47" s="92">
        <f>C47*AS47/100/12*0.5+SUMPRODUCT(D47:$AP47,AT47:$CF47)/100/12</f>
        <v>2.9878241011545796</v>
      </c>
      <c r="CJ47" s="92">
        <f>D47*AT47/100/12*0.5+SUMPRODUCT(E47:$AP47,AU47:$CF47)/100/12</f>
        <v>2.2519079792802743</v>
      </c>
      <c r="CK47" s="92">
        <f>E47*AU47/100/12*0.5+SUMPRODUCT(F47:$AP47,AV47:$CF47)/100/12</f>
        <v>1.671277915827091</v>
      </c>
      <c r="CL47" s="92">
        <f>F47*AV47/100/12*0.5+SUMPRODUCT(G47:$AP47,AW47:$CF47)/100/12</f>
        <v>1.1101174483934748</v>
      </c>
      <c r="CM47" s="92">
        <f>G47*AW47/100/12*0.5+SUMPRODUCT(H47:$AP47,AX47:$CF47)/100/12</f>
        <v>0.67376258252923948</v>
      </c>
      <c r="CN47" s="92">
        <f>H47*AX47/100/12*0.5+SUMPRODUCT(I47:$AP47,AY47:$CF47)/100/12</f>
        <v>0.46145154187682286</v>
      </c>
      <c r="CO47" s="92">
        <f>I47*AY47/100/12*0.5+SUMPRODUCT(J47:$AP47,AZ47:$CF47)/100/12</f>
        <v>0.33892570452845305</v>
      </c>
      <c r="CP47" s="92">
        <f>J47*AZ47/100/12*0.5+SUMPRODUCT(K47:$AP47,BA47:$CF47)/100/12</f>
        <v>0.21369786127158336</v>
      </c>
      <c r="CQ47" s="92">
        <f>K47*BA47/100/12*0.5+SUMPRODUCT(L47:$AP47,BB47:$CF47)/100/12</f>
        <v>0.14434601324891669</v>
      </c>
      <c r="CR47" s="92">
        <f>L47*BB47/100/12*0.5+SUMPRODUCT(M47:$AP47,BC47:$CF47)/100/12</f>
        <v>0.13797757327583335</v>
      </c>
      <c r="CS47" s="92">
        <f>M47*BC47/100/12*0.5+SUMPRODUCT(N47:$AP47,BD47:$CF47)/100/12</f>
        <v>6.8115750226666674E-2</v>
      </c>
      <c r="CT47" s="92">
        <f>N47*BD47/100/12*0.5+SUMPRODUCT(O47:$AP47,BE47:$CF47)/100/12</f>
        <v>0</v>
      </c>
      <c r="CU47" s="92">
        <f>O47*BE47/100/12*0.5+SUMPRODUCT(P47:$AP47,BF47:$CF47)/100/12</f>
        <v>0</v>
      </c>
      <c r="CV47" s="92">
        <f>P47*BF47/100/12*0.5+SUMPRODUCT(Q47:$AP47,BG47:$CF47)/100/12</f>
        <v>0</v>
      </c>
      <c r="CW47" s="92">
        <f>Q47*BG47/100/12*0.5+SUMPRODUCT(R47:$AP47,BH47:$CF47)/100/12</f>
        <v>0</v>
      </c>
      <c r="CX47" s="92">
        <f>R47*BH47/100/12*0.5+SUMPRODUCT(S47:$AP47,BI47:$CF47)/100/12</f>
        <v>0</v>
      </c>
      <c r="CY47" s="92">
        <f>S47*BI47/100/12*0.5+SUMPRODUCT(T47:$AP47,BJ47:$CF47)/100/12</f>
        <v>0</v>
      </c>
      <c r="CZ47" s="92">
        <f>T47*BJ47/100/12*0.5+SUMPRODUCT(U47:$AP47,BK47:$CF47)/100/12</f>
        <v>0</v>
      </c>
      <c r="DA47" s="92">
        <f>U47*BK47/100/12*0.5+SUMPRODUCT(V47:$AP47,BL47:$CF47)/100/12</f>
        <v>0</v>
      </c>
      <c r="DB47" s="92">
        <f>V47*BL47/100/12*0.5+SUMPRODUCT(W47:$AP47,BM47:$CF47)/100/12</f>
        <v>0</v>
      </c>
      <c r="DC47" s="92">
        <f>W47*BM47/100/12*0.5+SUMPRODUCT(X47:$AP47,BN47:$CF47)/100/12</f>
        <v>0</v>
      </c>
      <c r="DD47" s="92">
        <f>X47*BN47/100/12*0.5+SUMPRODUCT(Y47:$AP47,BO47:$CF47)/100/12</f>
        <v>0</v>
      </c>
      <c r="DE47" s="92">
        <f>Y47*BO47/100/12*0.5+SUMPRODUCT(Z47:$AP47,BP47:$CF47)/100/12</f>
        <v>0</v>
      </c>
      <c r="DF47" s="92">
        <f>Z47*BP47/100/12*0.5+SUMPRODUCT(AA47:$AP47,BQ47:$CF47)/100/12</f>
        <v>0</v>
      </c>
      <c r="DG47" s="92">
        <f>AA47*BQ47/100/12*0.5+SUMPRODUCT(AB47:$AP47,BR47:$CF47)/100/12</f>
        <v>0</v>
      </c>
      <c r="DH47" s="92">
        <f>AB47*BR47/100/12*0.5+SUMPRODUCT(AC47:$AP47,BS47:$CF47)/100/12</f>
        <v>0</v>
      </c>
      <c r="DI47" s="92">
        <f>AC47*BS47/100/12*0.5+SUMPRODUCT(AD47:$AP47,BT47:$CF47)/100/12</f>
        <v>0</v>
      </c>
      <c r="DJ47" s="92">
        <f>AD47*BT47/100/12*0.5+SUMPRODUCT(AE47:$AP47,BU47:$CF47)/100/12</f>
        <v>0</v>
      </c>
      <c r="DK47" s="92">
        <f>AE47*BU47/100/12*0.5+SUMPRODUCT(AF47:$AP47,BV47:$CF47)/100/12</f>
        <v>0</v>
      </c>
      <c r="DL47" s="92">
        <f>AF47*BV47/100/12*0.5+SUMPRODUCT(AG47:$AP47,BW47:$CF47)/100/12</f>
        <v>0</v>
      </c>
      <c r="DM47" s="92">
        <f>AG47*BW47/100/12*0.5+SUMPRODUCT(AH47:$AP47,BX47:$CF47)/100/12</f>
        <v>0</v>
      </c>
      <c r="DN47" s="92">
        <f>AH47*BX47/100/12*0.5+SUMPRODUCT(AI47:$AP47,BY47:$CF47)/100/12</f>
        <v>0</v>
      </c>
      <c r="DO47" s="92">
        <f>AI47*BY47/100/12*0.5+SUMPRODUCT(AJ47:$AP47,BZ47:$CF47)/100/12</f>
        <v>0</v>
      </c>
      <c r="DP47" s="92">
        <f>AJ47*BZ47/100/12*0.5+SUMPRODUCT(AK47:$AP47,CA47:$CF47)/100/12</f>
        <v>0</v>
      </c>
      <c r="DQ47" s="92">
        <f>AK47*CA47/100/12*0.5+SUMPRODUCT(AL47:$AP47,CB47:$CF47)/100/12</f>
        <v>0</v>
      </c>
      <c r="DR47" s="92">
        <f>AL47*CB47/100/12*0.5+SUMPRODUCT(AM47:$AP47,CC47:$CF47)/100/12</f>
        <v>0</v>
      </c>
      <c r="DS47" s="92">
        <f>AM47*CC47/100/12*0.5+SUMPRODUCT(AN47:$AP47,CD47:$CF47)/100/12</f>
        <v>0</v>
      </c>
      <c r="DT47" s="92">
        <f>AN47*CD47/100/12*0.5+SUMPRODUCT(AO47:$AP47,CE47:$CF47)/100/12</f>
        <v>0</v>
      </c>
      <c r="DU47" s="92">
        <f>AO47*CE47/100/12*0.5+SUMPRODUCT(AP47:$AP47,CF47:$CF47)/100/12</f>
        <v>0</v>
      </c>
    </row>
    <row r="48" spans="1:125" ht="15">
      <c r="A48" s="15" t="str">
        <f>存量业务到期结构!B47</f>
        <v>拆入资金</v>
      </c>
      <c r="B48" s="92">
        <f>存量业务到期结构!F47</f>
        <v>396.63760000000002</v>
      </c>
      <c r="C48" s="92">
        <f>存量业务到期结构!G47</f>
        <v>0</v>
      </c>
      <c r="D48" s="92">
        <f>存量业务到期结构!H47</f>
        <v>150.5</v>
      </c>
      <c r="E48" s="92">
        <f>存量业务到期结构!I47</f>
        <v>0</v>
      </c>
      <c r="F48" s="92">
        <f>存量业务到期结构!J47</f>
        <v>18</v>
      </c>
      <c r="G48" s="92">
        <f>存量业务到期结构!K47</f>
        <v>0</v>
      </c>
      <c r="H48" s="92">
        <f>存量业务到期结构!L47</f>
        <v>0</v>
      </c>
      <c r="I48" s="92">
        <f>存量业务到期结构!M47</f>
        <v>0</v>
      </c>
      <c r="J48" s="92">
        <f>存量业务到期结构!N47</f>
        <v>0</v>
      </c>
      <c r="K48" s="92">
        <f>存量业务到期结构!O47</f>
        <v>0</v>
      </c>
      <c r="L48" s="92">
        <f>存量业务到期结构!P47</f>
        <v>0</v>
      </c>
      <c r="M48" s="92">
        <f>存量业务到期结构!Q47</f>
        <v>0</v>
      </c>
      <c r="N48" s="92">
        <f>存量业务到期结构!R47</f>
        <v>0</v>
      </c>
      <c r="O48" s="92">
        <f>存量业务到期结构!S47</f>
        <v>0</v>
      </c>
      <c r="P48" s="92">
        <f>存量业务到期结构!T47</f>
        <v>0</v>
      </c>
      <c r="Q48" s="92">
        <f>存量业务到期结构!U47</f>
        <v>0</v>
      </c>
      <c r="R48" s="92">
        <f>存量业务到期结构!V47</f>
        <v>0</v>
      </c>
      <c r="S48" s="92">
        <f>存量业务到期结构!W47</f>
        <v>0</v>
      </c>
      <c r="T48" s="92">
        <f>存量业务到期结构!X47</f>
        <v>0</v>
      </c>
      <c r="U48" s="92">
        <f>存量业务到期结构!Y47</f>
        <v>0</v>
      </c>
      <c r="V48" s="92">
        <f>存量业务到期结构!Z47</f>
        <v>0</v>
      </c>
      <c r="W48" s="92">
        <f>存量业务到期结构!AA47</f>
        <v>0</v>
      </c>
      <c r="X48" s="92">
        <f>存量业务到期结构!AB47</f>
        <v>0</v>
      </c>
      <c r="Y48" s="92">
        <f>存量业务到期结构!AC47</f>
        <v>0</v>
      </c>
      <c r="Z48" s="92">
        <f>存量业务到期结构!AD47</f>
        <v>0</v>
      </c>
      <c r="AA48" s="92">
        <f>存量业务到期结构!AE47</f>
        <v>0</v>
      </c>
      <c r="AB48" s="92">
        <f>存量业务到期结构!AF47</f>
        <v>0</v>
      </c>
      <c r="AC48" s="92">
        <f>存量业务到期结构!AG47</f>
        <v>0</v>
      </c>
      <c r="AD48" s="92">
        <f>存量业务到期结构!AH47</f>
        <v>0</v>
      </c>
      <c r="AE48" s="92">
        <f>存量业务到期结构!AI47</f>
        <v>0</v>
      </c>
      <c r="AF48" s="92">
        <f>存量业务到期结构!AJ47</f>
        <v>0</v>
      </c>
      <c r="AG48" s="92">
        <f>存量业务到期结构!AK47</f>
        <v>0</v>
      </c>
      <c r="AH48" s="92">
        <f>存量业务到期结构!AL47</f>
        <v>0</v>
      </c>
      <c r="AI48" s="92">
        <f>存量业务到期结构!AM47</f>
        <v>0</v>
      </c>
      <c r="AJ48" s="92">
        <f>存量业务到期结构!AN47</f>
        <v>0</v>
      </c>
      <c r="AK48" s="92">
        <f>存量业务到期结构!AO47</f>
        <v>0</v>
      </c>
      <c r="AL48" s="92">
        <f>存量业务到期结构!AP47</f>
        <v>0</v>
      </c>
      <c r="AM48" s="92">
        <f>存量业务到期结构!AQ47</f>
        <v>0</v>
      </c>
      <c r="AN48" s="92">
        <f>存量业务到期结构!AR47</f>
        <v>0</v>
      </c>
      <c r="AO48" s="92">
        <f>存量业务到期结构!AS47</f>
        <v>0</v>
      </c>
      <c r="AP48" s="92">
        <f>存量业务到期结构!AT47</f>
        <v>0</v>
      </c>
      <c r="AR48" s="92">
        <f>存量业务到期收益率!C47</f>
        <v>2.7041849830132096</v>
      </c>
      <c r="AS48" s="92">
        <f>存量业务到期收益率!D47</f>
        <v>0</v>
      </c>
      <c r="AT48" s="92">
        <f>存量业务到期收益率!E47</f>
        <v>3.0714287408637899</v>
      </c>
      <c r="AU48" s="92">
        <f>存量业务到期收益率!F47</f>
        <v>0</v>
      </c>
      <c r="AV48" s="92">
        <f>存量业务到期收益率!G47</f>
        <v>3.8055555555555598</v>
      </c>
      <c r="AW48" s="92">
        <f>存量业务到期收益率!H47</f>
        <v>0</v>
      </c>
      <c r="AX48" s="92">
        <f>存量业务到期收益率!I47</f>
        <v>0</v>
      </c>
      <c r="AY48" s="92">
        <f>存量业务到期收益率!J47</f>
        <v>0</v>
      </c>
      <c r="AZ48" s="92">
        <f>存量业务到期收益率!K47</f>
        <v>0</v>
      </c>
      <c r="BA48" s="92">
        <f>存量业务到期收益率!L47</f>
        <v>0</v>
      </c>
      <c r="BB48" s="92">
        <f>存量业务到期收益率!M47</f>
        <v>0</v>
      </c>
      <c r="BC48" s="92">
        <f>存量业务到期收益率!N47</f>
        <v>0</v>
      </c>
      <c r="BD48" s="92">
        <f>存量业务到期收益率!O47</f>
        <v>0</v>
      </c>
      <c r="BE48" s="92">
        <f>存量业务到期收益率!P47</f>
        <v>0</v>
      </c>
      <c r="BF48" s="92">
        <f>存量业务到期收益率!Q47</f>
        <v>0</v>
      </c>
      <c r="BG48" s="92">
        <f>存量业务到期收益率!R47</f>
        <v>0</v>
      </c>
      <c r="BH48" s="92">
        <f>存量业务到期收益率!S47</f>
        <v>0</v>
      </c>
      <c r="BI48" s="92">
        <f>存量业务到期收益率!T47</f>
        <v>0</v>
      </c>
      <c r="BJ48" s="92">
        <f>存量业务到期收益率!U47</f>
        <v>0</v>
      </c>
      <c r="BK48" s="92">
        <f>存量业务到期收益率!V47</f>
        <v>0</v>
      </c>
      <c r="BL48" s="92">
        <f>存量业务到期收益率!W47</f>
        <v>0</v>
      </c>
      <c r="BM48" s="92">
        <f>存量业务到期收益率!X47</f>
        <v>0</v>
      </c>
      <c r="BN48" s="92">
        <f>存量业务到期收益率!Y47</f>
        <v>0</v>
      </c>
      <c r="BO48" s="92">
        <f>存量业务到期收益率!Z47</f>
        <v>0</v>
      </c>
      <c r="BP48" s="92">
        <f>存量业务到期收益率!AA47</f>
        <v>0</v>
      </c>
      <c r="BQ48" s="92">
        <f>存量业务到期收益率!AB47</f>
        <v>0</v>
      </c>
      <c r="BR48" s="92">
        <f>存量业务到期收益率!AC47</f>
        <v>0</v>
      </c>
      <c r="BS48" s="92">
        <f>存量业务到期收益率!AD47</f>
        <v>0</v>
      </c>
      <c r="BT48" s="92">
        <f>存量业务到期收益率!AE47</f>
        <v>0</v>
      </c>
      <c r="BU48" s="92">
        <f>存量业务到期收益率!AF47</f>
        <v>0</v>
      </c>
      <c r="BV48" s="92">
        <f>存量业务到期收益率!AG47</f>
        <v>0</v>
      </c>
      <c r="BW48" s="92">
        <f>存量业务到期收益率!AH47</f>
        <v>0</v>
      </c>
      <c r="BX48" s="92">
        <f>存量业务到期收益率!AI47</f>
        <v>0</v>
      </c>
      <c r="BY48" s="92">
        <f>存量业务到期收益率!AJ47</f>
        <v>0</v>
      </c>
      <c r="BZ48" s="92">
        <f>存量业务到期收益率!AK47</f>
        <v>0</v>
      </c>
      <c r="CA48" s="92">
        <f>存量业务到期收益率!AL47</f>
        <v>0</v>
      </c>
      <c r="CB48" s="92">
        <f>存量业务到期收益率!AM47</f>
        <v>0</v>
      </c>
      <c r="CC48" s="92">
        <f>存量业务到期收益率!AN47</f>
        <v>0</v>
      </c>
      <c r="CD48" s="92">
        <f>存量业务到期收益率!AO47</f>
        <v>0</v>
      </c>
      <c r="CE48" s="92">
        <f>存量业务到期收益率!AP47</f>
        <v>0</v>
      </c>
      <c r="CF48" s="92">
        <f>存量业务到期收益率!AQ47</f>
        <v>0</v>
      </c>
      <c r="CH48" s="92">
        <f>B48*AR48/100/12*0.5+SUMPRODUCT(C48:$AP48,AS48:$CF48)/100/12</f>
        <v>0.8892006219243338</v>
      </c>
      <c r="CI48" s="92">
        <f>C48*AS48/100/12*0.5+SUMPRODUCT(D48:$AP48,AT48:$CF48)/100/12</f>
        <v>0.44229168791666701</v>
      </c>
      <c r="CJ48" s="92">
        <f>D48*AT48/100/12*0.5+SUMPRODUCT(E48:$AP48,AU48:$CF48)/100/12</f>
        <v>0.24968751062500022</v>
      </c>
      <c r="CK48" s="92">
        <f>E48*AU48/100/12*0.5+SUMPRODUCT(F48:$AP48,AV48:$CF48)/100/12</f>
        <v>5.7083333333333396E-2</v>
      </c>
      <c r="CL48" s="92">
        <f>F48*AV48/100/12*0.5+SUMPRODUCT(G48:$AP48,AW48:$CF48)/100/12</f>
        <v>2.8541666666666698E-2</v>
      </c>
      <c r="CM48" s="92">
        <f>G48*AW48/100/12*0.5+SUMPRODUCT(H48:$AP48,AX48:$CF48)/100/12</f>
        <v>0</v>
      </c>
      <c r="CN48" s="92">
        <f>H48*AX48/100/12*0.5+SUMPRODUCT(I48:$AP48,AY48:$CF48)/100/12</f>
        <v>0</v>
      </c>
      <c r="CO48" s="92">
        <f>I48*AY48/100/12*0.5+SUMPRODUCT(J48:$AP48,AZ48:$CF48)/100/12</f>
        <v>0</v>
      </c>
      <c r="CP48" s="92">
        <f>J48*AZ48/100/12*0.5+SUMPRODUCT(K48:$AP48,BA48:$CF48)/100/12</f>
        <v>0</v>
      </c>
      <c r="CQ48" s="92">
        <f>K48*BA48/100/12*0.5+SUMPRODUCT(L48:$AP48,BB48:$CF48)/100/12</f>
        <v>0</v>
      </c>
      <c r="CR48" s="92">
        <f>L48*BB48/100/12*0.5+SUMPRODUCT(M48:$AP48,BC48:$CF48)/100/12</f>
        <v>0</v>
      </c>
      <c r="CS48" s="92">
        <f>M48*BC48/100/12*0.5+SUMPRODUCT(N48:$AP48,BD48:$CF48)/100/12</f>
        <v>0</v>
      </c>
      <c r="CT48" s="92">
        <f>N48*BD48/100/12*0.5+SUMPRODUCT(O48:$AP48,BE48:$CF48)/100/12</f>
        <v>0</v>
      </c>
      <c r="CU48" s="92">
        <f>O48*BE48/100/12*0.5+SUMPRODUCT(P48:$AP48,BF48:$CF48)/100/12</f>
        <v>0</v>
      </c>
      <c r="CV48" s="92">
        <f>P48*BF48/100/12*0.5+SUMPRODUCT(Q48:$AP48,BG48:$CF48)/100/12</f>
        <v>0</v>
      </c>
      <c r="CW48" s="92">
        <f>Q48*BG48/100/12*0.5+SUMPRODUCT(R48:$AP48,BH48:$CF48)/100/12</f>
        <v>0</v>
      </c>
      <c r="CX48" s="92">
        <f>R48*BH48/100/12*0.5+SUMPRODUCT(S48:$AP48,BI48:$CF48)/100/12</f>
        <v>0</v>
      </c>
      <c r="CY48" s="92">
        <f>S48*BI48/100/12*0.5+SUMPRODUCT(T48:$AP48,BJ48:$CF48)/100/12</f>
        <v>0</v>
      </c>
      <c r="CZ48" s="92">
        <f>T48*BJ48/100/12*0.5+SUMPRODUCT(U48:$AP48,BK48:$CF48)/100/12</f>
        <v>0</v>
      </c>
      <c r="DA48" s="92">
        <f>U48*BK48/100/12*0.5+SUMPRODUCT(V48:$AP48,BL48:$CF48)/100/12</f>
        <v>0</v>
      </c>
      <c r="DB48" s="92">
        <f>V48*BL48/100/12*0.5+SUMPRODUCT(W48:$AP48,BM48:$CF48)/100/12</f>
        <v>0</v>
      </c>
      <c r="DC48" s="92">
        <f>W48*BM48/100/12*0.5+SUMPRODUCT(X48:$AP48,BN48:$CF48)/100/12</f>
        <v>0</v>
      </c>
      <c r="DD48" s="92">
        <f>X48*BN48/100/12*0.5+SUMPRODUCT(Y48:$AP48,BO48:$CF48)/100/12</f>
        <v>0</v>
      </c>
      <c r="DE48" s="92">
        <f>Y48*BO48/100/12*0.5+SUMPRODUCT(Z48:$AP48,BP48:$CF48)/100/12</f>
        <v>0</v>
      </c>
      <c r="DF48" s="92">
        <f>Z48*BP48/100/12*0.5+SUMPRODUCT(AA48:$AP48,BQ48:$CF48)/100/12</f>
        <v>0</v>
      </c>
      <c r="DG48" s="92">
        <f>AA48*BQ48/100/12*0.5+SUMPRODUCT(AB48:$AP48,BR48:$CF48)/100/12</f>
        <v>0</v>
      </c>
      <c r="DH48" s="92">
        <f>AB48*BR48/100/12*0.5+SUMPRODUCT(AC48:$AP48,BS48:$CF48)/100/12</f>
        <v>0</v>
      </c>
      <c r="DI48" s="92">
        <f>AC48*BS48/100/12*0.5+SUMPRODUCT(AD48:$AP48,BT48:$CF48)/100/12</f>
        <v>0</v>
      </c>
      <c r="DJ48" s="92">
        <f>AD48*BT48/100/12*0.5+SUMPRODUCT(AE48:$AP48,BU48:$CF48)/100/12</f>
        <v>0</v>
      </c>
      <c r="DK48" s="92">
        <f>AE48*BU48/100/12*0.5+SUMPRODUCT(AF48:$AP48,BV48:$CF48)/100/12</f>
        <v>0</v>
      </c>
      <c r="DL48" s="92">
        <f>AF48*BV48/100/12*0.5+SUMPRODUCT(AG48:$AP48,BW48:$CF48)/100/12</f>
        <v>0</v>
      </c>
      <c r="DM48" s="92">
        <f>AG48*BW48/100/12*0.5+SUMPRODUCT(AH48:$AP48,BX48:$CF48)/100/12</f>
        <v>0</v>
      </c>
      <c r="DN48" s="92">
        <f>AH48*BX48/100/12*0.5+SUMPRODUCT(AI48:$AP48,BY48:$CF48)/100/12</f>
        <v>0</v>
      </c>
      <c r="DO48" s="92">
        <f>AI48*BY48/100/12*0.5+SUMPRODUCT(AJ48:$AP48,BZ48:$CF48)/100/12</f>
        <v>0</v>
      </c>
      <c r="DP48" s="92">
        <f>AJ48*BZ48/100/12*0.5+SUMPRODUCT(AK48:$AP48,CA48:$CF48)/100/12</f>
        <v>0</v>
      </c>
      <c r="DQ48" s="92">
        <f>AK48*CA48/100/12*0.5+SUMPRODUCT(AL48:$AP48,CB48:$CF48)/100/12</f>
        <v>0</v>
      </c>
      <c r="DR48" s="92">
        <f>AL48*CB48/100/12*0.5+SUMPRODUCT(AM48:$AP48,CC48:$CF48)/100/12</f>
        <v>0</v>
      </c>
      <c r="DS48" s="92">
        <f>AM48*CC48/100/12*0.5+SUMPRODUCT(AN48:$AP48,CD48:$CF48)/100/12</f>
        <v>0</v>
      </c>
      <c r="DT48" s="92">
        <f>AN48*CD48/100/12*0.5+SUMPRODUCT(AO48:$AP48,CE48:$CF48)/100/12</f>
        <v>0</v>
      </c>
      <c r="DU48" s="92">
        <f>AO48*CE48/100/12*0.5+SUMPRODUCT(AP48:$AP48,CF48:$CF48)/100/12</f>
        <v>0</v>
      </c>
    </row>
    <row r="49" spans="1:125" ht="15">
      <c r="A49" s="15" t="str">
        <f>存量业务到期结构!B48</f>
        <v>卖出回购金融资产</v>
      </c>
      <c r="B49" s="75"/>
      <c r="C49" s="75"/>
      <c r="D49" s="75"/>
      <c r="E49" s="75"/>
      <c r="F49" s="75"/>
      <c r="G49" s="75"/>
      <c r="H49" s="75"/>
      <c r="I49" s="75"/>
      <c r="J49" s="75"/>
      <c r="K49" s="75"/>
      <c r="L49" s="75"/>
      <c r="M49" s="75"/>
      <c r="N49" s="75"/>
      <c r="O49" s="75"/>
      <c r="P49" s="75"/>
      <c r="Q49" s="75"/>
      <c r="R49" s="75"/>
      <c r="S49" s="75"/>
      <c r="T49" s="75"/>
      <c r="U49" s="75"/>
      <c r="V49" s="75"/>
      <c r="W49" s="75"/>
      <c r="X49" s="75"/>
      <c r="Y49" s="75"/>
      <c r="Z49" s="75"/>
      <c r="AA49" s="75"/>
      <c r="AB49" s="75"/>
      <c r="AC49" s="75"/>
      <c r="AD49" s="75"/>
      <c r="AE49" s="75"/>
      <c r="AF49" s="75"/>
      <c r="AG49" s="75"/>
      <c r="AH49" s="75"/>
      <c r="AI49" s="75"/>
      <c r="AJ49" s="75"/>
      <c r="AK49" s="75"/>
      <c r="AL49" s="75"/>
      <c r="AM49" s="75"/>
      <c r="AN49" s="75"/>
      <c r="AO49" s="75"/>
      <c r="AP49" s="75"/>
      <c r="AR49" s="75"/>
      <c r="AS49" s="75"/>
      <c r="AT49" s="75"/>
      <c r="AU49" s="75"/>
      <c r="AV49" s="75"/>
      <c r="AW49" s="75"/>
      <c r="AX49" s="75"/>
      <c r="AY49" s="75"/>
      <c r="AZ49" s="75"/>
      <c r="BA49" s="75"/>
      <c r="BB49" s="75"/>
      <c r="BC49" s="75"/>
      <c r="BD49" s="75"/>
      <c r="BE49" s="75"/>
      <c r="BF49" s="75"/>
      <c r="BG49" s="75"/>
      <c r="BH49" s="75"/>
      <c r="BI49" s="75"/>
      <c r="BJ49" s="75"/>
      <c r="BK49" s="75"/>
      <c r="BL49" s="75"/>
      <c r="BM49" s="75"/>
      <c r="BN49" s="75"/>
      <c r="BO49" s="75"/>
      <c r="BP49" s="75"/>
      <c r="BQ49" s="75"/>
      <c r="BR49" s="75"/>
      <c r="BS49" s="75"/>
      <c r="BT49" s="75"/>
      <c r="BU49" s="75"/>
      <c r="BV49" s="75"/>
      <c r="BW49" s="75"/>
      <c r="BX49" s="75"/>
      <c r="BY49" s="75"/>
      <c r="BZ49" s="75"/>
      <c r="CA49" s="75"/>
      <c r="CB49" s="75"/>
      <c r="CC49" s="75"/>
      <c r="CD49" s="75"/>
      <c r="CE49" s="75"/>
      <c r="CF49" s="75"/>
      <c r="CH49" s="75">
        <f t="shared" ref="CH49:DU49" si="25">CH50+CH51</f>
        <v>0.74472789677094164</v>
      </c>
      <c r="CI49" s="75">
        <f t="shared" si="25"/>
        <v>0.16809996850004222</v>
      </c>
      <c r="CJ49" s="75">
        <f t="shared" si="25"/>
        <v>1.3169465328779991E-2</v>
      </c>
      <c r="CK49" s="75">
        <f t="shared" si="25"/>
        <v>6.677379116280001E-3</v>
      </c>
      <c r="CL49" s="75">
        <f t="shared" si="25"/>
        <v>6.677379116280001E-3</v>
      </c>
      <c r="CM49" s="75">
        <f t="shared" si="25"/>
        <v>3.3386895581400005E-3</v>
      </c>
      <c r="CN49" s="75">
        <f t="shared" si="25"/>
        <v>0</v>
      </c>
      <c r="CO49" s="75">
        <f t="shared" si="25"/>
        <v>0</v>
      </c>
      <c r="CP49" s="75">
        <f t="shared" si="25"/>
        <v>0</v>
      </c>
      <c r="CQ49" s="75">
        <f t="shared" si="25"/>
        <v>0</v>
      </c>
      <c r="CR49" s="75">
        <f t="shared" si="25"/>
        <v>0</v>
      </c>
      <c r="CS49" s="75">
        <f t="shared" si="25"/>
        <v>0</v>
      </c>
      <c r="CT49" s="75">
        <f t="shared" si="25"/>
        <v>0</v>
      </c>
      <c r="CU49" s="75">
        <f t="shared" si="25"/>
        <v>0</v>
      </c>
      <c r="CV49" s="75">
        <f t="shared" si="25"/>
        <v>0</v>
      </c>
      <c r="CW49" s="75">
        <f t="shared" si="25"/>
        <v>0</v>
      </c>
      <c r="CX49" s="75">
        <f t="shared" si="25"/>
        <v>0</v>
      </c>
      <c r="CY49" s="75">
        <f t="shared" si="25"/>
        <v>0</v>
      </c>
      <c r="CZ49" s="75">
        <f t="shared" si="25"/>
        <v>0</v>
      </c>
      <c r="DA49" s="75">
        <f t="shared" si="25"/>
        <v>0</v>
      </c>
      <c r="DB49" s="75">
        <f t="shared" si="25"/>
        <v>0</v>
      </c>
      <c r="DC49" s="75">
        <f t="shared" si="25"/>
        <v>0</v>
      </c>
      <c r="DD49" s="75">
        <f t="shared" si="25"/>
        <v>0</v>
      </c>
      <c r="DE49" s="75">
        <f t="shared" si="25"/>
        <v>0</v>
      </c>
      <c r="DF49" s="75">
        <f t="shared" si="25"/>
        <v>0</v>
      </c>
      <c r="DG49" s="75">
        <f t="shared" si="25"/>
        <v>0</v>
      </c>
      <c r="DH49" s="75">
        <f t="shared" si="25"/>
        <v>0</v>
      </c>
      <c r="DI49" s="75">
        <f t="shared" si="25"/>
        <v>0</v>
      </c>
      <c r="DJ49" s="75">
        <f t="shared" si="25"/>
        <v>0</v>
      </c>
      <c r="DK49" s="75">
        <f t="shared" si="25"/>
        <v>0</v>
      </c>
      <c r="DL49" s="75">
        <f t="shared" si="25"/>
        <v>0</v>
      </c>
      <c r="DM49" s="75">
        <f t="shared" si="25"/>
        <v>0</v>
      </c>
      <c r="DN49" s="75">
        <f t="shared" si="25"/>
        <v>0</v>
      </c>
      <c r="DO49" s="75">
        <f t="shared" si="25"/>
        <v>0</v>
      </c>
      <c r="DP49" s="75">
        <f t="shared" si="25"/>
        <v>0</v>
      </c>
      <c r="DQ49" s="75">
        <f t="shared" si="25"/>
        <v>0</v>
      </c>
      <c r="DR49" s="75">
        <f t="shared" si="25"/>
        <v>0</v>
      </c>
      <c r="DS49" s="75">
        <f t="shared" si="25"/>
        <v>0</v>
      </c>
      <c r="DT49" s="75">
        <f t="shared" si="25"/>
        <v>0</v>
      </c>
      <c r="DU49" s="75">
        <f t="shared" si="25"/>
        <v>0</v>
      </c>
    </row>
    <row r="50" spans="1:125" ht="16.5">
      <c r="A50" s="17" t="str">
        <f>存量业务到期结构!B49</f>
        <v>卖出回购债券</v>
      </c>
      <c r="B50" s="92">
        <f>存量业务到期结构!F49</f>
        <v>308.01475800959997</v>
      </c>
      <c r="C50" s="92">
        <f>存量业务到期结构!G49</f>
        <v>49.74</v>
      </c>
      <c r="D50" s="92">
        <f>存量业务到期结构!H49</f>
        <v>0</v>
      </c>
      <c r="E50" s="92">
        <f>存量业务到期结构!I49</f>
        <v>0</v>
      </c>
      <c r="F50" s="92">
        <f>存量业务到期结构!J49</f>
        <v>0</v>
      </c>
      <c r="G50" s="92">
        <f>存量业务到期结构!K49</f>
        <v>0</v>
      </c>
      <c r="H50" s="92">
        <f>存量业务到期结构!L49</f>
        <v>0</v>
      </c>
      <c r="I50" s="92">
        <f>存量业务到期结构!M49</f>
        <v>0</v>
      </c>
      <c r="J50" s="92">
        <f>存量业务到期结构!N49</f>
        <v>0</v>
      </c>
      <c r="K50" s="92">
        <f>存量业务到期结构!O49</f>
        <v>0</v>
      </c>
      <c r="L50" s="92">
        <f>存量业务到期结构!P49</f>
        <v>0</v>
      </c>
      <c r="M50" s="92">
        <f>存量业务到期结构!Q49</f>
        <v>0</v>
      </c>
      <c r="N50" s="92">
        <f>存量业务到期结构!R49</f>
        <v>0</v>
      </c>
      <c r="O50" s="92">
        <f>存量业务到期结构!S49</f>
        <v>0</v>
      </c>
      <c r="P50" s="92">
        <f>存量业务到期结构!T49</f>
        <v>0</v>
      </c>
      <c r="Q50" s="92">
        <f>存量业务到期结构!U49</f>
        <v>0</v>
      </c>
      <c r="R50" s="92">
        <f>存量业务到期结构!V49</f>
        <v>0</v>
      </c>
      <c r="S50" s="92">
        <f>存量业务到期结构!W49</f>
        <v>0</v>
      </c>
      <c r="T50" s="92">
        <f>存量业务到期结构!X49</f>
        <v>0</v>
      </c>
      <c r="U50" s="92">
        <f>存量业务到期结构!Y49</f>
        <v>0</v>
      </c>
      <c r="V50" s="92">
        <f>存量业务到期结构!Z49</f>
        <v>0</v>
      </c>
      <c r="W50" s="92">
        <f>存量业务到期结构!AA49</f>
        <v>0</v>
      </c>
      <c r="X50" s="92">
        <f>存量业务到期结构!AB49</f>
        <v>0</v>
      </c>
      <c r="Y50" s="92">
        <f>存量业务到期结构!AC49</f>
        <v>0</v>
      </c>
      <c r="Z50" s="92">
        <f>存量业务到期结构!AD49</f>
        <v>0</v>
      </c>
      <c r="AA50" s="92">
        <f>存量业务到期结构!AE49</f>
        <v>0</v>
      </c>
      <c r="AB50" s="92">
        <f>存量业务到期结构!AF49</f>
        <v>0</v>
      </c>
      <c r="AC50" s="92">
        <f>存量业务到期结构!AG49</f>
        <v>0</v>
      </c>
      <c r="AD50" s="92">
        <f>存量业务到期结构!AH49</f>
        <v>0</v>
      </c>
      <c r="AE50" s="92">
        <f>存量业务到期结构!AI49</f>
        <v>0</v>
      </c>
      <c r="AF50" s="92">
        <f>存量业务到期结构!AJ49</f>
        <v>0</v>
      </c>
      <c r="AG50" s="92">
        <f>存量业务到期结构!AK49</f>
        <v>0</v>
      </c>
      <c r="AH50" s="92">
        <f>存量业务到期结构!AL49</f>
        <v>0</v>
      </c>
      <c r="AI50" s="92">
        <f>存量业务到期结构!AM49</f>
        <v>0</v>
      </c>
      <c r="AJ50" s="92">
        <f>存量业务到期结构!AN49</f>
        <v>0</v>
      </c>
      <c r="AK50" s="92">
        <f>存量业务到期结构!AO49</f>
        <v>0</v>
      </c>
      <c r="AL50" s="92">
        <f>存量业务到期结构!AP49</f>
        <v>0</v>
      </c>
      <c r="AM50" s="92">
        <f>存量业务到期结构!AQ49</f>
        <v>0</v>
      </c>
      <c r="AN50" s="92">
        <f>存量业务到期结构!AR49</f>
        <v>0</v>
      </c>
      <c r="AO50" s="92">
        <f>存量业务到期结构!AS49</f>
        <v>0</v>
      </c>
      <c r="AP50" s="92">
        <f>存量业务到期结构!AT49</f>
        <v>0</v>
      </c>
      <c r="AR50" s="92">
        <f>存量业务到期收益率!C49</f>
        <v>2.6228944133190697</v>
      </c>
      <c r="AS50" s="92">
        <f>存量业务到期收益率!D49</f>
        <v>2.9266186067551301</v>
      </c>
      <c r="AT50" s="92">
        <f>存量业务到期收益率!E49</f>
        <v>0</v>
      </c>
      <c r="AU50" s="92">
        <f>存量业务到期收益率!F49</f>
        <v>0</v>
      </c>
      <c r="AV50" s="92">
        <f>存量业务到期收益率!G49</f>
        <v>0</v>
      </c>
      <c r="AW50" s="92">
        <f>存量业务到期收益率!H49</f>
        <v>0</v>
      </c>
      <c r="AX50" s="92">
        <f>存量业务到期收益率!I49</f>
        <v>0</v>
      </c>
      <c r="AY50" s="92">
        <f>存量业务到期收益率!J49</f>
        <v>0</v>
      </c>
      <c r="AZ50" s="92">
        <f>存量业务到期收益率!K49</f>
        <v>0</v>
      </c>
      <c r="BA50" s="92">
        <f>存量业务到期收益率!L49</f>
        <v>0</v>
      </c>
      <c r="BB50" s="92">
        <f>存量业务到期收益率!M49</f>
        <v>0</v>
      </c>
      <c r="BC50" s="92">
        <f>存量业务到期收益率!N49</f>
        <v>0</v>
      </c>
      <c r="BD50" s="92">
        <f>存量业务到期收益率!O49</f>
        <v>0</v>
      </c>
      <c r="BE50" s="92">
        <f>存量业务到期收益率!P49</f>
        <v>0</v>
      </c>
      <c r="BF50" s="92">
        <f>存量业务到期收益率!Q49</f>
        <v>0</v>
      </c>
      <c r="BG50" s="92">
        <f>存量业务到期收益率!R49</f>
        <v>0</v>
      </c>
      <c r="BH50" s="92">
        <f>存量业务到期收益率!S49</f>
        <v>0</v>
      </c>
      <c r="BI50" s="92">
        <f>存量业务到期收益率!T49</f>
        <v>0</v>
      </c>
      <c r="BJ50" s="92">
        <f>存量业务到期收益率!U49</f>
        <v>0</v>
      </c>
      <c r="BK50" s="92">
        <f>存量业务到期收益率!V49</f>
        <v>0</v>
      </c>
      <c r="BL50" s="92">
        <f>存量业务到期收益率!W49</f>
        <v>0</v>
      </c>
      <c r="BM50" s="92">
        <f>存量业务到期收益率!X49</f>
        <v>0</v>
      </c>
      <c r="BN50" s="92">
        <f>存量业务到期收益率!Y49</f>
        <v>0</v>
      </c>
      <c r="BO50" s="92">
        <f>存量业务到期收益率!Z49</f>
        <v>0</v>
      </c>
      <c r="BP50" s="92">
        <f>存量业务到期收益率!AA49</f>
        <v>0</v>
      </c>
      <c r="BQ50" s="92">
        <f>存量业务到期收益率!AB49</f>
        <v>0</v>
      </c>
      <c r="BR50" s="92">
        <f>存量业务到期收益率!AC49</f>
        <v>0</v>
      </c>
      <c r="BS50" s="92">
        <f>存量业务到期收益率!AD49</f>
        <v>0</v>
      </c>
      <c r="BT50" s="92">
        <f>存量业务到期收益率!AE49</f>
        <v>0</v>
      </c>
      <c r="BU50" s="92">
        <f>存量业务到期收益率!AF49</f>
        <v>0</v>
      </c>
      <c r="BV50" s="92">
        <f>存量业务到期收益率!AG49</f>
        <v>0</v>
      </c>
      <c r="BW50" s="92">
        <f>存量业务到期收益率!AH49</f>
        <v>0</v>
      </c>
      <c r="BX50" s="92">
        <f>存量业务到期收益率!AI49</f>
        <v>0</v>
      </c>
      <c r="BY50" s="92">
        <f>存量业务到期收益率!AJ49</f>
        <v>0</v>
      </c>
      <c r="BZ50" s="92">
        <f>存量业务到期收益率!AK49</f>
        <v>0</v>
      </c>
      <c r="CA50" s="92">
        <f>存量业务到期收益率!AL49</f>
        <v>0</v>
      </c>
      <c r="CB50" s="92">
        <f>存量业务到期收益率!AM49</f>
        <v>0</v>
      </c>
      <c r="CC50" s="92">
        <f>存量业务到期收益率!AN49</f>
        <v>0</v>
      </c>
      <c r="CD50" s="92">
        <f>存量业务到期收益率!AO49</f>
        <v>0</v>
      </c>
      <c r="CE50" s="92">
        <f>存量业务到期收益率!AP49</f>
        <v>0</v>
      </c>
      <c r="CF50" s="92">
        <f>存量业务到期收益率!AQ49</f>
        <v>0</v>
      </c>
      <c r="CH50" s="92">
        <f>B50*AR50/100/12*0.5+SUMPRODUCT(C50:$AP50,AS50:$CF50)/100/12</f>
        <v>0.45792925291800218</v>
      </c>
      <c r="CI50" s="92">
        <f>C50*AS50/100/12*0.5+SUMPRODUCT(D50:$AP50,AT50:$CF50)/100/12</f>
        <v>6.0654170625000066E-2</v>
      </c>
      <c r="CJ50" s="92">
        <f>D50*AT50/100/12*0.5+SUMPRODUCT(E50:$AP50,AU50:$CF50)/100/12</f>
        <v>0</v>
      </c>
      <c r="CK50" s="92">
        <f>E50*AU50/100/12*0.5+SUMPRODUCT(F50:$AP50,AV50:$CF50)/100/12</f>
        <v>0</v>
      </c>
      <c r="CL50" s="92">
        <f>F50*AV50/100/12*0.5+SUMPRODUCT(G50:$AP50,AW50:$CF50)/100/12</f>
        <v>0</v>
      </c>
      <c r="CM50" s="92">
        <f>G50*AW50/100/12*0.5+SUMPRODUCT(H50:$AP50,AX50:$CF50)/100/12</f>
        <v>0</v>
      </c>
      <c r="CN50" s="92">
        <f>H50*AX50/100/12*0.5+SUMPRODUCT(I50:$AP50,AY50:$CF50)/100/12</f>
        <v>0</v>
      </c>
      <c r="CO50" s="92">
        <f>I50*AY50/100/12*0.5+SUMPRODUCT(J50:$AP50,AZ50:$CF50)/100/12</f>
        <v>0</v>
      </c>
      <c r="CP50" s="92">
        <f>J50*AZ50/100/12*0.5+SUMPRODUCT(K50:$AP50,BA50:$CF50)/100/12</f>
        <v>0</v>
      </c>
      <c r="CQ50" s="92">
        <f>K50*BA50/100/12*0.5+SUMPRODUCT(L50:$AP50,BB50:$CF50)/100/12</f>
        <v>0</v>
      </c>
      <c r="CR50" s="92">
        <f>L50*BB50/100/12*0.5+SUMPRODUCT(M50:$AP50,BC50:$CF50)/100/12</f>
        <v>0</v>
      </c>
      <c r="CS50" s="92">
        <f>M50*BC50/100/12*0.5+SUMPRODUCT(N50:$AP50,BD50:$CF50)/100/12</f>
        <v>0</v>
      </c>
      <c r="CT50" s="92">
        <f>N50*BD50/100/12*0.5+SUMPRODUCT(O50:$AP50,BE50:$CF50)/100/12</f>
        <v>0</v>
      </c>
      <c r="CU50" s="92">
        <f>O50*BE50/100/12*0.5+SUMPRODUCT(P50:$AP50,BF50:$CF50)/100/12</f>
        <v>0</v>
      </c>
      <c r="CV50" s="92">
        <f>P50*BF50/100/12*0.5+SUMPRODUCT(Q50:$AP50,BG50:$CF50)/100/12</f>
        <v>0</v>
      </c>
      <c r="CW50" s="92">
        <f>Q50*BG50/100/12*0.5+SUMPRODUCT(R50:$AP50,BH50:$CF50)/100/12</f>
        <v>0</v>
      </c>
      <c r="CX50" s="92">
        <f>R50*BH50/100/12*0.5+SUMPRODUCT(S50:$AP50,BI50:$CF50)/100/12</f>
        <v>0</v>
      </c>
      <c r="CY50" s="92">
        <f>S50*BI50/100/12*0.5+SUMPRODUCT(T50:$AP50,BJ50:$CF50)/100/12</f>
        <v>0</v>
      </c>
      <c r="CZ50" s="92">
        <f>T50*BJ50/100/12*0.5+SUMPRODUCT(U50:$AP50,BK50:$CF50)/100/12</f>
        <v>0</v>
      </c>
      <c r="DA50" s="92">
        <f>U50*BK50/100/12*0.5+SUMPRODUCT(V50:$AP50,BL50:$CF50)/100/12</f>
        <v>0</v>
      </c>
      <c r="DB50" s="92">
        <f>V50*BL50/100/12*0.5+SUMPRODUCT(W50:$AP50,BM50:$CF50)/100/12</f>
        <v>0</v>
      </c>
      <c r="DC50" s="92">
        <f>W50*BM50/100/12*0.5+SUMPRODUCT(X50:$AP50,BN50:$CF50)/100/12</f>
        <v>0</v>
      </c>
      <c r="DD50" s="92">
        <f>X50*BN50/100/12*0.5+SUMPRODUCT(Y50:$AP50,BO50:$CF50)/100/12</f>
        <v>0</v>
      </c>
      <c r="DE50" s="92">
        <f>Y50*BO50/100/12*0.5+SUMPRODUCT(Z50:$AP50,BP50:$CF50)/100/12</f>
        <v>0</v>
      </c>
      <c r="DF50" s="92">
        <f>Z50*BP50/100/12*0.5+SUMPRODUCT(AA50:$AP50,BQ50:$CF50)/100/12</f>
        <v>0</v>
      </c>
      <c r="DG50" s="92">
        <f>AA50*BQ50/100/12*0.5+SUMPRODUCT(AB50:$AP50,BR50:$CF50)/100/12</f>
        <v>0</v>
      </c>
      <c r="DH50" s="92">
        <f>AB50*BR50/100/12*0.5+SUMPRODUCT(AC50:$AP50,BS50:$CF50)/100/12</f>
        <v>0</v>
      </c>
      <c r="DI50" s="92">
        <f>AC50*BS50/100/12*0.5+SUMPRODUCT(AD50:$AP50,BT50:$CF50)/100/12</f>
        <v>0</v>
      </c>
      <c r="DJ50" s="92">
        <f>AD50*BT50/100/12*0.5+SUMPRODUCT(AE50:$AP50,BU50:$CF50)/100/12</f>
        <v>0</v>
      </c>
      <c r="DK50" s="92">
        <f>AE50*BU50/100/12*0.5+SUMPRODUCT(AF50:$AP50,BV50:$CF50)/100/12</f>
        <v>0</v>
      </c>
      <c r="DL50" s="92">
        <f>AF50*BV50/100/12*0.5+SUMPRODUCT(AG50:$AP50,BW50:$CF50)/100/12</f>
        <v>0</v>
      </c>
      <c r="DM50" s="92">
        <f>AG50*BW50/100/12*0.5+SUMPRODUCT(AH50:$AP50,BX50:$CF50)/100/12</f>
        <v>0</v>
      </c>
      <c r="DN50" s="92">
        <f>AH50*BX50/100/12*0.5+SUMPRODUCT(AI50:$AP50,BY50:$CF50)/100/12</f>
        <v>0</v>
      </c>
      <c r="DO50" s="92">
        <f>AI50*BY50/100/12*0.5+SUMPRODUCT(AJ50:$AP50,BZ50:$CF50)/100/12</f>
        <v>0</v>
      </c>
      <c r="DP50" s="92">
        <f>AJ50*BZ50/100/12*0.5+SUMPRODUCT(AK50:$AP50,CA50:$CF50)/100/12</f>
        <v>0</v>
      </c>
      <c r="DQ50" s="92">
        <f>AK50*CA50/100/12*0.5+SUMPRODUCT(AL50:$AP50,CB50:$CF50)/100/12</f>
        <v>0</v>
      </c>
      <c r="DR50" s="92">
        <f>AL50*CB50/100/12*0.5+SUMPRODUCT(AM50:$AP50,CC50:$CF50)/100/12</f>
        <v>0</v>
      </c>
      <c r="DS50" s="92">
        <f>AM50*CC50/100/12*0.5+SUMPRODUCT(AN50:$AP50,CD50:$CF50)/100/12</f>
        <v>0</v>
      </c>
      <c r="DT50" s="92">
        <f>AN50*CD50/100/12*0.5+SUMPRODUCT(AO50:$AP50,CE50:$CF50)/100/12</f>
        <v>0</v>
      </c>
      <c r="DU50" s="92">
        <f>AO50*CE50/100/12*0.5+SUMPRODUCT(AP50:$AP50,CF50:$CF50)/100/12</f>
        <v>0</v>
      </c>
    </row>
    <row r="51" spans="1:125" ht="16.5">
      <c r="A51" s="17" t="str">
        <f>存量业务到期结构!B50</f>
        <v>卖出回购票据</v>
      </c>
      <c r="B51" s="92">
        <f>存量业务到期结构!F50</f>
        <v>76.0656179068</v>
      </c>
      <c r="C51" s="92">
        <f>存量业务到期结构!G50</f>
        <v>71.5617258897</v>
      </c>
      <c r="D51" s="92">
        <f>存量业务到期结构!H50</f>
        <v>5.1871039699999999</v>
      </c>
      <c r="E51" s="92">
        <f>存量业务到期结构!I50</f>
        <v>0</v>
      </c>
      <c r="F51" s="92">
        <f>存量业务到期结构!J50</f>
        <v>0</v>
      </c>
      <c r="G51" s="92">
        <f>存量业务到期结构!K50</f>
        <v>1.848036</v>
      </c>
      <c r="H51" s="92">
        <f>存量业务到期结构!L50</f>
        <v>0</v>
      </c>
      <c r="I51" s="92">
        <f>存量业务到期结构!M50</f>
        <v>0</v>
      </c>
      <c r="J51" s="92">
        <f>存量业务到期结构!N50</f>
        <v>0</v>
      </c>
      <c r="K51" s="92">
        <f>存量业务到期结构!O50</f>
        <v>0</v>
      </c>
      <c r="L51" s="92">
        <f>存量业务到期结构!P50</f>
        <v>0</v>
      </c>
      <c r="M51" s="92">
        <f>存量业务到期结构!Q50</f>
        <v>0</v>
      </c>
      <c r="N51" s="92">
        <f>存量业务到期结构!R50</f>
        <v>0</v>
      </c>
      <c r="O51" s="92">
        <f>存量业务到期结构!S50</f>
        <v>0</v>
      </c>
      <c r="P51" s="92">
        <f>存量业务到期结构!T50</f>
        <v>0</v>
      </c>
      <c r="Q51" s="92">
        <f>存量业务到期结构!U50</f>
        <v>0</v>
      </c>
      <c r="R51" s="92">
        <f>存量业务到期结构!V50</f>
        <v>0</v>
      </c>
      <c r="S51" s="92">
        <f>存量业务到期结构!W50</f>
        <v>0</v>
      </c>
      <c r="T51" s="92">
        <f>存量业务到期结构!X50</f>
        <v>0</v>
      </c>
      <c r="U51" s="92">
        <f>存量业务到期结构!Y50</f>
        <v>0</v>
      </c>
      <c r="V51" s="92">
        <f>存量业务到期结构!Z50</f>
        <v>0</v>
      </c>
      <c r="W51" s="92">
        <f>存量业务到期结构!AA50</f>
        <v>0</v>
      </c>
      <c r="X51" s="92">
        <f>存量业务到期结构!AB50</f>
        <v>0</v>
      </c>
      <c r="Y51" s="92">
        <f>存量业务到期结构!AC50</f>
        <v>0</v>
      </c>
      <c r="Z51" s="92">
        <f>存量业务到期结构!AD50</f>
        <v>0</v>
      </c>
      <c r="AA51" s="92">
        <f>存量业务到期结构!AE50</f>
        <v>0</v>
      </c>
      <c r="AB51" s="92">
        <f>存量业务到期结构!AF50</f>
        <v>0</v>
      </c>
      <c r="AC51" s="92">
        <f>存量业务到期结构!AG50</f>
        <v>0</v>
      </c>
      <c r="AD51" s="92">
        <f>存量业务到期结构!AH50</f>
        <v>0</v>
      </c>
      <c r="AE51" s="92">
        <f>存量业务到期结构!AI50</f>
        <v>0</v>
      </c>
      <c r="AF51" s="92">
        <f>存量业务到期结构!AJ50</f>
        <v>0</v>
      </c>
      <c r="AG51" s="92">
        <f>存量业务到期结构!AK50</f>
        <v>0</v>
      </c>
      <c r="AH51" s="92">
        <f>存量业务到期结构!AL50</f>
        <v>0</v>
      </c>
      <c r="AI51" s="92">
        <f>存量业务到期结构!AM50</f>
        <v>0</v>
      </c>
      <c r="AJ51" s="92">
        <f>存量业务到期结构!AN50</f>
        <v>0</v>
      </c>
      <c r="AK51" s="92">
        <f>存量业务到期结构!AO50</f>
        <v>0</v>
      </c>
      <c r="AL51" s="92">
        <f>存量业务到期结构!AP50</f>
        <v>0</v>
      </c>
      <c r="AM51" s="92">
        <f>存量业务到期结构!AQ50</f>
        <v>0</v>
      </c>
      <c r="AN51" s="92">
        <f>存量业务到期结构!AR50</f>
        <v>0</v>
      </c>
      <c r="AO51" s="92">
        <f>存量业务到期结构!AS50</f>
        <v>0</v>
      </c>
      <c r="AP51" s="92">
        <f>存量业务到期结构!AT50</f>
        <v>0</v>
      </c>
      <c r="AR51" s="92">
        <f>存量业务到期收益率!C50</f>
        <v>2.8891455192698596</v>
      </c>
      <c r="AS51" s="92">
        <f>存量业务到期收益率!D50</f>
        <v>2.9440624660975798</v>
      </c>
      <c r="AT51" s="92">
        <f>存量业务到期收益率!E50</f>
        <v>3.00379691637451</v>
      </c>
      <c r="AU51" s="92">
        <f>存量业务到期收益率!F50</f>
        <v>0</v>
      </c>
      <c r="AV51" s="92">
        <f>存量业务到期收益率!G50</f>
        <v>0</v>
      </c>
      <c r="AW51" s="92">
        <f>存量业务到期收益率!H50</f>
        <v>4.3358760000000007</v>
      </c>
      <c r="AX51" s="92">
        <f>存量业务到期收益率!I50</f>
        <v>0</v>
      </c>
      <c r="AY51" s="92">
        <f>存量业务到期收益率!J50</f>
        <v>0</v>
      </c>
      <c r="AZ51" s="92">
        <f>存量业务到期收益率!K50</f>
        <v>0</v>
      </c>
      <c r="BA51" s="92">
        <f>存量业务到期收益率!L50</f>
        <v>0</v>
      </c>
      <c r="BB51" s="92">
        <f>存量业务到期收益率!M50</f>
        <v>0</v>
      </c>
      <c r="BC51" s="92">
        <f>存量业务到期收益率!N50</f>
        <v>0</v>
      </c>
      <c r="BD51" s="92">
        <f>存量业务到期收益率!O50</f>
        <v>0</v>
      </c>
      <c r="BE51" s="92">
        <f>存量业务到期收益率!P50</f>
        <v>0</v>
      </c>
      <c r="BF51" s="92">
        <f>存量业务到期收益率!Q50</f>
        <v>0</v>
      </c>
      <c r="BG51" s="92">
        <f>存量业务到期收益率!R50</f>
        <v>0</v>
      </c>
      <c r="BH51" s="92">
        <f>存量业务到期收益率!S50</f>
        <v>0</v>
      </c>
      <c r="BI51" s="92">
        <f>存量业务到期收益率!T50</f>
        <v>0</v>
      </c>
      <c r="BJ51" s="92">
        <f>存量业务到期收益率!U50</f>
        <v>0</v>
      </c>
      <c r="BK51" s="92">
        <f>存量业务到期收益率!V50</f>
        <v>0</v>
      </c>
      <c r="BL51" s="92">
        <f>存量业务到期收益率!W50</f>
        <v>0</v>
      </c>
      <c r="BM51" s="92">
        <f>存量业务到期收益率!X50</f>
        <v>0</v>
      </c>
      <c r="BN51" s="92">
        <f>存量业务到期收益率!Y50</f>
        <v>0</v>
      </c>
      <c r="BO51" s="92">
        <f>存量业务到期收益率!Z50</f>
        <v>0</v>
      </c>
      <c r="BP51" s="92">
        <f>存量业务到期收益率!AA50</f>
        <v>0</v>
      </c>
      <c r="BQ51" s="92">
        <f>存量业务到期收益率!AB50</f>
        <v>0</v>
      </c>
      <c r="BR51" s="92">
        <f>存量业务到期收益率!AC50</f>
        <v>0</v>
      </c>
      <c r="BS51" s="92">
        <f>存量业务到期收益率!AD50</f>
        <v>0</v>
      </c>
      <c r="BT51" s="92">
        <f>存量业务到期收益率!AE50</f>
        <v>0</v>
      </c>
      <c r="BU51" s="92">
        <f>存量业务到期收益率!AF50</f>
        <v>0</v>
      </c>
      <c r="BV51" s="92">
        <f>存量业务到期收益率!AG50</f>
        <v>0</v>
      </c>
      <c r="BW51" s="92">
        <f>存量业务到期收益率!AH50</f>
        <v>0</v>
      </c>
      <c r="BX51" s="92">
        <f>存量业务到期收益率!AI50</f>
        <v>0</v>
      </c>
      <c r="BY51" s="92">
        <f>存量业务到期收益率!AJ50</f>
        <v>0</v>
      </c>
      <c r="BZ51" s="92">
        <f>存量业务到期收益率!AK50</f>
        <v>0</v>
      </c>
      <c r="CA51" s="92">
        <f>存量业务到期收益率!AL50</f>
        <v>0</v>
      </c>
      <c r="CB51" s="92">
        <f>存量业务到期收益率!AM50</f>
        <v>0</v>
      </c>
      <c r="CC51" s="92">
        <f>存量业务到期收益率!AN50</f>
        <v>0</v>
      </c>
      <c r="CD51" s="92">
        <f>存量业务到期收益率!AO50</f>
        <v>0</v>
      </c>
      <c r="CE51" s="92">
        <f>存量业务到期收益率!AP50</f>
        <v>0</v>
      </c>
      <c r="CF51" s="92">
        <f>存量业务到期收益率!AQ50</f>
        <v>0</v>
      </c>
      <c r="CH51" s="92">
        <f>B51*AR51/100/12*0.5+SUMPRODUCT(C51:$AP51,AS51:$CF51)/100/12</f>
        <v>0.28679864385293952</v>
      </c>
      <c r="CI51" s="92">
        <f>C51*AS51/100/12*0.5+SUMPRODUCT(D51:$AP51,AT51:$CF51)/100/12</f>
        <v>0.10744579787504216</v>
      </c>
      <c r="CJ51" s="92">
        <f>D51*AT51/100/12*0.5+SUMPRODUCT(E51:$AP51,AU51:$CF51)/100/12</f>
        <v>1.3169465328779991E-2</v>
      </c>
      <c r="CK51" s="92">
        <f>E51*AU51/100/12*0.5+SUMPRODUCT(F51:$AP51,AV51:$CF51)/100/12</f>
        <v>6.677379116280001E-3</v>
      </c>
      <c r="CL51" s="92">
        <f>F51*AV51/100/12*0.5+SUMPRODUCT(G51:$AP51,AW51:$CF51)/100/12</f>
        <v>6.677379116280001E-3</v>
      </c>
      <c r="CM51" s="92">
        <f>G51*AW51/100/12*0.5+SUMPRODUCT(H51:$AP51,AX51:$CF51)/100/12</f>
        <v>3.3386895581400005E-3</v>
      </c>
      <c r="CN51" s="92">
        <f>H51*AX51/100/12*0.5+SUMPRODUCT(I51:$AP51,AY51:$CF51)/100/12</f>
        <v>0</v>
      </c>
      <c r="CO51" s="92">
        <f>I51*AY51/100/12*0.5+SUMPRODUCT(J51:$AP51,AZ51:$CF51)/100/12</f>
        <v>0</v>
      </c>
      <c r="CP51" s="92">
        <f>J51*AZ51/100/12*0.5+SUMPRODUCT(K51:$AP51,BA51:$CF51)/100/12</f>
        <v>0</v>
      </c>
      <c r="CQ51" s="92">
        <f>K51*BA51/100/12*0.5+SUMPRODUCT(L51:$AP51,BB51:$CF51)/100/12</f>
        <v>0</v>
      </c>
      <c r="CR51" s="92">
        <f>L51*BB51/100/12*0.5+SUMPRODUCT(M51:$AP51,BC51:$CF51)/100/12</f>
        <v>0</v>
      </c>
      <c r="CS51" s="92">
        <f>M51*BC51/100/12*0.5+SUMPRODUCT(N51:$AP51,BD51:$CF51)/100/12</f>
        <v>0</v>
      </c>
      <c r="CT51" s="92">
        <f>N51*BD51/100/12*0.5+SUMPRODUCT(O51:$AP51,BE51:$CF51)/100/12</f>
        <v>0</v>
      </c>
      <c r="CU51" s="92">
        <f>O51*BE51/100/12*0.5+SUMPRODUCT(P51:$AP51,BF51:$CF51)/100/12</f>
        <v>0</v>
      </c>
      <c r="CV51" s="92">
        <f>P51*BF51/100/12*0.5+SUMPRODUCT(Q51:$AP51,BG51:$CF51)/100/12</f>
        <v>0</v>
      </c>
      <c r="CW51" s="92">
        <f>Q51*BG51/100/12*0.5+SUMPRODUCT(R51:$AP51,BH51:$CF51)/100/12</f>
        <v>0</v>
      </c>
      <c r="CX51" s="92">
        <f>R51*BH51/100/12*0.5+SUMPRODUCT(S51:$AP51,BI51:$CF51)/100/12</f>
        <v>0</v>
      </c>
      <c r="CY51" s="92">
        <f>S51*BI51/100/12*0.5+SUMPRODUCT(T51:$AP51,BJ51:$CF51)/100/12</f>
        <v>0</v>
      </c>
      <c r="CZ51" s="92">
        <f>T51*BJ51/100/12*0.5+SUMPRODUCT(U51:$AP51,BK51:$CF51)/100/12</f>
        <v>0</v>
      </c>
      <c r="DA51" s="92">
        <f>U51*BK51/100/12*0.5+SUMPRODUCT(V51:$AP51,BL51:$CF51)/100/12</f>
        <v>0</v>
      </c>
      <c r="DB51" s="92">
        <f>V51*BL51/100/12*0.5+SUMPRODUCT(W51:$AP51,BM51:$CF51)/100/12</f>
        <v>0</v>
      </c>
      <c r="DC51" s="92">
        <f>W51*BM51/100/12*0.5+SUMPRODUCT(X51:$AP51,BN51:$CF51)/100/12</f>
        <v>0</v>
      </c>
      <c r="DD51" s="92">
        <f>X51*BN51/100/12*0.5+SUMPRODUCT(Y51:$AP51,BO51:$CF51)/100/12</f>
        <v>0</v>
      </c>
      <c r="DE51" s="92">
        <f>Y51*BO51/100/12*0.5+SUMPRODUCT(Z51:$AP51,BP51:$CF51)/100/12</f>
        <v>0</v>
      </c>
      <c r="DF51" s="92">
        <f>Z51*BP51/100/12*0.5+SUMPRODUCT(AA51:$AP51,BQ51:$CF51)/100/12</f>
        <v>0</v>
      </c>
      <c r="DG51" s="92">
        <f>AA51*BQ51/100/12*0.5+SUMPRODUCT(AB51:$AP51,BR51:$CF51)/100/12</f>
        <v>0</v>
      </c>
      <c r="DH51" s="92">
        <f>AB51*BR51/100/12*0.5+SUMPRODUCT(AC51:$AP51,BS51:$CF51)/100/12</f>
        <v>0</v>
      </c>
      <c r="DI51" s="92">
        <f>AC51*BS51/100/12*0.5+SUMPRODUCT(AD51:$AP51,BT51:$CF51)/100/12</f>
        <v>0</v>
      </c>
      <c r="DJ51" s="92">
        <f>AD51*BT51/100/12*0.5+SUMPRODUCT(AE51:$AP51,BU51:$CF51)/100/12</f>
        <v>0</v>
      </c>
      <c r="DK51" s="92">
        <f>AE51*BU51/100/12*0.5+SUMPRODUCT(AF51:$AP51,BV51:$CF51)/100/12</f>
        <v>0</v>
      </c>
      <c r="DL51" s="92">
        <f>AF51*BV51/100/12*0.5+SUMPRODUCT(AG51:$AP51,BW51:$CF51)/100/12</f>
        <v>0</v>
      </c>
      <c r="DM51" s="92">
        <f>AG51*BW51/100/12*0.5+SUMPRODUCT(AH51:$AP51,BX51:$CF51)/100/12</f>
        <v>0</v>
      </c>
      <c r="DN51" s="92">
        <f>AH51*BX51/100/12*0.5+SUMPRODUCT(AI51:$AP51,BY51:$CF51)/100/12</f>
        <v>0</v>
      </c>
      <c r="DO51" s="92">
        <f>AI51*BY51/100/12*0.5+SUMPRODUCT(AJ51:$AP51,BZ51:$CF51)/100/12</f>
        <v>0</v>
      </c>
      <c r="DP51" s="92">
        <f>AJ51*BZ51/100/12*0.5+SUMPRODUCT(AK51:$AP51,CA51:$CF51)/100/12</f>
        <v>0</v>
      </c>
      <c r="DQ51" s="92">
        <f>AK51*CA51/100/12*0.5+SUMPRODUCT(AL51:$AP51,CB51:$CF51)/100/12</f>
        <v>0</v>
      </c>
      <c r="DR51" s="92">
        <f>AL51*CB51/100/12*0.5+SUMPRODUCT(AM51:$AP51,CC51:$CF51)/100/12</f>
        <v>0</v>
      </c>
      <c r="DS51" s="92">
        <f>AM51*CC51/100/12*0.5+SUMPRODUCT(AN51:$AP51,CD51:$CF51)/100/12</f>
        <v>0</v>
      </c>
      <c r="DT51" s="92">
        <f>AN51*CD51/100/12*0.5+SUMPRODUCT(AO51:$AP51,CE51:$CF51)/100/12</f>
        <v>0</v>
      </c>
      <c r="DU51" s="92">
        <f>AO51*CE51/100/12*0.5+SUMPRODUCT(AP51:$AP51,CF51:$CF51)/100/12</f>
        <v>0</v>
      </c>
    </row>
    <row r="52" spans="1:125" ht="15">
      <c r="A52" s="15" t="str">
        <f>存量业务到期结构!B51</f>
        <v>应付债券</v>
      </c>
      <c r="B52" s="75"/>
      <c r="C52" s="75"/>
      <c r="D52" s="75"/>
      <c r="E52" s="75"/>
      <c r="F52" s="75"/>
      <c r="G52" s="75"/>
      <c r="H52" s="75"/>
      <c r="I52" s="75"/>
      <c r="J52" s="75"/>
      <c r="K52" s="75"/>
      <c r="L52" s="75"/>
      <c r="M52" s="75"/>
      <c r="N52" s="75"/>
      <c r="O52" s="75"/>
      <c r="P52" s="75"/>
      <c r="Q52" s="75"/>
      <c r="R52" s="75"/>
      <c r="S52" s="75"/>
      <c r="T52" s="75"/>
      <c r="U52" s="75"/>
      <c r="V52" s="75"/>
      <c r="W52" s="75"/>
      <c r="X52" s="75"/>
      <c r="Y52" s="75"/>
      <c r="Z52" s="75"/>
      <c r="AA52" s="75"/>
      <c r="AB52" s="75"/>
      <c r="AC52" s="75"/>
      <c r="AD52" s="75"/>
      <c r="AE52" s="75"/>
      <c r="AF52" s="75"/>
      <c r="AG52" s="75"/>
      <c r="AH52" s="75"/>
      <c r="AI52" s="75"/>
      <c r="AJ52" s="75"/>
      <c r="AK52" s="75"/>
      <c r="AL52" s="75"/>
      <c r="AM52" s="75"/>
      <c r="AN52" s="75"/>
      <c r="AO52" s="75"/>
      <c r="AP52" s="75"/>
      <c r="AR52" s="75"/>
      <c r="AS52" s="75"/>
      <c r="AT52" s="75"/>
      <c r="AU52" s="75"/>
      <c r="AV52" s="75"/>
      <c r="AW52" s="75"/>
      <c r="AX52" s="75"/>
      <c r="AY52" s="75"/>
      <c r="AZ52" s="75"/>
      <c r="BA52" s="75"/>
      <c r="BB52" s="75"/>
      <c r="BC52" s="75"/>
      <c r="BD52" s="75"/>
      <c r="BE52" s="75"/>
      <c r="BF52" s="75"/>
      <c r="BG52" s="75"/>
      <c r="BH52" s="75"/>
      <c r="BI52" s="75"/>
      <c r="BJ52" s="75"/>
      <c r="BK52" s="75"/>
      <c r="BL52" s="75"/>
      <c r="BM52" s="75"/>
      <c r="BN52" s="75"/>
      <c r="BO52" s="75"/>
      <c r="BP52" s="75"/>
      <c r="BQ52" s="75"/>
      <c r="BR52" s="75"/>
      <c r="BS52" s="75"/>
      <c r="BT52" s="75"/>
      <c r="BU52" s="75"/>
      <c r="BV52" s="75"/>
      <c r="BW52" s="75"/>
      <c r="BX52" s="75"/>
      <c r="BY52" s="75"/>
      <c r="BZ52" s="75"/>
      <c r="CA52" s="75"/>
      <c r="CB52" s="75"/>
      <c r="CC52" s="75"/>
      <c r="CD52" s="75"/>
      <c r="CE52" s="75"/>
      <c r="CF52" s="75"/>
      <c r="CH52" s="75">
        <f>SUM(CH53:CH55)</f>
        <v>11.971645954</v>
      </c>
      <c r="CI52" s="75">
        <f t="shared" ref="CI52:DU52" si="26">SUM(CI53:CI55)</f>
        <v>11.401712995124999</v>
      </c>
      <c r="CJ52" s="75">
        <f t="shared" si="26"/>
        <v>10.743899316833335</v>
      </c>
      <c r="CK52" s="75">
        <f t="shared" si="26"/>
        <v>9.7927408360833326</v>
      </c>
      <c r="CL52" s="75">
        <f t="shared" si="26"/>
        <v>8.4494688035416665</v>
      </c>
      <c r="CM52" s="75">
        <f t="shared" si="26"/>
        <v>7.1851591993750006</v>
      </c>
      <c r="CN52" s="75">
        <f t="shared" si="26"/>
        <v>6.4454422085833336</v>
      </c>
      <c r="CO52" s="75">
        <f t="shared" si="26"/>
        <v>5.8107976181666654</v>
      </c>
      <c r="CP52" s="75">
        <f t="shared" si="26"/>
        <v>5.0707753378750002</v>
      </c>
      <c r="CQ52" s="75">
        <f t="shared" si="26"/>
        <v>4.6191393618749998</v>
      </c>
      <c r="CR52" s="75">
        <f t="shared" si="26"/>
        <v>4.544940725</v>
      </c>
      <c r="CS52" s="75">
        <f t="shared" si="26"/>
        <v>4.2336995294166666</v>
      </c>
      <c r="CT52" s="75">
        <f t="shared" si="26"/>
        <v>3.9597083333333329</v>
      </c>
      <c r="CU52" s="75">
        <f t="shared" si="26"/>
        <v>3.9459374999999999</v>
      </c>
      <c r="CV52" s="75">
        <f t="shared" si="26"/>
        <v>3.9321666666666664</v>
      </c>
      <c r="CW52" s="75">
        <f t="shared" si="26"/>
        <v>3.9321666666666664</v>
      </c>
      <c r="CX52" s="75">
        <f t="shared" si="26"/>
        <v>3.9321666666666664</v>
      </c>
      <c r="CY52" s="75">
        <f t="shared" si="26"/>
        <v>3.6171666666666664</v>
      </c>
      <c r="CZ52" s="75">
        <f t="shared" si="26"/>
        <v>3.3021666666666665</v>
      </c>
      <c r="DA52" s="75">
        <f t="shared" si="26"/>
        <v>3.3021666666666665</v>
      </c>
      <c r="DB52" s="75">
        <f t="shared" si="26"/>
        <v>1.6510833333333332</v>
      </c>
      <c r="DC52" s="75">
        <f t="shared" si="26"/>
        <v>0</v>
      </c>
      <c r="DD52" s="75">
        <f t="shared" si="26"/>
        <v>0</v>
      </c>
      <c r="DE52" s="75">
        <f t="shared" si="26"/>
        <v>0</v>
      </c>
      <c r="DF52" s="75">
        <f t="shared" si="26"/>
        <v>0</v>
      </c>
      <c r="DG52" s="75">
        <f t="shared" si="26"/>
        <v>0</v>
      </c>
      <c r="DH52" s="75">
        <f t="shared" si="26"/>
        <v>0</v>
      </c>
      <c r="DI52" s="75">
        <f t="shared" si="26"/>
        <v>0</v>
      </c>
      <c r="DJ52" s="75">
        <f t="shared" si="26"/>
        <v>0</v>
      </c>
      <c r="DK52" s="75">
        <f t="shared" si="26"/>
        <v>0</v>
      </c>
      <c r="DL52" s="75">
        <f t="shared" si="26"/>
        <v>0</v>
      </c>
      <c r="DM52" s="75">
        <f t="shared" si="26"/>
        <v>0</v>
      </c>
      <c r="DN52" s="75">
        <f t="shared" si="26"/>
        <v>0</v>
      </c>
      <c r="DO52" s="75">
        <f t="shared" si="26"/>
        <v>0</v>
      </c>
      <c r="DP52" s="75">
        <f t="shared" si="26"/>
        <v>0</v>
      </c>
      <c r="DQ52" s="75">
        <f t="shared" si="26"/>
        <v>0</v>
      </c>
      <c r="DR52" s="75">
        <f t="shared" si="26"/>
        <v>0</v>
      </c>
      <c r="DS52" s="75">
        <f t="shared" si="26"/>
        <v>0</v>
      </c>
      <c r="DT52" s="75">
        <f t="shared" si="26"/>
        <v>0</v>
      </c>
      <c r="DU52" s="75">
        <f t="shared" si="26"/>
        <v>0</v>
      </c>
    </row>
    <row r="53" spans="1:125" ht="16.5">
      <c r="A53" s="17" t="str">
        <f>存量业务到期结构!B52</f>
        <v>次级定期债券</v>
      </c>
      <c r="B53" s="92">
        <f>存量业务到期结构!F52</f>
        <v>0</v>
      </c>
      <c r="C53" s="92">
        <f>存量业务到期结构!G52</f>
        <v>0</v>
      </c>
      <c r="D53" s="92">
        <f>存量业务到期结构!H52</f>
        <v>0</v>
      </c>
      <c r="E53" s="92">
        <f>存量业务到期结构!I52</f>
        <v>0</v>
      </c>
      <c r="F53" s="92">
        <f>存量业务到期结构!J52</f>
        <v>0</v>
      </c>
      <c r="G53" s="92">
        <f>存量业务到期结构!K52</f>
        <v>0</v>
      </c>
      <c r="H53" s="92">
        <f>存量业务到期结构!L52</f>
        <v>0</v>
      </c>
      <c r="I53" s="92">
        <f>存量业务到期结构!M52</f>
        <v>0</v>
      </c>
      <c r="J53" s="92">
        <f>存量业务到期结构!N52</f>
        <v>0</v>
      </c>
      <c r="K53" s="92">
        <f>存量业务到期结构!O52</f>
        <v>0</v>
      </c>
      <c r="L53" s="92">
        <f>存量业务到期结构!P52</f>
        <v>0</v>
      </c>
      <c r="M53" s="92">
        <f>存量业务到期结构!Q52</f>
        <v>0</v>
      </c>
      <c r="N53" s="92">
        <f>存量业务到期结构!R52</f>
        <v>0</v>
      </c>
      <c r="O53" s="92">
        <f>存量业务到期结构!S52</f>
        <v>0</v>
      </c>
      <c r="P53" s="92">
        <f>存量业务到期结构!T52</f>
        <v>0</v>
      </c>
      <c r="Q53" s="92">
        <f>存量业务到期结构!U52</f>
        <v>0</v>
      </c>
      <c r="R53" s="92">
        <f>存量业务到期结构!V52</f>
        <v>0</v>
      </c>
      <c r="S53" s="92">
        <f>存量业务到期结构!W52</f>
        <v>0</v>
      </c>
      <c r="T53" s="92">
        <f>存量业务到期结构!X52</f>
        <v>0</v>
      </c>
      <c r="U53" s="92">
        <f>存量业务到期结构!Y52</f>
        <v>0</v>
      </c>
      <c r="V53" s="92">
        <f>存量业务到期结构!Z52</f>
        <v>230</v>
      </c>
      <c r="W53" s="92">
        <f>存量业务到期结构!AA52</f>
        <v>0</v>
      </c>
      <c r="X53" s="92">
        <f>存量业务到期结构!AB52</f>
        <v>0</v>
      </c>
      <c r="Y53" s="92">
        <f>存量业务到期结构!AC52</f>
        <v>0</v>
      </c>
      <c r="Z53" s="92">
        <f>存量业务到期结构!AD52</f>
        <v>0</v>
      </c>
      <c r="AA53" s="92">
        <f>存量业务到期结构!AE52</f>
        <v>0</v>
      </c>
      <c r="AB53" s="92">
        <f>存量业务到期结构!AF52</f>
        <v>0</v>
      </c>
      <c r="AC53" s="92">
        <f>存量业务到期结构!AG52</f>
        <v>0</v>
      </c>
      <c r="AD53" s="92">
        <f>存量业务到期结构!AH52</f>
        <v>0</v>
      </c>
      <c r="AE53" s="92">
        <f>存量业务到期结构!AI52</f>
        <v>0</v>
      </c>
      <c r="AF53" s="92">
        <f>存量业务到期结构!AJ52</f>
        <v>0</v>
      </c>
      <c r="AG53" s="92">
        <f>存量业务到期结构!AK52</f>
        <v>0</v>
      </c>
      <c r="AH53" s="92">
        <f>存量业务到期结构!AL52</f>
        <v>0</v>
      </c>
      <c r="AI53" s="92">
        <f>存量业务到期结构!AM52</f>
        <v>0</v>
      </c>
      <c r="AJ53" s="92">
        <f>存量业务到期结构!AN52</f>
        <v>0</v>
      </c>
      <c r="AK53" s="92">
        <f>存量业务到期结构!AO52</f>
        <v>0</v>
      </c>
      <c r="AL53" s="92">
        <f>存量业务到期结构!AP52</f>
        <v>0</v>
      </c>
      <c r="AM53" s="92">
        <f>存量业务到期结构!AQ52</f>
        <v>0</v>
      </c>
      <c r="AN53" s="92">
        <f>存量业务到期结构!AR52</f>
        <v>0</v>
      </c>
      <c r="AO53" s="92">
        <f>存量业务到期结构!AS52</f>
        <v>0</v>
      </c>
      <c r="AP53" s="92">
        <f>存量业务到期结构!AT52</f>
        <v>0</v>
      </c>
      <c r="AR53" s="92">
        <f>存量业务到期收益率!C52</f>
        <v>0</v>
      </c>
      <c r="AS53" s="92">
        <f>存量业务到期收益率!D52</f>
        <v>0</v>
      </c>
      <c r="AT53" s="92">
        <f>存量业务到期收益率!E52</f>
        <v>0</v>
      </c>
      <c r="AU53" s="92">
        <f>存量业务到期收益率!F52</f>
        <v>0</v>
      </c>
      <c r="AV53" s="92">
        <f>存量业务到期收益率!G52</f>
        <v>0</v>
      </c>
      <c r="AW53" s="92">
        <f>存量业务到期收益率!H52</f>
        <v>0</v>
      </c>
      <c r="AX53" s="92">
        <f>存量业务到期收益率!I52</f>
        <v>0</v>
      </c>
      <c r="AY53" s="92">
        <f>存量业务到期收益率!J52</f>
        <v>0</v>
      </c>
      <c r="AZ53" s="92">
        <f>存量业务到期收益率!K52</f>
        <v>0</v>
      </c>
      <c r="BA53" s="92">
        <f>存量业务到期收益率!L52</f>
        <v>0</v>
      </c>
      <c r="BB53" s="92">
        <f>存量业务到期收益率!M52</f>
        <v>0</v>
      </c>
      <c r="BC53" s="92">
        <f>存量业务到期收益率!N52</f>
        <v>0</v>
      </c>
      <c r="BD53" s="92">
        <f>存量业务到期收益率!O52</f>
        <v>0</v>
      </c>
      <c r="BE53" s="92">
        <f>存量业务到期收益率!P52</f>
        <v>0</v>
      </c>
      <c r="BF53" s="92">
        <f>存量业务到期收益率!Q52</f>
        <v>0</v>
      </c>
      <c r="BG53" s="92">
        <f>存量业务到期收益率!R52</f>
        <v>0</v>
      </c>
      <c r="BH53" s="92">
        <f>存量业务到期收益率!S52</f>
        <v>0</v>
      </c>
      <c r="BI53" s="92">
        <f>存量业务到期收益率!T52</f>
        <v>0</v>
      </c>
      <c r="BJ53" s="92">
        <f>存量业务到期收益率!U52</f>
        <v>0</v>
      </c>
      <c r="BK53" s="92">
        <f>存量业务到期收益率!V52</f>
        <v>0</v>
      </c>
      <c r="BL53" s="92">
        <f>存量业务到期收益率!W52</f>
        <v>5.7895652173913037</v>
      </c>
      <c r="BM53" s="92">
        <f>存量业务到期收益率!X52</f>
        <v>0</v>
      </c>
      <c r="BN53" s="92">
        <f>存量业务到期收益率!Y52</f>
        <v>0</v>
      </c>
      <c r="BO53" s="92">
        <f>存量业务到期收益率!Z52</f>
        <v>0</v>
      </c>
      <c r="BP53" s="92">
        <f>存量业务到期收益率!AA52</f>
        <v>0</v>
      </c>
      <c r="BQ53" s="92">
        <f>存量业务到期收益率!AB52</f>
        <v>0</v>
      </c>
      <c r="BR53" s="92">
        <f>存量业务到期收益率!AC52</f>
        <v>0</v>
      </c>
      <c r="BS53" s="92">
        <f>存量业务到期收益率!AD52</f>
        <v>0</v>
      </c>
      <c r="BT53" s="92">
        <f>存量业务到期收益率!AE52</f>
        <v>0</v>
      </c>
      <c r="BU53" s="92">
        <f>存量业务到期收益率!AF52</f>
        <v>0</v>
      </c>
      <c r="BV53" s="92">
        <f>存量业务到期收益率!AG52</f>
        <v>0</v>
      </c>
      <c r="BW53" s="92">
        <f>存量业务到期收益率!AH52</f>
        <v>0</v>
      </c>
      <c r="BX53" s="92">
        <f>存量业务到期收益率!AI52</f>
        <v>0</v>
      </c>
      <c r="BY53" s="92">
        <f>存量业务到期收益率!AJ52</f>
        <v>0</v>
      </c>
      <c r="BZ53" s="92">
        <f>存量业务到期收益率!AK52</f>
        <v>0</v>
      </c>
      <c r="CA53" s="92">
        <f>存量业务到期收益率!AL52</f>
        <v>0</v>
      </c>
      <c r="CB53" s="92">
        <f>存量业务到期收益率!AM52</f>
        <v>0</v>
      </c>
      <c r="CC53" s="92">
        <f>存量业务到期收益率!AN52</f>
        <v>0</v>
      </c>
      <c r="CD53" s="92">
        <f>存量业务到期收益率!AO52</f>
        <v>0</v>
      </c>
      <c r="CE53" s="92">
        <f>存量业务到期收益率!AP52</f>
        <v>0</v>
      </c>
      <c r="CF53" s="92">
        <f>存量业务到期收益率!AQ52</f>
        <v>0</v>
      </c>
      <c r="CH53" s="92">
        <f>B53*AR53/100/12*0.5+SUMPRODUCT(C53:$AP53,AS53:$CF53)/100/12</f>
        <v>1.1096666666666666</v>
      </c>
      <c r="CI53" s="92">
        <f>C53*AS53/100/12*0.5+SUMPRODUCT(D53:$AP53,AT53:$CF53)/100/12</f>
        <v>1.1096666666666666</v>
      </c>
      <c r="CJ53" s="92">
        <f>D53*AT53/100/12*0.5+SUMPRODUCT(E53:$AP53,AU53:$CF53)/100/12</f>
        <v>1.1096666666666666</v>
      </c>
      <c r="CK53" s="92">
        <f>E53*AU53/100/12*0.5+SUMPRODUCT(F53:$AP53,AV53:$CF53)/100/12</f>
        <v>1.1096666666666666</v>
      </c>
      <c r="CL53" s="92">
        <f>F53*AV53/100/12*0.5+SUMPRODUCT(G53:$AP53,AW53:$CF53)/100/12</f>
        <v>1.1096666666666666</v>
      </c>
      <c r="CM53" s="92">
        <f>G53*AW53/100/12*0.5+SUMPRODUCT(H53:$AP53,AX53:$CF53)/100/12</f>
        <v>1.1096666666666666</v>
      </c>
      <c r="CN53" s="92">
        <f>H53*AX53/100/12*0.5+SUMPRODUCT(I53:$AP53,AY53:$CF53)/100/12</f>
        <v>1.1096666666666666</v>
      </c>
      <c r="CO53" s="92">
        <f>I53*AY53/100/12*0.5+SUMPRODUCT(J53:$AP53,AZ53:$CF53)/100/12</f>
        <v>1.1096666666666666</v>
      </c>
      <c r="CP53" s="92">
        <f>J53*AZ53/100/12*0.5+SUMPRODUCT(K53:$AP53,BA53:$CF53)/100/12</f>
        <v>1.1096666666666666</v>
      </c>
      <c r="CQ53" s="92">
        <f>K53*BA53/100/12*0.5+SUMPRODUCT(L53:$AP53,BB53:$CF53)/100/12</f>
        <v>1.1096666666666666</v>
      </c>
      <c r="CR53" s="92">
        <f>L53*BB53/100/12*0.5+SUMPRODUCT(M53:$AP53,BC53:$CF53)/100/12</f>
        <v>1.1096666666666666</v>
      </c>
      <c r="CS53" s="92">
        <f>M53*BC53/100/12*0.5+SUMPRODUCT(N53:$AP53,BD53:$CF53)/100/12</f>
        <v>1.1096666666666666</v>
      </c>
      <c r="CT53" s="92">
        <f>N53*BD53/100/12*0.5+SUMPRODUCT(O53:$AP53,BE53:$CF53)/100/12</f>
        <v>1.1096666666666666</v>
      </c>
      <c r="CU53" s="92">
        <f>O53*BE53/100/12*0.5+SUMPRODUCT(P53:$AP53,BF53:$CF53)/100/12</f>
        <v>1.1096666666666666</v>
      </c>
      <c r="CV53" s="92">
        <f>P53*BF53/100/12*0.5+SUMPRODUCT(Q53:$AP53,BG53:$CF53)/100/12</f>
        <v>1.1096666666666666</v>
      </c>
      <c r="CW53" s="92">
        <f>Q53*BG53/100/12*0.5+SUMPRODUCT(R53:$AP53,BH53:$CF53)/100/12</f>
        <v>1.1096666666666666</v>
      </c>
      <c r="CX53" s="92">
        <f>R53*BH53/100/12*0.5+SUMPRODUCT(S53:$AP53,BI53:$CF53)/100/12</f>
        <v>1.1096666666666666</v>
      </c>
      <c r="CY53" s="92">
        <f>S53*BI53/100/12*0.5+SUMPRODUCT(T53:$AP53,BJ53:$CF53)/100/12</f>
        <v>1.1096666666666666</v>
      </c>
      <c r="CZ53" s="92">
        <f>T53*BJ53/100/12*0.5+SUMPRODUCT(U53:$AP53,BK53:$CF53)/100/12</f>
        <v>1.1096666666666666</v>
      </c>
      <c r="DA53" s="92">
        <f>U53*BK53/100/12*0.5+SUMPRODUCT(V53:$AP53,BL53:$CF53)/100/12</f>
        <v>1.1096666666666666</v>
      </c>
      <c r="DB53" s="92">
        <f>V53*BL53/100/12*0.5+SUMPRODUCT(W53:$AP53,BM53:$CF53)/100/12</f>
        <v>0.55483333333333329</v>
      </c>
      <c r="DC53" s="92">
        <f>W53*BM53/100/12*0.5+SUMPRODUCT(X53:$AP53,BN53:$CF53)/100/12</f>
        <v>0</v>
      </c>
      <c r="DD53" s="92">
        <f>X53*BN53/100/12*0.5+SUMPRODUCT(Y53:$AP53,BO53:$CF53)/100/12</f>
        <v>0</v>
      </c>
      <c r="DE53" s="92">
        <f>Y53*BO53/100/12*0.5+SUMPRODUCT(Z53:$AP53,BP53:$CF53)/100/12</f>
        <v>0</v>
      </c>
      <c r="DF53" s="92">
        <f>Z53*BP53/100/12*0.5+SUMPRODUCT(AA53:$AP53,BQ53:$CF53)/100/12</f>
        <v>0</v>
      </c>
      <c r="DG53" s="92">
        <f>AA53*BQ53/100/12*0.5+SUMPRODUCT(AB53:$AP53,BR53:$CF53)/100/12</f>
        <v>0</v>
      </c>
      <c r="DH53" s="92">
        <f>AB53*BR53/100/12*0.5+SUMPRODUCT(AC53:$AP53,BS53:$CF53)/100/12</f>
        <v>0</v>
      </c>
      <c r="DI53" s="92">
        <f>AC53*BS53/100/12*0.5+SUMPRODUCT(AD53:$AP53,BT53:$CF53)/100/12</f>
        <v>0</v>
      </c>
      <c r="DJ53" s="92">
        <f>AD53*BT53/100/12*0.5+SUMPRODUCT(AE53:$AP53,BU53:$CF53)/100/12</f>
        <v>0</v>
      </c>
      <c r="DK53" s="92">
        <f>AE53*BU53/100/12*0.5+SUMPRODUCT(AF53:$AP53,BV53:$CF53)/100/12</f>
        <v>0</v>
      </c>
      <c r="DL53" s="92">
        <f>AF53*BV53/100/12*0.5+SUMPRODUCT(AG53:$AP53,BW53:$CF53)/100/12</f>
        <v>0</v>
      </c>
      <c r="DM53" s="92">
        <f>AG53*BW53/100/12*0.5+SUMPRODUCT(AH53:$AP53,BX53:$CF53)/100/12</f>
        <v>0</v>
      </c>
      <c r="DN53" s="92">
        <f>AH53*BX53/100/12*0.5+SUMPRODUCT(AI53:$AP53,BY53:$CF53)/100/12</f>
        <v>0</v>
      </c>
      <c r="DO53" s="92">
        <f>AI53*BY53/100/12*0.5+SUMPRODUCT(AJ53:$AP53,BZ53:$CF53)/100/12</f>
        <v>0</v>
      </c>
      <c r="DP53" s="92">
        <f>AJ53*BZ53/100/12*0.5+SUMPRODUCT(AK53:$AP53,CA53:$CF53)/100/12</f>
        <v>0</v>
      </c>
      <c r="DQ53" s="92">
        <f>AK53*CA53/100/12*0.5+SUMPRODUCT(AL53:$AP53,CB53:$CF53)/100/12</f>
        <v>0</v>
      </c>
      <c r="DR53" s="92">
        <f>AL53*CB53/100/12*0.5+SUMPRODUCT(AM53:$AP53,CC53:$CF53)/100/12</f>
        <v>0</v>
      </c>
      <c r="DS53" s="92">
        <f>AM53*CC53/100/12*0.5+SUMPRODUCT(AN53:$AP53,CD53:$CF53)/100/12</f>
        <v>0</v>
      </c>
      <c r="DT53" s="92">
        <f>AN53*CD53/100/12*0.5+SUMPRODUCT(AO53:$AP53,CE53:$CF53)/100/12</f>
        <v>0</v>
      </c>
      <c r="DU53" s="92">
        <f>AO53*CE53/100/12*0.5+SUMPRODUCT(AP53:$AP53,CF53:$CF53)/100/12</f>
        <v>0</v>
      </c>
    </row>
    <row r="54" spans="1:125" ht="16.5">
      <c r="A54" s="17" t="str">
        <f>存量业务到期结构!B53</f>
        <v>长期债券</v>
      </c>
      <c r="B54" s="92">
        <f>存量业务到期结构!F53</f>
        <v>0</v>
      </c>
      <c r="C54" s="92">
        <f>存量业务到期结构!G53</f>
        <v>0</v>
      </c>
      <c r="D54" s="92">
        <f>存量业务到期结构!H53</f>
        <v>0</v>
      </c>
      <c r="E54" s="92">
        <f>存量业务到期结构!I53</f>
        <v>0</v>
      </c>
      <c r="F54" s="92">
        <f>存量业务到期结构!J53</f>
        <v>0</v>
      </c>
      <c r="G54" s="92">
        <f>存量业务到期结构!K53</f>
        <v>0</v>
      </c>
      <c r="H54" s="92">
        <f>存量业务到期结构!L53</f>
        <v>0</v>
      </c>
      <c r="I54" s="92">
        <f>存量业务到期结构!M53</f>
        <v>0</v>
      </c>
      <c r="J54" s="92">
        <f>存量业务到期结构!N53</f>
        <v>0</v>
      </c>
      <c r="K54" s="92">
        <f>存量业务到期结构!O53</f>
        <v>0</v>
      </c>
      <c r="L54" s="92">
        <f>存量业务到期结构!P53</f>
        <v>0</v>
      </c>
      <c r="M54" s="92">
        <f>存量业务到期结构!Q53</f>
        <v>0</v>
      </c>
      <c r="N54" s="92">
        <f>存量业务到期结构!R53</f>
        <v>0</v>
      </c>
      <c r="O54" s="92">
        <f>存量业务到期结构!S53</f>
        <v>0</v>
      </c>
      <c r="P54" s="92">
        <f>存量业务到期结构!T53</f>
        <v>0</v>
      </c>
      <c r="Q54" s="92">
        <f>存量业务到期结构!U53</f>
        <v>0</v>
      </c>
      <c r="R54" s="92">
        <f>存量业务到期结构!V53</f>
        <v>0</v>
      </c>
      <c r="S54" s="92">
        <f>存量业务到期结构!W53</f>
        <v>180</v>
      </c>
      <c r="T54" s="92">
        <f>存量业务到期结构!X53</f>
        <v>0</v>
      </c>
      <c r="U54" s="92">
        <f>存量业务到期结构!Y53</f>
        <v>0</v>
      </c>
      <c r="V54" s="92">
        <f>存量业务到期结构!Z53</f>
        <v>620</v>
      </c>
      <c r="W54" s="92">
        <f>存量业务到期结构!AA53</f>
        <v>0</v>
      </c>
      <c r="X54" s="92">
        <f>存量业务到期结构!AB53</f>
        <v>0</v>
      </c>
      <c r="Y54" s="92">
        <f>存量业务到期结构!AC53</f>
        <v>0</v>
      </c>
      <c r="Z54" s="92">
        <f>存量业务到期结构!AD53</f>
        <v>0</v>
      </c>
      <c r="AA54" s="92">
        <f>存量业务到期结构!AE53</f>
        <v>0</v>
      </c>
      <c r="AB54" s="92">
        <f>存量业务到期结构!AF53</f>
        <v>0</v>
      </c>
      <c r="AC54" s="92">
        <f>存量业务到期结构!AG53</f>
        <v>0</v>
      </c>
      <c r="AD54" s="92">
        <f>存量业务到期结构!AH53</f>
        <v>0</v>
      </c>
      <c r="AE54" s="92">
        <f>存量业务到期结构!AI53</f>
        <v>0</v>
      </c>
      <c r="AF54" s="92">
        <f>存量业务到期结构!AJ53</f>
        <v>0</v>
      </c>
      <c r="AG54" s="92">
        <f>存量业务到期结构!AK53</f>
        <v>0</v>
      </c>
      <c r="AH54" s="92">
        <f>存量业务到期结构!AL53</f>
        <v>0</v>
      </c>
      <c r="AI54" s="92">
        <f>存量业务到期结构!AM53</f>
        <v>0</v>
      </c>
      <c r="AJ54" s="92">
        <f>存量业务到期结构!AN53</f>
        <v>0</v>
      </c>
      <c r="AK54" s="92">
        <f>存量业务到期结构!AO53</f>
        <v>0</v>
      </c>
      <c r="AL54" s="92">
        <f>存量业务到期结构!AP53</f>
        <v>0</v>
      </c>
      <c r="AM54" s="92">
        <f>存量业务到期结构!AQ53</f>
        <v>0</v>
      </c>
      <c r="AN54" s="92">
        <f>存量业务到期结构!AR53</f>
        <v>0</v>
      </c>
      <c r="AO54" s="92">
        <f>存量业务到期结构!AS53</f>
        <v>0</v>
      </c>
      <c r="AP54" s="92">
        <f>存量业务到期结构!AT53</f>
        <v>0</v>
      </c>
      <c r="AR54" s="92">
        <f>存量业务到期收益率!C53</f>
        <v>0</v>
      </c>
      <c r="AS54" s="92">
        <f>存量业务到期收益率!D53</f>
        <v>0</v>
      </c>
      <c r="AT54" s="92">
        <f>存量业务到期收益率!E53</f>
        <v>0</v>
      </c>
      <c r="AU54" s="92">
        <f>存量业务到期收益率!F53</f>
        <v>0</v>
      </c>
      <c r="AV54" s="92">
        <f>存量业务到期收益率!G53</f>
        <v>0</v>
      </c>
      <c r="AW54" s="92">
        <f>存量业务到期收益率!H53</f>
        <v>0</v>
      </c>
      <c r="AX54" s="92">
        <f>存量业务到期收益率!I53</f>
        <v>0</v>
      </c>
      <c r="AY54" s="92">
        <f>存量业务到期收益率!J53</f>
        <v>0</v>
      </c>
      <c r="AZ54" s="92">
        <f>存量业务到期收益率!K53</f>
        <v>0</v>
      </c>
      <c r="BA54" s="92">
        <f>存量业务到期收益率!L53</f>
        <v>0</v>
      </c>
      <c r="BB54" s="92">
        <f>存量业务到期收益率!M53</f>
        <v>0</v>
      </c>
      <c r="BC54" s="92">
        <f>存量业务到期收益率!N53</f>
        <v>0</v>
      </c>
      <c r="BD54" s="92">
        <f>存量业务到期收益率!O53</f>
        <v>0</v>
      </c>
      <c r="BE54" s="92">
        <f>存量业务到期收益率!P53</f>
        <v>0</v>
      </c>
      <c r="BF54" s="92">
        <f>存量业务到期收益率!Q53</f>
        <v>0</v>
      </c>
      <c r="BG54" s="92">
        <f>存量业务到期收益率!R53</f>
        <v>0</v>
      </c>
      <c r="BH54" s="92">
        <f>存量业务到期收益率!S53</f>
        <v>0</v>
      </c>
      <c r="BI54" s="92">
        <f>存量业务到期收益率!T53</f>
        <v>4.2</v>
      </c>
      <c r="BJ54" s="92">
        <f>存量业务到期收益率!U53</f>
        <v>0</v>
      </c>
      <c r="BK54" s="92">
        <f>存量业务到期收益率!V53</f>
        <v>0</v>
      </c>
      <c r="BL54" s="92">
        <f>存量业务到期收益率!W53</f>
        <v>4.2435483870967738</v>
      </c>
      <c r="BM54" s="92">
        <f>存量业务到期收益率!X53</f>
        <v>0</v>
      </c>
      <c r="BN54" s="92">
        <f>存量业务到期收益率!Y53</f>
        <v>0</v>
      </c>
      <c r="BO54" s="92">
        <f>存量业务到期收益率!Z53</f>
        <v>0</v>
      </c>
      <c r="BP54" s="92">
        <f>存量业务到期收益率!AA53</f>
        <v>0</v>
      </c>
      <c r="BQ54" s="92">
        <f>存量业务到期收益率!AB53</f>
        <v>0</v>
      </c>
      <c r="BR54" s="92">
        <f>存量业务到期收益率!AC53</f>
        <v>0</v>
      </c>
      <c r="BS54" s="92">
        <f>存量业务到期收益率!AD53</f>
        <v>0</v>
      </c>
      <c r="BT54" s="92">
        <f>存量业务到期收益率!AE53</f>
        <v>0</v>
      </c>
      <c r="BU54" s="92">
        <f>存量业务到期收益率!AF53</f>
        <v>0</v>
      </c>
      <c r="BV54" s="92">
        <f>存量业务到期收益率!AG53</f>
        <v>0</v>
      </c>
      <c r="BW54" s="92">
        <f>存量业务到期收益率!AH53</f>
        <v>0</v>
      </c>
      <c r="BX54" s="92">
        <f>存量业务到期收益率!AI53</f>
        <v>0</v>
      </c>
      <c r="BY54" s="92">
        <f>存量业务到期收益率!AJ53</f>
        <v>0</v>
      </c>
      <c r="BZ54" s="92">
        <f>存量业务到期收益率!AK53</f>
        <v>0</v>
      </c>
      <c r="CA54" s="92">
        <f>存量业务到期收益率!AL53</f>
        <v>0</v>
      </c>
      <c r="CB54" s="92">
        <f>存量业务到期收益率!AM53</f>
        <v>0</v>
      </c>
      <c r="CC54" s="92">
        <f>存量业务到期收益率!AN53</f>
        <v>0</v>
      </c>
      <c r="CD54" s="92">
        <f>存量业务到期收益率!AO53</f>
        <v>0</v>
      </c>
      <c r="CE54" s="92">
        <f>存量业务到期收益率!AP53</f>
        <v>0</v>
      </c>
      <c r="CF54" s="92">
        <f>存量业务到期收益率!AQ53</f>
        <v>0</v>
      </c>
      <c r="CH54" s="92">
        <f>B54*AR54/100/12*0.5+SUMPRODUCT(C54:$AP54,AS54:$CF54)/100/12</f>
        <v>2.8224999999999998</v>
      </c>
      <c r="CI54" s="92">
        <f>C54*AS54/100/12*0.5+SUMPRODUCT(D54:$AP54,AT54:$CF54)/100/12</f>
        <v>2.8224999999999998</v>
      </c>
      <c r="CJ54" s="92">
        <f>D54*AT54/100/12*0.5+SUMPRODUCT(E54:$AP54,AU54:$CF54)/100/12</f>
        <v>2.8224999999999998</v>
      </c>
      <c r="CK54" s="92">
        <f>E54*AU54/100/12*0.5+SUMPRODUCT(F54:$AP54,AV54:$CF54)/100/12</f>
        <v>2.8224999999999998</v>
      </c>
      <c r="CL54" s="92">
        <f>F54*AV54/100/12*0.5+SUMPRODUCT(G54:$AP54,AW54:$CF54)/100/12</f>
        <v>2.8224999999999998</v>
      </c>
      <c r="CM54" s="92">
        <f>G54*AW54/100/12*0.5+SUMPRODUCT(H54:$AP54,AX54:$CF54)/100/12</f>
        <v>2.8224999999999998</v>
      </c>
      <c r="CN54" s="92">
        <f>H54*AX54/100/12*0.5+SUMPRODUCT(I54:$AP54,AY54:$CF54)/100/12</f>
        <v>2.8224999999999998</v>
      </c>
      <c r="CO54" s="92">
        <f>I54*AY54/100/12*0.5+SUMPRODUCT(J54:$AP54,AZ54:$CF54)/100/12</f>
        <v>2.8224999999999998</v>
      </c>
      <c r="CP54" s="92">
        <f>J54*AZ54/100/12*0.5+SUMPRODUCT(K54:$AP54,BA54:$CF54)/100/12</f>
        <v>2.8224999999999998</v>
      </c>
      <c r="CQ54" s="92">
        <f>K54*BA54/100/12*0.5+SUMPRODUCT(L54:$AP54,BB54:$CF54)/100/12</f>
        <v>2.8224999999999998</v>
      </c>
      <c r="CR54" s="92">
        <f>L54*BB54/100/12*0.5+SUMPRODUCT(M54:$AP54,BC54:$CF54)/100/12</f>
        <v>2.8224999999999998</v>
      </c>
      <c r="CS54" s="92">
        <f>M54*BC54/100/12*0.5+SUMPRODUCT(N54:$AP54,BD54:$CF54)/100/12</f>
        <v>2.8224999999999998</v>
      </c>
      <c r="CT54" s="92">
        <f>N54*BD54/100/12*0.5+SUMPRODUCT(O54:$AP54,BE54:$CF54)/100/12</f>
        <v>2.8224999999999998</v>
      </c>
      <c r="CU54" s="92">
        <f>O54*BE54/100/12*0.5+SUMPRODUCT(P54:$AP54,BF54:$CF54)/100/12</f>
        <v>2.8224999999999998</v>
      </c>
      <c r="CV54" s="92">
        <f>P54*BF54/100/12*0.5+SUMPRODUCT(Q54:$AP54,BG54:$CF54)/100/12</f>
        <v>2.8224999999999998</v>
      </c>
      <c r="CW54" s="92">
        <f>Q54*BG54/100/12*0.5+SUMPRODUCT(R54:$AP54,BH54:$CF54)/100/12</f>
        <v>2.8224999999999998</v>
      </c>
      <c r="CX54" s="92">
        <f>R54*BH54/100/12*0.5+SUMPRODUCT(S54:$AP54,BI54:$CF54)/100/12</f>
        <v>2.8224999999999998</v>
      </c>
      <c r="CY54" s="92">
        <f>S54*BI54/100/12*0.5+SUMPRODUCT(T54:$AP54,BJ54:$CF54)/100/12</f>
        <v>2.5074999999999998</v>
      </c>
      <c r="CZ54" s="92">
        <f>T54*BJ54/100/12*0.5+SUMPRODUCT(U54:$AP54,BK54:$CF54)/100/12</f>
        <v>2.1924999999999999</v>
      </c>
      <c r="DA54" s="92">
        <f>U54*BK54/100/12*0.5+SUMPRODUCT(V54:$AP54,BL54:$CF54)/100/12</f>
        <v>2.1924999999999999</v>
      </c>
      <c r="DB54" s="92">
        <f>V54*BL54/100/12*0.5+SUMPRODUCT(W54:$AP54,BM54:$CF54)/100/12</f>
        <v>1.0962499999999999</v>
      </c>
      <c r="DC54" s="92">
        <f>W54*BM54/100/12*0.5+SUMPRODUCT(X54:$AP54,BN54:$CF54)/100/12</f>
        <v>0</v>
      </c>
      <c r="DD54" s="92">
        <f>X54*BN54/100/12*0.5+SUMPRODUCT(Y54:$AP54,BO54:$CF54)/100/12</f>
        <v>0</v>
      </c>
      <c r="DE54" s="92">
        <f>Y54*BO54/100/12*0.5+SUMPRODUCT(Z54:$AP54,BP54:$CF54)/100/12</f>
        <v>0</v>
      </c>
      <c r="DF54" s="92">
        <f>Z54*BP54/100/12*0.5+SUMPRODUCT(AA54:$AP54,BQ54:$CF54)/100/12</f>
        <v>0</v>
      </c>
      <c r="DG54" s="92">
        <f>AA54*BQ54/100/12*0.5+SUMPRODUCT(AB54:$AP54,BR54:$CF54)/100/12</f>
        <v>0</v>
      </c>
      <c r="DH54" s="92">
        <f>AB54*BR54/100/12*0.5+SUMPRODUCT(AC54:$AP54,BS54:$CF54)/100/12</f>
        <v>0</v>
      </c>
      <c r="DI54" s="92">
        <f>AC54*BS54/100/12*0.5+SUMPRODUCT(AD54:$AP54,BT54:$CF54)/100/12</f>
        <v>0</v>
      </c>
      <c r="DJ54" s="92">
        <f>AD54*BT54/100/12*0.5+SUMPRODUCT(AE54:$AP54,BU54:$CF54)/100/12</f>
        <v>0</v>
      </c>
      <c r="DK54" s="92">
        <f>AE54*BU54/100/12*0.5+SUMPRODUCT(AF54:$AP54,BV54:$CF54)/100/12</f>
        <v>0</v>
      </c>
      <c r="DL54" s="92">
        <f>AF54*BV54/100/12*0.5+SUMPRODUCT(AG54:$AP54,BW54:$CF54)/100/12</f>
        <v>0</v>
      </c>
      <c r="DM54" s="92">
        <f>AG54*BW54/100/12*0.5+SUMPRODUCT(AH54:$AP54,BX54:$CF54)/100/12</f>
        <v>0</v>
      </c>
      <c r="DN54" s="92">
        <f>AH54*BX54/100/12*0.5+SUMPRODUCT(AI54:$AP54,BY54:$CF54)/100/12</f>
        <v>0</v>
      </c>
      <c r="DO54" s="92">
        <f>AI54*BY54/100/12*0.5+SUMPRODUCT(AJ54:$AP54,BZ54:$CF54)/100/12</f>
        <v>0</v>
      </c>
      <c r="DP54" s="92">
        <f>AJ54*BZ54/100/12*0.5+SUMPRODUCT(AK54:$AP54,CA54:$CF54)/100/12</f>
        <v>0</v>
      </c>
      <c r="DQ54" s="92">
        <f>AK54*CA54/100/12*0.5+SUMPRODUCT(AL54:$AP54,CB54:$CF54)/100/12</f>
        <v>0</v>
      </c>
      <c r="DR54" s="92">
        <f>AL54*CB54/100/12*0.5+SUMPRODUCT(AM54:$AP54,CC54:$CF54)/100/12</f>
        <v>0</v>
      </c>
      <c r="DS54" s="92">
        <f>AM54*CC54/100/12*0.5+SUMPRODUCT(AN54:$AP54,CD54:$CF54)/100/12</f>
        <v>0</v>
      </c>
      <c r="DT54" s="92">
        <f>AN54*CD54/100/12*0.5+SUMPRODUCT(AO54:$AP54,CE54:$CF54)/100/12</f>
        <v>0</v>
      </c>
      <c r="DU54" s="92">
        <f>AO54*CE54/100/12*0.5+SUMPRODUCT(AP54:$AP54,CF54:$CF54)/100/12</f>
        <v>0</v>
      </c>
    </row>
    <row r="55" spans="1:125" ht="16.5">
      <c r="A55" s="17" t="str">
        <f>存量业务到期结构!B54</f>
        <v>同业存单</v>
      </c>
      <c r="B55" s="92">
        <f>存量业务到期结构!F54</f>
        <v>185.6</v>
      </c>
      <c r="C55" s="92">
        <f>存量业务到期结构!G54</f>
        <v>124.4</v>
      </c>
      <c r="D55" s="92">
        <f>存量业务到期结构!H54</f>
        <v>277.3</v>
      </c>
      <c r="E55" s="92">
        <f>存量业务到期结构!I54</f>
        <v>275</v>
      </c>
      <c r="F55" s="92">
        <f>存量业务到期结构!J54</f>
        <v>459.9</v>
      </c>
      <c r="G55" s="92">
        <f>存量业务到期结构!K54</f>
        <v>261.8</v>
      </c>
      <c r="H55" s="92">
        <f>存量业务到期结构!L54</f>
        <v>191.5</v>
      </c>
      <c r="I55" s="92">
        <f>存量业务到期结构!M54</f>
        <v>215.8</v>
      </c>
      <c r="J55" s="92">
        <f>存量业务到期结构!N54</f>
        <v>280.10000000000002</v>
      </c>
      <c r="K55" s="92">
        <f>存量业务到期结构!O54</f>
        <v>25.9</v>
      </c>
      <c r="L55" s="92">
        <f>存量业务到期结构!P54</f>
        <v>25.2</v>
      </c>
      <c r="M55" s="92">
        <f>存量业务到期结构!Q54</f>
        <v>183.8</v>
      </c>
      <c r="N55" s="92">
        <f>存量业务到期结构!R54</f>
        <v>0</v>
      </c>
      <c r="O55" s="92">
        <f>存量业务到期结构!S54</f>
        <v>10</v>
      </c>
      <c r="P55" s="92">
        <f>存量业务到期结构!T54</f>
        <v>0</v>
      </c>
      <c r="Q55" s="92">
        <f>存量业务到期结构!U54</f>
        <v>0</v>
      </c>
      <c r="R55" s="92">
        <f>存量业务到期结构!V54</f>
        <v>0</v>
      </c>
      <c r="S55" s="92">
        <f>存量业务到期结构!W54</f>
        <v>0</v>
      </c>
      <c r="T55" s="92">
        <f>存量业务到期结构!X54</f>
        <v>0</v>
      </c>
      <c r="U55" s="92">
        <f>存量业务到期结构!Y54</f>
        <v>0</v>
      </c>
      <c r="V55" s="92">
        <f>存量业务到期结构!Z54</f>
        <v>0</v>
      </c>
      <c r="W55" s="92">
        <f>存量业务到期结构!AA54</f>
        <v>0</v>
      </c>
      <c r="X55" s="92">
        <f>存量业务到期结构!AB54</f>
        <v>0</v>
      </c>
      <c r="Y55" s="92">
        <f>存量业务到期结构!AC54</f>
        <v>0</v>
      </c>
      <c r="Z55" s="92">
        <f>存量业务到期结构!AD54</f>
        <v>0</v>
      </c>
      <c r="AA55" s="92">
        <f>存量业务到期结构!AE54</f>
        <v>0</v>
      </c>
      <c r="AB55" s="92">
        <f>存量业务到期结构!AF54</f>
        <v>0</v>
      </c>
      <c r="AC55" s="92">
        <f>存量业务到期结构!AG54</f>
        <v>0</v>
      </c>
      <c r="AD55" s="92">
        <f>存量业务到期结构!AH54</f>
        <v>0</v>
      </c>
      <c r="AE55" s="92">
        <f>存量业务到期结构!AI54</f>
        <v>0</v>
      </c>
      <c r="AF55" s="92">
        <f>存量业务到期结构!AJ54</f>
        <v>0</v>
      </c>
      <c r="AG55" s="92">
        <f>存量业务到期结构!AK54</f>
        <v>0</v>
      </c>
      <c r="AH55" s="92">
        <f>存量业务到期结构!AL54</f>
        <v>0</v>
      </c>
      <c r="AI55" s="92">
        <f>存量业务到期结构!AM54</f>
        <v>0</v>
      </c>
      <c r="AJ55" s="92">
        <f>存量业务到期结构!AN54</f>
        <v>0</v>
      </c>
      <c r="AK55" s="92">
        <f>存量业务到期结构!AO54</f>
        <v>0</v>
      </c>
      <c r="AL55" s="92">
        <f>存量业务到期结构!AP54</f>
        <v>0</v>
      </c>
      <c r="AM55" s="92">
        <f>存量业务到期结构!AQ54</f>
        <v>0</v>
      </c>
      <c r="AN55" s="92">
        <f>存量业务到期结构!AR54</f>
        <v>0</v>
      </c>
      <c r="AO55" s="92">
        <f>存量业务到期结构!AS54</f>
        <v>0</v>
      </c>
      <c r="AP55" s="92">
        <f>存量业务到期结构!AT54</f>
        <v>0</v>
      </c>
      <c r="AR55" s="92">
        <f>存量业务到期收益率!C54</f>
        <v>4.5763964342672399</v>
      </c>
      <c r="AS55" s="92">
        <f>存量业务到期收益率!D54</f>
        <v>4.1676842692926002</v>
      </c>
      <c r="AT55" s="92">
        <f>存量业务到期收益率!E54</f>
        <v>3.8236311027767798</v>
      </c>
      <c r="AU55" s="92">
        <f>存量业务到期收益率!F54</f>
        <v>4.44540890545455</v>
      </c>
      <c r="AV55" s="92">
        <f>存量业务到期收益率!G54</f>
        <v>4.3517404416177401</v>
      </c>
      <c r="AW55" s="92">
        <f>存量业务到期收益率!H54</f>
        <v>3.9456746405653198</v>
      </c>
      <c r="AX55" s="92">
        <f>存量业务到期收益率!I54</f>
        <v>3.8764655718015697</v>
      </c>
      <c r="AY55" s="92">
        <f>存量业务到期收益率!J54</f>
        <v>3.6181828544949002</v>
      </c>
      <c r="AZ55" s="92">
        <f>存量业务到期收益率!K54</f>
        <v>3.5531939046768999</v>
      </c>
      <c r="BA55" s="92">
        <f>存量业务到期收益率!L54</f>
        <v>3.4238119575289598</v>
      </c>
      <c r="BB55" s="92">
        <f>存量业务到期收益率!M54</f>
        <v>3.5476189999999996</v>
      </c>
      <c r="BC55" s="92">
        <f>存量业务到期收益率!N54</f>
        <v>3.5776870000000001</v>
      </c>
      <c r="BD55" s="92">
        <f>存量业务到期收益率!O54</f>
        <v>0</v>
      </c>
      <c r="BE55" s="92">
        <f>存量业务到期收益率!P54</f>
        <v>3.3050000000000002</v>
      </c>
      <c r="BF55" s="92">
        <f>存量业务到期收益率!Q54</f>
        <v>0</v>
      </c>
      <c r="BG55" s="92">
        <f>存量业务到期收益率!R54</f>
        <v>0</v>
      </c>
      <c r="BH55" s="92">
        <f>存量业务到期收益率!S54</f>
        <v>0</v>
      </c>
      <c r="BI55" s="92">
        <f>存量业务到期收益率!T54</f>
        <v>0</v>
      </c>
      <c r="BJ55" s="92">
        <f>存量业务到期收益率!U54</f>
        <v>0</v>
      </c>
      <c r="BK55" s="92">
        <f>存量业务到期收益率!V54</f>
        <v>0</v>
      </c>
      <c r="BL55" s="92">
        <f>存量业务到期收益率!W54</f>
        <v>0</v>
      </c>
      <c r="BM55" s="92">
        <f>存量业务到期收益率!X54</f>
        <v>0</v>
      </c>
      <c r="BN55" s="92">
        <f>存量业务到期收益率!Y54</f>
        <v>0</v>
      </c>
      <c r="BO55" s="92">
        <f>存量业务到期收益率!Z54</f>
        <v>0</v>
      </c>
      <c r="BP55" s="92">
        <f>存量业务到期收益率!AA54</f>
        <v>0</v>
      </c>
      <c r="BQ55" s="92">
        <f>存量业务到期收益率!AB54</f>
        <v>0</v>
      </c>
      <c r="BR55" s="92">
        <f>存量业务到期收益率!AC54</f>
        <v>0</v>
      </c>
      <c r="BS55" s="92">
        <f>存量业务到期收益率!AD54</f>
        <v>0</v>
      </c>
      <c r="BT55" s="92">
        <f>存量业务到期收益率!AE54</f>
        <v>0</v>
      </c>
      <c r="BU55" s="92">
        <f>存量业务到期收益率!AF54</f>
        <v>0</v>
      </c>
      <c r="BV55" s="92">
        <f>存量业务到期收益率!AG54</f>
        <v>0</v>
      </c>
      <c r="BW55" s="92">
        <f>存量业务到期收益率!AH54</f>
        <v>0</v>
      </c>
      <c r="BX55" s="92">
        <f>存量业务到期收益率!AI54</f>
        <v>0</v>
      </c>
      <c r="BY55" s="92">
        <f>存量业务到期收益率!AJ54</f>
        <v>0</v>
      </c>
      <c r="BZ55" s="92">
        <f>存量业务到期收益率!AK54</f>
        <v>0</v>
      </c>
      <c r="CA55" s="92">
        <f>存量业务到期收益率!AL54</f>
        <v>0</v>
      </c>
      <c r="CB55" s="92">
        <f>存量业务到期收益率!AM54</f>
        <v>0</v>
      </c>
      <c r="CC55" s="92">
        <f>存量业务到期收益率!AN54</f>
        <v>0</v>
      </c>
      <c r="CD55" s="92">
        <f>存量业务到期收益率!AO54</f>
        <v>0</v>
      </c>
      <c r="CE55" s="92">
        <f>存量业务到期收益率!AP54</f>
        <v>0</v>
      </c>
      <c r="CF55" s="92">
        <f>存量业务到期收益率!AQ54</f>
        <v>0</v>
      </c>
      <c r="CH55" s="92">
        <f>B55*AR55/100/12*0.5+SUMPRODUCT(C55:$AP55,AS55:$CF55)/100/12</f>
        <v>8.0394792873333323</v>
      </c>
      <c r="CI55" s="92">
        <f>C55*AS55/100/12*0.5+SUMPRODUCT(D55:$AP55,AT55:$CF55)/100/12</f>
        <v>7.4695463284583319</v>
      </c>
      <c r="CJ55" s="92">
        <f>D55*AT55/100/12*0.5+SUMPRODUCT(E55:$AP55,AU55:$CF55)/100/12</f>
        <v>6.8117326501666682</v>
      </c>
      <c r="CK55" s="92">
        <f>E55*AU55/100/12*0.5+SUMPRODUCT(F55:$AP55,AV55:$CF55)/100/12</f>
        <v>5.8605741694166662</v>
      </c>
      <c r="CL55" s="92">
        <f>F55*AV55/100/12*0.5+SUMPRODUCT(G55:$AP55,AW55:$CF55)/100/12</f>
        <v>4.517302136875001</v>
      </c>
      <c r="CM55" s="92">
        <f>G55*AW55/100/12*0.5+SUMPRODUCT(H55:$AP55,AX55:$CF55)/100/12</f>
        <v>3.2529925327083342</v>
      </c>
      <c r="CN55" s="92">
        <f>H55*AX55/100/12*0.5+SUMPRODUCT(I55:$AP55,AY55:$CF55)/100/12</f>
        <v>2.5132755419166668</v>
      </c>
      <c r="CO55" s="92">
        <f>I55*AY55/100/12*0.5+SUMPRODUCT(J55:$AP55,AZ55:$CF55)/100/12</f>
        <v>1.8786309514999995</v>
      </c>
      <c r="CP55" s="92">
        <f>J55*AZ55/100/12*0.5+SUMPRODUCT(K55:$AP55,BA55:$CF55)/100/12</f>
        <v>1.1386086712083334</v>
      </c>
      <c r="CQ55" s="92">
        <f>K55*BA55/100/12*0.5+SUMPRODUCT(L55:$AP55,BB55:$CF55)/100/12</f>
        <v>0.68697269520833337</v>
      </c>
      <c r="CR55" s="92">
        <f>L55*BB55/100/12*0.5+SUMPRODUCT(M55:$AP55,BC55:$CF55)/100/12</f>
        <v>0.61277405833333332</v>
      </c>
      <c r="CS55" s="92">
        <f>M55*BC55/100/12*0.5+SUMPRODUCT(N55:$AP55,BD55:$CF55)/100/12</f>
        <v>0.30153286275000007</v>
      </c>
      <c r="CT55" s="92">
        <f>N55*BD55/100/12*0.5+SUMPRODUCT(O55:$AP55,BE55:$CF55)/100/12</f>
        <v>2.7541666666666669E-2</v>
      </c>
      <c r="CU55" s="92">
        <f>O55*BE55/100/12*0.5+SUMPRODUCT(P55:$AP55,BF55:$CF55)/100/12</f>
        <v>1.3770833333333335E-2</v>
      </c>
      <c r="CV55" s="92">
        <f>P55*BF55/100/12*0.5+SUMPRODUCT(Q55:$AP55,BG55:$CF55)/100/12</f>
        <v>0</v>
      </c>
      <c r="CW55" s="92">
        <f>Q55*BG55/100/12*0.5+SUMPRODUCT(R55:$AP55,BH55:$CF55)/100/12</f>
        <v>0</v>
      </c>
      <c r="CX55" s="92">
        <f>R55*BH55/100/12*0.5+SUMPRODUCT(S55:$AP55,BI55:$CF55)/100/12</f>
        <v>0</v>
      </c>
      <c r="CY55" s="92">
        <f>S55*BI55/100/12*0.5+SUMPRODUCT(T55:$AP55,BJ55:$CF55)/100/12</f>
        <v>0</v>
      </c>
      <c r="CZ55" s="92">
        <f>T55*BJ55/100/12*0.5+SUMPRODUCT(U55:$AP55,BK55:$CF55)/100/12</f>
        <v>0</v>
      </c>
      <c r="DA55" s="92">
        <f>U55*BK55/100/12*0.5+SUMPRODUCT(V55:$AP55,BL55:$CF55)/100/12</f>
        <v>0</v>
      </c>
      <c r="DB55" s="92">
        <f>V55*BL55/100/12*0.5+SUMPRODUCT(W55:$AP55,BM55:$CF55)/100/12</f>
        <v>0</v>
      </c>
      <c r="DC55" s="92">
        <f>W55*BM55/100/12*0.5+SUMPRODUCT(X55:$AP55,BN55:$CF55)/100/12</f>
        <v>0</v>
      </c>
      <c r="DD55" s="92">
        <f>X55*BN55/100/12*0.5+SUMPRODUCT(Y55:$AP55,BO55:$CF55)/100/12</f>
        <v>0</v>
      </c>
      <c r="DE55" s="92">
        <f>Y55*BO55/100/12*0.5+SUMPRODUCT(Z55:$AP55,BP55:$CF55)/100/12</f>
        <v>0</v>
      </c>
      <c r="DF55" s="92">
        <f>Z55*BP55/100/12*0.5+SUMPRODUCT(AA55:$AP55,BQ55:$CF55)/100/12</f>
        <v>0</v>
      </c>
      <c r="DG55" s="92">
        <f>AA55*BQ55/100/12*0.5+SUMPRODUCT(AB55:$AP55,BR55:$CF55)/100/12</f>
        <v>0</v>
      </c>
      <c r="DH55" s="92">
        <f>AB55*BR55/100/12*0.5+SUMPRODUCT(AC55:$AP55,BS55:$CF55)/100/12</f>
        <v>0</v>
      </c>
      <c r="DI55" s="92">
        <f>AC55*BS55/100/12*0.5+SUMPRODUCT(AD55:$AP55,BT55:$CF55)/100/12</f>
        <v>0</v>
      </c>
      <c r="DJ55" s="92">
        <f>AD55*BT55/100/12*0.5+SUMPRODUCT(AE55:$AP55,BU55:$CF55)/100/12</f>
        <v>0</v>
      </c>
      <c r="DK55" s="92">
        <f>AE55*BU55/100/12*0.5+SUMPRODUCT(AF55:$AP55,BV55:$CF55)/100/12</f>
        <v>0</v>
      </c>
      <c r="DL55" s="92">
        <f>AF55*BV55/100/12*0.5+SUMPRODUCT(AG55:$AP55,BW55:$CF55)/100/12</f>
        <v>0</v>
      </c>
      <c r="DM55" s="92">
        <f>AG55*BW55/100/12*0.5+SUMPRODUCT(AH55:$AP55,BX55:$CF55)/100/12</f>
        <v>0</v>
      </c>
      <c r="DN55" s="92">
        <f>AH55*BX55/100/12*0.5+SUMPRODUCT(AI55:$AP55,BY55:$CF55)/100/12</f>
        <v>0</v>
      </c>
      <c r="DO55" s="92">
        <f>AI55*BY55/100/12*0.5+SUMPRODUCT(AJ55:$AP55,BZ55:$CF55)/100/12</f>
        <v>0</v>
      </c>
      <c r="DP55" s="92">
        <f>AJ55*BZ55/100/12*0.5+SUMPRODUCT(AK55:$AP55,CA55:$CF55)/100/12</f>
        <v>0</v>
      </c>
      <c r="DQ55" s="92">
        <f>AK55*CA55/100/12*0.5+SUMPRODUCT(AL55:$AP55,CB55:$CF55)/100/12</f>
        <v>0</v>
      </c>
      <c r="DR55" s="92">
        <f>AL55*CB55/100/12*0.5+SUMPRODUCT(AM55:$AP55,CC55:$CF55)/100/12</f>
        <v>0</v>
      </c>
      <c r="DS55" s="92">
        <f>AM55*CC55/100/12*0.5+SUMPRODUCT(AN55:$AP55,CD55:$CF55)/100/12</f>
        <v>0</v>
      </c>
      <c r="DT55" s="92">
        <f>AN55*CD55/100/12*0.5+SUMPRODUCT(AO55:$AP55,CE55:$CF55)/100/12</f>
        <v>0</v>
      </c>
      <c r="DU55" s="92">
        <f>AO55*CE55/100/12*0.5+SUMPRODUCT(AP55:$AP55,CF55:$CF55)/100/12</f>
        <v>0</v>
      </c>
    </row>
    <row r="56" spans="1:125" ht="15">
      <c r="A56" s="15" t="str">
        <f>存量业务到期结构!B55</f>
        <v>向央行借款</v>
      </c>
      <c r="B56" s="92">
        <f>存量业务到期结构!F55</f>
        <v>444.54267717940002</v>
      </c>
      <c r="C56" s="92">
        <f>存量业务到期结构!G55</f>
        <v>308.24266144009999</v>
      </c>
      <c r="D56" s="92">
        <f>存量业务到期结构!H55</f>
        <v>401.35538421690001</v>
      </c>
      <c r="E56" s="92">
        <f>存量业务到期结构!I55</f>
        <v>446.25731542629995</v>
      </c>
      <c r="F56" s="92">
        <f>存量业务到期结构!J55</f>
        <v>469.4181115092</v>
      </c>
      <c r="G56" s="92">
        <f>存量业务到期结构!K55</f>
        <v>36.3036901105</v>
      </c>
      <c r="H56" s="92">
        <f>存量业务到期结构!L55</f>
        <v>450</v>
      </c>
      <c r="I56" s="92">
        <f>存量业务到期结构!M55</f>
        <v>100</v>
      </c>
      <c r="J56" s="92">
        <f>存量业务到期结构!N55</f>
        <v>200</v>
      </c>
      <c r="K56" s="92">
        <f>存量业务到期结构!O55</f>
        <v>280</v>
      </c>
      <c r="L56" s="92">
        <f>存量业务到期结构!P55</f>
        <v>0</v>
      </c>
      <c r="M56" s="92">
        <f>存量业务到期结构!Q55</f>
        <v>245</v>
      </c>
      <c r="N56" s="92">
        <f>存量业务到期结构!R55</f>
        <v>0</v>
      </c>
      <c r="O56" s="92">
        <f>存量业务到期结构!S55</f>
        <v>0</v>
      </c>
      <c r="P56" s="92">
        <f>存量业务到期结构!T55</f>
        <v>0</v>
      </c>
      <c r="Q56" s="92">
        <f>存量业务到期结构!U55</f>
        <v>0</v>
      </c>
      <c r="R56" s="92">
        <f>存量业务到期结构!V55</f>
        <v>0</v>
      </c>
      <c r="S56" s="92">
        <f>存量业务到期结构!W55</f>
        <v>0</v>
      </c>
      <c r="T56" s="92">
        <f>存量业务到期结构!X55</f>
        <v>0</v>
      </c>
      <c r="U56" s="92">
        <f>存量业务到期结构!Y55</f>
        <v>0</v>
      </c>
      <c r="V56" s="92">
        <f>存量业务到期结构!Z55</f>
        <v>0</v>
      </c>
      <c r="W56" s="92">
        <f>存量业务到期结构!AA55</f>
        <v>0</v>
      </c>
      <c r="X56" s="92">
        <f>存量业务到期结构!AB55</f>
        <v>0</v>
      </c>
      <c r="Y56" s="92">
        <f>存量业务到期结构!AC55</f>
        <v>0</v>
      </c>
      <c r="Z56" s="92">
        <f>存量业务到期结构!AD55</f>
        <v>0</v>
      </c>
      <c r="AA56" s="92">
        <f>存量业务到期结构!AE55</f>
        <v>0</v>
      </c>
      <c r="AB56" s="92">
        <f>存量业务到期结构!AF55</f>
        <v>0</v>
      </c>
      <c r="AC56" s="92">
        <f>存量业务到期结构!AG55</f>
        <v>0</v>
      </c>
      <c r="AD56" s="92">
        <f>存量业务到期结构!AH55</f>
        <v>0</v>
      </c>
      <c r="AE56" s="92">
        <f>存量业务到期结构!AI55</f>
        <v>0</v>
      </c>
      <c r="AF56" s="92">
        <f>存量业务到期结构!AJ55</f>
        <v>0</v>
      </c>
      <c r="AG56" s="92">
        <f>存量业务到期结构!AK55</f>
        <v>0</v>
      </c>
      <c r="AH56" s="92">
        <f>存量业务到期结构!AL55</f>
        <v>0</v>
      </c>
      <c r="AI56" s="92">
        <f>存量业务到期结构!AM55</f>
        <v>0</v>
      </c>
      <c r="AJ56" s="92">
        <f>存量业务到期结构!AN55</f>
        <v>0</v>
      </c>
      <c r="AK56" s="92">
        <f>存量业务到期结构!AO55</f>
        <v>0</v>
      </c>
      <c r="AL56" s="92">
        <f>存量业务到期结构!AP55</f>
        <v>0</v>
      </c>
      <c r="AM56" s="92">
        <f>存量业务到期结构!AQ55</f>
        <v>0</v>
      </c>
      <c r="AN56" s="92">
        <f>存量业务到期结构!AR55</f>
        <v>0</v>
      </c>
      <c r="AO56" s="92">
        <f>存量业务到期结构!AS55</f>
        <v>0</v>
      </c>
      <c r="AP56" s="92">
        <f>存量业务到期结构!AT55</f>
        <v>0</v>
      </c>
      <c r="AR56" s="92">
        <f>存量业务到期收益率!C55</f>
        <v>3.0710681195243272</v>
      </c>
      <c r="AS56" s="92">
        <f>存量业务到期收益率!D55</f>
        <v>2.8664704496725988</v>
      </c>
      <c r="AT56" s="92">
        <f>存量业务到期收益率!E55</f>
        <v>3.022382811320329</v>
      </c>
      <c r="AU56" s="92">
        <f>存量业务到期收益率!F55</f>
        <v>3.0567094645968993</v>
      </c>
      <c r="AV56" s="92">
        <f>存量业务到期收益率!G55</f>
        <v>3.1447247447476658</v>
      </c>
      <c r="AW56" s="92">
        <f>存量业务到期收益率!H55</f>
        <v>2.25</v>
      </c>
      <c r="AX56" s="92">
        <f>存量业务到期收益率!I55</f>
        <v>3.3000000000000003</v>
      </c>
      <c r="AY56" s="92">
        <f>存量业务到期收益率!J55</f>
        <v>3.3000000000000003</v>
      </c>
      <c r="AZ56" s="92">
        <f>存量业务到期收益率!K55</f>
        <v>3.3000000000000003</v>
      </c>
      <c r="BA56" s="92">
        <f>存量业务到期收益率!L55</f>
        <v>3.3000000000000003</v>
      </c>
      <c r="BB56" s="92">
        <f>存量业务到期收益率!M55</f>
        <v>0</v>
      </c>
      <c r="BC56" s="92">
        <f>存量业务到期收益率!N55</f>
        <v>3.3000000000000003</v>
      </c>
      <c r="BD56" s="92">
        <f>存量业务到期收益率!O55</f>
        <v>0</v>
      </c>
      <c r="BE56" s="92">
        <f>存量业务到期收益率!P55</f>
        <v>0</v>
      </c>
      <c r="BF56" s="92">
        <f>存量业务到期收益率!Q55</f>
        <v>0</v>
      </c>
      <c r="BG56" s="92">
        <f>存量业务到期收益率!R55</f>
        <v>0</v>
      </c>
      <c r="BH56" s="92">
        <f>存量业务到期收益率!S55</f>
        <v>0</v>
      </c>
      <c r="BI56" s="92">
        <f>存量业务到期收益率!T55</f>
        <v>0</v>
      </c>
      <c r="BJ56" s="92">
        <f>存量业务到期收益率!U55</f>
        <v>0</v>
      </c>
      <c r="BK56" s="92">
        <f>存量业务到期收益率!V55</f>
        <v>0</v>
      </c>
      <c r="BL56" s="92">
        <f>存量业务到期收益率!W55</f>
        <v>0</v>
      </c>
      <c r="BM56" s="92">
        <f>存量业务到期收益率!X55</f>
        <v>0</v>
      </c>
      <c r="BN56" s="92">
        <f>存量业务到期收益率!Y55</f>
        <v>0</v>
      </c>
      <c r="BO56" s="92">
        <f>存量业务到期收益率!Z55</f>
        <v>0</v>
      </c>
      <c r="BP56" s="92">
        <f>存量业务到期收益率!AA55</f>
        <v>0</v>
      </c>
      <c r="BQ56" s="92">
        <f>存量业务到期收益率!AB55</f>
        <v>0</v>
      </c>
      <c r="BR56" s="92">
        <f>存量业务到期收益率!AC55</f>
        <v>0</v>
      </c>
      <c r="BS56" s="92">
        <f>存量业务到期收益率!AD55</f>
        <v>0</v>
      </c>
      <c r="BT56" s="92">
        <f>存量业务到期收益率!AE55</f>
        <v>0</v>
      </c>
      <c r="BU56" s="92">
        <f>存量业务到期收益率!AF55</f>
        <v>0</v>
      </c>
      <c r="BV56" s="92">
        <f>存量业务到期收益率!AG55</f>
        <v>0</v>
      </c>
      <c r="BW56" s="92">
        <f>存量业务到期收益率!AH55</f>
        <v>0</v>
      </c>
      <c r="BX56" s="92">
        <f>存量业务到期收益率!AI55</f>
        <v>0</v>
      </c>
      <c r="BY56" s="92">
        <f>存量业务到期收益率!AJ55</f>
        <v>0</v>
      </c>
      <c r="BZ56" s="92">
        <f>存量业务到期收益率!AK55</f>
        <v>0</v>
      </c>
      <c r="CA56" s="92">
        <f>存量业务到期收益率!AL55</f>
        <v>0</v>
      </c>
      <c r="CB56" s="92">
        <f>存量业务到期收益率!AM55</f>
        <v>0</v>
      </c>
      <c r="CC56" s="92">
        <f>存量业务到期收益率!AN55</f>
        <v>0</v>
      </c>
      <c r="CD56" s="92">
        <f>存量业务到期收益率!AO55</f>
        <v>0</v>
      </c>
      <c r="CE56" s="92">
        <f>存量业务到期收益率!AP55</f>
        <v>0</v>
      </c>
      <c r="CF56" s="92">
        <f>存量业务到期收益率!AQ55</f>
        <v>0</v>
      </c>
      <c r="CH56" s="92">
        <f>B56*AR56/100/12*0.5+SUMPRODUCT(C56:$AP56,AS56:$CF56)/100/12</f>
        <v>8.2572346083456942</v>
      </c>
      <c r="CI56" s="92">
        <f>C56*AS56/100/12*0.5+SUMPRODUCT(D56:$AP56,AT56:$CF56)/100/12</f>
        <v>7.3202390566789726</v>
      </c>
      <c r="CJ56" s="92">
        <f>D56*AT56/100/12*0.5+SUMPRODUCT(E56:$AP56,AU56:$CF56)/100/12</f>
        <v>6.446648183831261</v>
      </c>
      <c r="CK56" s="92">
        <f>E56*AU56/100/12*0.5+SUMPRODUCT(F56:$AP56,AV56:$CF56)/100/12</f>
        <v>5.3728446112490946</v>
      </c>
      <c r="CL56" s="92">
        <f>F56*AV56/100/12*0.5+SUMPRODUCT(G56:$AP56,AW56:$CF56)/100/12</f>
        <v>4.1893988984970632</v>
      </c>
      <c r="CM56" s="92">
        <f>G56*AW56/100/12*0.5+SUMPRODUCT(H56:$AP56,AX56:$CF56)/100/12</f>
        <v>3.5402847094785939</v>
      </c>
      <c r="CN56" s="92">
        <f>H56*AX56/100/12*0.5+SUMPRODUCT(I56:$AP56,AY56:$CF56)/100/12</f>
        <v>2.8875000000000002</v>
      </c>
      <c r="CO56" s="92">
        <f>I56*AY56/100/12*0.5+SUMPRODUCT(J56:$AP56,AZ56:$CF56)/100/12</f>
        <v>2.1312500000000001</v>
      </c>
      <c r="CP56" s="92">
        <f>J56*AZ56/100/12*0.5+SUMPRODUCT(K56:$AP56,BA56:$CF56)/100/12</f>
        <v>1.7187500000000002</v>
      </c>
      <c r="CQ56" s="92">
        <f>K56*BA56/100/12*0.5+SUMPRODUCT(L56:$AP56,BB56:$CF56)/100/12</f>
        <v>1.0587500000000001</v>
      </c>
      <c r="CR56" s="92">
        <f>L56*BB56/100/12*0.5+SUMPRODUCT(M56:$AP56,BC56:$CF56)/100/12</f>
        <v>0.67375000000000007</v>
      </c>
      <c r="CS56" s="92">
        <f>M56*BC56/100/12*0.5+SUMPRODUCT(N56:$AP56,BD56:$CF56)/100/12</f>
        <v>0.33687500000000004</v>
      </c>
      <c r="CT56" s="92">
        <f>N56*BD56/100/12*0.5+SUMPRODUCT(O56:$AP56,BE56:$CF56)/100/12</f>
        <v>0</v>
      </c>
      <c r="CU56" s="92">
        <f>O56*BE56/100/12*0.5+SUMPRODUCT(P56:$AP56,BF56:$CF56)/100/12</f>
        <v>0</v>
      </c>
      <c r="CV56" s="92">
        <f>P56*BF56/100/12*0.5+SUMPRODUCT(Q56:$AP56,BG56:$CF56)/100/12</f>
        <v>0</v>
      </c>
      <c r="CW56" s="92">
        <f>Q56*BG56/100/12*0.5+SUMPRODUCT(R56:$AP56,BH56:$CF56)/100/12</f>
        <v>0</v>
      </c>
      <c r="CX56" s="92">
        <f>R56*BH56/100/12*0.5+SUMPRODUCT(S56:$AP56,BI56:$CF56)/100/12</f>
        <v>0</v>
      </c>
      <c r="CY56" s="92">
        <f>S56*BI56/100/12*0.5+SUMPRODUCT(T56:$AP56,BJ56:$CF56)/100/12</f>
        <v>0</v>
      </c>
      <c r="CZ56" s="92">
        <f>T56*BJ56/100/12*0.5+SUMPRODUCT(U56:$AP56,BK56:$CF56)/100/12</f>
        <v>0</v>
      </c>
      <c r="DA56" s="92">
        <f>U56*BK56/100/12*0.5+SUMPRODUCT(V56:$AP56,BL56:$CF56)/100/12</f>
        <v>0</v>
      </c>
      <c r="DB56" s="92">
        <f>V56*BL56/100/12*0.5+SUMPRODUCT(W56:$AP56,BM56:$CF56)/100/12</f>
        <v>0</v>
      </c>
      <c r="DC56" s="92">
        <f>W56*BM56/100/12*0.5+SUMPRODUCT(X56:$AP56,BN56:$CF56)/100/12</f>
        <v>0</v>
      </c>
      <c r="DD56" s="92">
        <f>X56*BN56/100/12*0.5+SUMPRODUCT(Y56:$AP56,BO56:$CF56)/100/12</f>
        <v>0</v>
      </c>
      <c r="DE56" s="92">
        <f>Y56*BO56/100/12*0.5+SUMPRODUCT(Z56:$AP56,BP56:$CF56)/100/12</f>
        <v>0</v>
      </c>
      <c r="DF56" s="92">
        <f>Z56*BP56/100/12*0.5+SUMPRODUCT(AA56:$AP56,BQ56:$CF56)/100/12</f>
        <v>0</v>
      </c>
      <c r="DG56" s="92">
        <f>AA56*BQ56/100/12*0.5+SUMPRODUCT(AB56:$AP56,BR56:$CF56)/100/12</f>
        <v>0</v>
      </c>
      <c r="DH56" s="92">
        <f>AB56*BR56/100/12*0.5+SUMPRODUCT(AC56:$AP56,BS56:$CF56)/100/12</f>
        <v>0</v>
      </c>
      <c r="DI56" s="92">
        <f>AC56*BS56/100/12*0.5+SUMPRODUCT(AD56:$AP56,BT56:$CF56)/100/12</f>
        <v>0</v>
      </c>
      <c r="DJ56" s="92">
        <f>AD56*BT56/100/12*0.5+SUMPRODUCT(AE56:$AP56,BU56:$CF56)/100/12</f>
        <v>0</v>
      </c>
      <c r="DK56" s="92">
        <f>AE56*BU56/100/12*0.5+SUMPRODUCT(AF56:$AP56,BV56:$CF56)/100/12</f>
        <v>0</v>
      </c>
      <c r="DL56" s="92">
        <f>AF56*BV56/100/12*0.5+SUMPRODUCT(AG56:$AP56,BW56:$CF56)/100/12</f>
        <v>0</v>
      </c>
      <c r="DM56" s="92">
        <f>AG56*BW56/100/12*0.5+SUMPRODUCT(AH56:$AP56,BX56:$CF56)/100/12</f>
        <v>0</v>
      </c>
      <c r="DN56" s="92">
        <f>AH56*BX56/100/12*0.5+SUMPRODUCT(AI56:$AP56,BY56:$CF56)/100/12</f>
        <v>0</v>
      </c>
      <c r="DO56" s="92">
        <f>AI56*BY56/100/12*0.5+SUMPRODUCT(AJ56:$AP56,BZ56:$CF56)/100/12</f>
        <v>0</v>
      </c>
      <c r="DP56" s="92">
        <f>AJ56*BZ56/100/12*0.5+SUMPRODUCT(AK56:$AP56,CA56:$CF56)/100/12</f>
        <v>0</v>
      </c>
      <c r="DQ56" s="92">
        <f>AK56*CA56/100/12*0.5+SUMPRODUCT(AL56:$AP56,CB56:$CF56)/100/12</f>
        <v>0</v>
      </c>
      <c r="DR56" s="92">
        <f>AL56*CB56/100/12*0.5+SUMPRODUCT(AM56:$AP56,CC56:$CF56)/100/12</f>
        <v>0</v>
      </c>
      <c r="DS56" s="92">
        <f>AM56*CC56/100/12*0.5+SUMPRODUCT(AN56:$AP56,CD56:$CF56)/100/12</f>
        <v>0</v>
      </c>
      <c r="DT56" s="92">
        <f>AN56*CD56/100/12*0.5+SUMPRODUCT(AO56:$AP56,CE56:$CF56)/100/12</f>
        <v>0</v>
      </c>
      <c r="DU56" s="92">
        <f>AO56*CE56/100/12*0.5+SUMPRODUCT(AP56:$AP56,CF56:$CF56)/100/12</f>
        <v>0</v>
      </c>
    </row>
    <row r="58" spans="1:125" ht="16.5">
      <c r="CG58" s="125" t="s">
        <v>395</v>
      </c>
      <c r="CH58" s="75">
        <f>CH5-CH30</f>
        <v>133.78035653382815</v>
      </c>
      <c r="CI58" s="75">
        <f t="shared" ref="CI58:DU58" si="27">CI5-CI30</f>
        <v>130.54955813924391</v>
      </c>
      <c r="CJ58" s="75">
        <f t="shared" si="27"/>
        <v>131.15913111607099</v>
      </c>
      <c r="CK58" s="75">
        <f t="shared" si="27"/>
        <v>131.48419002068454</v>
      </c>
      <c r="CL58" s="75">
        <f t="shared" si="27"/>
        <v>131.72049981798523</v>
      </c>
      <c r="CM58" s="75">
        <f t="shared" si="27"/>
        <v>131.07802321241763</v>
      </c>
      <c r="CN58" s="75">
        <f t="shared" si="27"/>
        <v>129.56712587335286</v>
      </c>
      <c r="CO58" s="75">
        <f t="shared" si="27"/>
        <v>128.07490879562548</v>
      </c>
      <c r="CP58" s="75">
        <f t="shared" si="27"/>
        <v>126.71197363024878</v>
      </c>
      <c r="CQ58" s="75">
        <f t="shared" si="27"/>
        <v>124.95285800186062</v>
      </c>
      <c r="CR58" s="75">
        <f t="shared" si="27"/>
        <v>122.57286972790634</v>
      </c>
      <c r="CS58" s="75">
        <f t="shared" si="27"/>
        <v>120.58659251176735</v>
      </c>
      <c r="CT58" s="75">
        <f>CT5-CT30</f>
        <v>119.26523914638751</v>
      </c>
      <c r="CU58" s="75">
        <f t="shared" si="27"/>
        <v>92.78395247049842</v>
      </c>
      <c r="CV58" s="75">
        <f t="shared" si="27"/>
        <v>92.149284343590097</v>
      </c>
      <c r="CW58" s="75">
        <f t="shared" si="27"/>
        <v>91.594506972001085</v>
      </c>
      <c r="CX58" s="75">
        <f t="shared" si="27"/>
        <v>90.891818912592242</v>
      </c>
      <c r="CY58" s="75">
        <f t="shared" si="27"/>
        <v>90.50213513570489</v>
      </c>
      <c r="CZ58" s="75">
        <f t="shared" si="27"/>
        <v>90.048047277774884</v>
      </c>
      <c r="DA58" s="75">
        <f t="shared" si="27"/>
        <v>89.055592855704944</v>
      </c>
      <c r="DB58" s="75">
        <f t="shared" si="27"/>
        <v>44.266846558276178</v>
      </c>
      <c r="DC58" s="75">
        <f t="shared" si="27"/>
        <v>0</v>
      </c>
      <c r="DD58" s="75">
        <f t="shared" si="27"/>
        <v>0</v>
      </c>
      <c r="DE58" s="75">
        <f t="shared" si="27"/>
        <v>0</v>
      </c>
      <c r="DF58" s="75">
        <f t="shared" si="27"/>
        <v>0</v>
      </c>
      <c r="DG58" s="75">
        <f t="shared" si="27"/>
        <v>0</v>
      </c>
      <c r="DH58" s="75">
        <f t="shared" si="27"/>
        <v>0</v>
      </c>
      <c r="DI58" s="75">
        <f t="shared" si="27"/>
        <v>0</v>
      </c>
      <c r="DJ58" s="75">
        <f t="shared" si="27"/>
        <v>0</v>
      </c>
      <c r="DK58" s="75">
        <f t="shared" si="27"/>
        <v>0</v>
      </c>
      <c r="DL58" s="75">
        <f t="shared" si="27"/>
        <v>0</v>
      </c>
      <c r="DM58" s="75">
        <f t="shared" si="27"/>
        <v>0</v>
      </c>
      <c r="DN58" s="75">
        <f t="shared" si="27"/>
        <v>0</v>
      </c>
      <c r="DO58" s="75">
        <f t="shared" si="27"/>
        <v>0</v>
      </c>
      <c r="DP58" s="75">
        <f t="shared" si="27"/>
        <v>0</v>
      </c>
      <c r="DQ58" s="75">
        <f t="shared" si="27"/>
        <v>0</v>
      </c>
      <c r="DR58" s="75">
        <f t="shared" si="27"/>
        <v>0</v>
      </c>
      <c r="DS58" s="75">
        <f t="shared" si="27"/>
        <v>0</v>
      </c>
      <c r="DT58" s="75">
        <f t="shared" si="27"/>
        <v>0</v>
      </c>
      <c r="DU58" s="75">
        <f t="shared" si="27"/>
        <v>0</v>
      </c>
    </row>
  </sheetData>
  <mergeCells count="3">
    <mergeCell ref="AR3:AU3"/>
    <mergeCell ref="A3:D3"/>
    <mergeCell ref="CH3:CK3"/>
  </mergeCells>
  <phoneticPr fontId="19" type="noConversion"/>
  <hyperlinks>
    <hyperlink ref="A1" location="目录!A1" display="目录"/>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FF00"/>
  </sheetPr>
  <dimension ref="A1:DS59"/>
  <sheetViews>
    <sheetView topLeftCell="BT10" zoomScale="70" zoomScaleNormal="70" workbookViewId="0">
      <selection activeCell="CG7" sqref="CG7"/>
    </sheetView>
  </sheetViews>
  <sheetFormatPr defaultRowHeight="13.5"/>
  <cols>
    <col min="1" max="1" width="42.875" customWidth="1"/>
    <col min="2" max="12" width="9" customWidth="1"/>
    <col min="13" max="13" width="9.375" bestFit="1" customWidth="1"/>
    <col min="14" max="82" width="9" customWidth="1"/>
    <col min="83" max="83" width="11" bestFit="1" customWidth="1"/>
    <col min="85" max="85" width="6.125" bestFit="1" customWidth="1"/>
    <col min="87" max="87" width="6.125" bestFit="1" customWidth="1"/>
    <col min="95" max="95" width="10.375" bestFit="1" customWidth="1"/>
  </cols>
  <sheetData>
    <row r="1" spans="1:123">
      <c r="A1" s="27" t="s">
        <v>31</v>
      </c>
    </row>
    <row r="3" spans="1:123" ht="15">
      <c r="A3" s="530" t="s">
        <v>368</v>
      </c>
      <c r="B3" s="521"/>
      <c r="C3" s="521"/>
      <c r="AQ3" s="530" t="s">
        <v>369</v>
      </c>
      <c r="AR3" s="521"/>
      <c r="AS3" s="521"/>
      <c r="AT3" s="521"/>
      <c r="CF3" s="530" t="s">
        <v>370</v>
      </c>
      <c r="CG3" s="521"/>
      <c r="CH3" s="521"/>
      <c r="CI3" s="521"/>
    </row>
    <row r="4" spans="1:123" ht="16.5">
      <c r="A4" s="26"/>
      <c r="B4" s="26">
        <v>1</v>
      </c>
      <c r="C4" s="26">
        <v>2</v>
      </c>
      <c r="D4" s="26">
        <v>3</v>
      </c>
      <c r="E4" s="26">
        <v>4</v>
      </c>
      <c r="F4" s="26">
        <v>5</v>
      </c>
      <c r="G4" s="26">
        <v>6</v>
      </c>
      <c r="H4" s="26">
        <v>7</v>
      </c>
      <c r="I4" s="26">
        <v>8</v>
      </c>
      <c r="J4" s="26">
        <v>9</v>
      </c>
      <c r="K4" s="26">
        <v>10</v>
      </c>
      <c r="L4" s="26">
        <v>11</v>
      </c>
      <c r="M4" s="26">
        <v>12</v>
      </c>
      <c r="N4" s="26">
        <v>13</v>
      </c>
      <c r="O4" s="26">
        <v>14</v>
      </c>
      <c r="P4" s="26">
        <v>15</v>
      </c>
      <c r="Q4" s="26">
        <v>16</v>
      </c>
      <c r="R4" s="26">
        <v>17</v>
      </c>
      <c r="S4" s="26">
        <v>18</v>
      </c>
      <c r="T4" s="26">
        <v>19</v>
      </c>
      <c r="U4" s="26">
        <v>20</v>
      </c>
      <c r="V4" s="26">
        <v>21</v>
      </c>
      <c r="W4" s="26">
        <v>22</v>
      </c>
      <c r="X4" s="26">
        <v>23</v>
      </c>
      <c r="Y4" s="26">
        <v>24</v>
      </c>
      <c r="Z4" s="26">
        <v>25</v>
      </c>
      <c r="AA4" s="26">
        <v>26</v>
      </c>
      <c r="AB4" s="26">
        <v>27</v>
      </c>
      <c r="AC4" s="26">
        <v>28</v>
      </c>
      <c r="AD4" s="26">
        <v>29</v>
      </c>
      <c r="AE4" s="26">
        <v>30</v>
      </c>
      <c r="AF4" s="26">
        <v>31</v>
      </c>
      <c r="AG4" s="26">
        <v>32</v>
      </c>
      <c r="AH4" s="26">
        <v>33</v>
      </c>
      <c r="AI4" s="26">
        <v>34</v>
      </c>
      <c r="AJ4" s="26">
        <v>35</v>
      </c>
      <c r="AK4" s="26">
        <v>36</v>
      </c>
      <c r="AL4" s="26">
        <v>37</v>
      </c>
      <c r="AM4" s="26">
        <v>38</v>
      </c>
      <c r="AN4" s="26">
        <v>39</v>
      </c>
      <c r="AO4" s="26">
        <v>40</v>
      </c>
      <c r="AQ4" s="26">
        <v>1</v>
      </c>
      <c r="AR4" s="26">
        <v>2</v>
      </c>
      <c r="AS4" s="26">
        <v>3</v>
      </c>
      <c r="AT4" s="26">
        <v>4</v>
      </c>
      <c r="AU4" s="26">
        <v>5</v>
      </c>
      <c r="AV4" s="26">
        <v>6</v>
      </c>
      <c r="AW4" s="26">
        <v>7</v>
      </c>
      <c r="AX4" s="26">
        <v>8</v>
      </c>
      <c r="AY4" s="26">
        <v>9</v>
      </c>
      <c r="AZ4" s="26">
        <v>10</v>
      </c>
      <c r="BA4" s="26">
        <v>11</v>
      </c>
      <c r="BB4" s="26">
        <v>12</v>
      </c>
      <c r="BC4" s="26">
        <v>13</v>
      </c>
      <c r="BD4" s="26">
        <v>14</v>
      </c>
      <c r="BE4" s="26">
        <v>15</v>
      </c>
      <c r="BF4" s="26">
        <v>16</v>
      </c>
      <c r="BG4" s="26">
        <v>17</v>
      </c>
      <c r="BH4" s="26">
        <v>18</v>
      </c>
      <c r="BI4" s="26">
        <v>19</v>
      </c>
      <c r="BJ4" s="26">
        <v>20</v>
      </c>
      <c r="BK4" s="26">
        <v>21</v>
      </c>
      <c r="BL4" s="26">
        <v>22</v>
      </c>
      <c r="BM4" s="26">
        <v>23</v>
      </c>
      <c r="BN4" s="26">
        <v>24</v>
      </c>
      <c r="BO4" s="26">
        <v>25</v>
      </c>
      <c r="BP4" s="26">
        <v>26</v>
      </c>
      <c r="BQ4" s="26">
        <v>27</v>
      </c>
      <c r="BR4" s="26">
        <v>28</v>
      </c>
      <c r="BS4" s="26">
        <v>29</v>
      </c>
      <c r="BT4" s="26">
        <v>30</v>
      </c>
      <c r="BU4" s="26">
        <v>31</v>
      </c>
      <c r="BV4" s="26">
        <v>32</v>
      </c>
      <c r="BW4" s="26">
        <v>33</v>
      </c>
      <c r="BX4" s="26">
        <v>34</v>
      </c>
      <c r="BY4" s="26">
        <v>35</v>
      </c>
      <c r="BZ4" s="26">
        <v>36</v>
      </c>
      <c r="CA4" s="26">
        <v>37</v>
      </c>
      <c r="CB4" s="26">
        <v>38</v>
      </c>
      <c r="CC4" s="26">
        <v>39</v>
      </c>
      <c r="CD4" s="26">
        <v>40</v>
      </c>
      <c r="CF4" s="26">
        <v>1</v>
      </c>
      <c r="CG4" s="26">
        <v>2</v>
      </c>
      <c r="CH4" s="26">
        <v>3</v>
      </c>
      <c r="CI4" s="26">
        <v>4</v>
      </c>
      <c r="CJ4" s="26">
        <v>5</v>
      </c>
      <c r="CK4" s="26">
        <v>6</v>
      </c>
      <c r="CL4" s="26">
        <v>7</v>
      </c>
      <c r="CM4" s="26">
        <v>8</v>
      </c>
      <c r="CN4" s="26">
        <v>9</v>
      </c>
      <c r="CO4" s="26">
        <v>10</v>
      </c>
      <c r="CP4" s="26">
        <v>11</v>
      </c>
      <c r="CQ4" s="26">
        <v>12</v>
      </c>
      <c r="CR4" s="26">
        <v>13</v>
      </c>
      <c r="CS4" s="26">
        <v>14</v>
      </c>
      <c r="CT4" s="26">
        <v>15</v>
      </c>
      <c r="CU4" s="26">
        <v>16</v>
      </c>
      <c r="CV4" s="26">
        <v>17</v>
      </c>
      <c r="CW4" s="26">
        <v>18</v>
      </c>
      <c r="CX4" s="26">
        <v>19</v>
      </c>
      <c r="CY4" s="26">
        <v>20</v>
      </c>
      <c r="CZ4" s="26">
        <v>21</v>
      </c>
      <c r="DA4" s="26">
        <v>22</v>
      </c>
      <c r="DB4" s="26">
        <v>23</v>
      </c>
      <c r="DC4" s="26">
        <v>24</v>
      </c>
      <c r="DD4" s="26">
        <v>25</v>
      </c>
      <c r="DE4" s="26">
        <v>26</v>
      </c>
      <c r="DF4" s="26">
        <v>27</v>
      </c>
      <c r="DG4" s="26">
        <v>28</v>
      </c>
      <c r="DH4" s="26">
        <v>29</v>
      </c>
      <c r="DI4" s="26">
        <v>30</v>
      </c>
      <c r="DJ4" s="26">
        <v>31</v>
      </c>
      <c r="DK4" s="26">
        <v>32</v>
      </c>
      <c r="DL4" s="26">
        <v>33</v>
      </c>
      <c r="DM4" s="26">
        <v>34</v>
      </c>
      <c r="DN4" s="26">
        <v>35</v>
      </c>
      <c r="DO4" s="26">
        <v>36</v>
      </c>
      <c r="DP4" s="26">
        <v>37</v>
      </c>
      <c r="DQ4" s="26">
        <v>38</v>
      </c>
      <c r="DR4" s="26">
        <v>39</v>
      </c>
      <c r="DS4" s="26">
        <v>40</v>
      </c>
    </row>
    <row r="5" spans="1:123" ht="15">
      <c r="A5" s="14" t="str">
        <f>存量业务到期结构!B4</f>
        <v>资产端</v>
      </c>
      <c r="B5" s="75"/>
      <c r="C5" s="75"/>
      <c r="D5" s="75"/>
      <c r="E5" s="75"/>
      <c r="F5" s="75"/>
      <c r="G5" s="75"/>
      <c r="H5" s="75"/>
      <c r="I5" s="75"/>
      <c r="J5" s="75"/>
      <c r="K5" s="75"/>
      <c r="L5" s="75"/>
      <c r="M5" s="75"/>
      <c r="N5" s="75"/>
      <c r="O5" s="75"/>
      <c r="P5" s="75"/>
      <c r="Q5" s="75"/>
      <c r="R5" s="75"/>
      <c r="S5" s="75"/>
      <c r="T5" s="75"/>
      <c r="U5" s="75"/>
      <c r="V5" s="75"/>
      <c r="W5" s="75"/>
      <c r="X5" s="75"/>
      <c r="Y5" s="75"/>
      <c r="Z5" s="75"/>
      <c r="AA5" s="75"/>
      <c r="AB5" s="75"/>
      <c r="AC5" s="75"/>
      <c r="AD5" s="75"/>
      <c r="AE5" s="75"/>
      <c r="AF5" s="75"/>
      <c r="AG5" s="75"/>
      <c r="AH5" s="75"/>
      <c r="AI5" s="75"/>
      <c r="AJ5" s="75"/>
      <c r="AK5" s="75"/>
      <c r="AL5" s="75"/>
      <c r="AM5" s="75"/>
      <c r="AN5" s="75"/>
      <c r="AO5" s="75"/>
      <c r="AQ5" s="75"/>
      <c r="AR5" s="75"/>
      <c r="AS5" s="75"/>
      <c r="AT5" s="75"/>
      <c r="AU5" s="75"/>
      <c r="AV5" s="75"/>
      <c r="AW5" s="75"/>
      <c r="AX5" s="75"/>
      <c r="AY5" s="75"/>
      <c r="AZ5" s="75"/>
      <c r="BA5" s="75"/>
      <c r="BB5" s="75"/>
      <c r="BC5" s="75"/>
      <c r="BD5" s="75"/>
      <c r="BE5" s="75"/>
      <c r="BF5" s="75"/>
      <c r="BG5" s="75"/>
      <c r="BH5" s="75"/>
      <c r="BI5" s="75"/>
      <c r="BJ5" s="75"/>
      <c r="BK5" s="75"/>
      <c r="BL5" s="75"/>
      <c r="BM5" s="75"/>
      <c r="BN5" s="75"/>
      <c r="BO5" s="75"/>
      <c r="BP5" s="75"/>
      <c r="BQ5" s="75"/>
      <c r="BR5" s="75"/>
      <c r="BS5" s="75"/>
      <c r="BT5" s="75"/>
      <c r="BU5" s="75"/>
      <c r="BV5" s="75"/>
      <c r="BW5" s="75"/>
      <c r="BX5" s="75"/>
      <c r="BY5" s="75"/>
      <c r="BZ5" s="75"/>
      <c r="CA5" s="75"/>
      <c r="CB5" s="75"/>
      <c r="CC5" s="75"/>
      <c r="CD5" s="75"/>
      <c r="CF5" s="75">
        <f>CF6+CF12+CF20+CF21+CF24+CF25</f>
        <v>7.3348858232339289</v>
      </c>
      <c r="CG5" s="75">
        <f t="shared" ref="CG5:DS5" si="0">CG6+CG12+CG20+CG21+CG24+CG25</f>
        <v>19.736878944714704</v>
      </c>
      <c r="CH5" s="75">
        <f t="shared" si="0"/>
        <v>27.951629268009654</v>
      </c>
      <c r="CI5" s="75">
        <f t="shared" si="0"/>
        <v>33.975824772259976</v>
      </c>
      <c r="CJ5" s="75">
        <f t="shared" si="0"/>
        <v>39.454686071893917</v>
      </c>
      <c r="CK5" s="75">
        <f t="shared" si="0"/>
        <v>45.158867668099994</v>
      </c>
      <c r="CL5" s="75">
        <f t="shared" si="0"/>
        <v>50.777622043882161</v>
      </c>
      <c r="CM5" s="75">
        <f t="shared" si="0"/>
        <v>55.339483795871864</v>
      </c>
      <c r="CN5" s="75">
        <f t="shared" si="0"/>
        <v>59.773377992675364</v>
      </c>
      <c r="CO5" s="75">
        <f t="shared" si="0"/>
        <v>64.633921825068754</v>
      </c>
      <c r="CP5" s="75">
        <f t="shared" si="0"/>
        <v>69.319247458603783</v>
      </c>
      <c r="CQ5" s="75">
        <f t="shared" si="0"/>
        <v>74.307225541674029</v>
      </c>
      <c r="CR5" s="75">
        <f t="shared" si="0"/>
        <v>78.090031545853279</v>
      </c>
      <c r="CS5" s="75">
        <f t="shared" si="0"/>
        <v>73.951721276343804</v>
      </c>
      <c r="CT5" s="75">
        <f t="shared" si="0"/>
        <v>73.951721276343804</v>
      </c>
      <c r="CU5" s="75">
        <f t="shared" si="0"/>
        <v>73.951721276343804</v>
      </c>
      <c r="CV5" s="75">
        <f t="shared" si="0"/>
        <v>73.951721276343804</v>
      </c>
      <c r="CW5" s="75">
        <f t="shared" si="0"/>
        <v>73.951721276343804</v>
      </c>
      <c r="CX5" s="75">
        <f t="shared" si="0"/>
        <v>73.951721276343804</v>
      </c>
      <c r="CY5" s="75">
        <f t="shared" si="0"/>
        <v>73.951721276343804</v>
      </c>
      <c r="CZ5" s="75">
        <f>CZ6+CZ12+CZ20+CZ21+CZ24+CZ25</f>
        <v>73.951721276343804</v>
      </c>
      <c r="DA5" s="75">
        <f t="shared" si="0"/>
        <v>73.951721276343804</v>
      </c>
      <c r="DB5" s="75">
        <f t="shared" si="0"/>
        <v>73.951721276343804</v>
      </c>
      <c r="DC5" s="75">
        <f t="shared" si="0"/>
        <v>73.951721276343804</v>
      </c>
      <c r="DD5" s="75">
        <f t="shared" si="0"/>
        <v>73.951721276343804</v>
      </c>
      <c r="DE5" s="75">
        <f t="shared" si="0"/>
        <v>73.951721276343804</v>
      </c>
      <c r="DF5" s="75">
        <f t="shared" si="0"/>
        <v>73.951721276343804</v>
      </c>
      <c r="DG5" s="75">
        <f t="shared" si="0"/>
        <v>73.951721276343804</v>
      </c>
      <c r="DH5" s="75">
        <f t="shared" si="0"/>
        <v>73.951721276343804</v>
      </c>
      <c r="DI5" s="75">
        <f t="shared" si="0"/>
        <v>73.951721276343804</v>
      </c>
      <c r="DJ5" s="75">
        <f t="shared" si="0"/>
        <v>73.951721276343804</v>
      </c>
      <c r="DK5" s="75">
        <f t="shared" si="0"/>
        <v>73.951721276343804</v>
      </c>
      <c r="DL5" s="75">
        <f t="shared" si="0"/>
        <v>73.951721276343804</v>
      </c>
      <c r="DM5" s="75">
        <f t="shared" si="0"/>
        <v>73.951721276343804</v>
      </c>
      <c r="DN5" s="75">
        <f t="shared" si="0"/>
        <v>73.951721276343804</v>
      </c>
      <c r="DO5" s="75">
        <f t="shared" si="0"/>
        <v>73.951721276343804</v>
      </c>
      <c r="DP5" s="75">
        <f t="shared" si="0"/>
        <v>73.951721276343804</v>
      </c>
      <c r="DQ5" s="75">
        <f t="shared" si="0"/>
        <v>73.951721276343804</v>
      </c>
      <c r="DR5" s="75">
        <f t="shared" si="0"/>
        <v>73.951721276343804</v>
      </c>
      <c r="DS5" s="75">
        <f t="shared" si="0"/>
        <v>73.951721276343804</v>
      </c>
    </row>
    <row r="6" spans="1:123" ht="15">
      <c r="A6" s="15" t="str">
        <f>存量业务到期结构!B5</f>
        <v>贷款和垫款</v>
      </c>
      <c r="B6" s="75"/>
      <c r="C6" s="75"/>
      <c r="D6" s="75"/>
      <c r="E6" s="75"/>
      <c r="F6" s="75"/>
      <c r="G6" s="75"/>
      <c r="H6" s="75"/>
      <c r="I6" s="75"/>
      <c r="J6" s="75"/>
      <c r="K6" s="75"/>
      <c r="L6" s="75"/>
      <c r="M6" s="75"/>
      <c r="N6" s="75"/>
      <c r="O6" s="75"/>
      <c r="P6" s="75"/>
      <c r="Q6" s="75"/>
      <c r="R6" s="75"/>
      <c r="S6" s="75"/>
      <c r="T6" s="75"/>
      <c r="U6" s="75"/>
      <c r="V6" s="75"/>
      <c r="W6" s="75"/>
      <c r="X6" s="75"/>
      <c r="Y6" s="75"/>
      <c r="Z6" s="75"/>
      <c r="AA6" s="75"/>
      <c r="AB6" s="75"/>
      <c r="AC6" s="75"/>
      <c r="AD6" s="75"/>
      <c r="AE6" s="75"/>
      <c r="AF6" s="75"/>
      <c r="AG6" s="75"/>
      <c r="AH6" s="75"/>
      <c r="AI6" s="75"/>
      <c r="AJ6" s="75"/>
      <c r="AK6" s="75"/>
      <c r="AL6" s="75"/>
      <c r="AM6" s="75"/>
      <c r="AN6" s="75"/>
      <c r="AO6" s="75"/>
      <c r="AQ6" s="75"/>
      <c r="AR6" s="75"/>
      <c r="AS6" s="75"/>
      <c r="AT6" s="75"/>
      <c r="AU6" s="75"/>
      <c r="AV6" s="75"/>
      <c r="AW6" s="75"/>
      <c r="AX6" s="75"/>
      <c r="AY6" s="75"/>
      <c r="AZ6" s="75"/>
      <c r="BA6" s="75"/>
      <c r="BB6" s="75"/>
      <c r="BC6" s="75"/>
      <c r="BD6" s="75"/>
      <c r="BE6" s="75"/>
      <c r="BF6" s="75"/>
      <c r="BG6" s="75"/>
      <c r="BH6" s="75"/>
      <c r="BI6" s="75"/>
      <c r="BJ6" s="75"/>
      <c r="BK6" s="75"/>
      <c r="BL6" s="75"/>
      <c r="BM6" s="75"/>
      <c r="BN6" s="75"/>
      <c r="BO6" s="75"/>
      <c r="BP6" s="75"/>
      <c r="BQ6" s="75"/>
      <c r="BR6" s="75"/>
      <c r="BS6" s="75"/>
      <c r="BT6" s="75"/>
      <c r="BU6" s="75"/>
      <c r="BV6" s="75"/>
      <c r="BW6" s="75"/>
      <c r="BX6" s="75"/>
      <c r="BY6" s="75"/>
      <c r="BZ6" s="75"/>
      <c r="CA6" s="75"/>
      <c r="CB6" s="75"/>
      <c r="CC6" s="75"/>
      <c r="CD6" s="75"/>
      <c r="CF6" s="75">
        <f>SUM(CF7:CF11)</f>
        <v>2.2640262998058369</v>
      </c>
      <c r="CG6" s="75">
        <f t="shared" ref="CG6:DS6" si="1">SUM(CG7:CG11)</f>
        <v>8.3921777224517005</v>
      </c>
      <c r="CH6" s="75">
        <f t="shared" si="1"/>
        <v>14.551762156985532</v>
      </c>
      <c r="CI6" s="75">
        <f t="shared" si="1"/>
        <v>19.383802175576367</v>
      </c>
      <c r="CJ6" s="75">
        <f t="shared" si="1"/>
        <v>24.428359433551137</v>
      </c>
      <c r="CK6" s="75">
        <f t="shared" si="1"/>
        <v>29.771004605932845</v>
      </c>
      <c r="CL6" s="75">
        <f t="shared" si="1"/>
        <v>34.86605578727751</v>
      </c>
      <c r="CM6" s="75">
        <f t="shared" si="1"/>
        <v>39.089508964249603</v>
      </c>
      <c r="CN6" s="75">
        <f t="shared" si="1"/>
        <v>43.089426874982834</v>
      </c>
      <c r="CO6" s="75">
        <f t="shared" si="1"/>
        <v>47.492039468042904</v>
      </c>
      <c r="CP6" s="75">
        <f t="shared" si="1"/>
        <v>51.734677512039745</v>
      </c>
      <c r="CQ6" s="75">
        <f t="shared" si="1"/>
        <v>56.049219865384046</v>
      </c>
      <c r="CR6" s="75">
        <f t="shared" si="1"/>
        <v>59.554306673140317</v>
      </c>
      <c r="CS6" s="75">
        <f t="shared" si="1"/>
        <v>54.827862830368055</v>
      </c>
      <c r="CT6" s="75">
        <f t="shared" si="1"/>
        <v>54.827862830368055</v>
      </c>
      <c r="CU6" s="75">
        <f t="shared" si="1"/>
        <v>54.827862830368055</v>
      </c>
      <c r="CV6" s="75">
        <f t="shared" si="1"/>
        <v>54.827862830368055</v>
      </c>
      <c r="CW6" s="75">
        <f t="shared" si="1"/>
        <v>54.827862830368055</v>
      </c>
      <c r="CX6" s="75">
        <f t="shared" si="1"/>
        <v>54.827862830368055</v>
      </c>
      <c r="CY6" s="75">
        <f t="shared" si="1"/>
        <v>54.827862830368055</v>
      </c>
      <c r="CZ6" s="75">
        <f t="shared" si="1"/>
        <v>54.827862830368055</v>
      </c>
      <c r="DA6" s="75">
        <f t="shared" si="1"/>
        <v>54.827862830368055</v>
      </c>
      <c r="DB6" s="75">
        <f t="shared" si="1"/>
        <v>54.827862830368055</v>
      </c>
      <c r="DC6" s="75">
        <f t="shared" si="1"/>
        <v>54.827862830368055</v>
      </c>
      <c r="DD6" s="75">
        <f t="shared" si="1"/>
        <v>54.827862830368055</v>
      </c>
      <c r="DE6" s="75">
        <f t="shared" si="1"/>
        <v>54.827862830368055</v>
      </c>
      <c r="DF6" s="75">
        <f t="shared" si="1"/>
        <v>54.827862830368055</v>
      </c>
      <c r="DG6" s="75">
        <f t="shared" si="1"/>
        <v>54.827862830368055</v>
      </c>
      <c r="DH6" s="75">
        <f t="shared" si="1"/>
        <v>54.827862830368055</v>
      </c>
      <c r="DI6" s="75">
        <f t="shared" si="1"/>
        <v>54.827862830368055</v>
      </c>
      <c r="DJ6" s="75">
        <f t="shared" si="1"/>
        <v>54.827862830368055</v>
      </c>
      <c r="DK6" s="75">
        <f t="shared" si="1"/>
        <v>54.827862830368055</v>
      </c>
      <c r="DL6" s="75">
        <f t="shared" si="1"/>
        <v>54.827862830368055</v>
      </c>
      <c r="DM6" s="75">
        <f t="shared" si="1"/>
        <v>54.827862830368055</v>
      </c>
      <c r="DN6" s="75">
        <f t="shared" si="1"/>
        <v>54.827862830368055</v>
      </c>
      <c r="DO6" s="75">
        <f t="shared" si="1"/>
        <v>54.827862830368055</v>
      </c>
      <c r="DP6" s="75">
        <f t="shared" si="1"/>
        <v>54.827862830368055</v>
      </c>
      <c r="DQ6" s="75">
        <f t="shared" si="1"/>
        <v>54.827862830368055</v>
      </c>
      <c r="DR6" s="75">
        <f t="shared" si="1"/>
        <v>54.827862830368055</v>
      </c>
      <c r="DS6" s="75">
        <f t="shared" si="1"/>
        <v>54.827862830368055</v>
      </c>
    </row>
    <row r="7" spans="1:123" ht="16.5">
      <c r="A7" s="54" t="str">
        <f>存量业务到期结构!B6</f>
        <v>公司贷款</v>
      </c>
      <c r="B7" s="92">
        <f>业务毛增量_基准情景!C6</f>
        <v>751.56862409269911</v>
      </c>
      <c r="C7" s="92">
        <f>业务毛增量_基准情景!D6</f>
        <v>990.45663028910019</v>
      </c>
      <c r="D7" s="92">
        <f>业务毛增量_基准情景!E6</f>
        <v>648.1251629009339</v>
      </c>
      <c r="E7" s="92">
        <f>业务毛增量_基准情景!F6</f>
        <v>715.85364619603399</v>
      </c>
      <c r="F7" s="92">
        <f>业务毛增量_基准情景!G6</f>
        <v>698.57203451193402</v>
      </c>
      <c r="G7" s="92">
        <f>业务毛增量_基准情景!H6</f>
        <v>815.88142359003393</v>
      </c>
      <c r="H7" s="92">
        <f>业务毛增量_基准情景!I6</f>
        <v>707.49572583153383</v>
      </c>
      <c r="I7" s="92">
        <f>业务毛增量_基准情景!J6</f>
        <v>551.74567264563393</v>
      </c>
      <c r="J7" s="92">
        <f>业务毛增量_基准情景!K6</f>
        <v>572.68288994163402</v>
      </c>
      <c r="K7" s="92">
        <f>业务毛增量_基准情景!L6</f>
        <v>756.02689245933391</v>
      </c>
      <c r="L7" s="92">
        <f>业务毛增量_基准情景!M6</f>
        <v>484.37605754823397</v>
      </c>
      <c r="M7" s="92">
        <f>业务毛增量_基准情景!N6</f>
        <v>623.52414197843382</v>
      </c>
      <c r="N7" s="92">
        <f>业务毛增量_基准情景!O6</f>
        <v>230.63993478703392</v>
      </c>
      <c r="O7" s="92">
        <f>业务毛增量_基准情景!P6</f>
        <v>0</v>
      </c>
      <c r="P7" s="92">
        <f>业务毛增量_基准情景!Q6</f>
        <v>0</v>
      </c>
      <c r="Q7" s="92">
        <f>业务毛增量_基准情景!R6</f>
        <v>0</v>
      </c>
      <c r="R7" s="92">
        <f>业务毛增量_基准情景!S6</f>
        <v>0</v>
      </c>
      <c r="S7" s="92">
        <f>业务毛增量_基准情景!T6</f>
        <v>0</v>
      </c>
      <c r="T7" s="92">
        <f>业务毛增量_基准情景!U6</f>
        <v>0</v>
      </c>
      <c r="U7" s="92">
        <f>业务毛增量_基准情景!V6</f>
        <v>0</v>
      </c>
      <c r="V7" s="92">
        <f>业务毛增量_基准情景!W6</f>
        <v>0</v>
      </c>
      <c r="W7" s="92">
        <f>业务毛增量_基准情景!X6</f>
        <v>0</v>
      </c>
      <c r="X7" s="92">
        <f>业务毛增量_基准情景!Y6</f>
        <v>0</v>
      </c>
      <c r="Y7" s="92">
        <f>业务毛增量_基准情景!Z6</f>
        <v>0</v>
      </c>
      <c r="Z7" s="92">
        <f>业务毛增量_基准情景!AA6</f>
        <v>0</v>
      </c>
      <c r="AA7" s="92">
        <f>业务毛增量_基准情景!AB6</f>
        <v>0</v>
      </c>
      <c r="AB7" s="92">
        <f>业务毛增量_基准情景!AC6</f>
        <v>0</v>
      </c>
      <c r="AC7" s="92">
        <f>业务毛增量_基准情景!AD6</f>
        <v>0</v>
      </c>
      <c r="AD7" s="92">
        <f>业务毛增量_基准情景!AE6</f>
        <v>0</v>
      </c>
      <c r="AE7" s="92">
        <f>业务毛增量_基准情景!AF6</f>
        <v>0</v>
      </c>
      <c r="AF7" s="92">
        <f>业务毛增量_基准情景!AG6</f>
        <v>0</v>
      </c>
      <c r="AG7" s="92">
        <f>业务毛增量_基准情景!AH6</f>
        <v>0</v>
      </c>
      <c r="AH7" s="92">
        <f>业务毛增量_基准情景!AI6</f>
        <v>0</v>
      </c>
      <c r="AI7" s="92">
        <f>业务毛增量_基准情景!AJ6</f>
        <v>0</v>
      </c>
      <c r="AJ7" s="92">
        <f>业务毛增量_基准情景!AK6</f>
        <v>0</v>
      </c>
      <c r="AK7" s="92">
        <f>业务毛增量_基准情景!AL6</f>
        <v>0</v>
      </c>
      <c r="AL7" s="92">
        <f>业务毛增量_基准情景!AM6</f>
        <v>0</v>
      </c>
      <c r="AM7" s="92">
        <f>业务毛增量_基准情景!AN6</f>
        <v>0</v>
      </c>
      <c r="AN7" s="92">
        <f>业务毛增量_基准情景!AO6</f>
        <v>0</v>
      </c>
      <c r="AO7" s="92">
        <f>业务毛增量_基准情景!AP6</f>
        <v>0</v>
      </c>
      <c r="AQ7" s="92">
        <f>新业务利率假设!C6</f>
        <v>4.66</v>
      </c>
      <c r="AR7" s="92">
        <f>新业务利率假设!D6</f>
        <v>4.5599999999999996</v>
      </c>
      <c r="AS7" s="92">
        <f>新业务利率假设!E6</f>
        <v>4.5599999999999996</v>
      </c>
      <c r="AT7" s="92">
        <f>新业务利率假设!F6</f>
        <v>4.5599999999999996</v>
      </c>
      <c r="AU7" s="92">
        <f>新业务利率假设!G6</f>
        <v>4.5599999999999996</v>
      </c>
      <c r="AV7" s="92">
        <f>新业务利率假设!H6</f>
        <v>4.5599999999999996</v>
      </c>
      <c r="AW7" s="92">
        <f>新业务利率假设!I6</f>
        <v>4.5599999999999996</v>
      </c>
      <c r="AX7" s="92">
        <f>新业务利率假设!J6</f>
        <v>4.5599999999999996</v>
      </c>
      <c r="AY7" s="92">
        <f>新业务利率假设!K6</f>
        <v>4.5599999999999996</v>
      </c>
      <c r="AZ7" s="92">
        <f>新业务利率假设!L6</f>
        <v>4.5599999999999996</v>
      </c>
      <c r="BA7" s="92">
        <f>新业务利率假设!M6</f>
        <v>4.5599999999999996</v>
      </c>
      <c r="BB7" s="92">
        <f>新业务利率假设!N6</f>
        <v>4.5599999999999996</v>
      </c>
      <c r="BC7" s="92">
        <f>新业务利率假设!O6</f>
        <v>4.5599999999999996</v>
      </c>
      <c r="BD7" s="92">
        <f>新业务利率假设!P6</f>
        <v>0</v>
      </c>
      <c r="BE7" s="92">
        <f>新业务利率假设!Q6</f>
        <v>0</v>
      </c>
      <c r="BF7" s="92">
        <f>新业务利率假设!R6</f>
        <v>0</v>
      </c>
      <c r="BG7" s="92">
        <f>新业务利率假设!S6</f>
        <v>0</v>
      </c>
      <c r="BH7" s="92">
        <f>新业务利率假设!T6</f>
        <v>0</v>
      </c>
      <c r="BI7" s="92">
        <f>新业务利率假设!U6</f>
        <v>0</v>
      </c>
      <c r="BJ7" s="92">
        <f>新业务利率假设!V6</f>
        <v>0</v>
      </c>
      <c r="BK7" s="92">
        <f>新业务利率假设!W6</f>
        <v>0</v>
      </c>
      <c r="BL7" s="92">
        <f>新业务利率假设!X6</f>
        <v>0</v>
      </c>
      <c r="BM7" s="92">
        <f>新业务利率假设!Y6</f>
        <v>0</v>
      </c>
      <c r="BN7" s="92">
        <f>新业务利率假设!Z6</f>
        <v>0</v>
      </c>
      <c r="BO7" s="92">
        <f>新业务利率假设!AA6</f>
        <v>0</v>
      </c>
      <c r="BP7" s="92">
        <f>新业务利率假设!AB6</f>
        <v>0</v>
      </c>
      <c r="BQ7" s="92">
        <f>新业务利率假设!AC6</f>
        <v>0</v>
      </c>
      <c r="BR7" s="92">
        <f>新业务利率假设!AD6</f>
        <v>0</v>
      </c>
      <c r="BS7" s="92">
        <f>新业务利率假设!AE6</f>
        <v>0</v>
      </c>
      <c r="BT7" s="92">
        <f>新业务利率假设!AF6</f>
        <v>0</v>
      </c>
      <c r="BU7" s="92">
        <f>新业务利率假设!AG6</f>
        <v>0</v>
      </c>
      <c r="BV7" s="92">
        <f>新业务利率假设!AH6</f>
        <v>0</v>
      </c>
      <c r="BW7" s="92">
        <f>新业务利率假设!AI6</f>
        <v>0</v>
      </c>
      <c r="BX7" s="92">
        <f>新业务利率假设!AJ6</f>
        <v>0</v>
      </c>
      <c r="BY7" s="92">
        <f>新业务利率假设!AK6</f>
        <v>0</v>
      </c>
      <c r="BZ7" s="92">
        <f>新业务利率假设!AL6</f>
        <v>0</v>
      </c>
      <c r="CA7" s="92">
        <f>新业务利率假设!AM6</f>
        <v>0</v>
      </c>
      <c r="CB7" s="92">
        <f>新业务利率假设!AN6</f>
        <v>0</v>
      </c>
      <c r="CC7" s="92">
        <f>新业务利率假设!AO6</f>
        <v>0</v>
      </c>
      <c r="CD7" s="92">
        <f>新业务利率假设!AP6</f>
        <v>0</v>
      </c>
      <c r="CF7" s="92">
        <f>B7*AQ7/100/12*0.5</f>
        <v>1.4592957451133242</v>
      </c>
      <c r="CG7" s="92">
        <f>C7*AR7/100/12*0.5+SUMPRODUCT($B7:B7,$AQ7:AQ7)/100/12</f>
        <v>4.8004590877759385</v>
      </c>
      <c r="CH7" s="92">
        <f>D7*AS7/100/12*0.5+SUMPRODUCT($B7:C7,$AQ7:AR7)/100/12</f>
        <v>7.9137644948370038</v>
      </c>
      <c r="CI7" s="92">
        <f>E7*AT7/100/12*0.5+SUMPRODUCT($B7:D7,$AQ7:AS7)/100/12</f>
        <v>10.505324232121241</v>
      </c>
      <c r="CJ7" s="92">
        <f>F7*AU7/100/12*0.5+SUMPRODUCT($B7:E7,$AQ7:AT7)/100/12</f>
        <v>13.19273302546638</v>
      </c>
      <c r="CK7" s="92">
        <f>G7*AV7/100/12*0.5+SUMPRODUCT($B7:F7,$AQ7:AU7)/100/12</f>
        <v>16.070194595860119</v>
      </c>
      <c r="CL7" s="92">
        <f>H7*AW7/100/12*0.5+SUMPRODUCT($B7:G7,$AQ7:AV7)/100/12</f>
        <v>18.964611179761096</v>
      </c>
      <c r="CM7" s="92">
        <f>I7*AX7/100/12*0.5+SUMPRODUCT($B7:H7,$AQ7:AW7)/100/12</f>
        <v>21.357169836867719</v>
      </c>
      <c r="CN7" s="92">
        <f>J7*AY7/100/12*0.5+SUMPRODUCT($B7:I7,$AQ7:AX7)/100/12</f>
        <v>23.493584105783523</v>
      </c>
      <c r="CO7" s="92">
        <f>K7*AZ7/100/12*0.5+SUMPRODUCT($B7:J7,$AQ7:AY7)/100/12</f>
        <v>26.018132692345361</v>
      </c>
      <c r="CP7" s="92">
        <f>L7*BA7/100/12*0.5+SUMPRODUCT($B7:K7,$AQ7:AZ7)/100/12</f>
        <v>28.374898297359742</v>
      </c>
      <c r="CQ7" s="92">
        <f>M7*BB7/100/12*0.5+SUMPRODUCT($B7:L7,$AQ7:BA7)/100/12</f>
        <v>30.479908676460415</v>
      </c>
      <c r="CR7" s="92">
        <f>N7*BC7/100/12*0.5+SUMPRODUCT($B7:M7,$AQ7:BB7)/100/12</f>
        <v>32.102820422314807</v>
      </c>
      <c r="CS7" s="92">
        <f>O7*BD7/100/12*0.5+SUMPRODUCT($B7:N7,$AQ7:BC7)/100/12</f>
        <v>32.54103629841017</v>
      </c>
      <c r="CT7" s="92">
        <f>P7*BE7/100/12*0.5+SUMPRODUCT($B7:O7,$AQ7:BD7)/100/12</f>
        <v>32.54103629841017</v>
      </c>
      <c r="CU7" s="92">
        <f>Q7*BF7/100/12*0.5+SUMPRODUCT($B7:P7,$AQ7:BE7)/100/12</f>
        <v>32.54103629841017</v>
      </c>
      <c r="CV7" s="92">
        <f>R7*BG7/100/12*0.5+SUMPRODUCT($B7:Q7,$AQ7:BF7)/100/12</f>
        <v>32.54103629841017</v>
      </c>
      <c r="CW7" s="92">
        <f>S7*BH7/100/12*0.5+SUMPRODUCT($B7:R7,$AQ7:BG7)/100/12</f>
        <v>32.54103629841017</v>
      </c>
      <c r="CX7" s="92">
        <f>T7*BI7/100/12*0.5+SUMPRODUCT($B7:S7,$AQ7:BH7)/100/12</f>
        <v>32.54103629841017</v>
      </c>
      <c r="CY7" s="92">
        <f>U7*BJ7/100/12*0.5+SUMPRODUCT($B7:T7,$AQ7:BI7)/100/12</f>
        <v>32.54103629841017</v>
      </c>
      <c r="CZ7" s="92">
        <f>V7*BK7/100/12*0.5+SUMPRODUCT($B7:U7,$AQ7:BJ7)/100/12</f>
        <v>32.54103629841017</v>
      </c>
      <c r="DA7" s="92">
        <f>W7*BL7/100/12*0.5+SUMPRODUCT($B7:V7,$AQ7:BK7)/100/12</f>
        <v>32.54103629841017</v>
      </c>
      <c r="DB7" s="92">
        <f>X7*BM7/100/12*0.5+SUMPRODUCT($B7:W7,$AQ7:BL7)/100/12</f>
        <v>32.54103629841017</v>
      </c>
      <c r="DC7" s="92">
        <f>Y7*BN7/100/12*0.5+SUMPRODUCT($B7:X7,$AQ7:BM7)/100/12</f>
        <v>32.54103629841017</v>
      </c>
      <c r="DD7" s="92">
        <f>Z7*BO7/100/12*0.5+SUMPRODUCT($B7:Y7,$AQ7:BN7)/100/12</f>
        <v>32.54103629841017</v>
      </c>
      <c r="DE7" s="92">
        <f>AA7*BP7/100/12*0.5+SUMPRODUCT($B7:Z7,$AQ7:BO7)/100/12</f>
        <v>32.54103629841017</v>
      </c>
      <c r="DF7" s="92">
        <f>AB7*BQ7/100/12*0.5+SUMPRODUCT($B7:AA7,$AQ7:BP7)/100/12</f>
        <v>32.54103629841017</v>
      </c>
      <c r="DG7" s="92">
        <f>AC7*BR7/100/12*0.5+SUMPRODUCT($B7:AB7,$AQ7:BQ7)/100/12</f>
        <v>32.54103629841017</v>
      </c>
      <c r="DH7" s="92">
        <f>AD7*BS7/100/12*0.5+SUMPRODUCT($B7:AC7,$AQ7:BR7)/100/12</f>
        <v>32.54103629841017</v>
      </c>
      <c r="DI7" s="92">
        <f>AE7*BT7/100/12*0.5+SUMPRODUCT($B7:AD7,$AQ7:BS7)/100/12</f>
        <v>32.54103629841017</v>
      </c>
      <c r="DJ7" s="92">
        <f>AF7*BU7/100/12*0.5+SUMPRODUCT($B7:AE7,$AQ7:BT7)/100/12</f>
        <v>32.54103629841017</v>
      </c>
      <c r="DK7" s="92">
        <f>AG7*BV7/100/12*0.5+SUMPRODUCT($B7:AF7,$AQ7:BU7)/100/12</f>
        <v>32.54103629841017</v>
      </c>
      <c r="DL7" s="92">
        <f>AH7*BW7/100/12*0.5+SUMPRODUCT($B7:AG7,$AQ7:BV7)/100/12</f>
        <v>32.54103629841017</v>
      </c>
      <c r="DM7" s="92">
        <f>AI7*BX7/100/12*0.5+SUMPRODUCT($B7:AH7,$AQ7:BW7)/100/12</f>
        <v>32.54103629841017</v>
      </c>
      <c r="DN7" s="92">
        <f>AJ7*BY7/100/12*0.5+SUMPRODUCT($B7:AI7,$AQ7:BX7)/100/12</f>
        <v>32.54103629841017</v>
      </c>
      <c r="DO7" s="92">
        <f>AK7*BZ7/100/12*0.5+SUMPRODUCT($B7:AJ7,$AQ7:BY7)/100/12</f>
        <v>32.54103629841017</v>
      </c>
      <c r="DP7" s="92">
        <f>AL7*CA7/100/12*0.5+SUMPRODUCT($B7:AK7,$AQ7:BZ7)/100/12</f>
        <v>32.54103629841017</v>
      </c>
      <c r="DQ7" s="92">
        <f>AM7*CB7/100/12*0.5+SUMPRODUCT($B7:AL7,$AQ7:CA7)/100/12</f>
        <v>32.54103629841017</v>
      </c>
      <c r="DR7" s="92">
        <f>AN7*CC7/100/12*0.5+SUMPRODUCT($B7:AM7,$AQ7:CB7)/100/12</f>
        <v>32.54103629841017</v>
      </c>
      <c r="DS7" s="92">
        <f>AO7*CD7/100/12*0.5+SUMPRODUCT($B7:AN7,$AQ7:CC7)/100/12</f>
        <v>32.54103629841017</v>
      </c>
    </row>
    <row r="8" spans="1:123" ht="16.5">
      <c r="A8" s="54" t="str">
        <f>存量业务到期结构!B7</f>
        <v>零售住房贷款</v>
      </c>
      <c r="B8" s="92">
        <f>业务毛增量_基准情景!C7</f>
        <v>45.54080359330068</v>
      </c>
      <c r="C8" s="92">
        <f>业务毛增量_基准情景!D7</f>
        <v>97.190659820233947</v>
      </c>
      <c r="D8" s="92">
        <f>业务毛增量_基准情景!E7</f>
        <v>104.26566946426605</v>
      </c>
      <c r="E8" s="92">
        <f>业务毛增量_基准情景!F7</f>
        <v>104.36693524326606</v>
      </c>
      <c r="F8" s="92">
        <f>业务毛增量_基准情景!G7</f>
        <v>104.40185512216605</v>
      </c>
      <c r="G8" s="92">
        <f>业务毛增量_基准情景!H7</f>
        <v>104.76993992396606</v>
      </c>
      <c r="H8" s="92">
        <f>业务毛增量_基准情景!I7</f>
        <v>104.49579716806606</v>
      </c>
      <c r="I8" s="92">
        <f>业务毛增量_基准情景!J7</f>
        <v>104.56034103576606</v>
      </c>
      <c r="J8" s="92">
        <f>业务毛增量_基准情景!K7</f>
        <v>104.68616411376605</v>
      </c>
      <c r="K8" s="92">
        <f>业务毛增量_基准情景!L7</f>
        <v>105.38457904756606</v>
      </c>
      <c r="L8" s="92">
        <f>业务毛增量_基准情景!M7</f>
        <v>104.68134748806607</v>
      </c>
      <c r="M8" s="92">
        <f>业务毛增量_基准情景!N7</f>
        <v>104.80035071396605</v>
      </c>
      <c r="N8" s="92">
        <f>业务毛增量_基准情景!O7</f>
        <v>104.76356703586606</v>
      </c>
      <c r="O8" s="92">
        <f>业务毛增量_基准情景!P7</f>
        <v>0</v>
      </c>
      <c r="P8" s="92">
        <f>业务毛增量_基准情景!Q7</f>
        <v>0</v>
      </c>
      <c r="Q8" s="92">
        <f>业务毛增量_基准情景!R7</f>
        <v>0</v>
      </c>
      <c r="R8" s="92">
        <f>业务毛增量_基准情景!S7</f>
        <v>0</v>
      </c>
      <c r="S8" s="92">
        <f>业务毛增量_基准情景!T7</f>
        <v>0</v>
      </c>
      <c r="T8" s="92">
        <f>业务毛增量_基准情景!U7</f>
        <v>0</v>
      </c>
      <c r="U8" s="92">
        <f>业务毛增量_基准情景!V7</f>
        <v>0</v>
      </c>
      <c r="V8" s="92">
        <f>业务毛增量_基准情景!W7</f>
        <v>0</v>
      </c>
      <c r="W8" s="92">
        <f>业务毛增量_基准情景!X7</f>
        <v>0</v>
      </c>
      <c r="X8" s="92">
        <f>业务毛增量_基准情景!Y7</f>
        <v>0</v>
      </c>
      <c r="Y8" s="92">
        <f>业务毛增量_基准情景!Z7</f>
        <v>0</v>
      </c>
      <c r="Z8" s="92">
        <f>业务毛增量_基准情景!AA7</f>
        <v>0</v>
      </c>
      <c r="AA8" s="92">
        <f>业务毛增量_基准情景!AB7</f>
        <v>0</v>
      </c>
      <c r="AB8" s="92">
        <f>业务毛增量_基准情景!AC7</f>
        <v>0</v>
      </c>
      <c r="AC8" s="92">
        <f>业务毛增量_基准情景!AD7</f>
        <v>0</v>
      </c>
      <c r="AD8" s="92">
        <f>业务毛增量_基准情景!AE7</f>
        <v>0</v>
      </c>
      <c r="AE8" s="92">
        <f>业务毛增量_基准情景!AF7</f>
        <v>0</v>
      </c>
      <c r="AF8" s="92">
        <f>业务毛增量_基准情景!AG7</f>
        <v>0</v>
      </c>
      <c r="AG8" s="92">
        <f>业务毛增量_基准情景!AH7</f>
        <v>0</v>
      </c>
      <c r="AH8" s="92">
        <f>业务毛增量_基准情景!AI7</f>
        <v>0</v>
      </c>
      <c r="AI8" s="92">
        <f>业务毛增量_基准情景!AJ7</f>
        <v>0</v>
      </c>
      <c r="AJ8" s="92">
        <f>业务毛增量_基准情景!AK7</f>
        <v>0</v>
      </c>
      <c r="AK8" s="92">
        <f>业务毛增量_基准情景!AL7</f>
        <v>0</v>
      </c>
      <c r="AL8" s="92">
        <f>业务毛增量_基准情景!AM7</f>
        <v>0</v>
      </c>
      <c r="AM8" s="92">
        <f>业务毛增量_基准情景!AN7</f>
        <v>0</v>
      </c>
      <c r="AN8" s="92">
        <f>业务毛增量_基准情景!AO7</f>
        <v>0</v>
      </c>
      <c r="AO8" s="92">
        <f>业务毛增量_基准情景!AP7</f>
        <v>0</v>
      </c>
      <c r="AQ8" s="92">
        <f>新业务利率假设!C7</f>
        <v>5.6</v>
      </c>
      <c r="AR8" s="92">
        <f>新业务利率假设!D7</f>
        <v>5.4</v>
      </c>
      <c r="AS8" s="92">
        <f>新业务利率假设!E7</f>
        <v>5.4</v>
      </c>
      <c r="AT8" s="92">
        <f>新业务利率假设!F7</f>
        <v>5.4</v>
      </c>
      <c r="AU8" s="92">
        <f>新业务利率假设!G7</f>
        <v>5.4</v>
      </c>
      <c r="AV8" s="92">
        <f>新业务利率假设!H7</f>
        <v>5.4</v>
      </c>
      <c r="AW8" s="92">
        <f>新业务利率假设!I7</f>
        <v>5.4</v>
      </c>
      <c r="AX8" s="92">
        <f>新业务利率假设!J7</f>
        <v>5.4</v>
      </c>
      <c r="AY8" s="92">
        <f>新业务利率假设!K7</f>
        <v>5.4</v>
      </c>
      <c r="AZ8" s="92">
        <f>新业务利率假设!L7</f>
        <v>5.4</v>
      </c>
      <c r="BA8" s="92">
        <f>新业务利率假设!M7</f>
        <v>5.4</v>
      </c>
      <c r="BB8" s="92">
        <f>新业务利率假设!N7</f>
        <v>5.4</v>
      </c>
      <c r="BC8" s="92">
        <f>新业务利率假设!O7</f>
        <v>5.4</v>
      </c>
      <c r="BD8" s="92">
        <f>新业务利率假设!P7</f>
        <v>0</v>
      </c>
      <c r="BE8" s="92">
        <f>新业务利率假设!Q7</f>
        <v>0</v>
      </c>
      <c r="BF8" s="92">
        <f>新业务利率假设!R7</f>
        <v>0</v>
      </c>
      <c r="BG8" s="92">
        <f>新业务利率假设!S7</f>
        <v>0</v>
      </c>
      <c r="BH8" s="92">
        <f>新业务利率假设!T7</f>
        <v>0</v>
      </c>
      <c r="BI8" s="92">
        <f>新业务利率假设!U7</f>
        <v>0</v>
      </c>
      <c r="BJ8" s="92">
        <f>新业务利率假设!V7</f>
        <v>0</v>
      </c>
      <c r="BK8" s="92">
        <f>新业务利率假设!W7</f>
        <v>0</v>
      </c>
      <c r="BL8" s="92">
        <f>新业务利率假设!X7</f>
        <v>0</v>
      </c>
      <c r="BM8" s="92">
        <f>新业务利率假设!Y7</f>
        <v>0</v>
      </c>
      <c r="BN8" s="92">
        <f>新业务利率假设!Z7</f>
        <v>0</v>
      </c>
      <c r="BO8" s="92">
        <f>新业务利率假设!AA7</f>
        <v>0</v>
      </c>
      <c r="BP8" s="92">
        <f>新业务利率假设!AB7</f>
        <v>0</v>
      </c>
      <c r="BQ8" s="92">
        <f>新业务利率假设!AC7</f>
        <v>0</v>
      </c>
      <c r="BR8" s="92">
        <f>新业务利率假设!AD7</f>
        <v>0</v>
      </c>
      <c r="BS8" s="92">
        <f>新业务利率假设!AE7</f>
        <v>0</v>
      </c>
      <c r="BT8" s="92">
        <f>新业务利率假设!AF7</f>
        <v>0</v>
      </c>
      <c r="BU8" s="92">
        <f>新业务利率假设!AG7</f>
        <v>0</v>
      </c>
      <c r="BV8" s="92">
        <f>新业务利率假设!AH7</f>
        <v>0</v>
      </c>
      <c r="BW8" s="92">
        <f>新业务利率假设!AI7</f>
        <v>0</v>
      </c>
      <c r="BX8" s="92">
        <f>新业务利率假设!AJ7</f>
        <v>0</v>
      </c>
      <c r="BY8" s="92">
        <f>新业务利率假设!AK7</f>
        <v>0</v>
      </c>
      <c r="BZ8" s="92">
        <f>新业务利率假设!AL7</f>
        <v>0</v>
      </c>
      <c r="CA8" s="92">
        <f>新业务利率假设!AM7</f>
        <v>0</v>
      </c>
      <c r="CB8" s="92">
        <f>新业务利率假设!AN7</f>
        <v>0</v>
      </c>
      <c r="CC8" s="92">
        <f>新业务利率假设!AO7</f>
        <v>0</v>
      </c>
      <c r="CD8" s="92">
        <f>新业务利率假设!AP7</f>
        <v>0</v>
      </c>
      <c r="CF8" s="92">
        <f>B8*AQ8/100/12*0.5</f>
        <v>0.1062618750510349</v>
      </c>
      <c r="CG8" s="92">
        <f>C8*AR8/100/12*0.5+SUMPRODUCT($B8:B8,$AQ8:AQ8)/100/12</f>
        <v>0.43120273469759618</v>
      </c>
      <c r="CH8" s="92">
        <f>D8*AS8/100/12*0.5+SUMPRODUCT($B8:C8,$AQ8:AR8)/100/12</f>
        <v>0.88447947558772133</v>
      </c>
      <c r="CI8" s="92">
        <f>E8*AT8/100/12*0.5+SUMPRODUCT($B8:D8,$AQ8:AS8)/100/12</f>
        <v>1.3539028361796686</v>
      </c>
      <c r="CJ8" s="92">
        <f>F8*AU8/100/12*0.5+SUMPRODUCT($B8:E8,$AQ8:AT8)/100/12</f>
        <v>1.8236326145018908</v>
      </c>
      <c r="CK8" s="92">
        <f>G8*AV8/100/12*0.5+SUMPRODUCT($B8:F8,$AQ8:AU8)/100/12</f>
        <v>2.294269153355688</v>
      </c>
      <c r="CL8" s="92">
        <f>H8*AW8/100/12*0.5+SUMPRODUCT($B8:G8,$AQ8:AV8)/100/12</f>
        <v>2.7651170618127607</v>
      </c>
      <c r="CM8" s="92">
        <f>I8*AX8/100/12*0.5+SUMPRODUCT($B8:H8,$AQ8:AW8)/100/12</f>
        <v>3.2354933727713835</v>
      </c>
      <c r="CN8" s="92">
        <f>J8*AY8/100/12*0.5+SUMPRODUCT($B8:I8,$AQ8:AX8)/100/12</f>
        <v>3.7062980093578308</v>
      </c>
      <c r="CO8" s="92">
        <f>K8*AZ8/100/12*0.5+SUMPRODUCT($B8:J8,$AQ8:AY8)/100/12</f>
        <v>4.1789571814708282</v>
      </c>
      <c r="CP8" s="92">
        <f>L8*BA8/100/12*0.5+SUMPRODUCT($B8:K8,$AQ8:AZ8)/100/12</f>
        <v>4.6516055161760006</v>
      </c>
      <c r="CQ8" s="92">
        <f>M8*BB8/100/12*0.5+SUMPRODUCT($B8:L8,$AQ8:BA8)/100/12</f>
        <v>5.1229393371305738</v>
      </c>
      <c r="CR8" s="92">
        <f>N8*BC8/100/12*0.5+SUMPRODUCT($B8:M8,$AQ8:BB8)/100/12</f>
        <v>5.5944581520676966</v>
      </c>
      <c r="CS8" s="92">
        <f>O8*BD8/100/12*0.5+SUMPRODUCT($B8:N8,$AQ8:BC8)/100/12</f>
        <v>5.8301761778983945</v>
      </c>
      <c r="CT8" s="92">
        <f>P8*BE8/100/12*0.5+SUMPRODUCT($B8:O8,$AQ8:BD8)/100/12</f>
        <v>5.8301761778983945</v>
      </c>
      <c r="CU8" s="92">
        <f>Q8*BF8/100/12*0.5+SUMPRODUCT($B8:P8,$AQ8:BE8)/100/12</f>
        <v>5.8301761778983945</v>
      </c>
      <c r="CV8" s="92">
        <f>R8*BG8/100/12*0.5+SUMPRODUCT($B8:Q8,$AQ8:BF8)/100/12</f>
        <v>5.8301761778983945</v>
      </c>
      <c r="CW8" s="92">
        <f>S8*BH8/100/12*0.5+SUMPRODUCT($B8:R8,$AQ8:BG8)/100/12</f>
        <v>5.8301761778983945</v>
      </c>
      <c r="CX8" s="92">
        <f>T8*BI8/100/12*0.5+SUMPRODUCT($B8:S8,$AQ8:BH8)/100/12</f>
        <v>5.8301761778983945</v>
      </c>
      <c r="CY8" s="92">
        <f>U8*BJ8/100/12*0.5+SUMPRODUCT($B8:T8,$AQ8:BI8)/100/12</f>
        <v>5.8301761778983945</v>
      </c>
      <c r="CZ8" s="92">
        <f>V8*BK8/100/12*0.5+SUMPRODUCT($B8:U8,$AQ8:BJ8)/100/12</f>
        <v>5.8301761778983945</v>
      </c>
      <c r="DA8" s="92">
        <f>W8*BL8/100/12*0.5+SUMPRODUCT($B8:V8,$AQ8:BK8)/100/12</f>
        <v>5.8301761778983945</v>
      </c>
      <c r="DB8" s="92">
        <f>X8*BM8/100/12*0.5+SUMPRODUCT($B8:W8,$AQ8:BL8)/100/12</f>
        <v>5.8301761778983945</v>
      </c>
      <c r="DC8" s="92">
        <f>Y8*BN8/100/12*0.5+SUMPRODUCT($B8:X8,$AQ8:BM8)/100/12</f>
        <v>5.8301761778983945</v>
      </c>
      <c r="DD8" s="92">
        <f>Z8*BO8/100/12*0.5+SUMPRODUCT($B8:Y8,$AQ8:BN8)/100/12</f>
        <v>5.8301761778983945</v>
      </c>
      <c r="DE8" s="92">
        <f>AA8*BP8/100/12*0.5+SUMPRODUCT($B8:Z8,$AQ8:BO8)/100/12</f>
        <v>5.8301761778983945</v>
      </c>
      <c r="DF8" s="92">
        <f>AB8*BQ8/100/12*0.5+SUMPRODUCT($B8:AA8,$AQ8:BP8)/100/12</f>
        <v>5.8301761778983945</v>
      </c>
      <c r="DG8" s="92">
        <f>AC8*BR8/100/12*0.5+SUMPRODUCT($B8:AB8,$AQ8:BQ8)/100/12</f>
        <v>5.8301761778983945</v>
      </c>
      <c r="DH8" s="92">
        <f>AD8*BS8/100/12*0.5+SUMPRODUCT($B8:AC8,$AQ8:BR8)/100/12</f>
        <v>5.8301761778983945</v>
      </c>
      <c r="DI8" s="92">
        <f>AE8*BT8/100/12*0.5+SUMPRODUCT($B8:AD8,$AQ8:BS8)/100/12</f>
        <v>5.8301761778983945</v>
      </c>
      <c r="DJ8" s="92">
        <f>AF8*BU8/100/12*0.5+SUMPRODUCT($B8:AE8,$AQ8:BT8)/100/12</f>
        <v>5.8301761778983945</v>
      </c>
      <c r="DK8" s="92">
        <f>AG8*BV8/100/12*0.5+SUMPRODUCT($B8:AF8,$AQ8:BU8)/100/12</f>
        <v>5.8301761778983945</v>
      </c>
      <c r="DL8" s="92">
        <f>AH8*BW8/100/12*0.5+SUMPRODUCT($B8:AG8,$AQ8:BV8)/100/12</f>
        <v>5.8301761778983945</v>
      </c>
      <c r="DM8" s="92">
        <f>AI8*BX8/100/12*0.5+SUMPRODUCT($B8:AH8,$AQ8:BW8)/100/12</f>
        <v>5.8301761778983945</v>
      </c>
      <c r="DN8" s="92">
        <f>AJ8*BY8/100/12*0.5+SUMPRODUCT($B8:AI8,$AQ8:BX8)/100/12</f>
        <v>5.8301761778983945</v>
      </c>
      <c r="DO8" s="92">
        <f>AK8*BZ8/100/12*0.5+SUMPRODUCT($B8:AJ8,$AQ8:BY8)/100/12</f>
        <v>5.8301761778983945</v>
      </c>
      <c r="DP8" s="92">
        <f>AL8*CA8/100/12*0.5+SUMPRODUCT($B8:AK8,$AQ8:BZ8)/100/12</f>
        <v>5.8301761778983945</v>
      </c>
      <c r="DQ8" s="92">
        <f>AM8*CB8/100/12*0.5+SUMPRODUCT($B8:AL8,$AQ8:CA8)/100/12</f>
        <v>5.8301761778983945</v>
      </c>
      <c r="DR8" s="92">
        <f>AN8*CC8/100/12*0.5+SUMPRODUCT($B8:AM8,$AQ8:CB8)/100/12</f>
        <v>5.8301761778983945</v>
      </c>
      <c r="DS8" s="92">
        <f>AO8*CD8/100/12*0.5+SUMPRODUCT($B8:AN8,$AQ8:CC8)/100/12</f>
        <v>5.8301761778983945</v>
      </c>
    </row>
    <row r="9" spans="1:123" ht="16.5">
      <c r="A9" s="54" t="str">
        <f>存量业务到期结构!B8</f>
        <v>零售非住房贷款</v>
      </c>
      <c r="B9" s="92">
        <f>业务毛增量_基准情景!C8</f>
        <v>140.14291966180144</v>
      </c>
      <c r="C9" s="92">
        <f>业务毛增量_基准情景!D8</f>
        <v>133.40313435819999</v>
      </c>
      <c r="D9" s="92">
        <f>业务毛增量_基准情景!E8</f>
        <v>116.6540138208</v>
      </c>
      <c r="E9" s="92">
        <f>业务毛增量_基准情景!F8</f>
        <v>162.45514943519998</v>
      </c>
      <c r="F9" s="92">
        <f>业务毛增量_基准情景!G8</f>
        <v>157.58449382409998</v>
      </c>
      <c r="G9" s="92">
        <f>业务毛增量_基准情景!H8</f>
        <v>168.7084429832</v>
      </c>
      <c r="H9" s="92">
        <f>业务毛增量_基准情景!I8</f>
        <v>157.27858208139997</v>
      </c>
      <c r="I9" s="92">
        <f>业务毛增量_基准情景!J8</f>
        <v>154.6528578139</v>
      </c>
      <c r="J9" s="92">
        <f>业务毛增量_基准情景!K8</f>
        <v>155.88555775090001</v>
      </c>
      <c r="K9" s="92">
        <f>业务毛增量_基准情景!L8</f>
        <v>160.63023355090002</v>
      </c>
      <c r="L9" s="92">
        <f>业务毛增量_基准情景!M8</f>
        <v>158.95033099459999</v>
      </c>
      <c r="M9" s="92">
        <f>业务毛增量_基准情景!N8</f>
        <v>200.86317124569999</v>
      </c>
      <c r="N9" s="92">
        <f>业务毛增量_基准情景!O8</f>
        <v>56.630172432999998</v>
      </c>
      <c r="O9" s="92">
        <f>业务毛增量_基准情景!P8</f>
        <v>0</v>
      </c>
      <c r="P9" s="92">
        <f>业务毛增量_基准情景!Q8</f>
        <v>0</v>
      </c>
      <c r="Q9" s="92">
        <f>业务毛增量_基准情景!R8</f>
        <v>0</v>
      </c>
      <c r="R9" s="92">
        <f>业务毛增量_基准情景!S8</f>
        <v>0</v>
      </c>
      <c r="S9" s="92">
        <f>业务毛增量_基准情景!T8</f>
        <v>0</v>
      </c>
      <c r="T9" s="92">
        <f>业务毛增量_基准情景!U8</f>
        <v>0</v>
      </c>
      <c r="U9" s="92">
        <f>业务毛增量_基准情景!V8</f>
        <v>0</v>
      </c>
      <c r="V9" s="92">
        <f>业务毛增量_基准情景!W8</f>
        <v>0</v>
      </c>
      <c r="W9" s="92">
        <f>业务毛增量_基准情景!X8</f>
        <v>0</v>
      </c>
      <c r="X9" s="92">
        <f>业务毛增量_基准情景!Y8</f>
        <v>0</v>
      </c>
      <c r="Y9" s="92">
        <f>业务毛增量_基准情景!Z8</f>
        <v>0</v>
      </c>
      <c r="Z9" s="92">
        <f>业务毛增量_基准情景!AA8</f>
        <v>0</v>
      </c>
      <c r="AA9" s="92">
        <f>业务毛增量_基准情景!AB8</f>
        <v>0</v>
      </c>
      <c r="AB9" s="92">
        <f>业务毛增量_基准情景!AC8</f>
        <v>0</v>
      </c>
      <c r="AC9" s="92">
        <f>业务毛增量_基准情景!AD8</f>
        <v>0</v>
      </c>
      <c r="AD9" s="92">
        <f>业务毛增量_基准情景!AE8</f>
        <v>0</v>
      </c>
      <c r="AE9" s="92">
        <f>业务毛增量_基准情景!AF8</f>
        <v>0</v>
      </c>
      <c r="AF9" s="92">
        <f>业务毛增量_基准情景!AG8</f>
        <v>0</v>
      </c>
      <c r="AG9" s="92">
        <f>业务毛增量_基准情景!AH8</f>
        <v>0</v>
      </c>
      <c r="AH9" s="92">
        <f>业务毛增量_基准情景!AI8</f>
        <v>0</v>
      </c>
      <c r="AI9" s="92">
        <f>业务毛增量_基准情景!AJ8</f>
        <v>0</v>
      </c>
      <c r="AJ9" s="92">
        <f>业务毛增量_基准情景!AK8</f>
        <v>0</v>
      </c>
      <c r="AK9" s="92">
        <f>业务毛增量_基准情景!AL8</f>
        <v>0</v>
      </c>
      <c r="AL9" s="92">
        <f>业务毛增量_基准情景!AM8</f>
        <v>0</v>
      </c>
      <c r="AM9" s="92">
        <f>业务毛增量_基准情景!AN8</f>
        <v>0</v>
      </c>
      <c r="AN9" s="92">
        <f>业务毛增量_基准情景!AO8</f>
        <v>0</v>
      </c>
      <c r="AO9" s="92">
        <f>业务毛增量_基准情景!AP8</f>
        <v>0</v>
      </c>
      <c r="AQ9" s="92">
        <f>新业务利率假设!C8</f>
        <v>6.8</v>
      </c>
      <c r="AR9" s="92">
        <f>新业务利率假设!D8</f>
        <v>6.4</v>
      </c>
      <c r="AS9" s="92">
        <f>新业务利率假设!E8</f>
        <v>6.4</v>
      </c>
      <c r="AT9" s="92">
        <f>新业务利率假设!F8</f>
        <v>6.4</v>
      </c>
      <c r="AU9" s="92">
        <f>新业务利率假设!G8</f>
        <v>6.4</v>
      </c>
      <c r="AV9" s="92">
        <f>新业务利率假设!H8</f>
        <v>6.4</v>
      </c>
      <c r="AW9" s="92">
        <f>新业务利率假设!I8</f>
        <v>6.4</v>
      </c>
      <c r="AX9" s="92">
        <f>新业务利率假设!J8</f>
        <v>6.4</v>
      </c>
      <c r="AY9" s="92">
        <f>新业务利率假设!K8</f>
        <v>6.4</v>
      </c>
      <c r="AZ9" s="92">
        <f>新业务利率假设!L8</f>
        <v>6.4</v>
      </c>
      <c r="BA9" s="92">
        <f>新业务利率假设!M8</f>
        <v>6.4</v>
      </c>
      <c r="BB9" s="92">
        <f>新业务利率假设!N8</f>
        <v>6.4</v>
      </c>
      <c r="BC9" s="92">
        <f>新业务利率假设!O8</f>
        <v>6.4</v>
      </c>
      <c r="BD9" s="92">
        <f>新业务利率假设!P8</f>
        <v>0</v>
      </c>
      <c r="BE9" s="92">
        <f>新业务利率假设!Q8</f>
        <v>0</v>
      </c>
      <c r="BF9" s="92">
        <f>新业务利率假设!R8</f>
        <v>0</v>
      </c>
      <c r="BG9" s="92">
        <f>新业务利率假设!S8</f>
        <v>0</v>
      </c>
      <c r="BH9" s="92">
        <f>新业务利率假设!T8</f>
        <v>0</v>
      </c>
      <c r="BI9" s="92">
        <f>新业务利率假设!U8</f>
        <v>0</v>
      </c>
      <c r="BJ9" s="92">
        <f>新业务利率假设!V8</f>
        <v>0</v>
      </c>
      <c r="BK9" s="92">
        <f>新业务利率假设!W8</f>
        <v>0</v>
      </c>
      <c r="BL9" s="92">
        <f>新业务利率假设!X8</f>
        <v>0</v>
      </c>
      <c r="BM9" s="92">
        <f>新业务利率假设!Y8</f>
        <v>0</v>
      </c>
      <c r="BN9" s="92">
        <f>新业务利率假设!Z8</f>
        <v>0</v>
      </c>
      <c r="BO9" s="92">
        <f>新业务利率假设!AA8</f>
        <v>0</v>
      </c>
      <c r="BP9" s="92">
        <f>新业务利率假设!AB8</f>
        <v>0</v>
      </c>
      <c r="BQ9" s="92">
        <f>新业务利率假设!AC8</f>
        <v>0</v>
      </c>
      <c r="BR9" s="92">
        <f>新业务利率假设!AD8</f>
        <v>0</v>
      </c>
      <c r="BS9" s="92">
        <f>新业务利率假设!AE8</f>
        <v>0</v>
      </c>
      <c r="BT9" s="92">
        <f>新业务利率假设!AF8</f>
        <v>0</v>
      </c>
      <c r="BU9" s="92">
        <f>新业务利率假设!AG8</f>
        <v>0</v>
      </c>
      <c r="BV9" s="92">
        <f>新业务利率假设!AH8</f>
        <v>0</v>
      </c>
      <c r="BW9" s="92">
        <f>新业务利率假设!AI8</f>
        <v>0</v>
      </c>
      <c r="BX9" s="92">
        <f>新业务利率假设!AJ8</f>
        <v>0</v>
      </c>
      <c r="BY9" s="92">
        <f>新业务利率假设!AK8</f>
        <v>0</v>
      </c>
      <c r="BZ9" s="92">
        <f>新业务利率假设!AL8</f>
        <v>0</v>
      </c>
      <c r="CA9" s="92">
        <f>新业务利率假设!AM8</f>
        <v>0</v>
      </c>
      <c r="CB9" s="92">
        <f>新业务利率假设!AN8</f>
        <v>0</v>
      </c>
      <c r="CC9" s="92">
        <f>新业务利率假设!AO8</f>
        <v>0</v>
      </c>
      <c r="CD9" s="92">
        <f>新业务利率假设!AP8</f>
        <v>0</v>
      </c>
      <c r="CF9" s="92">
        <f>B9*AQ9/100/12*0.5</f>
        <v>0.39707160570843741</v>
      </c>
      <c r="CG9" s="92">
        <f>C9*AR9/100/12*0.5+SUMPRODUCT($B9:B9,$AQ9:AQ9)/100/12</f>
        <v>1.1498849030387415</v>
      </c>
      <c r="CH9" s="92">
        <f>D9*AS9/100/12*0.5+SUMPRODUCT($B9:C9,$AQ9:AR9)/100/12</f>
        <v>1.8167039648494083</v>
      </c>
      <c r="CI9" s="92">
        <f>E9*AT9/100/12*0.5+SUMPRODUCT($B9:D9,$AQ9:AS9)/100/12</f>
        <v>2.5609950668654085</v>
      </c>
      <c r="CJ9" s="92">
        <f>F9*AU9/100/12*0.5+SUMPRODUCT($B9:E9,$AQ9:AT9)/100/12</f>
        <v>3.4144341155568747</v>
      </c>
      <c r="CK9" s="92">
        <f>G9*AV9/100/12*0.5+SUMPRODUCT($B9:F9,$AQ9:AU9)/100/12</f>
        <v>4.2845486137096751</v>
      </c>
      <c r="CL9" s="92">
        <f>H9*AW9/100/12*0.5+SUMPRODUCT($B9:G9,$AQ9:AV9)/100/12</f>
        <v>5.153847347215275</v>
      </c>
      <c r="CM9" s="92">
        <f>I9*AX9/100/12*0.5+SUMPRODUCT($B9:H9,$AQ9:AW9)/100/12</f>
        <v>5.9856645202694088</v>
      </c>
      <c r="CN9" s="92">
        <f>J9*AY9/100/12*0.5+SUMPRODUCT($B9:I9,$AQ9:AX9)/100/12</f>
        <v>6.8137669617755421</v>
      </c>
      <c r="CO9" s="92">
        <f>K9*AZ9/100/12*0.5+SUMPRODUCT($B9:J9,$AQ9:AY9)/100/12</f>
        <v>7.6578090719136753</v>
      </c>
      <c r="CP9" s="92">
        <f>L9*BA9/100/12*0.5+SUMPRODUCT($B9:K9,$AQ9:AZ9)/100/12</f>
        <v>8.5100239107016744</v>
      </c>
      <c r="CQ9" s="92">
        <f>M9*BB9/100/12*0.5+SUMPRODUCT($B9:L9,$AQ9:BA9)/100/12</f>
        <v>9.4695265833424749</v>
      </c>
      <c r="CR9" s="92">
        <f>N9*BC9/100/12*0.5+SUMPRODUCT($B9:M9,$AQ9:BB9)/100/12</f>
        <v>10.156175499819007</v>
      </c>
      <c r="CS9" s="92">
        <f>O9*BD9/100/12*0.5+SUMPRODUCT($B9:N9,$AQ9:BC9)/100/12</f>
        <v>10.307189292973675</v>
      </c>
      <c r="CT9" s="92">
        <f>P9*BE9/100/12*0.5+SUMPRODUCT($B9:O9,$AQ9:BD9)/100/12</f>
        <v>10.307189292973675</v>
      </c>
      <c r="CU9" s="92">
        <f>Q9*BF9/100/12*0.5+SUMPRODUCT($B9:P9,$AQ9:BE9)/100/12</f>
        <v>10.307189292973675</v>
      </c>
      <c r="CV9" s="92">
        <f>R9*BG9/100/12*0.5+SUMPRODUCT($B9:Q9,$AQ9:BF9)/100/12</f>
        <v>10.307189292973675</v>
      </c>
      <c r="CW9" s="92">
        <f>S9*BH9/100/12*0.5+SUMPRODUCT($B9:R9,$AQ9:BG9)/100/12</f>
        <v>10.307189292973675</v>
      </c>
      <c r="CX9" s="92">
        <f>T9*BI9/100/12*0.5+SUMPRODUCT($B9:S9,$AQ9:BH9)/100/12</f>
        <v>10.307189292973675</v>
      </c>
      <c r="CY9" s="92">
        <f>U9*BJ9/100/12*0.5+SUMPRODUCT($B9:T9,$AQ9:BI9)/100/12</f>
        <v>10.307189292973675</v>
      </c>
      <c r="CZ9" s="92">
        <f>V9*BK9/100/12*0.5+SUMPRODUCT($B9:U9,$AQ9:BJ9)/100/12</f>
        <v>10.307189292973675</v>
      </c>
      <c r="DA9" s="92">
        <f>W9*BL9/100/12*0.5+SUMPRODUCT($B9:V9,$AQ9:BK9)/100/12</f>
        <v>10.307189292973675</v>
      </c>
      <c r="DB9" s="92">
        <f>X9*BM9/100/12*0.5+SUMPRODUCT($B9:W9,$AQ9:BL9)/100/12</f>
        <v>10.307189292973675</v>
      </c>
      <c r="DC9" s="92">
        <f>Y9*BN9/100/12*0.5+SUMPRODUCT($B9:X9,$AQ9:BM9)/100/12</f>
        <v>10.307189292973675</v>
      </c>
      <c r="DD9" s="92">
        <f>Z9*BO9/100/12*0.5+SUMPRODUCT($B9:Y9,$AQ9:BN9)/100/12</f>
        <v>10.307189292973675</v>
      </c>
      <c r="DE9" s="92">
        <f>AA9*BP9/100/12*0.5+SUMPRODUCT($B9:Z9,$AQ9:BO9)/100/12</f>
        <v>10.307189292973675</v>
      </c>
      <c r="DF9" s="92">
        <f>AB9*BQ9/100/12*0.5+SUMPRODUCT($B9:AA9,$AQ9:BP9)/100/12</f>
        <v>10.307189292973675</v>
      </c>
      <c r="DG9" s="92">
        <f>AC9*BR9/100/12*0.5+SUMPRODUCT($B9:AB9,$AQ9:BQ9)/100/12</f>
        <v>10.307189292973675</v>
      </c>
      <c r="DH9" s="92">
        <f>AD9*BS9/100/12*0.5+SUMPRODUCT($B9:AC9,$AQ9:BR9)/100/12</f>
        <v>10.307189292973675</v>
      </c>
      <c r="DI9" s="92">
        <f>AE9*BT9/100/12*0.5+SUMPRODUCT($B9:AD9,$AQ9:BS9)/100/12</f>
        <v>10.307189292973675</v>
      </c>
      <c r="DJ9" s="92">
        <f>AF9*BU9/100/12*0.5+SUMPRODUCT($B9:AE9,$AQ9:BT9)/100/12</f>
        <v>10.307189292973675</v>
      </c>
      <c r="DK9" s="92">
        <f>AG9*BV9/100/12*0.5+SUMPRODUCT($B9:AF9,$AQ9:BU9)/100/12</f>
        <v>10.307189292973675</v>
      </c>
      <c r="DL9" s="92">
        <f>AH9*BW9/100/12*0.5+SUMPRODUCT($B9:AG9,$AQ9:BV9)/100/12</f>
        <v>10.307189292973675</v>
      </c>
      <c r="DM9" s="92">
        <f>AI9*BX9/100/12*0.5+SUMPRODUCT($B9:AH9,$AQ9:BW9)/100/12</f>
        <v>10.307189292973675</v>
      </c>
      <c r="DN9" s="92">
        <f>AJ9*BY9/100/12*0.5+SUMPRODUCT($B9:AI9,$AQ9:BX9)/100/12</f>
        <v>10.307189292973675</v>
      </c>
      <c r="DO9" s="92">
        <f>AK9*BZ9/100/12*0.5+SUMPRODUCT($B9:AJ9,$AQ9:BY9)/100/12</f>
        <v>10.307189292973675</v>
      </c>
      <c r="DP9" s="92">
        <f>AL9*CA9/100/12*0.5+SUMPRODUCT($B9:AK9,$AQ9:BZ9)/100/12</f>
        <v>10.307189292973675</v>
      </c>
      <c r="DQ9" s="92">
        <f>AM9*CB9/100/12*0.5+SUMPRODUCT($B9:AL9,$AQ9:CA9)/100/12</f>
        <v>10.307189292973675</v>
      </c>
      <c r="DR9" s="92">
        <f>AN9*CC9/100/12*0.5+SUMPRODUCT($B9:AM9,$AQ9:CB9)/100/12</f>
        <v>10.307189292973675</v>
      </c>
      <c r="DS9" s="92">
        <f>AO9*CD9/100/12*0.5+SUMPRODUCT($B9:AN9,$AQ9:CC9)/100/12</f>
        <v>10.307189292973675</v>
      </c>
    </row>
    <row r="10" spans="1:123" ht="16.5">
      <c r="A10" s="55" t="str">
        <f>存量业务到期结构!B9</f>
        <v>信用卡贷款</v>
      </c>
      <c r="B10" s="92">
        <f>业务毛增量_基准情景!C9</f>
        <v>34.344818042999577</v>
      </c>
      <c r="C10" s="92">
        <f>业务毛增量_基准情景!D9</f>
        <v>68.33333333333303</v>
      </c>
      <c r="D10" s="92">
        <f>业务毛增量_基准情景!E9</f>
        <v>66.66666666666697</v>
      </c>
      <c r="E10" s="92">
        <f>业务毛增量_基准情景!F9</f>
        <v>66.66666666666697</v>
      </c>
      <c r="F10" s="92">
        <f>业务毛增量_基准情景!G9</f>
        <v>66.66666666666697</v>
      </c>
      <c r="G10" s="92">
        <f>业务毛增量_基准情景!H9</f>
        <v>66.66666666666697</v>
      </c>
      <c r="H10" s="92">
        <f>业务毛增量_基准情景!I9</f>
        <v>66.66666666666697</v>
      </c>
      <c r="I10" s="92">
        <f>业务毛增量_基准情景!J9</f>
        <v>66.66666666666697</v>
      </c>
      <c r="J10" s="92">
        <f>业务毛增量_基准情景!K9</f>
        <v>66.66666666666697</v>
      </c>
      <c r="K10" s="92">
        <f>业务毛增量_基准情景!L9</f>
        <v>66.66666666666697</v>
      </c>
      <c r="L10" s="92">
        <f>业务毛增量_基准情景!M9</f>
        <v>66.66666666666697</v>
      </c>
      <c r="M10" s="92">
        <f>业务毛增量_基准情景!N9</f>
        <v>66.66666666666697</v>
      </c>
      <c r="N10" s="92">
        <f>业务毛增量_基准情景!O9</f>
        <v>66.66666666666697</v>
      </c>
      <c r="O10" s="92">
        <f>业务毛增量_基准情景!P9</f>
        <v>0</v>
      </c>
      <c r="P10" s="92">
        <f>业务毛增量_基准情景!Q9</f>
        <v>0</v>
      </c>
      <c r="Q10" s="92">
        <f>业务毛增量_基准情景!R9</f>
        <v>0</v>
      </c>
      <c r="R10" s="92">
        <f>业务毛增量_基准情景!S9</f>
        <v>0</v>
      </c>
      <c r="S10" s="92">
        <f>业务毛增量_基准情景!T9</f>
        <v>0</v>
      </c>
      <c r="T10" s="92">
        <f>业务毛增量_基准情景!U9</f>
        <v>0</v>
      </c>
      <c r="U10" s="92">
        <f>业务毛增量_基准情景!V9</f>
        <v>0</v>
      </c>
      <c r="V10" s="92">
        <f>业务毛增量_基准情景!W9</f>
        <v>0</v>
      </c>
      <c r="W10" s="92">
        <f>业务毛增量_基准情景!X9</f>
        <v>0</v>
      </c>
      <c r="X10" s="92">
        <f>业务毛增量_基准情景!Y9</f>
        <v>0</v>
      </c>
      <c r="Y10" s="92">
        <f>业务毛增量_基准情景!Z9</f>
        <v>0</v>
      </c>
      <c r="Z10" s="92">
        <f>业务毛增量_基准情景!AA9</f>
        <v>0</v>
      </c>
      <c r="AA10" s="92">
        <f>业务毛增量_基准情景!AB9</f>
        <v>0</v>
      </c>
      <c r="AB10" s="92">
        <f>业务毛增量_基准情景!AC9</f>
        <v>0</v>
      </c>
      <c r="AC10" s="92">
        <f>业务毛增量_基准情景!AD9</f>
        <v>0</v>
      </c>
      <c r="AD10" s="92">
        <f>业务毛增量_基准情景!AE9</f>
        <v>0</v>
      </c>
      <c r="AE10" s="92">
        <f>业务毛增量_基准情景!AF9</f>
        <v>0</v>
      </c>
      <c r="AF10" s="92">
        <f>业务毛增量_基准情景!AG9</f>
        <v>0</v>
      </c>
      <c r="AG10" s="92">
        <f>业务毛增量_基准情景!AH9</f>
        <v>0</v>
      </c>
      <c r="AH10" s="92">
        <f>业务毛增量_基准情景!AI9</f>
        <v>0</v>
      </c>
      <c r="AI10" s="92">
        <f>业务毛增量_基准情景!AJ9</f>
        <v>0</v>
      </c>
      <c r="AJ10" s="92">
        <f>业务毛增量_基准情景!AK9</f>
        <v>0</v>
      </c>
      <c r="AK10" s="92">
        <f>业务毛增量_基准情景!AL9</f>
        <v>0</v>
      </c>
      <c r="AL10" s="92">
        <f>业务毛增量_基准情景!AM9</f>
        <v>0</v>
      </c>
      <c r="AM10" s="92">
        <f>业务毛增量_基准情景!AN9</f>
        <v>0</v>
      </c>
      <c r="AN10" s="92">
        <f>业务毛增量_基准情景!AO9</f>
        <v>0</v>
      </c>
      <c r="AO10" s="92">
        <f>业务毛增量_基准情景!AP9</f>
        <v>0</v>
      </c>
      <c r="AQ10" s="92">
        <f>新业务利率假设!C9</f>
        <v>8.6999999999999993</v>
      </c>
      <c r="AR10" s="92">
        <f>新业务利率假设!D9</f>
        <v>8.3000000000000007</v>
      </c>
      <c r="AS10" s="92">
        <f>新业务利率假设!E9</f>
        <v>8.3000000000000007</v>
      </c>
      <c r="AT10" s="92">
        <f>新业务利率假设!F9</f>
        <v>8.3000000000000007</v>
      </c>
      <c r="AU10" s="92">
        <f>新业务利率假设!G9</f>
        <v>8.3000000000000007</v>
      </c>
      <c r="AV10" s="92">
        <f>新业务利率假设!H9</f>
        <v>8.3000000000000007</v>
      </c>
      <c r="AW10" s="92">
        <f>新业务利率假设!I9</f>
        <v>8.3000000000000007</v>
      </c>
      <c r="AX10" s="92">
        <f>新业务利率假设!J9</f>
        <v>8.3000000000000007</v>
      </c>
      <c r="AY10" s="92">
        <f>新业务利率假设!K9</f>
        <v>8.3000000000000007</v>
      </c>
      <c r="AZ10" s="92">
        <f>新业务利率假设!L9</f>
        <v>8.3000000000000007</v>
      </c>
      <c r="BA10" s="92">
        <f>新业务利率假设!M9</f>
        <v>8.3000000000000007</v>
      </c>
      <c r="BB10" s="92">
        <f>新业务利率假设!N9</f>
        <v>8.3000000000000007</v>
      </c>
      <c r="BC10" s="92">
        <f>新业务利率假设!O9</f>
        <v>8.3000000000000007</v>
      </c>
      <c r="BD10" s="92">
        <f>新业务利率假设!P9</f>
        <v>0</v>
      </c>
      <c r="BE10" s="92">
        <f>新业务利率假设!Q9</f>
        <v>0</v>
      </c>
      <c r="BF10" s="92">
        <f>新业务利率假设!R9</f>
        <v>0</v>
      </c>
      <c r="BG10" s="92">
        <f>新业务利率假设!S9</f>
        <v>0</v>
      </c>
      <c r="BH10" s="92">
        <f>新业务利率假设!T9</f>
        <v>0</v>
      </c>
      <c r="BI10" s="92">
        <f>新业务利率假设!U9</f>
        <v>0</v>
      </c>
      <c r="BJ10" s="92">
        <f>新业务利率假设!V9</f>
        <v>0</v>
      </c>
      <c r="BK10" s="92">
        <f>新业务利率假设!W9</f>
        <v>0</v>
      </c>
      <c r="BL10" s="92">
        <f>新业务利率假设!X9</f>
        <v>0</v>
      </c>
      <c r="BM10" s="92">
        <f>新业务利率假设!Y9</f>
        <v>0</v>
      </c>
      <c r="BN10" s="92">
        <f>新业务利率假设!Z9</f>
        <v>0</v>
      </c>
      <c r="BO10" s="92">
        <f>新业务利率假设!AA9</f>
        <v>0</v>
      </c>
      <c r="BP10" s="92">
        <f>新业务利率假设!AB9</f>
        <v>0</v>
      </c>
      <c r="BQ10" s="92">
        <f>新业务利率假设!AC9</f>
        <v>0</v>
      </c>
      <c r="BR10" s="92">
        <f>新业务利率假设!AD9</f>
        <v>0</v>
      </c>
      <c r="BS10" s="92">
        <f>新业务利率假设!AE9</f>
        <v>0</v>
      </c>
      <c r="BT10" s="92">
        <f>新业务利率假设!AF9</f>
        <v>0</v>
      </c>
      <c r="BU10" s="92">
        <f>新业务利率假设!AG9</f>
        <v>0</v>
      </c>
      <c r="BV10" s="92">
        <f>新业务利率假设!AH9</f>
        <v>0</v>
      </c>
      <c r="BW10" s="92">
        <f>新业务利率假设!AI9</f>
        <v>0</v>
      </c>
      <c r="BX10" s="92">
        <f>新业务利率假设!AJ9</f>
        <v>0</v>
      </c>
      <c r="BY10" s="92">
        <f>新业务利率假设!AK9</f>
        <v>0</v>
      </c>
      <c r="BZ10" s="92">
        <f>新业务利率假设!AL9</f>
        <v>0</v>
      </c>
      <c r="CA10" s="92">
        <f>新业务利率假设!AM9</f>
        <v>0</v>
      </c>
      <c r="CB10" s="92">
        <f>新业务利率假设!AN9</f>
        <v>0</v>
      </c>
      <c r="CC10" s="92">
        <f>新业务利率假设!AO9</f>
        <v>0</v>
      </c>
      <c r="CD10" s="92">
        <f>新业务利率假设!AP9</f>
        <v>0</v>
      </c>
      <c r="CF10" s="92">
        <f>B10*AQ10/100/12*0.5</f>
        <v>0.12449996540587345</v>
      </c>
      <c r="CG10" s="92">
        <f>C10*AR10/100/12*0.5+SUM($B10:B10)*AR10/100/12</f>
        <v>0.47387110257519049</v>
      </c>
      <c r="CH10" s="92">
        <f>D10*AS10/100/12*0.5+SUM($B10:C10)*AS10/100/12</f>
        <v>0.94074610257519053</v>
      </c>
      <c r="CI10" s="92">
        <f>E10*AT10/100/12*0.5+SUM($B10:D10)*AT10/100/12</f>
        <v>1.4018572136863039</v>
      </c>
      <c r="CJ10" s="92">
        <f>F10*AU10/100/12*0.5+SUM($B10:E10)*AU10/100/12</f>
        <v>1.8629683247974174</v>
      </c>
      <c r="CK10" s="92">
        <f>G10*AV10/100/12*0.5+SUM($B10:F10)*AV10/100/12</f>
        <v>2.3240794359085299</v>
      </c>
      <c r="CL10" s="92">
        <f>H10*AW10/100/12*0.5+SUM($B10:G10)*AW10/100/12</f>
        <v>2.7851905470196439</v>
      </c>
      <c r="CM10" s="92">
        <f>I10*AX10/100/12*0.5+SUM($B10:H10)*AX10/100/12</f>
        <v>3.2463016581307564</v>
      </c>
      <c r="CN10" s="92">
        <f>J10*AY10/100/12*0.5+SUM($B10:I10)*AY10/100/12</f>
        <v>3.7074127692418704</v>
      </c>
      <c r="CO10" s="92">
        <f>K10*AZ10/100/12*0.5+SUM($B10:J10)*AZ10/100/12</f>
        <v>4.1685238803529829</v>
      </c>
      <c r="CP10" s="92">
        <f>L10*BA10/100/12*0.5+SUM($B10:K10)*BA10/100/12</f>
        <v>4.6296349914640968</v>
      </c>
      <c r="CQ10" s="92">
        <f>M10*BB10/100/12*0.5+SUM($B10:L10)*BB10/100/12</f>
        <v>5.0907461025752099</v>
      </c>
      <c r="CR10" s="92">
        <f>N10*BC10/100/12*0.5+SUM($B10:M10)*BC10/100/12</f>
        <v>5.5518572136863238</v>
      </c>
      <c r="CS10" s="92">
        <f>O10*BD10/100/12*0.5+SUM($B10:N10)*BD10/100/12</f>
        <v>0</v>
      </c>
      <c r="CT10" s="92">
        <f>P10*BE10/100/12*0.5+SUM($B10:O10)*BE10/100/12</f>
        <v>0</v>
      </c>
      <c r="CU10" s="92">
        <f>Q10*BF10/100/12*0.5+SUM($B10:P10)*BF10/100/12</f>
        <v>0</v>
      </c>
      <c r="CV10" s="92">
        <f>R10*BG10/100/12*0.5+SUM($B10:Q10)*BG10/100/12</f>
        <v>0</v>
      </c>
      <c r="CW10" s="92">
        <f>S10*BH10/100/12*0.5+SUM($B10:R10)*BH10/100/12</f>
        <v>0</v>
      </c>
      <c r="CX10" s="92">
        <f>T10*BI10/100/12*0.5+SUM($B10:S10)*BI10/100/12</f>
        <v>0</v>
      </c>
      <c r="CY10" s="92">
        <f>U10*BJ10/100/12*0.5+SUM($B10:T10)*BJ10/100/12</f>
        <v>0</v>
      </c>
      <c r="CZ10" s="92">
        <f>V10*BK10/100/12*0.5+SUM($B10:U10)*BK10/100/12</f>
        <v>0</v>
      </c>
      <c r="DA10" s="92">
        <f>W10*BL10/100/12*0.5+SUM($B10:V10)*BL10/100/12</f>
        <v>0</v>
      </c>
      <c r="DB10" s="92">
        <f>X10*BM10/100/12*0.5+SUM($B10:W10)*BM10/100/12</f>
        <v>0</v>
      </c>
      <c r="DC10" s="92">
        <f>Y10*BN10/100/12*0.5+SUM($B10:X10)*BN10/100/12</f>
        <v>0</v>
      </c>
      <c r="DD10" s="92">
        <f>Z10*BO10/100/12*0.5+SUM($B10:Y10)*BO10/100/12</f>
        <v>0</v>
      </c>
      <c r="DE10" s="92">
        <f>AA10*BP10/100/12*0.5+SUM($B10:Z10)*BP10/100/12</f>
        <v>0</v>
      </c>
      <c r="DF10" s="92">
        <f>AB10*BQ10/100/12*0.5+SUM($B10:AA10)*BQ10/100/12</f>
        <v>0</v>
      </c>
      <c r="DG10" s="92">
        <f>AC10*BR10/100/12*0.5+SUM($B10:AB10)*BR10/100/12</f>
        <v>0</v>
      </c>
      <c r="DH10" s="92">
        <f>AD10*BS10/100/12*0.5+SUM($B10:AC10)*BS10/100/12</f>
        <v>0</v>
      </c>
      <c r="DI10" s="92">
        <f>AE10*BT10/100/12*0.5+SUM($B10:AD10)*BT10/100/12</f>
        <v>0</v>
      </c>
      <c r="DJ10" s="92">
        <f>AF10*BU10/100/12*0.5+SUM($B10:AE10)*BU10/100/12</f>
        <v>0</v>
      </c>
      <c r="DK10" s="92">
        <f>AG10*BV10/100/12*0.5+SUM($B10:AF10)*BV10/100/12</f>
        <v>0</v>
      </c>
      <c r="DL10" s="92">
        <f>AH10*BW10/100/12*0.5+SUM($B10:AG10)*BW10/100/12</f>
        <v>0</v>
      </c>
      <c r="DM10" s="92">
        <f>AI10*BX10/100/12*0.5+SUM($B10:AH10)*BX10/100/12</f>
        <v>0</v>
      </c>
      <c r="DN10" s="92">
        <f>AJ10*BY10/100/12*0.5+SUM($B10:AI10)*BY10/100/12</f>
        <v>0</v>
      </c>
      <c r="DO10" s="92">
        <f>AK10*BZ10/100/12*0.5+SUM($B10:AJ10)*BZ10/100/12</f>
        <v>0</v>
      </c>
      <c r="DP10" s="92">
        <f>AL10*CA10/100/12*0.5+SUM($B10:AK10)*CA10/100/12</f>
        <v>0</v>
      </c>
      <c r="DQ10" s="92">
        <f>AM10*CB10/100/12*0.5+SUM($B10:AL10)*CB10/100/12</f>
        <v>0</v>
      </c>
      <c r="DR10" s="92">
        <f>AN10*CC10/100/12*0.5+SUM($B10:AM10)*CC10/100/12</f>
        <v>0</v>
      </c>
      <c r="DS10" s="92">
        <f>AO10*CD10/100/12*0.5+SUM($B10:AN10)*CD10/100/12</f>
        <v>0</v>
      </c>
    </row>
    <row r="11" spans="1:123" ht="16.5">
      <c r="A11" s="54" t="str">
        <f>存量业务到期结构!B10</f>
        <v>票据贴现</v>
      </c>
      <c r="B11" s="92">
        <f>业务毛增量_基准情景!C10</f>
        <v>114.74407039600032</v>
      </c>
      <c r="C11" s="92">
        <f>业务毛增量_基准情景!D10</f>
        <v>767.32908798480003</v>
      </c>
      <c r="D11" s="92">
        <f>业务毛增量_基准情景!E10</f>
        <v>179.24921997540002</v>
      </c>
      <c r="E11" s="92">
        <f>业务毛增量_基准情景!F10</f>
        <v>187.66194170300002</v>
      </c>
      <c r="F11" s="92">
        <f>业务毛增量_基准情景!G10</f>
        <v>183.9284538677</v>
      </c>
      <c r="G11" s="92">
        <f>业务毛增量_基准情景!H10</f>
        <v>246.33411080489998</v>
      </c>
      <c r="H11" s="92">
        <f>业务毛增量_基准情景!I10</f>
        <v>12.721139597200001</v>
      </c>
      <c r="I11" s="92">
        <f>业务毛增量_基准情景!J10</f>
        <v>31.120973748699999</v>
      </c>
      <c r="J11" s="92">
        <f>业务毛增量_基准情景!K10</f>
        <v>36.004725243999999</v>
      </c>
      <c r="K11" s="92">
        <f>业务毛增量_基准情景!L10</f>
        <v>29.023348141500001</v>
      </c>
      <c r="L11" s="92">
        <f>业务毛增量_基准情景!M10</f>
        <v>35.775454698400004</v>
      </c>
      <c r="M11" s="92">
        <f>业务毛增量_基准情景!N10</f>
        <v>170.2252174338</v>
      </c>
      <c r="N11" s="92">
        <f>业务毛增量_基准情景!O10</f>
        <v>0.30206</v>
      </c>
      <c r="O11" s="92">
        <f>业务毛增量_基准情景!P10</f>
        <v>0</v>
      </c>
      <c r="P11" s="92">
        <f>业务毛增量_基准情景!Q10</f>
        <v>0</v>
      </c>
      <c r="Q11" s="92">
        <f>业务毛增量_基准情景!R10</f>
        <v>0</v>
      </c>
      <c r="R11" s="92">
        <f>业务毛增量_基准情景!S10</f>
        <v>0</v>
      </c>
      <c r="S11" s="92">
        <f>业务毛增量_基准情景!T10</f>
        <v>0</v>
      </c>
      <c r="T11" s="92">
        <f>业务毛增量_基准情景!U10</f>
        <v>0</v>
      </c>
      <c r="U11" s="92">
        <f>业务毛增量_基准情景!V10</f>
        <v>0</v>
      </c>
      <c r="V11" s="92">
        <f>业务毛增量_基准情景!W10</f>
        <v>0</v>
      </c>
      <c r="W11" s="92">
        <f>业务毛增量_基准情景!X10</f>
        <v>0</v>
      </c>
      <c r="X11" s="92">
        <f>业务毛增量_基准情景!Y10</f>
        <v>0</v>
      </c>
      <c r="Y11" s="92">
        <f>业务毛增量_基准情景!Z10</f>
        <v>0</v>
      </c>
      <c r="Z11" s="92">
        <f>业务毛增量_基准情景!AA10</f>
        <v>0</v>
      </c>
      <c r="AA11" s="92">
        <f>业务毛增量_基准情景!AB10</f>
        <v>0</v>
      </c>
      <c r="AB11" s="92">
        <f>业务毛增量_基准情景!AC10</f>
        <v>0</v>
      </c>
      <c r="AC11" s="92">
        <f>业务毛增量_基准情景!AD10</f>
        <v>0</v>
      </c>
      <c r="AD11" s="92">
        <f>业务毛增量_基准情景!AE10</f>
        <v>0</v>
      </c>
      <c r="AE11" s="92">
        <f>业务毛增量_基准情景!AF10</f>
        <v>0</v>
      </c>
      <c r="AF11" s="92">
        <f>业务毛增量_基准情景!AG10</f>
        <v>0</v>
      </c>
      <c r="AG11" s="92">
        <f>业务毛增量_基准情景!AH10</f>
        <v>0</v>
      </c>
      <c r="AH11" s="92">
        <f>业务毛增量_基准情景!AI10</f>
        <v>0</v>
      </c>
      <c r="AI11" s="92">
        <f>业务毛增量_基准情景!AJ10</f>
        <v>0</v>
      </c>
      <c r="AJ11" s="92">
        <f>业务毛增量_基准情景!AK10</f>
        <v>0</v>
      </c>
      <c r="AK11" s="92">
        <f>业务毛增量_基准情景!AL10</f>
        <v>0</v>
      </c>
      <c r="AL11" s="92">
        <f>业务毛增量_基准情景!AM10</f>
        <v>0</v>
      </c>
      <c r="AM11" s="92">
        <f>业务毛增量_基准情景!AN10</f>
        <v>0</v>
      </c>
      <c r="AN11" s="92">
        <f>业务毛增量_基准情景!AO10</f>
        <v>0</v>
      </c>
      <c r="AO11" s="92">
        <f>业务毛增量_基准情景!AP10</f>
        <v>0</v>
      </c>
      <c r="AQ11" s="92">
        <f>新业务利率假设!C10</f>
        <v>3.6999999999999997</v>
      </c>
      <c r="AR11" s="92">
        <f>新业务利率假设!D10</f>
        <v>3.6999999999999997</v>
      </c>
      <c r="AS11" s="92">
        <f>新业务利率假设!E10</f>
        <v>3.6999999999999997</v>
      </c>
      <c r="AT11" s="92">
        <f>新业务利率假设!F10</f>
        <v>3.6999999999999997</v>
      </c>
      <c r="AU11" s="92">
        <f>新业务利率假设!G10</f>
        <v>3.6999999999999997</v>
      </c>
      <c r="AV11" s="92">
        <f>新业务利率假设!H10</f>
        <v>3.6999999999999997</v>
      </c>
      <c r="AW11" s="92">
        <f>新业务利率假设!I10</f>
        <v>3.6999999999999997</v>
      </c>
      <c r="AX11" s="92">
        <f>新业务利率假设!J10</f>
        <v>3.6999999999999997</v>
      </c>
      <c r="AY11" s="92">
        <f>新业务利率假设!K10</f>
        <v>3.6999999999999997</v>
      </c>
      <c r="AZ11" s="92">
        <f>新业务利率假设!L10</f>
        <v>3.6999999999999997</v>
      </c>
      <c r="BA11" s="92">
        <f>新业务利率假设!M10</f>
        <v>3.6999999999999997</v>
      </c>
      <c r="BB11" s="92">
        <f>新业务利率假设!N10</f>
        <v>3.6999999999999997</v>
      </c>
      <c r="BC11" s="92">
        <f>新业务利率假设!O10</f>
        <v>3.6999999999999997</v>
      </c>
      <c r="BD11" s="92">
        <f>新业务利率假设!P10</f>
        <v>0</v>
      </c>
      <c r="BE11" s="92">
        <f>新业务利率假设!Q10</f>
        <v>0</v>
      </c>
      <c r="BF11" s="92">
        <f>新业务利率假设!R10</f>
        <v>0</v>
      </c>
      <c r="BG11" s="92">
        <f>新业务利率假设!S10</f>
        <v>0</v>
      </c>
      <c r="BH11" s="92">
        <f>新业务利率假设!T10</f>
        <v>0</v>
      </c>
      <c r="BI11" s="92">
        <f>新业务利率假设!U10</f>
        <v>0</v>
      </c>
      <c r="BJ11" s="92">
        <f>新业务利率假设!V10</f>
        <v>0</v>
      </c>
      <c r="BK11" s="92">
        <f>新业务利率假设!W10</f>
        <v>0</v>
      </c>
      <c r="BL11" s="92">
        <f>新业务利率假设!X10</f>
        <v>0</v>
      </c>
      <c r="BM11" s="92">
        <f>新业务利率假设!Y10</f>
        <v>0</v>
      </c>
      <c r="BN11" s="92">
        <f>新业务利率假设!Z10</f>
        <v>0</v>
      </c>
      <c r="BO11" s="92">
        <f>新业务利率假设!AA10</f>
        <v>0</v>
      </c>
      <c r="BP11" s="92">
        <f>新业务利率假设!AB10</f>
        <v>0</v>
      </c>
      <c r="BQ11" s="92">
        <f>新业务利率假设!AC10</f>
        <v>0</v>
      </c>
      <c r="BR11" s="92">
        <f>新业务利率假设!AD10</f>
        <v>0</v>
      </c>
      <c r="BS11" s="92">
        <f>新业务利率假设!AE10</f>
        <v>0</v>
      </c>
      <c r="BT11" s="92">
        <f>新业务利率假设!AF10</f>
        <v>0</v>
      </c>
      <c r="BU11" s="92">
        <f>新业务利率假设!AG10</f>
        <v>0</v>
      </c>
      <c r="BV11" s="92">
        <f>新业务利率假设!AH10</f>
        <v>0</v>
      </c>
      <c r="BW11" s="92">
        <f>新业务利率假设!AI10</f>
        <v>0</v>
      </c>
      <c r="BX11" s="92">
        <f>新业务利率假设!AJ10</f>
        <v>0</v>
      </c>
      <c r="BY11" s="92">
        <f>新业务利率假设!AK10</f>
        <v>0</v>
      </c>
      <c r="BZ11" s="92">
        <f>新业务利率假设!AL10</f>
        <v>0</v>
      </c>
      <c r="CA11" s="92">
        <f>新业务利率假设!AM10</f>
        <v>0</v>
      </c>
      <c r="CB11" s="92">
        <f>新业务利率假设!AN10</f>
        <v>0</v>
      </c>
      <c r="CC11" s="92">
        <f>新业务利率假设!AO10</f>
        <v>0</v>
      </c>
      <c r="CD11" s="92">
        <f>新业务利率假设!AP10</f>
        <v>0</v>
      </c>
      <c r="CF11" s="92">
        <f>B11*AQ11/100/12*0.5</f>
        <v>0.17689710852716714</v>
      </c>
      <c r="CG11" s="92">
        <f>C11*AR11/100/12*0.5+SUMPRODUCT($B11:B11,$AQ11:AQ11)/100/12</f>
        <v>1.5367598943642342</v>
      </c>
      <c r="CH11" s="92">
        <f>D11*AS11/100/12*0.5+SUMPRODUCT($B11:C11,$AQ11:AR11)/100/12</f>
        <v>2.9960681191362091</v>
      </c>
      <c r="CI11" s="92">
        <f>E11*AT11/100/12*0.5+SUMPRODUCT($B11:D11,$AQ11:AS11)/100/12</f>
        <v>3.5617228267237429</v>
      </c>
      <c r="CJ11" s="92">
        <f>F11*AU11/100/12*0.5+SUMPRODUCT($B11:E11,$AQ11:AT11)/100/12</f>
        <v>4.1345913532285721</v>
      </c>
      <c r="CK11" s="92">
        <f>G11*AV11/100/12*0.5+SUMPRODUCT($B11:F11,$AQ11:AU11)/100/12</f>
        <v>4.7979128070988306</v>
      </c>
      <c r="CL11" s="92">
        <f>H11*AW11/100/12*0.5+SUMPRODUCT($B11:G11,$AQ11:AV11)/100/12</f>
        <v>5.1972896514687346</v>
      </c>
      <c r="CM11" s="92">
        <f>I11*AX11/100/12*0.5+SUMPRODUCT($B11:H11,$AQ11:AW11)/100/12</f>
        <v>5.2648795762103306</v>
      </c>
      <c r="CN11" s="92">
        <f>J11*AY11/100/12*0.5+SUMPRODUCT($B11:I11,$AQ11:AX11)/100/12</f>
        <v>5.3683650288240763</v>
      </c>
      <c r="CO11" s="92">
        <f>K11*AZ11/100/12*0.5+SUMPRODUCT($B11:J11,$AQ11:AY11)/100/12</f>
        <v>5.4686166419600548</v>
      </c>
      <c r="CP11" s="92">
        <f>L11*BA11/100/12*0.5+SUMPRODUCT($B11:K11,$AQ11:AZ11)/100/12</f>
        <v>5.568514796338234</v>
      </c>
      <c r="CQ11" s="92">
        <f>M11*BB11/100/12*0.5+SUMPRODUCT($B11:L11,$AQ11:BA11)/100/12</f>
        <v>5.8860991658753754</v>
      </c>
      <c r="CR11" s="92">
        <f>N11*BC11/100/12*0.5+SUMPRODUCT($B11:M11,$AQ11:BB11)/100/12</f>
        <v>6.1489953852524843</v>
      </c>
      <c r="CS11" s="92">
        <f>O11*BD11/100/12*0.5+SUMPRODUCT($B11:N11,$AQ11:BC11)/100/12</f>
        <v>6.1494610610858169</v>
      </c>
      <c r="CT11" s="92">
        <f>P11*BE11/100/12*0.5+SUMPRODUCT($B11:O11,$AQ11:BD11)/100/12</f>
        <v>6.1494610610858169</v>
      </c>
      <c r="CU11" s="92">
        <f>Q11*BF11/100/12*0.5+SUMPRODUCT($B11:P11,$AQ11:BE11)/100/12</f>
        <v>6.1494610610858169</v>
      </c>
      <c r="CV11" s="92">
        <f>R11*BG11/100/12*0.5+SUMPRODUCT($B11:Q11,$AQ11:BF11)/100/12</f>
        <v>6.1494610610858169</v>
      </c>
      <c r="CW11" s="92">
        <f>S11*BH11/100/12*0.5+SUMPRODUCT($B11:R11,$AQ11:BG11)/100/12</f>
        <v>6.1494610610858169</v>
      </c>
      <c r="CX11" s="92">
        <f>T11*BI11/100/12*0.5+SUMPRODUCT($B11:S11,$AQ11:BH11)/100/12</f>
        <v>6.1494610610858169</v>
      </c>
      <c r="CY11" s="92">
        <f>U11*BJ11/100/12*0.5+SUMPRODUCT($B11:T11,$AQ11:BI11)/100/12</f>
        <v>6.1494610610858169</v>
      </c>
      <c r="CZ11" s="92">
        <f>V11*BK11/100/12*0.5+SUMPRODUCT($B11:U11,$AQ11:BJ11)/100/12</f>
        <v>6.1494610610858169</v>
      </c>
      <c r="DA11" s="92">
        <f>W11*BL11/100/12*0.5+SUMPRODUCT($B11:V11,$AQ11:BK11)/100/12</f>
        <v>6.1494610610858169</v>
      </c>
      <c r="DB11" s="92">
        <f>X11*BM11/100/12*0.5+SUMPRODUCT($B11:W11,$AQ11:BL11)/100/12</f>
        <v>6.1494610610858169</v>
      </c>
      <c r="DC11" s="92">
        <f>Y11*BN11/100/12*0.5+SUMPRODUCT($B11:X11,$AQ11:BM11)/100/12</f>
        <v>6.1494610610858169</v>
      </c>
      <c r="DD11" s="92">
        <f>Z11*BO11/100/12*0.5+SUMPRODUCT($B11:Y11,$AQ11:BN11)/100/12</f>
        <v>6.1494610610858169</v>
      </c>
      <c r="DE11" s="92">
        <f>AA11*BP11/100/12*0.5+SUMPRODUCT($B11:Z11,$AQ11:BO11)/100/12</f>
        <v>6.1494610610858169</v>
      </c>
      <c r="DF11" s="92">
        <f>AB11*BQ11/100/12*0.5+SUMPRODUCT($B11:AA11,$AQ11:BP11)/100/12</f>
        <v>6.1494610610858169</v>
      </c>
      <c r="DG11" s="92">
        <f>AC11*BR11/100/12*0.5+SUMPRODUCT($B11:AB11,$AQ11:BQ11)/100/12</f>
        <v>6.1494610610858169</v>
      </c>
      <c r="DH11" s="92">
        <f>AD11*BS11/100/12*0.5+SUMPRODUCT($B11:AC11,$AQ11:BR11)/100/12</f>
        <v>6.1494610610858169</v>
      </c>
      <c r="DI11" s="92">
        <f>AE11*BT11/100/12*0.5+SUMPRODUCT($B11:AD11,$AQ11:BS11)/100/12</f>
        <v>6.1494610610858169</v>
      </c>
      <c r="DJ11" s="92">
        <f>AF11*BU11/100/12*0.5+SUMPRODUCT($B11:AE11,$AQ11:BT11)/100/12</f>
        <v>6.1494610610858169</v>
      </c>
      <c r="DK11" s="92">
        <f>AG11*BV11/100/12*0.5+SUMPRODUCT($B11:AF11,$AQ11:BU11)/100/12</f>
        <v>6.1494610610858169</v>
      </c>
      <c r="DL11" s="92">
        <f>AH11*BW11/100/12*0.5+SUMPRODUCT($B11:AG11,$AQ11:BV11)/100/12</f>
        <v>6.1494610610858169</v>
      </c>
      <c r="DM11" s="92">
        <f>AI11*BX11/100/12*0.5+SUMPRODUCT($B11:AH11,$AQ11:BW11)/100/12</f>
        <v>6.1494610610858169</v>
      </c>
      <c r="DN11" s="92">
        <f>AJ11*BY11/100/12*0.5+SUMPRODUCT($B11:AI11,$AQ11:BX11)/100/12</f>
        <v>6.1494610610858169</v>
      </c>
      <c r="DO11" s="92">
        <f>AK11*BZ11/100/12*0.5+SUMPRODUCT($B11:AJ11,$AQ11:BY11)/100/12</f>
        <v>6.1494610610858169</v>
      </c>
      <c r="DP11" s="92">
        <f>AL11*CA11/100/12*0.5+SUMPRODUCT($B11:AK11,$AQ11:BZ11)/100/12</f>
        <v>6.1494610610858169</v>
      </c>
      <c r="DQ11" s="92">
        <f>AM11*CB11/100/12*0.5+SUMPRODUCT($B11:AL11,$AQ11:CA11)/100/12</f>
        <v>6.1494610610858169</v>
      </c>
      <c r="DR11" s="92">
        <f>AN11*CC11/100/12*0.5+SUMPRODUCT($B11:AM11,$AQ11:CB11)/100/12</f>
        <v>6.1494610610858169</v>
      </c>
      <c r="DS11" s="92">
        <f>AO11*CD11/100/12*0.5+SUMPRODUCT($B11:AN11,$AQ11:CC11)/100/12</f>
        <v>6.1494610610858169</v>
      </c>
    </row>
    <row r="12" spans="1:123" ht="15">
      <c r="A12" s="15" t="str">
        <f>存量业务到期结构!B11</f>
        <v>投资</v>
      </c>
      <c r="B12" s="75"/>
      <c r="C12" s="75"/>
      <c r="D12" s="75"/>
      <c r="E12" s="75"/>
      <c r="F12" s="75"/>
      <c r="G12" s="75"/>
      <c r="H12" s="75"/>
      <c r="I12" s="75"/>
      <c r="J12" s="75"/>
      <c r="K12" s="75"/>
      <c r="L12" s="75"/>
      <c r="M12" s="75"/>
      <c r="N12" s="75"/>
      <c r="O12" s="75"/>
      <c r="P12" s="75"/>
      <c r="Q12" s="75"/>
      <c r="R12" s="75"/>
      <c r="S12" s="75"/>
      <c r="T12" s="75"/>
      <c r="U12" s="75"/>
      <c r="V12" s="75"/>
      <c r="W12" s="75"/>
      <c r="X12" s="75"/>
      <c r="Y12" s="75"/>
      <c r="Z12" s="75"/>
      <c r="AA12" s="75"/>
      <c r="AB12" s="75"/>
      <c r="AC12" s="75"/>
      <c r="AD12" s="75"/>
      <c r="AE12" s="75"/>
      <c r="AF12" s="75"/>
      <c r="AG12" s="75"/>
      <c r="AH12" s="75"/>
      <c r="AI12" s="75"/>
      <c r="AJ12" s="75"/>
      <c r="AK12" s="75"/>
      <c r="AL12" s="75"/>
      <c r="AM12" s="75"/>
      <c r="AN12" s="75"/>
      <c r="AO12" s="75"/>
      <c r="AQ12" s="75"/>
      <c r="AR12" s="75"/>
      <c r="AS12" s="75"/>
      <c r="AT12" s="75"/>
      <c r="AU12" s="75"/>
      <c r="AV12" s="75"/>
      <c r="AW12" s="75"/>
      <c r="AX12" s="75"/>
      <c r="AY12" s="75"/>
      <c r="AZ12" s="75"/>
      <c r="BA12" s="75"/>
      <c r="BB12" s="75"/>
      <c r="BC12" s="75"/>
      <c r="BD12" s="75"/>
      <c r="BE12" s="75"/>
      <c r="BF12" s="75"/>
      <c r="BG12" s="75"/>
      <c r="BH12" s="75"/>
      <c r="BI12" s="75"/>
      <c r="BJ12" s="75"/>
      <c r="BK12" s="75"/>
      <c r="BL12" s="75"/>
      <c r="BM12" s="75"/>
      <c r="BN12" s="75"/>
      <c r="BO12" s="75"/>
      <c r="BP12" s="75"/>
      <c r="BQ12" s="75"/>
      <c r="BR12" s="75"/>
      <c r="BS12" s="75"/>
      <c r="BT12" s="75"/>
      <c r="BU12" s="75"/>
      <c r="BV12" s="75"/>
      <c r="BW12" s="75"/>
      <c r="BX12" s="75"/>
      <c r="BY12" s="75"/>
      <c r="BZ12" s="75"/>
      <c r="CA12" s="75"/>
      <c r="CB12" s="75"/>
      <c r="CC12" s="75"/>
      <c r="CD12" s="75"/>
      <c r="CF12" s="75">
        <f>CF13+CF17</f>
        <v>0.27153046866536812</v>
      </c>
      <c r="CG12" s="75">
        <f t="shared" ref="CG12:DS12" si="2">CG13+CG17</f>
        <v>1.6377342969049054</v>
      </c>
      <c r="CH12" s="75">
        <f t="shared" si="2"/>
        <v>3.4641405462605221</v>
      </c>
      <c r="CI12" s="75">
        <f t="shared" si="2"/>
        <v>4.5616552014409617</v>
      </c>
      <c r="CJ12" s="75">
        <f t="shared" si="2"/>
        <v>5.2034610637476595</v>
      </c>
      <c r="CK12" s="75">
        <f t="shared" si="2"/>
        <v>5.6517946026639931</v>
      </c>
      <c r="CL12" s="75">
        <f t="shared" si="2"/>
        <v>6.0869566888446673</v>
      </c>
      <c r="CM12" s="75">
        <f t="shared" si="2"/>
        <v>6.7122511567320222</v>
      </c>
      <c r="CN12" s="75">
        <f t="shared" si="2"/>
        <v>7.3797961301164818</v>
      </c>
      <c r="CO12" s="75">
        <f t="shared" si="2"/>
        <v>7.9847863528935239</v>
      </c>
      <c r="CP12" s="75">
        <f t="shared" si="2"/>
        <v>8.5259220925421069</v>
      </c>
      <c r="CQ12" s="75">
        <f t="shared" si="2"/>
        <v>9.0813114529001275</v>
      </c>
      <c r="CR12" s="75">
        <f t="shared" si="2"/>
        <v>9.6523138632885122</v>
      </c>
      <c r="CS12" s="75">
        <f t="shared" si="2"/>
        <v>9.9091755798595678</v>
      </c>
      <c r="CT12" s="75">
        <f t="shared" si="2"/>
        <v>9.9091755798595678</v>
      </c>
      <c r="CU12" s="75">
        <f t="shared" si="2"/>
        <v>9.9091755798595678</v>
      </c>
      <c r="CV12" s="75">
        <f t="shared" si="2"/>
        <v>9.9091755798595678</v>
      </c>
      <c r="CW12" s="75">
        <f t="shared" si="2"/>
        <v>9.9091755798595678</v>
      </c>
      <c r="CX12" s="75">
        <f t="shared" si="2"/>
        <v>9.9091755798595678</v>
      </c>
      <c r="CY12" s="75">
        <f t="shared" si="2"/>
        <v>9.9091755798595678</v>
      </c>
      <c r="CZ12" s="75">
        <f t="shared" si="2"/>
        <v>9.9091755798595678</v>
      </c>
      <c r="DA12" s="75">
        <f t="shared" si="2"/>
        <v>9.9091755798595678</v>
      </c>
      <c r="DB12" s="75">
        <f t="shared" si="2"/>
        <v>9.9091755798595678</v>
      </c>
      <c r="DC12" s="75">
        <f t="shared" si="2"/>
        <v>9.9091755798595678</v>
      </c>
      <c r="DD12" s="75">
        <f t="shared" si="2"/>
        <v>9.9091755798595678</v>
      </c>
      <c r="DE12" s="75">
        <f t="shared" si="2"/>
        <v>9.9091755798595678</v>
      </c>
      <c r="DF12" s="75">
        <f t="shared" si="2"/>
        <v>9.9091755798595678</v>
      </c>
      <c r="DG12" s="75">
        <f t="shared" si="2"/>
        <v>9.9091755798595678</v>
      </c>
      <c r="DH12" s="75">
        <f t="shared" si="2"/>
        <v>9.9091755798595678</v>
      </c>
      <c r="DI12" s="75">
        <f t="shared" si="2"/>
        <v>9.9091755798595678</v>
      </c>
      <c r="DJ12" s="75">
        <f t="shared" si="2"/>
        <v>9.9091755798595678</v>
      </c>
      <c r="DK12" s="75">
        <f t="shared" si="2"/>
        <v>9.9091755798595678</v>
      </c>
      <c r="DL12" s="75">
        <f t="shared" si="2"/>
        <v>9.9091755798595678</v>
      </c>
      <c r="DM12" s="75">
        <f t="shared" si="2"/>
        <v>9.9091755798595678</v>
      </c>
      <c r="DN12" s="75">
        <f t="shared" si="2"/>
        <v>9.9091755798595678</v>
      </c>
      <c r="DO12" s="75">
        <f t="shared" si="2"/>
        <v>9.9091755798595678</v>
      </c>
      <c r="DP12" s="75">
        <f t="shared" si="2"/>
        <v>9.9091755798595678</v>
      </c>
      <c r="DQ12" s="75">
        <f t="shared" si="2"/>
        <v>9.9091755798595678</v>
      </c>
      <c r="DR12" s="75">
        <f t="shared" si="2"/>
        <v>9.9091755798595678</v>
      </c>
      <c r="DS12" s="75">
        <f t="shared" si="2"/>
        <v>9.9091755798595678</v>
      </c>
    </row>
    <row r="13" spans="1:123" ht="16.5">
      <c r="A13" s="16" t="str">
        <f>存量业务到期结构!B12</f>
        <v>债券</v>
      </c>
      <c r="B13" s="75"/>
      <c r="C13" s="75"/>
      <c r="D13" s="75"/>
      <c r="E13" s="75"/>
      <c r="F13" s="75"/>
      <c r="G13" s="75"/>
      <c r="H13" s="75"/>
      <c r="I13" s="75"/>
      <c r="J13" s="75"/>
      <c r="K13" s="75"/>
      <c r="L13" s="75"/>
      <c r="M13" s="75"/>
      <c r="N13" s="75"/>
      <c r="O13" s="75"/>
      <c r="P13" s="75"/>
      <c r="Q13" s="75"/>
      <c r="R13" s="75"/>
      <c r="S13" s="75"/>
      <c r="T13" s="75"/>
      <c r="U13" s="75"/>
      <c r="V13" s="75"/>
      <c r="W13" s="75"/>
      <c r="X13" s="75"/>
      <c r="Y13" s="75"/>
      <c r="Z13" s="75"/>
      <c r="AA13" s="75"/>
      <c r="AB13" s="75"/>
      <c r="AC13" s="75"/>
      <c r="AD13" s="75"/>
      <c r="AE13" s="75"/>
      <c r="AF13" s="75"/>
      <c r="AG13" s="75"/>
      <c r="AH13" s="75"/>
      <c r="AI13" s="75"/>
      <c r="AJ13" s="75"/>
      <c r="AK13" s="75"/>
      <c r="AL13" s="75"/>
      <c r="AM13" s="75"/>
      <c r="AN13" s="75"/>
      <c r="AO13" s="75"/>
      <c r="AQ13" s="75"/>
      <c r="AR13" s="75"/>
      <c r="AS13" s="75"/>
      <c r="AT13" s="75"/>
      <c r="AU13" s="75"/>
      <c r="AV13" s="75"/>
      <c r="AW13" s="75"/>
      <c r="AX13" s="75"/>
      <c r="AY13" s="75"/>
      <c r="AZ13" s="75"/>
      <c r="BA13" s="75"/>
      <c r="BB13" s="75"/>
      <c r="BC13" s="75"/>
      <c r="BD13" s="75"/>
      <c r="BE13" s="75"/>
      <c r="BF13" s="75"/>
      <c r="BG13" s="75"/>
      <c r="BH13" s="75"/>
      <c r="BI13" s="75"/>
      <c r="BJ13" s="75"/>
      <c r="BK13" s="75"/>
      <c r="BL13" s="75"/>
      <c r="BM13" s="75"/>
      <c r="BN13" s="75"/>
      <c r="BO13" s="75"/>
      <c r="BP13" s="75"/>
      <c r="BQ13" s="75"/>
      <c r="BR13" s="75"/>
      <c r="BS13" s="75"/>
      <c r="BT13" s="75"/>
      <c r="BU13" s="75"/>
      <c r="BV13" s="75"/>
      <c r="BW13" s="75"/>
      <c r="BX13" s="75"/>
      <c r="BY13" s="75"/>
      <c r="BZ13" s="75"/>
      <c r="CA13" s="75"/>
      <c r="CB13" s="75"/>
      <c r="CC13" s="75"/>
      <c r="CD13" s="75"/>
      <c r="CF13" s="75">
        <f>SUM(CF14:CF16)</f>
        <v>4.2747739427150405E-3</v>
      </c>
      <c r="CG13" s="75">
        <f t="shared" ref="CG13:DS13" si="3">SUM(CG14:CG16)</f>
        <v>6.6301328616917996E-2</v>
      </c>
      <c r="CH13" s="75">
        <f t="shared" si="3"/>
        <v>0.68149374091946402</v>
      </c>
      <c r="CI13" s="75">
        <f t="shared" si="3"/>
        <v>1.4624512280219299</v>
      </c>
      <c r="CJ13" s="75">
        <f t="shared" si="3"/>
        <v>1.953635859362868</v>
      </c>
      <c r="CK13" s="75">
        <f t="shared" si="3"/>
        <v>2.4399582815673453</v>
      </c>
      <c r="CL13" s="75">
        <f t="shared" si="3"/>
        <v>2.9395441736305727</v>
      </c>
      <c r="CM13" s="75">
        <f t="shared" si="3"/>
        <v>3.6168799341923412</v>
      </c>
      <c r="CN13" s="75">
        <f t="shared" si="3"/>
        <v>4.2962369325735574</v>
      </c>
      <c r="CO13" s="75">
        <f t="shared" si="3"/>
        <v>4.8788594297191823</v>
      </c>
      <c r="CP13" s="75">
        <f t="shared" si="3"/>
        <v>5.4035755525870277</v>
      </c>
      <c r="CQ13" s="75">
        <f t="shared" si="3"/>
        <v>5.8570127353683903</v>
      </c>
      <c r="CR13" s="75">
        <f t="shared" si="3"/>
        <v>6.2605137255108625</v>
      </c>
      <c r="CS13" s="75">
        <f t="shared" si="3"/>
        <v>6.4356236420819197</v>
      </c>
      <c r="CT13" s="75">
        <f t="shared" si="3"/>
        <v>6.4356236420819197</v>
      </c>
      <c r="CU13" s="75">
        <f t="shared" si="3"/>
        <v>6.4356236420819197</v>
      </c>
      <c r="CV13" s="75">
        <f t="shared" si="3"/>
        <v>6.4356236420819197</v>
      </c>
      <c r="CW13" s="75">
        <f t="shared" si="3"/>
        <v>6.4356236420819197</v>
      </c>
      <c r="CX13" s="75">
        <f t="shared" si="3"/>
        <v>6.4356236420819197</v>
      </c>
      <c r="CY13" s="75">
        <f t="shared" si="3"/>
        <v>6.4356236420819197</v>
      </c>
      <c r="CZ13" s="75">
        <f t="shared" si="3"/>
        <v>6.4356236420819197</v>
      </c>
      <c r="DA13" s="75">
        <f t="shared" si="3"/>
        <v>6.4356236420819197</v>
      </c>
      <c r="DB13" s="75">
        <f t="shared" si="3"/>
        <v>6.4356236420819197</v>
      </c>
      <c r="DC13" s="75">
        <f t="shared" si="3"/>
        <v>6.4356236420819197</v>
      </c>
      <c r="DD13" s="75">
        <f t="shared" si="3"/>
        <v>6.4356236420819197</v>
      </c>
      <c r="DE13" s="75">
        <f t="shared" si="3"/>
        <v>6.4356236420819197</v>
      </c>
      <c r="DF13" s="75">
        <f t="shared" si="3"/>
        <v>6.4356236420819197</v>
      </c>
      <c r="DG13" s="75">
        <f t="shared" si="3"/>
        <v>6.4356236420819197</v>
      </c>
      <c r="DH13" s="75">
        <f t="shared" si="3"/>
        <v>6.4356236420819197</v>
      </c>
      <c r="DI13" s="75">
        <f t="shared" si="3"/>
        <v>6.4356236420819197</v>
      </c>
      <c r="DJ13" s="75">
        <f t="shared" si="3"/>
        <v>6.4356236420819197</v>
      </c>
      <c r="DK13" s="75">
        <f t="shared" si="3"/>
        <v>6.4356236420819197</v>
      </c>
      <c r="DL13" s="75">
        <f t="shared" si="3"/>
        <v>6.4356236420819197</v>
      </c>
      <c r="DM13" s="75">
        <f t="shared" si="3"/>
        <v>6.4356236420819197</v>
      </c>
      <c r="DN13" s="75">
        <f t="shared" si="3"/>
        <v>6.4356236420819197</v>
      </c>
      <c r="DO13" s="75">
        <f t="shared" si="3"/>
        <v>6.4356236420819197</v>
      </c>
      <c r="DP13" s="75">
        <f t="shared" si="3"/>
        <v>6.4356236420819197</v>
      </c>
      <c r="DQ13" s="75">
        <f t="shared" si="3"/>
        <v>6.4356236420819197</v>
      </c>
      <c r="DR13" s="75">
        <f t="shared" si="3"/>
        <v>6.4356236420819197</v>
      </c>
      <c r="DS13" s="75">
        <f t="shared" si="3"/>
        <v>6.4356236420819197</v>
      </c>
    </row>
    <row r="14" spans="1:123" ht="16.5">
      <c r="A14" s="54" t="str">
        <f>存量业务到期结构!B13</f>
        <v>国债</v>
      </c>
      <c r="B14" s="92">
        <f>业务毛增量_基准情景!C13</f>
        <v>-26.793092106701693</v>
      </c>
      <c r="C14" s="92">
        <f>业务毛增量_基准情景!D13</f>
        <v>-2.5358367593041455</v>
      </c>
      <c r="D14" s="92">
        <f>业务毛增量_基准情景!E13</f>
        <v>80.792143287828679</v>
      </c>
      <c r="E14" s="92">
        <f>业务毛增量_基准情景!F13</f>
        <v>110.38195328782979</v>
      </c>
      <c r="F14" s="92">
        <f>业务毛增量_基准情景!G13</f>
        <v>93.472843287828681</v>
      </c>
      <c r="G14" s="92">
        <f>业务毛增量_基准情景!H13</f>
        <v>94.76883328782867</v>
      </c>
      <c r="H14" s="92">
        <f>业务毛增量_基准情景!I13</f>
        <v>131.11134328782867</v>
      </c>
      <c r="I14" s="92">
        <f>业务毛增量_基准情景!J13</f>
        <v>111.75214328782867</v>
      </c>
      <c r="J14" s="92">
        <f>业务毛增量_基准情景!K13</f>
        <v>145.93254328782979</v>
      </c>
      <c r="K14" s="92">
        <f>业务毛增量_基准情景!L13</f>
        <v>134.93830828782868</v>
      </c>
      <c r="L14" s="92">
        <f>业务毛增量_基准情景!M13</f>
        <v>126.00214328782867</v>
      </c>
      <c r="M14" s="92">
        <f>业务毛增量_基准情景!N13</f>
        <v>95.488056287829778</v>
      </c>
      <c r="N14" s="92">
        <f>业务毛增量_基准情景!O13</f>
        <v>77.402143287828679</v>
      </c>
      <c r="O14" s="92">
        <f>业务毛增量_基准情景!P13</f>
        <v>0</v>
      </c>
      <c r="P14" s="92">
        <f>业务毛增量_基准情景!Q13</f>
        <v>0</v>
      </c>
      <c r="Q14" s="92">
        <f>业务毛增量_基准情景!R13</f>
        <v>0</v>
      </c>
      <c r="R14" s="92">
        <f>业务毛增量_基准情景!S13</f>
        <v>0</v>
      </c>
      <c r="S14" s="92">
        <f>业务毛增量_基准情景!T13</f>
        <v>0</v>
      </c>
      <c r="T14" s="92">
        <f>业务毛增量_基准情景!U13</f>
        <v>0</v>
      </c>
      <c r="U14" s="92">
        <f>业务毛增量_基准情景!V13</f>
        <v>0</v>
      </c>
      <c r="V14" s="92">
        <f>业务毛增量_基准情景!W13</f>
        <v>0</v>
      </c>
      <c r="W14" s="92">
        <f>业务毛增量_基准情景!X13</f>
        <v>0</v>
      </c>
      <c r="X14" s="92">
        <f>业务毛增量_基准情景!Y13</f>
        <v>0</v>
      </c>
      <c r="Y14" s="92">
        <f>业务毛增量_基准情景!Z13</f>
        <v>0</v>
      </c>
      <c r="Z14" s="92">
        <f>业务毛增量_基准情景!AA13</f>
        <v>0</v>
      </c>
      <c r="AA14" s="92">
        <f>业务毛增量_基准情景!AB13</f>
        <v>0</v>
      </c>
      <c r="AB14" s="92">
        <f>业务毛增量_基准情景!AC13</f>
        <v>0</v>
      </c>
      <c r="AC14" s="92">
        <f>业务毛增量_基准情景!AD13</f>
        <v>0</v>
      </c>
      <c r="AD14" s="92">
        <f>业务毛增量_基准情景!AE13</f>
        <v>0</v>
      </c>
      <c r="AE14" s="92">
        <f>业务毛增量_基准情景!AF13</f>
        <v>0</v>
      </c>
      <c r="AF14" s="92">
        <f>业务毛增量_基准情景!AG13</f>
        <v>0</v>
      </c>
      <c r="AG14" s="92">
        <f>业务毛增量_基准情景!AH13</f>
        <v>0</v>
      </c>
      <c r="AH14" s="92">
        <f>业务毛增量_基准情景!AI13</f>
        <v>0</v>
      </c>
      <c r="AI14" s="92">
        <f>业务毛增量_基准情景!AJ13</f>
        <v>0</v>
      </c>
      <c r="AJ14" s="92">
        <f>业务毛增量_基准情景!AK13</f>
        <v>0</v>
      </c>
      <c r="AK14" s="92">
        <f>业务毛增量_基准情景!AL13</f>
        <v>0</v>
      </c>
      <c r="AL14" s="92">
        <f>业务毛增量_基准情景!AM13</f>
        <v>0</v>
      </c>
      <c r="AM14" s="92">
        <f>业务毛增量_基准情景!AN13</f>
        <v>0</v>
      </c>
      <c r="AN14" s="92">
        <f>业务毛增量_基准情景!AO13</f>
        <v>0</v>
      </c>
      <c r="AO14" s="92">
        <f>业务毛增量_基准情景!AP13</f>
        <v>0</v>
      </c>
      <c r="AQ14" s="92">
        <f>新业务利率假设!C13</f>
        <v>2.7764000000000006</v>
      </c>
      <c r="AR14" s="92">
        <f>新业务利率假设!D13</f>
        <v>2.8381999999999996</v>
      </c>
      <c r="AS14" s="92">
        <f>新业务利率假设!E13</f>
        <v>2.7929000000000004</v>
      </c>
      <c r="AT14" s="92">
        <f>新业务利率假设!F13</f>
        <v>2.7701499999999992</v>
      </c>
      <c r="AU14" s="92">
        <f>新业务利率假设!G13</f>
        <v>2.7611499999999989</v>
      </c>
      <c r="AV14" s="92">
        <f>新业务利率假设!H13</f>
        <v>2.7675999999999998</v>
      </c>
      <c r="AW14" s="92">
        <f>新业务利率假设!I13</f>
        <v>2.7887499999999994</v>
      </c>
      <c r="AX14" s="92">
        <f>新业务利率假设!J13</f>
        <v>2.8025500000000001</v>
      </c>
      <c r="AY14" s="92">
        <f>新业务利率假设!K13</f>
        <v>2.7889999999999997</v>
      </c>
      <c r="AZ14" s="92">
        <f>新业务利率假设!L13</f>
        <v>2.8099500000000006</v>
      </c>
      <c r="BA14" s="92">
        <f>新业务利率假设!M13</f>
        <v>2.8065999999999995</v>
      </c>
      <c r="BB14" s="92">
        <f>新业务利率假设!N13</f>
        <v>2.7804500000000001</v>
      </c>
      <c r="BC14" s="92">
        <f>新业务利率假设!O13</f>
        <v>2.8602499999999997</v>
      </c>
      <c r="BD14" s="92">
        <f>新业务利率假设!P13</f>
        <v>0</v>
      </c>
      <c r="BE14" s="92">
        <f>新业务利率假设!Q13</f>
        <v>0</v>
      </c>
      <c r="BF14" s="92">
        <f>新业务利率假设!R13</f>
        <v>0</v>
      </c>
      <c r="BG14" s="92">
        <f>新业务利率假设!S13</f>
        <v>0</v>
      </c>
      <c r="BH14" s="92">
        <f>新业务利率假设!T13</f>
        <v>0</v>
      </c>
      <c r="BI14" s="92">
        <f>新业务利率假设!U13</f>
        <v>0</v>
      </c>
      <c r="BJ14" s="92">
        <f>新业务利率假设!V13</f>
        <v>0</v>
      </c>
      <c r="BK14" s="92">
        <f>新业务利率假设!W13</f>
        <v>0</v>
      </c>
      <c r="BL14" s="92">
        <f>新业务利率假设!X13</f>
        <v>0</v>
      </c>
      <c r="BM14" s="92">
        <f>新业务利率假设!Y13</f>
        <v>0</v>
      </c>
      <c r="BN14" s="92">
        <f>新业务利率假设!Z13</f>
        <v>0</v>
      </c>
      <c r="BO14" s="92">
        <f>新业务利率假设!AA13</f>
        <v>0</v>
      </c>
      <c r="BP14" s="92">
        <f>新业务利率假设!AB13</f>
        <v>0</v>
      </c>
      <c r="BQ14" s="92">
        <f>新业务利率假设!AC13</f>
        <v>0</v>
      </c>
      <c r="BR14" s="92">
        <f>新业务利率假设!AD13</f>
        <v>0</v>
      </c>
      <c r="BS14" s="92">
        <f>新业务利率假设!AE13</f>
        <v>0</v>
      </c>
      <c r="BT14" s="92">
        <f>新业务利率假设!AF13</f>
        <v>0</v>
      </c>
      <c r="BU14" s="92">
        <f>新业务利率假设!AG13</f>
        <v>0</v>
      </c>
      <c r="BV14" s="92">
        <f>新业务利率假设!AH13</f>
        <v>0</v>
      </c>
      <c r="BW14" s="92">
        <f>新业务利率假设!AI13</f>
        <v>0</v>
      </c>
      <c r="BX14" s="92">
        <f>新业务利率假设!AJ13</f>
        <v>0</v>
      </c>
      <c r="BY14" s="92">
        <f>新业务利率假设!AK13</f>
        <v>0</v>
      </c>
      <c r="BZ14" s="92">
        <f>新业务利率假设!AL13</f>
        <v>0</v>
      </c>
      <c r="CA14" s="92">
        <f>新业务利率假设!AM13</f>
        <v>0</v>
      </c>
      <c r="CB14" s="92">
        <f>新业务利率假设!AN13</f>
        <v>0</v>
      </c>
      <c r="CC14" s="92">
        <f>新业务利率假设!AO13</f>
        <v>0</v>
      </c>
      <c r="CD14" s="92">
        <f>新业务利率假设!AP13</f>
        <v>0</v>
      </c>
      <c r="CF14" s="92">
        <f>B14*AQ14/100/12*0.5</f>
        <v>-3.0995142052102746E-2</v>
      </c>
      <c r="CG14" s="92">
        <f>C14*AR14/100/12*0.5+SUMPRODUCT($B14:B14,$AQ14:AQ14)/100/12</f>
        <v>-6.4989122391812579E-2</v>
      </c>
      <c r="CH14" s="92">
        <f>D14*AS14/100/12*0.5+SUMPRODUCT($B14:C14,$AQ14:AR14)/100/12</f>
        <v>2.603052973248729E-2</v>
      </c>
      <c r="CI14" s="92">
        <f>E14*AT14/100/12*0.5+SUMPRODUCT($B14:D14,$AQ14:AS14)/100/12</f>
        <v>0.24745509010284497</v>
      </c>
      <c r="CJ14" s="92">
        <f>F14*AU14/100/12*0.5+SUMPRODUCT($B14:E14,$AQ14:AT14)/100/12</f>
        <v>0.48239971891304068</v>
      </c>
      <c r="CK14" s="92">
        <f>G14*AV14/100/12*0.5+SUMPRODUCT($B14:F14,$AQ14:AU14)/100/12</f>
        <v>0.69922253735120021</v>
      </c>
      <c r="CL14" s="92">
        <f>H14*AW14/100/12*0.5+SUMPRODUCT($B14:G14,$AQ14:AV14)/100/12</f>
        <v>0.96085544635175291</v>
      </c>
      <c r="CM14" s="92">
        <f>I14*AX14/100/12*0.5+SUMPRODUCT($B14:H14,$AQ14:AW14)/100/12</f>
        <v>1.2437003329206016</v>
      </c>
      <c r="CN14" s="92">
        <f>J14*AY14/100/12*0.5+SUMPRODUCT($B14:I14,$AQ14:AX14)/100/12</f>
        <v>1.5437823464210438</v>
      </c>
      <c r="CO14" s="92">
        <f>K14*AZ14/100/12*0.5+SUMPRODUCT($B14:J14,$AQ14:AY14)/100/12</f>
        <v>1.871355580839019</v>
      </c>
      <c r="CP14" s="92">
        <f>L14*BA14/100/12*0.5+SUMPRODUCT($B14:K14,$AQ14:AZ14)/100/12</f>
        <v>2.1766920453077714</v>
      </c>
      <c r="CQ14" s="92">
        <f>M14*BB14/100/12*0.5+SUMPRODUCT($B14:L14,$AQ14:BA14)/100/12</f>
        <v>2.4346659542482363</v>
      </c>
      <c r="CR14" s="92">
        <f>N14*BC14/100/12*0.5+SUMPRODUCT($B14:M14,$AQ14:BB14)/100/12</f>
        <v>2.6375364736001146</v>
      </c>
      <c r="CS14" s="92">
        <f>O14*BD14/100/12*0.5+SUMPRODUCT($B14:N14,$AQ14:BC14)/100/12</f>
        <v>2.7297820904080363</v>
      </c>
      <c r="CT14" s="92">
        <f>P14*BE14/100/12*0.5+SUMPRODUCT($B14:O14,$AQ14:BD14)/100/12</f>
        <v>2.7297820904080363</v>
      </c>
      <c r="CU14" s="92">
        <f>Q14*BF14/100/12*0.5+SUMPRODUCT($B14:P14,$AQ14:BE14)/100/12</f>
        <v>2.7297820904080363</v>
      </c>
      <c r="CV14" s="92">
        <f>R14*BG14/100/12*0.5+SUMPRODUCT($B14:Q14,$AQ14:BF14)/100/12</f>
        <v>2.7297820904080363</v>
      </c>
      <c r="CW14" s="92">
        <f>S14*BH14/100/12*0.5+SUMPRODUCT($B14:R14,$AQ14:BG14)/100/12</f>
        <v>2.7297820904080363</v>
      </c>
      <c r="CX14" s="92">
        <f>T14*BI14/100/12*0.5+SUMPRODUCT($B14:S14,$AQ14:BH14)/100/12</f>
        <v>2.7297820904080363</v>
      </c>
      <c r="CY14" s="92">
        <f>U14*BJ14/100/12*0.5+SUMPRODUCT($B14:T14,$AQ14:BI14)/100/12</f>
        <v>2.7297820904080363</v>
      </c>
      <c r="CZ14" s="92">
        <f>V14*BK14/100/12*0.5+SUMPRODUCT($B14:U14,$AQ14:BJ14)/100/12</f>
        <v>2.7297820904080363</v>
      </c>
      <c r="DA14" s="92">
        <f>W14*BL14/100/12*0.5+SUMPRODUCT($B14:V14,$AQ14:BK14)/100/12</f>
        <v>2.7297820904080363</v>
      </c>
      <c r="DB14" s="92">
        <f>X14*BM14/100/12*0.5+SUMPRODUCT($B14:W14,$AQ14:BL14)/100/12</f>
        <v>2.7297820904080363</v>
      </c>
      <c r="DC14" s="92">
        <f>Y14*BN14/100/12*0.5+SUMPRODUCT($B14:X14,$AQ14:BM14)/100/12</f>
        <v>2.7297820904080363</v>
      </c>
      <c r="DD14" s="92">
        <f>Z14*BO14/100/12*0.5+SUMPRODUCT($B14:Y14,$AQ14:BN14)/100/12</f>
        <v>2.7297820904080363</v>
      </c>
      <c r="DE14" s="92">
        <f>AA14*BP14/100/12*0.5+SUMPRODUCT($B14:Z14,$AQ14:BO14)/100/12</f>
        <v>2.7297820904080363</v>
      </c>
      <c r="DF14" s="92">
        <f>AB14*BQ14/100/12*0.5+SUMPRODUCT($B14:AA14,$AQ14:BP14)/100/12</f>
        <v>2.7297820904080363</v>
      </c>
      <c r="DG14" s="92">
        <f>AC14*BR14/100/12*0.5+SUMPRODUCT($B14:AB14,$AQ14:BQ14)/100/12</f>
        <v>2.7297820904080363</v>
      </c>
      <c r="DH14" s="92">
        <f>AD14*BS14/100/12*0.5+SUMPRODUCT($B14:AC14,$AQ14:BR14)/100/12</f>
        <v>2.7297820904080363</v>
      </c>
      <c r="DI14" s="92">
        <f>AE14*BT14/100/12*0.5+SUMPRODUCT($B14:AD14,$AQ14:BS14)/100/12</f>
        <v>2.7297820904080363</v>
      </c>
      <c r="DJ14" s="92">
        <f>AF14*BU14/100/12*0.5+SUMPRODUCT($B14:AE14,$AQ14:BT14)/100/12</f>
        <v>2.7297820904080363</v>
      </c>
      <c r="DK14" s="92">
        <f>AG14*BV14/100/12*0.5+SUMPRODUCT($B14:AF14,$AQ14:BU14)/100/12</f>
        <v>2.7297820904080363</v>
      </c>
      <c r="DL14" s="92">
        <f>AH14*BW14/100/12*0.5+SUMPRODUCT($B14:AG14,$AQ14:BV14)/100/12</f>
        <v>2.7297820904080363</v>
      </c>
      <c r="DM14" s="92">
        <f>AI14*BX14/100/12*0.5+SUMPRODUCT($B14:AH14,$AQ14:BW14)/100/12</f>
        <v>2.7297820904080363</v>
      </c>
      <c r="DN14" s="92">
        <f>AJ14*BY14/100/12*0.5+SUMPRODUCT($B14:AI14,$AQ14:BX14)/100/12</f>
        <v>2.7297820904080363</v>
      </c>
      <c r="DO14" s="92">
        <f>AK14*BZ14/100/12*0.5+SUMPRODUCT($B14:AJ14,$AQ14:BY14)/100/12</f>
        <v>2.7297820904080363</v>
      </c>
      <c r="DP14" s="92">
        <f>AL14*CA14/100/12*0.5+SUMPRODUCT($B14:AK14,$AQ14:BZ14)/100/12</f>
        <v>2.7297820904080363</v>
      </c>
      <c r="DQ14" s="92">
        <f>AM14*CB14/100/12*0.5+SUMPRODUCT($B14:AL14,$AQ14:CA14)/100/12</f>
        <v>2.7297820904080363</v>
      </c>
      <c r="DR14" s="92">
        <f>AN14*CC14/100/12*0.5+SUMPRODUCT($B14:AM14,$AQ14:CB14)/100/12</f>
        <v>2.7297820904080363</v>
      </c>
      <c r="DS14" s="92">
        <f>AO14*CD14/100/12*0.5+SUMPRODUCT($B14:AN14,$AQ14:CC14)/100/12</f>
        <v>2.7297820904080363</v>
      </c>
    </row>
    <row r="15" spans="1:123" ht="16.5">
      <c r="A15" s="54" t="str">
        <f>存量业务到期结构!B14</f>
        <v>政策性银行金融债</v>
      </c>
      <c r="B15" s="92">
        <f>业务毛增量_基准情景!C14</f>
        <v>-10.964280603803715</v>
      </c>
      <c r="C15" s="92">
        <f>业务毛增量_基准情景!D14</f>
        <v>11.248687243726215</v>
      </c>
      <c r="D15" s="92">
        <f>业务毛增量_基准情景!E14</f>
        <v>76.797973234794028</v>
      </c>
      <c r="E15" s="92">
        <f>业务毛增量_基准情景!F14</f>
        <v>47.597973234794537</v>
      </c>
      <c r="F15" s="92">
        <f>业务毛增量_基准情景!G14</f>
        <v>63.297973234794021</v>
      </c>
      <c r="G15" s="92">
        <f>业务毛增量_基准情景!H14</f>
        <v>35.917973234794026</v>
      </c>
      <c r="H15" s="92">
        <f>业务毛增量_基准情景!I14</f>
        <v>42.897973234794023</v>
      </c>
      <c r="I15" s="92">
        <f>业务毛增量_基准情景!J14</f>
        <v>46.897973234794023</v>
      </c>
      <c r="J15" s="92">
        <f>业务毛增量_基准情景!K14</f>
        <v>57.097973234794537</v>
      </c>
      <c r="K15" s="92">
        <f>业务毛增量_基准情景!L14</f>
        <v>76.797973234794028</v>
      </c>
      <c r="L15" s="92">
        <f>业务毛增量_基准情景!M14</f>
        <v>38.567973234794025</v>
      </c>
      <c r="M15" s="92">
        <f>业务毛增量_基准情景!N14</f>
        <v>53.79797323479454</v>
      </c>
      <c r="N15" s="92">
        <f>业务毛增量_基准情景!O14</f>
        <v>35.597973234794026</v>
      </c>
      <c r="O15" s="92">
        <f>业务毛增量_基准情景!P14</f>
        <v>0</v>
      </c>
      <c r="P15" s="92">
        <f>业务毛增量_基准情景!Q14</f>
        <v>0</v>
      </c>
      <c r="Q15" s="92">
        <f>业务毛增量_基准情景!R14</f>
        <v>0</v>
      </c>
      <c r="R15" s="92">
        <f>业务毛增量_基准情景!S14</f>
        <v>0</v>
      </c>
      <c r="S15" s="92">
        <f>业务毛增量_基准情景!T14</f>
        <v>0</v>
      </c>
      <c r="T15" s="92">
        <f>业务毛增量_基准情景!U14</f>
        <v>0</v>
      </c>
      <c r="U15" s="92">
        <f>业务毛增量_基准情景!V14</f>
        <v>0</v>
      </c>
      <c r="V15" s="92">
        <f>业务毛增量_基准情景!W14</f>
        <v>0</v>
      </c>
      <c r="W15" s="92">
        <f>业务毛增量_基准情景!X14</f>
        <v>0</v>
      </c>
      <c r="X15" s="92">
        <f>业务毛增量_基准情景!Y14</f>
        <v>0</v>
      </c>
      <c r="Y15" s="92">
        <f>业务毛增量_基准情景!Z14</f>
        <v>0</v>
      </c>
      <c r="Z15" s="92">
        <f>业务毛增量_基准情景!AA14</f>
        <v>0</v>
      </c>
      <c r="AA15" s="92">
        <f>业务毛增量_基准情景!AB14</f>
        <v>0</v>
      </c>
      <c r="AB15" s="92">
        <f>业务毛增量_基准情景!AC14</f>
        <v>0</v>
      </c>
      <c r="AC15" s="92">
        <f>业务毛增量_基准情景!AD14</f>
        <v>0</v>
      </c>
      <c r="AD15" s="92">
        <f>业务毛增量_基准情景!AE14</f>
        <v>0</v>
      </c>
      <c r="AE15" s="92">
        <f>业务毛增量_基准情景!AF14</f>
        <v>0</v>
      </c>
      <c r="AF15" s="92">
        <f>业务毛增量_基准情景!AG14</f>
        <v>0</v>
      </c>
      <c r="AG15" s="92">
        <f>业务毛增量_基准情景!AH14</f>
        <v>0</v>
      </c>
      <c r="AH15" s="92">
        <f>业务毛增量_基准情景!AI14</f>
        <v>0</v>
      </c>
      <c r="AI15" s="92">
        <f>业务毛增量_基准情景!AJ14</f>
        <v>0</v>
      </c>
      <c r="AJ15" s="92">
        <f>业务毛增量_基准情景!AK14</f>
        <v>0</v>
      </c>
      <c r="AK15" s="92">
        <f>业务毛增量_基准情景!AL14</f>
        <v>0</v>
      </c>
      <c r="AL15" s="92">
        <f>业务毛增量_基准情景!AM14</f>
        <v>0</v>
      </c>
      <c r="AM15" s="92">
        <f>业务毛增量_基准情景!AN14</f>
        <v>0</v>
      </c>
      <c r="AN15" s="92">
        <f>业务毛增量_基准情景!AO14</f>
        <v>0</v>
      </c>
      <c r="AO15" s="92">
        <f>业务毛增量_基准情景!AP14</f>
        <v>0</v>
      </c>
      <c r="AQ15" s="92">
        <f>新业务利率假设!C14</f>
        <v>3.4764000000000004</v>
      </c>
      <c r="AR15" s="92">
        <f>新业务利率假设!D14</f>
        <v>3.5381999999999998</v>
      </c>
      <c r="AS15" s="92">
        <f>新业务利率假设!E14</f>
        <v>3.4929000000000001</v>
      </c>
      <c r="AT15" s="92">
        <f>新业务利率假设!F14</f>
        <v>3.4701499999999994</v>
      </c>
      <c r="AU15" s="92">
        <f>新业务利率假设!G14</f>
        <v>3.4611499999999991</v>
      </c>
      <c r="AV15" s="92">
        <f>新业务利率假设!H14</f>
        <v>3.4676</v>
      </c>
      <c r="AW15" s="92">
        <f>新业务利率假设!I14</f>
        <v>3.4887499999999996</v>
      </c>
      <c r="AX15" s="92">
        <f>新业务利率假设!J14</f>
        <v>3.5025500000000003</v>
      </c>
      <c r="AY15" s="92">
        <f>新业务利率假设!K14</f>
        <v>3.4889999999999994</v>
      </c>
      <c r="AZ15" s="92">
        <f>新业务利率假设!L14</f>
        <v>3.5099500000000008</v>
      </c>
      <c r="BA15" s="92">
        <f>新业务利率假设!M14</f>
        <v>3.5065999999999997</v>
      </c>
      <c r="BB15" s="92">
        <f>新业务利率假设!N14</f>
        <v>3.4804499999999998</v>
      </c>
      <c r="BC15" s="92">
        <f>新业务利率假设!O14</f>
        <v>3.5602499999999999</v>
      </c>
      <c r="BD15" s="92">
        <f>新业务利率假设!P14</f>
        <v>0</v>
      </c>
      <c r="BE15" s="92">
        <f>新业务利率假设!Q14</f>
        <v>0</v>
      </c>
      <c r="BF15" s="92">
        <f>新业务利率假设!R14</f>
        <v>0</v>
      </c>
      <c r="BG15" s="92">
        <f>新业务利率假设!S14</f>
        <v>0</v>
      </c>
      <c r="BH15" s="92">
        <f>新业务利率假设!T14</f>
        <v>0</v>
      </c>
      <c r="BI15" s="92">
        <f>新业务利率假设!U14</f>
        <v>0</v>
      </c>
      <c r="BJ15" s="92">
        <f>新业务利率假设!V14</f>
        <v>0</v>
      </c>
      <c r="BK15" s="92">
        <f>新业务利率假设!W14</f>
        <v>0</v>
      </c>
      <c r="BL15" s="92">
        <f>新业务利率假设!X14</f>
        <v>0</v>
      </c>
      <c r="BM15" s="92">
        <f>新业务利率假设!Y14</f>
        <v>0</v>
      </c>
      <c r="BN15" s="92">
        <f>新业务利率假设!Z14</f>
        <v>0</v>
      </c>
      <c r="BO15" s="92">
        <f>新业务利率假设!AA14</f>
        <v>0</v>
      </c>
      <c r="BP15" s="92">
        <f>新业务利率假设!AB14</f>
        <v>0</v>
      </c>
      <c r="BQ15" s="92">
        <f>新业务利率假设!AC14</f>
        <v>0</v>
      </c>
      <c r="BR15" s="92">
        <f>新业务利率假设!AD14</f>
        <v>0</v>
      </c>
      <c r="BS15" s="92">
        <f>新业务利率假设!AE14</f>
        <v>0</v>
      </c>
      <c r="BT15" s="92">
        <f>新业务利率假设!AF14</f>
        <v>0</v>
      </c>
      <c r="BU15" s="92">
        <f>新业务利率假设!AG14</f>
        <v>0</v>
      </c>
      <c r="BV15" s="92">
        <f>新业务利率假设!AH14</f>
        <v>0</v>
      </c>
      <c r="BW15" s="92">
        <f>新业务利率假设!AI14</f>
        <v>0</v>
      </c>
      <c r="BX15" s="92">
        <f>新业务利率假设!AJ14</f>
        <v>0</v>
      </c>
      <c r="BY15" s="92">
        <f>新业务利率假设!AK14</f>
        <v>0</v>
      </c>
      <c r="BZ15" s="92">
        <f>新业务利率假设!AL14</f>
        <v>0</v>
      </c>
      <c r="CA15" s="92">
        <f>新业务利率假设!AM14</f>
        <v>0</v>
      </c>
      <c r="CB15" s="92">
        <f>新业务利率假设!AN14</f>
        <v>0</v>
      </c>
      <c r="CC15" s="92">
        <f>新业务利率假设!AO14</f>
        <v>0</v>
      </c>
      <c r="CD15" s="92">
        <f>新业务利率假设!AP14</f>
        <v>0</v>
      </c>
      <c r="CF15" s="92">
        <f>B15*AQ15/100/12*0.5</f>
        <v>-1.5881760454609685E-2</v>
      </c>
      <c r="CG15" s="92">
        <f>C15*AR15/100/12*0.5+SUMPRODUCT($B15:B15,$AQ15:AQ15)/100/12</f>
        <v>-1.5180143740155999E-2</v>
      </c>
      <c r="CH15" s="92">
        <f>D15*AS15/100/12*0.5+SUMPRODUCT($B15:C15,$AQ15:AR15)/100/12</f>
        <v>0.11317308372549574</v>
      </c>
      <c r="CI15" s="92">
        <f>E15*AT15/100/12*0.5+SUMPRODUCT($B15:D15,$AQ15:AS15)/100/12</f>
        <v>0.29376464519738504</v>
      </c>
      <c r="CJ15" s="92">
        <f>F15*AU15/100/12*0.5+SUMPRODUCT($B15:E15,$AQ15:AT15)/100/12</f>
        <v>0.45387126473168909</v>
      </c>
      <c r="CK15" s="92">
        <f>G15*AV15/100/12*0.5+SUMPRODUCT($B15:F15,$AQ15:AU15)/100/12</f>
        <v>0.59705165808609695</v>
      </c>
      <c r="CL15" s="92">
        <f>H15*AW15/100/12*0.5+SUMPRODUCT($B15:G15,$AQ15:AV15)/100/12</f>
        <v>0.71130560313270497</v>
      </c>
      <c r="CM15" s="92">
        <f>I15*AX15/100/12*0.5+SUMPRODUCT($B15:H15,$AQ15:AW15)/100/12</f>
        <v>0.84210676991454469</v>
      </c>
      <c r="CN15" s="92">
        <f>J15*AY15/100/12*0.5+SUMPRODUCT($B15:I15,$AQ15:AX15)/100/12</f>
        <v>0.99355565523526401</v>
      </c>
      <c r="CO15" s="92">
        <f>K15*AZ15/100/12*0.5+SUMPRODUCT($B15:J15,$AQ15:AY15)/100/12</f>
        <v>1.1888772697234571</v>
      </c>
      <c r="CP15" s="92">
        <f>L15*BA15/100/12*0.5+SUMPRODUCT($B15:K15,$AQ15:AZ15)/100/12</f>
        <v>1.3575437285153711</v>
      </c>
      <c r="CQ15" s="92">
        <f>M15*BB15/100/12*0.5+SUMPRODUCT($B15:L15,$AQ15:BA15)/100/12</f>
        <v>1.4919118997196086</v>
      </c>
      <c r="CR15" s="92">
        <f>N15*BC15/100/12*0.5+SUMPRODUCT($B15:M15,$AQ15:BB15)/100/12</f>
        <v>1.6227364164505318</v>
      </c>
      <c r="CS15" s="92">
        <f>O15*BD15/100/12*0.5+SUMPRODUCT($B15:N15,$AQ15:BC15)/100/12</f>
        <v>1.6755437848710215</v>
      </c>
      <c r="CT15" s="92">
        <f>P15*BE15/100/12*0.5+SUMPRODUCT($B15:O15,$AQ15:BD15)/100/12</f>
        <v>1.6755437848710215</v>
      </c>
      <c r="CU15" s="92">
        <f>Q15*BF15/100/12*0.5+SUMPRODUCT($B15:P15,$AQ15:BE15)/100/12</f>
        <v>1.6755437848710215</v>
      </c>
      <c r="CV15" s="92">
        <f>R15*BG15/100/12*0.5+SUMPRODUCT($B15:Q15,$AQ15:BF15)/100/12</f>
        <v>1.6755437848710215</v>
      </c>
      <c r="CW15" s="92">
        <f>S15*BH15/100/12*0.5+SUMPRODUCT($B15:R15,$AQ15:BG15)/100/12</f>
        <v>1.6755437848710215</v>
      </c>
      <c r="CX15" s="92">
        <f>T15*BI15/100/12*0.5+SUMPRODUCT($B15:S15,$AQ15:BH15)/100/12</f>
        <v>1.6755437848710215</v>
      </c>
      <c r="CY15" s="92">
        <f>U15*BJ15/100/12*0.5+SUMPRODUCT($B15:T15,$AQ15:BI15)/100/12</f>
        <v>1.6755437848710215</v>
      </c>
      <c r="CZ15" s="92">
        <f>V15*BK15/100/12*0.5+SUMPRODUCT($B15:U15,$AQ15:BJ15)/100/12</f>
        <v>1.6755437848710215</v>
      </c>
      <c r="DA15" s="92">
        <f>W15*BL15/100/12*0.5+SUMPRODUCT($B15:V15,$AQ15:BK15)/100/12</f>
        <v>1.6755437848710215</v>
      </c>
      <c r="DB15" s="92">
        <f>X15*BM15/100/12*0.5+SUMPRODUCT($B15:W15,$AQ15:BL15)/100/12</f>
        <v>1.6755437848710215</v>
      </c>
      <c r="DC15" s="92">
        <f>Y15*BN15/100/12*0.5+SUMPRODUCT($B15:X15,$AQ15:BM15)/100/12</f>
        <v>1.6755437848710215</v>
      </c>
      <c r="DD15" s="92">
        <f>Z15*BO15/100/12*0.5+SUMPRODUCT($B15:Y15,$AQ15:BN15)/100/12</f>
        <v>1.6755437848710215</v>
      </c>
      <c r="DE15" s="92">
        <f>AA15*BP15/100/12*0.5+SUMPRODUCT($B15:Z15,$AQ15:BO15)/100/12</f>
        <v>1.6755437848710215</v>
      </c>
      <c r="DF15" s="92">
        <f>AB15*BQ15/100/12*0.5+SUMPRODUCT($B15:AA15,$AQ15:BP15)/100/12</f>
        <v>1.6755437848710215</v>
      </c>
      <c r="DG15" s="92">
        <f>AC15*BR15/100/12*0.5+SUMPRODUCT($B15:AB15,$AQ15:BQ15)/100/12</f>
        <v>1.6755437848710215</v>
      </c>
      <c r="DH15" s="92">
        <f>AD15*BS15/100/12*0.5+SUMPRODUCT($B15:AC15,$AQ15:BR15)/100/12</f>
        <v>1.6755437848710215</v>
      </c>
      <c r="DI15" s="92">
        <f>AE15*BT15/100/12*0.5+SUMPRODUCT($B15:AD15,$AQ15:BS15)/100/12</f>
        <v>1.6755437848710215</v>
      </c>
      <c r="DJ15" s="92">
        <f>AF15*BU15/100/12*0.5+SUMPRODUCT($B15:AE15,$AQ15:BT15)/100/12</f>
        <v>1.6755437848710215</v>
      </c>
      <c r="DK15" s="92">
        <f>AG15*BV15/100/12*0.5+SUMPRODUCT($B15:AF15,$AQ15:BU15)/100/12</f>
        <v>1.6755437848710215</v>
      </c>
      <c r="DL15" s="92">
        <f>AH15*BW15/100/12*0.5+SUMPRODUCT($B15:AG15,$AQ15:BV15)/100/12</f>
        <v>1.6755437848710215</v>
      </c>
      <c r="DM15" s="92">
        <f>AI15*BX15/100/12*0.5+SUMPRODUCT($B15:AH15,$AQ15:BW15)/100/12</f>
        <v>1.6755437848710215</v>
      </c>
      <c r="DN15" s="92">
        <f>AJ15*BY15/100/12*0.5+SUMPRODUCT($B15:AI15,$AQ15:BX15)/100/12</f>
        <v>1.6755437848710215</v>
      </c>
      <c r="DO15" s="92">
        <f>AK15*BZ15/100/12*0.5+SUMPRODUCT($B15:AJ15,$AQ15:BY15)/100/12</f>
        <v>1.6755437848710215</v>
      </c>
      <c r="DP15" s="92">
        <f>AL15*CA15/100/12*0.5+SUMPRODUCT($B15:AK15,$AQ15:BZ15)/100/12</f>
        <v>1.6755437848710215</v>
      </c>
      <c r="DQ15" s="92">
        <f>AM15*CB15/100/12*0.5+SUMPRODUCT($B15:AL15,$AQ15:CA15)/100/12</f>
        <v>1.6755437848710215</v>
      </c>
      <c r="DR15" s="92">
        <f>AN15*CC15/100/12*0.5+SUMPRODUCT($B15:AM15,$AQ15:CB15)/100/12</f>
        <v>1.6755437848710215</v>
      </c>
      <c r="DS15" s="92">
        <f>AO15*CD15/100/12*0.5+SUMPRODUCT($B15:AN15,$AQ15:CC15)/100/12</f>
        <v>1.6755437848710215</v>
      </c>
    </row>
    <row r="16" spans="1:123" ht="16.5">
      <c r="A16" s="54" t="str">
        <f>存量业务到期结构!B15</f>
        <v>其他债券</v>
      </c>
      <c r="B16" s="92">
        <f>业务毛增量_基准情景!C15</f>
        <v>30.873157498899992</v>
      </c>
      <c r="C16" s="92">
        <f>业务毛增量_基准情景!D15</f>
        <v>26.249660848911873</v>
      </c>
      <c r="D16" s="92">
        <f>业务毛增量_基准情景!E15</f>
        <v>211.36655014404334</v>
      </c>
      <c r="E16" s="92">
        <f>业务毛增量_基准情景!F15</f>
        <v>16.49655014404355</v>
      </c>
      <c r="F16" s="92">
        <f>业务毛增量_基准情景!G15</f>
        <v>41.711710144043359</v>
      </c>
      <c r="G16" s="92">
        <f>业务毛增量_基准情景!H15</f>
        <v>34.76655014404335</v>
      </c>
      <c r="H16" s="92">
        <f>业务毛增量_基准情景!I15</f>
        <v>39.846550144043356</v>
      </c>
      <c r="I16" s="92">
        <f>业务毛增量_基准情景!J15</f>
        <v>118.40386014404335</v>
      </c>
      <c r="J16" s="92">
        <f>业务毛增量_基准情景!K15</f>
        <v>18.266550144043549</v>
      </c>
      <c r="K16" s="92">
        <f>业务毛增量_基准情景!L15</f>
        <v>17.576550144043352</v>
      </c>
      <c r="L16" s="92">
        <f>业务毛增量_基准情景!M15</f>
        <v>12.786550144043352</v>
      </c>
      <c r="M16" s="92">
        <f>业务毛增量_基准情景!N15</f>
        <v>23.966550144043552</v>
      </c>
      <c r="N16" s="92">
        <f>业务毛增量_基准情景!O15</f>
        <v>17.76655014404335</v>
      </c>
      <c r="O16" s="92">
        <f>业务毛增量_基准情景!P15</f>
        <v>0</v>
      </c>
      <c r="P16" s="92">
        <f>业务毛增量_基准情景!Q15</f>
        <v>0</v>
      </c>
      <c r="Q16" s="92">
        <f>业务毛增量_基准情景!R15</f>
        <v>0</v>
      </c>
      <c r="R16" s="92">
        <f>业务毛增量_基准情景!S15</f>
        <v>0</v>
      </c>
      <c r="S16" s="92">
        <f>业务毛增量_基准情景!T15</f>
        <v>0</v>
      </c>
      <c r="T16" s="92">
        <f>业务毛增量_基准情景!U15</f>
        <v>0</v>
      </c>
      <c r="U16" s="92">
        <f>业务毛增量_基准情景!V15</f>
        <v>0</v>
      </c>
      <c r="V16" s="92">
        <f>业务毛增量_基准情景!W15</f>
        <v>0</v>
      </c>
      <c r="W16" s="92">
        <f>业务毛增量_基准情景!X15</f>
        <v>0</v>
      </c>
      <c r="X16" s="92">
        <f>业务毛增量_基准情景!Y15</f>
        <v>0</v>
      </c>
      <c r="Y16" s="92">
        <f>业务毛增量_基准情景!Z15</f>
        <v>0</v>
      </c>
      <c r="Z16" s="92">
        <f>业务毛增量_基准情景!AA15</f>
        <v>0</v>
      </c>
      <c r="AA16" s="92">
        <f>业务毛增量_基准情景!AB15</f>
        <v>0</v>
      </c>
      <c r="AB16" s="92">
        <f>业务毛增量_基准情景!AC15</f>
        <v>0</v>
      </c>
      <c r="AC16" s="92">
        <f>业务毛增量_基准情景!AD15</f>
        <v>0</v>
      </c>
      <c r="AD16" s="92">
        <f>业务毛增量_基准情景!AE15</f>
        <v>0</v>
      </c>
      <c r="AE16" s="92">
        <f>业务毛增量_基准情景!AF15</f>
        <v>0</v>
      </c>
      <c r="AF16" s="92">
        <f>业务毛增量_基准情景!AG15</f>
        <v>0</v>
      </c>
      <c r="AG16" s="92">
        <f>业务毛增量_基准情景!AH15</f>
        <v>0</v>
      </c>
      <c r="AH16" s="92">
        <f>业务毛增量_基准情景!AI15</f>
        <v>0</v>
      </c>
      <c r="AI16" s="92">
        <f>业务毛增量_基准情景!AJ15</f>
        <v>0</v>
      </c>
      <c r="AJ16" s="92">
        <f>业务毛增量_基准情景!AK15</f>
        <v>0</v>
      </c>
      <c r="AK16" s="92">
        <f>业务毛增量_基准情景!AL15</f>
        <v>0</v>
      </c>
      <c r="AL16" s="92">
        <f>业务毛增量_基准情景!AM15</f>
        <v>0</v>
      </c>
      <c r="AM16" s="92">
        <f>业务毛增量_基准情景!AN15</f>
        <v>0</v>
      </c>
      <c r="AN16" s="92">
        <f>业务毛增量_基准情景!AO15</f>
        <v>0</v>
      </c>
      <c r="AO16" s="92">
        <f>业务毛增量_基准情景!AP15</f>
        <v>0</v>
      </c>
      <c r="AQ16" s="92">
        <f>新业务利率假设!C15</f>
        <v>3.9764000000000004</v>
      </c>
      <c r="AR16" s="92">
        <f>新业务利率假设!D15</f>
        <v>4.0381999999999998</v>
      </c>
      <c r="AS16" s="92">
        <f>新业务利率假设!E15</f>
        <v>3.9929000000000001</v>
      </c>
      <c r="AT16" s="92">
        <f>新业务利率假设!F15</f>
        <v>3.9701499999999994</v>
      </c>
      <c r="AU16" s="92">
        <f>新业务利率假设!G15</f>
        <v>3.9611499999999991</v>
      </c>
      <c r="AV16" s="92">
        <f>新业务利率假设!H15</f>
        <v>3.9676</v>
      </c>
      <c r="AW16" s="92">
        <f>新业务利率假设!I15</f>
        <v>3.9887499999999996</v>
      </c>
      <c r="AX16" s="92">
        <f>新业务利率假设!J15</f>
        <v>4.0025500000000003</v>
      </c>
      <c r="AY16" s="92">
        <f>新业务利率假设!K15</f>
        <v>3.9889999999999994</v>
      </c>
      <c r="AZ16" s="92">
        <f>新业务利率假设!L15</f>
        <v>4.0099500000000008</v>
      </c>
      <c r="BA16" s="92">
        <f>新业务利率假设!M15</f>
        <v>4.0065999999999997</v>
      </c>
      <c r="BB16" s="92">
        <f>新业务利率假设!N15</f>
        <v>3.9804499999999998</v>
      </c>
      <c r="BC16" s="92">
        <f>新业务利率假设!O15</f>
        <v>4.0602499999999999</v>
      </c>
      <c r="BD16" s="92">
        <f>新业务利率假设!P15</f>
        <v>0</v>
      </c>
      <c r="BE16" s="92">
        <f>新业务利率假设!Q15</f>
        <v>0</v>
      </c>
      <c r="BF16" s="92">
        <f>新业务利率假设!R15</f>
        <v>0</v>
      </c>
      <c r="BG16" s="92">
        <f>新业务利率假设!S15</f>
        <v>0</v>
      </c>
      <c r="BH16" s="92">
        <f>新业务利率假设!T15</f>
        <v>0</v>
      </c>
      <c r="BI16" s="92">
        <f>新业务利率假设!U15</f>
        <v>0</v>
      </c>
      <c r="BJ16" s="92">
        <f>新业务利率假设!V15</f>
        <v>0</v>
      </c>
      <c r="BK16" s="92">
        <f>新业务利率假设!W15</f>
        <v>0</v>
      </c>
      <c r="BL16" s="92">
        <f>新业务利率假设!X15</f>
        <v>0</v>
      </c>
      <c r="BM16" s="92">
        <f>新业务利率假设!Y15</f>
        <v>0</v>
      </c>
      <c r="BN16" s="92">
        <f>新业务利率假设!Z15</f>
        <v>0</v>
      </c>
      <c r="BO16" s="92">
        <f>新业务利率假设!AA15</f>
        <v>0</v>
      </c>
      <c r="BP16" s="92">
        <f>新业务利率假设!AB15</f>
        <v>0</v>
      </c>
      <c r="BQ16" s="92">
        <f>新业务利率假设!AC15</f>
        <v>0</v>
      </c>
      <c r="BR16" s="92">
        <f>新业务利率假设!AD15</f>
        <v>0</v>
      </c>
      <c r="BS16" s="92">
        <f>新业务利率假设!AE15</f>
        <v>0</v>
      </c>
      <c r="BT16" s="92">
        <f>新业务利率假设!AF15</f>
        <v>0</v>
      </c>
      <c r="BU16" s="92">
        <f>新业务利率假设!AG15</f>
        <v>0</v>
      </c>
      <c r="BV16" s="92">
        <f>新业务利率假设!AH15</f>
        <v>0</v>
      </c>
      <c r="BW16" s="92">
        <f>新业务利率假设!AI15</f>
        <v>0</v>
      </c>
      <c r="BX16" s="92">
        <f>新业务利率假设!AJ15</f>
        <v>0</v>
      </c>
      <c r="BY16" s="92">
        <f>新业务利率假设!AK15</f>
        <v>0</v>
      </c>
      <c r="BZ16" s="92">
        <f>新业务利率假设!AL15</f>
        <v>0</v>
      </c>
      <c r="CA16" s="92">
        <f>新业务利率假设!AM15</f>
        <v>0</v>
      </c>
      <c r="CB16" s="92">
        <f>新业务利率假设!AN15</f>
        <v>0</v>
      </c>
      <c r="CC16" s="92">
        <f>新业务利率假设!AO15</f>
        <v>0</v>
      </c>
      <c r="CD16" s="92">
        <f>新业务利率假设!AP15</f>
        <v>0</v>
      </c>
      <c r="CF16" s="92">
        <f>B16*AQ16/100/12*0.5</f>
        <v>5.1151676449427474E-2</v>
      </c>
      <c r="CG16" s="92">
        <f>C16*AR16/100/12*0.5+SUMPRODUCT($B16:B16,$AQ16:AQ16)/100/12</f>
        <v>0.14647059474888657</v>
      </c>
      <c r="CH16" s="92">
        <f>D16*AS16/100/12*0.5+SUMPRODUCT($B16:C16,$AQ16:AR16)/100/12</f>
        <v>0.54229012746148098</v>
      </c>
      <c r="CI16" s="92">
        <f>E16*AT16/100/12*0.5+SUMPRODUCT($B16:D16,$AQ16:AS16)/100/12</f>
        <v>0.92123149272169991</v>
      </c>
      <c r="CJ16" s="92">
        <f>F16*AU16/100/12*0.5+SUMPRODUCT($B16:E16,$AQ16:AT16)/100/12</f>
        <v>1.0173648757181382</v>
      </c>
      <c r="CK16" s="92">
        <f>G16*AV16/100/12*0.5+SUMPRODUCT($B16:F16,$AQ16:AU16)/100/12</f>
        <v>1.1436840861300481</v>
      </c>
      <c r="CL16" s="92">
        <f>H16*AW16/100/12*0.5+SUMPRODUCT($B16:G16,$AQ16:AV16)/100/12</f>
        <v>1.2673831241461146</v>
      </c>
      <c r="CM16" s="92">
        <f>I16*AX16/100/12*0.5+SUMPRODUCT($B16:H16,$AQ16:AW16)/100/12</f>
        <v>1.5310728313571951</v>
      </c>
      <c r="CN16" s="92">
        <f>J16*AY16/100/12*0.5+SUMPRODUCT($B16:I16,$AQ16:AX16)/100/12</f>
        <v>1.7588989309172496</v>
      </c>
      <c r="CO16" s="92">
        <f>K16*AZ16/100/12*0.5+SUMPRODUCT($B16:J16,$AQ16:AY16)/100/12</f>
        <v>1.8186265791567064</v>
      </c>
      <c r="CP16" s="92">
        <f>L16*BA16/100/12*0.5+SUMPRODUCT($B16:K16,$AQ16:AZ16)/100/12</f>
        <v>1.8693397787638857</v>
      </c>
      <c r="CQ16" s="92">
        <f>M16*BB16/100/12*0.5+SUMPRODUCT($B16:L16,$AQ16:BA16)/100/12</f>
        <v>1.9304348814005454</v>
      </c>
      <c r="CR16" s="92">
        <f>N16*BC16/100/12*0.5+SUMPRODUCT($B16:M16,$AQ16:BB16)/100/12</f>
        <v>2.0002408354602164</v>
      </c>
      <c r="CS16" s="92">
        <f>O16*BD16/100/12*0.5+SUMPRODUCT($B16:N16,$AQ16:BC16)/100/12</f>
        <v>2.0302977668028626</v>
      </c>
      <c r="CT16" s="92">
        <f>P16*BE16/100/12*0.5+SUMPRODUCT($B16:O16,$AQ16:BD16)/100/12</f>
        <v>2.0302977668028626</v>
      </c>
      <c r="CU16" s="92">
        <f>Q16*BF16/100/12*0.5+SUMPRODUCT($B16:P16,$AQ16:BE16)/100/12</f>
        <v>2.0302977668028626</v>
      </c>
      <c r="CV16" s="92">
        <f>R16*BG16/100/12*0.5+SUMPRODUCT($B16:Q16,$AQ16:BF16)/100/12</f>
        <v>2.0302977668028626</v>
      </c>
      <c r="CW16" s="92">
        <f>S16*BH16/100/12*0.5+SUMPRODUCT($B16:R16,$AQ16:BG16)/100/12</f>
        <v>2.0302977668028626</v>
      </c>
      <c r="CX16" s="92">
        <f>T16*BI16/100/12*0.5+SUMPRODUCT($B16:S16,$AQ16:BH16)/100/12</f>
        <v>2.0302977668028626</v>
      </c>
      <c r="CY16" s="92">
        <f>U16*BJ16/100/12*0.5+SUMPRODUCT($B16:T16,$AQ16:BI16)/100/12</f>
        <v>2.0302977668028626</v>
      </c>
      <c r="CZ16" s="92">
        <f>V16*BK16/100/12*0.5+SUMPRODUCT($B16:U16,$AQ16:BJ16)/100/12</f>
        <v>2.0302977668028626</v>
      </c>
      <c r="DA16" s="92">
        <f>W16*BL16/100/12*0.5+SUMPRODUCT($B16:V16,$AQ16:BK16)/100/12</f>
        <v>2.0302977668028626</v>
      </c>
      <c r="DB16" s="92">
        <f>X16*BM16/100/12*0.5+SUMPRODUCT($B16:W16,$AQ16:BL16)/100/12</f>
        <v>2.0302977668028626</v>
      </c>
      <c r="DC16" s="92">
        <f>Y16*BN16/100/12*0.5+SUMPRODUCT($B16:X16,$AQ16:BM16)/100/12</f>
        <v>2.0302977668028626</v>
      </c>
      <c r="DD16" s="92">
        <f>Z16*BO16/100/12*0.5+SUMPRODUCT($B16:Y16,$AQ16:BN16)/100/12</f>
        <v>2.0302977668028626</v>
      </c>
      <c r="DE16" s="92">
        <f>AA16*BP16/100/12*0.5+SUMPRODUCT($B16:Z16,$AQ16:BO16)/100/12</f>
        <v>2.0302977668028626</v>
      </c>
      <c r="DF16" s="92">
        <f>AB16*BQ16/100/12*0.5+SUMPRODUCT($B16:AA16,$AQ16:BP16)/100/12</f>
        <v>2.0302977668028626</v>
      </c>
      <c r="DG16" s="92">
        <f>AC16*BR16/100/12*0.5+SUMPRODUCT($B16:AB16,$AQ16:BQ16)/100/12</f>
        <v>2.0302977668028626</v>
      </c>
      <c r="DH16" s="92">
        <f>AD16*BS16/100/12*0.5+SUMPRODUCT($B16:AC16,$AQ16:BR16)/100/12</f>
        <v>2.0302977668028626</v>
      </c>
      <c r="DI16" s="92">
        <f>AE16*BT16/100/12*0.5+SUMPRODUCT($B16:AD16,$AQ16:BS16)/100/12</f>
        <v>2.0302977668028626</v>
      </c>
      <c r="DJ16" s="92">
        <f>AF16*BU16/100/12*0.5+SUMPRODUCT($B16:AE16,$AQ16:BT16)/100/12</f>
        <v>2.0302977668028626</v>
      </c>
      <c r="DK16" s="92">
        <f>AG16*BV16/100/12*0.5+SUMPRODUCT($B16:AF16,$AQ16:BU16)/100/12</f>
        <v>2.0302977668028626</v>
      </c>
      <c r="DL16" s="92">
        <f>AH16*BW16/100/12*0.5+SUMPRODUCT($B16:AG16,$AQ16:BV16)/100/12</f>
        <v>2.0302977668028626</v>
      </c>
      <c r="DM16" s="92">
        <f>AI16*BX16/100/12*0.5+SUMPRODUCT($B16:AH16,$AQ16:BW16)/100/12</f>
        <v>2.0302977668028626</v>
      </c>
      <c r="DN16" s="92">
        <f>AJ16*BY16/100/12*0.5+SUMPRODUCT($B16:AI16,$AQ16:BX16)/100/12</f>
        <v>2.0302977668028626</v>
      </c>
      <c r="DO16" s="92">
        <f>AK16*BZ16/100/12*0.5+SUMPRODUCT($B16:AJ16,$AQ16:BY16)/100/12</f>
        <v>2.0302977668028626</v>
      </c>
      <c r="DP16" s="92">
        <f>AL16*CA16/100/12*0.5+SUMPRODUCT($B16:AK16,$AQ16:BZ16)/100/12</f>
        <v>2.0302977668028626</v>
      </c>
      <c r="DQ16" s="92">
        <f>AM16*CB16/100/12*0.5+SUMPRODUCT($B16:AL16,$AQ16:CA16)/100/12</f>
        <v>2.0302977668028626</v>
      </c>
      <c r="DR16" s="92">
        <f>AN16*CC16/100/12*0.5+SUMPRODUCT($B16:AM16,$AQ16:CB16)/100/12</f>
        <v>2.0302977668028626</v>
      </c>
      <c r="DS16" s="92">
        <f>AO16*CD16/100/12*0.5+SUMPRODUCT($B16:AN16,$AQ16:CC16)/100/12</f>
        <v>2.0302977668028626</v>
      </c>
    </row>
    <row r="17" spans="1:123" ht="16.5">
      <c r="A17" s="16" t="str">
        <f>存量业务到期结构!B16</f>
        <v>非标投资</v>
      </c>
      <c r="B17" s="75"/>
      <c r="C17" s="75"/>
      <c r="D17" s="75"/>
      <c r="E17" s="75"/>
      <c r="F17" s="75"/>
      <c r="G17" s="75"/>
      <c r="H17" s="75"/>
      <c r="I17" s="75"/>
      <c r="J17" s="75"/>
      <c r="K17" s="75"/>
      <c r="L17" s="75"/>
      <c r="M17" s="75"/>
      <c r="N17" s="75"/>
      <c r="O17" s="75"/>
      <c r="P17" s="75"/>
      <c r="Q17" s="75"/>
      <c r="R17" s="75"/>
      <c r="S17" s="75"/>
      <c r="T17" s="75"/>
      <c r="U17" s="75"/>
      <c r="V17" s="75"/>
      <c r="W17" s="75"/>
      <c r="X17" s="75"/>
      <c r="Y17" s="75"/>
      <c r="Z17" s="75"/>
      <c r="AA17" s="75"/>
      <c r="AB17" s="75"/>
      <c r="AC17" s="75"/>
      <c r="AD17" s="75"/>
      <c r="AE17" s="75"/>
      <c r="AF17" s="75"/>
      <c r="AG17" s="75"/>
      <c r="AH17" s="75"/>
      <c r="AI17" s="75"/>
      <c r="AJ17" s="75"/>
      <c r="AK17" s="75"/>
      <c r="AL17" s="75"/>
      <c r="AM17" s="75"/>
      <c r="AN17" s="75"/>
      <c r="AO17" s="75"/>
      <c r="AQ17" s="75"/>
      <c r="AR17" s="75"/>
      <c r="AS17" s="75"/>
      <c r="AT17" s="75"/>
      <c r="AU17" s="75"/>
      <c r="AV17" s="75"/>
      <c r="AW17" s="75"/>
      <c r="AX17" s="75"/>
      <c r="AY17" s="75"/>
      <c r="AZ17" s="75"/>
      <c r="BA17" s="75"/>
      <c r="BB17" s="75"/>
      <c r="BC17" s="75"/>
      <c r="BD17" s="75"/>
      <c r="BE17" s="75"/>
      <c r="BF17" s="75"/>
      <c r="BG17" s="75"/>
      <c r="BH17" s="75"/>
      <c r="BI17" s="75"/>
      <c r="BJ17" s="75"/>
      <c r="BK17" s="75"/>
      <c r="BL17" s="75"/>
      <c r="BM17" s="75"/>
      <c r="BN17" s="75"/>
      <c r="BO17" s="75"/>
      <c r="BP17" s="75"/>
      <c r="BQ17" s="75"/>
      <c r="BR17" s="75"/>
      <c r="BS17" s="75"/>
      <c r="BT17" s="75"/>
      <c r="BU17" s="75"/>
      <c r="BV17" s="75"/>
      <c r="BW17" s="75"/>
      <c r="BX17" s="75"/>
      <c r="BY17" s="75"/>
      <c r="BZ17" s="75"/>
      <c r="CA17" s="75"/>
      <c r="CB17" s="75"/>
      <c r="CC17" s="75"/>
      <c r="CD17" s="75"/>
      <c r="CF17" s="75">
        <f>SUM(CF18:CF19)</f>
        <v>0.26725569472265309</v>
      </c>
      <c r="CG17" s="75">
        <f t="shared" ref="CG17:DS17" si="4">SUM(CG18:CG19)</f>
        <v>1.5714329682879873</v>
      </c>
      <c r="CH17" s="75">
        <f t="shared" si="4"/>
        <v>2.782646805341058</v>
      </c>
      <c r="CI17" s="75">
        <f t="shared" si="4"/>
        <v>3.0992039734190313</v>
      </c>
      <c r="CJ17" s="75">
        <f t="shared" si="4"/>
        <v>3.2498252043847913</v>
      </c>
      <c r="CK17" s="75">
        <f t="shared" si="4"/>
        <v>3.2118363210966479</v>
      </c>
      <c r="CL17" s="75">
        <f t="shared" si="4"/>
        <v>3.147412515214095</v>
      </c>
      <c r="CM17" s="75">
        <f t="shared" si="4"/>
        <v>3.095371222539681</v>
      </c>
      <c r="CN17" s="75">
        <f t="shared" si="4"/>
        <v>3.0835591975429244</v>
      </c>
      <c r="CO17" s="75">
        <f t="shared" si="4"/>
        <v>3.1059269231743412</v>
      </c>
      <c r="CP17" s="75">
        <f t="shared" si="4"/>
        <v>3.1223465399550787</v>
      </c>
      <c r="CQ17" s="75">
        <f t="shared" si="4"/>
        <v>3.2242987175317372</v>
      </c>
      <c r="CR17" s="75">
        <f t="shared" si="4"/>
        <v>3.3918001377776488</v>
      </c>
      <c r="CS17" s="75">
        <f t="shared" si="4"/>
        <v>3.4735519377776489</v>
      </c>
      <c r="CT17" s="75">
        <f t="shared" si="4"/>
        <v>3.4735519377776489</v>
      </c>
      <c r="CU17" s="75">
        <f t="shared" si="4"/>
        <v>3.4735519377776489</v>
      </c>
      <c r="CV17" s="75">
        <f t="shared" si="4"/>
        <v>3.4735519377776489</v>
      </c>
      <c r="CW17" s="75">
        <f t="shared" si="4"/>
        <v>3.4735519377776489</v>
      </c>
      <c r="CX17" s="75">
        <f t="shared" si="4"/>
        <v>3.4735519377776489</v>
      </c>
      <c r="CY17" s="75">
        <f t="shared" si="4"/>
        <v>3.4735519377776489</v>
      </c>
      <c r="CZ17" s="75">
        <f t="shared" si="4"/>
        <v>3.4735519377776489</v>
      </c>
      <c r="DA17" s="75">
        <f t="shared" si="4"/>
        <v>3.4735519377776489</v>
      </c>
      <c r="DB17" s="75">
        <f t="shared" si="4"/>
        <v>3.4735519377776489</v>
      </c>
      <c r="DC17" s="75">
        <f t="shared" si="4"/>
        <v>3.4735519377776489</v>
      </c>
      <c r="DD17" s="75">
        <f t="shared" si="4"/>
        <v>3.4735519377776489</v>
      </c>
      <c r="DE17" s="75">
        <f t="shared" si="4"/>
        <v>3.4735519377776489</v>
      </c>
      <c r="DF17" s="75">
        <f t="shared" si="4"/>
        <v>3.4735519377776489</v>
      </c>
      <c r="DG17" s="75">
        <f t="shared" si="4"/>
        <v>3.4735519377776489</v>
      </c>
      <c r="DH17" s="75">
        <f t="shared" si="4"/>
        <v>3.4735519377776489</v>
      </c>
      <c r="DI17" s="75">
        <f t="shared" si="4"/>
        <v>3.4735519377776489</v>
      </c>
      <c r="DJ17" s="75">
        <f t="shared" si="4"/>
        <v>3.4735519377776489</v>
      </c>
      <c r="DK17" s="75">
        <f t="shared" si="4"/>
        <v>3.4735519377776489</v>
      </c>
      <c r="DL17" s="75">
        <f t="shared" si="4"/>
        <v>3.4735519377776489</v>
      </c>
      <c r="DM17" s="75">
        <f t="shared" si="4"/>
        <v>3.4735519377776489</v>
      </c>
      <c r="DN17" s="75">
        <f t="shared" si="4"/>
        <v>3.4735519377776489</v>
      </c>
      <c r="DO17" s="75">
        <f t="shared" si="4"/>
        <v>3.4735519377776489</v>
      </c>
      <c r="DP17" s="75">
        <f t="shared" si="4"/>
        <v>3.4735519377776489</v>
      </c>
      <c r="DQ17" s="75">
        <f t="shared" si="4"/>
        <v>3.4735519377776489</v>
      </c>
      <c r="DR17" s="75">
        <f t="shared" si="4"/>
        <v>3.4735519377776489</v>
      </c>
      <c r="DS17" s="75">
        <f t="shared" si="4"/>
        <v>3.4735519377776489</v>
      </c>
    </row>
    <row r="18" spans="1:123" ht="16.5">
      <c r="A18" s="54" t="str">
        <f>存量业务到期结构!B17</f>
        <v>信贷类非标投资</v>
      </c>
      <c r="B18" s="92">
        <f>业务毛增量_基准情景!C17</f>
        <v>96.580659206699778</v>
      </c>
      <c r="C18" s="92">
        <f>业务毛增量_基准情景!D17</f>
        <v>56.217323970300015</v>
      </c>
      <c r="D18" s="92">
        <f>业务毛增量_基准情景!E17</f>
        <v>-6.7654205372999954</v>
      </c>
      <c r="E18" s="92">
        <f>业务毛增量_基准情景!F17</f>
        <v>23.379516761999994</v>
      </c>
      <c r="F18" s="92">
        <f>业务毛增量_基准情景!G17</f>
        <v>-36.099340362500001</v>
      </c>
      <c r="G18" s="92">
        <f>业务毛增量_基准情景!H17</f>
        <v>-36.269999999999996</v>
      </c>
      <c r="H18" s="92">
        <f>业务毛增量_基准情景!I17</f>
        <v>-12.059838466899997</v>
      </c>
      <c r="I18" s="92">
        <f>业务毛增量_基准情景!J17</f>
        <v>-25.006799203200003</v>
      </c>
      <c r="J18" s="92">
        <f>业务毛增量_基准情景!K17</f>
        <v>-0.72500000000000142</v>
      </c>
      <c r="K18" s="92">
        <f>业务毛增量_基准情景!L17</f>
        <v>-2.3329999999999984</v>
      </c>
      <c r="L18" s="92">
        <f>业务毛增量_基准情景!M17</f>
        <v>4.6244995320000015</v>
      </c>
      <c r="M18" s="92">
        <f>业务毛增量_基准情景!N17</f>
        <v>45.9378324873</v>
      </c>
      <c r="N18" s="92">
        <f>业务毛增量_基准情景!O17</f>
        <v>46.384</v>
      </c>
      <c r="O18" s="92">
        <f>业务毛增量_基准情景!P17</f>
        <v>0</v>
      </c>
      <c r="P18" s="92">
        <f>业务毛增量_基准情景!Q17</f>
        <v>0</v>
      </c>
      <c r="Q18" s="92">
        <f>业务毛增量_基准情景!R17</f>
        <v>0</v>
      </c>
      <c r="R18" s="92">
        <f>业务毛增量_基准情景!S17</f>
        <v>0</v>
      </c>
      <c r="S18" s="92">
        <f>业务毛增量_基准情景!T17</f>
        <v>0</v>
      </c>
      <c r="T18" s="92">
        <f>业务毛增量_基准情景!U17</f>
        <v>0</v>
      </c>
      <c r="U18" s="92">
        <f>业务毛增量_基准情景!V17</f>
        <v>0</v>
      </c>
      <c r="V18" s="92">
        <f>业务毛增量_基准情景!W17</f>
        <v>0</v>
      </c>
      <c r="W18" s="92">
        <f>业务毛增量_基准情景!X17</f>
        <v>0</v>
      </c>
      <c r="X18" s="92">
        <f>业务毛增量_基准情景!Y17</f>
        <v>0</v>
      </c>
      <c r="Y18" s="92">
        <f>业务毛增量_基准情景!Z17</f>
        <v>0</v>
      </c>
      <c r="Z18" s="92">
        <f>业务毛增量_基准情景!AA17</f>
        <v>0</v>
      </c>
      <c r="AA18" s="92">
        <f>业务毛增量_基准情景!AB17</f>
        <v>0</v>
      </c>
      <c r="AB18" s="92">
        <f>业务毛增量_基准情景!AC17</f>
        <v>0</v>
      </c>
      <c r="AC18" s="92">
        <f>业务毛增量_基准情景!AD17</f>
        <v>0</v>
      </c>
      <c r="AD18" s="92">
        <f>业务毛增量_基准情景!AE17</f>
        <v>0</v>
      </c>
      <c r="AE18" s="92">
        <f>业务毛增量_基准情景!AF17</f>
        <v>0</v>
      </c>
      <c r="AF18" s="92">
        <f>业务毛增量_基准情景!AG17</f>
        <v>0</v>
      </c>
      <c r="AG18" s="92">
        <f>业务毛增量_基准情景!AH17</f>
        <v>0</v>
      </c>
      <c r="AH18" s="92">
        <f>业务毛增量_基准情景!AI17</f>
        <v>0</v>
      </c>
      <c r="AI18" s="92">
        <f>业务毛增量_基准情景!AJ17</f>
        <v>0</v>
      </c>
      <c r="AJ18" s="92">
        <f>业务毛增量_基准情景!AK17</f>
        <v>0</v>
      </c>
      <c r="AK18" s="92">
        <f>业务毛增量_基准情景!AL17</f>
        <v>0</v>
      </c>
      <c r="AL18" s="92">
        <f>业务毛增量_基准情景!AM17</f>
        <v>0</v>
      </c>
      <c r="AM18" s="92">
        <f>业务毛增量_基准情景!AN17</f>
        <v>0</v>
      </c>
      <c r="AN18" s="92">
        <f>业务毛增量_基准情景!AO17</f>
        <v>0</v>
      </c>
      <c r="AO18" s="92">
        <f>业务毛增量_基准情景!AP17</f>
        <v>0</v>
      </c>
      <c r="AQ18" s="92">
        <f>新业务利率假设!C17</f>
        <v>4.3</v>
      </c>
      <c r="AR18" s="92">
        <f>新业务利率假设!D17</f>
        <v>4.25</v>
      </c>
      <c r="AS18" s="92">
        <f>新业务利率假设!E17</f>
        <v>4.25</v>
      </c>
      <c r="AT18" s="92">
        <f>新业务利率假设!F17</f>
        <v>4.25</v>
      </c>
      <c r="AU18" s="92">
        <f>新业务利率假设!G17</f>
        <v>4.25</v>
      </c>
      <c r="AV18" s="92">
        <f>新业务利率假设!H17</f>
        <v>4.2300000000000004</v>
      </c>
      <c r="AW18" s="92">
        <f>新业务利率假设!I17</f>
        <v>4.2300000000000004</v>
      </c>
      <c r="AX18" s="92">
        <f>新业务利率假设!J17</f>
        <v>4.2300000000000004</v>
      </c>
      <c r="AY18" s="92">
        <f>新业务利率假设!K17</f>
        <v>4.2300000000000004</v>
      </c>
      <c r="AZ18" s="92">
        <f>新业务利率假设!L17</f>
        <v>4.2300000000000004</v>
      </c>
      <c r="BA18" s="92">
        <f>新业务利率假设!M17</f>
        <v>4.2300000000000004</v>
      </c>
      <c r="BB18" s="92">
        <f>新业务利率假设!N17</f>
        <v>4.2300000000000004</v>
      </c>
      <c r="BC18" s="92">
        <f>新业务利率假设!O17</f>
        <v>4.2300000000000004</v>
      </c>
      <c r="BD18" s="92">
        <f>新业务利率假设!P17</f>
        <v>0</v>
      </c>
      <c r="BE18" s="92">
        <f>新业务利率假设!Q17</f>
        <v>0</v>
      </c>
      <c r="BF18" s="92">
        <f>新业务利率假设!R17</f>
        <v>0</v>
      </c>
      <c r="BG18" s="92">
        <f>新业务利率假设!S17</f>
        <v>0</v>
      </c>
      <c r="BH18" s="92">
        <f>新业务利率假设!T17</f>
        <v>0</v>
      </c>
      <c r="BI18" s="92">
        <f>新业务利率假设!U17</f>
        <v>0</v>
      </c>
      <c r="BJ18" s="92">
        <f>新业务利率假设!V17</f>
        <v>0</v>
      </c>
      <c r="BK18" s="92">
        <f>新业务利率假设!W17</f>
        <v>0</v>
      </c>
      <c r="BL18" s="92">
        <f>新业务利率假设!X17</f>
        <v>0</v>
      </c>
      <c r="BM18" s="92">
        <f>新业务利率假设!Y17</f>
        <v>0</v>
      </c>
      <c r="BN18" s="92">
        <f>新业务利率假设!Z17</f>
        <v>0</v>
      </c>
      <c r="BO18" s="92">
        <f>新业务利率假设!AA17</f>
        <v>0</v>
      </c>
      <c r="BP18" s="92">
        <f>新业务利率假设!AB17</f>
        <v>0</v>
      </c>
      <c r="BQ18" s="92">
        <f>新业务利率假设!AC17</f>
        <v>0</v>
      </c>
      <c r="BR18" s="92">
        <f>新业务利率假设!AD17</f>
        <v>0</v>
      </c>
      <c r="BS18" s="92">
        <f>新业务利率假设!AE17</f>
        <v>0</v>
      </c>
      <c r="BT18" s="92">
        <f>新业务利率假设!AF17</f>
        <v>0</v>
      </c>
      <c r="BU18" s="92">
        <f>新业务利率假设!AG17</f>
        <v>0</v>
      </c>
      <c r="BV18" s="92">
        <f>新业务利率假设!AH17</f>
        <v>0</v>
      </c>
      <c r="BW18" s="92">
        <f>新业务利率假设!AI17</f>
        <v>0</v>
      </c>
      <c r="BX18" s="92">
        <f>新业务利率假设!AJ17</f>
        <v>0</v>
      </c>
      <c r="BY18" s="92">
        <f>新业务利率假设!AK17</f>
        <v>0</v>
      </c>
      <c r="BZ18" s="92">
        <f>新业务利率假设!AL17</f>
        <v>0</v>
      </c>
      <c r="CA18" s="92">
        <f>新业务利率假设!AM17</f>
        <v>0</v>
      </c>
      <c r="CB18" s="92">
        <f>新业务利率假设!AN17</f>
        <v>0</v>
      </c>
      <c r="CC18" s="92">
        <f>新业务利率假设!AO17</f>
        <v>0</v>
      </c>
      <c r="CD18" s="92">
        <f>新业务利率假设!AP17</f>
        <v>0</v>
      </c>
      <c r="CF18" s="92">
        <f>B18*AQ18/100/12*0.5</f>
        <v>0.17304034774533708</v>
      </c>
      <c r="CG18" s="92">
        <f>C18*AR18/100/12*0.5+SUMPRODUCT($B18:B18,$AQ18:AQ18)/100/12</f>
        <v>0.44563220668808046</v>
      </c>
      <c r="CH18" s="92">
        <f>D18*AS18/100/12*0.5+SUMPRODUCT($B18:C18,$AQ18:AR18)/100/12</f>
        <v>0.53320328568401809</v>
      </c>
      <c r="CI18" s="92">
        <f>E18*AT18/100/12*0.5+SUMPRODUCT($B18:D18,$AQ18:AS18)/100/12</f>
        <v>0.5626240810819243</v>
      </c>
      <c r="CJ18" s="92">
        <f>F18*AU18/100/12*0.5+SUMPRODUCT($B18:E18,$AQ18:AT18)/100/12</f>
        <v>0.54009939345603875</v>
      </c>
      <c r="CK18" s="92">
        <f>G18*AV18/100/12*0.5+SUMPRODUCT($B18:F18,$AQ18:AU18)/100/12</f>
        <v>0.4122476032307783</v>
      </c>
      <c r="CL18" s="92">
        <f>H18*AW18/100/12*0.5+SUMPRODUCT($B18:G18,$AQ18:AV18)/100/12</f>
        <v>0.32706626293286717</v>
      </c>
      <c r="CM18" s="92">
        <f>I18*AX18/100/12*0.5+SUMPRODUCT($B18:H18,$AQ18:AW18)/100/12</f>
        <v>0.26173631403931585</v>
      </c>
      <c r="CN18" s="92">
        <f>J18*AY18/100/12*0.5+SUMPRODUCT($B18:I18,$AQ18:AX18)/100/12</f>
        <v>0.21638401794367584</v>
      </c>
      <c r="CO18" s="92">
        <f>K18*AZ18/100/12*0.5+SUMPRODUCT($B18:J18,$AQ18:AY18)/100/12</f>
        <v>0.21099429294367583</v>
      </c>
      <c r="CP18" s="92">
        <f>L18*BA18/100/12*0.5+SUMPRODUCT($B18:K18,$AQ18:AZ18)/100/12</f>
        <v>0.21503306086882581</v>
      </c>
      <c r="CQ18" s="92">
        <f>M18*BB18/100/12*0.5+SUMPRODUCT($B18:L18,$AQ18:BA18)/100/12</f>
        <v>0.30414917105284212</v>
      </c>
      <c r="CR18" s="92">
        <f>N18*BC18/100/12*0.5+SUMPRODUCT($B18:M18,$AQ18:BB18)/100/12</f>
        <v>0.46686640081170838</v>
      </c>
      <c r="CS18" s="92">
        <f>O18*BD18/100/12*0.5+SUMPRODUCT($B18:N18,$AQ18:BC18)/100/12</f>
        <v>0.54861820081170842</v>
      </c>
      <c r="CT18" s="92">
        <f>P18*BE18/100/12*0.5+SUMPRODUCT($B18:O18,$AQ18:BD18)/100/12</f>
        <v>0.54861820081170842</v>
      </c>
      <c r="CU18" s="92">
        <f>Q18*BF18/100/12*0.5+SUMPRODUCT($B18:P18,$AQ18:BE18)/100/12</f>
        <v>0.54861820081170842</v>
      </c>
      <c r="CV18" s="92">
        <f>R18*BG18/100/12*0.5+SUMPRODUCT($B18:Q18,$AQ18:BF18)/100/12</f>
        <v>0.54861820081170842</v>
      </c>
      <c r="CW18" s="92">
        <f>S18*BH18/100/12*0.5+SUMPRODUCT($B18:R18,$AQ18:BG18)/100/12</f>
        <v>0.54861820081170842</v>
      </c>
      <c r="CX18" s="92">
        <f>T18*BI18/100/12*0.5+SUMPRODUCT($B18:S18,$AQ18:BH18)/100/12</f>
        <v>0.54861820081170842</v>
      </c>
      <c r="CY18" s="92">
        <f>U18*BJ18/100/12*0.5+SUMPRODUCT($B18:T18,$AQ18:BI18)/100/12</f>
        <v>0.54861820081170842</v>
      </c>
      <c r="CZ18" s="92">
        <f>V18*BK18/100/12*0.5+SUMPRODUCT($B18:U18,$AQ18:BJ18)/100/12</f>
        <v>0.54861820081170842</v>
      </c>
      <c r="DA18" s="92">
        <f>W18*BL18/100/12*0.5+SUMPRODUCT($B18:V18,$AQ18:BK18)/100/12</f>
        <v>0.54861820081170842</v>
      </c>
      <c r="DB18" s="92">
        <f>X18*BM18/100/12*0.5+SUMPRODUCT($B18:W18,$AQ18:BL18)/100/12</f>
        <v>0.54861820081170842</v>
      </c>
      <c r="DC18" s="92">
        <f>Y18*BN18/100/12*0.5+SUMPRODUCT($B18:X18,$AQ18:BM18)/100/12</f>
        <v>0.54861820081170842</v>
      </c>
      <c r="DD18" s="92">
        <f>Z18*BO18/100/12*0.5+SUMPRODUCT($B18:Y18,$AQ18:BN18)/100/12</f>
        <v>0.54861820081170842</v>
      </c>
      <c r="DE18" s="92">
        <f>AA18*BP18/100/12*0.5+SUMPRODUCT($B18:Z18,$AQ18:BO18)/100/12</f>
        <v>0.54861820081170842</v>
      </c>
      <c r="DF18" s="92">
        <f>AB18*BQ18/100/12*0.5+SUMPRODUCT($B18:AA18,$AQ18:BP18)/100/12</f>
        <v>0.54861820081170842</v>
      </c>
      <c r="DG18" s="92">
        <f>AC18*BR18/100/12*0.5+SUMPRODUCT($B18:AB18,$AQ18:BQ18)/100/12</f>
        <v>0.54861820081170842</v>
      </c>
      <c r="DH18" s="92">
        <f>AD18*BS18/100/12*0.5+SUMPRODUCT($B18:AC18,$AQ18:BR18)/100/12</f>
        <v>0.54861820081170842</v>
      </c>
      <c r="DI18" s="92">
        <f>AE18*BT18/100/12*0.5+SUMPRODUCT($B18:AD18,$AQ18:BS18)/100/12</f>
        <v>0.54861820081170842</v>
      </c>
      <c r="DJ18" s="92">
        <f>AF18*BU18/100/12*0.5+SUMPRODUCT($B18:AE18,$AQ18:BT18)/100/12</f>
        <v>0.54861820081170842</v>
      </c>
      <c r="DK18" s="92">
        <f>AG18*BV18/100/12*0.5+SUMPRODUCT($B18:AF18,$AQ18:BU18)/100/12</f>
        <v>0.54861820081170842</v>
      </c>
      <c r="DL18" s="92">
        <f>AH18*BW18/100/12*0.5+SUMPRODUCT($B18:AG18,$AQ18:BV18)/100/12</f>
        <v>0.54861820081170842</v>
      </c>
      <c r="DM18" s="92">
        <f>AI18*BX18/100/12*0.5+SUMPRODUCT($B18:AH18,$AQ18:BW18)/100/12</f>
        <v>0.54861820081170842</v>
      </c>
      <c r="DN18" s="92">
        <f>AJ18*BY18/100/12*0.5+SUMPRODUCT($B18:AI18,$AQ18:BX18)/100/12</f>
        <v>0.54861820081170842</v>
      </c>
      <c r="DO18" s="92">
        <f>AK18*BZ18/100/12*0.5+SUMPRODUCT($B18:AJ18,$AQ18:BY18)/100/12</f>
        <v>0.54861820081170842</v>
      </c>
      <c r="DP18" s="92">
        <f>AL18*CA18/100/12*0.5+SUMPRODUCT($B18:AK18,$AQ18:BZ18)/100/12</f>
        <v>0.54861820081170842</v>
      </c>
      <c r="DQ18" s="92">
        <f>AM18*CB18/100/12*0.5+SUMPRODUCT($B18:AL18,$AQ18:CA18)/100/12</f>
        <v>0.54861820081170842</v>
      </c>
      <c r="DR18" s="92">
        <f>AN18*CC18/100/12*0.5+SUMPRODUCT($B18:AM18,$AQ18:CB18)/100/12</f>
        <v>0.54861820081170842</v>
      </c>
      <c r="DS18" s="92">
        <f>AO18*CD18/100/12*0.5+SUMPRODUCT($B18:AN18,$AQ18:CC18)/100/12</f>
        <v>0.54861820081170842</v>
      </c>
    </row>
    <row r="19" spans="1:123" ht="16.5">
      <c r="A19" s="54" t="str">
        <f>存量业务到期结构!B18</f>
        <v>非信贷类非标投资</v>
      </c>
      <c r="B19" s="92">
        <f>业务毛增量_基准情景!C18</f>
        <v>61.112657498799592</v>
      </c>
      <c r="C19" s="92">
        <f>业务毛增量_基准情景!D18</f>
        <v>608.02382766179994</v>
      </c>
      <c r="D19" s="92">
        <f>业务毛增量_基准情景!E18</f>
        <v>120.82552891579999</v>
      </c>
      <c r="E19" s="92">
        <f>业务毛增量_基准情景!F18</f>
        <v>65.425091201000001</v>
      </c>
      <c r="F19" s="92">
        <f>业务毛增量_基准情景!G18</f>
        <v>46.885774912499997</v>
      </c>
      <c r="G19" s="92">
        <f>业务毛增量_基准情景!H18</f>
        <v>11.403678235899999</v>
      </c>
      <c r="H19" s="92">
        <f>业务毛增量_基准情景!I18</f>
        <v>2.0606684119000001</v>
      </c>
      <c r="I19" s="92">
        <f>业务毛增量_基准情景!J18</f>
        <v>6.5590004870000005</v>
      </c>
      <c r="J19" s="92">
        <f>业务毛增量_基准情景!K18</f>
        <v>15.1968510366</v>
      </c>
      <c r="K19" s="92">
        <f>业务毛增量_基准情景!L18</f>
        <v>2.8079818054000003</v>
      </c>
      <c r="L19" s="92">
        <f>业务毛增量_基准情景!M18</f>
        <v>5.2228390738999995</v>
      </c>
      <c r="M19" s="92">
        <f>业务毛增量_基准情景!N18</f>
        <v>3.1032586943</v>
      </c>
      <c r="N19" s="92">
        <f>业务毛增量_基准情景!O18</f>
        <v>0</v>
      </c>
      <c r="O19" s="92">
        <f>业务毛增量_基准情景!P18</f>
        <v>0</v>
      </c>
      <c r="P19" s="92">
        <f>业务毛增量_基准情景!Q18</f>
        <v>0</v>
      </c>
      <c r="Q19" s="92">
        <f>业务毛增量_基准情景!R18</f>
        <v>0</v>
      </c>
      <c r="R19" s="92">
        <f>业务毛增量_基准情景!S18</f>
        <v>0</v>
      </c>
      <c r="S19" s="92">
        <f>业务毛增量_基准情景!T18</f>
        <v>0</v>
      </c>
      <c r="T19" s="92">
        <f>业务毛增量_基准情景!U18</f>
        <v>0</v>
      </c>
      <c r="U19" s="92">
        <f>业务毛增量_基准情景!V18</f>
        <v>0</v>
      </c>
      <c r="V19" s="92">
        <f>业务毛增量_基准情景!W18</f>
        <v>0</v>
      </c>
      <c r="W19" s="92">
        <f>业务毛增量_基准情景!X18</f>
        <v>0</v>
      </c>
      <c r="X19" s="92">
        <f>业务毛增量_基准情景!Y18</f>
        <v>0</v>
      </c>
      <c r="Y19" s="92">
        <f>业务毛增量_基准情景!Z18</f>
        <v>0</v>
      </c>
      <c r="Z19" s="92">
        <f>业务毛增量_基准情景!AA18</f>
        <v>0</v>
      </c>
      <c r="AA19" s="92">
        <f>业务毛增量_基准情景!AB18</f>
        <v>0</v>
      </c>
      <c r="AB19" s="92">
        <f>业务毛增量_基准情景!AC18</f>
        <v>0</v>
      </c>
      <c r="AC19" s="92">
        <f>业务毛增量_基准情景!AD18</f>
        <v>0</v>
      </c>
      <c r="AD19" s="92">
        <f>业务毛增量_基准情景!AE18</f>
        <v>0</v>
      </c>
      <c r="AE19" s="92">
        <f>业务毛增量_基准情景!AF18</f>
        <v>0</v>
      </c>
      <c r="AF19" s="92">
        <f>业务毛增量_基准情景!AG18</f>
        <v>0</v>
      </c>
      <c r="AG19" s="92">
        <f>业务毛增量_基准情景!AH18</f>
        <v>0</v>
      </c>
      <c r="AH19" s="92">
        <f>业务毛增量_基准情景!AI18</f>
        <v>0</v>
      </c>
      <c r="AI19" s="92">
        <f>业务毛增量_基准情景!AJ18</f>
        <v>0</v>
      </c>
      <c r="AJ19" s="92">
        <f>业务毛增量_基准情景!AK18</f>
        <v>0</v>
      </c>
      <c r="AK19" s="92">
        <f>业务毛增量_基准情景!AL18</f>
        <v>0</v>
      </c>
      <c r="AL19" s="92">
        <f>业务毛增量_基准情景!AM18</f>
        <v>0</v>
      </c>
      <c r="AM19" s="92">
        <f>业务毛增量_基准情景!AN18</f>
        <v>0</v>
      </c>
      <c r="AN19" s="92">
        <f>业务毛增量_基准情景!AO18</f>
        <v>0</v>
      </c>
      <c r="AO19" s="92">
        <f>业务毛增量_基准情景!AP18</f>
        <v>0</v>
      </c>
      <c r="AQ19" s="92">
        <f>新业务利率假设!C18</f>
        <v>3.6999999999999997</v>
      </c>
      <c r="AR19" s="92">
        <f>新业务利率假设!D18</f>
        <v>3.6999999999999997</v>
      </c>
      <c r="AS19" s="92">
        <f>新业务利率假设!E18</f>
        <v>3.6999999999999997</v>
      </c>
      <c r="AT19" s="92">
        <f>新业务利率假设!F18</f>
        <v>3.6999999999999997</v>
      </c>
      <c r="AU19" s="92">
        <f>新业务利率假设!G18</f>
        <v>3.6999999999999997</v>
      </c>
      <c r="AV19" s="92">
        <f>新业务利率假设!H18</f>
        <v>3.6999999999999997</v>
      </c>
      <c r="AW19" s="92">
        <f>新业务利率假设!I18</f>
        <v>3.6999999999999997</v>
      </c>
      <c r="AX19" s="92">
        <f>新业务利率假设!J18</f>
        <v>3.6999999999999997</v>
      </c>
      <c r="AY19" s="92">
        <f>新业务利率假设!K18</f>
        <v>3.6999999999999997</v>
      </c>
      <c r="AZ19" s="92">
        <f>新业务利率假设!L18</f>
        <v>3.6999999999999997</v>
      </c>
      <c r="BA19" s="92">
        <f>新业务利率假设!M18</f>
        <v>3.6999999999999997</v>
      </c>
      <c r="BB19" s="92">
        <f>新业务利率假设!N18</f>
        <v>3.6999999999999997</v>
      </c>
      <c r="BC19" s="92">
        <f>新业务利率假设!O18</f>
        <v>3.6999999999999997</v>
      </c>
      <c r="BD19" s="92">
        <f>新业务利率假设!P18</f>
        <v>0</v>
      </c>
      <c r="BE19" s="92">
        <f>新业务利率假设!Q18</f>
        <v>0</v>
      </c>
      <c r="BF19" s="92">
        <f>新业务利率假设!R18</f>
        <v>0</v>
      </c>
      <c r="BG19" s="92">
        <f>新业务利率假设!S18</f>
        <v>0</v>
      </c>
      <c r="BH19" s="92">
        <f>新业务利率假设!T18</f>
        <v>0</v>
      </c>
      <c r="BI19" s="92">
        <f>新业务利率假设!U18</f>
        <v>0</v>
      </c>
      <c r="BJ19" s="92">
        <f>新业务利率假设!V18</f>
        <v>0</v>
      </c>
      <c r="BK19" s="92">
        <f>新业务利率假设!W18</f>
        <v>0</v>
      </c>
      <c r="BL19" s="92">
        <f>新业务利率假设!X18</f>
        <v>0</v>
      </c>
      <c r="BM19" s="92">
        <f>新业务利率假设!Y18</f>
        <v>0</v>
      </c>
      <c r="BN19" s="92">
        <f>新业务利率假设!Z18</f>
        <v>0</v>
      </c>
      <c r="BO19" s="92">
        <f>新业务利率假设!AA18</f>
        <v>0</v>
      </c>
      <c r="BP19" s="92">
        <f>新业务利率假设!AB18</f>
        <v>0</v>
      </c>
      <c r="BQ19" s="92">
        <f>新业务利率假设!AC18</f>
        <v>0</v>
      </c>
      <c r="BR19" s="92">
        <f>新业务利率假设!AD18</f>
        <v>0</v>
      </c>
      <c r="BS19" s="92">
        <f>新业务利率假设!AE18</f>
        <v>0</v>
      </c>
      <c r="BT19" s="92">
        <f>新业务利率假设!AF18</f>
        <v>0</v>
      </c>
      <c r="BU19" s="92">
        <f>新业务利率假设!AG18</f>
        <v>0</v>
      </c>
      <c r="BV19" s="92">
        <f>新业务利率假设!AH18</f>
        <v>0</v>
      </c>
      <c r="BW19" s="92">
        <f>新业务利率假设!AI18</f>
        <v>0</v>
      </c>
      <c r="BX19" s="92">
        <f>新业务利率假设!AJ18</f>
        <v>0</v>
      </c>
      <c r="BY19" s="92">
        <f>新业务利率假设!AK18</f>
        <v>0</v>
      </c>
      <c r="BZ19" s="92">
        <f>新业务利率假设!AL18</f>
        <v>0</v>
      </c>
      <c r="CA19" s="92">
        <f>新业务利率假设!AM18</f>
        <v>0</v>
      </c>
      <c r="CB19" s="92">
        <f>新业务利率假设!AN18</f>
        <v>0</v>
      </c>
      <c r="CC19" s="92">
        <f>新业务利率假设!AO18</f>
        <v>0</v>
      </c>
      <c r="CD19" s="92">
        <f>新业务利率假设!AP18</f>
        <v>0</v>
      </c>
      <c r="CF19" s="92">
        <f>B19*AQ19/100/12*0.5</f>
        <v>9.4215346977316025E-2</v>
      </c>
      <c r="CG19" s="92">
        <f>C19*AR19/100/12*0.5+SUMPRODUCT($B19:B19,$AQ19:AQ19)/100/12</f>
        <v>1.1258007615999068</v>
      </c>
      <c r="CH19" s="92">
        <f>D19*AS19/100/12*0.5+SUMPRODUCT($B19:C19,$AQ19:AR19)/100/12</f>
        <v>2.2494435196570399</v>
      </c>
      <c r="CI19" s="92">
        <f>E19*AT19/100/12*0.5+SUMPRODUCT($B19:D19,$AQ19:AS19)/100/12</f>
        <v>2.536579892337107</v>
      </c>
      <c r="CJ19" s="92">
        <f>F19*AU19/100/12*0.5+SUMPRODUCT($B19:E19,$AQ19:AT19)/100/12</f>
        <v>2.7097258109287528</v>
      </c>
      <c r="CK19" s="92">
        <f>G19*AV19/100/12*0.5+SUMPRODUCT($B19:F19,$AQ19:AU19)/100/12</f>
        <v>2.7995887178658694</v>
      </c>
      <c r="CL19" s="92">
        <f>H19*AW19/100/12*0.5+SUMPRODUCT($B19:G19,$AQ19:AV19)/100/12</f>
        <v>2.8203462522812277</v>
      </c>
      <c r="CM19" s="92">
        <f>I19*AX19/100/12*0.5+SUMPRODUCT($B19:H19,$AQ19:AW19)/100/12</f>
        <v>2.8336349085003651</v>
      </c>
      <c r="CN19" s="92">
        <f>J19*AY19/100/12*0.5+SUMPRODUCT($B19:I19,$AQ19:AX19)/100/12</f>
        <v>2.8671751795992484</v>
      </c>
      <c r="CO19" s="92">
        <f>K19*AZ19/100/12*0.5+SUMPRODUCT($B19:J19,$AQ19:AY19)/100/12</f>
        <v>2.8949326302306653</v>
      </c>
      <c r="CP19" s="92">
        <f>L19*BA19/100/12*0.5+SUMPRODUCT($B19:K19,$AQ19:AZ19)/100/12</f>
        <v>2.9073134790862527</v>
      </c>
      <c r="CQ19" s="92">
        <f>M19*BB19/100/12*0.5+SUMPRODUCT($B19:L19,$AQ19:BA19)/100/12</f>
        <v>2.9201495464788949</v>
      </c>
      <c r="CR19" s="92">
        <f>N19*BC19/100/12*0.5+SUMPRODUCT($B19:M19,$AQ19:BB19)/100/12</f>
        <v>2.9249337369659405</v>
      </c>
      <c r="CS19" s="92">
        <f>O19*BD19/100/12*0.5+SUMPRODUCT($B19:N19,$AQ19:BC19)/100/12</f>
        <v>2.9249337369659405</v>
      </c>
      <c r="CT19" s="92">
        <f>P19*BE19/100/12*0.5+SUMPRODUCT($B19:O19,$AQ19:BD19)/100/12</f>
        <v>2.9249337369659405</v>
      </c>
      <c r="CU19" s="92">
        <f>Q19*BF19/100/12*0.5+SUMPRODUCT($B19:P19,$AQ19:BE19)/100/12</f>
        <v>2.9249337369659405</v>
      </c>
      <c r="CV19" s="92">
        <f>R19*BG19/100/12*0.5+SUMPRODUCT($B19:Q19,$AQ19:BF19)/100/12</f>
        <v>2.9249337369659405</v>
      </c>
      <c r="CW19" s="92">
        <f>S19*BH19/100/12*0.5+SUMPRODUCT($B19:R19,$AQ19:BG19)/100/12</f>
        <v>2.9249337369659405</v>
      </c>
      <c r="CX19" s="92">
        <f>T19*BI19/100/12*0.5+SUMPRODUCT($B19:S19,$AQ19:BH19)/100/12</f>
        <v>2.9249337369659405</v>
      </c>
      <c r="CY19" s="92">
        <f>U19*BJ19/100/12*0.5+SUMPRODUCT($B19:T19,$AQ19:BI19)/100/12</f>
        <v>2.9249337369659405</v>
      </c>
      <c r="CZ19" s="92">
        <f>V19*BK19/100/12*0.5+SUMPRODUCT($B19:U19,$AQ19:BJ19)/100/12</f>
        <v>2.9249337369659405</v>
      </c>
      <c r="DA19" s="92">
        <f>W19*BL19/100/12*0.5+SUMPRODUCT($B19:V19,$AQ19:BK19)/100/12</f>
        <v>2.9249337369659405</v>
      </c>
      <c r="DB19" s="92">
        <f>X19*BM19/100/12*0.5+SUMPRODUCT($B19:W19,$AQ19:BL19)/100/12</f>
        <v>2.9249337369659405</v>
      </c>
      <c r="DC19" s="92">
        <f>Y19*BN19/100/12*0.5+SUMPRODUCT($B19:X19,$AQ19:BM19)/100/12</f>
        <v>2.9249337369659405</v>
      </c>
      <c r="DD19" s="92">
        <f>Z19*BO19/100/12*0.5+SUMPRODUCT($B19:Y19,$AQ19:BN19)/100/12</f>
        <v>2.9249337369659405</v>
      </c>
      <c r="DE19" s="92">
        <f>AA19*BP19/100/12*0.5+SUMPRODUCT($B19:Z19,$AQ19:BO19)/100/12</f>
        <v>2.9249337369659405</v>
      </c>
      <c r="DF19" s="92">
        <f>AB19*BQ19/100/12*0.5+SUMPRODUCT($B19:AA19,$AQ19:BP19)/100/12</f>
        <v>2.9249337369659405</v>
      </c>
      <c r="DG19" s="92">
        <f>AC19*BR19/100/12*0.5+SUMPRODUCT($B19:AB19,$AQ19:BQ19)/100/12</f>
        <v>2.9249337369659405</v>
      </c>
      <c r="DH19" s="92">
        <f>AD19*BS19/100/12*0.5+SUMPRODUCT($B19:AC19,$AQ19:BR19)/100/12</f>
        <v>2.9249337369659405</v>
      </c>
      <c r="DI19" s="92">
        <f>AE19*BT19/100/12*0.5+SUMPRODUCT($B19:AD19,$AQ19:BS19)/100/12</f>
        <v>2.9249337369659405</v>
      </c>
      <c r="DJ19" s="92">
        <f>AF19*BU19/100/12*0.5+SUMPRODUCT($B19:AE19,$AQ19:BT19)/100/12</f>
        <v>2.9249337369659405</v>
      </c>
      <c r="DK19" s="92">
        <f>AG19*BV19/100/12*0.5+SUMPRODUCT($B19:AF19,$AQ19:BU19)/100/12</f>
        <v>2.9249337369659405</v>
      </c>
      <c r="DL19" s="92">
        <f>AH19*BW19/100/12*0.5+SUMPRODUCT($B19:AG19,$AQ19:BV19)/100/12</f>
        <v>2.9249337369659405</v>
      </c>
      <c r="DM19" s="92">
        <f>AI19*BX19/100/12*0.5+SUMPRODUCT($B19:AH19,$AQ19:BW19)/100/12</f>
        <v>2.9249337369659405</v>
      </c>
      <c r="DN19" s="92">
        <f>AJ19*BY19/100/12*0.5+SUMPRODUCT($B19:AI19,$AQ19:BX19)/100/12</f>
        <v>2.9249337369659405</v>
      </c>
      <c r="DO19" s="92">
        <f>AK19*BZ19/100/12*0.5+SUMPRODUCT($B19:AJ19,$AQ19:BY19)/100/12</f>
        <v>2.9249337369659405</v>
      </c>
      <c r="DP19" s="92">
        <f>AL19*CA19/100/12*0.5+SUMPRODUCT($B19:AK19,$AQ19:BZ19)/100/12</f>
        <v>2.9249337369659405</v>
      </c>
      <c r="DQ19" s="92">
        <f>AM19*CB19/100/12*0.5+SUMPRODUCT($B19:AL19,$AQ19:CA19)/100/12</f>
        <v>2.9249337369659405</v>
      </c>
      <c r="DR19" s="92">
        <f>AN19*CC19/100/12*0.5+SUMPRODUCT($B19:AM19,$AQ19:CB19)/100/12</f>
        <v>2.9249337369659405</v>
      </c>
      <c r="DS19" s="92">
        <f>AO19*CD19/100/12*0.5+SUMPRODUCT($B19:AN19,$AQ19:CC19)/100/12</f>
        <v>2.9249337369659405</v>
      </c>
    </row>
    <row r="20" spans="1:123" ht="15">
      <c r="A20" s="56" t="str">
        <f>存量业务到期结构!B19</f>
        <v>存放中央银行款项</v>
      </c>
      <c r="B20" s="92">
        <f>业务毛增量_基准情景!C19</f>
        <v>126.72868000399467</v>
      </c>
      <c r="C20" s="92">
        <f>业务毛增量_基准情景!D19</f>
        <v>17.988735359283055</v>
      </c>
      <c r="D20" s="92">
        <f>业务毛增量_基准情景!E19</f>
        <v>17.988735359283964</v>
      </c>
      <c r="E20" s="92">
        <f>业务毛增量_基准情景!F19</f>
        <v>17.988735359283964</v>
      </c>
      <c r="F20" s="92">
        <f>业务毛增量_基准情景!G19</f>
        <v>-373.47524133056322</v>
      </c>
      <c r="G20" s="92">
        <f>业务毛增量_基准情景!H19</f>
        <v>16.467068692616522</v>
      </c>
      <c r="H20" s="92">
        <f>业务毛增量_基准情景!I19</f>
        <v>16.467068692617431</v>
      </c>
      <c r="I20" s="92">
        <f>业务毛增量_基准情景!J19</f>
        <v>-379.56190799723072</v>
      </c>
      <c r="J20" s="92">
        <f>业务毛增量_基准情景!K19</f>
        <v>14.945402025951353</v>
      </c>
      <c r="K20" s="92">
        <f>业务毛增量_基准情景!L19</f>
        <v>14.945402025949988</v>
      </c>
      <c r="L20" s="92">
        <f>业务毛增量_基准情景!M19</f>
        <v>14.945402025950443</v>
      </c>
      <c r="M20" s="92">
        <f>业务毛增量_基准情景!N19</f>
        <v>14.945402025950898</v>
      </c>
      <c r="N20" s="92">
        <f>业务毛增量_基准情景!O19</f>
        <v>14.945402025950443</v>
      </c>
      <c r="O20" s="92">
        <f>业务毛增量_基准情景!P19</f>
        <v>0</v>
      </c>
      <c r="P20" s="92">
        <f>业务毛增量_基准情景!Q19</f>
        <v>0</v>
      </c>
      <c r="Q20" s="92">
        <f>业务毛增量_基准情景!R19</f>
        <v>0</v>
      </c>
      <c r="R20" s="92">
        <f>业务毛增量_基准情景!S19</f>
        <v>0</v>
      </c>
      <c r="S20" s="92">
        <f>业务毛增量_基准情景!T19</f>
        <v>0</v>
      </c>
      <c r="T20" s="92">
        <f>业务毛增量_基准情景!U19</f>
        <v>0</v>
      </c>
      <c r="U20" s="92">
        <f>业务毛增量_基准情景!V19</f>
        <v>0</v>
      </c>
      <c r="V20" s="92">
        <f>业务毛增量_基准情景!W19</f>
        <v>0</v>
      </c>
      <c r="W20" s="92">
        <f>业务毛增量_基准情景!X19</f>
        <v>0</v>
      </c>
      <c r="X20" s="92">
        <f>业务毛增量_基准情景!Y19</f>
        <v>0</v>
      </c>
      <c r="Y20" s="92">
        <f>业务毛增量_基准情景!Z19</f>
        <v>0</v>
      </c>
      <c r="Z20" s="92">
        <f>业务毛增量_基准情景!AA19</f>
        <v>0</v>
      </c>
      <c r="AA20" s="92">
        <f>业务毛增量_基准情景!AB19</f>
        <v>0</v>
      </c>
      <c r="AB20" s="92">
        <f>业务毛增量_基准情景!AC19</f>
        <v>0</v>
      </c>
      <c r="AC20" s="92">
        <f>业务毛增量_基准情景!AD19</f>
        <v>0</v>
      </c>
      <c r="AD20" s="92">
        <f>业务毛增量_基准情景!AE19</f>
        <v>0</v>
      </c>
      <c r="AE20" s="92">
        <f>业务毛增量_基准情景!AF19</f>
        <v>0</v>
      </c>
      <c r="AF20" s="92">
        <f>业务毛增量_基准情景!AG19</f>
        <v>0</v>
      </c>
      <c r="AG20" s="92">
        <f>业务毛增量_基准情景!AH19</f>
        <v>0</v>
      </c>
      <c r="AH20" s="92">
        <f>业务毛增量_基准情景!AI19</f>
        <v>0</v>
      </c>
      <c r="AI20" s="92">
        <f>业务毛增量_基准情景!AJ19</f>
        <v>0</v>
      </c>
      <c r="AJ20" s="92">
        <f>业务毛增量_基准情景!AK19</f>
        <v>0</v>
      </c>
      <c r="AK20" s="92">
        <f>业务毛增量_基准情景!AL19</f>
        <v>0</v>
      </c>
      <c r="AL20" s="92">
        <f>业务毛增量_基准情景!AM19</f>
        <v>0</v>
      </c>
      <c r="AM20" s="92">
        <f>业务毛增量_基准情景!AN19</f>
        <v>0</v>
      </c>
      <c r="AN20" s="92">
        <f>业务毛增量_基准情景!AO19</f>
        <v>0</v>
      </c>
      <c r="AO20" s="92">
        <f>业务毛增量_基准情景!AP19</f>
        <v>0</v>
      </c>
      <c r="AQ20" s="92">
        <f>新业务利率假设!C19</f>
        <v>1.5999999999999999</v>
      </c>
      <c r="AR20" s="92">
        <f>新业务利率假设!D19</f>
        <v>1.5999999999999999</v>
      </c>
      <c r="AS20" s="92">
        <f>新业务利率假设!E19</f>
        <v>1.5999999999999999</v>
      </c>
      <c r="AT20" s="92">
        <f>新业务利率假设!F19</f>
        <v>1.5999999999999999</v>
      </c>
      <c r="AU20" s="92">
        <f>新业务利率假设!G19</f>
        <v>1.5999999999999999</v>
      </c>
      <c r="AV20" s="92">
        <f>新业务利率假设!H19</f>
        <v>1.5999999999999999</v>
      </c>
      <c r="AW20" s="92">
        <f>新业务利率假设!I19</f>
        <v>1.5999999999999999</v>
      </c>
      <c r="AX20" s="92">
        <f>新业务利率假设!J19</f>
        <v>1.5999999999999999</v>
      </c>
      <c r="AY20" s="92">
        <f>新业务利率假设!K19</f>
        <v>1.5999999999999999</v>
      </c>
      <c r="AZ20" s="92">
        <f>新业务利率假设!L19</f>
        <v>1.5999999999999999</v>
      </c>
      <c r="BA20" s="92">
        <f>新业务利率假设!M19</f>
        <v>1.5999999999999999</v>
      </c>
      <c r="BB20" s="92">
        <f>新业务利率假设!N19</f>
        <v>1.5999999999999999</v>
      </c>
      <c r="BC20" s="92">
        <f>新业务利率假设!O19</f>
        <v>1.5999999999999999</v>
      </c>
      <c r="BD20" s="92">
        <f>新业务利率假设!P19</f>
        <v>0</v>
      </c>
      <c r="BE20" s="92">
        <f>新业务利率假设!Q19</f>
        <v>0</v>
      </c>
      <c r="BF20" s="92">
        <f>新业务利率假设!R19</f>
        <v>0</v>
      </c>
      <c r="BG20" s="92">
        <f>新业务利率假设!S19</f>
        <v>0</v>
      </c>
      <c r="BH20" s="92">
        <f>新业务利率假设!T19</f>
        <v>0</v>
      </c>
      <c r="BI20" s="92">
        <f>新业务利率假设!U19</f>
        <v>0</v>
      </c>
      <c r="BJ20" s="92">
        <f>新业务利率假设!V19</f>
        <v>0</v>
      </c>
      <c r="BK20" s="92">
        <f>新业务利率假设!W19</f>
        <v>0</v>
      </c>
      <c r="BL20" s="92">
        <f>新业务利率假设!X19</f>
        <v>0</v>
      </c>
      <c r="BM20" s="92">
        <f>新业务利率假设!Y19</f>
        <v>0</v>
      </c>
      <c r="BN20" s="92">
        <f>新业务利率假设!Z19</f>
        <v>0</v>
      </c>
      <c r="BO20" s="92">
        <f>新业务利率假设!AA19</f>
        <v>0</v>
      </c>
      <c r="BP20" s="92">
        <f>新业务利率假设!AB19</f>
        <v>0</v>
      </c>
      <c r="BQ20" s="92">
        <f>新业务利率假设!AC19</f>
        <v>0</v>
      </c>
      <c r="BR20" s="92">
        <f>新业务利率假设!AD19</f>
        <v>0</v>
      </c>
      <c r="BS20" s="92">
        <f>新业务利率假设!AE19</f>
        <v>0</v>
      </c>
      <c r="BT20" s="92">
        <f>新业务利率假设!AF19</f>
        <v>0</v>
      </c>
      <c r="BU20" s="92">
        <f>新业务利率假设!AG19</f>
        <v>0</v>
      </c>
      <c r="BV20" s="92">
        <f>新业务利率假设!AH19</f>
        <v>0</v>
      </c>
      <c r="BW20" s="92">
        <f>新业务利率假设!AI19</f>
        <v>0</v>
      </c>
      <c r="BX20" s="92">
        <f>新业务利率假设!AJ19</f>
        <v>0</v>
      </c>
      <c r="BY20" s="92">
        <f>新业务利率假设!AK19</f>
        <v>0</v>
      </c>
      <c r="BZ20" s="92">
        <f>新业务利率假设!AL19</f>
        <v>0</v>
      </c>
      <c r="CA20" s="92">
        <f>新业务利率假设!AM19</f>
        <v>0</v>
      </c>
      <c r="CB20" s="92">
        <f>新业务利率假设!AN19</f>
        <v>0</v>
      </c>
      <c r="CC20" s="92">
        <f>新业务利率假设!AO19</f>
        <v>0</v>
      </c>
      <c r="CD20" s="92">
        <f>新业务利率假设!AP19</f>
        <v>0</v>
      </c>
      <c r="CF20" s="92">
        <f>B20*AQ20/100/12*0.5</f>
        <v>8.4485786669329779E-2</v>
      </c>
      <c r="CG20" s="92">
        <f>C20*AR20/100/12*0.5+SUM($B20:B20)*AR20/100/12</f>
        <v>0.18096406357818159</v>
      </c>
      <c r="CH20" s="92">
        <f>D20*AS20/100/12*0.5+SUM($B20:C20)*AS20/100/12</f>
        <v>0.20494904405722625</v>
      </c>
      <c r="CI20" s="92">
        <f>E20*AT20/100/12*0.5+SUM($B20:D20)*AT20/100/12</f>
        <v>0.22893402453627154</v>
      </c>
      <c r="CJ20" s="92">
        <f>F20*AU20/100/12*0.5+SUM($B20:E20)*AU20/100/12</f>
        <v>-8.0569794445812803E-3</v>
      </c>
      <c r="CK20" s="92">
        <f>G20*AV20/100/12*0.5+SUM($B20:F20)*AV20/100/12</f>
        <v>-0.246062427869879</v>
      </c>
      <c r="CL20" s="92">
        <f>H20*AW20/100/12*0.5+SUM($B20:G20)*AW20/100/12</f>
        <v>-0.2241063362797231</v>
      </c>
      <c r="CM20" s="92">
        <f>I20*AX20/100/12*0.5+SUM($B20:H20)*AX20/100/12</f>
        <v>-0.46616956248279862</v>
      </c>
      <c r="CN20" s="92">
        <f>J20*AY20/100/12*0.5+SUM($B20:I20)*AY20/100/12</f>
        <v>-0.70924723313031812</v>
      </c>
      <c r="CO20" s="92">
        <f>K20*AZ20/100/12*0.5+SUM($B20:J20)*AZ20/100/12</f>
        <v>-0.68932003042905055</v>
      </c>
      <c r="CP20" s="92">
        <f>L20*BA20/100/12*0.5+SUM($B20:K20)*BA20/100/12</f>
        <v>-0.66939282772778352</v>
      </c>
      <c r="CQ20" s="92">
        <f>M20*BB20/100/12*0.5+SUM($B20:L20)*BB20/100/12</f>
        <v>-0.64946562502651617</v>
      </c>
      <c r="CR20" s="92">
        <f>N20*BC20/100/12*0.5+SUM($B20:M20)*BC20/100/12</f>
        <v>-0.62953842232524848</v>
      </c>
      <c r="CS20" s="92">
        <f>O20*BD20/100/12*0.5+SUM($B20:N20)*BD20/100/12</f>
        <v>0</v>
      </c>
      <c r="CT20" s="92">
        <f>P20*BE20/100/12*0.5+SUM($B20:O20)*BE20/100/12</f>
        <v>0</v>
      </c>
      <c r="CU20" s="92">
        <f>Q20*BF20/100/12*0.5+SUM($B20:P20)*BF20/100/12</f>
        <v>0</v>
      </c>
      <c r="CV20" s="92">
        <f>R20*BG20/100/12*0.5+SUM($B20:Q20)*BG20/100/12</f>
        <v>0</v>
      </c>
      <c r="CW20" s="92">
        <f>S20*BH20/100/12*0.5+SUM($B20:R20)*BH20/100/12</f>
        <v>0</v>
      </c>
      <c r="CX20" s="92">
        <f>T20*BI20/100/12*0.5+SUM($B20:S20)*BI20/100/12</f>
        <v>0</v>
      </c>
      <c r="CY20" s="92">
        <f>U20*BJ20/100/12*0.5+SUM($B20:T20)*BJ20/100/12</f>
        <v>0</v>
      </c>
      <c r="CZ20" s="92">
        <f>V20*BK20/100/12*0.5+SUM($B20:U20)*BK20/100/12</f>
        <v>0</v>
      </c>
      <c r="DA20" s="92">
        <f>W20*BL20/100/12*0.5+SUM($B20:V20)*BL20/100/12</f>
        <v>0</v>
      </c>
      <c r="DB20" s="92">
        <f>X20*BM20/100/12*0.5+SUM($B20:W20)*BM20/100/12</f>
        <v>0</v>
      </c>
      <c r="DC20" s="92">
        <f>Y20*BN20/100/12*0.5+SUM($B20:X20)*BN20/100/12</f>
        <v>0</v>
      </c>
      <c r="DD20" s="92">
        <f>Z20*BO20/100/12*0.5+SUM($B20:Y20)*BO20/100/12</f>
        <v>0</v>
      </c>
      <c r="DE20" s="92">
        <f>AA20*BP20/100/12*0.5+SUM($B20:Z20)*BP20/100/12</f>
        <v>0</v>
      </c>
      <c r="DF20" s="92">
        <f>AB20*BQ20/100/12*0.5+SUM($B20:AA20)*BQ20/100/12</f>
        <v>0</v>
      </c>
      <c r="DG20" s="92">
        <f>AC20*BR20/100/12*0.5+SUM($B20:AB20)*BR20/100/12</f>
        <v>0</v>
      </c>
      <c r="DH20" s="92">
        <f>AD20*BS20/100/12*0.5+SUM($B20:AC20)*BS20/100/12</f>
        <v>0</v>
      </c>
      <c r="DI20" s="92">
        <f>AE20*BT20/100/12*0.5+SUM($B20:AD20)*BT20/100/12</f>
        <v>0</v>
      </c>
      <c r="DJ20" s="92">
        <f>AF20*BU20/100/12*0.5+SUM($B20:AE20)*BU20/100/12</f>
        <v>0</v>
      </c>
      <c r="DK20" s="92">
        <f>AG20*BV20/100/12*0.5+SUM($B20:AF20)*BV20/100/12</f>
        <v>0</v>
      </c>
      <c r="DL20" s="92">
        <f>AH20*BW20/100/12*0.5+SUM($B20:AG20)*BW20/100/12</f>
        <v>0</v>
      </c>
      <c r="DM20" s="92">
        <f>AI20*BX20/100/12*0.5+SUM($B20:AH20)*BX20/100/12</f>
        <v>0</v>
      </c>
      <c r="DN20" s="92">
        <f>AJ20*BY20/100/12*0.5+SUM($B20:AI20)*BY20/100/12</f>
        <v>0</v>
      </c>
      <c r="DO20" s="92">
        <f>AK20*BZ20/100/12*0.5+SUM($B20:AJ20)*BZ20/100/12</f>
        <v>0</v>
      </c>
      <c r="DP20" s="92">
        <f>AL20*CA20/100/12*0.5+SUM($B20:AK20)*CA20/100/12</f>
        <v>0</v>
      </c>
      <c r="DQ20" s="92">
        <f>AM20*CB20/100/12*0.5+SUM($B20:AL20)*CB20/100/12</f>
        <v>0</v>
      </c>
      <c r="DR20" s="92">
        <f>AN20*CC20/100/12*0.5+SUM($B20:AM20)*CC20/100/12</f>
        <v>0</v>
      </c>
      <c r="DS20" s="92">
        <f>AO20*CD20/100/12*0.5+SUM($B20:AN20)*CD20/100/12</f>
        <v>0</v>
      </c>
    </row>
    <row r="21" spans="1:123" ht="15">
      <c r="A21" s="15" t="str">
        <f>存量业务到期结构!B20</f>
        <v>存放同业和其他金融机构款项</v>
      </c>
      <c r="B21" s="75"/>
      <c r="C21" s="75"/>
      <c r="D21" s="75"/>
      <c r="E21" s="75"/>
      <c r="F21" s="75"/>
      <c r="G21" s="75"/>
      <c r="H21" s="75"/>
      <c r="I21" s="75"/>
      <c r="J21" s="75"/>
      <c r="K21" s="75"/>
      <c r="L21" s="75"/>
      <c r="M21" s="75"/>
      <c r="N21" s="75"/>
      <c r="O21" s="75"/>
      <c r="P21" s="75"/>
      <c r="Q21" s="75"/>
      <c r="R21" s="75"/>
      <c r="S21" s="75"/>
      <c r="T21" s="75"/>
      <c r="U21" s="75"/>
      <c r="V21" s="75"/>
      <c r="W21" s="75"/>
      <c r="X21" s="75"/>
      <c r="Y21" s="75"/>
      <c r="Z21" s="75"/>
      <c r="AA21" s="75"/>
      <c r="AB21" s="75"/>
      <c r="AC21" s="75"/>
      <c r="AD21" s="75"/>
      <c r="AE21" s="75"/>
      <c r="AF21" s="75"/>
      <c r="AG21" s="75"/>
      <c r="AH21" s="75"/>
      <c r="AI21" s="75"/>
      <c r="AJ21" s="75"/>
      <c r="AK21" s="75"/>
      <c r="AL21" s="75"/>
      <c r="AM21" s="75"/>
      <c r="AN21" s="75"/>
      <c r="AO21" s="75"/>
      <c r="AQ21" s="75"/>
      <c r="AR21" s="75"/>
      <c r="AS21" s="75"/>
      <c r="AT21" s="75"/>
      <c r="AU21" s="75"/>
      <c r="AV21" s="75"/>
      <c r="AW21" s="75"/>
      <c r="AX21" s="75"/>
      <c r="AY21" s="75"/>
      <c r="AZ21" s="75"/>
      <c r="BA21" s="75"/>
      <c r="BB21" s="75"/>
      <c r="BC21" s="75"/>
      <c r="BD21" s="75"/>
      <c r="BE21" s="75"/>
      <c r="BF21" s="75"/>
      <c r="BG21" s="75"/>
      <c r="BH21" s="75"/>
      <c r="BI21" s="75"/>
      <c r="BJ21" s="75"/>
      <c r="BK21" s="75"/>
      <c r="BL21" s="75"/>
      <c r="BM21" s="75"/>
      <c r="BN21" s="75"/>
      <c r="BO21" s="75"/>
      <c r="BP21" s="75"/>
      <c r="BQ21" s="75"/>
      <c r="BR21" s="75"/>
      <c r="BS21" s="75"/>
      <c r="BT21" s="75"/>
      <c r="BU21" s="75"/>
      <c r="BV21" s="75"/>
      <c r="BW21" s="75"/>
      <c r="BX21" s="75"/>
      <c r="BY21" s="75"/>
      <c r="BZ21" s="75"/>
      <c r="CA21" s="75"/>
      <c r="CB21" s="75"/>
      <c r="CC21" s="75"/>
      <c r="CD21" s="75"/>
      <c r="CF21" s="75">
        <f>SUM(CF22:CF23)</f>
        <v>1.9592508448806466E-2</v>
      </c>
      <c r="CG21" s="75">
        <f t="shared" ref="CG21:DS21" si="5">SUM(CG22:CG23)</f>
        <v>4.6060016897612938E-2</v>
      </c>
      <c r="CH21" s="75">
        <f t="shared" si="5"/>
        <v>5.293501689761293E-2</v>
      </c>
      <c r="CI21" s="75">
        <f t="shared" si="5"/>
        <v>5.293501689761293E-2</v>
      </c>
      <c r="CJ21" s="75">
        <f t="shared" si="5"/>
        <v>5.293501689761293E-2</v>
      </c>
      <c r="CK21" s="75">
        <f t="shared" si="5"/>
        <v>5.293501689761293E-2</v>
      </c>
      <c r="CL21" s="75">
        <f t="shared" si="5"/>
        <v>5.293501689761293E-2</v>
      </c>
      <c r="CM21" s="75">
        <f t="shared" si="5"/>
        <v>5.293501689761293E-2</v>
      </c>
      <c r="CN21" s="75">
        <f t="shared" si="5"/>
        <v>8.0435016897612927E-2</v>
      </c>
      <c r="CO21" s="75">
        <f t="shared" si="5"/>
        <v>0.10793501689761294</v>
      </c>
      <c r="CP21" s="75">
        <f t="shared" si="5"/>
        <v>0.10793501689761294</v>
      </c>
      <c r="CQ21" s="75">
        <f t="shared" si="5"/>
        <v>0.10793501689761294</v>
      </c>
      <c r="CR21" s="75">
        <f t="shared" si="5"/>
        <v>0.10793501689761294</v>
      </c>
      <c r="CS21" s="75">
        <f t="shared" si="5"/>
        <v>0.13538720126408221</v>
      </c>
      <c r="CT21" s="75">
        <f t="shared" si="5"/>
        <v>0.13538720126408221</v>
      </c>
      <c r="CU21" s="75">
        <f t="shared" si="5"/>
        <v>0.13538720126408221</v>
      </c>
      <c r="CV21" s="75">
        <f t="shared" si="5"/>
        <v>0.13538720126408221</v>
      </c>
      <c r="CW21" s="75">
        <f t="shared" si="5"/>
        <v>0.13538720126408221</v>
      </c>
      <c r="CX21" s="75">
        <f t="shared" si="5"/>
        <v>0.13538720126408221</v>
      </c>
      <c r="CY21" s="75">
        <f t="shared" si="5"/>
        <v>0.13538720126408221</v>
      </c>
      <c r="CZ21" s="75">
        <f t="shared" si="5"/>
        <v>0.13538720126408221</v>
      </c>
      <c r="DA21" s="75">
        <f t="shared" si="5"/>
        <v>0.13538720126408221</v>
      </c>
      <c r="DB21" s="75">
        <f t="shared" si="5"/>
        <v>0.13538720126408221</v>
      </c>
      <c r="DC21" s="75">
        <f t="shared" si="5"/>
        <v>0.13538720126408221</v>
      </c>
      <c r="DD21" s="75">
        <f t="shared" si="5"/>
        <v>0.13538720126408221</v>
      </c>
      <c r="DE21" s="75">
        <f t="shared" si="5"/>
        <v>0.13538720126408221</v>
      </c>
      <c r="DF21" s="75">
        <f t="shared" si="5"/>
        <v>0.13538720126408221</v>
      </c>
      <c r="DG21" s="75">
        <f t="shared" si="5"/>
        <v>0.13538720126408221</v>
      </c>
      <c r="DH21" s="75">
        <f t="shared" si="5"/>
        <v>0.13538720126408221</v>
      </c>
      <c r="DI21" s="75">
        <f t="shared" si="5"/>
        <v>0.13538720126408221</v>
      </c>
      <c r="DJ21" s="75">
        <f t="shared" si="5"/>
        <v>0.13538720126408221</v>
      </c>
      <c r="DK21" s="75">
        <f t="shared" si="5"/>
        <v>0.13538720126408221</v>
      </c>
      <c r="DL21" s="75">
        <f t="shared" si="5"/>
        <v>0.13538720126408221</v>
      </c>
      <c r="DM21" s="75">
        <f t="shared" si="5"/>
        <v>0.13538720126408221</v>
      </c>
      <c r="DN21" s="75">
        <f t="shared" si="5"/>
        <v>0.13538720126408221</v>
      </c>
      <c r="DO21" s="75">
        <f t="shared" si="5"/>
        <v>0.13538720126408221</v>
      </c>
      <c r="DP21" s="75">
        <f t="shared" si="5"/>
        <v>0.13538720126408221</v>
      </c>
      <c r="DQ21" s="75">
        <f t="shared" si="5"/>
        <v>0.13538720126408221</v>
      </c>
      <c r="DR21" s="75">
        <f t="shared" si="5"/>
        <v>0.13538720126408221</v>
      </c>
      <c r="DS21" s="75">
        <f t="shared" si="5"/>
        <v>0.13538720126408221</v>
      </c>
    </row>
    <row r="22" spans="1:123" ht="16.5">
      <c r="A22" s="57" t="str">
        <f>存量业务到期结构!B21</f>
        <v>存放同业和其他金融机构款项 定期</v>
      </c>
      <c r="B22" s="92">
        <f>业务毛增量_基准情景!C21</f>
        <v>24.231709550575349</v>
      </c>
      <c r="C22" s="92">
        <f>业务毛增量_基准情景!D21</f>
        <v>5</v>
      </c>
      <c r="D22" s="92">
        <f>业务毛增量_基准情景!E21</f>
        <v>0</v>
      </c>
      <c r="E22" s="92">
        <f>业务毛增量_基准情景!F21</f>
        <v>0</v>
      </c>
      <c r="F22" s="92">
        <f>业务毛增量_基准情景!G21</f>
        <v>0</v>
      </c>
      <c r="G22" s="92">
        <f>业务毛增量_基准情景!H21</f>
        <v>0</v>
      </c>
      <c r="H22" s="92">
        <f>业务毛增量_基准情景!I21</f>
        <v>0</v>
      </c>
      <c r="I22" s="92">
        <f>业务毛增量_基准情景!J21</f>
        <v>0</v>
      </c>
      <c r="J22" s="92">
        <f>业务毛增量_基准情景!K21</f>
        <v>20</v>
      </c>
      <c r="K22" s="92">
        <f>业务毛增量_基准情景!L21</f>
        <v>0</v>
      </c>
      <c r="L22" s="92">
        <f>业务毛增量_基准情景!M21</f>
        <v>0</v>
      </c>
      <c r="M22" s="92">
        <f>业务毛增量_基准情景!N21</f>
        <v>0</v>
      </c>
      <c r="N22" s="92">
        <f>业务毛增量_基准情景!O21</f>
        <v>0</v>
      </c>
      <c r="O22" s="92">
        <f>业务毛增量_基准情景!P21</f>
        <v>0</v>
      </c>
      <c r="P22" s="92">
        <f>业务毛增量_基准情景!Q21</f>
        <v>0</v>
      </c>
      <c r="Q22" s="92">
        <f>业务毛增量_基准情景!R21</f>
        <v>0</v>
      </c>
      <c r="R22" s="92">
        <f>业务毛增量_基准情景!S21</f>
        <v>0</v>
      </c>
      <c r="S22" s="92">
        <f>业务毛增量_基准情景!T21</f>
        <v>0</v>
      </c>
      <c r="T22" s="92">
        <f>业务毛增量_基准情景!U21</f>
        <v>0</v>
      </c>
      <c r="U22" s="92">
        <f>业务毛增量_基准情景!V21</f>
        <v>0</v>
      </c>
      <c r="V22" s="92">
        <f>业务毛增量_基准情景!W21</f>
        <v>0</v>
      </c>
      <c r="W22" s="92">
        <f>业务毛增量_基准情景!X21</f>
        <v>0</v>
      </c>
      <c r="X22" s="92">
        <f>业务毛增量_基准情景!Y21</f>
        <v>0</v>
      </c>
      <c r="Y22" s="92">
        <f>业务毛增量_基准情景!Z21</f>
        <v>0</v>
      </c>
      <c r="Z22" s="92">
        <f>业务毛增量_基准情景!AA21</f>
        <v>0</v>
      </c>
      <c r="AA22" s="92">
        <f>业务毛增量_基准情景!AB21</f>
        <v>0</v>
      </c>
      <c r="AB22" s="92">
        <f>业务毛增量_基准情景!AC21</f>
        <v>0</v>
      </c>
      <c r="AC22" s="92">
        <f>业务毛增量_基准情景!AD21</f>
        <v>0</v>
      </c>
      <c r="AD22" s="92">
        <f>业务毛增量_基准情景!AE21</f>
        <v>0</v>
      </c>
      <c r="AE22" s="92">
        <f>业务毛增量_基准情景!AF21</f>
        <v>0</v>
      </c>
      <c r="AF22" s="92">
        <f>业务毛增量_基准情景!AG21</f>
        <v>0</v>
      </c>
      <c r="AG22" s="92">
        <f>业务毛增量_基准情景!AH21</f>
        <v>0</v>
      </c>
      <c r="AH22" s="92">
        <f>业务毛增量_基准情景!AI21</f>
        <v>0</v>
      </c>
      <c r="AI22" s="92">
        <f>业务毛增量_基准情景!AJ21</f>
        <v>0</v>
      </c>
      <c r="AJ22" s="92">
        <f>业务毛增量_基准情景!AK21</f>
        <v>0</v>
      </c>
      <c r="AK22" s="92">
        <f>业务毛增量_基准情景!AL21</f>
        <v>0</v>
      </c>
      <c r="AL22" s="92">
        <f>业务毛增量_基准情景!AM21</f>
        <v>0</v>
      </c>
      <c r="AM22" s="92">
        <f>业务毛增量_基准情景!AN21</f>
        <v>0</v>
      </c>
      <c r="AN22" s="92">
        <f>业务毛增量_基准情景!AO21</f>
        <v>0</v>
      </c>
      <c r="AO22" s="92">
        <f>业务毛增量_基准情景!AP21</f>
        <v>0</v>
      </c>
      <c r="AQ22" s="92">
        <f>新业务利率假设!C21</f>
        <v>3.3000000000000003</v>
      </c>
      <c r="AR22" s="92">
        <f>新业务利率假设!D21</f>
        <v>3.3000000000000003</v>
      </c>
      <c r="AS22" s="92">
        <f>新业务利率假设!E21</f>
        <v>3.3000000000000003</v>
      </c>
      <c r="AT22" s="92">
        <f>新业务利率假设!F21</f>
        <v>3.3000000000000003</v>
      </c>
      <c r="AU22" s="92">
        <f>新业务利率假设!G21</f>
        <v>3.3000000000000003</v>
      </c>
      <c r="AV22" s="92">
        <f>新业务利率假设!H21</f>
        <v>3.3000000000000003</v>
      </c>
      <c r="AW22" s="92">
        <f>新业务利率假设!I21</f>
        <v>3.3000000000000003</v>
      </c>
      <c r="AX22" s="92">
        <f>新业务利率假设!J21</f>
        <v>3.3000000000000003</v>
      </c>
      <c r="AY22" s="92">
        <f>新业务利率假设!K21</f>
        <v>3.3000000000000003</v>
      </c>
      <c r="AZ22" s="92">
        <f>新业务利率假设!L21</f>
        <v>3.3000000000000003</v>
      </c>
      <c r="BA22" s="92">
        <f>新业务利率假设!M21</f>
        <v>3.3000000000000003</v>
      </c>
      <c r="BB22" s="92">
        <f>新业务利率假设!N21</f>
        <v>3.3000000000000003</v>
      </c>
      <c r="BC22" s="92">
        <f>新业务利率假设!O21</f>
        <v>3.3000000000000003</v>
      </c>
      <c r="BD22" s="92">
        <f>新业务利率假设!P21</f>
        <v>0</v>
      </c>
      <c r="BE22" s="92">
        <f>新业务利率假设!Q21</f>
        <v>0</v>
      </c>
      <c r="BF22" s="92">
        <f>新业务利率假设!R21</f>
        <v>0</v>
      </c>
      <c r="BG22" s="92">
        <f>新业务利率假设!S21</f>
        <v>0</v>
      </c>
      <c r="BH22" s="92">
        <f>新业务利率假设!T21</f>
        <v>0</v>
      </c>
      <c r="BI22" s="92">
        <f>新业务利率假设!U21</f>
        <v>0</v>
      </c>
      <c r="BJ22" s="92">
        <f>新业务利率假设!V21</f>
        <v>0</v>
      </c>
      <c r="BK22" s="92">
        <f>新业务利率假设!W21</f>
        <v>0</v>
      </c>
      <c r="BL22" s="92">
        <f>新业务利率假设!X21</f>
        <v>0</v>
      </c>
      <c r="BM22" s="92">
        <f>新业务利率假设!Y21</f>
        <v>0</v>
      </c>
      <c r="BN22" s="92">
        <f>新业务利率假设!Z21</f>
        <v>0</v>
      </c>
      <c r="BO22" s="92">
        <f>新业务利率假设!AA21</f>
        <v>0</v>
      </c>
      <c r="BP22" s="92">
        <f>新业务利率假设!AB21</f>
        <v>0</v>
      </c>
      <c r="BQ22" s="92">
        <f>新业务利率假设!AC21</f>
        <v>0</v>
      </c>
      <c r="BR22" s="92">
        <f>新业务利率假设!AD21</f>
        <v>0</v>
      </c>
      <c r="BS22" s="92">
        <f>新业务利率假设!AE21</f>
        <v>0</v>
      </c>
      <c r="BT22" s="92">
        <f>新业务利率假设!AF21</f>
        <v>0</v>
      </c>
      <c r="BU22" s="92">
        <f>新业务利率假设!AG21</f>
        <v>0</v>
      </c>
      <c r="BV22" s="92">
        <f>新业务利率假设!AH21</f>
        <v>0</v>
      </c>
      <c r="BW22" s="92">
        <f>新业务利率假设!AI21</f>
        <v>0</v>
      </c>
      <c r="BX22" s="92">
        <f>新业务利率假设!AJ21</f>
        <v>0</v>
      </c>
      <c r="BY22" s="92">
        <f>新业务利率假设!AK21</f>
        <v>0</v>
      </c>
      <c r="BZ22" s="92">
        <f>新业务利率假设!AL21</f>
        <v>0</v>
      </c>
      <c r="CA22" s="92">
        <f>新业务利率假设!AM21</f>
        <v>0</v>
      </c>
      <c r="CB22" s="92">
        <f>新业务利率假设!AN21</f>
        <v>0</v>
      </c>
      <c r="CC22" s="92">
        <f>新业务利率假设!AO21</f>
        <v>0</v>
      </c>
      <c r="CD22" s="92">
        <f>新业务利率假设!AP21</f>
        <v>0</v>
      </c>
      <c r="CF22" s="92">
        <f>B22*AQ22/100/12*0.5</f>
        <v>3.3318600632041104E-2</v>
      </c>
      <c r="CG22" s="92">
        <f>C22*AR22/100/12*0.5+SUMPRODUCT($B22:B22,$AQ22:AQ22)/100/12</f>
        <v>7.3512201264082214E-2</v>
      </c>
      <c r="CH22" s="92">
        <f>D22*AS22/100/12*0.5+SUMPRODUCT($B22:C22,$AQ22:AR22)/100/12</f>
        <v>8.0387201264082206E-2</v>
      </c>
      <c r="CI22" s="92">
        <f>E22*AT22/100/12*0.5+SUMPRODUCT($B22:D22,$AQ22:AS22)/100/12</f>
        <v>8.0387201264082206E-2</v>
      </c>
      <c r="CJ22" s="92">
        <f>F22*AU22/100/12*0.5+SUMPRODUCT($B22:E22,$AQ22:AT22)/100/12</f>
        <v>8.0387201264082206E-2</v>
      </c>
      <c r="CK22" s="92">
        <f>G22*AV22/100/12*0.5+SUMPRODUCT($B22:F22,$AQ22:AU22)/100/12</f>
        <v>8.0387201264082206E-2</v>
      </c>
      <c r="CL22" s="92">
        <f>H22*AW22/100/12*0.5+SUMPRODUCT($B22:G22,$AQ22:AV22)/100/12</f>
        <v>8.0387201264082206E-2</v>
      </c>
      <c r="CM22" s="92">
        <f>I22*AX22/100/12*0.5+SUMPRODUCT($B22:H22,$AQ22:AW22)/100/12</f>
        <v>8.0387201264082206E-2</v>
      </c>
      <c r="CN22" s="92">
        <f>J22*AY22/100/12*0.5+SUMPRODUCT($B22:I22,$AQ22:AX22)/100/12</f>
        <v>0.1078872012640822</v>
      </c>
      <c r="CO22" s="92">
        <f>K22*AZ22/100/12*0.5+SUMPRODUCT($B22:J22,$AQ22:AY22)/100/12</f>
        <v>0.13538720126408221</v>
      </c>
      <c r="CP22" s="92">
        <f>L22*BA22/100/12*0.5+SUMPRODUCT($B22:K22,$AQ22:AZ22)/100/12</f>
        <v>0.13538720126408221</v>
      </c>
      <c r="CQ22" s="92">
        <f>M22*BB22/100/12*0.5+SUMPRODUCT($B22:L22,$AQ22:BA22)/100/12</f>
        <v>0.13538720126408221</v>
      </c>
      <c r="CR22" s="92">
        <f>N22*BC22/100/12*0.5+SUMPRODUCT($B22:M22,$AQ22:BB22)/100/12</f>
        <v>0.13538720126408221</v>
      </c>
      <c r="CS22" s="92">
        <f>O22*BD22/100/12*0.5+SUMPRODUCT($B22:N22,$AQ22:BC22)/100/12</f>
        <v>0.13538720126408221</v>
      </c>
      <c r="CT22" s="92">
        <f>P22*BE22/100/12*0.5+SUMPRODUCT($B22:O22,$AQ22:BD22)/100/12</f>
        <v>0.13538720126408221</v>
      </c>
      <c r="CU22" s="92">
        <f>Q22*BF22/100/12*0.5+SUMPRODUCT($B22:P22,$AQ22:BE22)/100/12</f>
        <v>0.13538720126408221</v>
      </c>
      <c r="CV22" s="92">
        <f>R22*BG22/100/12*0.5+SUMPRODUCT($B22:Q22,$AQ22:BF22)/100/12</f>
        <v>0.13538720126408221</v>
      </c>
      <c r="CW22" s="92">
        <f>S22*BH22/100/12*0.5+SUMPRODUCT($B22:R22,$AQ22:BG22)/100/12</f>
        <v>0.13538720126408221</v>
      </c>
      <c r="CX22" s="92">
        <f>T22*BI22/100/12*0.5+SUMPRODUCT($B22:S22,$AQ22:BH22)/100/12</f>
        <v>0.13538720126408221</v>
      </c>
      <c r="CY22" s="92">
        <f>U22*BJ22/100/12*0.5+SUMPRODUCT($B22:T22,$AQ22:BI22)/100/12</f>
        <v>0.13538720126408221</v>
      </c>
      <c r="CZ22" s="92">
        <f>V22*BK22/100/12*0.5+SUMPRODUCT($B22:U22,$AQ22:BJ22)/100/12</f>
        <v>0.13538720126408221</v>
      </c>
      <c r="DA22" s="92">
        <f>W22*BL22/100/12*0.5+SUMPRODUCT($B22:V22,$AQ22:BK22)/100/12</f>
        <v>0.13538720126408221</v>
      </c>
      <c r="DB22" s="92">
        <f>X22*BM22/100/12*0.5+SUMPRODUCT($B22:W22,$AQ22:BL22)/100/12</f>
        <v>0.13538720126408221</v>
      </c>
      <c r="DC22" s="92">
        <f>Y22*BN22/100/12*0.5+SUMPRODUCT($B22:X22,$AQ22:BM22)/100/12</f>
        <v>0.13538720126408221</v>
      </c>
      <c r="DD22" s="92">
        <f>Z22*BO22/100/12*0.5+SUMPRODUCT($B22:Y22,$AQ22:BN22)/100/12</f>
        <v>0.13538720126408221</v>
      </c>
      <c r="DE22" s="92">
        <f>AA22*BP22/100/12*0.5+SUMPRODUCT($B22:Z22,$AQ22:BO22)/100/12</f>
        <v>0.13538720126408221</v>
      </c>
      <c r="DF22" s="92">
        <f>AB22*BQ22/100/12*0.5+SUMPRODUCT($B22:AA22,$AQ22:BP22)/100/12</f>
        <v>0.13538720126408221</v>
      </c>
      <c r="DG22" s="92">
        <f>AC22*BR22/100/12*0.5+SUMPRODUCT($B22:AB22,$AQ22:BQ22)/100/12</f>
        <v>0.13538720126408221</v>
      </c>
      <c r="DH22" s="92">
        <f>AD22*BS22/100/12*0.5+SUMPRODUCT($B22:AC22,$AQ22:BR22)/100/12</f>
        <v>0.13538720126408221</v>
      </c>
      <c r="DI22" s="92">
        <f>AE22*BT22/100/12*0.5+SUMPRODUCT($B22:AD22,$AQ22:BS22)/100/12</f>
        <v>0.13538720126408221</v>
      </c>
      <c r="DJ22" s="92">
        <f>AF22*BU22/100/12*0.5+SUMPRODUCT($B22:AE22,$AQ22:BT22)/100/12</f>
        <v>0.13538720126408221</v>
      </c>
      <c r="DK22" s="92">
        <f>AG22*BV22/100/12*0.5+SUMPRODUCT($B22:AF22,$AQ22:BU22)/100/12</f>
        <v>0.13538720126408221</v>
      </c>
      <c r="DL22" s="92">
        <f>AH22*BW22/100/12*0.5+SUMPRODUCT($B22:AG22,$AQ22:BV22)/100/12</f>
        <v>0.13538720126408221</v>
      </c>
      <c r="DM22" s="92">
        <f>AI22*BX22/100/12*0.5+SUMPRODUCT($B22:AH22,$AQ22:BW22)/100/12</f>
        <v>0.13538720126408221</v>
      </c>
      <c r="DN22" s="92">
        <f>AJ22*BY22/100/12*0.5+SUMPRODUCT($B22:AI22,$AQ22:BX22)/100/12</f>
        <v>0.13538720126408221</v>
      </c>
      <c r="DO22" s="92">
        <f>AK22*BZ22/100/12*0.5+SUMPRODUCT($B22:AJ22,$AQ22:BY22)/100/12</f>
        <v>0.13538720126408221</v>
      </c>
      <c r="DP22" s="92">
        <f>AL22*CA22/100/12*0.5+SUMPRODUCT($B22:AK22,$AQ22:BZ22)/100/12</f>
        <v>0.13538720126408221</v>
      </c>
      <c r="DQ22" s="92">
        <f>AM22*CB22/100/12*0.5+SUMPRODUCT($B22:AL22,$AQ22:CA22)/100/12</f>
        <v>0.13538720126408221</v>
      </c>
      <c r="DR22" s="92">
        <f>AN22*CC22/100/12*0.5+SUMPRODUCT($B22:AM22,$AQ22:CB22)/100/12</f>
        <v>0.13538720126408221</v>
      </c>
      <c r="DS22" s="92">
        <f>AO22*CD22/100/12*0.5+SUMPRODUCT($B22:AN22,$AQ22:CC22)/100/12</f>
        <v>0.13538720126408221</v>
      </c>
    </row>
    <row r="23" spans="1:123" ht="16.5">
      <c r="A23" s="55" t="str">
        <f>存量业务到期结构!B22</f>
        <v>存放同业和其他金融机构款项 活期</v>
      </c>
      <c r="B23" s="92">
        <f>业务毛增量_基准情景!C22</f>
        <v>-21.961747493175423</v>
      </c>
      <c r="C23" s="92">
        <f>业务毛增量_基准情景!D22</f>
        <v>0</v>
      </c>
      <c r="D23" s="92">
        <f>业务毛增量_基准情景!E22</f>
        <v>0</v>
      </c>
      <c r="E23" s="92">
        <f>业务毛增量_基准情景!F22</f>
        <v>0</v>
      </c>
      <c r="F23" s="92">
        <f>业务毛增量_基准情景!G22</f>
        <v>0</v>
      </c>
      <c r="G23" s="92">
        <f>业务毛增量_基准情景!H22</f>
        <v>0</v>
      </c>
      <c r="H23" s="92">
        <f>业务毛增量_基准情景!I22</f>
        <v>0</v>
      </c>
      <c r="I23" s="92">
        <f>业务毛增量_基准情景!J22</f>
        <v>0</v>
      </c>
      <c r="J23" s="92">
        <f>业务毛增量_基准情景!K22</f>
        <v>0</v>
      </c>
      <c r="K23" s="92">
        <f>业务毛增量_基准情景!L22</f>
        <v>0</v>
      </c>
      <c r="L23" s="92">
        <f>业务毛增量_基准情景!M22</f>
        <v>0</v>
      </c>
      <c r="M23" s="92">
        <f>业务毛增量_基准情景!N22</f>
        <v>0</v>
      </c>
      <c r="N23" s="92">
        <f>业务毛增量_基准情景!O22</f>
        <v>0</v>
      </c>
      <c r="O23" s="92">
        <f>业务毛增量_基准情景!P22</f>
        <v>0</v>
      </c>
      <c r="P23" s="92">
        <f>业务毛增量_基准情景!Q22</f>
        <v>0</v>
      </c>
      <c r="Q23" s="92">
        <f>业务毛增量_基准情景!R22</f>
        <v>0</v>
      </c>
      <c r="R23" s="92">
        <f>业务毛增量_基准情景!S22</f>
        <v>0</v>
      </c>
      <c r="S23" s="92">
        <f>业务毛增量_基准情景!T22</f>
        <v>0</v>
      </c>
      <c r="T23" s="92">
        <f>业务毛增量_基准情景!U22</f>
        <v>0</v>
      </c>
      <c r="U23" s="92">
        <f>业务毛增量_基准情景!V22</f>
        <v>0</v>
      </c>
      <c r="V23" s="92">
        <f>业务毛增量_基准情景!W22</f>
        <v>0</v>
      </c>
      <c r="W23" s="92">
        <f>业务毛增量_基准情景!X22</f>
        <v>0</v>
      </c>
      <c r="X23" s="92">
        <f>业务毛增量_基准情景!Y22</f>
        <v>0</v>
      </c>
      <c r="Y23" s="92">
        <f>业务毛增量_基准情景!Z22</f>
        <v>0</v>
      </c>
      <c r="Z23" s="92">
        <f>业务毛增量_基准情景!AA22</f>
        <v>0</v>
      </c>
      <c r="AA23" s="92">
        <f>业务毛增量_基准情景!AB22</f>
        <v>0</v>
      </c>
      <c r="AB23" s="92">
        <f>业务毛增量_基准情景!AC22</f>
        <v>0</v>
      </c>
      <c r="AC23" s="92">
        <f>业务毛增量_基准情景!AD22</f>
        <v>0</v>
      </c>
      <c r="AD23" s="92">
        <f>业务毛增量_基准情景!AE22</f>
        <v>0</v>
      </c>
      <c r="AE23" s="92">
        <f>业务毛增量_基准情景!AF22</f>
        <v>0</v>
      </c>
      <c r="AF23" s="92">
        <f>业务毛增量_基准情景!AG22</f>
        <v>0</v>
      </c>
      <c r="AG23" s="92">
        <f>业务毛增量_基准情景!AH22</f>
        <v>0</v>
      </c>
      <c r="AH23" s="92">
        <f>业务毛增量_基准情景!AI22</f>
        <v>0</v>
      </c>
      <c r="AI23" s="92">
        <f>业务毛增量_基准情景!AJ22</f>
        <v>0</v>
      </c>
      <c r="AJ23" s="92">
        <f>业务毛增量_基准情景!AK22</f>
        <v>0</v>
      </c>
      <c r="AK23" s="92">
        <f>业务毛增量_基准情景!AL22</f>
        <v>0</v>
      </c>
      <c r="AL23" s="92">
        <f>业务毛增量_基准情景!AM22</f>
        <v>0</v>
      </c>
      <c r="AM23" s="92">
        <f>业务毛增量_基准情景!AN22</f>
        <v>0</v>
      </c>
      <c r="AN23" s="92">
        <f>业务毛增量_基准情景!AO22</f>
        <v>0</v>
      </c>
      <c r="AO23" s="92">
        <f>业务毛增量_基准情景!AP22</f>
        <v>0</v>
      </c>
      <c r="AQ23" s="92">
        <f>新业务利率假设!C22</f>
        <v>1.5</v>
      </c>
      <c r="AR23" s="92">
        <f>新业务利率假设!D22</f>
        <v>1.5</v>
      </c>
      <c r="AS23" s="92">
        <f>新业务利率假设!E22</f>
        <v>1.5</v>
      </c>
      <c r="AT23" s="92">
        <f>新业务利率假设!F22</f>
        <v>1.5</v>
      </c>
      <c r="AU23" s="92">
        <f>新业务利率假设!G22</f>
        <v>1.5</v>
      </c>
      <c r="AV23" s="92">
        <f>新业务利率假设!H22</f>
        <v>1.5</v>
      </c>
      <c r="AW23" s="92">
        <f>新业务利率假设!I22</f>
        <v>1.5</v>
      </c>
      <c r="AX23" s="92">
        <f>新业务利率假设!J22</f>
        <v>1.5</v>
      </c>
      <c r="AY23" s="92">
        <f>新业务利率假设!K22</f>
        <v>1.5</v>
      </c>
      <c r="AZ23" s="92">
        <f>新业务利率假设!L22</f>
        <v>1.5</v>
      </c>
      <c r="BA23" s="92">
        <f>新业务利率假设!M22</f>
        <v>1.5</v>
      </c>
      <c r="BB23" s="92">
        <f>新业务利率假设!N22</f>
        <v>1.5</v>
      </c>
      <c r="BC23" s="92">
        <f>新业务利率假设!O22</f>
        <v>1.5</v>
      </c>
      <c r="BD23" s="92">
        <f>新业务利率假设!P22</f>
        <v>0</v>
      </c>
      <c r="BE23" s="92">
        <f>新业务利率假设!Q22</f>
        <v>0</v>
      </c>
      <c r="BF23" s="92">
        <f>新业务利率假设!R22</f>
        <v>0</v>
      </c>
      <c r="BG23" s="92">
        <f>新业务利率假设!S22</f>
        <v>0</v>
      </c>
      <c r="BH23" s="92">
        <f>新业务利率假设!T22</f>
        <v>0</v>
      </c>
      <c r="BI23" s="92">
        <f>新业务利率假设!U22</f>
        <v>0</v>
      </c>
      <c r="BJ23" s="92">
        <f>新业务利率假设!V22</f>
        <v>0</v>
      </c>
      <c r="BK23" s="92">
        <f>新业务利率假设!W22</f>
        <v>0</v>
      </c>
      <c r="BL23" s="92">
        <f>新业务利率假设!X22</f>
        <v>0</v>
      </c>
      <c r="BM23" s="92">
        <f>新业务利率假设!Y22</f>
        <v>0</v>
      </c>
      <c r="BN23" s="92">
        <f>新业务利率假设!Z22</f>
        <v>0</v>
      </c>
      <c r="BO23" s="92">
        <f>新业务利率假设!AA22</f>
        <v>0</v>
      </c>
      <c r="BP23" s="92">
        <f>新业务利率假设!AB22</f>
        <v>0</v>
      </c>
      <c r="BQ23" s="92">
        <f>新业务利率假设!AC22</f>
        <v>0</v>
      </c>
      <c r="BR23" s="92">
        <f>新业务利率假设!AD22</f>
        <v>0</v>
      </c>
      <c r="BS23" s="92">
        <f>新业务利率假设!AE22</f>
        <v>0</v>
      </c>
      <c r="BT23" s="92">
        <f>新业务利率假设!AF22</f>
        <v>0</v>
      </c>
      <c r="BU23" s="92">
        <f>新业务利率假设!AG22</f>
        <v>0</v>
      </c>
      <c r="BV23" s="92">
        <f>新业务利率假设!AH22</f>
        <v>0</v>
      </c>
      <c r="BW23" s="92">
        <f>新业务利率假设!AI22</f>
        <v>0</v>
      </c>
      <c r="BX23" s="92">
        <f>新业务利率假设!AJ22</f>
        <v>0</v>
      </c>
      <c r="BY23" s="92">
        <f>新业务利率假设!AK22</f>
        <v>0</v>
      </c>
      <c r="BZ23" s="92">
        <f>新业务利率假设!AL22</f>
        <v>0</v>
      </c>
      <c r="CA23" s="92">
        <f>新业务利率假设!AM22</f>
        <v>0</v>
      </c>
      <c r="CB23" s="92">
        <f>新业务利率假设!AN22</f>
        <v>0</v>
      </c>
      <c r="CC23" s="92">
        <f>新业务利率假设!AO22</f>
        <v>0</v>
      </c>
      <c r="CD23" s="92">
        <f>新业务利率假设!AP22</f>
        <v>0</v>
      </c>
      <c r="CF23" s="92">
        <f>B23*AQ23/100/12*0.5</f>
        <v>-1.372609218323464E-2</v>
      </c>
      <c r="CG23" s="92">
        <f>C23*AR23/100/12*0.5+SUM($B23:B23)*AR23/100/12</f>
        <v>-2.745218436646928E-2</v>
      </c>
      <c r="CH23" s="92">
        <f>D23*AS23/100/12*0.5+SUM($B23:C23)*AS23/100/12</f>
        <v>-2.745218436646928E-2</v>
      </c>
      <c r="CI23" s="92">
        <f>E23*AT23/100/12*0.5+SUM($B23:D23)*AT23/100/12</f>
        <v>-2.745218436646928E-2</v>
      </c>
      <c r="CJ23" s="92">
        <f>F23*AU23/100/12*0.5+SUM($B23:E23)*AU23/100/12</f>
        <v>-2.745218436646928E-2</v>
      </c>
      <c r="CK23" s="92">
        <f>G23*AV23/100/12*0.5+SUM($B23:F23)*AV23/100/12</f>
        <v>-2.745218436646928E-2</v>
      </c>
      <c r="CL23" s="92">
        <f>H23*AW23/100/12*0.5+SUM($B23:G23)*AW23/100/12</f>
        <v>-2.745218436646928E-2</v>
      </c>
      <c r="CM23" s="92">
        <f>I23*AX23/100/12*0.5+SUM($B23:H23)*AX23/100/12</f>
        <v>-2.745218436646928E-2</v>
      </c>
      <c r="CN23" s="92">
        <f>J23*AY23/100/12*0.5+SUM($B23:I23)*AY23/100/12</f>
        <v>-2.745218436646928E-2</v>
      </c>
      <c r="CO23" s="92">
        <f>K23*AZ23/100/12*0.5+SUM($B23:J23)*AZ23/100/12</f>
        <v>-2.745218436646928E-2</v>
      </c>
      <c r="CP23" s="92">
        <f>L23*BA23/100/12*0.5+SUM($B23:K23)*BA23/100/12</f>
        <v>-2.745218436646928E-2</v>
      </c>
      <c r="CQ23" s="92">
        <f>M23*BB23/100/12*0.5+SUM($B23:L23)*BB23/100/12</f>
        <v>-2.745218436646928E-2</v>
      </c>
      <c r="CR23" s="92">
        <f>N23*BC23/100/12*0.5+SUM($B23:M23)*BC23/100/12</f>
        <v>-2.745218436646928E-2</v>
      </c>
      <c r="CS23" s="92">
        <f>O23*BD23/100/12*0.5+SUM($B23:N23)*BD23/100/12</f>
        <v>0</v>
      </c>
      <c r="CT23" s="92">
        <f>P23*BE23/100/12*0.5+SUM($B23:O23)*BE23/100/12</f>
        <v>0</v>
      </c>
      <c r="CU23" s="92">
        <f>Q23*BF23/100/12*0.5+SUM($B23:P23)*BF23/100/12</f>
        <v>0</v>
      </c>
      <c r="CV23" s="92">
        <f>R23*BG23/100/12*0.5+SUM($B23:Q23)*BG23/100/12</f>
        <v>0</v>
      </c>
      <c r="CW23" s="92">
        <f>S23*BH23/100/12*0.5+SUM($B23:R23)*BH23/100/12</f>
        <v>0</v>
      </c>
      <c r="CX23" s="92">
        <f>T23*BI23/100/12*0.5+SUM($B23:S23)*BI23/100/12</f>
        <v>0</v>
      </c>
      <c r="CY23" s="92">
        <f>U23*BJ23/100/12*0.5+SUM($B23:T23)*BJ23/100/12</f>
        <v>0</v>
      </c>
      <c r="CZ23" s="92">
        <f>V23*BK23/100/12*0.5+SUM($B23:U23)*BK23/100/12</f>
        <v>0</v>
      </c>
      <c r="DA23" s="92">
        <f>W23*BL23/100/12*0.5+SUM($B23:V23)*BL23/100/12</f>
        <v>0</v>
      </c>
      <c r="DB23" s="92">
        <f>X23*BM23/100/12*0.5+SUM($B23:W23)*BM23/100/12</f>
        <v>0</v>
      </c>
      <c r="DC23" s="92">
        <f>Y23*BN23/100/12*0.5+SUM($B23:X23)*BN23/100/12</f>
        <v>0</v>
      </c>
      <c r="DD23" s="92">
        <f>Z23*BO23/100/12*0.5+SUM($B23:Y23)*BO23/100/12</f>
        <v>0</v>
      </c>
      <c r="DE23" s="92">
        <f>AA23*BP23/100/12*0.5+SUM($B23:Z23)*BP23/100/12</f>
        <v>0</v>
      </c>
      <c r="DF23" s="92">
        <f>AB23*BQ23/100/12*0.5+SUM($B23:AA23)*BQ23/100/12</f>
        <v>0</v>
      </c>
      <c r="DG23" s="92">
        <f>AC23*BR23/100/12*0.5+SUM($B23:AB23)*BR23/100/12</f>
        <v>0</v>
      </c>
      <c r="DH23" s="92">
        <f>AD23*BS23/100/12*0.5+SUM($B23:AC23)*BS23/100/12</f>
        <v>0</v>
      </c>
      <c r="DI23" s="92">
        <f>AE23*BT23/100/12*0.5+SUM($B23:AD23)*BT23/100/12</f>
        <v>0</v>
      </c>
      <c r="DJ23" s="92">
        <f>AF23*BU23/100/12*0.5+SUM($B23:AE23)*BU23/100/12</f>
        <v>0</v>
      </c>
      <c r="DK23" s="92">
        <f>AG23*BV23/100/12*0.5+SUM($B23:AF23)*BV23/100/12</f>
        <v>0</v>
      </c>
      <c r="DL23" s="92">
        <f>AH23*BW23/100/12*0.5+SUM($B23:AG23)*BW23/100/12</f>
        <v>0</v>
      </c>
      <c r="DM23" s="92">
        <f>AI23*BX23/100/12*0.5+SUM($B23:AH23)*BX23/100/12</f>
        <v>0</v>
      </c>
      <c r="DN23" s="92">
        <f>AJ23*BY23/100/12*0.5+SUM($B23:AI23)*BY23/100/12</f>
        <v>0</v>
      </c>
      <c r="DO23" s="92">
        <f>AK23*BZ23/100/12*0.5+SUM($B23:AJ23)*BZ23/100/12</f>
        <v>0</v>
      </c>
      <c r="DP23" s="92">
        <f>AL23*CA23/100/12*0.5+SUM($B23:AK23)*CA23/100/12</f>
        <v>0</v>
      </c>
      <c r="DQ23" s="92">
        <f>AM23*CB23/100/12*0.5+SUM($B23:AL23)*CB23/100/12</f>
        <v>0</v>
      </c>
      <c r="DR23" s="92">
        <f>AN23*CC23/100/12*0.5+SUM($B23:AM23)*CC23/100/12</f>
        <v>0</v>
      </c>
      <c r="DS23" s="92">
        <f>AO23*CD23/100/12*0.5+SUM($B23:AN23)*CD23/100/12</f>
        <v>0</v>
      </c>
    </row>
    <row r="24" spans="1:123" ht="15">
      <c r="A24" s="140" t="str">
        <f>存量业务到期结构!B23</f>
        <v>拆出资金</v>
      </c>
      <c r="B24" s="92">
        <f>业务毛增量_基准情景!C23</f>
        <v>1282.0982674169002</v>
      </c>
      <c r="C24" s="92">
        <f>业务毛增量_基准情景!D23</f>
        <v>183.5</v>
      </c>
      <c r="D24" s="92">
        <f>业务毛增量_基准情景!E23</f>
        <v>68.5</v>
      </c>
      <c r="E24" s="92">
        <f>业务毛增量_基准情景!F23</f>
        <v>42.745800000000003</v>
      </c>
      <c r="F24" s="92">
        <f>业务毛增量_基准情景!G23</f>
        <v>42.5</v>
      </c>
      <c r="G24" s="92">
        <f>业务毛增量_基准情景!H23</f>
        <v>53</v>
      </c>
      <c r="H24" s="92">
        <f>业务毛增量_基准情景!I23</f>
        <v>56.245800000000003</v>
      </c>
      <c r="I24" s="92">
        <f>业务毛增量_基准情景!J23</f>
        <v>117.9162</v>
      </c>
      <c r="J24" s="92">
        <f>业务毛增量_基准情景!K23</f>
        <v>6</v>
      </c>
      <c r="K24" s="92">
        <f>业务毛增量_基准情景!L23</f>
        <v>7.2587245400000002</v>
      </c>
      <c r="L24" s="92">
        <f>业务毛增量_基准情景!M23</f>
        <v>54.07</v>
      </c>
      <c r="M24" s="92">
        <f>业务毛增量_基准情景!N23</f>
        <v>7.9</v>
      </c>
      <c r="N24" s="92">
        <f>业务毛增量_基准情景!O23</f>
        <v>0</v>
      </c>
      <c r="O24" s="92">
        <f>业务毛增量_基准情景!P23</f>
        <v>0</v>
      </c>
      <c r="P24" s="92">
        <f>业务毛增量_基准情景!Q23</f>
        <v>0</v>
      </c>
      <c r="Q24" s="92">
        <f>业务毛增量_基准情景!R23</f>
        <v>0</v>
      </c>
      <c r="R24" s="92">
        <f>业务毛增量_基准情景!S23</f>
        <v>0</v>
      </c>
      <c r="S24" s="92">
        <f>业务毛增量_基准情景!T23</f>
        <v>0</v>
      </c>
      <c r="T24" s="92">
        <f>业务毛增量_基准情景!U23</f>
        <v>0</v>
      </c>
      <c r="U24" s="92">
        <f>业务毛增量_基准情景!V23</f>
        <v>0</v>
      </c>
      <c r="V24" s="92">
        <f>业务毛增量_基准情景!W23</f>
        <v>0</v>
      </c>
      <c r="W24" s="92">
        <f>业务毛增量_基准情景!X23</f>
        <v>0</v>
      </c>
      <c r="X24" s="92">
        <f>业务毛增量_基准情景!Y23</f>
        <v>0</v>
      </c>
      <c r="Y24" s="92">
        <f>业务毛增量_基准情景!Z23</f>
        <v>0</v>
      </c>
      <c r="Z24" s="92">
        <f>业务毛增量_基准情景!AA23</f>
        <v>0</v>
      </c>
      <c r="AA24" s="92">
        <f>业务毛增量_基准情景!AB23</f>
        <v>0</v>
      </c>
      <c r="AB24" s="92">
        <f>业务毛增量_基准情景!AC23</f>
        <v>0</v>
      </c>
      <c r="AC24" s="92">
        <f>业务毛增量_基准情景!AD23</f>
        <v>0</v>
      </c>
      <c r="AD24" s="92">
        <f>业务毛增量_基准情景!AE23</f>
        <v>0</v>
      </c>
      <c r="AE24" s="92">
        <f>业务毛增量_基准情景!AF23</f>
        <v>0</v>
      </c>
      <c r="AF24" s="92">
        <f>业务毛增量_基准情景!AG23</f>
        <v>0</v>
      </c>
      <c r="AG24" s="92">
        <f>业务毛增量_基准情景!AH23</f>
        <v>0</v>
      </c>
      <c r="AH24" s="92">
        <f>业务毛增量_基准情景!AI23</f>
        <v>0</v>
      </c>
      <c r="AI24" s="92">
        <f>业务毛增量_基准情景!AJ23</f>
        <v>0</v>
      </c>
      <c r="AJ24" s="92">
        <f>业务毛增量_基准情景!AK23</f>
        <v>0</v>
      </c>
      <c r="AK24" s="92">
        <f>业务毛增量_基准情景!AL23</f>
        <v>0</v>
      </c>
      <c r="AL24" s="92">
        <f>业务毛增量_基准情景!AM23</f>
        <v>0</v>
      </c>
      <c r="AM24" s="92">
        <f>业务毛增量_基准情景!AN23</f>
        <v>0</v>
      </c>
      <c r="AN24" s="92">
        <f>业务毛增量_基准情景!AO23</f>
        <v>0</v>
      </c>
      <c r="AO24" s="92">
        <f>业务毛增量_基准情景!AP23</f>
        <v>0</v>
      </c>
      <c r="AQ24" s="92">
        <f>新业务利率假设!C23</f>
        <v>3.8</v>
      </c>
      <c r="AR24" s="92">
        <f>新业务利率假设!D23</f>
        <v>3.8</v>
      </c>
      <c r="AS24" s="92">
        <f>新业务利率假设!E23</f>
        <v>3.8</v>
      </c>
      <c r="AT24" s="92">
        <f>新业务利率假设!F23</f>
        <v>3.8</v>
      </c>
      <c r="AU24" s="92">
        <f>新业务利率假设!G23</f>
        <v>3.8</v>
      </c>
      <c r="AV24" s="92">
        <f>新业务利率假设!H23</f>
        <v>3.8</v>
      </c>
      <c r="AW24" s="92">
        <f>新业务利率假设!I23</f>
        <v>3.8</v>
      </c>
      <c r="AX24" s="92">
        <f>新业务利率假设!J23</f>
        <v>3.8</v>
      </c>
      <c r="AY24" s="92">
        <f>新业务利率假设!K23</f>
        <v>3.8</v>
      </c>
      <c r="AZ24" s="92">
        <f>新业务利率假设!L23</f>
        <v>3.8</v>
      </c>
      <c r="BA24" s="92">
        <f>新业务利率假设!M23</f>
        <v>3.8</v>
      </c>
      <c r="BB24" s="92">
        <f>新业务利率假设!N23</f>
        <v>3.8</v>
      </c>
      <c r="BC24" s="92">
        <f>新业务利率假设!O23</f>
        <v>3.8</v>
      </c>
      <c r="BD24" s="92">
        <f>新业务利率假设!P23</f>
        <v>0</v>
      </c>
      <c r="BE24" s="92">
        <f>新业务利率假设!Q23</f>
        <v>0</v>
      </c>
      <c r="BF24" s="92">
        <f>新业务利率假设!R23</f>
        <v>0</v>
      </c>
      <c r="BG24" s="92">
        <f>新业务利率假设!S23</f>
        <v>0</v>
      </c>
      <c r="BH24" s="92">
        <f>新业务利率假设!T23</f>
        <v>0</v>
      </c>
      <c r="BI24" s="92">
        <f>新业务利率假设!U23</f>
        <v>0</v>
      </c>
      <c r="BJ24" s="92">
        <f>新业务利率假设!V23</f>
        <v>0</v>
      </c>
      <c r="BK24" s="92">
        <f>新业务利率假设!W23</f>
        <v>0</v>
      </c>
      <c r="BL24" s="92">
        <f>新业务利率假设!X23</f>
        <v>0</v>
      </c>
      <c r="BM24" s="92">
        <f>新业务利率假设!Y23</f>
        <v>0</v>
      </c>
      <c r="BN24" s="92">
        <f>新业务利率假设!Z23</f>
        <v>0</v>
      </c>
      <c r="BO24" s="92">
        <f>新业务利率假设!AA23</f>
        <v>0</v>
      </c>
      <c r="BP24" s="92">
        <f>新业务利率假设!AB23</f>
        <v>0</v>
      </c>
      <c r="BQ24" s="92">
        <f>新业务利率假设!AC23</f>
        <v>0</v>
      </c>
      <c r="BR24" s="92">
        <f>新业务利率假设!AD23</f>
        <v>0</v>
      </c>
      <c r="BS24" s="92">
        <f>新业务利率假设!AE23</f>
        <v>0</v>
      </c>
      <c r="BT24" s="92">
        <f>新业务利率假设!AF23</f>
        <v>0</v>
      </c>
      <c r="BU24" s="92">
        <f>新业务利率假设!AG23</f>
        <v>0</v>
      </c>
      <c r="BV24" s="92">
        <f>新业务利率假设!AH23</f>
        <v>0</v>
      </c>
      <c r="BW24" s="92">
        <f>新业务利率假设!AI23</f>
        <v>0</v>
      </c>
      <c r="BX24" s="92">
        <f>新业务利率假设!AJ23</f>
        <v>0</v>
      </c>
      <c r="BY24" s="92">
        <f>新业务利率假设!AK23</f>
        <v>0</v>
      </c>
      <c r="BZ24" s="92">
        <f>新业务利率假设!AL23</f>
        <v>0</v>
      </c>
      <c r="CA24" s="92">
        <f>新业务利率假设!AM23</f>
        <v>0</v>
      </c>
      <c r="CB24" s="92">
        <f>新业务利率假设!AN23</f>
        <v>0</v>
      </c>
      <c r="CC24" s="92">
        <f>新业务利率假设!AO23</f>
        <v>0</v>
      </c>
      <c r="CD24" s="92">
        <f>新业务利率假设!AP23</f>
        <v>0</v>
      </c>
      <c r="CF24" s="92">
        <f>B24*AQ24/100/12*0.5</f>
        <v>2.0299889234100919</v>
      </c>
      <c r="CG24" s="92">
        <f>C24*AR24/100/12*0.5+SUMPRODUCT($B24:B24,$AQ24:AQ24)/100/12</f>
        <v>4.3505195134868506</v>
      </c>
      <c r="CH24" s="92">
        <f>D24*AS24/100/12*0.5+SUMPRODUCT($B24:C24,$AQ24:AR24)/100/12</f>
        <v>4.7495195134868506</v>
      </c>
      <c r="CI24" s="92">
        <f>E24*AT24/100/12*0.5+SUMPRODUCT($B24:D24,$AQ24:AS24)/100/12</f>
        <v>4.925658696820185</v>
      </c>
      <c r="CJ24" s="92">
        <f>F24*AU24/100/12*0.5+SUMPRODUCT($B24:E24,$AQ24:AT24)/100/12</f>
        <v>5.0606312134868512</v>
      </c>
      <c r="CK24" s="92">
        <f>G24*AV24/100/12*0.5+SUMPRODUCT($B24:F24,$AQ24:AU24)/100/12</f>
        <v>5.2118395468201841</v>
      </c>
      <c r="CL24" s="92">
        <f>H24*AW24/100/12*0.5+SUMPRODUCT($B24:G24,$AQ24:AV24)/100/12</f>
        <v>5.3848120634868515</v>
      </c>
      <c r="CM24" s="92">
        <f>I24*AX24/100/12*0.5+SUMPRODUCT($B24:H24,$AQ24:AW24)/100/12</f>
        <v>5.6605685634868514</v>
      </c>
      <c r="CN24" s="92">
        <f>J24*AY24/100/12*0.5+SUMPRODUCT($B24:I24,$AQ24:AX24)/100/12</f>
        <v>5.8567692134868503</v>
      </c>
      <c r="CO24" s="92">
        <f>K24*AZ24/100/12*0.5+SUMPRODUCT($B24:J24,$AQ24:AY24)/100/12</f>
        <v>5.8777621940085183</v>
      </c>
      <c r="CP24" s="92">
        <f>L24*BA24/100/12*0.5+SUMPRODUCT($B24:K24,$AQ24:AZ24)/100/12</f>
        <v>5.9748660078635165</v>
      </c>
      <c r="CQ24" s="92">
        <f>M24*BB24/100/12*0.5+SUMPRODUCT($B24:L24,$AQ24:BA24)/100/12</f>
        <v>6.0729851745301842</v>
      </c>
      <c r="CR24" s="92">
        <f>N24*BC24/100/12*0.5+SUMPRODUCT($B24:M24,$AQ24:BB24)/100/12</f>
        <v>6.0854935078635179</v>
      </c>
      <c r="CS24" s="92">
        <f>O24*BD24/100/12*0.5+SUMPRODUCT($B24:N24,$AQ24:BC24)/100/12</f>
        <v>6.0854935078635179</v>
      </c>
      <c r="CT24" s="92">
        <f>P24*BE24/100/12*0.5+SUMPRODUCT($B24:O24,$AQ24:BD24)/100/12</f>
        <v>6.0854935078635179</v>
      </c>
      <c r="CU24" s="92">
        <f>Q24*BF24/100/12*0.5+SUMPRODUCT($B24:P24,$AQ24:BE24)/100/12</f>
        <v>6.0854935078635179</v>
      </c>
      <c r="CV24" s="92">
        <f>R24*BG24/100/12*0.5+SUMPRODUCT($B24:Q24,$AQ24:BF24)/100/12</f>
        <v>6.0854935078635179</v>
      </c>
      <c r="CW24" s="92">
        <f>S24*BH24/100/12*0.5+SUMPRODUCT($B24:R24,$AQ24:BG24)/100/12</f>
        <v>6.0854935078635179</v>
      </c>
      <c r="CX24" s="92">
        <f>T24*BI24/100/12*0.5+SUMPRODUCT($B24:S24,$AQ24:BH24)/100/12</f>
        <v>6.0854935078635179</v>
      </c>
      <c r="CY24" s="92">
        <f>U24*BJ24/100/12*0.5+SUMPRODUCT($B24:T24,$AQ24:BI24)/100/12</f>
        <v>6.0854935078635179</v>
      </c>
      <c r="CZ24" s="92">
        <f>V24*BK24/100/12*0.5+SUMPRODUCT($B24:U24,$AQ24:BJ24)/100/12</f>
        <v>6.0854935078635179</v>
      </c>
      <c r="DA24" s="92">
        <f>W24*BL24/100/12*0.5+SUMPRODUCT($B24:V24,$AQ24:BK24)/100/12</f>
        <v>6.0854935078635179</v>
      </c>
      <c r="DB24" s="92">
        <f>X24*BM24/100/12*0.5+SUMPRODUCT($B24:W24,$AQ24:BL24)/100/12</f>
        <v>6.0854935078635179</v>
      </c>
      <c r="DC24" s="92">
        <f>Y24*BN24/100/12*0.5+SUMPRODUCT($B24:X24,$AQ24:BM24)/100/12</f>
        <v>6.0854935078635179</v>
      </c>
      <c r="DD24" s="92">
        <f>Z24*BO24/100/12*0.5+SUMPRODUCT($B24:Y24,$AQ24:BN24)/100/12</f>
        <v>6.0854935078635179</v>
      </c>
      <c r="DE24" s="92">
        <f>AA24*BP24/100/12*0.5+SUMPRODUCT($B24:Z24,$AQ24:BO24)/100/12</f>
        <v>6.0854935078635179</v>
      </c>
      <c r="DF24" s="92">
        <f>AB24*BQ24/100/12*0.5+SUMPRODUCT($B24:AA24,$AQ24:BP24)/100/12</f>
        <v>6.0854935078635179</v>
      </c>
      <c r="DG24" s="92">
        <f>AC24*BR24/100/12*0.5+SUMPRODUCT($B24:AB24,$AQ24:BQ24)/100/12</f>
        <v>6.0854935078635179</v>
      </c>
      <c r="DH24" s="92">
        <f>AD24*BS24/100/12*0.5+SUMPRODUCT($B24:AC24,$AQ24:BR24)/100/12</f>
        <v>6.0854935078635179</v>
      </c>
      <c r="DI24" s="92">
        <f>AE24*BT24/100/12*0.5+SUMPRODUCT($B24:AD24,$AQ24:BS24)/100/12</f>
        <v>6.0854935078635179</v>
      </c>
      <c r="DJ24" s="92">
        <f>AF24*BU24/100/12*0.5+SUMPRODUCT($B24:AE24,$AQ24:BT24)/100/12</f>
        <v>6.0854935078635179</v>
      </c>
      <c r="DK24" s="92">
        <f>AG24*BV24/100/12*0.5+SUMPRODUCT($B24:AF24,$AQ24:BU24)/100/12</f>
        <v>6.0854935078635179</v>
      </c>
      <c r="DL24" s="92">
        <f>AH24*BW24/100/12*0.5+SUMPRODUCT($B24:AG24,$AQ24:BV24)/100/12</f>
        <v>6.0854935078635179</v>
      </c>
      <c r="DM24" s="92">
        <f>AI24*BX24/100/12*0.5+SUMPRODUCT($B24:AH24,$AQ24:BW24)/100/12</f>
        <v>6.0854935078635179</v>
      </c>
      <c r="DN24" s="92">
        <f>AJ24*BY24/100/12*0.5+SUMPRODUCT($B24:AI24,$AQ24:BX24)/100/12</f>
        <v>6.0854935078635179</v>
      </c>
      <c r="DO24" s="92">
        <f>AK24*BZ24/100/12*0.5+SUMPRODUCT($B24:AJ24,$AQ24:BY24)/100/12</f>
        <v>6.0854935078635179</v>
      </c>
      <c r="DP24" s="92">
        <f>AL24*CA24/100/12*0.5+SUMPRODUCT($B24:AK24,$AQ24:BZ24)/100/12</f>
        <v>6.0854935078635179</v>
      </c>
      <c r="DQ24" s="92">
        <f>AM24*CB24/100/12*0.5+SUMPRODUCT($B24:AL24,$AQ24:CA24)/100/12</f>
        <v>6.0854935078635179</v>
      </c>
      <c r="DR24" s="92">
        <f>AN24*CC24/100/12*0.5+SUMPRODUCT($B24:AM24,$AQ24:CB24)/100/12</f>
        <v>6.0854935078635179</v>
      </c>
      <c r="DS24" s="92">
        <f>AO24*CD24/100/12*0.5+SUMPRODUCT($B24:AN24,$AQ24:CC24)/100/12</f>
        <v>6.0854935078635179</v>
      </c>
    </row>
    <row r="25" spans="1:123" ht="15">
      <c r="A25" s="15" t="str">
        <f>存量业务到期结构!B24</f>
        <v>买入返售金融资产</v>
      </c>
      <c r="B25" s="75"/>
      <c r="C25" s="75"/>
      <c r="D25" s="75"/>
      <c r="E25" s="75"/>
      <c r="F25" s="75"/>
      <c r="G25" s="75"/>
      <c r="H25" s="75"/>
      <c r="I25" s="75"/>
      <c r="J25" s="75"/>
      <c r="K25" s="75"/>
      <c r="L25" s="75"/>
      <c r="M25" s="75"/>
      <c r="N25" s="75"/>
      <c r="O25" s="75"/>
      <c r="P25" s="75"/>
      <c r="Q25" s="75"/>
      <c r="R25" s="75"/>
      <c r="S25" s="75"/>
      <c r="T25" s="75"/>
      <c r="U25" s="75"/>
      <c r="V25" s="75"/>
      <c r="W25" s="75"/>
      <c r="X25" s="75"/>
      <c r="Y25" s="75"/>
      <c r="Z25" s="75"/>
      <c r="AA25" s="75"/>
      <c r="AB25" s="75"/>
      <c r="AC25" s="75"/>
      <c r="AD25" s="75"/>
      <c r="AE25" s="75"/>
      <c r="AF25" s="75"/>
      <c r="AG25" s="75"/>
      <c r="AH25" s="75"/>
      <c r="AI25" s="75"/>
      <c r="AJ25" s="75"/>
      <c r="AK25" s="75"/>
      <c r="AL25" s="75"/>
      <c r="AM25" s="75"/>
      <c r="AN25" s="75"/>
      <c r="AO25" s="75"/>
      <c r="AQ25" s="75"/>
      <c r="AR25" s="75"/>
      <c r="AS25" s="75"/>
      <c r="AT25" s="75"/>
      <c r="AU25" s="75"/>
      <c r="AV25" s="75"/>
      <c r="AW25" s="75"/>
      <c r="AX25" s="75"/>
      <c r="AY25" s="75"/>
      <c r="AZ25" s="75"/>
      <c r="BA25" s="75"/>
      <c r="BB25" s="75"/>
      <c r="BC25" s="75"/>
      <c r="BD25" s="75"/>
      <c r="BE25" s="75"/>
      <c r="BF25" s="75"/>
      <c r="BG25" s="75"/>
      <c r="BH25" s="75"/>
      <c r="BI25" s="75"/>
      <c r="BJ25" s="75"/>
      <c r="BK25" s="75"/>
      <c r="BL25" s="75"/>
      <c r="BM25" s="75"/>
      <c r="BN25" s="75"/>
      <c r="BO25" s="75"/>
      <c r="BP25" s="75"/>
      <c r="BQ25" s="75"/>
      <c r="BR25" s="75"/>
      <c r="BS25" s="75"/>
      <c r="BT25" s="75"/>
      <c r="BU25" s="75"/>
      <c r="BV25" s="75"/>
      <c r="BW25" s="75"/>
      <c r="BX25" s="75"/>
      <c r="BY25" s="75"/>
      <c r="BZ25" s="75"/>
      <c r="CA25" s="75"/>
      <c r="CB25" s="75"/>
      <c r="CC25" s="75"/>
      <c r="CD25" s="75"/>
      <c r="CF25" s="75">
        <f>SUM(CF26:CF29)</f>
        <v>2.665261836234496</v>
      </c>
      <c r="CG25" s="75">
        <f t="shared" ref="CG25:DS25" si="6">SUM(CG26:CG29)</f>
        <v>5.1294233313954498</v>
      </c>
      <c r="CH25" s="75">
        <f t="shared" si="6"/>
        <v>4.9283229903219077</v>
      </c>
      <c r="CI25" s="75">
        <f t="shared" si="6"/>
        <v>4.8228396569885748</v>
      </c>
      <c r="CJ25" s="75">
        <f t="shared" si="6"/>
        <v>4.7173563236552409</v>
      </c>
      <c r="CK25" s="75">
        <f t="shared" si="6"/>
        <v>4.7173563236552409</v>
      </c>
      <c r="CL25" s="75">
        <f t="shared" si="6"/>
        <v>4.6109688236552406</v>
      </c>
      <c r="CM25" s="75">
        <f t="shared" si="6"/>
        <v>4.2903896569885749</v>
      </c>
      <c r="CN25" s="75">
        <f t="shared" si="6"/>
        <v>4.0761979903219077</v>
      </c>
      <c r="CO25" s="75">
        <f t="shared" si="6"/>
        <v>3.8607188236552417</v>
      </c>
      <c r="CP25" s="75">
        <f t="shared" si="6"/>
        <v>3.6452396569885748</v>
      </c>
      <c r="CQ25" s="75">
        <f t="shared" si="6"/>
        <v>3.6452396569885748</v>
      </c>
      <c r="CR25" s="75">
        <f t="shared" si="6"/>
        <v>3.3195209069885747</v>
      </c>
      <c r="CS25" s="75">
        <f t="shared" si="6"/>
        <v>2.9938021569885751</v>
      </c>
      <c r="CT25" s="75">
        <f t="shared" si="6"/>
        <v>2.9938021569885751</v>
      </c>
      <c r="CU25" s="75">
        <f t="shared" si="6"/>
        <v>2.9938021569885751</v>
      </c>
      <c r="CV25" s="75">
        <f t="shared" si="6"/>
        <v>2.9938021569885751</v>
      </c>
      <c r="CW25" s="75">
        <f t="shared" si="6"/>
        <v>2.9938021569885751</v>
      </c>
      <c r="CX25" s="75">
        <f t="shared" si="6"/>
        <v>2.9938021569885751</v>
      </c>
      <c r="CY25" s="75">
        <f t="shared" si="6"/>
        <v>2.9938021569885751</v>
      </c>
      <c r="CZ25" s="75">
        <f t="shared" si="6"/>
        <v>2.9938021569885751</v>
      </c>
      <c r="DA25" s="75">
        <f t="shared" si="6"/>
        <v>2.9938021569885751</v>
      </c>
      <c r="DB25" s="75">
        <f t="shared" si="6"/>
        <v>2.9938021569885751</v>
      </c>
      <c r="DC25" s="75">
        <f t="shared" si="6"/>
        <v>2.9938021569885751</v>
      </c>
      <c r="DD25" s="75">
        <f t="shared" si="6"/>
        <v>2.9938021569885751</v>
      </c>
      <c r="DE25" s="75">
        <f t="shared" si="6"/>
        <v>2.9938021569885751</v>
      </c>
      <c r="DF25" s="75">
        <f t="shared" si="6"/>
        <v>2.9938021569885751</v>
      </c>
      <c r="DG25" s="75">
        <f t="shared" si="6"/>
        <v>2.9938021569885751</v>
      </c>
      <c r="DH25" s="75">
        <f t="shared" si="6"/>
        <v>2.9938021569885751</v>
      </c>
      <c r="DI25" s="75">
        <f t="shared" si="6"/>
        <v>2.9938021569885751</v>
      </c>
      <c r="DJ25" s="75">
        <f t="shared" si="6"/>
        <v>2.9938021569885751</v>
      </c>
      <c r="DK25" s="75">
        <f t="shared" si="6"/>
        <v>2.9938021569885751</v>
      </c>
      <c r="DL25" s="75">
        <f t="shared" si="6"/>
        <v>2.9938021569885751</v>
      </c>
      <c r="DM25" s="75">
        <f t="shared" si="6"/>
        <v>2.9938021569885751</v>
      </c>
      <c r="DN25" s="75">
        <f t="shared" si="6"/>
        <v>2.9938021569885751</v>
      </c>
      <c r="DO25" s="75">
        <f t="shared" si="6"/>
        <v>2.9938021569885751</v>
      </c>
      <c r="DP25" s="75">
        <f t="shared" si="6"/>
        <v>2.9938021569885751</v>
      </c>
      <c r="DQ25" s="75">
        <f t="shared" si="6"/>
        <v>2.9938021569885751</v>
      </c>
      <c r="DR25" s="75">
        <f t="shared" si="6"/>
        <v>2.9938021569885751</v>
      </c>
      <c r="DS25" s="75">
        <f t="shared" si="6"/>
        <v>2.9938021569885751</v>
      </c>
    </row>
    <row r="26" spans="1:123" ht="16.5">
      <c r="A26" s="54" t="str">
        <f>存量业务到期结构!B25</f>
        <v>买入返售债券</v>
      </c>
      <c r="B26" s="92">
        <f>业务毛增量_基准情景!C25</f>
        <v>2464.6130930332997</v>
      </c>
      <c r="C26" s="92">
        <f>业务毛增量_基准情景!D25</f>
        <v>-248.36661000000001</v>
      </c>
      <c r="D26" s="92">
        <f>业务毛增量_基准情景!E25</f>
        <v>0</v>
      </c>
      <c r="E26" s="92">
        <f>业务毛增量_基准情景!F25</f>
        <v>-100</v>
      </c>
      <c r="F26" s="92">
        <f>业务毛增量_基准情景!G25</f>
        <v>0</v>
      </c>
      <c r="G26" s="92">
        <f>业务毛增量_基准情景!H25</f>
        <v>0</v>
      </c>
      <c r="H26" s="92">
        <f>业务毛增量_基准情景!I25</f>
        <v>-100</v>
      </c>
      <c r="I26" s="92">
        <f>业务毛增量_基准情景!J25</f>
        <v>-200</v>
      </c>
      <c r="J26" s="92">
        <f>业务毛增量_基准情景!K25</f>
        <v>0</v>
      </c>
      <c r="K26" s="92">
        <f>业务毛增量_基准情景!L25</f>
        <v>-200</v>
      </c>
      <c r="L26" s="92">
        <f>业务毛增量_基准情景!M25</f>
        <v>0</v>
      </c>
      <c r="M26" s="92">
        <f>业务毛增量_基准情景!N25</f>
        <v>0</v>
      </c>
      <c r="N26" s="92">
        <f>业务毛增量_基准情景!O25</f>
        <v>-300</v>
      </c>
      <c r="O26" s="92">
        <f>业务毛增量_基准情景!P25</f>
        <v>0</v>
      </c>
      <c r="P26" s="92">
        <f>业务毛增量_基准情景!Q25</f>
        <v>0</v>
      </c>
      <c r="Q26" s="92">
        <f>业务毛增量_基准情景!R25</f>
        <v>0</v>
      </c>
      <c r="R26" s="92">
        <f>业务毛增量_基准情景!S25</f>
        <v>0</v>
      </c>
      <c r="S26" s="92">
        <f>业务毛增量_基准情景!T25</f>
        <v>0</v>
      </c>
      <c r="T26" s="92">
        <f>业务毛增量_基准情景!U25</f>
        <v>0</v>
      </c>
      <c r="U26" s="92">
        <f>业务毛增量_基准情景!V25</f>
        <v>0</v>
      </c>
      <c r="V26" s="92">
        <f>业务毛增量_基准情景!W25</f>
        <v>0</v>
      </c>
      <c r="W26" s="92">
        <f>业务毛增量_基准情景!X25</f>
        <v>0</v>
      </c>
      <c r="X26" s="92">
        <f>业务毛增量_基准情景!Y25</f>
        <v>0</v>
      </c>
      <c r="Y26" s="92">
        <f>业务毛增量_基准情景!Z25</f>
        <v>0</v>
      </c>
      <c r="Z26" s="92">
        <f>业务毛增量_基准情景!AA25</f>
        <v>0</v>
      </c>
      <c r="AA26" s="92">
        <f>业务毛增量_基准情景!AB25</f>
        <v>0</v>
      </c>
      <c r="AB26" s="92">
        <f>业务毛增量_基准情景!AC25</f>
        <v>0</v>
      </c>
      <c r="AC26" s="92">
        <f>业务毛增量_基准情景!AD25</f>
        <v>0</v>
      </c>
      <c r="AD26" s="92">
        <f>业务毛增量_基准情景!AE25</f>
        <v>0</v>
      </c>
      <c r="AE26" s="92">
        <f>业务毛增量_基准情景!AF25</f>
        <v>0</v>
      </c>
      <c r="AF26" s="92">
        <f>业务毛增量_基准情景!AG25</f>
        <v>0</v>
      </c>
      <c r="AG26" s="92">
        <f>业务毛增量_基准情景!AH25</f>
        <v>0</v>
      </c>
      <c r="AH26" s="92">
        <f>业务毛增量_基准情景!AI25</f>
        <v>0</v>
      </c>
      <c r="AI26" s="92">
        <f>业务毛增量_基准情景!AJ25</f>
        <v>0</v>
      </c>
      <c r="AJ26" s="92">
        <f>业务毛增量_基准情景!AK25</f>
        <v>0</v>
      </c>
      <c r="AK26" s="92">
        <f>业务毛增量_基准情景!AL25</f>
        <v>0</v>
      </c>
      <c r="AL26" s="92">
        <f>业务毛增量_基准情景!AM25</f>
        <v>0</v>
      </c>
      <c r="AM26" s="92">
        <f>业务毛增量_基准情景!AN25</f>
        <v>0</v>
      </c>
      <c r="AN26" s="92">
        <f>业务毛增量_基准情景!AO25</f>
        <v>0</v>
      </c>
      <c r="AO26" s="92">
        <f>业务毛增量_基准情景!AP25</f>
        <v>0</v>
      </c>
      <c r="AQ26" s="92">
        <f>新业务利率假设!C25</f>
        <v>2.5390000000000006</v>
      </c>
      <c r="AR26" s="92">
        <f>新业务利率假设!D25</f>
        <v>2.5986500000000006</v>
      </c>
      <c r="AS26" s="92">
        <f>新业务利率假设!E25</f>
        <v>2.5469999999999997</v>
      </c>
      <c r="AT26" s="92">
        <f>新业务利率假设!F25</f>
        <v>2.5315999999999992</v>
      </c>
      <c r="AU26" s="92">
        <f>新业务利率假设!G25</f>
        <v>2.5288499999999998</v>
      </c>
      <c r="AV26" s="92">
        <f>新业务利率假设!H25</f>
        <v>2.5183000000000004</v>
      </c>
      <c r="AW26" s="92">
        <f>新业务利率假设!I25</f>
        <v>2.5533000000000006</v>
      </c>
      <c r="AX26" s="92">
        <f>新业务利率假设!J25</f>
        <v>2.5703000000000005</v>
      </c>
      <c r="AY26" s="92">
        <f>新业务利率假设!K25</f>
        <v>2.5553499999999998</v>
      </c>
      <c r="AZ26" s="92">
        <f>新业务利率假设!L25</f>
        <v>2.5857499999999995</v>
      </c>
      <c r="BA26" s="92">
        <f>新业务利率假设!M25</f>
        <v>2.5807500000000005</v>
      </c>
      <c r="BB26" s="92">
        <f>新业务利率假设!N25</f>
        <v>2.5693500000000005</v>
      </c>
      <c r="BC26" s="92">
        <f>新业务利率假设!O25</f>
        <v>2.60575</v>
      </c>
      <c r="BD26" s="92">
        <f>新业务利率假设!P25</f>
        <v>0</v>
      </c>
      <c r="BE26" s="92">
        <f>新业务利率假设!Q25</f>
        <v>0</v>
      </c>
      <c r="BF26" s="92">
        <f>新业务利率假设!R25</f>
        <v>0</v>
      </c>
      <c r="BG26" s="92">
        <f>新业务利率假设!S25</f>
        <v>0</v>
      </c>
      <c r="BH26" s="92">
        <f>新业务利率假设!T25</f>
        <v>0</v>
      </c>
      <c r="BI26" s="92">
        <f>新业务利率假设!U25</f>
        <v>0</v>
      </c>
      <c r="BJ26" s="92">
        <f>新业务利率假设!V25</f>
        <v>0</v>
      </c>
      <c r="BK26" s="92">
        <f>新业务利率假设!W25</f>
        <v>0</v>
      </c>
      <c r="BL26" s="92">
        <f>新业务利率假设!X25</f>
        <v>0</v>
      </c>
      <c r="BM26" s="92">
        <f>新业务利率假设!Y25</f>
        <v>0</v>
      </c>
      <c r="BN26" s="92">
        <f>新业务利率假设!Z25</f>
        <v>0</v>
      </c>
      <c r="BO26" s="92">
        <f>新业务利率假设!AA25</f>
        <v>0</v>
      </c>
      <c r="BP26" s="92">
        <f>新业务利率假设!AB25</f>
        <v>0</v>
      </c>
      <c r="BQ26" s="92">
        <f>新业务利率假设!AC25</f>
        <v>0</v>
      </c>
      <c r="BR26" s="92">
        <f>新业务利率假设!AD25</f>
        <v>0</v>
      </c>
      <c r="BS26" s="92">
        <f>新业务利率假设!AE25</f>
        <v>0</v>
      </c>
      <c r="BT26" s="92">
        <f>新业务利率假设!AF25</f>
        <v>0</v>
      </c>
      <c r="BU26" s="92">
        <f>新业务利率假设!AG25</f>
        <v>0</v>
      </c>
      <c r="BV26" s="92">
        <f>新业务利率假设!AH25</f>
        <v>0</v>
      </c>
      <c r="BW26" s="92">
        <f>新业务利率假设!AI25</f>
        <v>0</v>
      </c>
      <c r="BX26" s="92">
        <f>新业务利率假设!AJ25</f>
        <v>0</v>
      </c>
      <c r="BY26" s="92">
        <f>新业务利率假设!AK25</f>
        <v>0</v>
      </c>
      <c r="BZ26" s="92">
        <f>新业务利率假设!AL25</f>
        <v>0</v>
      </c>
      <c r="CA26" s="92">
        <f>新业务利率假设!AM25</f>
        <v>0</v>
      </c>
      <c r="CB26" s="92">
        <f>新业务利率假设!AN25</f>
        <v>0</v>
      </c>
      <c r="CC26" s="92">
        <f>新业务利率假设!AO25</f>
        <v>0</v>
      </c>
      <c r="CD26" s="92">
        <f>新业务利率假设!AP25</f>
        <v>0</v>
      </c>
      <c r="CF26" s="92">
        <f>B26*AQ26/100/12*0.5</f>
        <v>2.6073552680048127</v>
      </c>
      <c r="CG26" s="92">
        <f>C26*AR26/100/12*0.5+SUMPRODUCT($B26:B26,$AQ26:AQ26)/100/12</f>
        <v>4.9457864147277499</v>
      </c>
      <c r="CH26" s="92">
        <f>D26*AS26/100/12*0.5+SUMPRODUCT($B26:C26,$AQ26:AR26)/100/12</f>
        <v>4.6768622934458746</v>
      </c>
      <c r="CI26" s="92">
        <f>E26*AT26/100/12*0.5+SUMPRODUCT($B26:D26,$AQ26:AS26)/100/12</f>
        <v>4.5713789601125416</v>
      </c>
      <c r="CJ26" s="92">
        <f>F26*AU26/100/12*0.5+SUMPRODUCT($B26:E26,$AQ26:AT26)/100/12</f>
        <v>4.4658956267792078</v>
      </c>
      <c r="CK26" s="92">
        <f>G26*AV26/100/12*0.5+SUMPRODUCT($B26:F26,$AQ26:AU26)/100/12</f>
        <v>4.4658956267792078</v>
      </c>
      <c r="CL26" s="92">
        <f>H26*AW26/100/12*0.5+SUMPRODUCT($B26:G26,$AQ26:AV26)/100/12</f>
        <v>4.3595081267792075</v>
      </c>
      <c r="CM26" s="92">
        <f>I26*AX26/100/12*0.5+SUMPRODUCT($B26:H26,$AQ26:AW26)/100/12</f>
        <v>4.0389289601125418</v>
      </c>
      <c r="CN26" s="92">
        <f>J26*AY26/100/12*0.5+SUMPRODUCT($B26:I26,$AQ26:AX26)/100/12</f>
        <v>3.8247372934458745</v>
      </c>
      <c r="CO26" s="92">
        <f>K26*AZ26/100/12*0.5+SUMPRODUCT($B26:J26,$AQ26:AY26)/100/12</f>
        <v>3.6092581267792081</v>
      </c>
      <c r="CP26" s="92">
        <f>L26*BA26/100/12*0.5+SUMPRODUCT($B26:K26,$AQ26:AZ26)/100/12</f>
        <v>3.3937789601125412</v>
      </c>
      <c r="CQ26" s="92">
        <f>M26*BB26/100/12*0.5+SUMPRODUCT($B26:L26,$AQ26:BA26)/100/12</f>
        <v>3.3937789601125412</v>
      </c>
      <c r="CR26" s="92">
        <f>N26*BC26/100/12*0.5+SUMPRODUCT($B26:M26,$AQ26:BB26)/100/12</f>
        <v>3.0680602101125412</v>
      </c>
      <c r="CS26" s="92">
        <f>O26*BD26/100/12*0.5+SUMPRODUCT($B26:N26,$AQ26:BC26)/100/12</f>
        <v>2.7423414601125415</v>
      </c>
      <c r="CT26" s="92">
        <f>P26*BE26/100/12*0.5+SUMPRODUCT($B26:O26,$AQ26:BD26)/100/12</f>
        <v>2.7423414601125415</v>
      </c>
      <c r="CU26" s="92">
        <f>Q26*BF26/100/12*0.5+SUMPRODUCT($B26:P26,$AQ26:BE26)/100/12</f>
        <v>2.7423414601125415</v>
      </c>
      <c r="CV26" s="92">
        <f>R26*BG26/100/12*0.5+SUMPRODUCT($B26:Q26,$AQ26:BF26)/100/12</f>
        <v>2.7423414601125415</v>
      </c>
      <c r="CW26" s="92">
        <f>S26*BH26/100/12*0.5+SUMPRODUCT($B26:R26,$AQ26:BG26)/100/12</f>
        <v>2.7423414601125415</v>
      </c>
      <c r="CX26" s="92">
        <f>T26*BI26/100/12*0.5+SUMPRODUCT($B26:S26,$AQ26:BH26)/100/12</f>
        <v>2.7423414601125415</v>
      </c>
      <c r="CY26" s="92">
        <f>U26*BJ26/100/12*0.5+SUMPRODUCT($B26:T26,$AQ26:BI26)/100/12</f>
        <v>2.7423414601125415</v>
      </c>
      <c r="CZ26" s="92">
        <f>V26*BK26/100/12*0.5+SUMPRODUCT($B26:U26,$AQ26:BJ26)/100/12</f>
        <v>2.7423414601125415</v>
      </c>
      <c r="DA26" s="92">
        <f>W26*BL26/100/12*0.5+SUMPRODUCT($B26:V26,$AQ26:BK26)/100/12</f>
        <v>2.7423414601125415</v>
      </c>
      <c r="DB26" s="92">
        <f>X26*BM26/100/12*0.5+SUMPRODUCT($B26:W26,$AQ26:BL26)/100/12</f>
        <v>2.7423414601125415</v>
      </c>
      <c r="DC26" s="92">
        <f>Y26*BN26/100/12*0.5+SUMPRODUCT($B26:X26,$AQ26:BM26)/100/12</f>
        <v>2.7423414601125415</v>
      </c>
      <c r="DD26" s="92">
        <f>Z26*BO26/100/12*0.5+SUMPRODUCT($B26:Y26,$AQ26:BN26)/100/12</f>
        <v>2.7423414601125415</v>
      </c>
      <c r="DE26" s="92">
        <f>AA26*BP26/100/12*0.5+SUMPRODUCT($B26:Z26,$AQ26:BO26)/100/12</f>
        <v>2.7423414601125415</v>
      </c>
      <c r="DF26" s="92">
        <f>AB26*BQ26/100/12*0.5+SUMPRODUCT($B26:AA26,$AQ26:BP26)/100/12</f>
        <v>2.7423414601125415</v>
      </c>
      <c r="DG26" s="92">
        <f>AC26*BR26/100/12*0.5+SUMPRODUCT($B26:AB26,$AQ26:BQ26)/100/12</f>
        <v>2.7423414601125415</v>
      </c>
      <c r="DH26" s="92">
        <f>AD26*BS26/100/12*0.5+SUMPRODUCT($B26:AC26,$AQ26:BR26)/100/12</f>
        <v>2.7423414601125415</v>
      </c>
      <c r="DI26" s="92">
        <f>AE26*BT26/100/12*0.5+SUMPRODUCT($B26:AD26,$AQ26:BS26)/100/12</f>
        <v>2.7423414601125415</v>
      </c>
      <c r="DJ26" s="92">
        <f>AF26*BU26/100/12*0.5+SUMPRODUCT($B26:AE26,$AQ26:BT26)/100/12</f>
        <v>2.7423414601125415</v>
      </c>
      <c r="DK26" s="92">
        <f>AG26*BV26/100/12*0.5+SUMPRODUCT($B26:AF26,$AQ26:BU26)/100/12</f>
        <v>2.7423414601125415</v>
      </c>
      <c r="DL26" s="92">
        <f>AH26*BW26/100/12*0.5+SUMPRODUCT($B26:AG26,$AQ26:BV26)/100/12</f>
        <v>2.7423414601125415</v>
      </c>
      <c r="DM26" s="92">
        <f>AI26*BX26/100/12*0.5+SUMPRODUCT($B26:AH26,$AQ26:BW26)/100/12</f>
        <v>2.7423414601125415</v>
      </c>
      <c r="DN26" s="92">
        <f>AJ26*BY26/100/12*0.5+SUMPRODUCT($B26:AI26,$AQ26:BX26)/100/12</f>
        <v>2.7423414601125415</v>
      </c>
      <c r="DO26" s="92">
        <f>AK26*BZ26/100/12*0.5+SUMPRODUCT($B26:AJ26,$AQ26:BY26)/100/12</f>
        <v>2.7423414601125415</v>
      </c>
      <c r="DP26" s="92">
        <f>AL26*CA26/100/12*0.5+SUMPRODUCT($B26:AK26,$AQ26:BZ26)/100/12</f>
        <v>2.7423414601125415</v>
      </c>
      <c r="DQ26" s="92">
        <f>AM26*CB26/100/12*0.5+SUMPRODUCT($B26:AL26,$AQ26:CA26)/100/12</f>
        <v>2.7423414601125415</v>
      </c>
      <c r="DR26" s="92">
        <f>AN26*CC26/100/12*0.5+SUMPRODUCT($B26:AM26,$AQ26:CB26)/100/12</f>
        <v>2.7423414601125415</v>
      </c>
      <c r="DS26" s="92">
        <f>AO26*CD26/100/12*0.5+SUMPRODUCT($B26:AN26,$AQ26:CC26)/100/12</f>
        <v>2.7423414601125415</v>
      </c>
    </row>
    <row r="27" spans="1:123" ht="16.5">
      <c r="A27" s="54" t="str">
        <f>存量业务到期结构!B26</f>
        <v>买入返售贷款</v>
      </c>
      <c r="B27" s="92">
        <f>业务毛增量_基准情景!C26</f>
        <v>0</v>
      </c>
      <c r="C27" s="92">
        <f>业务毛增量_基准情景!D26</f>
        <v>0</v>
      </c>
      <c r="D27" s="92">
        <f>业务毛增量_基准情景!E26</f>
        <v>0</v>
      </c>
      <c r="E27" s="92">
        <f>业务毛增量_基准情景!F26</f>
        <v>0</v>
      </c>
      <c r="F27" s="92">
        <f>业务毛增量_基准情景!G26</f>
        <v>0</v>
      </c>
      <c r="G27" s="92">
        <f>业务毛增量_基准情景!H26</f>
        <v>0</v>
      </c>
      <c r="H27" s="92">
        <f>业务毛增量_基准情景!I26</f>
        <v>0</v>
      </c>
      <c r="I27" s="92">
        <f>业务毛增量_基准情景!J26</f>
        <v>0</v>
      </c>
      <c r="J27" s="92">
        <f>业务毛增量_基准情景!K26</f>
        <v>0</v>
      </c>
      <c r="K27" s="92">
        <f>业务毛增量_基准情景!L26</f>
        <v>0</v>
      </c>
      <c r="L27" s="92">
        <f>业务毛增量_基准情景!M26</f>
        <v>0</v>
      </c>
      <c r="M27" s="92">
        <f>业务毛增量_基准情景!N26</f>
        <v>0</v>
      </c>
      <c r="N27" s="92">
        <f>业务毛增量_基准情景!O26</f>
        <v>0</v>
      </c>
      <c r="O27" s="92">
        <f>业务毛增量_基准情景!P26</f>
        <v>0</v>
      </c>
      <c r="P27" s="92">
        <f>业务毛增量_基准情景!Q26</f>
        <v>0</v>
      </c>
      <c r="Q27" s="92">
        <f>业务毛增量_基准情景!R26</f>
        <v>0</v>
      </c>
      <c r="R27" s="92">
        <f>业务毛增量_基准情景!S26</f>
        <v>0</v>
      </c>
      <c r="S27" s="92">
        <f>业务毛增量_基准情景!T26</f>
        <v>0</v>
      </c>
      <c r="T27" s="92">
        <f>业务毛增量_基准情景!U26</f>
        <v>0</v>
      </c>
      <c r="U27" s="92">
        <f>业务毛增量_基准情景!V26</f>
        <v>0</v>
      </c>
      <c r="V27" s="92">
        <f>业务毛增量_基准情景!W26</f>
        <v>0</v>
      </c>
      <c r="W27" s="92">
        <f>业务毛增量_基准情景!X26</f>
        <v>0</v>
      </c>
      <c r="X27" s="92">
        <f>业务毛增量_基准情景!Y26</f>
        <v>0</v>
      </c>
      <c r="Y27" s="92">
        <f>业务毛增量_基准情景!Z26</f>
        <v>0</v>
      </c>
      <c r="Z27" s="92">
        <f>业务毛增量_基准情景!AA26</f>
        <v>0</v>
      </c>
      <c r="AA27" s="92">
        <f>业务毛增量_基准情景!AB26</f>
        <v>0</v>
      </c>
      <c r="AB27" s="92">
        <f>业务毛增量_基准情景!AC26</f>
        <v>0</v>
      </c>
      <c r="AC27" s="92">
        <f>业务毛增量_基准情景!AD26</f>
        <v>0</v>
      </c>
      <c r="AD27" s="92">
        <f>业务毛增量_基准情景!AE26</f>
        <v>0</v>
      </c>
      <c r="AE27" s="92">
        <f>业务毛增量_基准情景!AF26</f>
        <v>0</v>
      </c>
      <c r="AF27" s="92">
        <f>业务毛增量_基准情景!AG26</f>
        <v>0</v>
      </c>
      <c r="AG27" s="92">
        <f>业务毛增量_基准情景!AH26</f>
        <v>0</v>
      </c>
      <c r="AH27" s="92">
        <f>业务毛增量_基准情景!AI26</f>
        <v>0</v>
      </c>
      <c r="AI27" s="92">
        <f>业务毛增量_基准情景!AJ26</f>
        <v>0</v>
      </c>
      <c r="AJ27" s="92">
        <f>业务毛增量_基准情景!AK26</f>
        <v>0</v>
      </c>
      <c r="AK27" s="92">
        <f>业务毛增量_基准情景!AL26</f>
        <v>0</v>
      </c>
      <c r="AL27" s="92">
        <f>业务毛增量_基准情景!AM26</f>
        <v>0</v>
      </c>
      <c r="AM27" s="92">
        <f>业务毛增量_基准情景!AN26</f>
        <v>0</v>
      </c>
      <c r="AN27" s="92">
        <f>业务毛增量_基准情景!AO26</f>
        <v>0</v>
      </c>
      <c r="AO27" s="92">
        <f>业务毛增量_基准情景!AP26</f>
        <v>0</v>
      </c>
      <c r="AQ27" s="92">
        <f>新业务利率假设!C26</f>
        <v>0</v>
      </c>
      <c r="AR27" s="92">
        <f>新业务利率假设!D26</f>
        <v>0</v>
      </c>
      <c r="AS27" s="92">
        <f>新业务利率假设!E26</f>
        <v>0</v>
      </c>
      <c r="AT27" s="92">
        <f>新业务利率假设!F26</f>
        <v>0</v>
      </c>
      <c r="AU27" s="92">
        <f>新业务利率假设!G26</f>
        <v>0</v>
      </c>
      <c r="AV27" s="92">
        <f>新业务利率假设!H26</f>
        <v>0</v>
      </c>
      <c r="AW27" s="92">
        <f>新业务利率假设!I26</f>
        <v>0</v>
      </c>
      <c r="AX27" s="92">
        <f>新业务利率假设!J26</f>
        <v>0</v>
      </c>
      <c r="AY27" s="92">
        <f>新业务利率假设!K26</f>
        <v>0</v>
      </c>
      <c r="AZ27" s="92">
        <f>新业务利率假设!L26</f>
        <v>0</v>
      </c>
      <c r="BA27" s="92">
        <f>新业务利率假设!M26</f>
        <v>0</v>
      </c>
      <c r="BB27" s="92">
        <f>新业务利率假设!N26</f>
        <v>0</v>
      </c>
      <c r="BC27" s="92">
        <f>新业务利率假设!O26</f>
        <v>0</v>
      </c>
      <c r="BD27" s="92">
        <f>新业务利率假设!P26</f>
        <v>0</v>
      </c>
      <c r="BE27" s="92">
        <f>新业务利率假设!Q26</f>
        <v>0</v>
      </c>
      <c r="BF27" s="92">
        <f>新业务利率假设!R26</f>
        <v>0</v>
      </c>
      <c r="BG27" s="92">
        <f>新业务利率假设!S26</f>
        <v>0</v>
      </c>
      <c r="BH27" s="92">
        <f>新业务利率假设!T26</f>
        <v>0</v>
      </c>
      <c r="BI27" s="92">
        <f>新业务利率假设!U26</f>
        <v>0</v>
      </c>
      <c r="BJ27" s="92">
        <f>新业务利率假设!V26</f>
        <v>0</v>
      </c>
      <c r="BK27" s="92">
        <f>新业务利率假设!W26</f>
        <v>0</v>
      </c>
      <c r="BL27" s="92">
        <f>新业务利率假设!X26</f>
        <v>0</v>
      </c>
      <c r="BM27" s="92">
        <f>新业务利率假设!Y26</f>
        <v>0</v>
      </c>
      <c r="BN27" s="92">
        <f>新业务利率假设!Z26</f>
        <v>0</v>
      </c>
      <c r="BO27" s="92">
        <f>新业务利率假设!AA26</f>
        <v>0</v>
      </c>
      <c r="BP27" s="92">
        <f>新业务利率假设!AB26</f>
        <v>0</v>
      </c>
      <c r="BQ27" s="92">
        <f>新业务利率假设!AC26</f>
        <v>0</v>
      </c>
      <c r="BR27" s="92">
        <f>新业务利率假设!AD26</f>
        <v>0</v>
      </c>
      <c r="BS27" s="92">
        <f>新业务利率假设!AE26</f>
        <v>0</v>
      </c>
      <c r="BT27" s="92">
        <f>新业务利率假设!AF26</f>
        <v>0</v>
      </c>
      <c r="BU27" s="92">
        <f>新业务利率假设!AG26</f>
        <v>0</v>
      </c>
      <c r="BV27" s="92">
        <f>新业务利率假设!AH26</f>
        <v>0</v>
      </c>
      <c r="BW27" s="92">
        <f>新业务利率假设!AI26</f>
        <v>0</v>
      </c>
      <c r="BX27" s="92">
        <f>新业务利率假设!AJ26</f>
        <v>0</v>
      </c>
      <c r="BY27" s="92">
        <f>新业务利率假设!AK26</f>
        <v>0</v>
      </c>
      <c r="BZ27" s="92">
        <f>新业务利率假设!AL26</f>
        <v>0</v>
      </c>
      <c r="CA27" s="92">
        <f>新业务利率假设!AM26</f>
        <v>0</v>
      </c>
      <c r="CB27" s="92">
        <f>新业务利率假设!AN26</f>
        <v>0</v>
      </c>
      <c r="CC27" s="92">
        <f>新业务利率假设!AO26</f>
        <v>0</v>
      </c>
      <c r="CD27" s="92">
        <f>新业务利率假设!AP26</f>
        <v>0</v>
      </c>
      <c r="CF27" s="92">
        <f>B27*AQ27/100/12*0.5</f>
        <v>0</v>
      </c>
      <c r="CG27" s="92">
        <f>C27*AR27/100/12*0.5+SUMPRODUCT($B27:B27,$AQ27:AQ27)/100/12</f>
        <v>0</v>
      </c>
      <c r="CH27" s="92">
        <f>D27*AS27/100/12*0.5+SUMPRODUCT($B27:C27,$AQ27:AR27)/100/12</f>
        <v>0</v>
      </c>
      <c r="CI27" s="92">
        <f>E27*AT27/100/12*0.5+SUMPRODUCT($B27:D27,$AQ27:AS27)/100/12</f>
        <v>0</v>
      </c>
      <c r="CJ27" s="92">
        <f>F27*AU27/100/12*0.5+SUMPRODUCT($B27:E27,$AQ27:AT27)/100/12</f>
        <v>0</v>
      </c>
      <c r="CK27" s="92">
        <f>G27*AV27/100/12*0.5+SUMPRODUCT($B27:F27,$AQ27:AU27)/100/12</f>
        <v>0</v>
      </c>
      <c r="CL27" s="92">
        <f>H27*AW27/100/12*0.5+SUMPRODUCT($B27:G27,$AQ27:AV27)/100/12</f>
        <v>0</v>
      </c>
      <c r="CM27" s="92">
        <f>I27*AX27/100/12*0.5+SUMPRODUCT($B27:H27,$AQ27:AW27)/100/12</f>
        <v>0</v>
      </c>
      <c r="CN27" s="92">
        <f>J27*AY27/100/12*0.5+SUMPRODUCT($B27:I27,$AQ27:AX27)/100/12</f>
        <v>0</v>
      </c>
      <c r="CO27" s="92">
        <f>K27*AZ27/100/12*0.5+SUMPRODUCT($B27:J27,$AQ27:AY27)/100/12</f>
        <v>0</v>
      </c>
      <c r="CP27" s="92">
        <f>L27*BA27/100/12*0.5+SUMPRODUCT($B27:K27,$AQ27:AZ27)/100/12</f>
        <v>0</v>
      </c>
      <c r="CQ27" s="92">
        <f>M27*BB27/100/12*0.5+SUMPRODUCT($B27:L27,$AQ27:BA27)/100/12</f>
        <v>0</v>
      </c>
      <c r="CR27" s="92">
        <f>N27*BC27/100/12*0.5+SUMPRODUCT($B27:M27,$AQ27:BB27)/100/12</f>
        <v>0</v>
      </c>
      <c r="CS27" s="92">
        <f>O27*BD27/100/12*0.5+SUMPRODUCT($B27:N27,$AQ27:BC27)/100/12</f>
        <v>0</v>
      </c>
      <c r="CT27" s="92">
        <f>P27*BE27/100/12*0.5+SUMPRODUCT($B27:O27,$AQ27:BD27)/100/12</f>
        <v>0</v>
      </c>
      <c r="CU27" s="92">
        <f>Q27*BF27/100/12*0.5+SUMPRODUCT($B27:P27,$AQ27:BE27)/100/12</f>
        <v>0</v>
      </c>
      <c r="CV27" s="92">
        <f>R27*BG27/100/12*0.5+SUMPRODUCT($B27:Q27,$AQ27:BF27)/100/12</f>
        <v>0</v>
      </c>
      <c r="CW27" s="92">
        <f>S27*BH27/100/12*0.5+SUMPRODUCT($B27:R27,$AQ27:BG27)/100/12</f>
        <v>0</v>
      </c>
      <c r="CX27" s="92">
        <f>T27*BI27/100/12*0.5+SUMPRODUCT($B27:S27,$AQ27:BH27)/100/12</f>
        <v>0</v>
      </c>
      <c r="CY27" s="92">
        <f>U27*BJ27/100/12*0.5+SUMPRODUCT($B27:T27,$AQ27:BI27)/100/12</f>
        <v>0</v>
      </c>
      <c r="CZ27" s="92">
        <f>V27*BK27/100/12*0.5+SUMPRODUCT($B27:U27,$AQ27:BJ27)/100/12</f>
        <v>0</v>
      </c>
      <c r="DA27" s="92">
        <f>W27*BL27/100/12*0.5+SUMPRODUCT($B27:V27,$AQ27:BK27)/100/12</f>
        <v>0</v>
      </c>
      <c r="DB27" s="92">
        <f>X27*BM27/100/12*0.5+SUMPRODUCT($B27:W27,$AQ27:BL27)/100/12</f>
        <v>0</v>
      </c>
      <c r="DC27" s="92">
        <f>Y27*BN27/100/12*0.5+SUMPRODUCT($B27:X27,$AQ27:BM27)/100/12</f>
        <v>0</v>
      </c>
      <c r="DD27" s="92">
        <f>Z27*BO27/100/12*0.5+SUMPRODUCT($B27:Y27,$AQ27:BN27)/100/12</f>
        <v>0</v>
      </c>
      <c r="DE27" s="92">
        <f>AA27*BP27/100/12*0.5+SUMPRODUCT($B27:Z27,$AQ27:BO27)/100/12</f>
        <v>0</v>
      </c>
      <c r="DF27" s="92">
        <f>AB27*BQ27/100/12*0.5+SUMPRODUCT($B27:AA27,$AQ27:BP27)/100/12</f>
        <v>0</v>
      </c>
      <c r="DG27" s="92">
        <f>AC27*BR27/100/12*0.5+SUMPRODUCT($B27:AB27,$AQ27:BQ27)/100/12</f>
        <v>0</v>
      </c>
      <c r="DH27" s="92">
        <f>AD27*BS27/100/12*0.5+SUMPRODUCT($B27:AC27,$AQ27:BR27)/100/12</f>
        <v>0</v>
      </c>
      <c r="DI27" s="92">
        <f>AE27*BT27/100/12*0.5+SUMPRODUCT($B27:AD27,$AQ27:BS27)/100/12</f>
        <v>0</v>
      </c>
      <c r="DJ27" s="92">
        <f>AF27*BU27/100/12*0.5+SUMPRODUCT($B27:AE27,$AQ27:BT27)/100/12</f>
        <v>0</v>
      </c>
      <c r="DK27" s="92">
        <f>AG27*BV27/100/12*0.5+SUMPRODUCT($B27:AF27,$AQ27:BU27)/100/12</f>
        <v>0</v>
      </c>
      <c r="DL27" s="92">
        <f>AH27*BW27/100/12*0.5+SUMPRODUCT($B27:AG27,$AQ27:BV27)/100/12</f>
        <v>0</v>
      </c>
      <c r="DM27" s="92">
        <f>AI27*BX27/100/12*0.5+SUMPRODUCT($B27:AH27,$AQ27:BW27)/100/12</f>
        <v>0</v>
      </c>
      <c r="DN27" s="92">
        <f>AJ27*BY27/100/12*0.5+SUMPRODUCT($B27:AI27,$AQ27:BX27)/100/12</f>
        <v>0</v>
      </c>
      <c r="DO27" s="92">
        <f>AK27*BZ27/100/12*0.5+SUMPRODUCT($B27:AJ27,$AQ27:BY27)/100/12</f>
        <v>0</v>
      </c>
      <c r="DP27" s="92">
        <f>AL27*CA27/100/12*0.5+SUMPRODUCT($B27:AK27,$AQ27:BZ27)/100/12</f>
        <v>0</v>
      </c>
      <c r="DQ27" s="92">
        <f>AM27*CB27/100/12*0.5+SUMPRODUCT($B27:AL27,$AQ27:CA27)/100/12</f>
        <v>0</v>
      </c>
      <c r="DR27" s="92">
        <f>AN27*CC27/100/12*0.5+SUMPRODUCT($B27:AM27,$AQ27:CB27)/100/12</f>
        <v>0</v>
      </c>
      <c r="DS27" s="92">
        <f>AO27*CD27/100/12*0.5+SUMPRODUCT($B27:AN27,$AQ27:CC27)/100/12</f>
        <v>0</v>
      </c>
    </row>
    <row r="28" spans="1:123" ht="16.5">
      <c r="A28" s="54" t="str">
        <f>存量业务到期结构!B27</f>
        <v>买入返售票据</v>
      </c>
      <c r="B28" s="92">
        <f>业务毛增量_基准情景!C27</f>
        <v>47.922677155599999</v>
      </c>
      <c r="C28" s="92">
        <f>业务毛增量_基准情景!D27</f>
        <v>56.130025000000003</v>
      </c>
      <c r="D28" s="92">
        <f>业务毛增量_基准情景!E27</f>
        <v>0</v>
      </c>
      <c r="E28" s="92">
        <f>业务毛增量_基准情景!F27</f>
        <v>0</v>
      </c>
      <c r="F28" s="92">
        <f>业务毛增量_基准情景!G27</f>
        <v>0</v>
      </c>
      <c r="G28" s="92">
        <f>业务毛增量_基准情景!H27</f>
        <v>0</v>
      </c>
      <c r="H28" s="92">
        <f>业务毛增量_基准情景!I27</f>
        <v>0</v>
      </c>
      <c r="I28" s="92">
        <f>业务毛增量_基准情景!J27</f>
        <v>0</v>
      </c>
      <c r="J28" s="92">
        <f>业务毛增量_基准情景!K27</f>
        <v>0</v>
      </c>
      <c r="K28" s="92">
        <f>业务毛增量_基准情景!L27</f>
        <v>0</v>
      </c>
      <c r="L28" s="92">
        <f>业务毛增量_基准情景!M27</f>
        <v>0</v>
      </c>
      <c r="M28" s="92">
        <f>业务毛增量_基准情景!N27</f>
        <v>0</v>
      </c>
      <c r="N28" s="92">
        <f>业务毛增量_基准情景!O27</f>
        <v>0</v>
      </c>
      <c r="O28" s="92">
        <f>业务毛增量_基准情景!P27</f>
        <v>0</v>
      </c>
      <c r="P28" s="92">
        <f>业务毛增量_基准情景!Q27</f>
        <v>0</v>
      </c>
      <c r="Q28" s="92">
        <f>业务毛增量_基准情景!R27</f>
        <v>0</v>
      </c>
      <c r="R28" s="92">
        <f>业务毛增量_基准情景!S27</f>
        <v>0</v>
      </c>
      <c r="S28" s="92">
        <f>业务毛增量_基准情景!T27</f>
        <v>0</v>
      </c>
      <c r="T28" s="92">
        <f>业务毛增量_基准情景!U27</f>
        <v>0</v>
      </c>
      <c r="U28" s="92">
        <f>业务毛增量_基准情景!V27</f>
        <v>0</v>
      </c>
      <c r="V28" s="92">
        <f>业务毛增量_基准情景!W27</f>
        <v>0</v>
      </c>
      <c r="W28" s="92">
        <f>业务毛增量_基准情景!X27</f>
        <v>0</v>
      </c>
      <c r="X28" s="92">
        <f>业务毛增量_基准情景!Y27</f>
        <v>0</v>
      </c>
      <c r="Y28" s="92">
        <f>业务毛增量_基准情景!Z27</f>
        <v>0</v>
      </c>
      <c r="Z28" s="92">
        <f>业务毛增量_基准情景!AA27</f>
        <v>0</v>
      </c>
      <c r="AA28" s="92">
        <f>业务毛增量_基准情景!AB27</f>
        <v>0</v>
      </c>
      <c r="AB28" s="92">
        <f>业务毛增量_基准情景!AC27</f>
        <v>0</v>
      </c>
      <c r="AC28" s="92">
        <f>业务毛增量_基准情景!AD27</f>
        <v>0</v>
      </c>
      <c r="AD28" s="92">
        <f>业务毛增量_基准情景!AE27</f>
        <v>0</v>
      </c>
      <c r="AE28" s="92">
        <f>业务毛增量_基准情景!AF27</f>
        <v>0</v>
      </c>
      <c r="AF28" s="92">
        <f>业务毛增量_基准情景!AG27</f>
        <v>0</v>
      </c>
      <c r="AG28" s="92">
        <f>业务毛增量_基准情景!AH27</f>
        <v>0</v>
      </c>
      <c r="AH28" s="92">
        <f>业务毛增量_基准情景!AI27</f>
        <v>0</v>
      </c>
      <c r="AI28" s="92">
        <f>业务毛增量_基准情景!AJ27</f>
        <v>0</v>
      </c>
      <c r="AJ28" s="92">
        <f>业务毛增量_基准情景!AK27</f>
        <v>0</v>
      </c>
      <c r="AK28" s="92">
        <f>业务毛增量_基准情景!AL27</f>
        <v>0</v>
      </c>
      <c r="AL28" s="92">
        <f>业务毛增量_基准情景!AM27</f>
        <v>0</v>
      </c>
      <c r="AM28" s="92">
        <f>业务毛增量_基准情景!AN27</f>
        <v>0</v>
      </c>
      <c r="AN28" s="92">
        <f>业务毛增量_基准情景!AO27</f>
        <v>0</v>
      </c>
      <c r="AO28" s="92">
        <f>业务毛增量_基准情景!AP27</f>
        <v>0</v>
      </c>
      <c r="AQ28" s="92">
        <f>新业务利率假设!C27</f>
        <v>2.9000000000000004</v>
      </c>
      <c r="AR28" s="92">
        <f>新业务利率假设!D27</f>
        <v>2.9000000000000004</v>
      </c>
      <c r="AS28" s="92">
        <f>新业务利率假设!E27</f>
        <v>2.9000000000000004</v>
      </c>
      <c r="AT28" s="92">
        <f>新业务利率假设!F27</f>
        <v>2.9000000000000004</v>
      </c>
      <c r="AU28" s="92">
        <f>新业务利率假设!G27</f>
        <v>2.9000000000000004</v>
      </c>
      <c r="AV28" s="92">
        <f>新业务利率假设!H27</f>
        <v>2.9000000000000004</v>
      </c>
      <c r="AW28" s="92">
        <f>新业务利率假设!I27</f>
        <v>2.9000000000000004</v>
      </c>
      <c r="AX28" s="92">
        <f>新业务利率假设!J27</f>
        <v>2.9000000000000004</v>
      </c>
      <c r="AY28" s="92">
        <f>新业务利率假设!K27</f>
        <v>2.9000000000000004</v>
      </c>
      <c r="AZ28" s="92">
        <f>新业务利率假设!L27</f>
        <v>2.9000000000000004</v>
      </c>
      <c r="BA28" s="92">
        <f>新业务利率假设!M27</f>
        <v>2.9000000000000004</v>
      </c>
      <c r="BB28" s="92">
        <f>新业务利率假设!N27</f>
        <v>2.9000000000000004</v>
      </c>
      <c r="BC28" s="92">
        <f>新业务利率假设!O27</f>
        <v>2.9000000000000004</v>
      </c>
      <c r="BD28" s="92">
        <f>新业务利率假设!P27</f>
        <v>0</v>
      </c>
      <c r="BE28" s="92">
        <f>新业务利率假设!Q27</f>
        <v>0</v>
      </c>
      <c r="BF28" s="92">
        <f>新业务利率假设!R27</f>
        <v>0</v>
      </c>
      <c r="BG28" s="92">
        <f>新业务利率假设!S27</f>
        <v>0</v>
      </c>
      <c r="BH28" s="92">
        <f>新业务利率假设!T27</f>
        <v>0</v>
      </c>
      <c r="BI28" s="92">
        <f>新业务利率假设!U27</f>
        <v>0</v>
      </c>
      <c r="BJ28" s="92">
        <f>新业务利率假设!V27</f>
        <v>0</v>
      </c>
      <c r="BK28" s="92">
        <f>新业务利率假设!W27</f>
        <v>0</v>
      </c>
      <c r="BL28" s="92">
        <f>新业务利率假设!X27</f>
        <v>0</v>
      </c>
      <c r="BM28" s="92">
        <f>新业务利率假设!Y27</f>
        <v>0</v>
      </c>
      <c r="BN28" s="92">
        <f>新业务利率假设!Z27</f>
        <v>0</v>
      </c>
      <c r="BO28" s="92">
        <f>新业务利率假设!AA27</f>
        <v>0</v>
      </c>
      <c r="BP28" s="92">
        <f>新业务利率假设!AB27</f>
        <v>0</v>
      </c>
      <c r="BQ28" s="92">
        <f>新业务利率假设!AC27</f>
        <v>0</v>
      </c>
      <c r="BR28" s="92">
        <f>新业务利率假设!AD27</f>
        <v>0</v>
      </c>
      <c r="BS28" s="92">
        <f>新业务利率假设!AE27</f>
        <v>0</v>
      </c>
      <c r="BT28" s="92">
        <f>新业务利率假设!AF27</f>
        <v>0</v>
      </c>
      <c r="BU28" s="92">
        <f>新业务利率假设!AG27</f>
        <v>0</v>
      </c>
      <c r="BV28" s="92">
        <f>新业务利率假设!AH27</f>
        <v>0</v>
      </c>
      <c r="BW28" s="92">
        <f>新业务利率假设!AI27</f>
        <v>0</v>
      </c>
      <c r="BX28" s="92">
        <f>新业务利率假设!AJ27</f>
        <v>0</v>
      </c>
      <c r="BY28" s="92">
        <f>新业务利率假设!AK27</f>
        <v>0</v>
      </c>
      <c r="BZ28" s="92">
        <f>新业务利率假设!AL27</f>
        <v>0</v>
      </c>
      <c r="CA28" s="92">
        <f>新业务利率假设!AM27</f>
        <v>0</v>
      </c>
      <c r="CB28" s="92">
        <f>新业务利率假设!AN27</f>
        <v>0</v>
      </c>
      <c r="CC28" s="92">
        <f>新业务利率假设!AO27</f>
        <v>0</v>
      </c>
      <c r="CD28" s="92">
        <f>新业务利率假设!AP27</f>
        <v>0</v>
      </c>
      <c r="CF28" s="92">
        <f>B28*AQ28/100/12*0.5</f>
        <v>5.790656822968334E-2</v>
      </c>
      <c r="CG28" s="92">
        <f>C28*AR28/100/12*0.5+SUMPRODUCT($B28:B28,$AQ28:AQ28)/100/12</f>
        <v>0.18363691666770005</v>
      </c>
      <c r="CH28" s="92">
        <f>D28*AS28/100/12*0.5+SUMPRODUCT($B28:C28,$AQ28:AR28)/100/12</f>
        <v>0.2514606968760334</v>
      </c>
      <c r="CI28" s="92">
        <f>E28*AT28/100/12*0.5+SUMPRODUCT($B28:D28,$AQ28:AS28)/100/12</f>
        <v>0.2514606968760334</v>
      </c>
      <c r="CJ28" s="92">
        <f>F28*AU28/100/12*0.5+SUMPRODUCT($B28:E28,$AQ28:AT28)/100/12</f>
        <v>0.2514606968760334</v>
      </c>
      <c r="CK28" s="92">
        <f>G28*AV28/100/12*0.5+SUMPRODUCT($B28:F28,$AQ28:AU28)/100/12</f>
        <v>0.2514606968760334</v>
      </c>
      <c r="CL28" s="92">
        <f>H28*AW28/100/12*0.5+SUMPRODUCT($B28:G28,$AQ28:AV28)/100/12</f>
        <v>0.2514606968760334</v>
      </c>
      <c r="CM28" s="92">
        <f>I28*AX28/100/12*0.5+SUMPRODUCT($B28:H28,$AQ28:AW28)/100/12</f>
        <v>0.2514606968760334</v>
      </c>
      <c r="CN28" s="92">
        <f>J28*AY28/100/12*0.5+SUMPRODUCT($B28:I28,$AQ28:AX28)/100/12</f>
        <v>0.2514606968760334</v>
      </c>
      <c r="CO28" s="92">
        <f>K28*AZ28/100/12*0.5+SUMPRODUCT($B28:J28,$AQ28:AY28)/100/12</f>
        <v>0.2514606968760334</v>
      </c>
      <c r="CP28" s="92">
        <f>L28*BA28/100/12*0.5+SUMPRODUCT($B28:K28,$AQ28:AZ28)/100/12</f>
        <v>0.2514606968760334</v>
      </c>
      <c r="CQ28" s="92">
        <f>M28*BB28/100/12*0.5+SUMPRODUCT($B28:L28,$AQ28:BA28)/100/12</f>
        <v>0.2514606968760334</v>
      </c>
      <c r="CR28" s="92">
        <f>N28*BC28/100/12*0.5+SUMPRODUCT($B28:M28,$AQ28:BB28)/100/12</f>
        <v>0.2514606968760334</v>
      </c>
      <c r="CS28" s="92">
        <f>O28*BD28/100/12*0.5+SUMPRODUCT($B28:N28,$AQ28:BC28)/100/12</f>
        <v>0.2514606968760334</v>
      </c>
      <c r="CT28" s="92">
        <f>P28*BE28/100/12*0.5+SUMPRODUCT($B28:O28,$AQ28:BD28)/100/12</f>
        <v>0.2514606968760334</v>
      </c>
      <c r="CU28" s="92">
        <f>Q28*BF28/100/12*0.5+SUMPRODUCT($B28:P28,$AQ28:BE28)/100/12</f>
        <v>0.2514606968760334</v>
      </c>
      <c r="CV28" s="92">
        <f>R28*BG28/100/12*0.5+SUMPRODUCT($B28:Q28,$AQ28:BF28)/100/12</f>
        <v>0.2514606968760334</v>
      </c>
      <c r="CW28" s="92">
        <f>S28*BH28/100/12*0.5+SUMPRODUCT($B28:R28,$AQ28:BG28)/100/12</f>
        <v>0.2514606968760334</v>
      </c>
      <c r="CX28" s="92">
        <f>T28*BI28/100/12*0.5+SUMPRODUCT($B28:S28,$AQ28:BH28)/100/12</f>
        <v>0.2514606968760334</v>
      </c>
      <c r="CY28" s="92">
        <f>U28*BJ28/100/12*0.5+SUMPRODUCT($B28:T28,$AQ28:BI28)/100/12</f>
        <v>0.2514606968760334</v>
      </c>
      <c r="CZ28" s="92">
        <f>V28*BK28/100/12*0.5+SUMPRODUCT($B28:U28,$AQ28:BJ28)/100/12</f>
        <v>0.2514606968760334</v>
      </c>
      <c r="DA28" s="92">
        <f>W28*BL28/100/12*0.5+SUMPRODUCT($B28:V28,$AQ28:BK28)/100/12</f>
        <v>0.2514606968760334</v>
      </c>
      <c r="DB28" s="92">
        <f>X28*BM28/100/12*0.5+SUMPRODUCT($B28:W28,$AQ28:BL28)/100/12</f>
        <v>0.2514606968760334</v>
      </c>
      <c r="DC28" s="92">
        <f>Y28*BN28/100/12*0.5+SUMPRODUCT($B28:X28,$AQ28:BM28)/100/12</f>
        <v>0.2514606968760334</v>
      </c>
      <c r="DD28" s="92">
        <f>Z28*BO28/100/12*0.5+SUMPRODUCT($B28:Y28,$AQ28:BN28)/100/12</f>
        <v>0.2514606968760334</v>
      </c>
      <c r="DE28" s="92">
        <f>AA28*BP28/100/12*0.5+SUMPRODUCT($B28:Z28,$AQ28:BO28)/100/12</f>
        <v>0.2514606968760334</v>
      </c>
      <c r="DF28" s="92">
        <f>AB28*BQ28/100/12*0.5+SUMPRODUCT($B28:AA28,$AQ28:BP28)/100/12</f>
        <v>0.2514606968760334</v>
      </c>
      <c r="DG28" s="92">
        <f>AC28*BR28/100/12*0.5+SUMPRODUCT($B28:AB28,$AQ28:BQ28)/100/12</f>
        <v>0.2514606968760334</v>
      </c>
      <c r="DH28" s="92">
        <f>AD28*BS28/100/12*0.5+SUMPRODUCT($B28:AC28,$AQ28:BR28)/100/12</f>
        <v>0.2514606968760334</v>
      </c>
      <c r="DI28" s="92">
        <f>AE28*BT28/100/12*0.5+SUMPRODUCT($B28:AD28,$AQ28:BS28)/100/12</f>
        <v>0.2514606968760334</v>
      </c>
      <c r="DJ28" s="92">
        <f>AF28*BU28/100/12*0.5+SUMPRODUCT($B28:AE28,$AQ28:BT28)/100/12</f>
        <v>0.2514606968760334</v>
      </c>
      <c r="DK28" s="92">
        <f>AG28*BV28/100/12*0.5+SUMPRODUCT($B28:AF28,$AQ28:BU28)/100/12</f>
        <v>0.2514606968760334</v>
      </c>
      <c r="DL28" s="92">
        <f>AH28*BW28/100/12*0.5+SUMPRODUCT($B28:AG28,$AQ28:BV28)/100/12</f>
        <v>0.2514606968760334</v>
      </c>
      <c r="DM28" s="92">
        <f>AI28*BX28/100/12*0.5+SUMPRODUCT($B28:AH28,$AQ28:BW28)/100/12</f>
        <v>0.2514606968760334</v>
      </c>
      <c r="DN28" s="92">
        <f>AJ28*BY28/100/12*0.5+SUMPRODUCT($B28:AI28,$AQ28:BX28)/100/12</f>
        <v>0.2514606968760334</v>
      </c>
      <c r="DO28" s="92">
        <f>AK28*BZ28/100/12*0.5+SUMPRODUCT($B28:AJ28,$AQ28:BY28)/100/12</f>
        <v>0.2514606968760334</v>
      </c>
      <c r="DP28" s="92">
        <f>AL28*CA28/100/12*0.5+SUMPRODUCT($B28:AK28,$AQ28:BZ28)/100/12</f>
        <v>0.2514606968760334</v>
      </c>
      <c r="DQ28" s="92">
        <f>AM28*CB28/100/12*0.5+SUMPRODUCT($B28:AL28,$AQ28:CA28)/100/12</f>
        <v>0.2514606968760334</v>
      </c>
      <c r="DR28" s="92">
        <f>AN28*CC28/100/12*0.5+SUMPRODUCT($B28:AM28,$AQ28:CB28)/100/12</f>
        <v>0.2514606968760334</v>
      </c>
      <c r="DS28" s="92">
        <f>AO28*CD28/100/12*0.5+SUMPRODUCT($B28:AN28,$AQ28:CC28)/100/12</f>
        <v>0.2514606968760334</v>
      </c>
    </row>
    <row r="29" spans="1:123" ht="16.5">
      <c r="A29" s="54" t="str">
        <f>存量业务到期结构!B28</f>
        <v>买入返售其他</v>
      </c>
      <c r="B29" s="92">
        <f>业务毛增量_基准情景!C28</f>
        <v>2</v>
      </c>
      <c r="C29" s="92">
        <f>业务毛增量_基准情景!D28</f>
        <v>0</v>
      </c>
      <c r="D29" s="92">
        <f>业务毛增量_基准情景!E28</f>
        <v>0</v>
      </c>
      <c r="E29" s="92">
        <f>业务毛增量_基准情景!F28</f>
        <v>0</v>
      </c>
      <c r="F29" s="92">
        <f>业务毛增量_基准情景!G28</f>
        <v>0</v>
      </c>
      <c r="G29" s="92">
        <f>业务毛增量_基准情景!H28</f>
        <v>0</v>
      </c>
      <c r="H29" s="92">
        <f>业务毛增量_基准情景!I28</f>
        <v>0</v>
      </c>
      <c r="I29" s="92">
        <f>业务毛增量_基准情景!J28</f>
        <v>0</v>
      </c>
      <c r="J29" s="92">
        <f>业务毛增量_基准情景!K28</f>
        <v>0</v>
      </c>
      <c r="K29" s="92">
        <f>业务毛增量_基准情景!L28</f>
        <v>0</v>
      </c>
      <c r="L29" s="92">
        <f>业务毛增量_基准情景!M28</f>
        <v>0</v>
      </c>
      <c r="M29" s="92">
        <f>业务毛增量_基准情景!N28</f>
        <v>0</v>
      </c>
      <c r="N29" s="92">
        <f>业务毛增量_基准情景!O28</f>
        <v>0</v>
      </c>
      <c r="O29" s="92">
        <f>业务毛增量_基准情景!P28</f>
        <v>0</v>
      </c>
      <c r="P29" s="92">
        <f>业务毛增量_基准情景!Q28</f>
        <v>0</v>
      </c>
      <c r="Q29" s="92">
        <f>业务毛增量_基准情景!R28</f>
        <v>0</v>
      </c>
      <c r="R29" s="92">
        <f>业务毛增量_基准情景!S28</f>
        <v>0</v>
      </c>
      <c r="S29" s="92">
        <f>业务毛增量_基准情景!T28</f>
        <v>0</v>
      </c>
      <c r="T29" s="92">
        <f>业务毛增量_基准情景!U28</f>
        <v>0</v>
      </c>
      <c r="U29" s="92">
        <f>业务毛增量_基准情景!V28</f>
        <v>0</v>
      </c>
      <c r="V29" s="92">
        <f>业务毛增量_基准情景!W28</f>
        <v>0</v>
      </c>
      <c r="W29" s="92">
        <f>业务毛增量_基准情景!X28</f>
        <v>0</v>
      </c>
      <c r="X29" s="92">
        <f>业务毛增量_基准情景!Y28</f>
        <v>0</v>
      </c>
      <c r="Y29" s="92">
        <f>业务毛增量_基准情景!Z28</f>
        <v>0</v>
      </c>
      <c r="Z29" s="92">
        <f>业务毛增量_基准情景!AA28</f>
        <v>0</v>
      </c>
      <c r="AA29" s="92">
        <f>业务毛增量_基准情景!AB28</f>
        <v>0</v>
      </c>
      <c r="AB29" s="92">
        <f>业务毛增量_基准情景!AC28</f>
        <v>0</v>
      </c>
      <c r="AC29" s="92">
        <f>业务毛增量_基准情景!AD28</f>
        <v>0</v>
      </c>
      <c r="AD29" s="92">
        <f>业务毛增量_基准情景!AE28</f>
        <v>0</v>
      </c>
      <c r="AE29" s="92">
        <f>业务毛增量_基准情景!AF28</f>
        <v>0</v>
      </c>
      <c r="AF29" s="92">
        <f>业务毛增量_基准情景!AG28</f>
        <v>0</v>
      </c>
      <c r="AG29" s="92">
        <f>业务毛增量_基准情景!AH28</f>
        <v>0</v>
      </c>
      <c r="AH29" s="92">
        <f>业务毛增量_基准情景!AI28</f>
        <v>0</v>
      </c>
      <c r="AI29" s="92">
        <f>业务毛增量_基准情景!AJ28</f>
        <v>0</v>
      </c>
      <c r="AJ29" s="92">
        <f>业务毛增量_基准情景!AK28</f>
        <v>0</v>
      </c>
      <c r="AK29" s="92">
        <f>业务毛增量_基准情景!AL28</f>
        <v>0</v>
      </c>
      <c r="AL29" s="92">
        <f>业务毛增量_基准情景!AM28</f>
        <v>0</v>
      </c>
      <c r="AM29" s="92">
        <f>业务毛增量_基准情景!AN28</f>
        <v>0</v>
      </c>
      <c r="AN29" s="92">
        <f>业务毛增量_基准情景!AO28</f>
        <v>0</v>
      </c>
      <c r="AO29" s="92">
        <f>业务毛增量_基准情景!AP28</f>
        <v>0</v>
      </c>
      <c r="AQ29" s="92">
        <f>新业务利率假设!C28</f>
        <v>0</v>
      </c>
      <c r="AR29" s="92">
        <f>新业务利率假设!D28</f>
        <v>0</v>
      </c>
      <c r="AS29" s="92">
        <f>新业务利率假设!E28</f>
        <v>0</v>
      </c>
      <c r="AT29" s="92">
        <f>新业务利率假设!F28</f>
        <v>0</v>
      </c>
      <c r="AU29" s="92">
        <f>新业务利率假设!G28</f>
        <v>0</v>
      </c>
      <c r="AV29" s="92">
        <f>新业务利率假设!H28</f>
        <v>0</v>
      </c>
      <c r="AW29" s="92">
        <f>新业务利率假设!I28</f>
        <v>0</v>
      </c>
      <c r="AX29" s="92">
        <f>新业务利率假设!J28</f>
        <v>0</v>
      </c>
      <c r="AY29" s="92">
        <f>新业务利率假设!K28</f>
        <v>0</v>
      </c>
      <c r="AZ29" s="92">
        <f>新业务利率假设!L28</f>
        <v>0</v>
      </c>
      <c r="BA29" s="92">
        <f>新业务利率假设!M28</f>
        <v>0</v>
      </c>
      <c r="BB29" s="92">
        <f>新业务利率假设!N28</f>
        <v>0</v>
      </c>
      <c r="BC29" s="92">
        <f>新业务利率假设!O28</f>
        <v>0</v>
      </c>
      <c r="BD29" s="92">
        <f>新业务利率假设!P28</f>
        <v>0</v>
      </c>
      <c r="BE29" s="92">
        <f>新业务利率假设!Q28</f>
        <v>0</v>
      </c>
      <c r="BF29" s="92">
        <f>新业务利率假设!R28</f>
        <v>0</v>
      </c>
      <c r="BG29" s="92">
        <f>新业务利率假设!S28</f>
        <v>0</v>
      </c>
      <c r="BH29" s="92">
        <f>新业务利率假设!T28</f>
        <v>0</v>
      </c>
      <c r="BI29" s="92">
        <f>新业务利率假设!U28</f>
        <v>0</v>
      </c>
      <c r="BJ29" s="92">
        <f>新业务利率假设!V28</f>
        <v>0</v>
      </c>
      <c r="BK29" s="92">
        <f>新业务利率假设!W28</f>
        <v>0</v>
      </c>
      <c r="BL29" s="92">
        <f>新业务利率假设!X28</f>
        <v>0</v>
      </c>
      <c r="BM29" s="92">
        <f>新业务利率假设!Y28</f>
        <v>0</v>
      </c>
      <c r="BN29" s="92">
        <f>新业务利率假设!Z28</f>
        <v>0</v>
      </c>
      <c r="BO29" s="92">
        <f>新业务利率假设!AA28</f>
        <v>0</v>
      </c>
      <c r="BP29" s="92">
        <f>新业务利率假设!AB28</f>
        <v>0</v>
      </c>
      <c r="BQ29" s="92">
        <f>新业务利率假设!AC28</f>
        <v>0</v>
      </c>
      <c r="BR29" s="92">
        <f>新业务利率假设!AD28</f>
        <v>0</v>
      </c>
      <c r="BS29" s="92">
        <f>新业务利率假设!AE28</f>
        <v>0</v>
      </c>
      <c r="BT29" s="92">
        <f>新业务利率假设!AF28</f>
        <v>0</v>
      </c>
      <c r="BU29" s="92">
        <f>新业务利率假设!AG28</f>
        <v>0</v>
      </c>
      <c r="BV29" s="92">
        <f>新业务利率假设!AH28</f>
        <v>0</v>
      </c>
      <c r="BW29" s="92">
        <f>新业务利率假设!AI28</f>
        <v>0</v>
      </c>
      <c r="BX29" s="92">
        <f>新业务利率假设!AJ28</f>
        <v>0</v>
      </c>
      <c r="BY29" s="92">
        <f>新业务利率假设!AK28</f>
        <v>0</v>
      </c>
      <c r="BZ29" s="92">
        <f>新业务利率假设!AL28</f>
        <v>0</v>
      </c>
      <c r="CA29" s="92">
        <f>新业务利率假设!AM28</f>
        <v>0</v>
      </c>
      <c r="CB29" s="92">
        <f>新业务利率假设!AN28</f>
        <v>0</v>
      </c>
      <c r="CC29" s="92">
        <f>新业务利率假设!AO28</f>
        <v>0</v>
      </c>
      <c r="CD29" s="92">
        <f>新业务利率假设!AP28</f>
        <v>0</v>
      </c>
      <c r="CF29" s="92">
        <f>B29*AQ29/100/12*0.5</f>
        <v>0</v>
      </c>
      <c r="CG29" s="92">
        <f>C29*AR29/100/12*0.5+SUMPRODUCT($B29:B29,$AQ29:AQ29)/100/12</f>
        <v>0</v>
      </c>
      <c r="CH29" s="92">
        <f>D29*AS29/100/12*0.5+SUMPRODUCT($B29:C29,$AQ29:AR29)/100/12</f>
        <v>0</v>
      </c>
      <c r="CI29" s="92">
        <f>E29*AT29/100/12*0.5+SUMPRODUCT($B29:D29,$AQ29:AS29)/100/12</f>
        <v>0</v>
      </c>
      <c r="CJ29" s="92">
        <f>F29*AU29/100/12*0.5+SUMPRODUCT($B29:E29,$AQ29:AT29)/100/12</f>
        <v>0</v>
      </c>
      <c r="CK29" s="92">
        <f>G29*AV29/100/12*0.5+SUMPRODUCT($B29:F29,$AQ29:AU29)/100/12</f>
        <v>0</v>
      </c>
      <c r="CL29" s="92">
        <f>H29*AW29/100/12*0.5+SUMPRODUCT($B29:G29,$AQ29:AV29)/100/12</f>
        <v>0</v>
      </c>
      <c r="CM29" s="92">
        <f>I29*AX29/100/12*0.5+SUMPRODUCT($B29:H29,$AQ29:AW29)/100/12</f>
        <v>0</v>
      </c>
      <c r="CN29" s="92">
        <f>J29*AY29/100/12*0.5+SUMPRODUCT($B29:I29,$AQ29:AX29)/100/12</f>
        <v>0</v>
      </c>
      <c r="CO29" s="92">
        <f>K29*AZ29/100/12*0.5+SUMPRODUCT($B29:J29,$AQ29:AY29)/100/12</f>
        <v>0</v>
      </c>
      <c r="CP29" s="92">
        <f>L29*BA29/100/12*0.5+SUMPRODUCT($B29:K29,$AQ29:AZ29)/100/12</f>
        <v>0</v>
      </c>
      <c r="CQ29" s="92">
        <f>M29*BB29/100/12*0.5+SUMPRODUCT($B29:L29,$AQ29:BA29)/100/12</f>
        <v>0</v>
      </c>
      <c r="CR29" s="92">
        <f>N29*BC29/100/12*0.5+SUMPRODUCT($B29:M29,$AQ29:BB29)/100/12</f>
        <v>0</v>
      </c>
      <c r="CS29" s="92">
        <f>O29*BD29/100/12*0.5+SUMPRODUCT($B29:N29,$AQ29:BC29)/100/12</f>
        <v>0</v>
      </c>
      <c r="CT29" s="92">
        <f>P29*BE29/100/12*0.5+SUMPRODUCT($B29:O29,$AQ29:BD29)/100/12</f>
        <v>0</v>
      </c>
      <c r="CU29" s="92">
        <f>Q29*BF29/100/12*0.5+SUMPRODUCT($B29:P29,$AQ29:BE29)/100/12</f>
        <v>0</v>
      </c>
      <c r="CV29" s="92">
        <f>R29*BG29/100/12*0.5+SUMPRODUCT($B29:Q29,$AQ29:BF29)/100/12</f>
        <v>0</v>
      </c>
      <c r="CW29" s="92">
        <f>S29*BH29/100/12*0.5+SUMPRODUCT($B29:R29,$AQ29:BG29)/100/12</f>
        <v>0</v>
      </c>
      <c r="CX29" s="92">
        <f>T29*BI29/100/12*0.5+SUMPRODUCT($B29:S29,$AQ29:BH29)/100/12</f>
        <v>0</v>
      </c>
      <c r="CY29" s="92">
        <f>U29*BJ29/100/12*0.5+SUMPRODUCT($B29:T29,$AQ29:BI29)/100/12</f>
        <v>0</v>
      </c>
      <c r="CZ29" s="92">
        <f>V29*BK29/100/12*0.5+SUMPRODUCT($B29:U29,$AQ29:BJ29)/100/12</f>
        <v>0</v>
      </c>
      <c r="DA29" s="92">
        <f>W29*BL29/100/12*0.5+SUMPRODUCT($B29:V29,$AQ29:BK29)/100/12</f>
        <v>0</v>
      </c>
      <c r="DB29" s="92">
        <f>X29*BM29/100/12*0.5+SUMPRODUCT($B29:W29,$AQ29:BL29)/100/12</f>
        <v>0</v>
      </c>
      <c r="DC29" s="92">
        <f>Y29*BN29/100/12*0.5+SUMPRODUCT($B29:X29,$AQ29:BM29)/100/12</f>
        <v>0</v>
      </c>
      <c r="DD29" s="92">
        <f>Z29*BO29/100/12*0.5+SUMPRODUCT($B29:Y29,$AQ29:BN29)/100/12</f>
        <v>0</v>
      </c>
      <c r="DE29" s="92">
        <f>AA29*BP29/100/12*0.5+SUMPRODUCT($B29:Z29,$AQ29:BO29)/100/12</f>
        <v>0</v>
      </c>
      <c r="DF29" s="92">
        <f>AB29*BQ29/100/12*0.5+SUMPRODUCT($B29:AA29,$AQ29:BP29)/100/12</f>
        <v>0</v>
      </c>
      <c r="DG29" s="92">
        <f>AC29*BR29/100/12*0.5+SUMPRODUCT($B29:AB29,$AQ29:BQ29)/100/12</f>
        <v>0</v>
      </c>
      <c r="DH29" s="92">
        <f>AD29*BS29/100/12*0.5+SUMPRODUCT($B29:AC29,$AQ29:BR29)/100/12</f>
        <v>0</v>
      </c>
      <c r="DI29" s="92">
        <f>AE29*BT29/100/12*0.5+SUMPRODUCT($B29:AD29,$AQ29:BS29)/100/12</f>
        <v>0</v>
      </c>
      <c r="DJ29" s="92">
        <f>AF29*BU29/100/12*0.5+SUMPRODUCT($B29:AE29,$AQ29:BT29)/100/12</f>
        <v>0</v>
      </c>
      <c r="DK29" s="92">
        <f>AG29*BV29/100/12*0.5+SUMPRODUCT($B29:AF29,$AQ29:BU29)/100/12</f>
        <v>0</v>
      </c>
      <c r="DL29" s="92">
        <f>AH29*BW29/100/12*0.5+SUMPRODUCT($B29:AG29,$AQ29:BV29)/100/12</f>
        <v>0</v>
      </c>
      <c r="DM29" s="92">
        <f>AI29*BX29/100/12*0.5+SUMPRODUCT($B29:AH29,$AQ29:BW29)/100/12</f>
        <v>0</v>
      </c>
      <c r="DN29" s="92">
        <f>AJ29*BY29/100/12*0.5+SUMPRODUCT($B29:AI29,$AQ29:BX29)/100/12</f>
        <v>0</v>
      </c>
      <c r="DO29" s="92">
        <f>AK29*BZ29/100/12*0.5+SUMPRODUCT($B29:AJ29,$AQ29:BY29)/100/12</f>
        <v>0</v>
      </c>
      <c r="DP29" s="92">
        <f>AL29*CA29/100/12*0.5+SUMPRODUCT($B29:AK29,$AQ29:BZ29)/100/12</f>
        <v>0</v>
      </c>
      <c r="DQ29" s="92">
        <f>AM29*CB29/100/12*0.5+SUMPRODUCT($B29:AL29,$AQ29:CA29)/100/12</f>
        <v>0</v>
      </c>
      <c r="DR29" s="92">
        <f>AN29*CC29/100/12*0.5+SUMPRODUCT($B29:AM29,$AQ29:CB29)/100/12</f>
        <v>0</v>
      </c>
      <c r="DS29" s="92">
        <f>AO29*CD29/100/12*0.5+SUMPRODUCT($B29:AN29,$AQ29:CC29)/100/12</f>
        <v>0</v>
      </c>
    </row>
    <row r="30" spans="1:123" ht="15">
      <c r="A30" s="14" t="str">
        <f>存量业务到期结构!B29</f>
        <v>负债端</v>
      </c>
      <c r="B30" s="75"/>
      <c r="C30" s="75"/>
      <c r="D30" s="75"/>
      <c r="E30" s="75"/>
      <c r="F30" s="75"/>
      <c r="G30" s="75"/>
      <c r="H30" s="75"/>
      <c r="I30" s="75"/>
      <c r="J30" s="75"/>
      <c r="K30" s="75"/>
      <c r="L30" s="75"/>
      <c r="M30" s="75"/>
      <c r="N30" s="75"/>
      <c r="O30" s="75"/>
      <c r="P30" s="75"/>
      <c r="Q30" s="75"/>
      <c r="R30" s="75"/>
      <c r="S30" s="75"/>
      <c r="T30" s="75"/>
      <c r="U30" s="75"/>
      <c r="V30" s="75"/>
      <c r="W30" s="75"/>
      <c r="X30" s="75"/>
      <c r="Y30" s="75"/>
      <c r="Z30" s="75"/>
      <c r="AA30" s="75"/>
      <c r="AB30" s="75"/>
      <c r="AC30" s="75"/>
      <c r="AD30" s="75"/>
      <c r="AE30" s="75"/>
      <c r="AF30" s="75"/>
      <c r="AG30" s="75"/>
      <c r="AH30" s="75"/>
      <c r="AI30" s="75"/>
      <c r="AJ30" s="75"/>
      <c r="AK30" s="75"/>
      <c r="AL30" s="75"/>
      <c r="AM30" s="75"/>
      <c r="AN30" s="75"/>
      <c r="AO30" s="75"/>
      <c r="AQ30" s="75"/>
      <c r="AR30" s="75"/>
      <c r="AS30" s="75"/>
      <c r="AT30" s="75"/>
      <c r="AU30" s="75"/>
      <c r="AV30" s="75"/>
      <c r="AW30" s="75"/>
      <c r="AX30" s="75"/>
      <c r="AY30" s="75"/>
      <c r="AZ30" s="75"/>
      <c r="BA30" s="75"/>
      <c r="BB30" s="75"/>
      <c r="BC30" s="75"/>
      <c r="BD30" s="75"/>
      <c r="BE30" s="75"/>
      <c r="BF30" s="75"/>
      <c r="BG30" s="75"/>
      <c r="BH30" s="75"/>
      <c r="BI30" s="75"/>
      <c r="BJ30" s="75"/>
      <c r="BK30" s="75"/>
      <c r="BL30" s="75"/>
      <c r="BM30" s="75"/>
      <c r="BN30" s="75"/>
      <c r="BO30" s="75"/>
      <c r="BP30" s="75"/>
      <c r="BQ30" s="75"/>
      <c r="BR30" s="75"/>
      <c r="BS30" s="75"/>
      <c r="BT30" s="75"/>
      <c r="BU30" s="75"/>
      <c r="BV30" s="75"/>
      <c r="BW30" s="75"/>
      <c r="BX30" s="75"/>
      <c r="BY30" s="75"/>
      <c r="BZ30" s="75"/>
      <c r="CA30" s="75"/>
      <c r="CB30" s="75"/>
      <c r="CC30" s="75"/>
      <c r="CD30" s="75"/>
      <c r="CF30" s="75">
        <f>CF31+CF45+CF48+CF49+CF52+CF56</f>
        <v>6.0620741022834563</v>
      </c>
      <c r="CG30" s="75">
        <f t="shared" ref="CG30:DS30" si="7">CG31+CG45+CG48+CG49+CG52+CG56</f>
        <v>16.400239345728796</v>
      </c>
      <c r="CH30" s="75">
        <f t="shared" si="7"/>
        <v>23.992277149747515</v>
      </c>
      <c r="CI30" s="75">
        <f t="shared" si="7"/>
        <v>29.948602805329642</v>
      </c>
      <c r="CJ30" s="75">
        <f t="shared" si="7"/>
        <v>34.87494730998646</v>
      </c>
      <c r="CK30" s="75">
        <f t="shared" si="7"/>
        <v>39.102902467512486</v>
      </c>
      <c r="CL30" s="75">
        <f t="shared" si="7"/>
        <v>42.733556938536289</v>
      </c>
      <c r="CM30" s="75">
        <f t="shared" si="7"/>
        <v>45.174588468174974</v>
      </c>
      <c r="CN30" s="75">
        <f t="shared" si="7"/>
        <v>47.53844442833509</v>
      </c>
      <c r="CO30" s="75">
        <f t="shared" si="7"/>
        <v>50.078040125108046</v>
      </c>
      <c r="CP30" s="75">
        <f t="shared" si="7"/>
        <v>51.803612051942409</v>
      </c>
      <c r="CQ30" s="75">
        <f t="shared" si="7"/>
        <v>54.234443850480204</v>
      </c>
      <c r="CR30" s="75">
        <f t="shared" si="7"/>
        <v>56.28815219605508</v>
      </c>
      <c r="CS30" s="75">
        <f t="shared" si="7"/>
        <v>56.026818459043547</v>
      </c>
      <c r="CT30" s="75">
        <f t="shared" si="7"/>
        <v>56.026818459043547</v>
      </c>
      <c r="CU30" s="75">
        <f t="shared" si="7"/>
        <v>56.026818459043547</v>
      </c>
      <c r="CV30" s="75">
        <f t="shared" si="7"/>
        <v>56.026818459043547</v>
      </c>
      <c r="CW30" s="75">
        <f t="shared" si="7"/>
        <v>56.026818459043547</v>
      </c>
      <c r="CX30" s="75">
        <f t="shared" si="7"/>
        <v>56.026818459043547</v>
      </c>
      <c r="CY30" s="75">
        <f t="shared" si="7"/>
        <v>56.026818459043547</v>
      </c>
      <c r="CZ30" s="75">
        <f t="shared" si="7"/>
        <v>56.026818459043547</v>
      </c>
      <c r="DA30" s="75">
        <f t="shared" si="7"/>
        <v>56.026818459043547</v>
      </c>
      <c r="DB30" s="75">
        <f t="shared" si="7"/>
        <v>56.026818459043547</v>
      </c>
      <c r="DC30" s="75">
        <f t="shared" si="7"/>
        <v>56.026818459043547</v>
      </c>
      <c r="DD30" s="75">
        <f t="shared" si="7"/>
        <v>56.026818459043547</v>
      </c>
      <c r="DE30" s="75">
        <f t="shared" si="7"/>
        <v>56.026818459043547</v>
      </c>
      <c r="DF30" s="75">
        <f t="shared" si="7"/>
        <v>56.026818459043547</v>
      </c>
      <c r="DG30" s="75">
        <f t="shared" si="7"/>
        <v>56.026818459043547</v>
      </c>
      <c r="DH30" s="75">
        <f t="shared" si="7"/>
        <v>56.026818459043547</v>
      </c>
      <c r="DI30" s="75">
        <f t="shared" si="7"/>
        <v>56.026818459043547</v>
      </c>
      <c r="DJ30" s="75">
        <f t="shared" si="7"/>
        <v>56.026818459043547</v>
      </c>
      <c r="DK30" s="75">
        <f t="shared" si="7"/>
        <v>56.026818459043547</v>
      </c>
      <c r="DL30" s="75">
        <f t="shared" si="7"/>
        <v>56.026818459043547</v>
      </c>
      <c r="DM30" s="75">
        <f t="shared" si="7"/>
        <v>56.026818459043547</v>
      </c>
      <c r="DN30" s="75">
        <f t="shared" si="7"/>
        <v>56.026818459043547</v>
      </c>
      <c r="DO30" s="75">
        <f t="shared" si="7"/>
        <v>56.026818459043547</v>
      </c>
      <c r="DP30" s="75">
        <f t="shared" si="7"/>
        <v>56.026818459043547</v>
      </c>
      <c r="DQ30" s="75">
        <f t="shared" si="7"/>
        <v>56.026818459043547</v>
      </c>
      <c r="DR30" s="75">
        <f t="shared" si="7"/>
        <v>56.026818459043547</v>
      </c>
      <c r="DS30" s="75">
        <f t="shared" si="7"/>
        <v>56.026818459043547</v>
      </c>
    </row>
    <row r="31" spans="1:123" ht="15">
      <c r="A31" s="15" t="str">
        <f>存量业务到期结构!B30</f>
        <v>客户存款</v>
      </c>
      <c r="B31" s="75"/>
      <c r="C31" s="75"/>
      <c r="D31" s="75"/>
      <c r="E31" s="75"/>
      <c r="F31" s="75"/>
      <c r="G31" s="75"/>
      <c r="H31" s="75"/>
      <c r="I31" s="75"/>
      <c r="J31" s="75"/>
      <c r="K31" s="75"/>
      <c r="L31" s="75"/>
      <c r="M31" s="75"/>
      <c r="N31" s="75"/>
      <c r="O31" s="75"/>
      <c r="P31" s="75"/>
      <c r="Q31" s="75"/>
      <c r="R31" s="75"/>
      <c r="S31" s="75"/>
      <c r="T31" s="75"/>
      <c r="U31" s="75"/>
      <c r="V31" s="75"/>
      <c r="W31" s="75"/>
      <c r="X31" s="75"/>
      <c r="Y31" s="75"/>
      <c r="Z31" s="75"/>
      <c r="AA31" s="75"/>
      <c r="AB31" s="75"/>
      <c r="AC31" s="75"/>
      <c r="AD31" s="75"/>
      <c r="AE31" s="75"/>
      <c r="AF31" s="75"/>
      <c r="AG31" s="75"/>
      <c r="AH31" s="75"/>
      <c r="AI31" s="75"/>
      <c r="AJ31" s="75"/>
      <c r="AK31" s="75"/>
      <c r="AL31" s="75"/>
      <c r="AM31" s="75"/>
      <c r="AN31" s="75"/>
      <c r="AO31" s="75"/>
      <c r="AQ31" s="75"/>
      <c r="AR31" s="75"/>
      <c r="AS31" s="75"/>
      <c r="AT31" s="75"/>
      <c r="AU31" s="75"/>
      <c r="AV31" s="75"/>
      <c r="AW31" s="75"/>
      <c r="AX31" s="75"/>
      <c r="AY31" s="75"/>
      <c r="AZ31" s="75"/>
      <c r="BA31" s="75"/>
      <c r="BB31" s="75"/>
      <c r="BC31" s="75"/>
      <c r="BD31" s="75"/>
      <c r="BE31" s="75"/>
      <c r="BF31" s="75"/>
      <c r="BG31" s="75"/>
      <c r="BH31" s="75"/>
      <c r="BI31" s="75"/>
      <c r="BJ31" s="75"/>
      <c r="BK31" s="75"/>
      <c r="BL31" s="75"/>
      <c r="BM31" s="75"/>
      <c r="BN31" s="75"/>
      <c r="BO31" s="75"/>
      <c r="BP31" s="75"/>
      <c r="BQ31" s="75"/>
      <c r="BR31" s="75"/>
      <c r="BS31" s="75"/>
      <c r="BT31" s="75"/>
      <c r="BU31" s="75"/>
      <c r="BV31" s="75"/>
      <c r="BW31" s="75"/>
      <c r="BX31" s="75"/>
      <c r="BY31" s="75"/>
      <c r="BZ31" s="75"/>
      <c r="CA31" s="75"/>
      <c r="CB31" s="75"/>
      <c r="CC31" s="75"/>
      <c r="CD31" s="75"/>
      <c r="CF31" s="75">
        <f>CF32+CF39</f>
        <v>4.2213915981191468</v>
      </c>
      <c r="CG31" s="75">
        <f t="shared" ref="CG31:DS31" si="8">CG32+CG39</f>
        <v>10.88686497628227</v>
      </c>
      <c r="CH31" s="75">
        <f t="shared" si="8"/>
        <v>14.976751033371306</v>
      </c>
      <c r="CI31" s="75">
        <f t="shared" si="8"/>
        <v>17.912909677978273</v>
      </c>
      <c r="CJ31" s="75">
        <f t="shared" si="8"/>
        <v>20.071139437554372</v>
      </c>
      <c r="CK31" s="75">
        <f t="shared" si="8"/>
        <v>22.147367167515725</v>
      </c>
      <c r="CL31" s="75">
        <f t="shared" si="8"/>
        <v>23.956395030892189</v>
      </c>
      <c r="CM31" s="75">
        <f t="shared" si="8"/>
        <v>25.203799649847547</v>
      </c>
      <c r="CN31" s="75">
        <f t="shared" si="8"/>
        <v>26.496418082657659</v>
      </c>
      <c r="CO31" s="75">
        <f t="shared" si="8"/>
        <v>27.727800871097287</v>
      </c>
      <c r="CP31" s="75">
        <f t="shared" si="8"/>
        <v>28.845172347931644</v>
      </c>
      <c r="CQ31" s="75">
        <f t="shared" si="8"/>
        <v>30.188991771469439</v>
      </c>
      <c r="CR31" s="75">
        <f t="shared" si="8"/>
        <v>31.363358533710983</v>
      </c>
      <c r="CS31" s="75">
        <f t="shared" si="8"/>
        <v>31.09978989390892</v>
      </c>
      <c r="CT31" s="75">
        <f t="shared" si="8"/>
        <v>31.09978989390892</v>
      </c>
      <c r="CU31" s="75">
        <f t="shared" si="8"/>
        <v>31.09978989390892</v>
      </c>
      <c r="CV31" s="75">
        <f t="shared" si="8"/>
        <v>31.09978989390892</v>
      </c>
      <c r="CW31" s="75">
        <f t="shared" si="8"/>
        <v>31.09978989390892</v>
      </c>
      <c r="CX31" s="75">
        <f t="shared" si="8"/>
        <v>31.09978989390892</v>
      </c>
      <c r="CY31" s="75">
        <f t="shared" si="8"/>
        <v>31.09978989390892</v>
      </c>
      <c r="CZ31" s="75">
        <f t="shared" si="8"/>
        <v>31.09978989390892</v>
      </c>
      <c r="DA31" s="75">
        <f t="shared" si="8"/>
        <v>31.09978989390892</v>
      </c>
      <c r="DB31" s="75">
        <f t="shared" si="8"/>
        <v>31.09978989390892</v>
      </c>
      <c r="DC31" s="75">
        <f t="shared" si="8"/>
        <v>31.09978989390892</v>
      </c>
      <c r="DD31" s="75">
        <f t="shared" si="8"/>
        <v>31.09978989390892</v>
      </c>
      <c r="DE31" s="75">
        <f t="shared" si="8"/>
        <v>31.09978989390892</v>
      </c>
      <c r="DF31" s="75">
        <f t="shared" si="8"/>
        <v>31.09978989390892</v>
      </c>
      <c r="DG31" s="75">
        <f t="shared" si="8"/>
        <v>31.09978989390892</v>
      </c>
      <c r="DH31" s="75">
        <f t="shared" si="8"/>
        <v>31.09978989390892</v>
      </c>
      <c r="DI31" s="75">
        <f t="shared" si="8"/>
        <v>31.09978989390892</v>
      </c>
      <c r="DJ31" s="75">
        <f t="shared" si="8"/>
        <v>31.09978989390892</v>
      </c>
      <c r="DK31" s="75">
        <f t="shared" si="8"/>
        <v>31.09978989390892</v>
      </c>
      <c r="DL31" s="75">
        <f t="shared" si="8"/>
        <v>31.09978989390892</v>
      </c>
      <c r="DM31" s="75">
        <f t="shared" si="8"/>
        <v>31.09978989390892</v>
      </c>
      <c r="DN31" s="75">
        <f t="shared" si="8"/>
        <v>31.09978989390892</v>
      </c>
      <c r="DO31" s="75">
        <f t="shared" si="8"/>
        <v>31.09978989390892</v>
      </c>
      <c r="DP31" s="75">
        <f t="shared" si="8"/>
        <v>31.09978989390892</v>
      </c>
      <c r="DQ31" s="75">
        <f t="shared" si="8"/>
        <v>31.09978989390892</v>
      </c>
      <c r="DR31" s="75">
        <f t="shared" si="8"/>
        <v>31.09978989390892</v>
      </c>
      <c r="DS31" s="75">
        <f t="shared" si="8"/>
        <v>31.09978989390892</v>
      </c>
    </row>
    <row r="32" spans="1:123" ht="16.5">
      <c r="A32" s="16" t="str">
        <f>存量业务到期结构!B31</f>
        <v>对公存款</v>
      </c>
      <c r="B32" s="75"/>
      <c r="C32" s="75"/>
      <c r="D32" s="75"/>
      <c r="E32" s="75"/>
      <c r="F32" s="75"/>
      <c r="G32" s="75"/>
      <c r="H32" s="75"/>
      <c r="I32" s="75"/>
      <c r="J32" s="75"/>
      <c r="K32" s="75"/>
      <c r="L32" s="75"/>
      <c r="M32" s="75"/>
      <c r="N32" s="75"/>
      <c r="O32" s="75"/>
      <c r="P32" s="75"/>
      <c r="Q32" s="75"/>
      <c r="R32" s="75"/>
      <c r="S32" s="75"/>
      <c r="T32" s="75"/>
      <c r="U32" s="75"/>
      <c r="V32" s="75"/>
      <c r="W32" s="75"/>
      <c r="X32" s="75"/>
      <c r="Y32" s="75"/>
      <c r="Z32" s="75"/>
      <c r="AA32" s="75"/>
      <c r="AB32" s="75"/>
      <c r="AC32" s="75"/>
      <c r="AD32" s="75"/>
      <c r="AE32" s="75"/>
      <c r="AF32" s="75"/>
      <c r="AG32" s="75"/>
      <c r="AH32" s="75"/>
      <c r="AI32" s="75"/>
      <c r="AJ32" s="75"/>
      <c r="AK32" s="75"/>
      <c r="AL32" s="75"/>
      <c r="AM32" s="75"/>
      <c r="AN32" s="75"/>
      <c r="AO32" s="75"/>
      <c r="AQ32" s="75"/>
      <c r="AR32" s="75"/>
      <c r="AS32" s="75"/>
      <c r="AT32" s="75"/>
      <c r="AU32" s="75"/>
      <c r="AV32" s="75"/>
      <c r="AW32" s="75"/>
      <c r="AX32" s="75"/>
      <c r="AY32" s="75"/>
      <c r="AZ32" s="75"/>
      <c r="BA32" s="75"/>
      <c r="BB32" s="75"/>
      <c r="BC32" s="75"/>
      <c r="BD32" s="75"/>
      <c r="BE32" s="75"/>
      <c r="BF32" s="75"/>
      <c r="BG32" s="75"/>
      <c r="BH32" s="75"/>
      <c r="BI32" s="75"/>
      <c r="BJ32" s="75"/>
      <c r="BK32" s="75"/>
      <c r="BL32" s="75"/>
      <c r="BM32" s="75"/>
      <c r="BN32" s="75"/>
      <c r="BO32" s="75"/>
      <c r="BP32" s="75"/>
      <c r="BQ32" s="75"/>
      <c r="BR32" s="75"/>
      <c r="BS32" s="75"/>
      <c r="BT32" s="75"/>
      <c r="BU32" s="75"/>
      <c r="BV32" s="75"/>
      <c r="BW32" s="75"/>
      <c r="BX32" s="75"/>
      <c r="BY32" s="75"/>
      <c r="BZ32" s="75"/>
      <c r="CA32" s="75"/>
      <c r="CB32" s="75"/>
      <c r="CC32" s="75"/>
      <c r="CD32" s="75"/>
      <c r="CF32" s="75">
        <f>SUM(CF33:CF38)</f>
        <v>3.4721830671713874</v>
      </c>
      <c r="CG32" s="75">
        <f t="shared" ref="CG32:DS32" si="9">SUM(CG33:CG38)</f>
        <v>8.7228123791482535</v>
      </c>
      <c r="CH32" s="75">
        <f t="shared" si="9"/>
        <v>11.541798570792253</v>
      </c>
      <c r="CI32" s="75">
        <f t="shared" si="9"/>
        <v>13.417348606588133</v>
      </c>
      <c r="CJ32" s="75">
        <f t="shared" si="9"/>
        <v>14.701613957575161</v>
      </c>
      <c r="CK32" s="75">
        <f t="shared" si="9"/>
        <v>15.837739914989465</v>
      </c>
      <c r="CL32" s="75">
        <f t="shared" si="9"/>
        <v>16.780563694752573</v>
      </c>
      <c r="CM32" s="75">
        <f t="shared" si="9"/>
        <v>17.385247986000497</v>
      </c>
      <c r="CN32" s="75">
        <f t="shared" si="9"/>
        <v>18.077906710302255</v>
      </c>
      <c r="CO32" s="75">
        <f t="shared" si="9"/>
        <v>18.701030226474824</v>
      </c>
      <c r="CP32" s="75">
        <f t="shared" si="9"/>
        <v>19.207424253850856</v>
      </c>
      <c r="CQ32" s="75">
        <f t="shared" si="9"/>
        <v>19.85981409471767</v>
      </c>
      <c r="CR32" s="75">
        <f t="shared" si="9"/>
        <v>20.402018022661</v>
      </c>
      <c r="CS32" s="75">
        <f t="shared" si="9"/>
        <v>20.157615595888409</v>
      </c>
      <c r="CT32" s="75">
        <f t="shared" si="9"/>
        <v>20.157615595888409</v>
      </c>
      <c r="CU32" s="75">
        <f t="shared" si="9"/>
        <v>20.157615595888409</v>
      </c>
      <c r="CV32" s="75">
        <f t="shared" si="9"/>
        <v>20.157615595888409</v>
      </c>
      <c r="CW32" s="75">
        <f t="shared" si="9"/>
        <v>20.157615595888409</v>
      </c>
      <c r="CX32" s="75">
        <f t="shared" si="9"/>
        <v>20.157615595888409</v>
      </c>
      <c r="CY32" s="75">
        <f t="shared" si="9"/>
        <v>20.157615595888409</v>
      </c>
      <c r="CZ32" s="75">
        <f t="shared" si="9"/>
        <v>20.157615595888409</v>
      </c>
      <c r="DA32" s="75">
        <f t="shared" si="9"/>
        <v>20.157615595888409</v>
      </c>
      <c r="DB32" s="75">
        <f t="shared" si="9"/>
        <v>20.157615595888409</v>
      </c>
      <c r="DC32" s="75">
        <f t="shared" si="9"/>
        <v>20.157615595888409</v>
      </c>
      <c r="DD32" s="75">
        <f t="shared" si="9"/>
        <v>20.157615595888409</v>
      </c>
      <c r="DE32" s="75">
        <f t="shared" si="9"/>
        <v>20.157615595888409</v>
      </c>
      <c r="DF32" s="75">
        <f t="shared" si="9"/>
        <v>20.157615595888409</v>
      </c>
      <c r="DG32" s="75">
        <f t="shared" si="9"/>
        <v>20.157615595888409</v>
      </c>
      <c r="DH32" s="75">
        <f t="shared" si="9"/>
        <v>20.157615595888409</v>
      </c>
      <c r="DI32" s="75">
        <f t="shared" si="9"/>
        <v>20.157615595888409</v>
      </c>
      <c r="DJ32" s="75">
        <f t="shared" si="9"/>
        <v>20.157615595888409</v>
      </c>
      <c r="DK32" s="75">
        <f t="shared" si="9"/>
        <v>20.157615595888409</v>
      </c>
      <c r="DL32" s="75">
        <f t="shared" si="9"/>
        <v>20.157615595888409</v>
      </c>
      <c r="DM32" s="75">
        <f t="shared" si="9"/>
        <v>20.157615595888409</v>
      </c>
      <c r="DN32" s="75">
        <f t="shared" si="9"/>
        <v>20.157615595888409</v>
      </c>
      <c r="DO32" s="75">
        <f t="shared" si="9"/>
        <v>20.157615595888409</v>
      </c>
      <c r="DP32" s="75">
        <f t="shared" si="9"/>
        <v>20.157615595888409</v>
      </c>
      <c r="DQ32" s="75">
        <f t="shared" si="9"/>
        <v>20.157615595888409</v>
      </c>
      <c r="DR32" s="75">
        <f t="shared" si="9"/>
        <v>20.157615595888409</v>
      </c>
      <c r="DS32" s="75">
        <f t="shared" si="9"/>
        <v>20.157615595888409</v>
      </c>
    </row>
    <row r="33" spans="1:123" ht="16.5">
      <c r="A33" s="54" t="str">
        <f>存量业务到期结构!B32</f>
        <v>一般对公定期存款</v>
      </c>
      <c r="B33" s="92">
        <f>业务毛增量_基准情景!C32</f>
        <v>1121.8576703996077</v>
      </c>
      <c r="C33" s="92">
        <f>业务毛增量_基准情景!D32</f>
        <v>794.3859396624041</v>
      </c>
      <c r="D33" s="92">
        <f>业务毛增量_基准情景!E32</f>
        <v>438.84462175585537</v>
      </c>
      <c r="E33" s="92">
        <f>业务毛增量_基准情景!F32</f>
        <v>453.37620338293698</v>
      </c>
      <c r="F33" s="92">
        <f>业务毛增量_基准情景!G32</f>
        <v>208.84326720694128</v>
      </c>
      <c r="G33" s="92">
        <f>业务毛增量_基准情景!H32</f>
        <v>300.52865072104555</v>
      </c>
      <c r="H33" s="92">
        <f>业务毛增量_基准情景!I32</f>
        <v>85.015750781349823</v>
      </c>
      <c r="I33" s="92">
        <f>业务毛增量_基准情景!J32</f>
        <v>148.04256025095231</v>
      </c>
      <c r="J33" s="92">
        <f>业务毛增量_基准情景!K32</f>
        <v>101.21735792625475</v>
      </c>
      <c r="K33" s="92">
        <f>业务毛增量_基准情景!L32</f>
        <v>122.92081672286267</v>
      </c>
      <c r="L33" s="92">
        <f>业务毛增量_基准情景!M32</f>
        <v>76.982874497863321</v>
      </c>
      <c r="M33" s="92">
        <f>业务毛增量_基准情景!N32</f>
        <v>256.32615848306943</v>
      </c>
      <c r="N33" s="92">
        <f>业务毛增量_基准情景!O32</f>
        <v>-11.469204058529925</v>
      </c>
      <c r="O33" s="92">
        <f>业务毛增量_基准情景!P32</f>
        <v>0</v>
      </c>
      <c r="P33" s="92">
        <f>业务毛增量_基准情景!Q32</f>
        <v>0</v>
      </c>
      <c r="Q33" s="92">
        <f>业务毛增量_基准情景!R32</f>
        <v>0</v>
      </c>
      <c r="R33" s="92">
        <f>业务毛增量_基准情景!S32</f>
        <v>0</v>
      </c>
      <c r="S33" s="92">
        <f>业务毛增量_基准情景!T32</f>
        <v>0</v>
      </c>
      <c r="T33" s="92">
        <f>业务毛增量_基准情景!U32</f>
        <v>0</v>
      </c>
      <c r="U33" s="92">
        <f>业务毛增量_基准情景!V32</f>
        <v>0</v>
      </c>
      <c r="V33" s="92">
        <f>业务毛增量_基准情景!W32</f>
        <v>0</v>
      </c>
      <c r="W33" s="92">
        <f>业务毛增量_基准情景!X32</f>
        <v>0</v>
      </c>
      <c r="X33" s="92">
        <f>业务毛增量_基准情景!Y32</f>
        <v>0</v>
      </c>
      <c r="Y33" s="92">
        <f>业务毛增量_基准情景!Z32</f>
        <v>0</v>
      </c>
      <c r="Z33" s="92">
        <f>业务毛增量_基准情景!AA32</f>
        <v>0</v>
      </c>
      <c r="AA33" s="92">
        <f>业务毛增量_基准情景!AB32</f>
        <v>0</v>
      </c>
      <c r="AB33" s="92">
        <f>业务毛增量_基准情景!AC32</f>
        <v>0</v>
      </c>
      <c r="AC33" s="92">
        <f>业务毛增量_基准情景!AD32</f>
        <v>0</v>
      </c>
      <c r="AD33" s="92">
        <f>业务毛增量_基准情景!AE32</f>
        <v>0</v>
      </c>
      <c r="AE33" s="92">
        <f>业务毛增量_基准情景!AF32</f>
        <v>0</v>
      </c>
      <c r="AF33" s="92">
        <f>业务毛增量_基准情景!AG32</f>
        <v>0</v>
      </c>
      <c r="AG33" s="92">
        <f>业务毛增量_基准情景!AH32</f>
        <v>0</v>
      </c>
      <c r="AH33" s="92">
        <f>业务毛增量_基准情景!AI32</f>
        <v>0</v>
      </c>
      <c r="AI33" s="92">
        <f>业务毛增量_基准情景!AJ32</f>
        <v>0</v>
      </c>
      <c r="AJ33" s="92">
        <f>业务毛增量_基准情景!AK32</f>
        <v>0</v>
      </c>
      <c r="AK33" s="92">
        <f>业务毛增量_基准情景!AL32</f>
        <v>0</v>
      </c>
      <c r="AL33" s="92">
        <f>业务毛增量_基准情景!AM32</f>
        <v>0</v>
      </c>
      <c r="AM33" s="92">
        <f>业务毛增量_基准情景!AN32</f>
        <v>0</v>
      </c>
      <c r="AN33" s="92">
        <f>业务毛增量_基准情景!AO32</f>
        <v>0</v>
      </c>
      <c r="AO33" s="92">
        <f>业务毛增量_基准情景!AP32</f>
        <v>0</v>
      </c>
      <c r="AQ33" s="92">
        <f>新业务利率假设!C32</f>
        <v>1.99</v>
      </c>
      <c r="AR33" s="92">
        <f>新业务利率假设!D32</f>
        <v>1.99</v>
      </c>
      <c r="AS33" s="92">
        <f>新业务利率假设!E32</f>
        <v>1.99</v>
      </c>
      <c r="AT33" s="92">
        <f>新业务利率假设!F32</f>
        <v>1.99</v>
      </c>
      <c r="AU33" s="92">
        <f>新业务利率假设!G32</f>
        <v>1.99</v>
      </c>
      <c r="AV33" s="92">
        <f>新业务利率假设!H32</f>
        <v>1.99</v>
      </c>
      <c r="AW33" s="92">
        <f>新业务利率假设!I32</f>
        <v>1.99</v>
      </c>
      <c r="AX33" s="92">
        <f>新业务利率假设!J32</f>
        <v>1.99</v>
      </c>
      <c r="AY33" s="92">
        <f>新业务利率假设!K32</f>
        <v>1.99</v>
      </c>
      <c r="AZ33" s="92">
        <f>新业务利率假设!L32</f>
        <v>1.99</v>
      </c>
      <c r="BA33" s="92">
        <f>新业务利率假设!M32</f>
        <v>1.99</v>
      </c>
      <c r="BB33" s="92">
        <f>新业务利率假设!N32</f>
        <v>1.99</v>
      </c>
      <c r="BC33" s="92">
        <f>新业务利率假设!O32</f>
        <v>1.99</v>
      </c>
      <c r="BD33" s="92">
        <f>新业务利率假设!P32</f>
        <v>0</v>
      </c>
      <c r="BE33" s="92">
        <f>新业务利率假设!Q32</f>
        <v>0</v>
      </c>
      <c r="BF33" s="92">
        <f>新业务利率假设!R32</f>
        <v>0</v>
      </c>
      <c r="BG33" s="92">
        <f>新业务利率假设!S32</f>
        <v>0</v>
      </c>
      <c r="BH33" s="92">
        <f>新业务利率假设!T32</f>
        <v>0</v>
      </c>
      <c r="BI33" s="92">
        <f>新业务利率假设!U32</f>
        <v>0</v>
      </c>
      <c r="BJ33" s="92">
        <f>新业务利率假设!V32</f>
        <v>0</v>
      </c>
      <c r="BK33" s="92">
        <f>新业务利率假设!W32</f>
        <v>0</v>
      </c>
      <c r="BL33" s="92">
        <f>新业务利率假设!X32</f>
        <v>0</v>
      </c>
      <c r="BM33" s="92">
        <f>新业务利率假设!Y32</f>
        <v>0</v>
      </c>
      <c r="BN33" s="92">
        <f>新业务利率假设!Z32</f>
        <v>0</v>
      </c>
      <c r="BO33" s="92">
        <f>新业务利率假设!AA32</f>
        <v>0</v>
      </c>
      <c r="BP33" s="92">
        <f>新业务利率假设!AB32</f>
        <v>0</v>
      </c>
      <c r="BQ33" s="92">
        <f>新业务利率假设!AC32</f>
        <v>0</v>
      </c>
      <c r="BR33" s="92">
        <f>新业务利率假设!AD32</f>
        <v>0</v>
      </c>
      <c r="BS33" s="92">
        <f>新业务利率假设!AE32</f>
        <v>0</v>
      </c>
      <c r="BT33" s="92">
        <f>新业务利率假设!AF32</f>
        <v>0</v>
      </c>
      <c r="BU33" s="92">
        <f>新业务利率假设!AG32</f>
        <v>0</v>
      </c>
      <c r="BV33" s="92">
        <f>新业务利率假设!AH32</f>
        <v>0</v>
      </c>
      <c r="BW33" s="92">
        <f>新业务利率假设!AI32</f>
        <v>0</v>
      </c>
      <c r="BX33" s="92">
        <f>新业务利率假设!AJ32</f>
        <v>0</v>
      </c>
      <c r="BY33" s="92">
        <f>新业务利率假设!AK32</f>
        <v>0</v>
      </c>
      <c r="BZ33" s="92">
        <f>新业务利率假设!AL32</f>
        <v>0</v>
      </c>
      <c r="CA33" s="92">
        <f>新业务利率假设!AM32</f>
        <v>0</v>
      </c>
      <c r="CB33" s="92">
        <f>新业务利率假设!AN32</f>
        <v>0</v>
      </c>
      <c r="CC33" s="92">
        <f>新业务利率假设!AO32</f>
        <v>0</v>
      </c>
      <c r="CD33" s="92">
        <f>新业务利率假设!AP32</f>
        <v>0</v>
      </c>
      <c r="CF33" s="92">
        <f t="shared" ref="CF33:CF38" si="10">B33*AQ33/100/12*0.5</f>
        <v>0.93020698503967481</v>
      </c>
      <c r="CG33" s="92">
        <f>C33*AR33/100/12*0.5+SUMPRODUCT($B33:B33,$AQ33:AQ33)/100/12</f>
        <v>2.519092311716093</v>
      </c>
      <c r="CH33" s="92">
        <f>D33*AS33/100/12*0.5+SUMPRODUCT($B33:C33,$AQ33:AR33)/100/12</f>
        <v>3.5416459855587328</v>
      </c>
      <c r="CI33" s="92">
        <f>E33*AT33/100/12*0.5+SUMPRODUCT($B33:D33,$AQ33:AS33)/100/12</f>
        <v>4.2814457530696481</v>
      </c>
      <c r="CJ33" s="92">
        <f>F33*AU33/100/12*0.5+SUMPRODUCT($B33:E33,$AQ33:AT33)/100/12</f>
        <v>4.8305360641004231</v>
      </c>
      <c r="CK33" s="92">
        <f>G33*AV33/100/12*0.5+SUMPRODUCT($B33:F33,$AQ33:AU33)/100/12</f>
        <v>5.2528902793823784</v>
      </c>
      <c r="CL33" s="92">
        <f>H33*AW33/100/12*0.5+SUMPRODUCT($B33:G33,$AQ33:AV33)/100/12</f>
        <v>5.5725708456281149</v>
      </c>
      <c r="CM33" s="92">
        <f>I33*AX33/100/12*0.5+SUMPRODUCT($B33:H33,$AQ33:AW33)/100/12</f>
        <v>5.765815028525731</v>
      </c>
      <c r="CN33" s="92">
        <f>J33*AY33/100/12*0.5+SUMPRODUCT($B33:I33,$AQ33:AX33)/100/12</f>
        <v>5.9724930440143327</v>
      </c>
      <c r="CO33" s="92">
        <f>K33*AZ33/100/12*0.5+SUMPRODUCT($B33:J33,$AQ33:AY33)/100/12</f>
        <v>6.1583409471608928</v>
      </c>
      <c r="CP33" s="92">
        <f>L33*BA33/100/12*0.5+SUMPRODUCT($B33:K33,$AQ33:AZ33)/100/12</f>
        <v>6.3240944244647439</v>
      </c>
      <c r="CQ33" s="92">
        <f>M33*BB33/100/12*0.5+SUMPRODUCT($B33:L33,$AQ33:BA33)/100/12</f>
        <v>6.6004631643114333</v>
      </c>
      <c r="CR33" s="92">
        <f>N33*BC33/100/12*0.5+SUMPRODUCT($B33:M33,$AQ33:BB33)/100/12</f>
        <v>6.8034903890217819</v>
      </c>
      <c r="CS33" s="92">
        <f>O33*BD33/100/12*0.5+SUMPRODUCT($B33:N33,$AQ33:BC33)/100/12</f>
        <v>6.7939805073232504</v>
      </c>
      <c r="CT33" s="92">
        <f>P33*BE33/100/12*0.5+SUMPRODUCT($B33:O33,$AQ33:BD33)/100/12</f>
        <v>6.7939805073232504</v>
      </c>
      <c r="CU33" s="92">
        <f>Q33*BF33/100/12*0.5+SUMPRODUCT($B33:P33,$AQ33:BE33)/100/12</f>
        <v>6.7939805073232504</v>
      </c>
      <c r="CV33" s="92">
        <f>R33*BG33/100/12*0.5+SUMPRODUCT($B33:Q33,$AQ33:BF33)/100/12</f>
        <v>6.7939805073232504</v>
      </c>
      <c r="CW33" s="92">
        <f>S33*BH33/100/12*0.5+SUMPRODUCT($B33:R33,$AQ33:BG33)/100/12</f>
        <v>6.7939805073232504</v>
      </c>
      <c r="CX33" s="92">
        <f>T33*BI33/100/12*0.5+SUMPRODUCT($B33:S33,$AQ33:BH33)/100/12</f>
        <v>6.7939805073232504</v>
      </c>
      <c r="CY33" s="92">
        <f>U33*BJ33/100/12*0.5+SUMPRODUCT($B33:T33,$AQ33:BI33)/100/12</f>
        <v>6.7939805073232504</v>
      </c>
      <c r="CZ33" s="92">
        <f>V33*BK33/100/12*0.5+SUMPRODUCT($B33:U33,$AQ33:BJ33)/100/12</f>
        <v>6.7939805073232504</v>
      </c>
      <c r="DA33" s="92">
        <f>W33*BL33/100/12*0.5+SUMPRODUCT($B33:V33,$AQ33:BK33)/100/12</f>
        <v>6.7939805073232504</v>
      </c>
      <c r="DB33" s="92">
        <f>X33*BM33/100/12*0.5+SUMPRODUCT($B33:W33,$AQ33:BL33)/100/12</f>
        <v>6.7939805073232504</v>
      </c>
      <c r="DC33" s="92">
        <f>Y33*BN33/100/12*0.5+SUMPRODUCT($B33:X33,$AQ33:BM33)/100/12</f>
        <v>6.7939805073232504</v>
      </c>
      <c r="DD33" s="92">
        <f>Z33*BO33/100/12*0.5+SUMPRODUCT($B33:Y33,$AQ33:BN33)/100/12</f>
        <v>6.7939805073232504</v>
      </c>
      <c r="DE33" s="92">
        <f>AA33*BP33/100/12*0.5+SUMPRODUCT($B33:Z33,$AQ33:BO33)/100/12</f>
        <v>6.7939805073232504</v>
      </c>
      <c r="DF33" s="92">
        <f>AB33*BQ33/100/12*0.5+SUMPRODUCT($B33:AA33,$AQ33:BP33)/100/12</f>
        <v>6.7939805073232504</v>
      </c>
      <c r="DG33" s="92">
        <f>AC33*BR33/100/12*0.5+SUMPRODUCT($B33:AB33,$AQ33:BQ33)/100/12</f>
        <v>6.7939805073232504</v>
      </c>
      <c r="DH33" s="92">
        <f>AD33*BS33/100/12*0.5+SUMPRODUCT($B33:AC33,$AQ33:BR33)/100/12</f>
        <v>6.7939805073232504</v>
      </c>
      <c r="DI33" s="92">
        <f>AE33*BT33/100/12*0.5+SUMPRODUCT($B33:AD33,$AQ33:BS33)/100/12</f>
        <v>6.7939805073232504</v>
      </c>
      <c r="DJ33" s="92">
        <f>AF33*BU33/100/12*0.5+SUMPRODUCT($B33:AE33,$AQ33:BT33)/100/12</f>
        <v>6.7939805073232504</v>
      </c>
      <c r="DK33" s="92">
        <f>AG33*BV33/100/12*0.5+SUMPRODUCT($B33:AF33,$AQ33:BU33)/100/12</f>
        <v>6.7939805073232504</v>
      </c>
      <c r="DL33" s="92">
        <f>AH33*BW33/100/12*0.5+SUMPRODUCT($B33:AG33,$AQ33:BV33)/100/12</f>
        <v>6.7939805073232504</v>
      </c>
      <c r="DM33" s="92">
        <f>AI33*BX33/100/12*0.5+SUMPRODUCT($B33:AH33,$AQ33:BW33)/100/12</f>
        <v>6.7939805073232504</v>
      </c>
      <c r="DN33" s="92">
        <f>AJ33*BY33/100/12*0.5+SUMPRODUCT($B33:AI33,$AQ33:BX33)/100/12</f>
        <v>6.7939805073232504</v>
      </c>
      <c r="DO33" s="92">
        <f>AK33*BZ33/100/12*0.5+SUMPRODUCT($B33:AJ33,$AQ33:BY33)/100/12</f>
        <v>6.7939805073232504</v>
      </c>
      <c r="DP33" s="92">
        <f>AL33*CA33/100/12*0.5+SUMPRODUCT($B33:AK33,$AQ33:BZ33)/100/12</f>
        <v>6.7939805073232504</v>
      </c>
      <c r="DQ33" s="92">
        <f>AM33*CB33/100/12*0.5+SUMPRODUCT($B33:AL33,$AQ33:CA33)/100/12</f>
        <v>6.7939805073232504</v>
      </c>
      <c r="DR33" s="92">
        <f>AN33*CC33/100/12*0.5+SUMPRODUCT($B33:AM33,$AQ33:CB33)/100/12</f>
        <v>6.7939805073232504</v>
      </c>
      <c r="DS33" s="92">
        <f>AO33*CD33/100/12*0.5+SUMPRODUCT($B33:AN33,$AQ33:CC33)/100/12</f>
        <v>6.7939805073232504</v>
      </c>
    </row>
    <row r="34" spans="1:123" ht="16.5">
      <c r="A34" s="54" t="str">
        <f>存量业务到期结构!B33</f>
        <v>对公结构性存款</v>
      </c>
      <c r="B34" s="92">
        <f>业务毛增量_基准情景!C33</f>
        <v>1543.1833523328999</v>
      </c>
      <c r="C34" s="92">
        <f>业务毛增量_基准情景!D33</f>
        <v>735.67899</v>
      </c>
      <c r="D34" s="92">
        <f>业务毛增量_基准情景!E33</f>
        <v>457.64678020000002</v>
      </c>
      <c r="E34" s="92">
        <f>业务毛增量_基准情景!F33</f>
        <v>252.20738</v>
      </c>
      <c r="F34" s="92">
        <f>业务毛增量_基准情景!G33</f>
        <v>163.24342000000001</v>
      </c>
      <c r="G34" s="92">
        <f>业务毛增量_基准情景!H33</f>
        <v>244.68736999999999</v>
      </c>
      <c r="H34" s="92">
        <f>业务毛增量_基准情景!I33</f>
        <v>109.94200000000001</v>
      </c>
      <c r="I34" s="92">
        <f>业务毛增量_基准情景!J33</f>
        <v>115.687</v>
      </c>
      <c r="J34" s="92">
        <f>业务毛增量_基准情景!K33</f>
        <v>125.2954</v>
      </c>
      <c r="K34" s="92">
        <f>业务毛增量_基准情景!L33</f>
        <v>90.4011</v>
      </c>
      <c r="L34" s="92">
        <f>业务毛增量_基准情景!M33</f>
        <v>88.6</v>
      </c>
      <c r="M34" s="92">
        <f>业务毛增量_基准情景!N33</f>
        <v>111.0855</v>
      </c>
      <c r="N34" s="92">
        <f>业务毛增量_基准情景!O33</f>
        <v>80.150000000000006</v>
      </c>
      <c r="O34" s="92">
        <f>业务毛增量_基准情景!P33</f>
        <v>0</v>
      </c>
      <c r="P34" s="92">
        <f>业务毛增量_基准情景!Q33</f>
        <v>0</v>
      </c>
      <c r="Q34" s="92">
        <f>业务毛增量_基准情景!R33</f>
        <v>0</v>
      </c>
      <c r="R34" s="92">
        <f>业务毛增量_基准情景!S33</f>
        <v>0</v>
      </c>
      <c r="S34" s="92">
        <f>业务毛增量_基准情景!T33</f>
        <v>0</v>
      </c>
      <c r="T34" s="92">
        <f>业务毛增量_基准情景!U33</f>
        <v>0</v>
      </c>
      <c r="U34" s="92">
        <f>业务毛增量_基准情景!V33</f>
        <v>0</v>
      </c>
      <c r="V34" s="92">
        <f>业务毛增量_基准情景!W33</f>
        <v>0</v>
      </c>
      <c r="W34" s="92">
        <f>业务毛增量_基准情景!X33</f>
        <v>0</v>
      </c>
      <c r="X34" s="92">
        <f>业务毛增量_基准情景!Y33</f>
        <v>0</v>
      </c>
      <c r="Y34" s="92">
        <f>业务毛增量_基准情景!Z33</f>
        <v>0</v>
      </c>
      <c r="Z34" s="92">
        <f>业务毛增量_基准情景!AA33</f>
        <v>0</v>
      </c>
      <c r="AA34" s="92">
        <f>业务毛增量_基准情景!AB33</f>
        <v>0</v>
      </c>
      <c r="AB34" s="92">
        <f>业务毛增量_基准情景!AC33</f>
        <v>0</v>
      </c>
      <c r="AC34" s="92">
        <f>业务毛增量_基准情景!AD33</f>
        <v>0</v>
      </c>
      <c r="AD34" s="92">
        <f>业务毛增量_基准情景!AE33</f>
        <v>0</v>
      </c>
      <c r="AE34" s="92">
        <f>业务毛增量_基准情景!AF33</f>
        <v>0</v>
      </c>
      <c r="AF34" s="92">
        <f>业务毛增量_基准情景!AG33</f>
        <v>0</v>
      </c>
      <c r="AG34" s="92">
        <f>业务毛增量_基准情景!AH33</f>
        <v>0</v>
      </c>
      <c r="AH34" s="92">
        <f>业务毛增量_基准情景!AI33</f>
        <v>0</v>
      </c>
      <c r="AI34" s="92">
        <f>业务毛增量_基准情景!AJ33</f>
        <v>0</v>
      </c>
      <c r="AJ34" s="92">
        <f>业务毛增量_基准情景!AK33</f>
        <v>0</v>
      </c>
      <c r="AK34" s="92">
        <f>业务毛增量_基准情景!AL33</f>
        <v>0</v>
      </c>
      <c r="AL34" s="92">
        <f>业务毛增量_基准情景!AM33</f>
        <v>0</v>
      </c>
      <c r="AM34" s="92">
        <f>业务毛增量_基准情景!AN33</f>
        <v>0</v>
      </c>
      <c r="AN34" s="92">
        <f>业务毛增量_基准情景!AO33</f>
        <v>0</v>
      </c>
      <c r="AO34" s="92">
        <f>业务毛增量_基准情景!AP33</f>
        <v>0</v>
      </c>
      <c r="AQ34" s="92">
        <f>新业务利率假设!C33</f>
        <v>3.23</v>
      </c>
      <c r="AR34" s="92">
        <f>新业务利率假设!D33</f>
        <v>3.33</v>
      </c>
      <c r="AS34" s="92">
        <f>新业务利率假设!E33</f>
        <v>3.33</v>
      </c>
      <c r="AT34" s="92">
        <f>新业务利率假设!F33</f>
        <v>3.43</v>
      </c>
      <c r="AU34" s="92">
        <f>新业务利率假设!G33</f>
        <v>3.33</v>
      </c>
      <c r="AV34" s="92">
        <f>新业务利率假设!H33</f>
        <v>3.33</v>
      </c>
      <c r="AW34" s="92">
        <f>新业务利率假设!I33</f>
        <v>3.43</v>
      </c>
      <c r="AX34" s="92">
        <f>新业务利率假设!J33</f>
        <v>3.33</v>
      </c>
      <c r="AY34" s="92">
        <f>新业务利率假设!K33</f>
        <v>3.33</v>
      </c>
      <c r="AZ34" s="92">
        <f>新业务利率假设!L33</f>
        <v>3.43</v>
      </c>
      <c r="BA34" s="92">
        <f>新业务利率假设!M33</f>
        <v>3.33</v>
      </c>
      <c r="BB34" s="92">
        <f>新业务利率假设!N33</f>
        <v>3.33</v>
      </c>
      <c r="BC34" s="92">
        <f>新业务利率假设!O33</f>
        <v>3.43</v>
      </c>
      <c r="BD34" s="92">
        <f>新业务利率假设!P33</f>
        <v>0</v>
      </c>
      <c r="BE34" s="92">
        <f>新业务利率假设!Q33</f>
        <v>0</v>
      </c>
      <c r="BF34" s="92">
        <f>新业务利率假设!R33</f>
        <v>0</v>
      </c>
      <c r="BG34" s="92">
        <f>新业务利率假设!S33</f>
        <v>0</v>
      </c>
      <c r="BH34" s="92">
        <f>新业务利率假设!T33</f>
        <v>0</v>
      </c>
      <c r="BI34" s="92">
        <f>新业务利率假设!U33</f>
        <v>0</v>
      </c>
      <c r="BJ34" s="92">
        <f>新业务利率假设!V33</f>
        <v>0</v>
      </c>
      <c r="BK34" s="92">
        <f>新业务利率假设!W33</f>
        <v>0</v>
      </c>
      <c r="BL34" s="92">
        <f>新业务利率假设!X33</f>
        <v>0</v>
      </c>
      <c r="BM34" s="92">
        <f>新业务利率假设!Y33</f>
        <v>0</v>
      </c>
      <c r="BN34" s="92">
        <f>新业务利率假设!Z33</f>
        <v>0</v>
      </c>
      <c r="BO34" s="92">
        <f>新业务利率假设!AA33</f>
        <v>0</v>
      </c>
      <c r="BP34" s="92">
        <f>新业务利率假设!AB33</f>
        <v>0</v>
      </c>
      <c r="BQ34" s="92">
        <f>新业务利率假设!AC33</f>
        <v>0</v>
      </c>
      <c r="BR34" s="92">
        <f>新业务利率假设!AD33</f>
        <v>0</v>
      </c>
      <c r="BS34" s="92">
        <f>新业务利率假设!AE33</f>
        <v>0</v>
      </c>
      <c r="BT34" s="92">
        <f>新业务利率假设!AF33</f>
        <v>0</v>
      </c>
      <c r="BU34" s="92">
        <f>新业务利率假设!AG33</f>
        <v>0</v>
      </c>
      <c r="BV34" s="92">
        <f>新业务利率假设!AH33</f>
        <v>0</v>
      </c>
      <c r="BW34" s="92">
        <f>新业务利率假设!AI33</f>
        <v>0</v>
      </c>
      <c r="BX34" s="92">
        <f>新业务利率假设!AJ33</f>
        <v>0</v>
      </c>
      <c r="BY34" s="92">
        <f>新业务利率假设!AK33</f>
        <v>0</v>
      </c>
      <c r="BZ34" s="92">
        <f>新业务利率假设!AL33</f>
        <v>0</v>
      </c>
      <c r="CA34" s="92">
        <f>新业务利率假设!AM33</f>
        <v>0</v>
      </c>
      <c r="CB34" s="92">
        <f>新业务利率假设!AN33</f>
        <v>0</v>
      </c>
      <c r="CC34" s="92">
        <f>新业务利率假设!AO33</f>
        <v>0</v>
      </c>
      <c r="CD34" s="92">
        <f>新业务利率假设!AP33</f>
        <v>0</v>
      </c>
      <c r="CF34" s="92">
        <f t="shared" si="10"/>
        <v>2.0768675950146944</v>
      </c>
      <c r="CG34" s="92">
        <f>C34*AR34/100/12*0.5+SUMPRODUCT($B34:B34,$AQ34:AQ34)/100/12</f>
        <v>5.1744897886543892</v>
      </c>
      <c r="CH34" s="92">
        <f>D34*AS34/100/12*0.5+SUMPRODUCT($B34:C34,$AQ34:AR34)/100/12</f>
        <v>6.8302292948068892</v>
      </c>
      <c r="CI34" s="92">
        <f>E34*AT34/100/12*0.5+SUMPRODUCT($B34:D34,$AQ34:AS34)/100/12</f>
        <v>7.8256605829177213</v>
      </c>
      <c r="CJ34" s="92">
        <f>F34*AU34/100/12*0.5+SUMPRODUCT($B34:E34,$AQ34:AT34)/100/12</f>
        <v>8.4126072087510551</v>
      </c>
      <c r="CK34" s="92">
        <f>G34*AV34/100/12*0.5+SUMPRODUCT($B34:F34,$AQ34:AU34)/100/12</f>
        <v>8.9786111798760544</v>
      </c>
      <c r="CL34" s="92">
        <f>H34*AW34/100/12*0.5+SUMPRODUCT($B34:G34,$AQ34:AV34)/100/12</f>
        <v>9.4752403474177207</v>
      </c>
      <c r="CM34" s="92">
        <f>I34*AX34/100/12*0.5+SUMPRODUCT($B34:H34,$AQ34:AW34)/100/12</f>
        <v>9.7928815015843895</v>
      </c>
      <c r="CN34" s="92">
        <f>J34*AY34/100/12*0.5+SUMPRODUCT($B34:I34,$AQ34:AX34)/100/12</f>
        <v>10.127244581584389</v>
      </c>
      <c r="CO34" s="92">
        <f>K34*AZ34/100/12*0.5+SUMPRODUCT($B34:J34,$AQ34:AY34)/100/12</f>
        <v>10.430290187834389</v>
      </c>
      <c r="CP34" s="92">
        <f>L34*BA34/100/12*0.5+SUMPRODUCT($B34:K34,$AQ34:AZ34)/100/12</f>
        <v>10.682420926584388</v>
      </c>
      <c r="CQ34" s="92">
        <f>M34*BB34/100/12*0.5+SUMPRODUCT($B34:L34,$AQ34:BA34)/100/12</f>
        <v>10.95948455783439</v>
      </c>
      <c r="CR34" s="92">
        <f>N34*BC34/100/12*0.5+SUMPRODUCT($B34:M34,$AQ34:BB34)/100/12</f>
        <v>11.228163397417724</v>
      </c>
      <c r="CS34" s="92">
        <f>O34*BD34/100/12*0.5+SUMPRODUCT($B34:N34,$AQ34:BC34)/100/12</f>
        <v>11.342711105751057</v>
      </c>
      <c r="CT34" s="92">
        <f>P34*BE34/100/12*0.5+SUMPRODUCT($B34:O34,$AQ34:BD34)/100/12</f>
        <v>11.342711105751057</v>
      </c>
      <c r="CU34" s="92">
        <f>Q34*BF34/100/12*0.5+SUMPRODUCT($B34:P34,$AQ34:BE34)/100/12</f>
        <v>11.342711105751057</v>
      </c>
      <c r="CV34" s="92">
        <f>R34*BG34/100/12*0.5+SUMPRODUCT($B34:Q34,$AQ34:BF34)/100/12</f>
        <v>11.342711105751057</v>
      </c>
      <c r="CW34" s="92">
        <f>S34*BH34/100/12*0.5+SUMPRODUCT($B34:R34,$AQ34:BG34)/100/12</f>
        <v>11.342711105751057</v>
      </c>
      <c r="CX34" s="92">
        <f>T34*BI34/100/12*0.5+SUMPRODUCT($B34:S34,$AQ34:BH34)/100/12</f>
        <v>11.342711105751057</v>
      </c>
      <c r="CY34" s="92">
        <f>U34*BJ34/100/12*0.5+SUMPRODUCT($B34:T34,$AQ34:BI34)/100/12</f>
        <v>11.342711105751057</v>
      </c>
      <c r="CZ34" s="92">
        <f>V34*BK34/100/12*0.5+SUMPRODUCT($B34:U34,$AQ34:BJ34)/100/12</f>
        <v>11.342711105751057</v>
      </c>
      <c r="DA34" s="92">
        <f>W34*BL34/100/12*0.5+SUMPRODUCT($B34:V34,$AQ34:BK34)/100/12</f>
        <v>11.342711105751057</v>
      </c>
      <c r="DB34" s="92">
        <f>X34*BM34/100/12*0.5+SUMPRODUCT($B34:W34,$AQ34:BL34)/100/12</f>
        <v>11.342711105751057</v>
      </c>
      <c r="DC34" s="92">
        <f>Y34*BN34/100/12*0.5+SUMPRODUCT($B34:X34,$AQ34:BM34)/100/12</f>
        <v>11.342711105751057</v>
      </c>
      <c r="DD34" s="92">
        <f>Z34*BO34/100/12*0.5+SUMPRODUCT($B34:Y34,$AQ34:BN34)/100/12</f>
        <v>11.342711105751057</v>
      </c>
      <c r="DE34" s="92">
        <f>AA34*BP34/100/12*0.5+SUMPRODUCT($B34:Z34,$AQ34:BO34)/100/12</f>
        <v>11.342711105751057</v>
      </c>
      <c r="DF34" s="92">
        <f>AB34*BQ34/100/12*0.5+SUMPRODUCT($B34:AA34,$AQ34:BP34)/100/12</f>
        <v>11.342711105751057</v>
      </c>
      <c r="DG34" s="92">
        <f>AC34*BR34/100/12*0.5+SUMPRODUCT($B34:AB34,$AQ34:BQ34)/100/12</f>
        <v>11.342711105751057</v>
      </c>
      <c r="DH34" s="92">
        <f>AD34*BS34/100/12*0.5+SUMPRODUCT($B34:AC34,$AQ34:BR34)/100/12</f>
        <v>11.342711105751057</v>
      </c>
      <c r="DI34" s="92">
        <f>AE34*BT34/100/12*0.5+SUMPRODUCT($B34:AD34,$AQ34:BS34)/100/12</f>
        <v>11.342711105751057</v>
      </c>
      <c r="DJ34" s="92">
        <f>AF34*BU34/100/12*0.5+SUMPRODUCT($B34:AE34,$AQ34:BT34)/100/12</f>
        <v>11.342711105751057</v>
      </c>
      <c r="DK34" s="92">
        <f>AG34*BV34/100/12*0.5+SUMPRODUCT($B34:AF34,$AQ34:BU34)/100/12</f>
        <v>11.342711105751057</v>
      </c>
      <c r="DL34" s="92">
        <f>AH34*BW34/100/12*0.5+SUMPRODUCT($B34:AG34,$AQ34:BV34)/100/12</f>
        <v>11.342711105751057</v>
      </c>
      <c r="DM34" s="92">
        <f>AI34*BX34/100/12*0.5+SUMPRODUCT($B34:AH34,$AQ34:BW34)/100/12</f>
        <v>11.342711105751057</v>
      </c>
      <c r="DN34" s="92">
        <f>AJ34*BY34/100/12*0.5+SUMPRODUCT($B34:AI34,$AQ34:BX34)/100/12</f>
        <v>11.342711105751057</v>
      </c>
      <c r="DO34" s="92">
        <f>AK34*BZ34/100/12*0.5+SUMPRODUCT($B34:AJ34,$AQ34:BY34)/100/12</f>
        <v>11.342711105751057</v>
      </c>
      <c r="DP34" s="92">
        <f>AL34*CA34/100/12*0.5+SUMPRODUCT($B34:AK34,$AQ34:BZ34)/100/12</f>
        <v>11.342711105751057</v>
      </c>
      <c r="DQ34" s="92">
        <f>AM34*CB34/100/12*0.5+SUMPRODUCT($B34:AL34,$AQ34:CA34)/100/12</f>
        <v>11.342711105751057</v>
      </c>
      <c r="DR34" s="92">
        <f>AN34*CC34/100/12*0.5+SUMPRODUCT($B34:AM34,$AQ34:CB34)/100/12</f>
        <v>11.342711105751057</v>
      </c>
      <c r="DS34" s="92">
        <f>AO34*CD34/100/12*0.5+SUMPRODUCT($B34:AN34,$AQ34:CC34)/100/12</f>
        <v>11.342711105751057</v>
      </c>
    </row>
    <row r="35" spans="1:123" ht="16.5">
      <c r="A35" s="54" t="str">
        <f>存量业务到期结构!B34</f>
        <v>对公大额存单</v>
      </c>
      <c r="B35" s="92">
        <f>业务毛增量_基准情景!C34</f>
        <v>59.843943534699868</v>
      </c>
      <c r="C35" s="92">
        <f>业务毛增量_基准情景!D34</f>
        <v>67.503</v>
      </c>
      <c r="D35" s="92">
        <f>业务毛增量_基准情景!E34</f>
        <v>53.198421530000005</v>
      </c>
      <c r="E35" s="92">
        <f>业务毛增量_基准情景!F34</f>
        <v>58.146000000000001</v>
      </c>
      <c r="F35" s="92">
        <f>业务毛增量_基准情景!G34</f>
        <v>57.413048359999998</v>
      </c>
      <c r="G35" s="92">
        <f>业务毛增量_基准情景!H34</f>
        <v>59.42310586</v>
      </c>
      <c r="H35" s="92">
        <f>业务毛增量_基准情景!I34</f>
        <v>41.084299999999999</v>
      </c>
      <c r="I35" s="92">
        <f>业务毛增量_基准情景!J34</f>
        <v>63.776000000000003</v>
      </c>
      <c r="J35" s="92">
        <f>业务毛增量_基准情景!K34</f>
        <v>92.122</v>
      </c>
      <c r="K35" s="92">
        <f>业务毛增量_基准情景!L34</f>
        <v>41.051299999999998</v>
      </c>
      <c r="L35" s="92">
        <f>业务毛增量_基准情景!M34</f>
        <v>48.675560000000004</v>
      </c>
      <c r="M35" s="92">
        <f>业务毛增量_基准情景!N34</f>
        <v>57.415829340000002</v>
      </c>
      <c r="N35" s="92">
        <f>业务毛增量_基准情景!O34</f>
        <v>25.6</v>
      </c>
      <c r="O35" s="92">
        <f>业务毛增量_基准情景!P34</f>
        <v>0</v>
      </c>
      <c r="P35" s="92">
        <f>业务毛增量_基准情景!Q34</f>
        <v>0</v>
      </c>
      <c r="Q35" s="92">
        <f>业务毛增量_基准情景!R34</f>
        <v>0</v>
      </c>
      <c r="R35" s="92">
        <f>业务毛增量_基准情景!S34</f>
        <v>0</v>
      </c>
      <c r="S35" s="92">
        <f>业务毛增量_基准情景!T34</f>
        <v>0</v>
      </c>
      <c r="T35" s="92">
        <f>业务毛增量_基准情景!U34</f>
        <v>0</v>
      </c>
      <c r="U35" s="92">
        <f>业务毛增量_基准情景!V34</f>
        <v>0</v>
      </c>
      <c r="V35" s="92">
        <f>业务毛增量_基准情景!W34</f>
        <v>0</v>
      </c>
      <c r="W35" s="92">
        <f>业务毛增量_基准情景!X34</f>
        <v>0</v>
      </c>
      <c r="X35" s="92">
        <f>业务毛增量_基准情景!Y34</f>
        <v>0</v>
      </c>
      <c r="Y35" s="92">
        <f>业务毛增量_基准情景!Z34</f>
        <v>0</v>
      </c>
      <c r="Z35" s="92">
        <f>业务毛增量_基准情景!AA34</f>
        <v>0</v>
      </c>
      <c r="AA35" s="92">
        <f>业务毛增量_基准情景!AB34</f>
        <v>0</v>
      </c>
      <c r="AB35" s="92">
        <f>业务毛增量_基准情景!AC34</f>
        <v>0</v>
      </c>
      <c r="AC35" s="92">
        <f>业务毛增量_基准情景!AD34</f>
        <v>0</v>
      </c>
      <c r="AD35" s="92">
        <f>业务毛增量_基准情景!AE34</f>
        <v>0</v>
      </c>
      <c r="AE35" s="92">
        <f>业务毛增量_基准情景!AF34</f>
        <v>0</v>
      </c>
      <c r="AF35" s="92">
        <f>业务毛增量_基准情景!AG34</f>
        <v>0</v>
      </c>
      <c r="AG35" s="92">
        <f>业务毛增量_基准情景!AH34</f>
        <v>0</v>
      </c>
      <c r="AH35" s="92">
        <f>业务毛增量_基准情景!AI34</f>
        <v>0</v>
      </c>
      <c r="AI35" s="92">
        <f>业务毛增量_基准情景!AJ34</f>
        <v>0</v>
      </c>
      <c r="AJ35" s="92">
        <f>业务毛增量_基准情景!AK34</f>
        <v>0</v>
      </c>
      <c r="AK35" s="92">
        <f>业务毛增量_基准情景!AL34</f>
        <v>0</v>
      </c>
      <c r="AL35" s="92">
        <f>业务毛增量_基准情景!AM34</f>
        <v>0</v>
      </c>
      <c r="AM35" s="92">
        <f>业务毛增量_基准情景!AN34</f>
        <v>0</v>
      </c>
      <c r="AN35" s="92">
        <f>业务毛增量_基准情景!AO34</f>
        <v>0</v>
      </c>
      <c r="AO35" s="92">
        <f>业务毛增量_基准情景!AP34</f>
        <v>0</v>
      </c>
      <c r="AQ35" s="92">
        <f>新业务利率假设!C34</f>
        <v>2.6</v>
      </c>
      <c r="AR35" s="92">
        <f>新业务利率假设!D34</f>
        <v>2.63</v>
      </c>
      <c r="AS35" s="92">
        <f>新业务利率假设!E34</f>
        <v>2.63</v>
      </c>
      <c r="AT35" s="92">
        <f>新业务利率假设!F34</f>
        <v>2.63</v>
      </c>
      <c r="AU35" s="92">
        <f>新业务利率假设!G34</f>
        <v>2.63</v>
      </c>
      <c r="AV35" s="92">
        <f>新业务利率假设!H34</f>
        <v>2.63</v>
      </c>
      <c r="AW35" s="92">
        <f>新业务利率假设!I34</f>
        <v>2.63</v>
      </c>
      <c r="AX35" s="92">
        <f>新业务利率假设!J34</f>
        <v>2.63</v>
      </c>
      <c r="AY35" s="92">
        <f>新业务利率假设!K34</f>
        <v>2.63</v>
      </c>
      <c r="AZ35" s="92">
        <f>新业务利率假设!L34</f>
        <v>2.63</v>
      </c>
      <c r="BA35" s="92">
        <f>新业务利率假设!M34</f>
        <v>2.63</v>
      </c>
      <c r="BB35" s="92">
        <f>新业务利率假设!N34</f>
        <v>2.63</v>
      </c>
      <c r="BC35" s="92">
        <f>新业务利率假设!O34</f>
        <v>2.63</v>
      </c>
      <c r="BD35" s="92">
        <f>新业务利率假设!P34</f>
        <v>0</v>
      </c>
      <c r="BE35" s="92">
        <f>新业务利率假设!Q34</f>
        <v>0</v>
      </c>
      <c r="BF35" s="92">
        <f>新业务利率假设!R34</f>
        <v>0</v>
      </c>
      <c r="BG35" s="92">
        <f>新业务利率假设!S34</f>
        <v>0</v>
      </c>
      <c r="BH35" s="92">
        <f>新业务利率假设!T34</f>
        <v>0</v>
      </c>
      <c r="BI35" s="92">
        <f>新业务利率假设!U34</f>
        <v>0</v>
      </c>
      <c r="BJ35" s="92">
        <f>新业务利率假设!V34</f>
        <v>0</v>
      </c>
      <c r="BK35" s="92">
        <f>新业务利率假设!W34</f>
        <v>0</v>
      </c>
      <c r="BL35" s="92">
        <f>新业务利率假设!X34</f>
        <v>0</v>
      </c>
      <c r="BM35" s="92">
        <f>新业务利率假设!Y34</f>
        <v>0</v>
      </c>
      <c r="BN35" s="92">
        <f>新业务利率假设!Z34</f>
        <v>0</v>
      </c>
      <c r="BO35" s="92">
        <f>新业务利率假设!AA34</f>
        <v>0</v>
      </c>
      <c r="BP35" s="92">
        <f>新业务利率假设!AB34</f>
        <v>0</v>
      </c>
      <c r="BQ35" s="92">
        <f>新业务利率假设!AC34</f>
        <v>0</v>
      </c>
      <c r="BR35" s="92">
        <f>新业务利率假设!AD34</f>
        <v>0</v>
      </c>
      <c r="BS35" s="92">
        <f>新业务利率假设!AE34</f>
        <v>0</v>
      </c>
      <c r="BT35" s="92">
        <f>新业务利率假设!AF34</f>
        <v>0</v>
      </c>
      <c r="BU35" s="92">
        <f>新业务利率假设!AG34</f>
        <v>0</v>
      </c>
      <c r="BV35" s="92">
        <f>新业务利率假设!AH34</f>
        <v>0</v>
      </c>
      <c r="BW35" s="92">
        <f>新业务利率假设!AI34</f>
        <v>0</v>
      </c>
      <c r="BX35" s="92">
        <f>新业务利率假设!AJ34</f>
        <v>0</v>
      </c>
      <c r="BY35" s="92">
        <f>新业务利率假设!AK34</f>
        <v>0</v>
      </c>
      <c r="BZ35" s="92">
        <f>新业务利率假设!AL34</f>
        <v>0</v>
      </c>
      <c r="CA35" s="92">
        <f>新业务利率假设!AM34</f>
        <v>0</v>
      </c>
      <c r="CB35" s="92">
        <f>新业务利率假设!AN34</f>
        <v>0</v>
      </c>
      <c r="CC35" s="92">
        <f>新业务利率假设!AO34</f>
        <v>0</v>
      </c>
      <c r="CD35" s="92">
        <f>新业务利率假设!AP34</f>
        <v>0</v>
      </c>
      <c r="CF35" s="92">
        <f t="shared" si="10"/>
        <v>6.4830938829258195E-2</v>
      </c>
      <c r="CG35" s="92">
        <f>C35*AR35/100/12*0.5+SUMPRODUCT($B35:B35,$AQ35:AQ35)/100/12</f>
        <v>0.20363391515851637</v>
      </c>
      <c r="CH35" s="92">
        <f>D35*AS35/100/12*0.5+SUMPRODUCT($B35:C35,$AQ35:AR35)/100/12</f>
        <v>0.33590255625180798</v>
      </c>
      <c r="CI35" s="92">
        <f>E35*AT35/100/12*0.5+SUMPRODUCT($B35:D35,$AQ35:AS35)/100/12</f>
        <v>0.45791748484509975</v>
      </c>
      <c r="CJ35" s="92">
        <f>F35*AU35/100/12*0.5+SUMPRODUCT($B35:E35,$AQ35:AT35)/100/12</f>
        <v>0.58455094200626634</v>
      </c>
      <c r="CK35" s="92">
        <f>G35*AV35/100/12*0.5+SUMPRODUCT($B35:F35,$AQ35:AU35)/100/12</f>
        <v>0.71258389433901637</v>
      </c>
      <c r="CL35" s="92">
        <f>H35*AW35/100/12*0.5+SUMPRODUCT($B35:G35,$AQ35:AV35)/100/12</f>
        <v>0.82272325992726636</v>
      </c>
      <c r="CM35" s="92">
        <f>I35*AX35/100/12*0.5+SUMPRODUCT($B35:H35,$AQ35:AW35)/100/12</f>
        <v>0.93763267201059963</v>
      </c>
      <c r="CN35" s="92">
        <f>J35*AY35/100/12*0.5+SUMPRODUCT($B35:I35,$AQ35:AX35)/100/12</f>
        <v>1.1084708970105999</v>
      </c>
      <c r="CO35" s="92">
        <f>K35*AZ35/100/12*0.5+SUMPRODUCT($B35:J35,$AQ35:AY35)/100/12</f>
        <v>1.2544066382605998</v>
      </c>
      <c r="CP35" s="92">
        <f>L35*BA35/100/12*0.5+SUMPRODUCT($B35:K35,$AQ35:AZ35)/100/12</f>
        <v>1.3527323223439331</v>
      </c>
      <c r="CQ35" s="92">
        <f>M35*BB35/100/12*0.5+SUMPRODUCT($B35:L35,$AQ35:BA35)/100/12</f>
        <v>1.4689908031623498</v>
      </c>
      <c r="CR35" s="92">
        <f>N35*BC35/100/12*0.5+SUMPRODUCT($B35:M35,$AQ35:BB35)/100/12</f>
        <v>1.5599623161474332</v>
      </c>
      <c r="CS35" s="92">
        <f>O35*BD35/100/12*0.5+SUMPRODUCT($B35:N35,$AQ35:BC35)/100/12</f>
        <v>1.5880156494807665</v>
      </c>
      <c r="CT35" s="92">
        <f>P35*BE35/100/12*0.5+SUMPRODUCT($B35:O35,$AQ35:BD35)/100/12</f>
        <v>1.5880156494807665</v>
      </c>
      <c r="CU35" s="92">
        <f>Q35*BF35/100/12*0.5+SUMPRODUCT($B35:P35,$AQ35:BE35)/100/12</f>
        <v>1.5880156494807665</v>
      </c>
      <c r="CV35" s="92">
        <f>R35*BG35/100/12*0.5+SUMPRODUCT($B35:Q35,$AQ35:BF35)/100/12</f>
        <v>1.5880156494807665</v>
      </c>
      <c r="CW35" s="92">
        <f>S35*BH35/100/12*0.5+SUMPRODUCT($B35:R35,$AQ35:BG35)/100/12</f>
        <v>1.5880156494807665</v>
      </c>
      <c r="CX35" s="92">
        <f>T35*BI35/100/12*0.5+SUMPRODUCT($B35:S35,$AQ35:BH35)/100/12</f>
        <v>1.5880156494807665</v>
      </c>
      <c r="CY35" s="92">
        <f>U35*BJ35/100/12*0.5+SUMPRODUCT($B35:T35,$AQ35:BI35)/100/12</f>
        <v>1.5880156494807665</v>
      </c>
      <c r="CZ35" s="92">
        <f>V35*BK35/100/12*0.5+SUMPRODUCT($B35:U35,$AQ35:BJ35)/100/12</f>
        <v>1.5880156494807665</v>
      </c>
      <c r="DA35" s="92">
        <f>W35*BL35/100/12*0.5+SUMPRODUCT($B35:V35,$AQ35:BK35)/100/12</f>
        <v>1.5880156494807665</v>
      </c>
      <c r="DB35" s="92">
        <f>X35*BM35/100/12*0.5+SUMPRODUCT($B35:W35,$AQ35:BL35)/100/12</f>
        <v>1.5880156494807665</v>
      </c>
      <c r="DC35" s="92">
        <f>Y35*BN35/100/12*0.5+SUMPRODUCT($B35:X35,$AQ35:BM35)/100/12</f>
        <v>1.5880156494807665</v>
      </c>
      <c r="DD35" s="92">
        <f>Z35*BO35/100/12*0.5+SUMPRODUCT($B35:Y35,$AQ35:BN35)/100/12</f>
        <v>1.5880156494807665</v>
      </c>
      <c r="DE35" s="92">
        <f>AA35*BP35/100/12*0.5+SUMPRODUCT($B35:Z35,$AQ35:BO35)/100/12</f>
        <v>1.5880156494807665</v>
      </c>
      <c r="DF35" s="92">
        <f>AB35*BQ35/100/12*0.5+SUMPRODUCT($B35:AA35,$AQ35:BP35)/100/12</f>
        <v>1.5880156494807665</v>
      </c>
      <c r="DG35" s="92">
        <f>AC35*BR35/100/12*0.5+SUMPRODUCT($B35:AB35,$AQ35:BQ35)/100/12</f>
        <v>1.5880156494807665</v>
      </c>
      <c r="DH35" s="92">
        <f>AD35*BS35/100/12*0.5+SUMPRODUCT($B35:AC35,$AQ35:BR35)/100/12</f>
        <v>1.5880156494807665</v>
      </c>
      <c r="DI35" s="92">
        <f>AE35*BT35/100/12*0.5+SUMPRODUCT($B35:AD35,$AQ35:BS35)/100/12</f>
        <v>1.5880156494807665</v>
      </c>
      <c r="DJ35" s="92">
        <f>AF35*BU35/100/12*0.5+SUMPRODUCT($B35:AE35,$AQ35:BT35)/100/12</f>
        <v>1.5880156494807665</v>
      </c>
      <c r="DK35" s="92">
        <f>AG35*BV35/100/12*0.5+SUMPRODUCT($B35:AF35,$AQ35:BU35)/100/12</f>
        <v>1.5880156494807665</v>
      </c>
      <c r="DL35" s="92">
        <f>AH35*BW35/100/12*0.5+SUMPRODUCT($B35:AG35,$AQ35:BV35)/100/12</f>
        <v>1.5880156494807665</v>
      </c>
      <c r="DM35" s="92">
        <f>AI35*BX35/100/12*0.5+SUMPRODUCT($B35:AH35,$AQ35:BW35)/100/12</f>
        <v>1.5880156494807665</v>
      </c>
      <c r="DN35" s="92">
        <f>AJ35*BY35/100/12*0.5+SUMPRODUCT($B35:AI35,$AQ35:BX35)/100/12</f>
        <v>1.5880156494807665</v>
      </c>
      <c r="DO35" s="92">
        <f>AK35*BZ35/100/12*0.5+SUMPRODUCT($B35:AJ35,$AQ35:BY35)/100/12</f>
        <v>1.5880156494807665</v>
      </c>
      <c r="DP35" s="92">
        <f>AL35*CA35/100/12*0.5+SUMPRODUCT($B35:AK35,$AQ35:BZ35)/100/12</f>
        <v>1.5880156494807665</v>
      </c>
      <c r="DQ35" s="92">
        <f>AM35*CB35/100/12*0.5+SUMPRODUCT($B35:AL35,$AQ35:CA35)/100/12</f>
        <v>1.5880156494807665</v>
      </c>
      <c r="DR35" s="92">
        <f>AN35*CC35/100/12*0.5+SUMPRODUCT($B35:AM35,$AQ35:CB35)/100/12</f>
        <v>1.5880156494807665</v>
      </c>
      <c r="DS35" s="92">
        <f>AO35*CD35/100/12*0.5+SUMPRODUCT($B35:AN35,$AQ35:CC35)/100/12</f>
        <v>1.5880156494807665</v>
      </c>
    </row>
    <row r="36" spans="1:123" ht="16.5">
      <c r="A36" s="54" t="str">
        <f>存量业务到期结构!B35</f>
        <v>对公协议存款</v>
      </c>
      <c r="B36" s="92">
        <f>业务毛增量_基准情景!C35</f>
        <v>11.600000000000001</v>
      </c>
      <c r="C36" s="92">
        <f>业务毛增量_基准情景!D35</f>
        <v>20</v>
      </c>
      <c r="D36" s="92">
        <f>业务毛增量_基准情景!E35</f>
        <v>34</v>
      </c>
      <c r="E36" s="92">
        <f>业务毛增量_基准情景!F35</f>
        <v>21</v>
      </c>
      <c r="F36" s="92">
        <f>业务毛增量_基准情景!G35</f>
        <v>1.8</v>
      </c>
      <c r="G36" s="92">
        <f>业务毛增量_基准情景!H35</f>
        <v>20</v>
      </c>
      <c r="H36" s="92">
        <f>业务毛增量_基准情景!I35</f>
        <v>0</v>
      </c>
      <c r="I36" s="92">
        <f>业务毛增量_基准情景!J35</f>
        <v>0</v>
      </c>
      <c r="J36" s="92">
        <f>业务毛增量_基准情景!K35</f>
        <v>1</v>
      </c>
      <c r="K36" s="92">
        <f>业务毛增量_基准情景!L35</f>
        <v>4</v>
      </c>
      <c r="L36" s="92">
        <f>业务毛增量_基准情景!M35</f>
        <v>2</v>
      </c>
      <c r="M36" s="92">
        <f>业务毛增量_基准情景!N35</f>
        <v>0</v>
      </c>
      <c r="N36" s="92">
        <f>业务毛增量_基准情景!O35</f>
        <v>0.3</v>
      </c>
      <c r="O36" s="92">
        <f>业务毛增量_基准情景!P35</f>
        <v>0</v>
      </c>
      <c r="P36" s="92">
        <f>业务毛增量_基准情景!Q35</f>
        <v>0</v>
      </c>
      <c r="Q36" s="92">
        <f>业务毛增量_基准情景!R35</f>
        <v>0</v>
      </c>
      <c r="R36" s="92">
        <f>业务毛增量_基准情景!S35</f>
        <v>0</v>
      </c>
      <c r="S36" s="92">
        <f>业务毛增量_基准情景!T35</f>
        <v>0</v>
      </c>
      <c r="T36" s="92">
        <f>业务毛增量_基准情景!U35</f>
        <v>0</v>
      </c>
      <c r="U36" s="92">
        <f>业务毛增量_基准情景!V35</f>
        <v>0</v>
      </c>
      <c r="V36" s="92">
        <f>业务毛增量_基准情景!W35</f>
        <v>0</v>
      </c>
      <c r="W36" s="92">
        <f>业务毛增量_基准情景!X35</f>
        <v>0</v>
      </c>
      <c r="X36" s="92">
        <f>业务毛增量_基准情景!Y35</f>
        <v>0</v>
      </c>
      <c r="Y36" s="92">
        <f>业务毛增量_基准情景!Z35</f>
        <v>0</v>
      </c>
      <c r="Z36" s="92">
        <f>业务毛增量_基准情景!AA35</f>
        <v>0</v>
      </c>
      <c r="AA36" s="92">
        <f>业务毛增量_基准情景!AB35</f>
        <v>0</v>
      </c>
      <c r="AB36" s="92">
        <f>业务毛增量_基准情景!AC35</f>
        <v>0</v>
      </c>
      <c r="AC36" s="92">
        <f>业务毛增量_基准情景!AD35</f>
        <v>0</v>
      </c>
      <c r="AD36" s="92">
        <f>业务毛增量_基准情景!AE35</f>
        <v>0</v>
      </c>
      <c r="AE36" s="92">
        <f>业务毛增量_基准情景!AF35</f>
        <v>0</v>
      </c>
      <c r="AF36" s="92">
        <f>业务毛增量_基准情景!AG35</f>
        <v>0</v>
      </c>
      <c r="AG36" s="92">
        <f>业务毛增量_基准情景!AH35</f>
        <v>0</v>
      </c>
      <c r="AH36" s="92">
        <f>业务毛增量_基准情景!AI35</f>
        <v>0</v>
      </c>
      <c r="AI36" s="92">
        <f>业务毛增量_基准情景!AJ35</f>
        <v>0</v>
      </c>
      <c r="AJ36" s="92">
        <f>业务毛增量_基准情景!AK35</f>
        <v>0</v>
      </c>
      <c r="AK36" s="92">
        <f>业务毛增量_基准情景!AL35</f>
        <v>0</v>
      </c>
      <c r="AL36" s="92">
        <f>业务毛增量_基准情景!AM35</f>
        <v>0</v>
      </c>
      <c r="AM36" s="92">
        <f>业务毛增量_基准情景!AN35</f>
        <v>0</v>
      </c>
      <c r="AN36" s="92">
        <f>业务毛增量_基准情景!AO35</f>
        <v>0</v>
      </c>
      <c r="AO36" s="92">
        <f>业务毛增量_基准情景!AP35</f>
        <v>0</v>
      </c>
      <c r="AQ36" s="92">
        <f>新业务利率假设!C35</f>
        <v>4.4000000000000004</v>
      </c>
      <c r="AR36" s="92">
        <f>新业务利率假设!D35</f>
        <v>4.5</v>
      </c>
      <c r="AS36" s="92">
        <f>新业务利率假设!E35</f>
        <v>4.5</v>
      </c>
      <c r="AT36" s="92">
        <f>新业务利率假设!F35</f>
        <v>4.5</v>
      </c>
      <c r="AU36" s="92">
        <f>新业务利率假设!G35</f>
        <v>4.5</v>
      </c>
      <c r="AV36" s="92">
        <f>新业务利率假设!H35</f>
        <v>4.5</v>
      </c>
      <c r="AW36" s="92">
        <f>新业务利率假设!I35</f>
        <v>4.5</v>
      </c>
      <c r="AX36" s="92">
        <f>新业务利率假设!J35</f>
        <v>4.5</v>
      </c>
      <c r="AY36" s="92">
        <f>新业务利率假设!K35</f>
        <v>4.5</v>
      </c>
      <c r="AZ36" s="92">
        <f>新业务利率假设!L35</f>
        <v>4.5</v>
      </c>
      <c r="BA36" s="92">
        <f>新业务利率假设!M35</f>
        <v>4.5</v>
      </c>
      <c r="BB36" s="92">
        <f>新业务利率假设!N35</f>
        <v>4.5</v>
      </c>
      <c r="BC36" s="92">
        <f>新业务利率假设!O35</f>
        <v>4.5</v>
      </c>
      <c r="BD36" s="92">
        <f>新业务利率假设!P35</f>
        <v>0</v>
      </c>
      <c r="BE36" s="92">
        <f>新业务利率假设!Q35</f>
        <v>0</v>
      </c>
      <c r="BF36" s="92">
        <f>新业务利率假设!R35</f>
        <v>0</v>
      </c>
      <c r="BG36" s="92">
        <f>新业务利率假设!S35</f>
        <v>0</v>
      </c>
      <c r="BH36" s="92">
        <f>新业务利率假设!T35</f>
        <v>0</v>
      </c>
      <c r="BI36" s="92">
        <f>新业务利率假设!U35</f>
        <v>0</v>
      </c>
      <c r="BJ36" s="92">
        <f>新业务利率假设!V35</f>
        <v>0</v>
      </c>
      <c r="BK36" s="92">
        <f>新业务利率假设!W35</f>
        <v>0</v>
      </c>
      <c r="BL36" s="92">
        <f>新业务利率假设!X35</f>
        <v>0</v>
      </c>
      <c r="BM36" s="92">
        <f>新业务利率假设!Y35</f>
        <v>0</v>
      </c>
      <c r="BN36" s="92">
        <f>新业务利率假设!Z35</f>
        <v>0</v>
      </c>
      <c r="BO36" s="92">
        <f>新业务利率假设!AA35</f>
        <v>0</v>
      </c>
      <c r="BP36" s="92">
        <f>新业务利率假设!AB35</f>
        <v>0</v>
      </c>
      <c r="BQ36" s="92">
        <f>新业务利率假设!AC35</f>
        <v>0</v>
      </c>
      <c r="BR36" s="92">
        <f>新业务利率假设!AD35</f>
        <v>0</v>
      </c>
      <c r="BS36" s="92">
        <f>新业务利率假设!AE35</f>
        <v>0</v>
      </c>
      <c r="BT36" s="92">
        <f>新业务利率假设!AF35</f>
        <v>0</v>
      </c>
      <c r="BU36" s="92">
        <f>新业务利率假设!AG35</f>
        <v>0</v>
      </c>
      <c r="BV36" s="92">
        <f>新业务利率假设!AH35</f>
        <v>0</v>
      </c>
      <c r="BW36" s="92">
        <f>新业务利率假设!AI35</f>
        <v>0</v>
      </c>
      <c r="BX36" s="92">
        <f>新业务利率假设!AJ35</f>
        <v>0</v>
      </c>
      <c r="BY36" s="92">
        <f>新业务利率假设!AK35</f>
        <v>0</v>
      </c>
      <c r="BZ36" s="92">
        <f>新业务利率假设!AL35</f>
        <v>0</v>
      </c>
      <c r="CA36" s="92">
        <f>新业务利率假设!AM35</f>
        <v>0</v>
      </c>
      <c r="CB36" s="92">
        <f>新业务利率假设!AN35</f>
        <v>0</v>
      </c>
      <c r="CC36" s="92">
        <f>新业务利率假设!AO35</f>
        <v>0</v>
      </c>
      <c r="CD36" s="92">
        <f>新业务利率假设!AP35</f>
        <v>0</v>
      </c>
      <c r="CF36" s="92">
        <f t="shared" si="10"/>
        <v>2.1266666666666673E-2</v>
      </c>
      <c r="CG36" s="92">
        <f>C36*AR36/100/12*0.5+SUMPRODUCT($B36:B36,$AQ36:AQ36)/100/12</f>
        <v>8.0033333333333345E-2</v>
      </c>
      <c r="CH36" s="92">
        <f>D36*AS36/100/12*0.5+SUMPRODUCT($B36:C36,$AQ36:AR36)/100/12</f>
        <v>0.18128333333333335</v>
      </c>
      <c r="CI36" s="92">
        <f>E36*AT36/100/12*0.5+SUMPRODUCT($B36:D36,$AQ36:AS36)/100/12</f>
        <v>0.28440833333333337</v>
      </c>
      <c r="CJ36" s="92">
        <f>F36*AU36/100/12*0.5+SUMPRODUCT($B36:E36,$AQ36:AT36)/100/12</f>
        <v>0.32715833333333338</v>
      </c>
      <c r="CK36" s="92">
        <f>G36*AV36/100/12*0.5+SUMPRODUCT($B36:F36,$AQ36:AU36)/100/12</f>
        <v>0.36803333333333338</v>
      </c>
      <c r="CL36" s="92">
        <f>H36*AW36/100/12*0.5+SUMPRODUCT($B36:G36,$AQ36:AV36)/100/12</f>
        <v>0.40553333333333336</v>
      </c>
      <c r="CM36" s="92">
        <f>I36*AX36/100/12*0.5+SUMPRODUCT($B36:H36,$AQ36:AW36)/100/12</f>
        <v>0.40553333333333336</v>
      </c>
      <c r="CN36" s="92">
        <f>J36*AY36/100/12*0.5+SUMPRODUCT($B36:I36,$AQ36:AX36)/100/12</f>
        <v>0.40740833333333337</v>
      </c>
      <c r="CO36" s="92">
        <f>K36*AZ36/100/12*0.5+SUMPRODUCT($B36:J36,$AQ36:AY36)/100/12</f>
        <v>0.41678333333333339</v>
      </c>
      <c r="CP36" s="92">
        <f>L36*BA36/100/12*0.5+SUMPRODUCT($B36:K36,$AQ36:AZ36)/100/12</f>
        <v>0.42803333333333332</v>
      </c>
      <c r="CQ36" s="92">
        <f>M36*BB36/100/12*0.5+SUMPRODUCT($B36:L36,$AQ36:BA36)/100/12</f>
        <v>0.43178333333333341</v>
      </c>
      <c r="CR36" s="92">
        <f>N36*BC36/100/12*0.5+SUMPRODUCT($B36:M36,$AQ36:BB36)/100/12</f>
        <v>0.43234583333333343</v>
      </c>
      <c r="CS36" s="92">
        <f>O36*BD36/100/12*0.5+SUMPRODUCT($B36:N36,$AQ36:BC36)/100/12</f>
        <v>0.43290833333333345</v>
      </c>
      <c r="CT36" s="92">
        <f>P36*BE36/100/12*0.5+SUMPRODUCT($B36:O36,$AQ36:BD36)/100/12</f>
        <v>0.43290833333333345</v>
      </c>
      <c r="CU36" s="92">
        <f>Q36*BF36/100/12*0.5+SUMPRODUCT($B36:P36,$AQ36:BE36)/100/12</f>
        <v>0.43290833333333345</v>
      </c>
      <c r="CV36" s="92">
        <f>R36*BG36/100/12*0.5+SUMPRODUCT($B36:Q36,$AQ36:BF36)/100/12</f>
        <v>0.43290833333333345</v>
      </c>
      <c r="CW36" s="92">
        <f>S36*BH36/100/12*0.5+SUMPRODUCT($B36:R36,$AQ36:BG36)/100/12</f>
        <v>0.43290833333333345</v>
      </c>
      <c r="CX36" s="92">
        <f>T36*BI36/100/12*0.5+SUMPRODUCT($B36:S36,$AQ36:BH36)/100/12</f>
        <v>0.43290833333333345</v>
      </c>
      <c r="CY36" s="92">
        <f>U36*BJ36/100/12*0.5+SUMPRODUCT($B36:T36,$AQ36:BI36)/100/12</f>
        <v>0.43290833333333345</v>
      </c>
      <c r="CZ36" s="92">
        <f>V36*BK36/100/12*0.5+SUMPRODUCT($B36:U36,$AQ36:BJ36)/100/12</f>
        <v>0.43290833333333345</v>
      </c>
      <c r="DA36" s="92">
        <f>W36*BL36/100/12*0.5+SUMPRODUCT($B36:V36,$AQ36:BK36)/100/12</f>
        <v>0.43290833333333345</v>
      </c>
      <c r="DB36" s="92">
        <f>X36*BM36/100/12*0.5+SUMPRODUCT($B36:W36,$AQ36:BL36)/100/12</f>
        <v>0.43290833333333345</v>
      </c>
      <c r="DC36" s="92">
        <f>Y36*BN36/100/12*0.5+SUMPRODUCT($B36:X36,$AQ36:BM36)/100/12</f>
        <v>0.43290833333333345</v>
      </c>
      <c r="DD36" s="92">
        <f>Z36*BO36/100/12*0.5+SUMPRODUCT($B36:Y36,$AQ36:BN36)/100/12</f>
        <v>0.43290833333333345</v>
      </c>
      <c r="DE36" s="92">
        <f>AA36*BP36/100/12*0.5+SUMPRODUCT($B36:Z36,$AQ36:BO36)/100/12</f>
        <v>0.43290833333333345</v>
      </c>
      <c r="DF36" s="92">
        <f>AB36*BQ36/100/12*0.5+SUMPRODUCT($B36:AA36,$AQ36:BP36)/100/12</f>
        <v>0.43290833333333345</v>
      </c>
      <c r="DG36" s="92">
        <f>AC36*BR36/100/12*0.5+SUMPRODUCT($B36:AB36,$AQ36:BQ36)/100/12</f>
        <v>0.43290833333333345</v>
      </c>
      <c r="DH36" s="92">
        <f>AD36*BS36/100/12*0.5+SUMPRODUCT($B36:AC36,$AQ36:BR36)/100/12</f>
        <v>0.43290833333333345</v>
      </c>
      <c r="DI36" s="92">
        <f>AE36*BT36/100/12*0.5+SUMPRODUCT($B36:AD36,$AQ36:BS36)/100/12</f>
        <v>0.43290833333333345</v>
      </c>
      <c r="DJ36" s="92">
        <f>AF36*BU36/100/12*0.5+SUMPRODUCT($B36:AE36,$AQ36:BT36)/100/12</f>
        <v>0.43290833333333345</v>
      </c>
      <c r="DK36" s="92">
        <f>AG36*BV36/100/12*0.5+SUMPRODUCT($B36:AF36,$AQ36:BU36)/100/12</f>
        <v>0.43290833333333345</v>
      </c>
      <c r="DL36" s="92">
        <f>AH36*BW36/100/12*0.5+SUMPRODUCT($B36:AG36,$AQ36:BV36)/100/12</f>
        <v>0.43290833333333345</v>
      </c>
      <c r="DM36" s="92">
        <f>AI36*BX36/100/12*0.5+SUMPRODUCT($B36:AH36,$AQ36:BW36)/100/12</f>
        <v>0.43290833333333345</v>
      </c>
      <c r="DN36" s="92">
        <f>AJ36*BY36/100/12*0.5+SUMPRODUCT($B36:AI36,$AQ36:BX36)/100/12</f>
        <v>0.43290833333333345</v>
      </c>
      <c r="DO36" s="92">
        <f>AK36*BZ36/100/12*0.5+SUMPRODUCT($B36:AJ36,$AQ36:BY36)/100/12</f>
        <v>0.43290833333333345</v>
      </c>
      <c r="DP36" s="92">
        <f>AL36*CA36/100/12*0.5+SUMPRODUCT($B36:AK36,$AQ36:BZ36)/100/12</f>
        <v>0.43290833333333345</v>
      </c>
      <c r="DQ36" s="92">
        <f>AM36*CB36/100/12*0.5+SUMPRODUCT($B36:AL36,$AQ36:CA36)/100/12</f>
        <v>0.43290833333333345</v>
      </c>
      <c r="DR36" s="92">
        <f>AN36*CC36/100/12*0.5+SUMPRODUCT($B36:AM36,$AQ36:CB36)/100/12</f>
        <v>0.43290833333333345</v>
      </c>
      <c r="DS36" s="92">
        <f>AO36*CD36/100/12*0.5+SUMPRODUCT($B36:AN36,$AQ36:CC36)/100/12</f>
        <v>0.43290833333333345</v>
      </c>
    </row>
    <row r="37" spans="1:123" ht="16.5">
      <c r="A37" s="55" t="str">
        <f>存量业务到期结构!B36</f>
        <v>对公活期存款</v>
      </c>
      <c r="B37" s="92">
        <f>业务毛增量_基准情景!C36</f>
        <v>-464.1169809308077</v>
      </c>
      <c r="C37" s="92">
        <f>业务毛增量_基准情景!D36</f>
        <v>-58.140311656112317</v>
      </c>
      <c r="D37" s="92">
        <f>业务毛增量_基准情景!E36</f>
        <v>-237.88958515899867</v>
      </c>
      <c r="E37" s="92">
        <f>业务毛增量_基准情景!F36</f>
        <v>-32.286986869983593</v>
      </c>
      <c r="F37" s="92">
        <f>业务毛增量_基准情景!G36</f>
        <v>-32.262986869984161</v>
      </c>
      <c r="G37" s="92">
        <f>业务毛增量_基准情景!H36</f>
        <v>-32.238986869982909</v>
      </c>
      <c r="H37" s="92">
        <f>业务毛增量_基准情景!I36</f>
        <v>-32.214986869985296</v>
      </c>
      <c r="I37" s="92">
        <f>业务毛增量_基准情景!J36</f>
        <v>-32.190986869984044</v>
      </c>
      <c r="J37" s="92">
        <f>业务毛增量_基准情景!K36</f>
        <v>-32.166986869982793</v>
      </c>
      <c r="K37" s="92">
        <f>业务毛增量_基准情景!L36</f>
        <v>-32.14298686998518</v>
      </c>
      <c r="L37" s="92">
        <f>业务毛增量_基准情景!M36</f>
        <v>-32.118986869983928</v>
      </c>
      <c r="M37" s="92">
        <f>业务毛增量_基准情景!N36</f>
        <v>-32.094986869984496</v>
      </c>
      <c r="N37" s="92">
        <f>业务毛增量_基准情景!O36</f>
        <v>-32.070986869983244</v>
      </c>
      <c r="O37" s="92">
        <f>业务毛增量_基准情景!P36</f>
        <v>0</v>
      </c>
      <c r="P37" s="92">
        <f>业务毛增量_基准情景!Q36</f>
        <v>0</v>
      </c>
      <c r="Q37" s="92">
        <f>业务毛增量_基准情景!R36</f>
        <v>0</v>
      </c>
      <c r="R37" s="92">
        <f>业务毛增量_基准情景!S36</f>
        <v>0</v>
      </c>
      <c r="S37" s="92">
        <f>业务毛增量_基准情景!T36</f>
        <v>0</v>
      </c>
      <c r="T37" s="92">
        <f>业务毛增量_基准情景!U36</f>
        <v>0</v>
      </c>
      <c r="U37" s="92">
        <f>业务毛增量_基准情景!V36</f>
        <v>0</v>
      </c>
      <c r="V37" s="92">
        <f>业务毛增量_基准情景!W36</f>
        <v>0</v>
      </c>
      <c r="W37" s="92">
        <f>业务毛增量_基准情景!X36</f>
        <v>0</v>
      </c>
      <c r="X37" s="92">
        <f>业务毛增量_基准情景!Y36</f>
        <v>0</v>
      </c>
      <c r="Y37" s="92">
        <f>业务毛增量_基准情景!Z36</f>
        <v>0</v>
      </c>
      <c r="Z37" s="92">
        <f>业务毛增量_基准情景!AA36</f>
        <v>0</v>
      </c>
      <c r="AA37" s="92">
        <f>业务毛增量_基准情景!AB36</f>
        <v>0</v>
      </c>
      <c r="AB37" s="92">
        <f>业务毛增量_基准情景!AC36</f>
        <v>0</v>
      </c>
      <c r="AC37" s="92">
        <f>业务毛增量_基准情景!AD36</f>
        <v>0</v>
      </c>
      <c r="AD37" s="92">
        <f>业务毛增量_基准情景!AE36</f>
        <v>0</v>
      </c>
      <c r="AE37" s="92">
        <f>业务毛增量_基准情景!AF36</f>
        <v>0</v>
      </c>
      <c r="AF37" s="92">
        <f>业务毛增量_基准情景!AG36</f>
        <v>0</v>
      </c>
      <c r="AG37" s="92">
        <f>业务毛增量_基准情景!AH36</f>
        <v>0</v>
      </c>
      <c r="AH37" s="92">
        <f>业务毛增量_基准情景!AI36</f>
        <v>0</v>
      </c>
      <c r="AI37" s="92">
        <f>业务毛增量_基准情景!AJ36</f>
        <v>0</v>
      </c>
      <c r="AJ37" s="92">
        <f>业务毛增量_基准情景!AK36</f>
        <v>0</v>
      </c>
      <c r="AK37" s="92">
        <f>业务毛增量_基准情景!AL36</f>
        <v>0</v>
      </c>
      <c r="AL37" s="92">
        <f>业务毛增量_基准情景!AM36</f>
        <v>0</v>
      </c>
      <c r="AM37" s="92">
        <f>业务毛增量_基准情景!AN36</f>
        <v>0</v>
      </c>
      <c r="AN37" s="92">
        <f>业务毛增量_基准情景!AO36</f>
        <v>0</v>
      </c>
      <c r="AO37" s="92">
        <f>业务毛增量_基准情景!AP36</f>
        <v>0</v>
      </c>
      <c r="AQ37" s="92">
        <f>新业务利率假设!C36</f>
        <v>0.86</v>
      </c>
      <c r="AR37" s="92">
        <f>新业务利率假设!D36</f>
        <v>0.86</v>
      </c>
      <c r="AS37" s="92">
        <f>新业务利率假设!E36</f>
        <v>0.86</v>
      </c>
      <c r="AT37" s="92">
        <f>新业务利率假设!F36</f>
        <v>0.86</v>
      </c>
      <c r="AU37" s="92">
        <f>新业务利率假设!G36</f>
        <v>0.86</v>
      </c>
      <c r="AV37" s="92">
        <f>新业务利率假设!H36</f>
        <v>0.86</v>
      </c>
      <c r="AW37" s="92">
        <f>新业务利率假设!I36</f>
        <v>0.86</v>
      </c>
      <c r="AX37" s="92">
        <f>新业务利率假设!J36</f>
        <v>0.86</v>
      </c>
      <c r="AY37" s="92">
        <f>新业务利率假设!K36</f>
        <v>0.86</v>
      </c>
      <c r="AZ37" s="92">
        <f>新业务利率假设!L36</f>
        <v>0.86</v>
      </c>
      <c r="BA37" s="92">
        <f>新业务利率假设!M36</f>
        <v>0.86</v>
      </c>
      <c r="BB37" s="92">
        <f>新业务利率假设!N36</f>
        <v>0.86</v>
      </c>
      <c r="BC37" s="92">
        <f>新业务利率假设!O36</f>
        <v>0.86</v>
      </c>
      <c r="BD37" s="92">
        <f>新业务利率假设!P36</f>
        <v>0</v>
      </c>
      <c r="BE37" s="92">
        <f>新业务利率假设!Q36</f>
        <v>0</v>
      </c>
      <c r="BF37" s="92">
        <f>新业务利率假设!R36</f>
        <v>0</v>
      </c>
      <c r="BG37" s="92">
        <f>新业务利率假设!S36</f>
        <v>0</v>
      </c>
      <c r="BH37" s="92">
        <f>新业务利率假设!T36</f>
        <v>0</v>
      </c>
      <c r="BI37" s="92">
        <f>新业务利率假设!U36</f>
        <v>0</v>
      </c>
      <c r="BJ37" s="92">
        <f>新业务利率假设!V36</f>
        <v>0</v>
      </c>
      <c r="BK37" s="92">
        <f>新业务利率假设!W36</f>
        <v>0</v>
      </c>
      <c r="BL37" s="92">
        <f>新业务利率假设!X36</f>
        <v>0</v>
      </c>
      <c r="BM37" s="92">
        <f>新业务利率假设!Y36</f>
        <v>0</v>
      </c>
      <c r="BN37" s="92">
        <f>新业务利率假设!Z36</f>
        <v>0</v>
      </c>
      <c r="BO37" s="92">
        <f>新业务利率假设!AA36</f>
        <v>0</v>
      </c>
      <c r="BP37" s="92">
        <f>新业务利率假设!AB36</f>
        <v>0</v>
      </c>
      <c r="BQ37" s="92">
        <f>新业务利率假设!AC36</f>
        <v>0</v>
      </c>
      <c r="BR37" s="92">
        <f>新业务利率假设!AD36</f>
        <v>0</v>
      </c>
      <c r="BS37" s="92">
        <f>新业务利率假设!AE36</f>
        <v>0</v>
      </c>
      <c r="BT37" s="92">
        <f>新业务利率假设!AF36</f>
        <v>0</v>
      </c>
      <c r="BU37" s="92">
        <f>新业务利率假设!AG36</f>
        <v>0</v>
      </c>
      <c r="BV37" s="92">
        <f>新业务利率假设!AH36</f>
        <v>0</v>
      </c>
      <c r="BW37" s="92">
        <f>新业务利率假设!AI36</f>
        <v>0</v>
      </c>
      <c r="BX37" s="92">
        <f>新业务利率假设!AJ36</f>
        <v>0</v>
      </c>
      <c r="BY37" s="92">
        <f>新业务利率假设!AK36</f>
        <v>0</v>
      </c>
      <c r="BZ37" s="92">
        <f>新业务利率假设!AL36</f>
        <v>0</v>
      </c>
      <c r="CA37" s="92">
        <f>新业务利率假设!AM36</f>
        <v>0</v>
      </c>
      <c r="CB37" s="92">
        <f>新业务利率假设!AN36</f>
        <v>0</v>
      </c>
      <c r="CC37" s="92">
        <f>新业务利率假设!AO36</f>
        <v>0</v>
      </c>
      <c r="CD37" s="92">
        <f>新业务利率假设!AP36</f>
        <v>0</v>
      </c>
      <c r="CF37" s="92">
        <f t="shared" si="10"/>
        <v>-0.16630858483353941</v>
      </c>
      <c r="CG37" s="92">
        <f>C37*AR37/100/12*0.5+SUM($B37:B37)*AR37/100/12</f>
        <v>-0.35345078134385238</v>
      </c>
      <c r="CH37" s="92">
        <f>D37*AS37/100/12*0.5+SUM($B37:C37)*AS37/100/12</f>
        <v>-0.45952816103593391</v>
      </c>
      <c r="CI37" s="92">
        <f>E37*AT37/100/12*0.5+SUM($B37:D37)*AT37/100/12</f>
        <v>-0.55634143267965253</v>
      </c>
      <c r="CJ37" s="92">
        <f>F37*AU37/100/12*0.5+SUM($B37:E37)*AU37/100/12</f>
        <v>-0.57947183993647433</v>
      </c>
      <c r="CK37" s="92">
        <f>G37*AV37/100/12*0.5+SUM($B37:F37)*AV37/100/12</f>
        <v>-0.60258504719329586</v>
      </c>
      <c r="CL37" s="92">
        <f>H37*AW37/100/12*0.5+SUM($B37:G37)*AW37/100/12</f>
        <v>-0.62568105445011768</v>
      </c>
      <c r="CM37" s="92">
        <f>I37*AX37/100/12*0.5+SUM($B37:H37)*AX37/100/12</f>
        <v>-0.64875986170694011</v>
      </c>
      <c r="CN37" s="92">
        <f>J37*AY37/100/12*0.5+SUM($B37:I37)*AY37/100/12</f>
        <v>-0.67182146896376149</v>
      </c>
      <c r="CO37" s="92">
        <f>K37*AZ37/100/12*0.5+SUM($B37:J37)*AZ37/100/12</f>
        <v>-0.69486587622058338</v>
      </c>
      <c r="CP37" s="92">
        <f>L37*BA37/100/12*0.5+SUM($B37:K37)*BA37/100/12</f>
        <v>-0.71789308347740577</v>
      </c>
      <c r="CQ37" s="92">
        <f>M37*BB37/100/12*0.5+SUM($B37:L37)*BB37/100/12</f>
        <v>-0.74090309073422778</v>
      </c>
      <c r="CR37" s="92">
        <f>N37*BC37/100/12*0.5+SUM($B37:M37)*BC37/100/12</f>
        <v>-0.76389589799104929</v>
      </c>
      <c r="CS37" s="92">
        <f>O37*BD37/100/12*0.5+SUM($B37:N37)*BD37/100/12</f>
        <v>0</v>
      </c>
      <c r="CT37" s="92">
        <f>P37*BE37/100/12*0.5+SUM($B37:O37)*BE37/100/12</f>
        <v>0</v>
      </c>
      <c r="CU37" s="92">
        <f>Q37*BF37/100/12*0.5+SUM($B37:P37)*BF37/100/12</f>
        <v>0</v>
      </c>
      <c r="CV37" s="92">
        <f>R37*BG37/100/12*0.5+SUM($B37:Q37)*BG37/100/12</f>
        <v>0</v>
      </c>
      <c r="CW37" s="92">
        <f>S37*BH37/100/12*0.5+SUM($B37:R37)*BH37/100/12</f>
        <v>0</v>
      </c>
      <c r="CX37" s="92">
        <f>T37*BI37/100/12*0.5+SUM($B37:S37)*BI37/100/12</f>
        <v>0</v>
      </c>
      <c r="CY37" s="92">
        <f>U37*BJ37/100/12*0.5+SUM($B37:T37)*BJ37/100/12</f>
        <v>0</v>
      </c>
      <c r="CZ37" s="92">
        <f>V37*BK37/100/12*0.5+SUM($B37:U37)*BK37/100/12</f>
        <v>0</v>
      </c>
      <c r="DA37" s="92">
        <f>W37*BL37/100/12*0.5+SUM($B37:V37)*BL37/100/12</f>
        <v>0</v>
      </c>
      <c r="DB37" s="92">
        <f>X37*BM37/100/12*0.5+SUM($B37:W37)*BM37/100/12</f>
        <v>0</v>
      </c>
      <c r="DC37" s="92">
        <f>Y37*BN37/100/12*0.5+SUM($B37:X37)*BN37/100/12</f>
        <v>0</v>
      </c>
      <c r="DD37" s="92">
        <f>Z37*BO37/100/12*0.5+SUM($B37:Y37)*BO37/100/12</f>
        <v>0</v>
      </c>
      <c r="DE37" s="92">
        <f>AA37*BP37/100/12*0.5+SUM($B37:Z37)*BP37/100/12</f>
        <v>0</v>
      </c>
      <c r="DF37" s="92">
        <f>AB37*BQ37/100/12*0.5+SUM($B37:AA37)*BQ37/100/12</f>
        <v>0</v>
      </c>
      <c r="DG37" s="92">
        <f>AC37*BR37/100/12*0.5+SUM($B37:AB37)*BR37/100/12</f>
        <v>0</v>
      </c>
      <c r="DH37" s="92">
        <f>AD37*BS37/100/12*0.5+SUM($B37:AC37)*BS37/100/12</f>
        <v>0</v>
      </c>
      <c r="DI37" s="92">
        <f>AE37*BT37/100/12*0.5+SUM($B37:AD37)*BT37/100/12</f>
        <v>0</v>
      </c>
      <c r="DJ37" s="92">
        <f>AF37*BU37/100/12*0.5+SUM($B37:AE37)*BU37/100/12</f>
        <v>0</v>
      </c>
      <c r="DK37" s="92">
        <f>AG37*BV37/100/12*0.5+SUM($B37:AF37)*BV37/100/12</f>
        <v>0</v>
      </c>
      <c r="DL37" s="92">
        <f>AH37*BW37/100/12*0.5+SUM($B37:AG37)*BW37/100/12</f>
        <v>0</v>
      </c>
      <c r="DM37" s="92">
        <f>AI37*BX37/100/12*0.5+SUM($B37:AH37)*BX37/100/12</f>
        <v>0</v>
      </c>
      <c r="DN37" s="92">
        <f>AJ37*BY37/100/12*0.5+SUM($B37:AI37)*BY37/100/12</f>
        <v>0</v>
      </c>
      <c r="DO37" s="92">
        <f>AK37*BZ37/100/12*0.5+SUM($B37:AJ37)*BZ37/100/12</f>
        <v>0</v>
      </c>
      <c r="DP37" s="92">
        <f>AL37*CA37/100/12*0.5+SUM($B37:AK37)*CA37/100/12</f>
        <v>0</v>
      </c>
      <c r="DQ37" s="92">
        <f>AM37*CB37/100/12*0.5+SUM($B37:AL37)*CB37/100/12</f>
        <v>0</v>
      </c>
      <c r="DR37" s="92">
        <f>AN37*CC37/100/12*0.5+SUM($B37:AM37)*CC37/100/12</f>
        <v>0</v>
      </c>
      <c r="DS37" s="92">
        <f>AO37*CD37/100/12*0.5+SUM($B37:AN37)*CD37/100/12</f>
        <v>0</v>
      </c>
    </row>
    <row r="38" spans="1:123" ht="16.5">
      <c r="A38" s="55" t="str">
        <f>存量业务到期结构!B37</f>
        <v>对公通知存款</v>
      </c>
      <c r="B38" s="92">
        <f>业务毛增量_基准情景!C37</f>
        <v>735.26220196130294</v>
      </c>
      <c r="C38" s="92">
        <f>业务毛增量_基准情景!D37</f>
        <v>3.0136675363082759</v>
      </c>
      <c r="D38" s="92">
        <f>业务毛增量_基准情景!E37</f>
        <v>14.754042292942245</v>
      </c>
      <c r="E38" s="92">
        <f>业务毛增量_基准情景!F37</f>
        <v>1.3250502986467154</v>
      </c>
      <c r="F38" s="92">
        <f>业务毛增量_基准情景!G37</f>
        <v>1.3234827318427733</v>
      </c>
      <c r="G38" s="92">
        <f>业务毛增量_基准情景!H37</f>
        <v>1.3219151650389449</v>
      </c>
      <c r="H38" s="92">
        <f>业务毛增量_基准情景!I37</f>
        <v>1.3203475982352302</v>
      </c>
      <c r="I38" s="92">
        <f>业务毛增量_基准情景!J37</f>
        <v>1.3187800314312881</v>
      </c>
      <c r="J38" s="92">
        <f>业务毛增量_基准情景!K37</f>
        <v>1.317212464627346</v>
      </c>
      <c r="K38" s="92">
        <f>业务毛增量_基准情景!L37</f>
        <v>1.3156448978237449</v>
      </c>
      <c r="L38" s="92">
        <f>业务毛增量_基准情景!M37</f>
        <v>1.3140773310196892</v>
      </c>
      <c r="M38" s="92">
        <f>业务毛增量_基准情景!N37</f>
        <v>1.3125097642159744</v>
      </c>
      <c r="N38" s="92">
        <f>业务毛增量_基准情景!O37</f>
        <v>1.3109421974119186</v>
      </c>
      <c r="O38" s="92">
        <f>业务毛增量_基准情景!P37</f>
        <v>0</v>
      </c>
      <c r="P38" s="92">
        <f>业务毛增量_基准情景!Q37</f>
        <v>0</v>
      </c>
      <c r="Q38" s="92">
        <f>业务毛增量_基准情景!R37</f>
        <v>0</v>
      </c>
      <c r="R38" s="92">
        <f>业务毛增量_基准情景!S37</f>
        <v>0</v>
      </c>
      <c r="S38" s="92">
        <f>业务毛增量_基准情景!T37</f>
        <v>0</v>
      </c>
      <c r="T38" s="92">
        <f>业务毛增量_基准情景!U37</f>
        <v>0</v>
      </c>
      <c r="U38" s="92">
        <f>业务毛增量_基准情景!V37</f>
        <v>0</v>
      </c>
      <c r="V38" s="92">
        <f>业务毛增量_基准情景!W37</f>
        <v>0</v>
      </c>
      <c r="W38" s="92">
        <f>业务毛增量_基准情景!X37</f>
        <v>0</v>
      </c>
      <c r="X38" s="92">
        <f>业务毛增量_基准情景!Y37</f>
        <v>0</v>
      </c>
      <c r="Y38" s="92">
        <f>业务毛增量_基准情景!Z37</f>
        <v>0</v>
      </c>
      <c r="Z38" s="92">
        <f>业务毛增量_基准情景!AA37</f>
        <v>0</v>
      </c>
      <c r="AA38" s="92">
        <f>业务毛增量_基准情景!AB37</f>
        <v>0</v>
      </c>
      <c r="AB38" s="92">
        <f>业务毛增量_基准情景!AC37</f>
        <v>0</v>
      </c>
      <c r="AC38" s="92">
        <f>业务毛增量_基准情景!AD37</f>
        <v>0</v>
      </c>
      <c r="AD38" s="92">
        <f>业务毛增量_基准情景!AE37</f>
        <v>0</v>
      </c>
      <c r="AE38" s="92">
        <f>业务毛增量_基准情景!AF37</f>
        <v>0</v>
      </c>
      <c r="AF38" s="92">
        <f>业务毛增量_基准情景!AG37</f>
        <v>0</v>
      </c>
      <c r="AG38" s="92">
        <f>业务毛增量_基准情景!AH37</f>
        <v>0</v>
      </c>
      <c r="AH38" s="92">
        <f>业务毛增量_基准情景!AI37</f>
        <v>0</v>
      </c>
      <c r="AI38" s="92">
        <f>业务毛增量_基准情景!AJ37</f>
        <v>0</v>
      </c>
      <c r="AJ38" s="92">
        <f>业务毛增量_基准情景!AK37</f>
        <v>0</v>
      </c>
      <c r="AK38" s="92">
        <f>业务毛增量_基准情景!AL37</f>
        <v>0</v>
      </c>
      <c r="AL38" s="92">
        <f>业务毛增量_基准情景!AM37</f>
        <v>0</v>
      </c>
      <c r="AM38" s="92">
        <f>业务毛增量_基准情景!AN37</f>
        <v>0</v>
      </c>
      <c r="AN38" s="92">
        <f>业务毛增量_基准情景!AO37</f>
        <v>0</v>
      </c>
      <c r="AO38" s="92">
        <f>业务毛增量_基准情景!AP37</f>
        <v>0</v>
      </c>
      <c r="AQ38" s="92">
        <f>新业务利率假设!C37</f>
        <v>1.78</v>
      </c>
      <c r="AR38" s="92">
        <f>新业务利率假设!D37</f>
        <v>1.79</v>
      </c>
      <c r="AS38" s="92">
        <f>新业务利率假设!E37</f>
        <v>1.79</v>
      </c>
      <c r="AT38" s="92">
        <f>新业务利率假设!F37</f>
        <v>1.79</v>
      </c>
      <c r="AU38" s="92">
        <f>新业务利率假设!G37</f>
        <v>1.79</v>
      </c>
      <c r="AV38" s="92">
        <f>新业务利率假设!H37</f>
        <v>1.79</v>
      </c>
      <c r="AW38" s="92">
        <f>新业务利率假设!I37</f>
        <v>1.79</v>
      </c>
      <c r="AX38" s="92">
        <f>新业务利率假设!J37</f>
        <v>1.79</v>
      </c>
      <c r="AY38" s="92">
        <f>新业务利率假设!K37</f>
        <v>1.79</v>
      </c>
      <c r="AZ38" s="92">
        <f>新业务利率假设!L37</f>
        <v>1.79</v>
      </c>
      <c r="BA38" s="92">
        <f>新业务利率假设!M37</f>
        <v>1.79</v>
      </c>
      <c r="BB38" s="92">
        <f>新业务利率假设!N37</f>
        <v>1.79</v>
      </c>
      <c r="BC38" s="92">
        <f>新业务利率假设!O37</f>
        <v>1.79</v>
      </c>
      <c r="BD38" s="92">
        <f>新业务利率假设!P37</f>
        <v>0</v>
      </c>
      <c r="BE38" s="92">
        <f>新业务利率假设!Q37</f>
        <v>0</v>
      </c>
      <c r="BF38" s="92">
        <f>新业务利率假设!R37</f>
        <v>0</v>
      </c>
      <c r="BG38" s="92">
        <f>新业务利率假设!S37</f>
        <v>0</v>
      </c>
      <c r="BH38" s="92">
        <f>新业务利率假设!T37</f>
        <v>0</v>
      </c>
      <c r="BI38" s="92">
        <f>新业务利率假设!U37</f>
        <v>0</v>
      </c>
      <c r="BJ38" s="92">
        <f>新业务利率假设!V37</f>
        <v>0</v>
      </c>
      <c r="BK38" s="92">
        <f>新业务利率假设!W37</f>
        <v>0</v>
      </c>
      <c r="BL38" s="92">
        <f>新业务利率假设!X37</f>
        <v>0</v>
      </c>
      <c r="BM38" s="92">
        <f>新业务利率假设!Y37</f>
        <v>0</v>
      </c>
      <c r="BN38" s="92">
        <f>新业务利率假设!Z37</f>
        <v>0</v>
      </c>
      <c r="BO38" s="92">
        <f>新业务利率假设!AA37</f>
        <v>0</v>
      </c>
      <c r="BP38" s="92">
        <f>新业务利率假设!AB37</f>
        <v>0</v>
      </c>
      <c r="BQ38" s="92">
        <f>新业务利率假设!AC37</f>
        <v>0</v>
      </c>
      <c r="BR38" s="92">
        <f>新业务利率假设!AD37</f>
        <v>0</v>
      </c>
      <c r="BS38" s="92">
        <f>新业务利率假设!AE37</f>
        <v>0</v>
      </c>
      <c r="BT38" s="92">
        <f>新业务利率假设!AF37</f>
        <v>0</v>
      </c>
      <c r="BU38" s="92">
        <f>新业务利率假设!AG37</f>
        <v>0</v>
      </c>
      <c r="BV38" s="92">
        <f>新业务利率假设!AH37</f>
        <v>0</v>
      </c>
      <c r="BW38" s="92">
        <f>新业务利率假设!AI37</f>
        <v>0</v>
      </c>
      <c r="BX38" s="92">
        <f>新业务利率假设!AJ37</f>
        <v>0</v>
      </c>
      <c r="BY38" s="92">
        <f>新业务利率假设!AK37</f>
        <v>0</v>
      </c>
      <c r="BZ38" s="92">
        <f>新业务利率假设!AL37</f>
        <v>0</v>
      </c>
      <c r="CA38" s="92">
        <f>新业务利率假设!AM37</f>
        <v>0</v>
      </c>
      <c r="CB38" s="92">
        <f>新业务利率假设!AN37</f>
        <v>0</v>
      </c>
      <c r="CC38" s="92">
        <f>新业务利率假设!AO37</f>
        <v>0</v>
      </c>
      <c r="CD38" s="92">
        <f>新业务利率假设!AP37</f>
        <v>0</v>
      </c>
      <c r="CF38" s="92">
        <f t="shared" si="10"/>
        <v>0.54531946645463292</v>
      </c>
      <c r="CG38" s="92">
        <f>C38*AR38/100/12*0.5+SUM($B38:B38)*AR38/100/12</f>
        <v>1.0990138116297736</v>
      </c>
      <c r="CH38" s="92">
        <f>D38*AS38/100/12*0.5+SUM($B38:C38)*AS38/100/12</f>
        <v>1.1122655618774229</v>
      </c>
      <c r="CI38" s="92">
        <f>E38*AT38/100/12*0.5+SUM($B38:D38)*AT38/100/12</f>
        <v>1.1242578851019831</v>
      </c>
      <c r="CJ38" s="92">
        <f>F38*AU38/100/12*0.5+SUM($B38:E38)*AU38/100/12</f>
        <v>1.1262332493205565</v>
      </c>
      <c r="CK38" s="92">
        <f>G38*AV38/100/12*0.5+SUM($B38:F38)*AV38/100/12</f>
        <v>1.1282062752519806</v>
      </c>
      <c r="CL38" s="92">
        <f>H38*AW38/100/12*0.5+SUM($B38:G38)*AW38/100/12</f>
        <v>1.1301769628962559</v>
      </c>
      <c r="CM38" s="92">
        <f>I38*AX38/100/12*0.5+SUM($B38:H38)*AX38/100/12</f>
        <v>1.1321453122533822</v>
      </c>
      <c r="CN38" s="92">
        <f>J38*AY38/100/12*0.5+SUM($B38:I38)*AY38/100/12</f>
        <v>1.1341113233233593</v>
      </c>
      <c r="CO38" s="92">
        <f>K38*AZ38/100/12*0.5+SUM($B38:J38)*AZ38/100/12</f>
        <v>1.1360749961061873</v>
      </c>
      <c r="CP38" s="92">
        <f>L38*BA38/100/12*0.5+SUM($B38:K38)*BA38/100/12</f>
        <v>1.1380363306018666</v>
      </c>
      <c r="CQ38" s="92">
        <f>M38*BB38/100/12*0.5+SUM($B38:L38)*BB38/100/12</f>
        <v>1.1399953268103964</v>
      </c>
      <c r="CR38" s="92">
        <f>N38*BC38/100/12*0.5+SUM($B38:M38)*BC38/100/12</f>
        <v>1.1419519847317772</v>
      </c>
      <c r="CS38" s="92">
        <f>O38*BD38/100/12*0.5+SUM($B38:N38)*BD38/100/12</f>
        <v>0</v>
      </c>
      <c r="CT38" s="92">
        <f>P38*BE38/100/12*0.5+SUM($B38:O38)*BE38/100/12</f>
        <v>0</v>
      </c>
      <c r="CU38" s="92">
        <f>Q38*BF38/100/12*0.5+SUM($B38:P38)*BF38/100/12</f>
        <v>0</v>
      </c>
      <c r="CV38" s="92">
        <f>R38*BG38/100/12*0.5+SUM($B38:Q38)*BG38/100/12</f>
        <v>0</v>
      </c>
      <c r="CW38" s="92">
        <f>S38*BH38/100/12*0.5+SUM($B38:R38)*BH38/100/12</f>
        <v>0</v>
      </c>
      <c r="CX38" s="92">
        <f>T38*BI38/100/12*0.5+SUM($B38:S38)*BI38/100/12</f>
        <v>0</v>
      </c>
      <c r="CY38" s="92">
        <f>U38*BJ38/100/12*0.5+SUM($B38:T38)*BJ38/100/12</f>
        <v>0</v>
      </c>
      <c r="CZ38" s="92">
        <f>V38*BK38/100/12*0.5+SUM($B38:U38)*BK38/100/12</f>
        <v>0</v>
      </c>
      <c r="DA38" s="92">
        <f>W38*BL38/100/12*0.5+SUM($B38:V38)*BL38/100/12</f>
        <v>0</v>
      </c>
      <c r="DB38" s="92">
        <f>X38*BM38/100/12*0.5+SUM($B38:W38)*BM38/100/12</f>
        <v>0</v>
      </c>
      <c r="DC38" s="92">
        <f>Y38*BN38/100/12*0.5+SUM($B38:X38)*BN38/100/12</f>
        <v>0</v>
      </c>
      <c r="DD38" s="92">
        <f>Z38*BO38/100/12*0.5+SUM($B38:Y38)*BO38/100/12</f>
        <v>0</v>
      </c>
      <c r="DE38" s="92">
        <f>AA38*BP38/100/12*0.5+SUM($B38:Z38)*BP38/100/12</f>
        <v>0</v>
      </c>
      <c r="DF38" s="92">
        <f>AB38*BQ38/100/12*0.5+SUM($B38:AA38)*BQ38/100/12</f>
        <v>0</v>
      </c>
      <c r="DG38" s="92">
        <f>AC38*BR38/100/12*0.5+SUM($B38:AB38)*BR38/100/12</f>
        <v>0</v>
      </c>
      <c r="DH38" s="92">
        <f>AD38*BS38/100/12*0.5+SUM($B38:AC38)*BS38/100/12</f>
        <v>0</v>
      </c>
      <c r="DI38" s="92">
        <f>AE38*BT38/100/12*0.5+SUM($B38:AD38)*BT38/100/12</f>
        <v>0</v>
      </c>
      <c r="DJ38" s="92">
        <f>AF38*BU38/100/12*0.5+SUM($B38:AE38)*BU38/100/12</f>
        <v>0</v>
      </c>
      <c r="DK38" s="92">
        <f>AG38*BV38/100/12*0.5+SUM($B38:AF38)*BV38/100/12</f>
        <v>0</v>
      </c>
      <c r="DL38" s="92">
        <f>AH38*BW38/100/12*0.5+SUM($B38:AG38)*BW38/100/12</f>
        <v>0</v>
      </c>
      <c r="DM38" s="92">
        <f>AI38*BX38/100/12*0.5+SUM($B38:AH38)*BX38/100/12</f>
        <v>0</v>
      </c>
      <c r="DN38" s="92">
        <f>AJ38*BY38/100/12*0.5+SUM($B38:AI38)*BY38/100/12</f>
        <v>0</v>
      </c>
      <c r="DO38" s="92">
        <f>AK38*BZ38/100/12*0.5+SUM($B38:AJ38)*BZ38/100/12</f>
        <v>0</v>
      </c>
      <c r="DP38" s="92">
        <f>AL38*CA38/100/12*0.5+SUM($B38:AK38)*CA38/100/12</f>
        <v>0</v>
      </c>
      <c r="DQ38" s="92">
        <f>AM38*CB38/100/12*0.5+SUM($B38:AL38)*CB38/100/12</f>
        <v>0</v>
      </c>
      <c r="DR38" s="92">
        <f>AN38*CC38/100/12*0.5+SUM($B38:AM38)*CC38/100/12</f>
        <v>0</v>
      </c>
      <c r="DS38" s="92">
        <f>AO38*CD38/100/12*0.5+SUM($B38:AN38)*CD38/100/12</f>
        <v>0</v>
      </c>
    </row>
    <row r="39" spans="1:123" ht="16.5">
      <c r="A39" s="16" t="str">
        <f>存量业务到期结构!B38</f>
        <v>零售存款</v>
      </c>
      <c r="B39" s="75"/>
      <c r="C39" s="75"/>
      <c r="D39" s="75"/>
      <c r="E39" s="75"/>
      <c r="F39" s="75"/>
      <c r="G39" s="75"/>
      <c r="H39" s="75"/>
      <c r="I39" s="75"/>
      <c r="J39" s="75"/>
      <c r="K39" s="75"/>
      <c r="L39" s="75"/>
      <c r="M39" s="75"/>
      <c r="N39" s="75"/>
      <c r="O39" s="75"/>
      <c r="P39" s="75"/>
      <c r="Q39" s="75"/>
      <c r="R39" s="75"/>
      <c r="S39" s="75"/>
      <c r="T39" s="75"/>
      <c r="U39" s="75"/>
      <c r="V39" s="75"/>
      <c r="W39" s="75"/>
      <c r="X39" s="75"/>
      <c r="Y39" s="75"/>
      <c r="Z39" s="75"/>
      <c r="AA39" s="75"/>
      <c r="AB39" s="75"/>
      <c r="AC39" s="75"/>
      <c r="AD39" s="75"/>
      <c r="AE39" s="75"/>
      <c r="AF39" s="75"/>
      <c r="AG39" s="75"/>
      <c r="AH39" s="75"/>
      <c r="AI39" s="75"/>
      <c r="AJ39" s="75"/>
      <c r="AK39" s="75"/>
      <c r="AL39" s="75"/>
      <c r="AM39" s="75"/>
      <c r="AN39" s="75"/>
      <c r="AO39" s="75"/>
      <c r="AQ39" s="75"/>
      <c r="AR39" s="75"/>
      <c r="AS39" s="75"/>
      <c r="AT39" s="75"/>
      <c r="AU39" s="75"/>
      <c r="AV39" s="75"/>
      <c r="AW39" s="75"/>
      <c r="AX39" s="75"/>
      <c r="AY39" s="75"/>
      <c r="AZ39" s="75"/>
      <c r="BA39" s="75"/>
      <c r="BB39" s="75"/>
      <c r="BC39" s="75"/>
      <c r="BD39" s="75"/>
      <c r="BE39" s="75"/>
      <c r="BF39" s="75"/>
      <c r="BG39" s="75"/>
      <c r="BH39" s="75"/>
      <c r="BI39" s="75"/>
      <c r="BJ39" s="75"/>
      <c r="BK39" s="75"/>
      <c r="BL39" s="75"/>
      <c r="BM39" s="75"/>
      <c r="BN39" s="75"/>
      <c r="BO39" s="75"/>
      <c r="BP39" s="75"/>
      <c r="BQ39" s="75"/>
      <c r="BR39" s="75"/>
      <c r="BS39" s="75"/>
      <c r="BT39" s="75"/>
      <c r="BU39" s="75"/>
      <c r="BV39" s="75"/>
      <c r="BW39" s="75"/>
      <c r="BX39" s="75"/>
      <c r="BY39" s="75"/>
      <c r="BZ39" s="75"/>
      <c r="CA39" s="75"/>
      <c r="CB39" s="75"/>
      <c r="CC39" s="75"/>
      <c r="CD39" s="75"/>
      <c r="CF39" s="75">
        <f>SUM(CF40:CF44)</f>
        <v>0.74920853094775963</v>
      </c>
      <c r="CG39" s="75">
        <f t="shared" ref="CG39:DS39" si="11">SUM(CG40:CG44)</f>
        <v>2.1640525971340172</v>
      </c>
      <c r="CH39" s="75">
        <f t="shared" si="11"/>
        <v>3.4349524625790528</v>
      </c>
      <c r="CI39" s="75">
        <f t="shared" si="11"/>
        <v>4.4955610713901413</v>
      </c>
      <c r="CJ39" s="75">
        <f t="shared" si="11"/>
        <v>5.3695254799792131</v>
      </c>
      <c r="CK39" s="75">
        <f t="shared" si="11"/>
        <v>6.3096272525262602</v>
      </c>
      <c r="CL39" s="75">
        <f t="shared" si="11"/>
        <v>7.175831336139618</v>
      </c>
      <c r="CM39" s="75">
        <f t="shared" si="11"/>
        <v>7.8185516638470487</v>
      </c>
      <c r="CN39" s="75">
        <f t="shared" si="11"/>
        <v>8.4185113723554039</v>
      </c>
      <c r="CO39" s="75">
        <f t="shared" si="11"/>
        <v>9.0267706446224647</v>
      </c>
      <c r="CP39" s="75">
        <f t="shared" si="11"/>
        <v>9.6377480940807896</v>
      </c>
      <c r="CQ39" s="75">
        <f t="shared" si="11"/>
        <v>10.329177676751771</v>
      </c>
      <c r="CR39" s="75">
        <f t="shared" si="11"/>
        <v>10.961340511049983</v>
      </c>
      <c r="CS39" s="75">
        <f t="shared" si="11"/>
        <v>10.942174298020513</v>
      </c>
      <c r="CT39" s="75">
        <f t="shared" si="11"/>
        <v>10.942174298020513</v>
      </c>
      <c r="CU39" s="75">
        <f t="shared" si="11"/>
        <v>10.942174298020513</v>
      </c>
      <c r="CV39" s="75">
        <f t="shared" si="11"/>
        <v>10.942174298020513</v>
      </c>
      <c r="CW39" s="75">
        <f t="shared" si="11"/>
        <v>10.942174298020513</v>
      </c>
      <c r="CX39" s="75">
        <f t="shared" si="11"/>
        <v>10.942174298020513</v>
      </c>
      <c r="CY39" s="75">
        <f t="shared" si="11"/>
        <v>10.942174298020513</v>
      </c>
      <c r="CZ39" s="75">
        <f t="shared" si="11"/>
        <v>10.942174298020513</v>
      </c>
      <c r="DA39" s="75">
        <f t="shared" si="11"/>
        <v>10.942174298020513</v>
      </c>
      <c r="DB39" s="75">
        <f t="shared" si="11"/>
        <v>10.942174298020513</v>
      </c>
      <c r="DC39" s="75">
        <f t="shared" si="11"/>
        <v>10.942174298020513</v>
      </c>
      <c r="DD39" s="75">
        <f t="shared" si="11"/>
        <v>10.942174298020513</v>
      </c>
      <c r="DE39" s="75">
        <f t="shared" si="11"/>
        <v>10.942174298020513</v>
      </c>
      <c r="DF39" s="75">
        <f t="shared" si="11"/>
        <v>10.942174298020513</v>
      </c>
      <c r="DG39" s="75">
        <f t="shared" si="11"/>
        <v>10.942174298020513</v>
      </c>
      <c r="DH39" s="75">
        <f t="shared" si="11"/>
        <v>10.942174298020513</v>
      </c>
      <c r="DI39" s="75">
        <f t="shared" si="11"/>
        <v>10.942174298020513</v>
      </c>
      <c r="DJ39" s="75">
        <f t="shared" si="11"/>
        <v>10.942174298020513</v>
      </c>
      <c r="DK39" s="75">
        <f t="shared" si="11"/>
        <v>10.942174298020513</v>
      </c>
      <c r="DL39" s="75">
        <f t="shared" si="11"/>
        <v>10.942174298020513</v>
      </c>
      <c r="DM39" s="75">
        <f t="shared" si="11"/>
        <v>10.942174298020513</v>
      </c>
      <c r="DN39" s="75">
        <f t="shared" si="11"/>
        <v>10.942174298020513</v>
      </c>
      <c r="DO39" s="75">
        <f t="shared" si="11"/>
        <v>10.942174298020513</v>
      </c>
      <c r="DP39" s="75">
        <f t="shared" si="11"/>
        <v>10.942174298020513</v>
      </c>
      <c r="DQ39" s="75">
        <f t="shared" si="11"/>
        <v>10.942174298020513</v>
      </c>
      <c r="DR39" s="75">
        <f t="shared" si="11"/>
        <v>10.942174298020513</v>
      </c>
      <c r="DS39" s="75">
        <f t="shared" si="11"/>
        <v>10.942174298020513</v>
      </c>
    </row>
    <row r="40" spans="1:123" ht="16.5">
      <c r="A40" s="54" t="str">
        <f>存量业务到期结构!B39</f>
        <v>一般零售定期存款</v>
      </c>
      <c r="B40" s="92">
        <f>业务毛增量_基准情景!C39</f>
        <v>164.90572858912125</v>
      </c>
      <c r="C40" s="92">
        <f>业务毛增量_基准情景!D39</f>
        <v>34.366980970178986</v>
      </c>
      <c r="D40" s="92">
        <f>业务毛增量_基准情景!E39</f>
        <v>101.29615947094769</v>
      </c>
      <c r="E40" s="92">
        <f>业务毛增量_基准情景!F39</f>
        <v>26.781912538862514</v>
      </c>
      <c r="F40" s="92">
        <f>业务毛增量_基准情景!G39</f>
        <v>22.767319050178727</v>
      </c>
      <c r="G40" s="92">
        <f>业务毛增量_基准情景!H39</f>
        <v>19.449854912093102</v>
      </c>
      <c r="H40" s="92">
        <f>业务毛增量_基准情景!I39</f>
        <v>-4.3843365860909245</v>
      </c>
      <c r="I40" s="92">
        <f>业务毛增量_基准情景!J39</f>
        <v>0.93647980212345772</v>
      </c>
      <c r="J40" s="92">
        <f>业务毛增量_基准情景!K39</f>
        <v>5.4673757731401196</v>
      </c>
      <c r="K40" s="92">
        <f>业务毛增量_基准情景!L39</f>
        <v>5.5119271804558707</v>
      </c>
      <c r="L40" s="92">
        <f>业务毛增量_基准情景!M39</f>
        <v>8.1825412040688832</v>
      </c>
      <c r="M40" s="92">
        <f>业务毛增量_基准情景!N39</f>
        <v>9.0945372925869066</v>
      </c>
      <c r="N40" s="92">
        <f>业务毛增量_基准情景!O39</f>
        <v>-34.431021297898717</v>
      </c>
      <c r="O40" s="92">
        <f>业务毛增量_基准情景!P39</f>
        <v>0</v>
      </c>
      <c r="P40" s="92">
        <f>业务毛增量_基准情景!Q39</f>
        <v>0</v>
      </c>
      <c r="Q40" s="92">
        <f>业务毛增量_基准情景!R39</f>
        <v>0</v>
      </c>
      <c r="R40" s="92">
        <f>业务毛增量_基准情景!S39</f>
        <v>0</v>
      </c>
      <c r="S40" s="92">
        <f>业务毛增量_基准情景!T39</f>
        <v>0</v>
      </c>
      <c r="T40" s="92">
        <f>业务毛增量_基准情景!U39</f>
        <v>0</v>
      </c>
      <c r="U40" s="92">
        <f>业务毛增量_基准情景!V39</f>
        <v>0</v>
      </c>
      <c r="V40" s="92">
        <f>业务毛增量_基准情景!W39</f>
        <v>0</v>
      </c>
      <c r="W40" s="92">
        <f>业务毛增量_基准情景!X39</f>
        <v>0</v>
      </c>
      <c r="X40" s="92">
        <f>业务毛增量_基准情景!Y39</f>
        <v>0</v>
      </c>
      <c r="Y40" s="92">
        <f>业务毛增量_基准情景!Z39</f>
        <v>0</v>
      </c>
      <c r="Z40" s="92">
        <f>业务毛增量_基准情景!AA39</f>
        <v>0</v>
      </c>
      <c r="AA40" s="92">
        <f>业务毛增量_基准情景!AB39</f>
        <v>0</v>
      </c>
      <c r="AB40" s="92">
        <f>业务毛增量_基准情景!AC39</f>
        <v>0</v>
      </c>
      <c r="AC40" s="92">
        <f>业务毛增量_基准情景!AD39</f>
        <v>0</v>
      </c>
      <c r="AD40" s="92">
        <f>业务毛增量_基准情景!AE39</f>
        <v>0</v>
      </c>
      <c r="AE40" s="92">
        <f>业务毛增量_基准情景!AF39</f>
        <v>0</v>
      </c>
      <c r="AF40" s="92">
        <f>业务毛增量_基准情景!AG39</f>
        <v>0</v>
      </c>
      <c r="AG40" s="92">
        <f>业务毛增量_基准情景!AH39</f>
        <v>0</v>
      </c>
      <c r="AH40" s="92">
        <f>业务毛增量_基准情景!AI39</f>
        <v>0</v>
      </c>
      <c r="AI40" s="92">
        <f>业务毛增量_基准情景!AJ39</f>
        <v>0</v>
      </c>
      <c r="AJ40" s="92">
        <f>业务毛增量_基准情景!AK39</f>
        <v>0</v>
      </c>
      <c r="AK40" s="92">
        <f>业务毛增量_基准情景!AL39</f>
        <v>0</v>
      </c>
      <c r="AL40" s="92">
        <f>业务毛增量_基准情景!AM39</f>
        <v>0</v>
      </c>
      <c r="AM40" s="92">
        <f>业务毛增量_基准情景!AN39</f>
        <v>0</v>
      </c>
      <c r="AN40" s="92">
        <f>业务毛增量_基准情景!AO39</f>
        <v>0</v>
      </c>
      <c r="AO40" s="92">
        <f>业务毛增量_基准情景!AP39</f>
        <v>0</v>
      </c>
      <c r="AQ40" s="92">
        <f>新业务利率假设!C39</f>
        <v>2.25</v>
      </c>
      <c r="AR40" s="92">
        <f>新业务利率假设!D39</f>
        <v>2.2799999999999998</v>
      </c>
      <c r="AS40" s="92">
        <f>新业务利率假设!E39</f>
        <v>2.2799999999999998</v>
      </c>
      <c r="AT40" s="92">
        <f>新业务利率假设!F39</f>
        <v>2.2799999999999998</v>
      </c>
      <c r="AU40" s="92">
        <f>新业务利率假设!G39</f>
        <v>2.2799999999999998</v>
      </c>
      <c r="AV40" s="92">
        <f>新业务利率假设!H39</f>
        <v>2.2799999999999998</v>
      </c>
      <c r="AW40" s="92">
        <f>新业务利率假设!I39</f>
        <v>2.2799999999999998</v>
      </c>
      <c r="AX40" s="92">
        <f>新业务利率假设!J39</f>
        <v>2.2799999999999998</v>
      </c>
      <c r="AY40" s="92">
        <f>新业务利率假设!K39</f>
        <v>2.2799999999999998</v>
      </c>
      <c r="AZ40" s="92">
        <f>新业务利率假设!L39</f>
        <v>2.2799999999999998</v>
      </c>
      <c r="BA40" s="92">
        <f>新业务利率假设!M39</f>
        <v>2.2799999999999998</v>
      </c>
      <c r="BB40" s="92">
        <f>新业务利率假设!N39</f>
        <v>2.2799999999999998</v>
      </c>
      <c r="BC40" s="92">
        <f>新业务利率假设!O39</f>
        <v>2.2799999999999998</v>
      </c>
      <c r="BD40" s="92">
        <f>新业务利率假设!P39</f>
        <v>0</v>
      </c>
      <c r="BE40" s="92">
        <f>新业务利率假设!Q39</f>
        <v>0</v>
      </c>
      <c r="BF40" s="92">
        <f>新业务利率假设!R39</f>
        <v>0</v>
      </c>
      <c r="BG40" s="92">
        <f>新业务利率假设!S39</f>
        <v>0</v>
      </c>
      <c r="BH40" s="92">
        <f>新业务利率假设!T39</f>
        <v>0</v>
      </c>
      <c r="BI40" s="92">
        <f>新业务利率假设!U39</f>
        <v>0</v>
      </c>
      <c r="BJ40" s="92">
        <f>新业务利率假设!V39</f>
        <v>0</v>
      </c>
      <c r="BK40" s="92">
        <f>新业务利率假设!W39</f>
        <v>0</v>
      </c>
      <c r="BL40" s="92">
        <f>新业务利率假设!X39</f>
        <v>0</v>
      </c>
      <c r="BM40" s="92">
        <f>新业务利率假设!Y39</f>
        <v>0</v>
      </c>
      <c r="BN40" s="92">
        <f>新业务利率假设!Z39</f>
        <v>0</v>
      </c>
      <c r="BO40" s="92">
        <f>新业务利率假设!AA39</f>
        <v>0</v>
      </c>
      <c r="BP40" s="92">
        <f>新业务利率假设!AB39</f>
        <v>0</v>
      </c>
      <c r="BQ40" s="92">
        <f>新业务利率假设!AC39</f>
        <v>0</v>
      </c>
      <c r="BR40" s="92">
        <f>新业务利率假设!AD39</f>
        <v>0</v>
      </c>
      <c r="BS40" s="92">
        <f>新业务利率假设!AE39</f>
        <v>0</v>
      </c>
      <c r="BT40" s="92">
        <f>新业务利率假设!AF39</f>
        <v>0</v>
      </c>
      <c r="BU40" s="92">
        <f>新业务利率假设!AG39</f>
        <v>0</v>
      </c>
      <c r="BV40" s="92">
        <f>新业务利率假设!AH39</f>
        <v>0</v>
      </c>
      <c r="BW40" s="92">
        <f>新业务利率假设!AI39</f>
        <v>0</v>
      </c>
      <c r="BX40" s="92">
        <f>新业务利率假设!AJ39</f>
        <v>0</v>
      </c>
      <c r="BY40" s="92">
        <f>新业务利率假设!AK39</f>
        <v>0</v>
      </c>
      <c r="BZ40" s="92">
        <f>新业务利率假设!AL39</f>
        <v>0</v>
      </c>
      <c r="CA40" s="92">
        <f>新业务利率假设!AM39</f>
        <v>0</v>
      </c>
      <c r="CB40" s="92">
        <f>新业务利率假设!AN39</f>
        <v>0</v>
      </c>
      <c r="CC40" s="92">
        <f>新业务利率假设!AO39</f>
        <v>0</v>
      </c>
      <c r="CD40" s="92">
        <f>新业务利率假设!AP39</f>
        <v>0</v>
      </c>
      <c r="CF40" s="92">
        <f>B40*AQ40/100/12*0.5</f>
        <v>0.15459912055230118</v>
      </c>
      <c r="CG40" s="92">
        <f>C40*AR40/100/12*0.5+SUMPRODUCT($B40:B40,$AQ40:AQ40)/100/12</f>
        <v>0.34184687302627242</v>
      </c>
      <c r="CH40" s="92">
        <f>D40*AS40/100/12*0.5+SUMPRODUCT($B40:C40,$AQ40:AR40)/100/12</f>
        <v>0.47072685644534273</v>
      </c>
      <c r="CI40" s="92">
        <f>E40*AT40/100/12*0.5+SUMPRODUCT($B40:D40,$AQ40:AS40)/100/12</f>
        <v>0.59240102485466239</v>
      </c>
      <c r="CJ40" s="92">
        <f>F40*AU40/100/12*0.5+SUMPRODUCT($B40:E40,$AQ40:AT40)/100/12</f>
        <v>0.63947279486425157</v>
      </c>
      <c r="CK40" s="92">
        <f>G40*AV40/100/12*0.5+SUMPRODUCT($B40:F40,$AQ40:AU40)/100/12</f>
        <v>0.67957911012840988</v>
      </c>
      <c r="CL40" s="92">
        <f>H40*AW40/100/12*0.5+SUMPRODUCT($B40:G40,$AQ40:AV40)/100/12</f>
        <v>0.69389135253811207</v>
      </c>
      <c r="CM40" s="92">
        <f>I40*AX40/100/12*0.5+SUMPRODUCT($B40:H40,$AQ40:AW40)/100/12</f>
        <v>0.69061588859334289</v>
      </c>
      <c r="CN40" s="92">
        <f>J40*AY40/100/12*0.5+SUMPRODUCT($B40:I40,$AQ40:AX40)/100/12</f>
        <v>0.6966995513898433</v>
      </c>
      <c r="CO40" s="92">
        <f>K40*AZ40/100/12*0.5+SUMPRODUCT($B40:J40,$AQ40:AY40)/100/12</f>
        <v>0.70712988919575948</v>
      </c>
      <c r="CP40" s="92">
        <f>L40*BA40/100/12*0.5+SUMPRODUCT($B40:K40,$AQ40:AZ40)/100/12</f>
        <v>0.72013963416105808</v>
      </c>
      <c r="CQ40" s="92">
        <f>M40*BB40/100/12*0.5+SUMPRODUCT($B40:L40,$AQ40:BA40)/100/12</f>
        <v>0.73655285873288112</v>
      </c>
      <c r="CR40" s="92">
        <f>N40*BC40/100/12*0.5+SUMPRODUCT($B40:M40,$AQ40:BB40)/100/12</f>
        <v>0.71248319892783485</v>
      </c>
      <c r="CS40" s="92">
        <f>O40*BD40/100/12*0.5+SUMPRODUCT($B40:N40,$AQ40:BC40)/100/12</f>
        <v>0.6797737286948311</v>
      </c>
      <c r="CT40" s="92">
        <f>P40*BE40/100/12*0.5+SUMPRODUCT($B40:O40,$AQ40:BD40)/100/12</f>
        <v>0.6797737286948311</v>
      </c>
      <c r="CU40" s="92">
        <f>Q40*BF40/100/12*0.5+SUMPRODUCT($B40:P40,$AQ40:BE40)/100/12</f>
        <v>0.6797737286948311</v>
      </c>
      <c r="CV40" s="92">
        <f>R40*BG40/100/12*0.5+SUMPRODUCT($B40:Q40,$AQ40:BF40)/100/12</f>
        <v>0.6797737286948311</v>
      </c>
      <c r="CW40" s="92">
        <f>S40*BH40/100/12*0.5+SUMPRODUCT($B40:R40,$AQ40:BG40)/100/12</f>
        <v>0.6797737286948311</v>
      </c>
      <c r="CX40" s="92">
        <f>T40*BI40/100/12*0.5+SUMPRODUCT($B40:S40,$AQ40:BH40)/100/12</f>
        <v>0.6797737286948311</v>
      </c>
      <c r="CY40" s="92">
        <f>U40*BJ40/100/12*0.5+SUMPRODUCT($B40:T40,$AQ40:BI40)/100/12</f>
        <v>0.6797737286948311</v>
      </c>
      <c r="CZ40" s="92">
        <f>V40*BK40/100/12*0.5+SUMPRODUCT($B40:U40,$AQ40:BJ40)/100/12</f>
        <v>0.6797737286948311</v>
      </c>
      <c r="DA40" s="92">
        <f>W40*BL40/100/12*0.5+SUMPRODUCT($B40:V40,$AQ40:BK40)/100/12</f>
        <v>0.6797737286948311</v>
      </c>
      <c r="DB40" s="92">
        <f>X40*BM40/100/12*0.5+SUMPRODUCT($B40:W40,$AQ40:BL40)/100/12</f>
        <v>0.6797737286948311</v>
      </c>
      <c r="DC40" s="92">
        <f>Y40*BN40/100/12*0.5+SUMPRODUCT($B40:X40,$AQ40:BM40)/100/12</f>
        <v>0.6797737286948311</v>
      </c>
      <c r="DD40" s="92">
        <f>Z40*BO40/100/12*0.5+SUMPRODUCT($B40:Y40,$AQ40:BN40)/100/12</f>
        <v>0.6797737286948311</v>
      </c>
      <c r="DE40" s="92">
        <f>AA40*BP40/100/12*0.5+SUMPRODUCT($B40:Z40,$AQ40:BO40)/100/12</f>
        <v>0.6797737286948311</v>
      </c>
      <c r="DF40" s="92">
        <f>AB40*BQ40/100/12*0.5+SUMPRODUCT($B40:AA40,$AQ40:BP40)/100/12</f>
        <v>0.6797737286948311</v>
      </c>
      <c r="DG40" s="92">
        <f>AC40*BR40/100/12*0.5+SUMPRODUCT($B40:AB40,$AQ40:BQ40)/100/12</f>
        <v>0.6797737286948311</v>
      </c>
      <c r="DH40" s="92">
        <f>AD40*BS40/100/12*0.5+SUMPRODUCT($B40:AC40,$AQ40:BR40)/100/12</f>
        <v>0.6797737286948311</v>
      </c>
      <c r="DI40" s="92">
        <f>AE40*BT40/100/12*0.5+SUMPRODUCT($B40:AD40,$AQ40:BS40)/100/12</f>
        <v>0.6797737286948311</v>
      </c>
      <c r="DJ40" s="92">
        <f>AF40*BU40/100/12*0.5+SUMPRODUCT($B40:AE40,$AQ40:BT40)/100/12</f>
        <v>0.6797737286948311</v>
      </c>
      <c r="DK40" s="92">
        <f>AG40*BV40/100/12*0.5+SUMPRODUCT($B40:AF40,$AQ40:BU40)/100/12</f>
        <v>0.6797737286948311</v>
      </c>
      <c r="DL40" s="92">
        <f>AH40*BW40/100/12*0.5+SUMPRODUCT($B40:AG40,$AQ40:BV40)/100/12</f>
        <v>0.6797737286948311</v>
      </c>
      <c r="DM40" s="92">
        <f>AI40*BX40/100/12*0.5+SUMPRODUCT($B40:AH40,$AQ40:BW40)/100/12</f>
        <v>0.6797737286948311</v>
      </c>
      <c r="DN40" s="92">
        <f>AJ40*BY40/100/12*0.5+SUMPRODUCT($B40:AI40,$AQ40:BX40)/100/12</f>
        <v>0.6797737286948311</v>
      </c>
      <c r="DO40" s="92">
        <f>AK40*BZ40/100/12*0.5+SUMPRODUCT($B40:AJ40,$AQ40:BY40)/100/12</f>
        <v>0.6797737286948311</v>
      </c>
      <c r="DP40" s="92">
        <f>AL40*CA40/100/12*0.5+SUMPRODUCT($B40:AK40,$AQ40:BZ40)/100/12</f>
        <v>0.6797737286948311</v>
      </c>
      <c r="DQ40" s="92">
        <f>AM40*CB40/100/12*0.5+SUMPRODUCT($B40:AL40,$AQ40:CA40)/100/12</f>
        <v>0.6797737286948311</v>
      </c>
      <c r="DR40" s="92">
        <f>AN40*CC40/100/12*0.5+SUMPRODUCT($B40:AM40,$AQ40:CB40)/100/12</f>
        <v>0.6797737286948311</v>
      </c>
      <c r="DS40" s="92">
        <f>AO40*CD40/100/12*0.5+SUMPRODUCT($B40:AN40,$AQ40:CC40)/100/12</f>
        <v>0.6797737286948311</v>
      </c>
    </row>
    <row r="41" spans="1:123" ht="16.5">
      <c r="A41" s="54" t="str">
        <f>存量业务到期结构!B40</f>
        <v>零售结构性存款</v>
      </c>
      <c r="B41" s="92">
        <f>业务毛增量_基准情景!C40</f>
        <v>322.2524733332998</v>
      </c>
      <c r="C41" s="92">
        <f>业务毛增量_基准情景!D40</f>
        <v>379.18173333333323</v>
      </c>
      <c r="D41" s="92">
        <f>业务毛增量_基准情景!E40</f>
        <v>302.05423333333329</v>
      </c>
      <c r="E41" s="92">
        <f>业务毛增量_基准情景!F40</f>
        <v>248.82773333333324</v>
      </c>
      <c r="F41" s="92">
        <f>业务毛增量_基准情景!G40</f>
        <v>234.29353333333324</v>
      </c>
      <c r="G41" s="92">
        <f>业务毛增量_基准情景!H40</f>
        <v>301.01233333333323</v>
      </c>
      <c r="H41" s="92">
        <f>业务毛增量_基准情景!I40</f>
        <v>199.21903333333347</v>
      </c>
      <c r="I41" s="92">
        <f>业务毛增量_基准情景!J40</f>
        <v>169.89113333333347</v>
      </c>
      <c r="J41" s="92">
        <f>业务毛增量_基准情景!K40</f>
        <v>166.08343333333349</v>
      </c>
      <c r="K41" s="92">
        <f>业务毛增量_基准情景!L40</f>
        <v>165.01153333333349</v>
      </c>
      <c r="L41" s="92">
        <f>业务毛增量_基准情景!M40</f>
        <v>169.05183333333349</v>
      </c>
      <c r="M41" s="92">
        <f>业务毛增量_基准情景!N40</f>
        <v>221.02703333333349</v>
      </c>
      <c r="N41" s="92">
        <f>业务毛增量_基准情景!O40</f>
        <v>158.33333333333348</v>
      </c>
      <c r="O41" s="92">
        <f>业务毛增量_基准情景!P40</f>
        <v>0</v>
      </c>
      <c r="P41" s="92">
        <f>业务毛增量_基准情景!Q40</f>
        <v>0</v>
      </c>
      <c r="Q41" s="92">
        <f>业务毛增量_基准情景!R40</f>
        <v>0</v>
      </c>
      <c r="R41" s="92">
        <f>业务毛增量_基准情景!S40</f>
        <v>0</v>
      </c>
      <c r="S41" s="92">
        <f>业务毛增量_基准情景!T40</f>
        <v>0</v>
      </c>
      <c r="T41" s="92">
        <f>业务毛增量_基准情景!U40</f>
        <v>0</v>
      </c>
      <c r="U41" s="92">
        <f>业务毛增量_基准情景!V40</f>
        <v>0</v>
      </c>
      <c r="V41" s="92">
        <f>业务毛增量_基准情景!W40</f>
        <v>0</v>
      </c>
      <c r="W41" s="92">
        <f>业务毛增量_基准情景!X40</f>
        <v>0</v>
      </c>
      <c r="X41" s="92">
        <f>业务毛增量_基准情景!Y40</f>
        <v>0</v>
      </c>
      <c r="Y41" s="92">
        <f>业务毛增量_基准情景!Z40</f>
        <v>0</v>
      </c>
      <c r="Z41" s="92">
        <f>业务毛增量_基准情景!AA40</f>
        <v>0</v>
      </c>
      <c r="AA41" s="92">
        <f>业务毛增量_基准情景!AB40</f>
        <v>0</v>
      </c>
      <c r="AB41" s="92">
        <f>业务毛增量_基准情景!AC40</f>
        <v>0</v>
      </c>
      <c r="AC41" s="92">
        <f>业务毛增量_基准情景!AD40</f>
        <v>0</v>
      </c>
      <c r="AD41" s="92">
        <f>业务毛增量_基准情景!AE40</f>
        <v>0</v>
      </c>
      <c r="AE41" s="92">
        <f>业务毛增量_基准情景!AF40</f>
        <v>0</v>
      </c>
      <c r="AF41" s="92">
        <f>业务毛增量_基准情景!AG40</f>
        <v>0</v>
      </c>
      <c r="AG41" s="92">
        <f>业务毛增量_基准情景!AH40</f>
        <v>0</v>
      </c>
      <c r="AH41" s="92">
        <f>业务毛增量_基准情景!AI40</f>
        <v>0</v>
      </c>
      <c r="AI41" s="92">
        <f>业务毛增量_基准情景!AJ40</f>
        <v>0</v>
      </c>
      <c r="AJ41" s="92">
        <f>业务毛增量_基准情景!AK40</f>
        <v>0</v>
      </c>
      <c r="AK41" s="92">
        <f>业务毛增量_基准情景!AL40</f>
        <v>0</v>
      </c>
      <c r="AL41" s="92">
        <f>业务毛增量_基准情景!AM40</f>
        <v>0</v>
      </c>
      <c r="AM41" s="92">
        <f>业务毛增量_基准情景!AN40</f>
        <v>0</v>
      </c>
      <c r="AN41" s="92">
        <f>业务毛增量_基准情景!AO40</f>
        <v>0</v>
      </c>
      <c r="AO41" s="92">
        <f>业务毛增量_基准情景!AP40</f>
        <v>0</v>
      </c>
      <c r="AQ41" s="92">
        <f>新业务利率假设!C40</f>
        <v>3.7</v>
      </c>
      <c r="AR41" s="92">
        <f>新业务利率假设!D40</f>
        <v>3.65</v>
      </c>
      <c r="AS41" s="92">
        <f>新业务利率假设!E40</f>
        <v>3.65</v>
      </c>
      <c r="AT41" s="92">
        <f>新业务利率假设!F40</f>
        <v>3.75</v>
      </c>
      <c r="AU41" s="92">
        <f>新业务利率假设!G40</f>
        <v>3.65</v>
      </c>
      <c r="AV41" s="92">
        <f>新业务利率假设!H40</f>
        <v>3.65</v>
      </c>
      <c r="AW41" s="92">
        <f>新业务利率假设!I40</f>
        <v>3.75</v>
      </c>
      <c r="AX41" s="92">
        <f>新业务利率假设!J40</f>
        <v>3.65</v>
      </c>
      <c r="AY41" s="92">
        <f>新业务利率假设!K40</f>
        <v>3.65</v>
      </c>
      <c r="AZ41" s="92">
        <f>新业务利率假设!L40</f>
        <v>3.75</v>
      </c>
      <c r="BA41" s="92">
        <f>新业务利率假设!M40</f>
        <v>3.65</v>
      </c>
      <c r="BB41" s="92">
        <f>新业务利率假设!N40</f>
        <v>3.65</v>
      </c>
      <c r="BC41" s="92">
        <f>新业务利率假设!O40</f>
        <v>3.75</v>
      </c>
      <c r="BD41" s="92">
        <f>新业务利率假设!P40</f>
        <v>0</v>
      </c>
      <c r="BE41" s="92">
        <f>新业务利率假设!Q40</f>
        <v>0</v>
      </c>
      <c r="BF41" s="92">
        <f>新业务利率假设!R40</f>
        <v>0</v>
      </c>
      <c r="BG41" s="92">
        <f>新业务利率假设!S40</f>
        <v>0</v>
      </c>
      <c r="BH41" s="92">
        <f>新业务利率假设!T40</f>
        <v>0</v>
      </c>
      <c r="BI41" s="92">
        <f>新业务利率假设!U40</f>
        <v>0</v>
      </c>
      <c r="BJ41" s="92">
        <f>新业务利率假设!V40</f>
        <v>0</v>
      </c>
      <c r="BK41" s="92">
        <f>新业务利率假设!W40</f>
        <v>0</v>
      </c>
      <c r="BL41" s="92">
        <f>新业务利率假设!X40</f>
        <v>0</v>
      </c>
      <c r="BM41" s="92">
        <f>新业务利率假设!Y40</f>
        <v>0</v>
      </c>
      <c r="BN41" s="92">
        <f>新业务利率假设!Z40</f>
        <v>0</v>
      </c>
      <c r="BO41" s="92">
        <f>新业务利率假设!AA40</f>
        <v>0</v>
      </c>
      <c r="BP41" s="92">
        <f>新业务利率假设!AB40</f>
        <v>0</v>
      </c>
      <c r="BQ41" s="92">
        <f>新业务利率假设!AC40</f>
        <v>0</v>
      </c>
      <c r="BR41" s="92">
        <f>新业务利率假设!AD40</f>
        <v>0</v>
      </c>
      <c r="BS41" s="92">
        <f>新业务利率假设!AE40</f>
        <v>0</v>
      </c>
      <c r="BT41" s="92">
        <f>新业务利率假设!AF40</f>
        <v>0</v>
      </c>
      <c r="BU41" s="92">
        <f>新业务利率假设!AG40</f>
        <v>0</v>
      </c>
      <c r="BV41" s="92">
        <f>新业务利率假设!AH40</f>
        <v>0</v>
      </c>
      <c r="BW41" s="92">
        <f>新业务利率假设!AI40</f>
        <v>0</v>
      </c>
      <c r="BX41" s="92">
        <f>新业务利率假设!AJ40</f>
        <v>0</v>
      </c>
      <c r="BY41" s="92">
        <f>新业务利率假设!AK40</f>
        <v>0</v>
      </c>
      <c r="BZ41" s="92">
        <f>新业务利率假设!AL40</f>
        <v>0</v>
      </c>
      <c r="CA41" s="92">
        <f>新业务利率假设!AM40</f>
        <v>0</v>
      </c>
      <c r="CB41" s="92">
        <f>新业务利率假设!AN40</f>
        <v>0</v>
      </c>
      <c r="CC41" s="92">
        <f>新业务利率假设!AO40</f>
        <v>0</v>
      </c>
      <c r="CD41" s="92">
        <f>新业务利率假设!AP40</f>
        <v>0</v>
      </c>
      <c r="CF41" s="92">
        <f>B41*AQ41/100/12*0.5</f>
        <v>0.49680589638883726</v>
      </c>
      <c r="CG41" s="92">
        <f>C41*AR41/100/12*0.5+SUMPRODUCT($B41:B41,$AQ41:AQ41)/100/12</f>
        <v>1.5702840122221189</v>
      </c>
      <c r="CH41" s="92">
        <f>D41*AS41/100/12*0.5+SUMPRODUCT($B41:C41,$AQ41:AR41)/100/12</f>
        <v>2.606330378194341</v>
      </c>
      <c r="CI41" s="92">
        <f>E41*AT41/100/12*0.5+SUMPRODUCT($B41:D41,$AQ41:AS41)/100/12</f>
        <v>3.4544978580554515</v>
      </c>
      <c r="CJ41" s="92">
        <f>F41*AU41/100/12*0.5+SUMPRODUCT($B41:E41,$AQ41:AT41)/100/12</f>
        <v>4.1996126066665624</v>
      </c>
      <c r="CK41" s="92">
        <f>G41*AV41/100/12*0.5+SUMPRODUCT($B41:F41,$AQ41:AU41)/100/12</f>
        <v>5.013723612222118</v>
      </c>
      <c r="CL41" s="92">
        <f>H41*AW41/100/12*0.5+SUMPRODUCT($B41:G41,$AQ41:AV41)/100/12</f>
        <v>5.7827929420832298</v>
      </c>
      <c r="CM41" s="92">
        <f>I41*AX41/100/12*0.5+SUMPRODUCT($B41:H41,$AQ41:AW41)/100/12</f>
        <v>6.3524487802776743</v>
      </c>
      <c r="CN41" s="92">
        <f>J41*AY41/100/12*0.5+SUMPRODUCT($B41:I41,$AQ41:AX41)/100/12</f>
        <v>6.863410100416564</v>
      </c>
      <c r="CO41" s="92">
        <f>K41*AZ41/100/12*0.5+SUMPRODUCT($B41:J41,$AQ41:AY41)/100/12</f>
        <v>7.3738258427776735</v>
      </c>
      <c r="CP41" s="92">
        <f>L41*BA41/100/12*0.5+SUMPRODUCT($B41:K41,$AQ41:AZ41)/100/12</f>
        <v>7.888756026805452</v>
      </c>
      <c r="CQ41" s="92">
        <f>M41*BB41/100/12*0.5+SUMPRODUCT($B41:L41,$AQ41:BA41)/100/12</f>
        <v>8.4820009698610086</v>
      </c>
      <c r="CR41" s="92">
        <f>N41*BC41/100/12*0.5+SUMPRODUCT($B41:M41,$AQ41:BB41)/100/12</f>
        <v>9.0655420830554529</v>
      </c>
      <c r="CS41" s="92">
        <f>O41*BD41/100/12*0.5+SUMPRODUCT($B41:N41,$AQ41:BC41)/100/12</f>
        <v>9.3129379163887851</v>
      </c>
      <c r="CT41" s="92">
        <f>P41*BE41/100/12*0.5+SUMPRODUCT($B41:O41,$AQ41:BD41)/100/12</f>
        <v>9.3129379163887851</v>
      </c>
      <c r="CU41" s="92">
        <f>Q41*BF41/100/12*0.5+SUMPRODUCT($B41:P41,$AQ41:BE41)/100/12</f>
        <v>9.3129379163887851</v>
      </c>
      <c r="CV41" s="92">
        <f>R41*BG41/100/12*0.5+SUMPRODUCT($B41:Q41,$AQ41:BF41)/100/12</f>
        <v>9.3129379163887851</v>
      </c>
      <c r="CW41" s="92">
        <f>S41*BH41/100/12*0.5+SUMPRODUCT($B41:R41,$AQ41:BG41)/100/12</f>
        <v>9.3129379163887851</v>
      </c>
      <c r="CX41" s="92">
        <f>T41*BI41/100/12*0.5+SUMPRODUCT($B41:S41,$AQ41:BH41)/100/12</f>
        <v>9.3129379163887851</v>
      </c>
      <c r="CY41" s="92">
        <f>U41*BJ41/100/12*0.5+SUMPRODUCT($B41:T41,$AQ41:BI41)/100/12</f>
        <v>9.3129379163887851</v>
      </c>
      <c r="CZ41" s="92">
        <f>V41*BK41/100/12*0.5+SUMPRODUCT($B41:U41,$AQ41:BJ41)/100/12</f>
        <v>9.3129379163887851</v>
      </c>
      <c r="DA41" s="92">
        <f>W41*BL41/100/12*0.5+SUMPRODUCT($B41:V41,$AQ41:BK41)/100/12</f>
        <v>9.3129379163887851</v>
      </c>
      <c r="DB41" s="92">
        <f>X41*BM41/100/12*0.5+SUMPRODUCT($B41:W41,$AQ41:BL41)/100/12</f>
        <v>9.3129379163887851</v>
      </c>
      <c r="DC41" s="92">
        <f>Y41*BN41/100/12*0.5+SUMPRODUCT($B41:X41,$AQ41:BM41)/100/12</f>
        <v>9.3129379163887851</v>
      </c>
      <c r="DD41" s="92">
        <f>Z41*BO41/100/12*0.5+SUMPRODUCT($B41:Y41,$AQ41:BN41)/100/12</f>
        <v>9.3129379163887851</v>
      </c>
      <c r="DE41" s="92">
        <f>AA41*BP41/100/12*0.5+SUMPRODUCT($B41:Z41,$AQ41:BO41)/100/12</f>
        <v>9.3129379163887851</v>
      </c>
      <c r="DF41" s="92">
        <f>AB41*BQ41/100/12*0.5+SUMPRODUCT($B41:AA41,$AQ41:BP41)/100/12</f>
        <v>9.3129379163887851</v>
      </c>
      <c r="DG41" s="92">
        <f>AC41*BR41/100/12*0.5+SUMPRODUCT($B41:AB41,$AQ41:BQ41)/100/12</f>
        <v>9.3129379163887851</v>
      </c>
      <c r="DH41" s="92">
        <f>AD41*BS41/100/12*0.5+SUMPRODUCT($B41:AC41,$AQ41:BR41)/100/12</f>
        <v>9.3129379163887851</v>
      </c>
      <c r="DI41" s="92">
        <f>AE41*BT41/100/12*0.5+SUMPRODUCT($B41:AD41,$AQ41:BS41)/100/12</f>
        <v>9.3129379163887851</v>
      </c>
      <c r="DJ41" s="92">
        <f>AF41*BU41/100/12*0.5+SUMPRODUCT($B41:AE41,$AQ41:BT41)/100/12</f>
        <v>9.3129379163887851</v>
      </c>
      <c r="DK41" s="92">
        <f>AG41*BV41/100/12*0.5+SUMPRODUCT($B41:AF41,$AQ41:BU41)/100/12</f>
        <v>9.3129379163887851</v>
      </c>
      <c r="DL41" s="92">
        <f>AH41*BW41/100/12*0.5+SUMPRODUCT($B41:AG41,$AQ41:BV41)/100/12</f>
        <v>9.3129379163887851</v>
      </c>
      <c r="DM41" s="92">
        <f>AI41*BX41/100/12*0.5+SUMPRODUCT($B41:AH41,$AQ41:BW41)/100/12</f>
        <v>9.3129379163887851</v>
      </c>
      <c r="DN41" s="92">
        <f>AJ41*BY41/100/12*0.5+SUMPRODUCT($B41:AI41,$AQ41:BX41)/100/12</f>
        <v>9.3129379163887851</v>
      </c>
      <c r="DO41" s="92">
        <f>AK41*BZ41/100/12*0.5+SUMPRODUCT($B41:AJ41,$AQ41:BY41)/100/12</f>
        <v>9.3129379163887851</v>
      </c>
      <c r="DP41" s="92">
        <f>AL41*CA41/100/12*0.5+SUMPRODUCT($B41:AK41,$AQ41:BZ41)/100/12</f>
        <v>9.3129379163887851</v>
      </c>
      <c r="DQ41" s="92">
        <f>AM41*CB41/100/12*0.5+SUMPRODUCT($B41:AL41,$AQ41:CA41)/100/12</f>
        <v>9.3129379163887851</v>
      </c>
      <c r="DR41" s="92">
        <f>AN41*CC41/100/12*0.5+SUMPRODUCT($B41:AM41,$AQ41:CB41)/100/12</f>
        <v>9.3129379163887851</v>
      </c>
      <c r="DS41" s="92">
        <f>AO41*CD41/100/12*0.5+SUMPRODUCT($B41:AN41,$AQ41:CC41)/100/12</f>
        <v>9.3129379163887851</v>
      </c>
    </row>
    <row r="42" spans="1:123" ht="16.5">
      <c r="A42" s="54" t="str">
        <f>存量业务到期结构!B41</f>
        <v>零售大额存单</v>
      </c>
      <c r="B42" s="92">
        <f>业务毛增量_基准情景!C41</f>
        <v>65.758084597299927</v>
      </c>
      <c r="C42" s="92">
        <f>业务毛增量_基准情景!D41</f>
        <v>25.789300000000001</v>
      </c>
      <c r="D42" s="92">
        <f>业务毛增量_基准情景!E41</f>
        <v>26.465720999999998</v>
      </c>
      <c r="E42" s="92">
        <f>业务毛增量_基准情景!F41</f>
        <v>21.3233259</v>
      </c>
      <c r="F42" s="92">
        <f>业务毛增量_基准情景!G41</f>
        <v>20.5899</v>
      </c>
      <c r="G42" s="92">
        <f>业务毛增量_基准情景!H41</f>
        <v>24.557510000000001</v>
      </c>
      <c r="H42" s="92">
        <f>业务毛增量_基准情景!I41</f>
        <v>18.837299999999999</v>
      </c>
      <c r="I42" s="92">
        <f>业务毛增量_基准情景!J41</f>
        <v>20.425350000000002</v>
      </c>
      <c r="J42" s="92">
        <f>业务毛增量_基准情景!K41</f>
        <v>23.788499999999999</v>
      </c>
      <c r="K42" s="92">
        <f>业务毛增量_基准情景!L41</f>
        <v>23.9321635039</v>
      </c>
      <c r="L42" s="92">
        <f>业务毛增量_基准情景!M41</f>
        <v>21.122</v>
      </c>
      <c r="M42" s="92">
        <f>业务毛增量_基准情景!N41</f>
        <v>23.428840000000001</v>
      </c>
      <c r="N42" s="92">
        <f>业务毛增量_基准情景!O41</f>
        <v>15.1829</v>
      </c>
      <c r="O42" s="92">
        <f>业务毛增量_基准情景!P41</f>
        <v>0</v>
      </c>
      <c r="P42" s="92">
        <f>业务毛增量_基准情景!Q41</f>
        <v>0</v>
      </c>
      <c r="Q42" s="92">
        <f>业务毛增量_基准情景!R41</f>
        <v>0</v>
      </c>
      <c r="R42" s="92">
        <f>业务毛增量_基准情景!S41</f>
        <v>0</v>
      </c>
      <c r="S42" s="92">
        <f>业务毛增量_基准情景!T41</f>
        <v>0</v>
      </c>
      <c r="T42" s="92">
        <f>业务毛增量_基准情景!U41</f>
        <v>0</v>
      </c>
      <c r="U42" s="92">
        <f>业务毛增量_基准情景!V41</f>
        <v>0</v>
      </c>
      <c r="V42" s="92">
        <f>业务毛增量_基准情景!W41</f>
        <v>0</v>
      </c>
      <c r="W42" s="92">
        <f>业务毛增量_基准情景!X41</f>
        <v>0</v>
      </c>
      <c r="X42" s="92">
        <f>业务毛增量_基准情景!Y41</f>
        <v>0</v>
      </c>
      <c r="Y42" s="92">
        <f>业务毛增量_基准情景!Z41</f>
        <v>0</v>
      </c>
      <c r="Z42" s="92">
        <f>业务毛增量_基准情景!AA41</f>
        <v>0</v>
      </c>
      <c r="AA42" s="92">
        <f>业务毛增量_基准情景!AB41</f>
        <v>0</v>
      </c>
      <c r="AB42" s="92">
        <f>业务毛增量_基准情景!AC41</f>
        <v>0</v>
      </c>
      <c r="AC42" s="92">
        <f>业务毛增量_基准情景!AD41</f>
        <v>0</v>
      </c>
      <c r="AD42" s="92">
        <f>业务毛增量_基准情景!AE41</f>
        <v>0</v>
      </c>
      <c r="AE42" s="92">
        <f>业务毛增量_基准情景!AF41</f>
        <v>0</v>
      </c>
      <c r="AF42" s="92">
        <f>业务毛增量_基准情景!AG41</f>
        <v>0</v>
      </c>
      <c r="AG42" s="92">
        <f>业务毛增量_基准情景!AH41</f>
        <v>0</v>
      </c>
      <c r="AH42" s="92">
        <f>业务毛增量_基准情景!AI41</f>
        <v>0</v>
      </c>
      <c r="AI42" s="92">
        <f>业务毛增量_基准情景!AJ41</f>
        <v>0</v>
      </c>
      <c r="AJ42" s="92">
        <f>业务毛增量_基准情景!AK41</f>
        <v>0</v>
      </c>
      <c r="AK42" s="92">
        <f>业务毛增量_基准情景!AL41</f>
        <v>0</v>
      </c>
      <c r="AL42" s="92">
        <f>业务毛增量_基准情景!AM41</f>
        <v>0</v>
      </c>
      <c r="AM42" s="92">
        <f>业务毛增量_基准情景!AN41</f>
        <v>0</v>
      </c>
      <c r="AN42" s="92">
        <f>业务毛增量_基准情景!AO41</f>
        <v>0</v>
      </c>
      <c r="AO42" s="92">
        <f>业务毛增量_基准情景!AP41</f>
        <v>0</v>
      </c>
      <c r="AQ42" s="92">
        <f>新业务利率假设!C41</f>
        <v>3.4</v>
      </c>
      <c r="AR42" s="92">
        <f>新业务利率假设!D41</f>
        <v>3.45</v>
      </c>
      <c r="AS42" s="92">
        <f>新业务利率假设!E41</f>
        <v>3.45</v>
      </c>
      <c r="AT42" s="92">
        <f>新业务利率假设!F41</f>
        <v>3.45</v>
      </c>
      <c r="AU42" s="92">
        <f>新业务利率假设!G41</f>
        <v>3.45</v>
      </c>
      <c r="AV42" s="92">
        <f>新业务利率假设!H41</f>
        <v>3.45</v>
      </c>
      <c r="AW42" s="92">
        <f>新业务利率假设!I41</f>
        <v>3.45</v>
      </c>
      <c r="AX42" s="92">
        <f>新业务利率假设!J41</f>
        <v>3.45</v>
      </c>
      <c r="AY42" s="92">
        <f>新业务利率假设!K41</f>
        <v>3.45</v>
      </c>
      <c r="AZ42" s="92">
        <f>新业务利率假设!L41</f>
        <v>3.45</v>
      </c>
      <c r="BA42" s="92">
        <f>新业务利率假设!M41</f>
        <v>3.45</v>
      </c>
      <c r="BB42" s="92">
        <f>新业务利率假设!N41</f>
        <v>3.45</v>
      </c>
      <c r="BC42" s="92">
        <f>新业务利率假设!O41</f>
        <v>3.45</v>
      </c>
      <c r="BD42" s="92">
        <f>新业务利率假设!P41</f>
        <v>0</v>
      </c>
      <c r="BE42" s="92">
        <f>新业务利率假设!Q41</f>
        <v>0</v>
      </c>
      <c r="BF42" s="92">
        <f>新业务利率假设!R41</f>
        <v>0</v>
      </c>
      <c r="BG42" s="92">
        <f>新业务利率假设!S41</f>
        <v>0</v>
      </c>
      <c r="BH42" s="92">
        <f>新业务利率假设!T41</f>
        <v>0</v>
      </c>
      <c r="BI42" s="92">
        <f>新业务利率假设!U41</f>
        <v>0</v>
      </c>
      <c r="BJ42" s="92">
        <f>新业务利率假设!V41</f>
        <v>0</v>
      </c>
      <c r="BK42" s="92">
        <f>新业务利率假设!W41</f>
        <v>0</v>
      </c>
      <c r="BL42" s="92">
        <f>新业务利率假设!X41</f>
        <v>0</v>
      </c>
      <c r="BM42" s="92">
        <f>新业务利率假设!Y41</f>
        <v>0</v>
      </c>
      <c r="BN42" s="92">
        <f>新业务利率假设!Z41</f>
        <v>0</v>
      </c>
      <c r="BO42" s="92">
        <f>新业务利率假设!AA41</f>
        <v>0</v>
      </c>
      <c r="BP42" s="92">
        <f>新业务利率假设!AB41</f>
        <v>0</v>
      </c>
      <c r="BQ42" s="92">
        <f>新业务利率假设!AC41</f>
        <v>0</v>
      </c>
      <c r="BR42" s="92">
        <f>新业务利率假设!AD41</f>
        <v>0</v>
      </c>
      <c r="BS42" s="92">
        <f>新业务利率假设!AE41</f>
        <v>0</v>
      </c>
      <c r="BT42" s="92">
        <f>新业务利率假设!AF41</f>
        <v>0</v>
      </c>
      <c r="BU42" s="92">
        <f>新业务利率假设!AG41</f>
        <v>0</v>
      </c>
      <c r="BV42" s="92">
        <f>新业务利率假设!AH41</f>
        <v>0</v>
      </c>
      <c r="BW42" s="92">
        <f>新业务利率假设!AI41</f>
        <v>0</v>
      </c>
      <c r="BX42" s="92">
        <f>新业务利率假设!AJ41</f>
        <v>0</v>
      </c>
      <c r="BY42" s="92">
        <f>新业务利率假设!AK41</f>
        <v>0</v>
      </c>
      <c r="BZ42" s="92">
        <f>新业务利率假设!AL41</f>
        <v>0</v>
      </c>
      <c r="CA42" s="92">
        <f>新业务利率假设!AM41</f>
        <v>0</v>
      </c>
      <c r="CB42" s="92">
        <f>新业务利率假设!AN41</f>
        <v>0</v>
      </c>
      <c r="CC42" s="92">
        <f>新业务利率假设!AO41</f>
        <v>0</v>
      </c>
      <c r="CD42" s="92">
        <f>新业务利率假设!AP41</f>
        <v>0</v>
      </c>
      <c r="CF42" s="92">
        <f>B42*AQ42/100/12*0.5</f>
        <v>9.3157286512841553E-2</v>
      </c>
      <c r="CG42" s="92">
        <f>C42*AR42/100/12*0.5+SUMPRODUCT($B42:B42,$AQ42:AQ42)/100/12</f>
        <v>0.2233866917756831</v>
      </c>
      <c r="CH42" s="92">
        <f>D42*AS42/100/12*0.5+SUMPRODUCT($B42:C42,$AQ42:AR42)/100/12</f>
        <v>0.29850328446318314</v>
      </c>
      <c r="CI42" s="92">
        <f>E42*AT42/100/12*0.5+SUMPRODUCT($B42:D42,$AQ42:AS42)/100/12</f>
        <v>0.36720003938193313</v>
      </c>
      <c r="CJ42" s="92">
        <f>F42*AU42/100/12*0.5+SUMPRODUCT($B42:E42,$AQ42:AT42)/100/12</f>
        <v>0.42745030161318315</v>
      </c>
      <c r="CK42" s="92">
        <f>G42*AV42/100/12*0.5+SUMPRODUCT($B42:F42,$AQ42:AU42)/100/12</f>
        <v>0.49234970348818319</v>
      </c>
      <c r="CL42" s="92">
        <f>H42*AW42/100/12*0.5+SUMPRODUCT($B42:G42,$AQ42:AV42)/100/12</f>
        <v>0.55472974286318311</v>
      </c>
      <c r="CM42" s="92">
        <f>I42*AX42/100/12*0.5+SUMPRODUCT($B42:H42,$AQ42:AW42)/100/12</f>
        <v>0.61116980223818318</v>
      </c>
      <c r="CN42" s="92">
        <f>J42*AY42/100/12*0.5+SUMPRODUCT($B42:I42,$AQ42:AX42)/100/12</f>
        <v>0.67472721161318316</v>
      </c>
      <c r="CO42" s="92">
        <f>K42*AZ42/100/12*0.5+SUMPRODUCT($B42:J42,$AQ42:AY42)/100/12</f>
        <v>0.74332566540003941</v>
      </c>
      <c r="CP42" s="92">
        <f>L42*BA42/100/12*0.5+SUMPRODUCT($B42:K42,$AQ42:AZ42)/100/12</f>
        <v>0.8080910254368957</v>
      </c>
      <c r="CQ42" s="92">
        <f>M42*BB42/100/12*0.5+SUMPRODUCT($B42:L42,$AQ42:BA42)/100/12</f>
        <v>0.87213285793689566</v>
      </c>
      <c r="CR42" s="92">
        <f>N42*BC42/100/12*0.5+SUMPRODUCT($B42:M42,$AQ42:BB42)/100/12</f>
        <v>0.92763723418689559</v>
      </c>
      <c r="CS42" s="92">
        <f>O42*BD42/100/12*0.5+SUMPRODUCT($B42:N42,$AQ42:BC42)/100/12</f>
        <v>0.94946265293689558</v>
      </c>
      <c r="CT42" s="92">
        <f>P42*BE42/100/12*0.5+SUMPRODUCT($B42:O42,$AQ42:BD42)/100/12</f>
        <v>0.94946265293689558</v>
      </c>
      <c r="CU42" s="92">
        <f>Q42*BF42/100/12*0.5+SUMPRODUCT($B42:P42,$AQ42:BE42)/100/12</f>
        <v>0.94946265293689558</v>
      </c>
      <c r="CV42" s="92">
        <f>R42*BG42/100/12*0.5+SUMPRODUCT($B42:Q42,$AQ42:BF42)/100/12</f>
        <v>0.94946265293689558</v>
      </c>
      <c r="CW42" s="92">
        <f>S42*BH42/100/12*0.5+SUMPRODUCT($B42:R42,$AQ42:BG42)/100/12</f>
        <v>0.94946265293689558</v>
      </c>
      <c r="CX42" s="92">
        <f>T42*BI42/100/12*0.5+SUMPRODUCT($B42:S42,$AQ42:BH42)/100/12</f>
        <v>0.94946265293689558</v>
      </c>
      <c r="CY42" s="92">
        <f>U42*BJ42/100/12*0.5+SUMPRODUCT($B42:T42,$AQ42:BI42)/100/12</f>
        <v>0.94946265293689558</v>
      </c>
      <c r="CZ42" s="92">
        <f>V42*BK42/100/12*0.5+SUMPRODUCT($B42:U42,$AQ42:BJ42)/100/12</f>
        <v>0.94946265293689558</v>
      </c>
      <c r="DA42" s="92">
        <f>W42*BL42/100/12*0.5+SUMPRODUCT($B42:V42,$AQ42:BK42)/100/12</f>
        <v>0.94946265293689558</v>
      </c>
      <c r="DB42" s="92">
        <f>X42*BM42/100/12*0.5+SUMPRODUCT($B42:W42,$AQ42:BL42)/100/12</f>
        <v>0.94946265293689558</v>
      </c>
      <c r="DC42" s="92">
        <f>Y42*BN42/100/12*0.5+SUMPRODUCT($B42:X42,$AQ42:BM42)/100/12</f>
        <v>0.94946265293689558</v>
      </c>
      <c r="DD42" s="92">
        <f>Z42*BO42/100/12*0.5+SUMPRODUCT($B42:Y42,$AQ42:BN42)/100/12</f>
        <v>0.94946265293689558</v>
      </c>
      <c r="DE42" s="92">
        <f>AA42*BP42/100/12*0.5+SUMPRODUCT($B42:Z42,$AQ42:BO42)/100/12</f>
        <v>0.94946265293689558</v>
      </c>
      <c r="DF42" s="92">
        <f>AB42*BQ42/100/12*0.5+SUMPRODUCT($B42:AA42,$AQ42:BP42)/100/12</f>
        <v>0.94946265293689558</v>
      </c>
      <c r="DG42" s="92">
        <f>AC42*BR42/100/12*0.5+SUMPRODUCT($B42:AB42,$AQ42:BQ42)/100/12</f>
        <v>0.94946265293689558</v>
      </c>
      <c r="DH42" s="92">
        <f>AD42*BS42/100/12*0.5+SUMPRODUCT($B42:AC42,$AQ42:BR42)/100/12</f>
        <v>0.94946265293689558</v>
      </c>
      <c r="DI42" s="92">
        <f>AE42*BT42/100/12*0.5+SUMPRODUCT($B42:AD42,$AQ42:BS42)/100/12</f>
        <v>0.94946265293689558</v>
      </c>
      <c r="DJ42" s="92">
        <f>AF42*BU42/100/12*0.5+SUMPRODUCT($B42:AE42,$AQ42:BT42)/100/12</f>
        <v>0.94946265293689558</v>
      </c>
      <c r="DK42" s="92">
        <f>AG42*BV42/100/12*0.5+SUMPRODUCT($B42:AF42,$AQ42:BU42)/100/12</f>
        <v>0.94946265293689558</v>
      </c>
      <c r="DL42" s="92">
        <f>AH42*BW42/100/12*0.5+SUMPRODUCT($B42:AG42,$AQ42:BV42)/100/12</f>
        <v>0.94946265293689558</v>
      </c>
      <c r="DM42" s="92">
        <f>AI42*BX42/100/12*0.5+SUMPRODUCT($B42:AH42,$AQ42:BW42)/100/12</f>
        <v>0.94946265293689558</v>
      </c>
      <c r="DN42" s="92">
        <f>AJ42*BY42/100/12*0.5+SUMPRODUCT($B42:AI42,$AQ42:BX42)/100/12</f>
        <v>0.94946265293689558</v>
      </c>
      <c r="DO42" s="92">
        <f>AK42*BZ42/100/12*0.5+SUMPRODUCT($B42:AJ42,$AQ42:BY42)/100/12</f>
        <v>0.94946265293689558</v>
      </c>
      <c r="DP42" s="92">
        <f>AL42*CA42/100/12*0.5+SUMPRODUCT($B42:AK42,$AQ42:BZ42)/100/12</f>
        <v>0.94946265293689558</v>
      </c>
      <c r="DQ42" s="92">
        <f>AM42*CB42/100/12*0.5+SUMPRODUCT($B42:AL42,$AQ42:CA42)/100/12</f>
        <v>0.94946265293689558</v>
      </c>
      <c r="DR42" s="92">
        <f>AN42*CC42/100/12*0.5+SUMPRODUCT($B42:AM42,$AQ42:CB42)/100/12</f>
        <v>0.94946265293689558</v>
      </c>
      <c r="DS42" s="92">
        <f>AO42*CD42/100/12*0.5+SUMPRODUCT($B42:AN42,$AQ42:CC42)/100/12</f>
        <v>0.94946265293689558</v>
      </c>
    </row>
    <row r="43" spans="1:123" ht="16.5">
      <c r="A43" s="55" t="str">
        <f>存量业务到期结构!B42</f>
        <v>零售活期存款</v>
      </c>
      <c r="B43" s="92">
        <f>业务毛增量_基准情景!C42</f>
        <v>-53.233315404979741</v>
      </c>
      <c r="C43" s="92">
        <f>业务毛增量_基准情景!D42</f>
        <v>103.74042309743163</v>
      </c>
      <c r="D43" s="92">
        <f>业务毛增量_基准情景!E42</f>
        <v>57.363501340762014</v>
      </c>
      <c r="E43" s="92">
        <f>业务毛增量_基准情景!F42</f>
        <v>55.886001340762959</v>
      </c>
      <c r="F43" s="92">
        <f>业务毛增量_基准情景!G42</f>
        <v>54.408501340762086</v>
      </c>
      <c r="G43" s="92">
        <f>业务毛增量_基准情景!H42</f>
        <v>52.931001340763032</v>
      </c>
      <c r="H43" s="92">
        <f>业务毛增量_基准情景!I42</f>
        <v>51.453501340762159</v>
      </c>
      <c r="I43" s="92">
        <f>业务毛增量_基准情景!J42</f>
        <v>49.976001340763105</v>
      </c>
      <c r="J43" s="92">
        <f>业务毛增量_基准情景!K42</f>
        <v>48.498501340762232</v>
      </c>
      <c r="K43" s="92">
        <f>业务毛增量_基准情景!L42</f>
        <v>47.021001340761359</v>
      </c>
      <c r="L43" s="92">
        <f>业务毛增量_基准情景!M42</f>
        <v>45.543501340764124</v>
      </c>
      <c r="M43" s="92">
        <f>业务毛增量_基准情景!N42</f>
        <v>44.066001340761431</v>
      </c>
      <c r="N43" s="92">
        <f>业务毛增量_基准情景!O42</f>
        <v>42.588501340762377</v>
      </c>
      <c r="O43" s="92">
        <f>业务毛增量_基准情景!P42</f>
        <v>0</v>
      </c>
      <c r="P43" s="92">
        <f>业务毛增量_基准情景!Q42</f>
        <v>0</v>
      </c>
      <c r="Q43" s="92">
        <f>业务毛增量_基准情景!R42</f>
        <v>0</v>
      </c>
      <c r="R43" s="92">
        <f>业务毛增量_基准情景!S42</f>
        <v>0</v>
      </c>
      <c r="S43" s="92">
        <f>业务毛增量_基准情景!T42</f>
        <v>0</v>
      </c>
      <c r="T43" s="92">
        <f>业务毛增量_基准情景!U42</f>
        <v>0</v>
      </c>
      <c r="U43" s="92">
        <f>业务毛增量_基准情景!V42</f>
        <v>0</v>
      </c>
      <c r="V43" s="92">
        <f>业务毛增量_基准情景!W42</f>
        <v>0</v>
      </c>
      <c r="W43" s="92">
        <f>业务毛增量_基准情景!X42</f>
        <v>0</v>
      </c>
      <c r="X43" s="92">
        <f>业务毛增量_基准情景!Y42</f>
        <v>0</v>
      </c>
      <c r="Y43" s="92">
        <f>业务毛增量_基准情景!Z42</f>
        <v>0</v>
      </c>
      <c r="Z43" s="92">
        <f>业务毛增量_基准情景!AA42</f>
        <v>0</v>
      </c>
      <c r="AA43" s="92">
        <f>业务毛增量_基准情景!AB42</f>
        <v>0</v>
      </c>
      <c r="AB43" s="92">
        <f>业务毛增量_基准情景!AC42</f>
        <v>0</v>
      </c>
      <c r="AC43" s="92">
        <f>业务毛增量_基准情景!AD42</f>
        <v>0</v>
      </c>
      <c r="AD43" s="92">
        <f>业务毛增量_基准情景!AE42</f>
        <v>0</v>
      </c>
      <c r="AE43" s="92">
        <f>业务毛增量_基准情景!AF42</f>
        <v>0</v>
      </c>
      <c r="AF43" s="92">
        <f>业务毛增量_基准情景!AG42</f>
        <v>0</v>
      </c>
      <c r="AG43" s="92">
        <f>业务毛增量_基准情景!AH42</f>
        <v>0</v>
      </c>
      <c r="AH43" s="92">
        <f>业务毛增量_基准情景!AI42</f>
        <v>0</v>
      </c>
      <c r="AI43" s="92">
        <f>业务毛增量_基准情景!AJ42</f>
        <v>0</v>
      </c>
      <c r="AJ43" s="92">
        <f>业务毛增量_基准情景!AK42</f>
        <v>0</v>
      </c>
      <c r="AK43" s="92">
        <f>业务毛增量_基准情景!AL42</f>
        <v>0</v>
      </c>
      <c r="AL43" s="92">
        <f>业务毛增量_基准情景!AM42</f>
        <v>0</v>
      </c>
      <c r="AM43" s="92">
        <f>业务毛增量_基准情景!AN42</f>
        <v>0</v>
      </c>
      <c r="AN43" s="92">
        <f>业务毛增量_基准情景!AO42</f>
        <v>0</v>
      </c>
      <c r="AO43" s="92">
        <f>业务毛增量_基准情景!AP42</f>
        <v>0</v>
      </c>
      <c r="AQ43" s="92">
        <f>新业务利率假设!C42</f>
        <v>0.44</v>
      </c>
      <c r="AR43" s="92">
        <f>新业务利率假设!D42</f>
        <v>0.45</v>
      </c>
      <c r="AS43" s="92">
        <f>新业务利率假设!E42</f>
        <v>0.45</v>
      </c>
      <c r="AT43" s="92">
        <f>新业务利率假设!F42</f>
        <v>0.45</v>
      </c>
      <c r="AU43" s="92">
        <f>新业务利率假设!G42</f>
        <v>0.45</v>
      </c>
      <c r="AV43" s="92">
        <f>新业务利率假设!H42</f>
        <v>0.45</v>
      </c>
      <c r="AW43" s="92">
        <f>新业务利率假设!I42</f>
        <v>0.45</v>
      </c>
      <c r="AX43" s="92">
        <f>新业务利率假设!J42</f>
        <v>0.45</v>
      </c>
      <c r="AY43" s="92">
        <f>新业务利率假设!K42</f>
        <v>0.45</v>
      </c>
      <c r="AZ43" s="92">
        <f>新业务利率假设!L42</f>
        <v>0.45</v>
      </c>
      <c r="BA43" s="92">
        <f>新业务利率假设!M42</f>
        <v>0.45</v>
      </c>
      <c r="BB43" s="92">
        <f>新业务利率假设!N42</f>
        <v>0.45</v>
      </c>
      <c r="BC43" s="92">
        <f>新业务利率假设!O42</f>
        <v>0.45</v>
      </c>
      <c r="BD43" s="92">
        <f>新业务利率假设!P42</f>
        <v>0</v>
      </c>
      <c r="BE43" s="92">
        <f>新业务利率假设!Q42</f>
        <v>0</v>
      </c>
      <c r="BF43" s="92">
        <f>新业务利率假设!R42</f>
        <v>0</v>
      </c>
      <c r="BG43" s="92">
        <f>新业务利率假设!S42</f>
        <v>0</v>
      </c>
      <c r="BH43" s="92">
        <f>新业务利率假设!T42</f>
        <v>0</v>
      </c>
      <c r="BI43" s="92">
        <f>新业务利率假设!U42</f>
        <v>0</v>
      </c>
      <c r="BJ43" s="92">
        <f>新业务利率假设!V42</f>
        <v>0</v>
      </c>
      <c r="BK43" s="92">
        <f>新业务利率假设!W42</f>
        <v>0</v>
      </c>
      <c r="BL43" s="92">
        <f>新业务利率假设!X42</f>
        <v>0</v>
      </c>
      <c r="BM43" s="92">
        <f>新业务利率假设!Y42</f>
        <v>0</v>
      </c>
      <c r="BN43" s="92">
        <f>新业务利率假设!Z42</f>
        <v>0</v>
      </c>
      <c r="BO43" s="92">
        <f>新业务利率假设!AA42</f>
        <v>0</v>
      </c>
      <c r="BP43" s="92">
        <f>新业务利率假设!AB42</f>
        <v>0</v>
      </c>
      <c r="BQ43" s="92">
        <f>新业务利率假设!AC42</f>
        <v>0</v>
      </c>
      <c r="BR43" s="92">
        <f>新业务利率假设!AD42</f>
        <v>0</v>
      </c>
      <c r="BS43" s="92">
        <f>新业务利率假设!AE42</f>
        <v>0</v>
      </c>
      <c r="BT43" s="92">
        <f>新业务利率假设!AF42</f>
        <v>0</v>
      </c>
      <c r="BU43" s="92">
        <f>新业务利率假设!AG42</f>
        <v>0</v>
      </c>
      <c r="BV43" s="92">
        <f>新业务利率假设!AH42</f>
        <v>0</v>
      </c>
      <c r="BW43" s="92">
        <f>新业务利率假设!AI42</f>
        <v>0</v>
      </c>
      <c r="BX43" s="92">
        <f>新业务利率假设!AJ42</f>
        <v>0</v>
      </c>
      <c r="BY43" s="92">
        <f>新业务利率假设!AK42</f>
        <v>0</v>
      </c>
      <c r="BZ43" s="92">
        <f>新业务利率假设!AL42</f>
        <v>0</v>
      </c>
      <c r="CA43" s="92">
        <f>新业务利率假设!AM42</f>
        <v>0</v>
      </c>
      <c r="CB43" s="92">
        <f>新业务利率假设!AN42</f>
        <v>0</v>
      </c>
      <c r="CC43" s="92">
        <f>新业务利率假设!AO42</f>
        <v>0</v>
      </c>
      <c r="CD43" s="92">
        <f>新业务利率假设!AP42</f>
        <v>0</v>
      </c>
      <c r="CF43" s="92">
        <f>B43*AQ43/100/12*0.5</f>
        <v>-9.7594411575796184E-3</v>
      </c>
      <c r="CG43" s="92">
        <f>C43*AR43/100/12*0.5+SUM($B43:B43)*AR43/100/12</f>
        <v>-5.1116394609896851E-4</v>
      </c>
      <c r="CH43" s="92">
        <f>D43*AS43/100/12*0.5+SUM($B43:C43)*AS43/100/12</f>
        <v>2.9695821886062339E-2</v>
      </c>
      <c r="CI43" s="92">
        <f>E43*AT43/100/12*0.5+SUM($B43:D43)*AT43/100/12</f>
        <v>5.093010363884827E-2</v>
      </c>
      <c r="CJ43" s="92">
        <f>F43*AU43/100/12*0.5+SUM($B43:E43)*AU43/100/12</f>
        <v>7.1610322891634215E-2</v>
      </c>
      <c r="CK43" s="92">
        <f>G43*AV43/100/12*0.5+SUM($B43:F43)*AV43/100/12</f>
        <v>9.173647964442018E-2</v>
      </c>
      <c r="CL43" s="92">
        <f>H43*AW43/100/12*0.5+SUM($B43:G43)*AW43/100/12</f>
        <v>0.11130857389720614</v>
      </c>
      <c r="CM43" s="92">
        <f>I43*AX43/100/12*0.5+SUM($B43:H43)*AX43/100/12</f>
        <v>0.13032660564999213</v>
      </c>
      <c r="CN43" s="92">
        <f>J43*AY43/100/12*0.5+SUM($B43:I43)*AY43/100/12</f>
        <v>0.14879057490277811</v>
      </c>
      <c r="CO43" s="92">
        <f>K43*AZ43/100/12*0.5+SUM($B43:J43)*AZ43/100/12</f>
        <v>0.16670048165556384</v>
      </c>
      <c r="CP43" s="92">
        <f>L43*BA43/100/12*0.5+SUM($B43:K43)*BA43/100/12</f>
        <v>0.18405632590834986</v>
      </c>
      <c r="CQ43" s="92">
        <f>M43*BB43/100/12*0.5+SUM($B43:L43)*BB43/100/12</f>
        <v>0.20085810766113588</v>
      </c>
      <c r="CR43" s="92">
        <f>N43*BC43/100/12*0.5+SUM($B43:M43)*BC43/100/12</f>
        <v>0.21710582691392158</v>
      </c>
      <c r="CS43" s="92">
        <f>O43*BD43/100/12*0.5+SUM($B43:N43)*BD43/100/12</f>
        <v>0</v>
      </c>
      <c r="CT43" s="92">
        <f>P43*BE43/100/12*0.5+SUM($B43:O43)*BE43/100/12</f>
        <v>0</v>
      </c>
      <c r="CU43" s="92">
        <f>Q43*BF43/100/12*0.5+SUM($B43:P43)*BF43/100/12</f>
        <v>0</v>
      </c>
      <c r="CV43" s="92">
        <f>R43*BG43/100/12*0.5+SUM($B43:Q43)*BG43/100/12</f>
        <v>0</v>
      </c>
      <c r="CW43" s="92">
        <f>S43*BH43/100/12*0.5+SUM($B43:R43)*BH43/100/12</f>
        <v>0</v>
      </c>
      <c r="CX43" s="92">
        <f>T43*BI43/100/12*0.5+SUM($B43:S43)*BI43/100/12</f>
        <v>0</v>
      </c>
      <c r="CY43" s="92">
        <f>U43*BJ43/100/12*0.5+SUM($B43:T43)*BJ43/100/12</f>
        <v>0</v>
      </c>
      <c r="CZ43" s="92">
        <f>V43*BK43/100/12*0.5+SUM($B43:U43)*BK43/100/12</f>
        <v>0</v>
      </c>
      <c r="DA43" s="92">
        <f>W43*BL43/100/12*0.5+SUM($B43:V43)*BL43/100/12</f>
        <v>0</v>
      </c>
      <c r="DB43" s="92">
        <f>X43*BM43/100/12*0.5+SUM($B43:W43)*BM43/100/12</f>
        <v>0</v>
      </c>
      <c r="DC43" s="92">
        <f>Y43*BN43/100/12*0.5+SUM($B43:X43)*BN43/100/12</f>
        <v>0</v>
      </c>
      <c r="DD43" s="92">
        <f>Z43*BO43/100/12*0.5+SUM($B43:Y43)*BO43/100/12</f>
        <v>0</v>
      </c>
      <c r="DE43" s="92">
        <f>AA43*BP43/100/12*0.5+SUM($B43:Z43)*BP43/100/12</f>
        <v>0</v>
      </c>
      <c r="DF43" s="92">
        <f>AB43*BQ43/100/12*0.5+SUM($B43:AA43)*BQ43/100/12</f>
        <v>0</v>
      </c>
      <c r="DG43" s="92">
        <f>AC43*BR43/100/12*0.5+SUM($B43:AB43)*BR43/100/12</f>
        <v>0</v>
      </c>
      <c r="DH43" s="92">
        <f>AD43*BS43/100/12*0.5+SUM($B43:AC43)*BS43/100/12</f>
        <v>0</v>
      </c>
      <c r="DI43" s="92">
        <f>AE43*BT43/100/12*0.5+SUM($B43:AD43)*BT43/100/12</f>
        <v>0</v>
      </c>
      <c r="DJ43" s="92">
        <f>AF43*BU43/100/12*0.5+SUM($B43:AE43)*BU43/100/12</f>
        <v>0</v>
      </c>
      <c r="DK43" s="92">
        <f>AG43*BV43/100/12*0.5+SUM($B43:AF43)*BV43/100/12</f>
        <v>0</v>
      </c>
      <c r="DL43" s="92">
        <f>AH43*BW43/100/12*0.5+SUM($B43:AG43)*BW43/100/12</f>
        <v>0</v>
      </c>
      <c r="DM43" s="92">
        <f>AI43*BX43/100/12*0.5+SUM($B43:AH43)*BX43/100/12</f>
        <v>0</v>
      </c>
      <c r="DN43" s="92">
        <f>AJ43*BY43/100/12*0.5+SUM($B43:AI43)*BY43/100/12</f>
        <v>0</v>
      </c>
      <c r="DO43" s="92">
        <f>AK43*BZ43/100/12*0.5+SUM($B43:AJ43)*BZ43/100/12</f>
        <v>0</v>
      </c>
      <c r="DP43" s="92">
        <f>AL43*CA43/100/12*0.5+SUM($B43:AK43)*CA43/100/12</f>
        <v>0</v>
      </c>
      <c r="DQ43" s="92">
        <f>AM43*CB43/100/12*0.5+SUM($B43:AL43)*CB43/100/12</f>
        <v>0</v>
      </c>
      <c r="DR43" s="92">
        <f>AN43*CC43/100/12*0.5+SUM($B43:AM43)*CC43/100/12</f>
        <v>0</v>
      </c>
      <c r="DS43" s="92">
        <f>AO43*CD43/100/12*0.5+SUM($B43:AN43)*CD43/100/12</f>
        <v>0</v>
      </c>
    </row>
    <row r="44" spans="1:123" ht="16.5">
      <c r="A44" s="55" t="str">
        <f>存量业务到期结构!B43</f>
        <v>零售通知存款</v>
      </c>
      <c r="B44" s="92">
        <f>业务毛增量_基准情景!C43</f>
        <v>37.580005177458567</v>
      </c>
      <c r="C44" s="92">
        <f>业务毛增量_基准情景!D43</f>
        <v>0.61264370432242288</v>
      </c>
      <c r="D44" s="92">
        <f>业务毛增量_基准情景!E43</f>
        <v>1.0828455150228251</v>
      </c>
      <c r="E44" s="92">
        <f>业务毛增量_基准情景!F43</f>
        <v>1.0978254479074181</v>
      </c>
      <c r="F44" s="92">
        <f>业务毛增量_基准情景!G43</f>
        <v>1.1128053807920466</v>
      </c>
      <c r="G44" s="92">
        <f>业务毛增量_基准情景!H43</f>
        <v>1.1277853136766467</v>
      </c>
      <c r="H44" s="92">
        <f>业务毛增量_基准情景!I43</f>
        <v>1.1427652465612681</v>
      </c>
      <c r="I44" s="92">
        <f>业务毛增量_基准情景!J43</f>
        <v>1.1577451794458753</v>
      </c>
      <c r="J44" s="92">
        <f>业务毛增量_基准情景!K43</f>
        <v>1.1727251123304896</v>
      </c>
      <c r="K44" s="92">
        <f>业务毛增量_基准情景!L43</f>
        <v>1.1877050452151181</v>
      </c>
      <c r="L44" s="92">
        <f>业务毛增量_基准情景!M43</f>
        <v>1.2026849780996969</v>
      </c>
      <c r="M44" s="92">
        <f>业务毛增量_基准情景!N43</f>
        <v>1.2176649109843396</v>
      </c>
      <c r="N44" s="92">
        <f>业务毛增量_基准情景!O43</f>
        <v>1.2326448438689397</v>
      </c>
      <c r="O44" s="92">
        <f>业务毛增量_基准情景!P43</f>
        <v>0</v>
      </c>
      <c r="P44" s="92">
        <f>业务毛增量_基准情景!Q43</f>
        <v>0</v>
      </c>
      <c r="Q44" s="92">
        <f>业务毛增量_基准情景!R43</f>
        <v>0</v>
      </c>
      <c r="R44" s="92">
        <f>业务毛增量_基准情景!S43</f>
        <v>0</v>
      </c>
      <c r="S44" s="92">
        <f>业务毛增量_基准情景!T43</f>
        <v>0</v>
      </c>
      <c r="T44" s="92">
        <f>业务毛增量_基准情景!U43</f>
        <v>0</v>
      </c>
      <c r="U44" s="92">
        <f>业务毛增量_基准情景!V43</f>
        <v>0</v>
      </c>
      <c r="V44" s="92">
        <f>业务毛增量_基准情景!W43</f>
        <v>0</v>
      </c>
      <c r="W44" s="92">
        <f>业务毛增量_基准情景!X43</f>
        <v>0</v>
      </c>
      <c r="X44" s="92">
        <f>业务毛增量_基准情景!Y43</f>
        <v>0</v>
      </c>
      <c r="Y44" s="92">
        <f>业务毛增量_基准情景!Z43</f>
        <v>0</v>
      </c>
      <c r="Z44" s="92">
        <f>业务毛增量_基准情景!AA43</f>
        <v>0</v>
      </c>
      <c r="AA44" s="92">
        <f>业务毛增量_基准情景!AB43</f>
        <v>0</v>
      </c>
      <c r="AB44" s="92">
        <f>业务毛增量_基准情景!AC43</f>
        <v>0</v>
      </c>
      <c r="AC44" s="92">
        <f>业务毛增量_基准情景!AD43</f>
        <v>0</v>
      </c>
      <c r="AD44" s="92">
        <f>业务毛增量_基准情景!AE43</f>
        <v>0</v>
      </c>
      <c r="AE44" s="92">
        <f>业务毛增量_基准情景!AF43</f>
        <v>0</v>
      </c>
      <c r="AF44" s="92">
        <f>业务毛增量_基准情景!AG43</f>
        <v>0</v>
      </c>
      <c r="AG44" s="92">
        <f>业务毛增量_基准情景!AH43</f>
        <v>0</v>
      </c>
      <c r="AH44" s="92">
        <f>业务毛增量_基准情景!AI43</f>
        <v>0</v>
      </c>
      <c r="AI44" s="92">
        <f>业务毛增量_基准情景!AJ43</f>
        <v>0</v>
      </c>
      <c r="AJ44" s="92">
        <f>业务毛增量_基准情景!AK43</f>
        <v>0</v>
      </c>
      <c r="AK44" s="92">
        <f>业务毛增量_基准情景!AL43</f>
        <v>0</v>
      </c>
      <c r="AL44" s="92">
        <f>业务毛增量_基准情景!AM43</f>
        <v>0</v>
      </c>
      <c r="AM44" s="92">
        <f>业务毛增量_基准情景!AN43</f>
        <v>0</v>
      </c>
      <c r="AN44" s="92">
        <f>业务毛增量_基准情景!AO43</f>
        <v>0</v>
      </c>
      <c r="AO44" s="92">
        <f>业务毛增量_基准情景!AP43</f>
        <v>0</v>
      </c>
      <c r="AQ44" s="92">
        <f>新业务利率假设!C43</f>
        <v>0.92</v>
      </c>
      <c r="AR44" s="92">
        <f>新业务利率假设!D43</f>
        <v>0.92</v>
      </c>
      <c r="AS44" s="92">
        <f>新业务利率假设!E43</f>
        <v>0.92</v>
      </c>
      <c r="AT44" s="92">
        <f>新业务利率假设!F43</f>
        <v>0.92</v>
      </c>
      <c r="AU44" s="92">
        <f>新业务利率假设!G43</f>
        <v>0.92</v>
      </c>
      <c r="AV44" s="92">
        <f>新业务利率假设!H43</f>
        <v>0.92</v>
      </c>
      <c r="AW44" s="92">
        <f>新业务利率假设!I43</f>
        <v>0.92</v>
      </c>
      <c r="AX44" s="92">
        <f>新业务利率假设!J43</f>
        <v>0.92</v>
      </c>
      <c r="AY44" s="92">
        <f>新业务利率假设!K43</f>
        <v>0.92</v>
      </c>
      <c r="AZ44" s="92">
        <f>新业务利率假设!L43</f>
        <v>0.92</v>
      </c>
      <c r="BA44" s="92">
        <f>新业务利率假设!M43</f>
        <v>0.92</v>
      </c>
      <c r="BB44" s="92">
        <f>新业务利率假设!N43</f>
        <v>0.92</v>
      </c>
      <c r="BC44" s="92">
        <f>新业务利率假设!O43</f>
        <v>0.92</v>
      </c>
      <c r="BD44" s="92">
        <f>新业务利率假设!P43</f>
        <v>0</v>
      </c>
      <c r="BE44" s="92">
        <f>新业务利率假设!Q43</f>
        <v>0</v>
      </c>
      <c r="BF44" s="92">
        <f>新业务利率假设!R43</f>
        <v>0</v>
      </c>
      <c r="BG44" s="92">
        <f>新业务利率假设!S43</f>
        <v>0</v>
      </c>
      <c r="BH44" s="92">
        <f>新业务利率假设!T43</f>
        <v>0</v>
      </c>
      <c r="BI44" s="92">
        <f>新业务利率假设!U43</f>
        <v>0</v>
      </c>
      <c r="BJ44" s="92">
        <f>新业务利率假设!V43</f>
        <v>0</v>
      </c>
      <c r="BK44" s="92">
        <f>新业务利率假设!W43</f>
        <v>0</v>
      </c>
      <c r="BL44" s="92">
        <f>新业务利率假设!X43</f>
        <v>0</v>
      </c>
      <c r="BM44" s="92">
        <f>新业务利率假设!Y43</f>
        <v>0</v>
      </c>
      <c r="BN44" s="92">
        <f>新业务利率假设!Z43</f>
        <v>0</v>
      </c>
      <c r="BO44" s="92">
        <f>新业务利率假设!AA43</f>
        <v>0</v>
      </c>
      <c r="BP44" s="92">
        <f>新业务利率假设!AB43</f>
        <v>0</v>
      </c>
      <c r="BQ44" s="92">
        <f>新业务利率假设!AC43</f>
        <v>0</v>
      </c>
      <c r="BR44" s="92">
        <f>新业务利率假设!AD43</f>
        <v>0</v>
      </c>
      <c r="BS44" s="92">
        <f>新业务利率假设!AE43</f>
        <v>0</v>
      </c>
      <c r="BT44" s="92">
        <f>新业务利率假设!AF43</f>
        <v>0</v>
      </c>
      <c r="BU44" s="92">
        <f>新业务利率假设!AG43</f>
        <v>0</v>
      </c>
      <c r="BV44" s="92">
        <f>新业务利率假设!AH43</f>
        <v>0</v>
      </c>
      <c r="BW44" s="92">
        <f>新业务利率假设!AI43</f>
        <v>0</v>
      </c>
      <c r="BX44" s="92">
        <f>新业务利率假设!AJ43</f>
        <v>0</v>
      </c>
      <c r="BY44" s="92">
        <f>新业务利率假设!AK43</f>
        <v>0</v>
      </c>
      <c r="BZ44" s="92">
        <f>新业务利率假设!AL43</f>
        <v>0</v>
      </c>
      <c r="CA44" s="92">
        <f>新业务利率假设!AM43</f>
        <v>0</v>
      </c>
      <c r="CB44" s="92">
        <f>新业务利率假设!AN43</f>
        <v>0</v>
      </c>
      <c r="CC44" s="92">
        <f>新业务利率假设!AO43</f>
        <v>0</v>
      </c>
      <c r="CD44" s="92">
        <f>新业务利率假设!AP43</f>
        <v>0</v>
      </c>
      <c r="CF44" s="92">
        <f>B44*AQ44/100/12*0.5</f>
        <v>1.4405668651359118E-2</v>
      </c>
      <c r="CG44" s="92">
        <f>C44*AR44/100/12*0.5+SUM($B44:B44)*AR44/100/12</f>
        <v>2.904618405604183E-2</v>
      </c>
      <c r="CH44" s="92">
        <f>D44*AS44/100/12*0.5+SUM($B44:C44)*AS44/100/12</f>
        <v>2.9696121590124181E-2</v>
      </c>
      <c r="CI44" s="92">
        <f>E44*AT44/100/12*0.5+SUM($B44:D44)*AT44/100/12</f>
        <v>3.0532045459247432E-2</v>
      </c>
      <c r="CJ44" s="92">
        <f>F44*AU44/100/12*0.5+SUM($B44:E44)*AU44/100/12</f>
        <v>3.1379453943582235E-2</v>
      </c>
      <c r="CK44" s="92">
        <f>G44*AV44/100/12*0.5+SUM($B44:F44)*AV44/100/12</f>
        <v>3.2238347043128557E-2</v>
      </c>
      <c r="CL44" s="92">
        <f>H44*AW44/100/12*0.5+SUM($B44:G44)*AW44/100/12</f>
        <v>3.3108724757886426E-2</v>
      </c>
      <c r="CM44" s="92">
        <f>I44*AX44/100/12*0.5+SUM($B44:H44)*AX44/100/12</f>
        <v>3.3990587087855836E-2</v>
      </c>
      <c r="CN44" s="92">
        <f>J44*AY44/100/12*0.5+SUM($B44:I44)*AY44/100/12</f>
        <v>3.488393403303678E-2</v>
      </c>
      <c r="CO44" s="92">
        <f>K44*AZ44/100/12*0.5+SUM($B44:J44)*AZ44/100/12</f>
        <v>3.5788765593429257E-2</v>
      </c>
      <c r="CP44" s="92">
        <f>L44*BA44/100/12*0.5+SUM($B44:K44)*BA44/100/12</f>
        <v>3.6705081769033268E-2</v>
      </c>
      <c r="CQ44" s="92">
        <f>M44*BB44/100/12*0.5+SUM($B44:L44)*BB44/100/12</f>
        <v>3.7632882559848813E-2</v>
      </c>
      <c r="CR44" s="92">
        <f>N44*BC44/100/12*0.5+SUM($B44:M44)*BC44/100/12</f>
        <v>3.8572167965875905E-2</v>
      </c>
      <c r="CS44" s="92">
        <f>O44*BD44/100/12*0.5+SUM($B44:N44)*BD44/100/12</f>
        <v>0</v>
      </c>
      <c r="CT44" s="92">
        <f>P44*BE44/100/12*0.5+SUM($B44:O44)*BE44/100/12</f>
        <v>0</v>
      </c>
      <c r="CU44" s="92">
        <f>Q44*BF44/100/12*0.5+SUM($B44:P44)*BF44/100/12</f>
        <v>0</v>
      </c>
      <c r="CV44" s="92">
        <f>R44*BG44/100/12*0.5+SUM($B44:Q44)*BG44/100/12</f>
        <v>0</v>
      </c>
      <c r="CW44" s="92">
        <f>S44*BH44/100/12*0.5+SUM($B44:R44)*BH44/100/12</f>
        <v>0</v>
      </c>
      <c r="CX44" s="92">
        <f>T44*BI44/100/12*0.5+SUM($B44:S44)*BI44/100/12</f>
        <v>0</v>
      </c>
      <c r="CY44" s="92">
        <f>U44*BJ44/100/12*0.5+SUM($B44:T44)*BJ44/100/12</f>
        <v>0</v>
      </c>
      <c r="CZ44" s="92">
        <f>V44*BK44/100/12*0.5+SUM($B44:U44)*BK44/100/12</f>
        <v>0</v>
      </c>
      <c r="DA44" s="92">
        <f>W44*BL44/100/12*0.5+SUM($B44:V44)*BL44/100/12</f>
        <v>0</v>
      </c>
      <c r="DB44" s="92">
        <f>X44*BM44/100/12*0.5+SUM($B44:W44)*BM44/100/12</f>
        <v>0</v>
      </c>
      <c r="DC44" s="92">
        <f>Y44*BN44/100/12*0.5+SUM($B44:X44)*BN44/100/12</f>
        <v>0</v>
      </c>
      <c r="DD44" s="92">
        <f>Z44*BO44/100/12*0.5+SUM($B44:Y44)*BO44/100/12</f>
        <v>0</v>
      </c>
      <c r="DE44" s="92">
        <f>AA44*BP44/100/12*0.5+SUM($B44:Z44)*BP44/100/12</f>
        <v>0</v>
      </c>
      <c r="DF44" s="92">
        <f>AB44*BQ44/100/12*0.5+SUM($B44:AA44)*BQ44/100/12</f>
        <v>0</v>
      </c>
      <c r="DG44" s="92">
        <f>AC44*BR44/100/12*0.5+SUM($B44:AB44)*BR44/100/12</f>
        <v>0</v>
      </c>
      <c r="DH44" s="92">
        <f>AD44*BS44/100/12*0.5+SUM($B44:AC44)*BS44/100/12</f>
        <v>0</v>
      </c>
      <c r="DI44" s="92">
        <f>AE44*BT44/100/12*0.5+SUM($B44:AD44)*BT44/100/12</f>
        <v>0</v>
      </c>
      <c r="DJ44" s="92">
        <f>AF44*BU44/100/12*0.5+SUM($B44:AE44)*BU44/100/12</f>
        <v>0</v>
      </c>
      <c r="DK44" s="92">
        <f>AG44*BV44/100/12*0.5+SUM($B44:AF44)*BV44/100/12</f>
        <v>0</v>
      </c>
      <c r="DL44" s="92">
        <f>AH44*BW44/100/12*0.5+SUM($B44:AG44)*BW44/100/12</f>
        <v>0</v>
      </c>
      <c r="DM44" s="92">
        <f>AI44*BX44/100/12*0.5+SUM($B44:AH44)*BX44/100/12</f>
        <v>0</v>
      </c>
      <c r="DN44" s="92">
        <f>AJ44*BY44/100/12*0.5+SUM($B44:AI44)*BY44/100/12</f>
        <v>0</v>
      </c>
      <c r="DO44" s="92">
        <f>AK44*BZ44/100/12*0.5+SUM($B44:AJ44)*BZ44/100/12</f>
        <v>0</v>
      </c>
      <c r="DP44" s="92">
        <f>AL44*CA44/100/12*0.5+SUM($B44:AK44)*CA44/100/12</f>
        <v>0</v>
      </c>
      <c r="DQ44" s="92">
        <f>AM44*CB44/100/12*0.5+SUM($B44:AL44)*CB44/100/12</f>
        <v>0</v>
      </c>
      <c r="DR44" s="92">
        <f>AN44*CC44/100/12*0.5+SUM($B44:AM44)*CC44/100/12</f>
        <v>0</v>
      </c>
      <c r="DS44" s="92">
        <f>AO44*CD44/100/12*0.5+SUM($B44:AN44)*CD44/100/12</f>
        <v>0</v>
      </c>
    </row>
    <row r="45" spans="1:123" ht="15">
      <c r="A45" s="15" t="str">
        <f>存量业务到期结构!B44</f>
        <v>同业和其他金融机构存放款项</v>
      </c>
      <c r="B45" s="75"/>
      <c r="C45" s="75"/>
      <c r="D45" s="75"/>
      <c r="E45" s="75"/>
      <c r="F45" s="75"/>
      <c r="G45" s="75"/>
      <c r="H45" s="75"/>
      <c r="I45" s="75"/>
      <c r="J45" s="75"/>
      <c r="K45" s="75"/>
      <c r="L45" s="75"/>
      <c r="M45" s="75"/>
      <c r="N45" s="75"/>
      <c r="O45" s="75"/>
      <c r="P45" s="75"/>
      <c r="Q45" s="75"/>
      <c r="R45" s="75"/>
      <c r="S45" s="75"/>
      <c r="T45" s="75"/>
      <c r="U45" s="75"/>
      <c r="V45" s="75"/>
      <c r="W45" s="75"/>
      <c r="X45" s="75"/>
      <c r="Y45" s="75"/>
      <c r="Z45" s="75"/>
      <c r="AA45" s="75"/>
      <c r="AB45" s="75"/>
      <c r="AC45" s="75"/>
      <c r="AD45" s="75"/>
      <c r="AE45" s="75"/>
      <c r="AF45" s="75"/>
      <c r="AG45" s="75"/>
      <c r="AH45" s="75"/>
      <c r="AI45" s="75"/>
      <c r="AJ45" s="75"/>
      <c r="AK45" s="75"/>
      <c r="AL45" s="75"/>
      <c r="AM45" s="75"/>
      <c r="AN45" s="75"/>
      <c r="AO45" s="75"/>
      <c r="AQ45" s="75"/>
      <c r="AR45" s="75"/>
      <c r="AS45" s="75"/>
      <c r="AT45" s="75"/>
      <c r="AU45" s="75"/>
      <c r="AV45" s="75"/>
      <c r="AW45" s="75"/>
      <c r="AX45" s="75"/>
      <c r="AY45" s="75"/>
      <c r="AZ45" s="75"/>
      <c r="BA45" s="75"/>
      <c r="BB45" s="75"/>
      <c r="BC45" s="75"/>
      <c r="BD45" s="75"/>
      <c r="BE45" s="75"/>
      <c r="BF45" s="75"/>
      <c r="BG45" s="75"/>
      <c r="BH45" s="75"/>
      <c r="BI45" s="75"/>
      <c r="BJ45" s="75"/>
      <c r="BK45" s="75"/>
      <c r="BL45" s="75"/>
      <c r="BM45" s="75"/>
      <c r="BN45" s="75"/>
      <c r="BO45" s="75"/>
      <c r="BP45" s="75"/>
      <c r="BQ45" s="75"/>
      <c r="BR45" s="75"/>
      <c r="BS45" s="75"/>
      <c r="BT45" s="75"/>
      <c r="BU45" s="75"/>
      <c r="BV45" s="75"/>
      <c r="BW45" s="75"/>
      <c r="BX45" s="75"/>
      <c r="BY45" s="75"/>
      <c r="BZ45" s="75"/>
      <c r="CA45" s="75"/>
      <c r="CB45" s="75"/>
      <c r="CC45" s="75"/>
      <c r="CD45" s="75"/>
      <c r="CF45" s="75">
        <f>SUM(CF46:CF47)</f>
        <v>0.2093950647702584</v>
      </c>
      <c r="CG45" s="75">
        <f t="shared" ref="CG45:DS45" si="12">SUM(CG46:CG47)</f>
        <v>0.93419890968651687</v>
      </c>
      <c r="CH45" s="75">
        <f t="shared" si="12"/>
        <v>1.7689438300530167</v>
      </c>
      <c r="CI45" s="75">
        <f t="shared" si="12"/>
        <v>2.3641281748684921</v>
      </c>
      <c r="CJ45" s="75">
        <f t="shared" si="12"/>
        <v>2.9230798298685423</v>
      </c>
      <c r="CK45" s="75">
        <f t="shared" si="12"/>
        <v>3.3551239636069505</v>
      </c>
      <c r="CL45" s="75">
        <f t="shared" si="12"/>
        <v>3.5555070719402839</v>
      </c>
      <c r="CM45" s="75">
        <f t="shared" si="12"/>
        <v>3.6637277326236171</v>
      </c>
      <c r="CN45" s="75">
        <f t="shared" si="12"/>
        <v>3.782622551640284</v>
      </c>
      <c r="CO45" s="75">
        <f t="shared" si="12"/>
        <v>3.8501687933069513</v>
      </c>
      <c r="CP45" s="75">
        <f t="shared" si="12"/>
        <v>3.8581109099736173</v>
      </c>
      <c r="CQ45" s="75">
        <f t="shared" si="12"/>
        <v>3.9304962016402847</v>
      </c>
      <c r="CR45" s="75">
        <f t="shared" si="12"/>
        <v>3.9082857016402848</v>
      </c>
      <c r="CS45" s="75">
        <f t="shared" si="12"/>
        <v>3.7605206044308179</v>
      </c>
      <c r="CT45" s="75">
        <f t="shared" si="12"/>
        <v>3.7605206044308179</v>
      </c>
      <c r="CU45" s="75">
        <f t="shared" si="12"/>
        <v>3.7605206044308179</v>
      </c>
      <c r="CV45" s="75">
        <f t="shared" si="12"/>
        <v>3.7605206044308179</v>
      </c>
      <c r="CW45" s="75">
        <f t="shared" si="12"/>
        <v>3.7605206044308179</v>
      </c>
      <c r="CX45" s="75">
        <f t="shared" si="12"/>
        <v>3.7605206044308179</v>
      </c>
      <c r="CY45" s="75">
        <f t="shared" si="12"/>
        <v>3.7605206044308179</v>
      </c>
      <c r="CZ45" s="75">
        <f t="shared" si="12"/>
        <v>3.7605206044308179</v>
      </c>
      <c r="DA45" s="75">
        <f t="shared" si="12"/>
        <v>3.7605206044308179</v>
      </c>
      <c r="DB45" s="75">
        <f t="shared" si="12"/>
        <v>3.7605206044308179</v>
      </c>
      <c r="DC45" s="75">
        <f t="shared" si="12"/>
        <v>3.7605206044308179</v>
      </c>
      <c r="DD45" s="75">
        <f t="shared" si="12"/>
        <v>3.7605206044308179</v>
      </c>
      <c r="DE45" s="75">
        <f t="shared" si="12"/>
        <v>3.7605206044308179</v>
      </c>
      <c r="DF45" s="75">
        <f t="shared" si="12"/>
        <v>3.7605206044308179</v>
      </c>
      <c r="DG45" s="75">
        <f t="shared" si="12"/>
        <v>3.7605206044308179</v>
      </c>
      <c r="DH45" s="75">
        <f t="shared" si="12"/>
        <v>3.7605206044308179</v>
      </c>
      <c r="DI45" s="75">
        <f t="shared" si="12"/>
        <v>3.7605206044308179</v>
      </c>
      <c r="DJ45" s="75">
        <f t="shared" si="12"/>
        <v>3.7605206044308179</v>
      </c>
      <c r="DK45" s="75">
        <f t="shared" si="12"/>
        <v>3.7605206044308179</v>
      </c>
      <c r="DL45" s="75">
        <f t="shared" si="12"/>
        <v>3.7605206044308179</v>
      </c>
      <c r="DM45" s="75">
        <f t="shared" si="12"/>
        <v>3.7605206044308179</v>
      </c>
      <c r="DN45" s="75">
        <f t="shared" si="12"/>
        <v>3.7605206044308179</v>
      </c>
      <c r="DO45" s="75">
        <f t="shared" si="12"/>
        <v>3.7605206044308179</v>
      </c>
      <c r="DP45" s="75">
        <f t="shared" si="12"/>
        <v>3.7605206044308179</v>
      </c>
      <c r="DQ45" s="75">
        <f t="shared" si="12"/>
        <v>3.7605206044308179</v>
      </c>
      <c r="DR45" s="75">
        <f t="shared" si="12"/>
        <v>3.7605206044308179</v>
      </c>
      <c r="DS45" s="75">
        <f t="shared" si="12"/>
        <v>3.7605206044308179</v>
      </c>
    </row>
    <row r="46" spans="1:123" ht="16.5">
      <c r="A46" s="55" t="str">
        <f>存量业务到期结构!B45</f>
        <v>同业存放活期</v>
      </c>
      <c r="B46" s="92">
        <f>业务毛增量_基准情景!C45</f>
        <v>19.304774500800249</v>
      </c>
      <c r="C46" s="92">
        <f>业务毛增量_基准情景!D45</f>
        <v>150</v>
      </c>
      <c r="D46" s="92">
        <f>业务毛增量_基准情景!E45</f>
        <v>0</v>
      </c>
      <c r="E46" s="92">
        <f>业务毛增量_基准情景!F45</f>
        <v>0</v>
      </c>
      <c r="F46" s="92">
        <f>业务毛增量_基准情景!G45</f>
        <v>0</v>
      </c>
      <c r="G46" s="92">
        <f>业务毛增量_基准情景!H45</f>
        <v>0</v>
      </c>
      <c r="H46" s="92">
        <f>业务毛增量_基准情景!I45</f>
        <v>0</v>
      </c>
      <c r="I46" s="92">
        <f>业务毛增量_基准情景!J45</f>
        <v>0</v>
      </c>
      <c r="J46" s="92">
        <f>业务毛增量_基准情景!K45</f>
        <v>0</v>
      </c>
      <c r="K46" s="92">
        <f>业务毛增量_基准情景!L45</f>
        <v>0</v>
      </c>
      <c r="L46" s="92">
        <f>业务毛增量_基准情景!M45</f>
        <v>0</v>
      </c>
      <c r="M46" s="92">
        <f>业务毛增量_基准情景!N45</f>
        <v>0</v>
      </c>
      <c r="N46" s="92">
        <f>业务毛增量_基准情景!O45</f>
        <v>-130</v>
      </c>
      <c r="O46" s="92">
        <f>业务毛增量_基准情景!P45</f>
        <v>0</v>
      </c>
      <c r="P46" s="92">
        <f>业务毛增量_基准情景!Q45</f>
        <v>0</v>
      </c>
      <c r="Q46" s="92">
        <f>业务毛增量_基准情景!R45</f>
        <v>0</v>
      </c>
      <c r="R46" s="92">
        <f>业务毛增量_基准情景!S45</f>
        <v>0</v>
      </c>
      <c r="S46" s="92">
        <f>业务毛增量_基准情景!T45</f>
        <v>0</v>
      </c>
      <c r="T46" s="92">
        <f>业务毛增量_基准情景!U45</f>
        <v>0</v>
      </c>
      <c r="U46" s="92">
        <f>业务毛增量_基准情景!V45</f>
        <v>0</v>
      </c>
      <c r="V46" s="92">
        <f>业务毛增量_基准情景!W45</f>
        <v>0</v>
      </c>
      <c r="W46" s="92">
        <f>业务毛增量_基准情景!X45</f>
        <v>0</v>
      </c>
      <c r="X46" s="92">
        <f>业务毛增量_基准情景!Y45</f>
        <v>0</v>
      </c>
      <c r="Y46" s="92">
        <f>业务毛增量_基准情景!Z45</f>
        <v>0</v>
      </c>
      <c r="Z46" s="92">
        <f>业务毛增量_基准情景!AA45</f>
        <v>0</v>
      </c>
      <c r="AA46" s="92">
        <f>业务毛增量_基准情景!AB45</f>
        <v>0</v>
      </c>
      <c r="AB46" s="92">
        <f>业务毛增量_基准情景!AC45</f>
        <v>0</v>
      </c>
      <c r="AC46" s="92">
        <f>业务毛增量_基准情景!AD45</f>
        <v>0</v>
      </c>
      <c r="AD46" s="92">
        <f>业务毛增量_基准情景!AE45</f>
        <v>0</v>
      </c>
      <c r="AE46" s="92">
        <f>业务毛增量_基准情景!AF45</f>
        <v>0</v>
      </c>
      <c r="AF46" s="92">
        <f>业务毛增量_基准情景!AG45</f>
        <v>0</v>
      </c>
      <c r="AG46" s="92">
        <f>业务毛增量_基准情景!AH45</f>
        <v>0</v>
      </c>
      <c r="AH46" s="92">
        <f>业务毛增量_基准情景!AI45</f>
        <v>0</v>
      </c>
      <c r="AI46" s="92">
        <f>业务毛增量_基准情景!AJ45</f>
        <v>0</v>
      </c>
      <c r="AJ46" s="92">
        <f>业务毛增量_基准情景!AK45</f>
        <v>0</v>
      </c>
      <c r="AK46" s="92">
        <f>业务毛增量_基准情景!AL45</f>
        <v>0</v>
      </c>
      <c r="AL46" s="92">
        <f>业务毛增量_基准情景!AM45</f>
        <v>0</v>
      </c>
      <c r="AM46" s="92">
        <f>业务毛增量_基准情景!AN45</f>
        <v>0</v>
      </c>
      <c r="AN46" s="92">
        <f>业务毛增量_基准情景!AO45</f>
        <v>0</v>
      </c>
      <c r="AO46" s="92">
        <f>业务毛增量_基准情景!AP45</f>
        <v>0</v>
      </c>
      <c r="AQ46" s="92">
        <f>新业务利率假设!C45</f>
        <v>1.7000000000000002</v>
      </c>
      <c r="AR46" s="92">
        <f>新业务利率假设!D45</f>
        <v>1.7000000000000002</v>
      </c>
      <c r="AS46" s="92">
        <f>新业务利率假设!E45</f>
        <v>1.7000000000000002</v>
      </c>
      <c r="AT46" s="92">
        <f>新业务利率假设!F45</f>
        <v>1.7000000000000002</v>
      </c>
      <c r="AU46" s="92">
        <f>新业务利率假设!G45</f>
        <v>1.7000000000000002</v>
      </c>
      <c r="AV46" s="92">
        <f>新业务利率假设!H45</f>
        <v>1.7000000000000002</v>
      </c>
      <c r="AW46" s="92">
        <f>新业务利率假设!I45</f>
        <v>1.7000000000000002</v>
      </c>
      <c r="AX46" s="92">
        <f>新业务利率假设!J45</f>
        <v>1.7000000000000002</v>
      </c>
      <c r="AY46" s="92">
        <f>新业务利率假设!K45</f>
        <v>1.7000000000000002</v>
      </c>
      <c r="AZ46" s="92">
        <f>新业务利率假设!L45</f>
        <v>1.7000000000000002</v>
      </c>
      <c r="BA46" s="92">
        <f>新业务利率假设!M45</f>
        <v>1.7000000000000002</v>
      </c>
      <c r="BB46" s="92">
        <f>新业务利率假设!N45</f>
        <v>1.7000000000000002</v>
      </c>
      <c r="BC46" s="92">
        <f>新业务利率假设!O45</f>
        <v>1.7000000000000002</v>
      </c>
      <c r="BD46" s="92">
        <f>新业务利率假设!P45</f>
        <v>0</v>
      </c>
      <c r="BE46" s="92">
        <f>新业务利率假设!Q45</f>
        <v>0</v>
      </c>
      <c r="BF46" s="92">
        <f>新业务利率假设!R45</f>
        <v>0</v>
      </c>
      <c r="BG46" s="92">
        <f>新业务利率假设!S45</f>
        <v>0</v>
      </c>
      <c r="BH46" s="92">
        <f>新业务利率假设!T45</f>
        <v>0</v>
      </c>
      <c r="BI46" s="92">
        <f>新业务利率假设!U45</f>
        <v>0</v>
      </c>
      <c r="BJ46" s="92">
        <f>新业务利率假设!V45</f>
        <v>0</v>
      </c>
      <c r="BK46" s="92">
        <f>新业务利率假设!W45</f>
        <v>0</v>
      </c>
      <c r="BL46" s="92">
        <f>新业务利率假设!X45</f>
        <v>0</v>
      </c>
      <c r="BM46" s="92">
        <f>新业务利率假设!Y45</f>
        <v>0</v>
      </c>
      <c r="BN46" s="92">
        <f>新业务利率假设!Z45</f>
        <v>0</v>
      </c>
      <c r="BO46" s="92">
        <f>新业务利率假设!AA45</f>
        <v>0</v>
      </c>
      <c r="BP46" s="92">
        <f>新业务利率假设!AB45</f>
        <v>0</v>
      </c>
      <c r="BQ46" s="92">
        <f>新业务利率假设!AC45</f>
        <v>0</v>
      </c>
      <c r="BR46" s="92">
        <f>新业务利率假设!AD45</f>
        <v>0</v>
      </c>
      <c r="BS46" s="92">
        <f>新业务利率假设!AE45</f>
        <v>0</v>
      </c>
      <c r="BT46" s="92">
        <f>新业务利率假设!AF45</f>
        <v>0</v>
      </c>
      <c r="BU46" s="92">
        <f>新业务利率假设!AG45</f>
        <v>0</v>
      </c>
      <c r="BV46" s="92">
        <f>新业务利率假设!AH45</f>
        <v>0</v>
      </c>
      <c r="BW46" s="92">
        <f>新业务利率假设!AI45</f>
        <v>0</v>
      </c>
      <c r="BX46" s="92">
        <f>新业务利率假设!AJ45</f>
        <v>0</v>
      </c>
      <c r="BY46" s="92">
        <f>新业务利率假设!AK45</f>
        <v>0</v>
      </c>
      <c r="BZ46" s="92">
        <f>新业务利率假设!AL45</f>
        <v>0</v>
      </c>
      <c r="CA46" s="92">
        <f>新业务利率假设!AM45</f>
        <v>0</v>
      </c>
      <c r="CB46" s="92">
        <f>新业务利率假设!AN45</f>
        <v>0</v>
      </c>
      <c r="CC46" s="92">
        <f>新业务利率假设!AO45</f>
        <v>0</v>
      </c>
      <c r="CD46" s="92">
        <f>新业务利率假设!AP45</f>
        <v>0</v>
      </c>
      <c r="CF46" s="92">
        <f>B46*AQ46/100/12*0.5</f>
        <v>1.3674215271400178E-2</v>
      </c>
      <c r="CG46" s="92">
        <f>C46*AR46/100/12*0.5+SUM($B46:B46)*AR46/100/12</f>
        <v>0.13359843054280038</v>
      </c>
      <c r="CH46" s="92">
        <f>D46*AS46/100/12*0.5+SUM($B46:C46)*AS46/100/12</f>
        <v>0.23984843054280039</v>
      </c>
      <c r="CI46" s="92">
        <f>E46*AT46/100/12*0.5+SUM($B46:D46)*AT46/100/12</f>
        <v>0.23984843054280039</v>
      </c>
      <c r="CJ46" s="92">
        <f>F46*AU46/100/12*0.5+SUM($B46:E46)*AU46/100/12</f>
        <v>0.23984843054280039</v>
      </c>
      <c r="CK46" s="92">
        <f>G46*AV46/100/12*0.5+SUM($B46:F46)*AV46/100/12</f>
        <v>0.23984843054280039</v>
      </c>
      <c r="CL46" s="92">
        <f>H46*AW46/100/12*0.5+SUM($B46:G46)*AW46/100/12</f>
        <v>0.23984843054280039</v>
      </c>
      <c r="CM46" s="92">
        <f>I46*AX46/100/12*0.5+SUM($B46:H46)*AX46/100/12</f>
        <v>0.23984843054280039</v>
      </c>
      <c r="CN46" s="92">
        <f>J46*AY46/100/12*0.5+SUM($B46:I46)*AY46/100/12</f>
        <v>0.23984843054280039</v>
      </c>
      <c r="CO46" s="92">
        <f>K46*AZ46/100/12*0.5+SUM($B46:J46)*AZ46/100/12</f>
        <v>0.23984843054280039</v>
      </c>
      <c r="CP46" s="92">
        <f>L46*BA46/100/12*0.5+SUM($B46:K46)*BA46/100/12</f>
        <v>0.23984843054280039</v>
      </c>
      <c r="CQ46" s="92">
        <f>M46*BB46/100/12*0.5+SUM($B46:L46)*BB46/100/12</f>
        <v>0.23984843054280039</v>
      </c>
      <c r="CR46" s="92">
        <f>N46*BC46/100/12*0.5+SUM($B46:M46)*BC46/100/12</f>
        <v>0.14776509720946704</v>
      </c>
      <c r="CS46" s="92">
        <f>O46*BD46/100/12*0.5+SUM($B46:N46)*BD46/100/12</f>
        <v>0</v>
      </c>
      <c r="CT46" s="92">
        <f>P46*BE46/100/12*0.5+SUM($B46:O46)*BE46/100/12</f>
        <v>0</v>
      </c>
      <c r="CU46" s="92">
        <f>Q46*BF46/100/12*0.5+SUM($B46:P46)*BF46/100/12</f>
        <v>0</v>
      </c>
      <c r="CV46" s="92">
        <f>R46*BG46/100/12*0.5+SUM($B46:Q46)*BG46/100/12</f>
        <v>0</v>
      </c>
      <c r="CW46" s="92">
        <f>S46*BH46/100/12*0.5+SUM($B46:R46)*BH46/100/12</f>
        <v>0</v>
      </c>
      <c r="CX46" s="92">
        <f>T46*BI46/100/12*0.5+SUM($B46:S46)*BI46/100/12</f>
        <v>0</v>
      </c>
      <c r="CY46" s="92">
        <f>U46*BJ46/100/12*0.5+SUM($B46:T46)*BJ46/100/12</f>
        <v>0</v>
      </c>
      <c r="CZ46" s="92">
        <f>V46*BK46/100/12*0.5+SUM($B46:U46)*BK46/100/12</f>
        <v>0</v>
      </c>
      <c r="DA46" s="92">
        <f>W46*BL46/100/12*0.5+SUM($B46:V46)*BL46/100/12</f>
        <v>0</v>
      </c>
      <c r="DB46" s="92">
        <f>X46*BM46/100/12*0.5+SUM($B46:W46)*BM46/100/12</f>
        <v>0</v>
      </c>
      <c r="DC46" s="92">
        <f>Y46*BN46/100/12*0.5+SUM($B46:X46)*BN46/100/12</f>
        <v>0</v>
      </c>
      <c r="DD46" s="92">
        <f>Z46*BO46/100/12*0.5+SUM($B46:Y46)*BO46/100/12</f>
        <v>0</v>
      </c>
      <c r="DE46" s="92">
        <f>AA46*BP46/100/12*0.5+SUM($B46:Z46)*BP46/100/12</f>
        <v>0</v>
      </c>
      <c r="DF46" s="92">
        <f>AB46*BQ46/100/12*0.5+SUM($B46:AA46)*BQ46/100/12</f>
        <v>0</v>
      </c>
      <c r="DG46" s="92">
        <f>AC46*BR46/100/12*0.5+SUM($B46:AB46)*BR46/100/12</f>
        <v>0</v>
      </c>
      <c r="DH46" s="92">
        <f>AD46*BS46/100/12*0.5+SUM($B46:AC46)*BS46/100/12</f>
        <v>0</v>
      </c>
      <c r="DI46" s="92">
        <f>AE46*BT46/100/12*0.5+SUM($B46:AD46)*BT46/100/12</f>
        <v>0</v>
      </c>
      <c r="DJ46" s="92">
        <f>AF46*BU46/100/12*0.5+SUM($B46:AE46)*BU46/100/12</f>
        <v>0</v>
      </c>
      <c r="DK46" s="92">
        <f>AG46*BV46/100/12*0.5+SUM($B46:AF46)*BV46/100/12</f>
        <v>0</v>
      </c>
      <c r="DL46" s="92">
        <f>AH46*BW46/100/12*0.5+SUM($B46:AG46)*BW46/100/12</f>
        <v>0</v>
      </c>
      <c r="DM46" s="92">
        <f>AI46*BX46/100/12*0.5+SUM($B46:AH46)*BX46/100/12</f>
        <v>0</v>
      </c>
      <c r="DN46" s="92">
        <f>AJ46*BY46/100/12*0.5+SUM($B46:AI46)*BY46/100/12</f>
        <v>0</v>
      </c>
      <c r="DO46" s="92">
        <f>AK46*BZ46/100/12*0.5+SUM($B46:AJ46)*BZ46/100/12</f>
        <v>0</v>
      </c>
      <c r="DP46" s="92">
        <f>AL46*CA46/100/12*0.5+SUM($B46:AK46)*CA46/100/12</f>
        <v>0</v>
      </c>
      <c r="DQ46" s="92">
        <f>AM46*CB46/100/12*0.5+SUM($B46:AL46)*CB46/100/12</f>
        <v>0</v>
      </c>
      <c r="DR46" s="92">
        <f>AN46*CC46/100/12*0.5+SUM($B46:AM46)*CC46/100/12</f>
        <v>0</v>
      </c>
      <c r="DS46" s="92">
        <f>AO46*CD46/100/12*0.5+SUM($B46:AN46)*CD46/100/12</f>
        <v>0</v>
      </c>
    </row>
    <row r="47" spans="1:123" ht="16.5">
      <c r="A47" s="54" t="str">
        <f>存量业务到期结构!B46</f>
        <v>同业存放定期</v>
      </c>
      <c r="B47" s="92">
        <f>业务毛增量_基准情景!C46</f>
        <v>138.15589376389991</v>
      </c>
      <c r="C47" s="92">
        <f>业务毛增量_基准情景!D46</f>
        <v>288.81796245599998</v>
      </c>
      <c r="D47" s="92">
        <f>业务毛增量_基准情景!E46</f>
        <v>225.413746038</v>
      </c>
      <c r="E47" s="92">
        <f>业务毛增量_基准情景!F46</f>
        <v>194.71637971409999</v>
      </c>
      <c r="F47" s="92">
        <f>业务毛增量_基准情景!G46</f>
        <v>199.83772969770001</v>
      </c>
      <c r="G47" s="92">
        <f>业务毛增量_基准情景!H46</f>
        <v>105.13460000000001</v>
      </c>
      <c r="H47" s="92">
        <f>业务毛增量_基准情景!I46</f>
        <v>36.3123</v>
      </c>
      <c r="I47" s="92">
        <f>业务毛增量_基准情景!J46</f>
        <v>40.078754600000003</v>
      </c>
      <c r="J47" s="92">
        <f>业务毛增量_基准情景!K46</f>
        <v>43.847000000000001</v>
      </c>
      <c r="K47" s="92">
        <f>业务毛增量_基准情景!L46</f>
        <v>3.8327</v>
      </c>
      <c r="L47" s="92">
        <f>业务毛增量_基准情景!M46</f>
        <v>1.7735000000000001</v>
      </c>
      <c r="M47" s="92">
        <f>业务毛增量_基准情景!N46</f>
        <v>49.322000000000003</v>
      </c>
      <c r="N47" s="92">
        <f>业务毛增量_基准情景!O46</f>
        <v>0</v>
      </c>
      <c r="O47" s="92">
        <f>业务毛增量_基准情景!P46</f>
        <v>0</v>
      </c>
      <c r="P47" s="92">
        <f>业务毛增量_基准情景!Q46</f>
        <v>0</v>
      </c>
      <c r="Q47" s="92">
        <f>业务毛增量_基准情景!R46</f>
        <v>0</v>
      </c>
      <c r="R47" s="92">
        <f>业务毛增量_基准情景!S46</f>
        <v>0</v>
      </c>
      <c r="S47" s="92">
        <f>业务毛增量_基准情景!T46</f>
        <v>0</v>
      </c>
      <c r="T47" s="92">
        <f>业务毛增量_基准情景!U46</f>
        <v>0</v>
      </c>
      <c r="U47" s="92">
        <f>业务毛增量_基准情景!V46</f>
        <v>0</v>
      </c>
      <c r="V47" s="92">
        <f>业务毛增量_基准情景!W46</f>
        <v>0</v>
      </c>
      <c r="W47" s="92">
        <f>业务毛增量_基准情景!X46</f>
        <v>0</v>
      </c>
      <c r="X47" s="92">
        <f>业务毛增量_基准情景!Y46</f>
        <v>0</v>
      </c>
      <c r="Y47" s="92">
        <f>业务毛增量_基准情景!Z46</f>
        <v>0</v>
      </c>
      <c r="Z47" s="92">
        <f>业务毛增量_基准情景!AA46</f>
        <v>0</v>
      </c>
      <c r="AA47" s="92">
        <f>业务毛增量_基准情景!AB46</f>
        <v>0</v>
      </c>
      <c r="AB47" s="92">
        <f>业务毛增量_基准情景!AC46</f>
        <v>0</v>
      </c>
      <c r="AC47" s="92">
        <f>业务毛增量_基准情景!AD46</f>
        <v>0</v>
      </c>
      <c r="AD47" s="92">
        <f>业务毛增量_基准情景!AE46</f>
        <v>0</v>
      </c>
      <c r="AE47" s="92">
        <f>业务毛增量_基准情景!AF46</f>
        <v>0</v>
      </c>
      <c r="AF47" s="92">
        <f>业务毛增量_基准情景!AG46</f>
        <v>0</v>
      </c>
      <c r="AG47" s="92">
        <f>业务毛增量_基准情景!AH46</f>
        <v>0</v>
      </c>
      <c r="AH47" s="92">
        <f>业务毛增量_基准情景!AI46</f>
        <v>0</v>
      </c>
      <c r="AI47" s="92">
        <f>业务毛增量_基准情景!AJ46</f>
        <v>0</v>
      </c>
      <c r="AJ47" s="92">
        <f>业务毛增量_基准情景!AK46</f>
        <v>0</v>
      </c>
      <c r="AK47" s="92">
        <f>业务毛增量_基准情景!AL46</f>
        <v>0</v>
      </c>
      <c r="AL47" s="92">
        <f>业务毛增量_基准情景!AM46</f>
        <v>0</v>
      </c>
      <c r="AM47" s="92">
        <f>业务毛增量_基准情景!AN46</f>
        <v>0</v>
      </c>
      <c r="AN47" s="92">
        <f>业务毛增量_基准情景!AO46</f>
        <v>0</v>
      </c>
      <c r="AO47" s="92">
        <f>业务毛增量_基准情景!AP46</f>
        <v>0</v>
      </c>
      <c r="AQ47" s="92">
        <f>新业务利率假设!C46</f>
        <v>3.4000000000000004</v>
      </c>
      <c r="AR47" s="92">
        <f>新业务利率假设!D46</f>
        <v>3.4000000000000004</v>
      </c>
      <c r="AS47" s="92">
        <f>新业务利率假设!E46</f>
        <v>3.4000000000000004</v>
      </c>
      <c r="AT47" s="92">
        <f>新业务利率假设!F46</f>
        <v>3.4000000000000004</v>
      </c>
      <c r="AU47" s="92">
        <f>新业务利率假设!G46</f>
        <v>3.4000000000000004</v>
      </c>
      <c r="AV47" s="92">
        <f>新业务利率假设!H46</f>
        <v>3.4000000000000004</v>
      </c>
      <c r="AW47" s="92">
        <f>新业务利率假设!I46</f>
        <v>3.4000000000000004</v>
      </c>
      <c r="AX47" s="92">
        <f>新业务利率假设!J46</f>
        <v>3.4000000000000004</v>
      </c>
      <c r="AY47" s="92">
        <f>新业务利率假设!K46</f>
        <v>3.4000000000000004</v>
      </c>
      <c r="AZ47" s="92">
        <f>新业务利率假设!L46</f>
        <v>3.4000000000000004</v>
      </c>
      <c r="BA47" s="92">
        <f>新业务利率假设!M46</f>
        <v>3.4000000000000004</v>
      </c>
      <c r="BB47" s="92">
        <f>新业务利率假设!N46</f>
        <v>3.4000000000000004</v>
      </c>
      <c r="BC47" s="92">
        <f>新业务利率假设!O46</f>
        <v>3.4000000000000004</v>
      </c>
      <c r="BD47" s="92">
        <f>新业务利率假设!P46</f>
        <v>0</v>
      </c>
      <c r="BE47" s="92">
        <f>新业务利率假设!Q46</f>
        <v>0</v>
      </c>
      <c r="BF47" s="92">
        <f>新业务利率假设!R46</f>
        <v>0</v>
      </c>
      <c r="BG47" s="92">
        <f>新业务利率假设!S46</f>
        <v>0</v>
      </c>
      <c r="BH47" s="92">
        <f>新业务利率假设!T46</f>
        <v>0</v>
      </c>
      <c r="BI47" s="92">
        <f>新业务利率假设!U46</f>
        <v>0</v>
      </c>
      <c r="BJ47" s="92">
        <f>新业务利率假设!V46</f>
        <v>0</v>
      </c>
      <c r="BK47" s="92">
        <f>新业务利率假设!W46</f>
        <v>0</v>
      </c>
      <c r="BL47" s="92">
        <f>新业务利率假设!X46</f>
        <v>0</v>
      </c>
      <c r="BM47" s="92">
        <f>新业务利率假设!Y46</f>
        <v>0</v>
      </c>
      <c r="BN47" s="92">
        <f>新业务利率假设!Z46</f>
        <v>0</v>
      </c>
      <c r="BO47" s="92">
        <f>新业务利率假设!AA46</f>
        <v>0</v>
      </c>
      <c r="BP47" s="92">
        <f>新业务利率假设!AB46</f>
        <v>0</v>
      </c>
      <c r="BQ47" s="92">
        <f>新业务利率假设!AC46</f>
        <v>0</v>
      </c>
      <c r="BR47" s="92">
        <f>新业务利率假设!AD46</f>
        <v>0</v>
      </c>
      <c r="BS47" s="92">
        <f>新业务利率假设!AE46</f>
        <v>0</v>
      </c>
      <c r="BT47" s="92">
        <f>新业务利率假设!AF46</f>
        <v>0</v>
      </c>
      <c r="BU47" s="92">
        <f>新业务利率假设!AG46</f>
        <v>0</v>
      </c>
      <c r="BV47" s="92">
        <f>新业务利率假设!AH46</f>
        <v>0</v>
      </c>
      <c r="BW47" s="92">
        <f>新业务利率假设!AI46</f>
        <v>0</v>
      </c>
      <c r="BX47" s="92">
        <f>新业务利率假设!AJ46</f>
        <v>0</v>
      </c>
      <c r="BY47" s="92">
        <f>新业务利率假设!AK46</f>
        <v>0</v>
      </c>
      <c r="BZ47" s="92">
        <f>新业务利率假设!AL46</f>
        <v>0</v>
      </c>
      <c r="CA47" s="92">
        <f>新业务利率假设!AM46</f>
        <v>0</v>
      </c>
      <c r="CB47" s="92">
        <f>新业务利率假设!AN46</f>
        <v>0</v>
      </c>
      <c r="CC47" s="92">
        <f>新业务利率假设!AO46</f>
        <v>0</v>
      </c>
      <c r="CD47" s="92">
        <f>新业务利率假设!AP46</f>
        <v>0</v>
      </c>
      <c r="CF47" s="92">
        <f>B47*AQ47/100/12*0.5</f>
        <v>0.19572084949885823</v>
      </c>
      <c r="CG47" s="92">
        <f>C47*AR47/100/12*0.5+SUMPRODUCT($B47:B47,$AQ47:AQ47)/100/12</f>
        <v>0.80060047914371646</v>
      </c>
      <c r="CH47" s="92">
        <f>D47*AS47/100/12*0.5+SUMPRODUCT($B47:C47,$AQ47:AR47)/100/12</f>
        <v>1.5290953995102163</v>
      </c>
      <c r="CI47" s="92">
        <f>E47*AT47/100/12*0.5+SUMPRODUCT($B47:D47,$AQ47:AS47)/100/12</f>
        <v>2.1242797443256918</v>
      </c>
      <c r="CJ47" s="92">
        <f>F47*AU47/100/12*0.5+SUMPRODUCT($B47:E47,$AQ47:AT47)/100/12</f>
        <v>2.683231399325742</v>
      </c>
      <c r="CK47" s="92">
        <f>G47*AV47/100/12*0.5+SUMPRODUCT($B47:F47,$AQ47:AU47)/100/12</f>
        <v>3.1152755330641502</v>
      </c>
      <c r="CL47" s="92">
        <f>H47*AW47/100/12*0.5+SUMPRODUCT($B47:G47,$AQ47:AV47)/100/12</f>
        <v>3.3156586413974836</v>
      </c>
      <c r="CM47" s="92">
        <f>I47*AX47/100/12*0.5+SUMPRODUCT($B47:H47,$AQ47:AW47)/100/12</f>
        <v>3.4238793020808167</v>
      </c>
      <c r="CN47" s="92">
        <f>J47*AY47/100/12*0.5+SUMPRODUCT($B47:I47,$AQ47:AX47)/100/12</f>
        <v>3.5427741210974837</v>
      </c>
      <c r="CO47" s="92">
        <f>K47*AZ47/100/12*0.5+SUMPRODUCT($B47:J47,$AQ47:AY47)/100/12</f>
        <v>3.6103203627641509</v>
      </c>
      <c r="CP47" s="92">
        <f>L47*BA47/100/12*0.5+SUMPRODUCT($B47:K47,$AQ47:AZ47)/100/12</f>
        <v>3.6182624794308169</v>
      </c>
      <c r="CQ47" s="92">
        <f>M47*BB47/100/12*0.5+SUMPRODUCT($B47:L47,$AQ47:BA47)/100/12</f>
        <v>3.6906477710974843</v>
      </c>
      <c r="CR47" s="92">
        <f>N47*BC47/100/12*0.5+SUMPRODUCT($B47:M47,$AQ47:BB47)/100/12</f>
        <v>3.7605206044308179</v>
      </c>
      <c r="CS47" s="92">
        <f>O47*BD47/100/12*0.5+SUMPRODUCT($B47:N47,$AQ47:BC47)/100/12</f>
        <v>3.7605206044308179</v>
      </c>
      <c r="CT47" s="92">
        <f>P47*BE47/100/12*0.5+SUMPRODUCT($B47:O47,$AQ47:BD47)/100/12</f>
        <v>3.7605206044308179</v>
      </c>
      <c r="CU47" s="92">
        <f>Q47*BF47/100/12*0.5+SUMPRODUCT($B47:P47,$AQ47:BE47)/100/12</f>
        <v>3.7605206044308179</v>
      </c>
      <c r="CV47" s="92">
        <f>R47*BG47/100/12*0.5+SUMPRODUCT($B47:Q47,$AQ47:BF47)/100/12</f>
        <v>3.7605206044308179</v>
      </c>
      <c r="CW47" s="92">
        <f>S47*BH47/100/12*0.5+SUMPRODUCT($B47:R47,$AQ47:BG47)/100/12</f>
        <v>3.7605206044308179</v>
      </c>
      <c r="CX47" s="92">
        <f>T47*BI47/100/12*0.5+SUMPRODUCT($B47:S47,$AQ47:BH47)/100/12</f>
        <v>3.7605206044308179</v>
      </c>
      <c r="CY47" s="92">
        <f>U47*BJ47/100/12*0.5+SUMPRODUCT($B47:T47,$AQ47:BI47)/100/12</f>
        <v>3.7605206044308179</v>
      </c>
      <c r="CZ47" s="92">
        <f>V47*BK47/100/12*0.5+SUMPRODUCT($B47:U47,$AQ47:BJ47)/100/12</f>
        <v>3.7605206044308179</v>
      </c>
      <c r="DA47" s="92">
        <f>W47*BL47/100/12*0.5+SUMPRODUCT($B47:V47,$AQ47:BK47)/100/12</f>
        <v>3.7605206044308179</v>
      </c>
      <c r="DB47" s="92">
        <f>X47*BM47/100/12*0.5+SUMPRODUCT($B47:W47,$AQ47:BL47)/100/12</f>
        <v>3.7605206044308179</v>
      </c>
      <c r="DC47" s="92">
        <f>Y47*BN47/100/12*0.5+SUMPRODUCT($B47:X47,$AQ47:BM47)/100/12</f>
        <v>3.7605206044308179</v>
      </c>
      <c r="DD47" s="92">
        <f>Z47*BO47/100/12*0.5+SUMPRODUCT($B47:Y47,$AQ47:BN47)/100/12</f>
        <v>3.7605206044308179</v>
      </c>
      <c r="DE47" s="92">
        <f>AA47*BP47/100/12*0.5+SUMPRODUCT($B47:Z47,$AQ47:BO47)/100/12</f>
        <v>3.7605206044308179</v>
      </c>
      <c r="DF47" s="92">
        <f>AB47*BQ47/100/12*0.5+SUMPRODUCT($B47:AA47,$AQ47:BP47)/100/12</f>
        <v>3.7605206044308179</v>
      </c>
      <c r="DG47" s="92">
        <f>AC47*BR47/100/12*0.5+SUMPRODUCT($B47:AB47,$AQ47:BQ47)/100/12</f>
        <v>3.7605206044308179</v>
      </c>
      <c r="DH47" s="92">
        <f>AD47*BS47/100/12*0.5+SUMPRODUCT($B47:AC47,$AQ47:BR47)/100/12</f>
        <v>3.7605206044308179</v>
      </c>
      <c r="DI47" s="92">
        <f>AE47*BT47/100/12*0.5+SUMPRODUCT($B47:AD47,$AQ47:BS47)/100/12</f>
        <v>3.7605206044308179</v>
      </c>
      <c r="DJ47" s="92">
        <f>AF47*BU47/100/12*0.5+SUMPRODUCT($B47:AE47,$AQ47:BT47)/100/12</f>
        <v>3.7605206044308179</v>
      </c>
      <c r="DK47" s="92">
        <f>AG47*BV47/100/12*0.5+SUMPRODUCT($B47:AF47,$AQ47:BU47)/100/12</f>
        <v>3.7605206044308179</v>
      </c>
      <c r="DL47" s="92">
        <f>AH47*BW47/100/12*0.5+SUMPRODUCT($B47:AG47,$AQ47:BV47)/100/12</f>
        <v>3.7605206044308179</v>
      </c>
      <c r="DM47" s="92">
        <f>AI47*BX47/100/12*0.5+SUMPRODUCT($B47:AH47,$AQ47:BW47)/100/12</f>
        <v>3.7605206044308179</v>
      </c>
      <c r="DN47" s="92">
        <f>AJ47*BY47/100/12*0.5+SUMPRODUCT($B47:AI47,$AQ47:BX47)/100/12</f>
        <v>3.7605206044308179</v>
      </c>
      <c r="DO47" s="92">
        <f>AK47*BZ47/100/12*0.5+SUMPRODUCT($B47:AJ47,$AQ47:BY47)/100/12</f>
        <v>3.7605206044308179</v>
      </c>
      <c r="DP47" s="92">
        <f>AL47*CA47/100/12*0.5+SUMPRODUCT($B47:AK47,$AQ47:BZ47)/100/12</f>
        <v>3.7605206044308179</v>
      </c>
      <c r="DQ47" s="92">
        <f>AM47*CB47/100/12*0.5+SUMPRODUCT($B47:AL47,$AQ47:CA47)/100/12</f>
        <v>3.7605206044308179</v>
      </c>
      <c r="DR47" s="92">
        <f>AN47*CC47/100/12*0.5+SUMPRODUCT($B47:AM47,$AQ47:CB47)/100/12</f>
        <v>3.7605206044308179</v>
      </c>
      <c r="DS47" s="92">
        <f>AO47*CD47/100/12*0.5+SUMPRODUCT($B47:AN47,$AQ47:CC47)/100/12</f>
        <v>3.7605206044308179</v>
      </c>
    </row>
    <row r="48" spans="1:123" ht="15">
      <c r="A48" s="140" t="str">
        <f>存量业务到期结构!B47</f>
        <v>拆入资金</v>
      </c>
      <c r="B48" s="92">
        <f>业务毛增量_基准情景!C47</f>
        <v>680.92014268360003</v>
      </c>
      <c r="C48" s="92">
        <f>业务毛增量_基准情景!D47</f>
        <v>-80</v>
      </c>
      <c r="D48" s="92">
        <f>业务毛增量_基准情景!E47</f>
        <v>150.5</v>
      </c>
      <c r="E48" s="92">
        <f>业务毛增量_基准情景!F47</f>
        <v>0</v>
      </c>
      <c r="F48" s="92">
        <f>业务毛增量_基准情景!G47</f>
        <v>18</v>
      </c>
      <c r="G48" s="92">
        <f>业务毛增量_基准情景!H47</f>
        <v>0</v>
      </c>
      <c r="H48" s="92">
        <f>业务毛增量_基准情景!I47</f>
        <v>0</v>
      </c>
      <c r="I48" s="92">
        <f>业务毛增量_基准情景!J47</f>
        <v>0</v>
      </c>
      <c r="J48" s="92">
        <f>业务毛增量_基准情景!K47</f>
        <v>0</v>
      </c>
      <c r="K48" s="92">
        <f>业务毛增量_基准情景!L47</f>
        <v>0</v>
      </c>
      <c r="L48" s="92">
        <f>业务毛增量_基准情景!M47</f>
        <v>0</v>
      </c>
      <c r="M48" s="92">
        <f>业务毛增量_基准情景!N47</f>
        <v>0</v>
      </c>
      <c r="N48" s="92">
        <f>业务毛增量_基准情景!O47</f>
        <v>0</v>
      </c>
      <c r="O48" s="92">
        <f>业务毛增量_基准情景!P47</f>
        <v>0</v>
      </c>
      <c r="P48" s="92">
        <f>业务毛增量_基准情景!Q47</f>
        <v>0</v>
      </c>
      <c r="Q48" s="92">
        <f>业务毛增量_基准情景!R47</f>
        <v>0</v>
      </c>
      <c r="R48" s="92">
        <f>业务毛增量_基准情景!S47</f>
        <v>0</v>
      </c>
      <c r="S48" s="92">
        <f>业务毛增量_基准情景!T47</f>
        <v>0</v>
      </c>
      <c r="T48" s="92">
        <f>业务毛增量_基准情景!U47</f>
        <v>0</v>
      </c>
      <c r="U48" s="92">
        <f>业务毛增量_基准情景!V47</f>
        <v>0</v>
      </c>
      <c r="V48" s="92">
        <f>业务毛增量_基准情景!W47</f>
        <v>0</v>
      </c>
      <c r="W48" s="92">
        <f>业务毛增量_基准情景!X47</f>
        <v>0</v>
      </c>
      <c r="X48" s="92">
        <f>业务毛增量_基准情景!Y47</f>
        <v>0</v>
      </c>
      <c r="Y48" s="92">
        <f>业务毛增量_基准情景!Z47</f>
        <v>0</v>
      </c>
      <c r="Z48" s="92">
        <f>业务毛增量_基准情景!AA47</f>
        <v>0</v>
      </c>
      <c r="AA48" s="92">
        <f>业务毛增量_基准情景!AB47</f>
        <v>0</v>
      </c>
      <c r="AB48" s="92">
        <f>业务毛增量_基准情景!AC47</f>
        <v>0</v>
      </c>
      <c r="AC48" s="92">
        <f>业务毛增量_基准情景!AD47</f>
        <v>0</v>
      </c>
      <c r="AD48" s="92">
        <f>业务毛增量_基准情景!AE47</f>
        <v>0</v>
      </c>
      <c r="AE48" s="92">
        <f>业务毛增量_基准情景!AF47</f>
        <v>0</v>
      </c>
      <c r="AF48" s="92">
        <f>业务毛增量_基准情景!AG47</f>
        <v>0</v>
      </c>
      <c r="AG48" s="92">
        <f>业务毛增量_基准情景!AH47</f>
        <v>0</v>
      </c>
      <c r="AH48" s="92">
        <f>业务毛增量_基准情景!AI47</f>
        <v>0</v>
      </c>
      <c r="AI48" s="92">
        <f>业务毛增量_基准情景!AJ47</f>
        <v>0</v>
      </c>
      <c r="AJ48" s="92">
        <f>业务毛增量_基准情景!AK47</f>
        <v>0</v>
      </c>
      <c r="AK48" s="92">
        <f>业务毛增量_基准情景!AL47</f>
        <v>0</v>
      </c>
      <c r="AL48" s="92">
        <f>业务毛增量_基准情景!AM47</f>
        <v>0</v>
      </c>
      <c r="AM48" s="92">
        <f>业务毛增量_基准情景!AN47</f>
        <v>0</v>
      </c>
      <c r="AN48" s="92">
        <f>业务毛增量_基准情景!AO47</f>
        <v>0</v>
      </c>
      <c r="AO48" s="92">
        <f>业务毛增量_基准情景!AP47</f>
        <v>0</v>
      </c>
      <c r="AQ48" s="92">
        <f>新业务利率假设!C47</f>
        <v>2.7</v>
      </c>
      <c r="AR48" s="92">
        <f>新业务利率假设!D47</f>
        <v>2.7</v>
      </c>
      <c r="AS48" s="92">
        <f>新业务利率假设!E47</f>
        <v>2.7</v>
      </c>
      <c r="AT48" s="92">
        <f>新业务利率假设!F47</f>
        <v>2.7</v>
      </c>
      <c r="AU48" s="92">
        <f>新业务利率假设!G47</f>
        <v>2.7</v>
      </c>
      <c r="AV48" s="92">
        <f>新业务利率假设!H47</f>
        <v>2.7</v>
      </c>
      <c r="AW48" s="92">
        <f>新业务利率假设!I47</f>
        <v>2.7</v>
      </c>
      <c r="AX48" s="92">
        <f>新业务利率假设!J47</f>
        <v>2.7</v>
      </c>
      <c r="AY48" s="92">
        <f>新业务利率假设!K47</f>
        <v>2.7</v>
      </c>
      <c r="AZ48" s="92">
        <f>新业务利率假设!L47</f>
        <v>2.7</v>
      </c>
      <c r="BA48" s="92">
        <f>新业务利率假设!M47</f>
        <v>2.7</v>
      </c>
      <c r="BB48" s="92">
        <f>新业务利率假设!N47</f>
        <v>2.7</v>
      </c>
      <c r="BC48" s="92">
        <f>新业务利率假设!O47</f>
        <v>2.7</v>
      </c>
      <c r="BD48" s="92">
        <f>新业务利率假设!P47</f>
        <v>0</v>
      </c>
      <c r="BE48" s="92">
        <f>新业务利率假设!Q47</f>
        <v>0</v>
      </c>
      <c r="BF48" s="92">
        <f>新业务利率假设!R47</f>
        <v>0</v>
      </c>
      <c r="BG48" s="92">
        <f>新业务利率假设!S47</f>
        <v>0</v>
      </c>
      <c r="BH48" s="92">
        <f>新业务利率假设!T47</f>
        <v>0</v>
      </c>
      <c r="BI48" s="92">
        <f>新业务利率假设!U47</f>
        <v>0</v>
      </c>
      <c r="BJ48" s="92">
        <f>新业务利率假设!V47</f>
        <v>0</v>
      </c>
      <c r="BK48" s="92">
        <f>新业务利率假设!W47</f>
        <v>0</v>
      </c>
      <c r="BL48" s="92">
        <f>新业务利率假设!X47</f>
        <v>0</v>
      </c>
      <c r="BM48" s="92">
        <f>新业务利率假设!Y47</f>
        <v>0</v>
      </c>
      <c r="BN48" s="92">
        <f>新业务利率假设!Z47</f>
        <v>0</v>
      </c>
      <c r="BO48" s="92">
        <f>新业务利率假设!AA47</f>
        <v>0</v>
      </c>
      <c r="BP48" s="92">
        <f>新业务利率假设!AB47</f>
        <v>0</v>
      </c>
      <c r="BQ48" s="92">
        <f>新业务利率假设!AC47</f>
        <v>0</v>
      </c>
      <c r="BR48" s="92">
        <f>新业务利率假设!AD47</f>
        <v>0</v>
      </c>
      <c r="BS48" s="92">
        <f>新业务利率假设!AE47</f>
        <v>0</v>
      </c>
      <c r="BT48" s="92">
        <f>新业务利率假设!AF47</f>
        <v>0</v>
      </c>
      <c r="BU48" s="92">
        <f>新业务利率假设!AG47</f>
        <v>0</v>
      </c>
      <c r="BV48" s="92">
        <f>新业务利率假设!AH47</f>
        <v>0</v>
      </c>
      <c r="BW48" s="92">
        <f>新业务利率假设!AI47</f>
        <v>0</v>
      </c>
      <c r="BX48" s="92">
        <f>新业务利率假设!AJ47</f>
        <v>0</v>
      </c>
      <c r="BY48" s="92">
        <f>新业务利率假设!AK47</f>
        <v>0</v>
      </c>
      <c r="BZ48" s="92">
        <f>新业务利率假设!AL47</f>
        <v>0</v>
      </c>
      <c r="CA48" s="92">
        <f>新业务利率假设!AM47</f>
        <v>0</v>
      </c>
      <c r="CB48" s="92">
        <f>新业务利率假设!AN47</f>
        <v>0</v>
      </c>
      <c r="CC48" s="92">
        <f>新业务利率假设!AO47</f>
        <v>0</v>
      </c>
      <c r="CD48" s="92">
        <f>新业务利率假设!AP47</f>
        <v>0</v>
      </c>
      <c r="CF48" s="92">
        <f>B48*AQ48/100/12*0.5</f>
        <v>0.76603516051905007</v>
      </c>
      <c r="CG48" s="92">
        <f>C48*AR48/100/12*0.5+SUMPRODUCT($B48:B48,$AQ48:AQ48)/100/12</f>
        <v>1.4420703210381001</v>
      </c>
      <c r="CH48" s="92">
        <f>D48*AS48/100/12*0.5+SUMPRODUCT($B48:C48,$AQ48:AR48)/100/12</f>
        <v>1.5213828210381002</v>
      </c>
      <c r="CI48" s="92">
        <f>E48*AT48/100/12*0.5+SUMPRODUCT($B48:D48,$AQ48:AS48)/100/12</f>
        <v>1.6906953210381002</v>
      </c>
      <c r="CJ48" s="92">
        <f>F48*AU48/100/12*0.5+SUMPRODUCT($B48:E48,$AQ48:AT48)/100/12</f>
        <v>1.7109453210381003</v>
      </c>
      <c r="CK48" s="92">
        <f>G48*AV48/100/12*0.5+SUMPRODUCT($B48:F48,$AQ48:AU48)/100/12</f>
        <v>1.7311953210380999</v>
      </c>
      <c r="CL48" s="92">
        <f>H48*AW48/100/12*0.5+SUMPRODUCT($B48:G48,$AQ48:AV48)/100/12</f>
        <v>1.7311953210380999</v>
      </c>
      <c r="CM48" s="92">
        <f>I48*AX48/100/12*0.5+SUMPRODUCT($B48:H48,$AQ48:AW48)/100/12</f>
        <v>1.7311953210380999</v>
      </c>
      <c r="CN48" s="92">
        <f>J48*AY48/100/12*0.5+SUMPRODUCT($B48:I48,$AQ48:AX48)/100/12</f>
        <v>1.7311953210380999</v>
      </c>
      <c r="CO48" s="92">
        <f>K48*AZ48/100/12*0.5+SUMPRODUCT($B48:J48,$AQ48:AY48)/100/12</f>
        <v>1.7311953210380999</v>
      </c>
      <c r="CP48" s="92">
        <f>L48*BA48/100/12*0.5+SUMPRODUCT($B48:K48,$AQ48:AZ48)/100/12</f>
        <v>1.7311953210380999</v>
      </c>
      <c r="CQ48" s="92">
        <f>M48*BB48/100/12*0.5+SUMPRODUCT($B48:L48,$AQ48:BA48)/100/12</f>
        <v>1.7311953210380999</v>
      </c>
      <c r="CR48" s="92">
        <f>N48*BC48/100/12*0.5+SUMPRODUCT($B48:M48,$AQ48:BB48)/100/12</f>
        <v>1.7311953210380999</v>
      </c>
      <c r="CS48" s="92">
        <f>O48*BD48/100/12*0.5+SUMPRODUCT($B48:N48,$AQ48:BC48)/100/12</f>
        <v>1.7311953210380999</v>
      </c>
      <c r="CT48" s="92">
        <f>P48*BE48/100/12*0.5+SUMPRODUCT($B48:O48,$AQ48:BD48)/100/12</f>
        <v>1.7311953210380999</v>
      </c>
      <c r="CU48" s="92">
        <f>Q48*BF48/100/12*0.5+SUMPRODUCT($B48:P48,$AQ48:BE48)/100/12</f>
        <v>1.7311953210380999</v>
      </c>
      <c r="CV48" s="92">
        <f>R48*BG48/100/12*0.5+SUMPRODUCT($B48:Q48,$AQ48:BF48)/100/12</f>
        <v>1.7311953210380999</v>
      </c>
      <c r="CW48" s="92">
        <f>S48*BH48/100/12*0.5+SUMPRODUCT($B48:R48,$AQ48:BG48)/100/12</f>
        <v>1.7311953210380999</v>
      </c>
      <c r="CX48" s="92">
        <f>T48*BI48/100/12*0.5+SUMPRODUCT($B48:S48,$AQ48:BH48)/100/12</f>
        <v>1.7311953210380999</v>
      </c>
      <c r="CY48" s="92">
        <f>U48*BJ48/100/12*0.5+SUMPRODUCT($B48:T48,$AQ48:BI48)/100/12</f>
        <v>1.7311953210380999</v>
      </c>
      <c r="CZ48" s="92">
        <f>V48*BK48/100/12*0.5+SUMPRODUCT($B48:U48,$AQ48:BJ48)/100/12</f>
        <v>1.7311953210380999</v>
      </c>
      <c r="DA48" s="92">
        <f>W48*BL48/100/12*0.5+SUMPRODUCT($B48:V48,$AQ48:BK48)/100/12</f>
        <v>1.7311953210380999</v>
      </c>
      <c r="DB48" s="92">
        <f>X48*BM48/100/12*0.5+SUMPRODUCT($B48:W48,$AQ48:BL48)/100/12</f>
        <v>1.7311953210380999</v>
      </c>
      <c r="DC48" s="92">
        <f>Y48*BN48/100/12*0.5+SUMPRODUCT($B48:X48,$AQ48:BM48)/100/12</f>
        <v>1.7311953210380999</v>
      </c>
      <c r="DD48" s="92">
        <f>Z48*BO48/100/12*0.5+SUMPRODUCT($B48:Y48,$AQ48:BN48)/100/12</f>
        <v>1.7311953210380999</v>
      </c>
      <c r="DE48" s="92">
        <f>AA48*BP48/100/12*0.5+SUMPRODUCT($B48:Z48,$AQ48:BO48)/100/12</f>
        <v>1.7311953210380999</v>
      </c>
      <c r="DF48" s="92">
        <f>AB48*BQ48/100/12*0.5+SUMPRODUCT($B48:AA48,$AQ48:BP48)/100/12</f>
        <v>1.7311953210380999</v>
      </c>
      <c r="DG48" s="92">
        <f>AC48*BR48/100/12*0.5+SUMPRODUCT($B48:AB48,$AQ48:BQ48)/100/12</f>
        <v>1.7311953210380999</v>
      </c>
      <c r="DH48" s="92">
        <f>AD48*BS48/100/12*0.5+SUMPRODUCT($B48:AC48,$AQ48:BR48)/100/12</f>
        <v>1.7311953210380999</v>
      </c>
      <c r="DI48" s="92">
        <f>AE48*BT48/100/12*0.5+SUMPRODUCT($B48:AD48,$AQ48:BS48)/100/12</f>
        <v>1.7311953210380999</v>
      </c>
      <c r="DJ48" s="92">
        <f>AF48*BU48/100/12*0.5+SUMPRODUCT($B48:AE48,$AQ48:BT48)/100/12</f>
        <v>1.7311953210380999</v>
      </c>
      <c r="DK48" s="92">
        <f>AG48*BV48/100/12*0.5+SUMPRODUCT($B48:AF48,$AQ48:BU48)/100/12</f>
        <v>1.7311953210380999</v>
      </c>
      <c r="DL48" s="92">
        <f>AH48*BW48/100/12*0.5+SUMPRODUCT($B48:AG48,$AQ48:BV48)/100/12</f>
        <v>1.7311953210380999</v>
      </c>
      <c r="DM48" s="92">
        <f>AI48*BX48/100/12*0.5+SUMPRODUCT($B48:AH48,$AQ48:BW48)/100/12</f>
        <v>1.7311953210380999</v>
      </c>
      <c r="DN48" s="92">
        <f>AJ48*BY48/100/12*0.5+SUMPRODUCT($B48:AI48,$AQ48:BX48)/100/12</f>
        <v>1.7311953210380999</v>
      </c>
      <c r="DO48" s="92">
        <f>AK48*BZ48/100/12*0.5+SUMPRODUCT($B48:AJ48,$AQ48:BY48)/100/12</f>
        <v>1.7311953210380999</v>
      </c>
      <c r="DP48" s="92">
        <f>AL48*CA48/100/12*0.5+SUMPRODUCT($B48:AK48,$AQ48:BZ48)/100/12</f>
        <v>1.7311953210380999</v>
      </c>
      <c r="DQ48" s="92">
        <f>AM48*CB48/100/12*0.5+SUMPRODUCT($B48:AL48,$AQ48:CA48)/100/12</f>
        <v>1.7311953210380999</v>
      </c>
      <c r="DR48" s="92">
        <f>AN48*CC48/100/12*0.5+SUMPRODUCT($B48:AM48,$AQ48:CB48)/100/12</f>
        <v>1.7311953210380999</v>
      </c>
      <c r="DS48" s="92">
        <f>AO48*CD48/100/12*0.5+SUMPRODUCT($B48:AN48,$AQ48:CC48)/100/12</f>
        <v>1.7311953210380999</v>
      </c>
    </row>
    <row r="49" spans="1:123" ht="15">
      <c r="A49" s="15" t="str">
        <f>存量业务到期结构!B48</f>
        <v>卖出回购金融资产</v>
      </c>
      <c r="B49" s="75"/>
      <c r="C49" s="75"/>
      <c r="D49" s="75"/>
      <c r="E49" s="75"/>
      <c r="F49" s="75"/>
      <c r="G49" s="75"/>
      <c r="H49" s="75"/>
      <c r="I49" s="75"/>
      <c r="J49" s="75"/>
      <c r="K49" s="75"/>
      <c r="L49" s="75"/>
      <c r="M49" s="75"/>
      <c r="N49" s="75"/>
      <c r="O49" s="75"/>
      <c r="P49" s="75"/>
      <c r="Q49" s="75"/>
      <c r="R49" s="75"/>
      <c r="S49" s="75"/>
      <c r="T49" s="75"/>
      <c r="U49" s="75"/>
      <c r="V49" s="75"/>
      <c r="W49" s="75"/>
      <c r="X49" s="75"/>
      <c r="Y49" s="75"/>
      <c r="Z49" s="75"/>
      <c r="AA49" s="75"/>
      <c r="AB49" s="75"/>
      <c r="AC49" s="75"/>
      <c r="AD49" s="75"/>
      <c r="AE49" s="75"/>
      <c r="AF49" s="75"/>
      <c r="AG49" s="75"/>
      <c r="AH49" s="75"/>
      <c r="AI49" s="75"/>
      <c r="AJ49" s="75"/>
      <c r="AK49" s="75"/>
      <c r="AL49" s="75"/>
      <c r="AM49" s="75"/>
      <c r="AN49" s="75"/>
      <c r="AO49" s="75"/>
      <c r="AQ49" s="75"/>
      <c r="AR49" s="75"/>
      <c r="AS49" s="75"/>
      <c r="AT49" s="75"/>
      <c r="AU49" s="75"/>
      <c r="AV49" s="75"/>
      <c r="AW49" s="75"/>
      <c r="AX49" s="75"/>
      <c r="AY49" s="75"/>
      <c r="AZ49" s="75"/>
      <c r="BA49" s="75"/>
      <c r="BB49" s="75"/>
      <c r="BC49" s="75"/>
      <c r="BD49" s="75"/>
      <c r="BE49" s="75"/>
      <c r="BF49" s="75"/>
      <c r="BG49" s="75"/>
      <c r="BH49" s="75"/>
      <c r="BI49" s="75"/>
      <c r="BJ49" s="75"/>
      <c r="BK49" s="75"/>
      <c r="BL49" s="75"/>
      <c r="BM49" s="75"/>
      <c r="BN49" s="75"/>
      <c r="BO49" s="75"/>
      <c r="BP49" s="75"/>
      <c r="BQ49" s="75"/>
      <c r="BR49" s="75"/>
      <c r="BS49" s="75"/>
      <c r="BT49" s="75"/>
      <c r="BU49" s="75"/>
      <c r="BV49" s="75"/>
      <c r="BW49" s="75"/>
      <c r="BX49" s="75"/>
      <c r="BY49" s="75"/>
      <c r="BZ49" s="75"/>
      <c r="CA49" s="75"/>
      <c r="CB49" s="75"/>
      <c r="CC49" s="75"/>
      <c r="CD49" s="75"/>
      <c r="CF49" s="75">
        <f>SUM(CF50:CF51)</f>
        <v>0.51386765537592627</v>
      </c>
      <c r="CG49" s="75">
        <f t="shared" ref="CG49:DS49" si="13">SUM(CG50:CG51)</f>
        <v>1.71674567647029</v>
      </c>
      <c r="CH49" s="75">
        <f t="shared" si="13"/>
        <v>2.4111592754908111</v>
      </c>
      <c r="CI49" s="75">
        <f t="shared" si="13"/>
        <v>2.4165625087928944</v>
      </c>
      <c r="CJ49" s="75">
        <f t="shared" si="13"/>
        <v>2.4165625087928944</v>
      </c>
      <c r="CK49" s="75">
        <f t="shared" si="13"/>
        <v>2.4184875462928943</v>
      </c>
      <c r="CL49" s="75">
        <f t="shared" si="13"/>
        <v>2.4204125837928943</v>
      </c>
      <c r="CM49" s="75">
        <f t="shared" si="13"/>
        <v>2.4204125837928943</v>
      </c>
      <c r="CN49" s="75">
        <f t="shared" si="13"/>
        <v>2.4204125837928943</v>
      </c>
      <c r="CO49" s="75">
        <f t="shared" si="13"/>
        <v>2.4204125837928943</v>
      </c>
      <c r="CP49" s="75">
        <f t="shared" si="13"/>
        <v>2.4204125837928943</v>
      </c>
      <c r="CQ49" s="75">
        <f t="shared" si="13"/>
        <v>2.4204125837928943</v>
      </c>
      <c r="CR49" s="75">
        <f t="shared" si="13"/>
        <v>2.4204125837928943</v>
      </c>
      <c r="CS49" s="75">
        <f t="shared" si="13"/>
        <v>2.4204125837928943</v>
      </c>
      <c r="CT49" s="75">
        <f t="shared" si="13"/>
        <v>2.4204125837928943</v>
      </c>
      <c r="CU49" s="75">
        <f t="shared" si="13"/>
        <v>2.4204125837928943</v>
      </c>
      <c r="CV49" s="75">
        <f t="shared" si="13"/>
        <v>2.4204125837928943</v>
      </c>
      <c r="CW49" s="75">
        <f t="shared" si="13"/>
        <v>2.4204125837928943</v>
      </c>
      <c r="CX49" s="75">
        <f t="shared" si="13"/>
        <v>2.4204125837928943</v>
      </c>
      <c r="CY49" s="75">
        <f t="shared" si="13"/>
        <v>2.4204125837928943</v>
      </c>
      <c r="CZ49" s="75">
        <f t="shared" si="13"/>
        <v>2.4204125837928943</v>
      </c>
      <c r="DA49" s="75">
        <f t="shared" si="13"/>
        <v>2.4204125837928943</v>
      </c>
      <c r="DB49" s="75">
        <f t="shared" si="13"/>
        <v>2.4204125837928943</v>
      </c>
      <c r="DC49" s="75">
        <f t="shared" si="13"/>
        <v>2.4204125837928943</v>
      </c>
      <c r="DD49" s="75">
        <f t="shared" si="13"/>
        <v>2.4204125837928943</v>
      </c>
      <c r="DE49" s="75">
        <f t="shared" si="13"/>
        <v>2.4204125837928943</v>
      </c>
      <c r="DF49" s="75">
        <f t="shared" si="13"/>
        <v>2.4204125837928943</v>
      </c>
      <c r="DG49" s="75">
        <f t="shared" si="13"/>
        <v>2.4204125837928943</v>
      </c>
      <c r="DH49" s="75">
        <f t="shared" si="13"/>
        <v>2.4204125837928943</v>
      </c>
      <c r="DI49" s="75">
        <f t="shared" si="13"/>
        <v>2.4204125837928943</v>
      </c>
      <c r="DJ49" s="75">
        <f t="shared" si="13"/>
        <v>2.4204125837928943</v>
      </c>
      <c r="DK49" s="75">
        <f t="shared" si="13"/>
        <v>2.4204125837928943</v>
      </c>
      <c r="DL49" s="75">
        <f t="shared" si="13"/>
        <v>2.4204125837928943</v>
      </c>
      <c r="DM49" s="75">
        <f t="shared" si="13"/>
        <v>2.4204125837928943</v>
      </c>
      <c r="DN49" s="75">
        <f t="shared" si="13"/>
        <v>2.4204125837928943</v>
      </c>
      <c r="DO49" s="75">
        <f t="shared" si="13"/>
        <v>2.4204125837928943</v>
      </c>
      <c r="DP49" s="75">
        <f t="shared" si="13"/>
        <v>2.4204125837928943</v>
      </c>
      <c r="DQ49" s="75">
        <f t="shared" si="13"/>
        <v>2.4204125837928943</v>
      </c>
      <c r="DR49" s="75">
        <f t="shared" si="13"/>
        <v>2.4204125837928943</v>
      </c>
      <c r="DS49" s="75">
        <f t="shared" si="13"/>
        <v>2.4204125837928943</v>
      </c>
    </row>
    <row r="50" spans="1:123" ht="16.5">
      <c r="A50" s="54" t="str">
        <f>存量业务到期结构!B49</f>
        <v>卖出回购债券</v>
      </c>
      <c r="B50" s="92">
        <f>业务毛增量_基准情景!C49</f>
        <v>435.36389104599971</v>
      </c>
      <c r="C50" s="92">
        <f>业务毛增量_基准情景!D49</f>
        <v>49.74</v>
      </c>
      <c r="D50" s="92">
        <f>业务毛增量_基准情景!E49</f>
        <v>0</v>
      </c>
      <c r="E50" s="92">
        <f>业务毛增量_基准情景!F49</f>
        <v>0</v>
      </c>
      <c r="F50" s="92">
        <f>业务毛增量_基准情景!G49</f>
        <v>0</v>
      </c>
      <c r="G50" s="92">
        <f>业务毛增量_基准情景!H49</f>
        <v>0</v>
      </c>
      <c r="H50" s="92">
        <f>业务毛增量_基准情景!I49</f>
        <v>0</v>
      </c>
      <c r="I50" s="92">
        <f>业务毛增量_基准情景!J49</f>
        <v>0</v>
      </c>
      <c r="J50" s="92">
        <f>业务毛增量_基准情景!K49</f>
        <v>0</v>
      </c>
      <c r="K50" s="92">
        <f>业务毛增量_基准情景!L49</f>
        <v>0</v>
      </c>
      <c r="L50" s="92">
        <f>业务毛增量_基准情景!M49</f>
        <v>0</v>
      </c>
      <c r="M50" s="92">
        <f>业务毛增量_基准情景!N49</f>
        <v>0</v>
      </c>
      <c r="N50" s="92">
        <f>业务毛增量_基准情景!O49</f>
        <v>0</v>
      </c>
      <c r="O50" s="92">
        <f>业务毛增量_基准情景!P49</f>
        <v>0</v>
      </c>
      <c r="P50" s="92">
        <f>业务毛增量_基准情景!Q49</f>
        <v>0</v>
      </c>
      <c r="Q50" s="92">
        <f>业务毛增量_基准情景!R49</f>
        <v>0</v>
      </c>
      <c r="R50" s="92">
        <f>业务毛增量_基准情景!S49</f>
        <v>0</v>
      </c>
      <c r="S50" s="92">
        <f>业务毛增量_基准情景!T49</f>
        <v>0</v>
      </c>
      <c r="T50" s="92">
        <f>业务毛增量_基准情景!U49</f>
        <v>0</v>
      </c>
      <c r="U50" s="92">
        <f>业务毛增量_基准情景!V49</f>
        <v>0</v>
      </c>
      <c r="V50" s="92">
        <f>业务毛增量_基准情景!W49</f>
        <v>0</v>
      </c>
      <c r="W50" s="92">
        <f>业务毛增量_基准情景!X49</f>
        <v>0</v>
      </c>
      <c r="X50" s="92">
        <f>业务毛增量_基准情景!Y49</f>
        <v>0</v>
      </c>
      <c r="Y50" s="92">
        <f>业务毛增量_基准情景!Z49</f>
        <v>0</v>
      </c>
      <c r="Z50" s="92">
        <f>业务毛增量_基准情景!AA49</f>
        <v>0</v>
      </c>
      <c r="AA50" s="92">
        <f>业务毛增量_基准情景!AB49</f>
        <v>0</v>
      </c>
      <c r="AB50" s="92">
        <f>业务毛增量_基准情景!AC49</f>
        <v>0</v>
      </c>
      <c r="AC50" s="92">
        <f>业务毛增量_基准情景!AD49</f>
        <v>0</v>
      </c>
      <c r="AD50" s="92">
        <f>业务毛增量_基准情景!AE49</f>
        <v>0</v>
      </c>
      <c r="AE50" s="92">
        <f>业务毛增量_基准情景!AF49</f>
        <v>0</v>
      </c>
      <c r="AF50" s="92">
        <f>业务毛增量_基准情景!AG49</f>
        <v>0</v>
      </c>
      <c r="AG50" s="92">
        <f>业务毛增量_基准情景!AH49</f>
        <v>0</v>
      </c>
      <c r="AH50" s="92">
        <f>业务毛增量_基准情景!AI49</f>
        <v>0</v>
      </c>
      <c r="AI50" s="92">
        <f>业务毛增量_基准情景!AJ49</f>
        <v>0</v>
      </c>
      <c r="AJ50" s="92">
        <f>业务毛增量_基准情景!AK49</f>
        <v>0</v>
      </c>
      <c r="AK50" s="92">
        <f>业务毛增量_基准情景!AL49</f>
        <v>0</v>
      </c>
      <c r="AL50" s="92">
        <f>业务毛增量_基准情景!AM49</f>
        <v>0</v>
      </c>
      <c r="AM50" s="92">
        <f>业务毛增量_基准情景!AN49</f>
        <v>0</v>
      </c>
      <c r="AN50" s="92">
        <f>业务毛增量_基准情景!AO49</f>
        <v>0</v>
      </c>
      <c r="AO50" s="92">
        <f>业务毛增量_基准情景!AP49</f>
        <v>0</v>
      </c>
      <c r="AQ50" s="92">
        <f>新业务利率假设!C49</f>
        <v>2.3809499999999999</v>
      </c>
      <c r="AR50" s="92">
        <f>新业务利率假设!D49</f>
        <v>2.50745</v>
      </c>
      <c r="AS50" s="92">
        <f>新业务利率假设!E49</f>
        <v>2.5544500000000001</v>
      </c>
      <c r="AT50" s="92">
        <f>新业务利率假设!F49</f>
        <v>2.5062000000000002</v>
      </c>
      <c r="AU50" s="92">
        <f>新业务利率假设!G49</f>
        <v>2.4614000000000003</v>
      </c>
      <c r="AV50" s="92">
        <f>新业务利率假设!H49</f>
        <v>2.4827000000000004</v>
      </c>
      <c r="AW50" s="92">
        <f>新业务利率假设!I49</f>
        <v>2.5520500000000004</v>
      </c>
      <c r="AX50" s="92">
        <f>新业务利率假设!J49</f>
        <v>2.6255000000000006</v>
      </c>
      <c r="AY50" s="92">
        <f>新业务利率假设!K49</f>
        <v>2.6406000000000001</v>
      </c>
      <c r="AZ50" s="92">
        <f>新业务利率假设!L49</f>
        <v>2.5821499999999995</v>
      </c>
      <c r="BA50" s="92">
        <f>新业务利率假设!M49</f>
        <v>2.5382000000000002</v>
      </c>
      <c r="BB50" s="92">
        <f>新业务利率假设!N49</f>
        <v>2.5205500000000005</v>
      </c>
      <c r="BC50" s="92">
        <f>新业务利率假设!O49</f>
        <v>2.5371999999999999</v>
      </c>
      <c r="BD50" s="92">
        <f>新业务利率假设!P49</f>
        <v>0</v>
      </c>
      <c r="BE50" s="92">
        <f>新业务利率假设!Q49</f>
        <v>0</v>
      </c>
      <c r="BF50" s="92">
        <f>新业务利率假设!R49</f>
        <v>0</v>
      </c>
      <c r="BG50" s="92">
        <f>新业务利率假设!S49</f>
        <v>0</v>
      </c>
      <c r="BH50" s="92">
        <f>新业务利率假设!T49</f>
        <v>0</v>
      </c>
      <c r="BI50" s="92">
        <f>新业务利率假设!U49</f>
        <v>0</v>
      </c>
      <c r="BJ50" s="92">
        <f>新业务利率假设!V49</f>
        <v>0</v>
      </c>
      <c r="BK50" s="92">
        <f>新业务利率假设!W49</f>
        <v>0</v>
      </c>
      <c r="BL50" s="92">
        <f>新业务利率假设!X49</f>
        <v>0</v>
      </c>
      <c r="BM50" s="92">
        <f>新业务利率假设!Y49</f>
        <v>0</v>
      </c>
      <c r="BN50" s="92">
        <f>新业务利率假设!Z49</f>
        <v>0</v>
      </c>
      <c r="BO50" s="92">
        <f>新业务利率假设!AA49</f>
        <v>0</v>
      </c>
      <c r="BP50" s="92">
        <f>新业务利率假设!AB49</f>
        <v>0</v>
      </c>
      <c r="BQ50" s="92">
        <f>新业务利率假设!AC49</f>
        <v>0</v>
      </c>
      <c r="BR50" s="92">
        <f>新业务利率假设!AD49</f>
        <v>0</v>
      </c>
      <c r="BS50" s="92">
        <f>新业务利率假设!AE49</f>
        <v>0</v>
      </c>
      <c r="BT50" s="92">
        <f>新业务利率假设!AF49</f>
        <v>0</v>
      </c>
      <c r="BU50" s="92">
        <f>新业务利率假设!AG49</f>
        <v>0</v>
      </c>
      <c r="BV50" s="92">
        <f>新业务利率假设!AH49</f>
        <v>0</v>
      </c>
      <c r="BW50" s="92">
        <f>新业务利率假设!AI49</f>
        <v>0</v>
      </c>
      <c r="BX50" s="92">
        <f>新业务利率假设!AJ49</f>
        <v>0</v>
      </c>
      <c r="BY50" s="92">
        <f>新业务利率假设!AK49</f>
        <v>0</v>
      </c>
      <c r="BZ50" s="92">
        <f>新业务利率假设!AL49</f>
        <v>0</v>
      </c>
      <c r="CA50" s="92">
        <f>新业务利率假设!AM49</f>
        <v>0</v>
      </c>
      <c r="CB50" s="92">
        <f>新业务利率假设!AN49</f>
        <v>0</v>
      </c>
      <c r="CC50" s="92">
        <f>新业务利率假设!AO49</f>
        <v>0</v>
      </c>
      <c r="CD50" s="92">
        <f>新业务利率假设!AP49</f>
        <v>0</v>
      </c>
      <c r="CF50" s="92">
        <f>B50*AQ50/100/12*0.5</f>
        <v>0.4319081901608221</v>
      </c>
      <c r="CG50" s="92">
        <f>C50*AR50/100/12*0.5+SUMPRODUCT($B50:B50,$AQ50:AQ50)/100/12</f>
        <v>0.91578328157164424</v>
      </c>
      <c r="CH50" s="92">
        <f>D50*AS50/100/12*0.5+SUMPRODUCT($B50:C50,$AQ50:AR50)/100/12</f>
        <v>0.96775018282164427</v>
      </c>
      <c r="CI50" s="92">
        <f>E50*AT50/100/12*0.5+SUMPRODUCT($B50:D50,$AQ50:AS50)/100/12</f>
        <v>0.96775018282164427</v>
      </c>
      <c r="CJ50" s="92">
        <f>F50*AU50/100/12*0.5+SUMPRODUCT($B50:E50,$AQ50:AT50)/100/12</f>
        <v>0.96775018282164427</v>
      </c>
      <c r="CK50" s="92">
        <f>G50*AV50/100/12*0.5+SUMPRODUCT($B50:F50,$AQ50:AU50)/100/12</f>
        <v>0.96775018282164427</v>
      </c>
      <c r="CL50" s="92">
        <f>H50*AW50/100/12*0.5+SUMPRODUCT($B50:G50,$AQ50:AV50)/100/12</f>
        <v>0.96775018282164427</v>
      </c>
      <c r="CM50" s="92">
        <f>I50*AX50/100/12*0.5+SUMPRODUCT($B50:H50,$AQ50:AW50)/100/12</f>
        <v>0.96775018282164427</v>
      </c>
      <c r="CN50" s="92">
        <f>J50*AY50/100/12*0.5+SUMPRODUCT($B50:I50,$AQ50:AX50)/100/12</f>
        <v>0.96775018282164427</v>
      </c>
      <c r="CO50" s="92">
        <f>K50*AZ50/100/12*0.5+SUMPRODUCT($B50:J50,$AQ50:AY50)/100/12</f>
        <v>0.96775018282164427</v>
      </c>
      <c r="CP50" s="92">
        <f>L50*BA50/100/12*0.5+SUMPRODUCT($B50:K50,$AQ50:AZ50)/100/12</f>
        <v>0.96775018282164427</v>
      </c>
      <c r="CQ50" s="92">
        <f>M50*BB50/100/12*0.5+SUMPRODUCT($B50:L50,$AQ50:BA50)/100/12</f>
        <v>0.96775018282164427</v>
      </c>
      <c r="CR50" s="92">
        <f>N50*BC50/100/12*0.5+SUMPRODUCT($B50:M50,$AQ50:BB50)/100/12</f>
        <v>0.96775018282164427</v>
      </c>
      <c r="CS50" s="92">
        <f>O50*BD50/100/12*0.5+SUMPRODUCT($B50:N50,$AQ50:BC50)/100/12</f>
        <v>0.96775018282164427</v>
      </c>
      <c r="CT50" s="92">
        <f>P50*BE50/100/12*0.5+SUMPRODUCT($B50:O50,$AQ50:BD50)/100/12</f>
        <v>0.96775018282164427</v>
      </c>
      <c r="CU50" s="92">
        <f>Q50*BF50/100/12*0.5+SUMPRODUCT($B50:P50,$AQ50:BE50)/100/12</f>
        <v>0.96775018282164427</v>
      </c>
      <c r="CV50" s="92">
        <f>R50*BG50/100/12*0.5+SUMPRODUCT($B50:Q50,$AQ50:BF50)/100/12</f>
        <v>0.96775018282164427</v>
      </c>
      <c r="CW50" s="92">
        <f>S50*BH50/100/12*0.5+SUMPRODUCT($B50:R50,$AQ50:BG50)/100/12</f>
        <v>0.96775018282164427</v>
      </c>
      <c r="CX50" s="92">
        <f>T50*BI50/100/12*0.5+SUMPRODUCT($B50:S50,$AQ50:BH50)/100/12</f>
        <v>0.96775018282164427</v>
      </c>
      <c r="CY50" s="92">
        <f>U50*BJ50/100/12*0.5+SUMPRODUCT($B50:T50,$AQ50:BI50)/100/12</f>
        <v>0.96775018282164427</v>
      </c>
      <c r="CZ50" s="92">
        <f>V50*BK50/100/12*0.5+SUMPRODUCT($B50:U50,$AQ50:BJ50)/100/12</f>
        <v>0.96775018282164427</v>
      </c>
      <c r="DA50" s="92">
        <f>W50*BL50/100/12*0.5+SUMPRODUCT($B50:V50,$AQ50:BK50)/100/12</f>
        <v>0.96775018282164427</v>
      </c>
      <c r="DB50" s="92">
        <f>X50*BM50/100/12*0.5+SUMPRODUCT($B50:W50,$AQ50:BL50)/100/12</f>
        <v>0.96775018282164427</v>
      </c>
      <c r="DC50" s="92">
        <f>Y50*BN50/100/12*0.5+SUMPRODUCT($B50:X50,$AQ50:BM50)/100/12</f>
        <v>0.96775018282164427</v>
      </c>
      <c r="DD50" s="92">
        <f>Z50*BO50/100/12*0.5+SUMPRODUCT($B50:Y50,$AQ50:BN50)/100/12</f>
        <v>0.96775018282164427</v>
      </c>
      <c r="DE50" s="92">
        <f>AA50*BP50/100/12*0.5+SUMPRODUCT($B50:Z50,$AQ50:BO50)/100/12</f>
        <v>0.96775018282164427</v>
      </c>
      <c r="DF50" s="92">
        <f>AB50*BQ50/100/12*0.5+SUMPRODUCT($B50:AA50,$AQ50:BP50)/100/12</f>
        <v>0.96775018282164427</v>
      </c>
      <c r="DG50" s="92">
        <f>AC50*BR50/100/12*0.5+SUMPRODUCT($B50:AB50,$AQ50:BQ50)/100/12</f>
        <v>0.96775018282164427</v>
      </c>
      <c r="DH50" s="92">
        <f>AD50*BS50/100/12*0.5+SUMPRODUCT($B50:AC50,$AQ50:BR50)/100/12</f>
        <v>0.96775018282164427</v>
      </c>
      <c r="DI50" s="92">
        <f>AE50*BT50/100/12*0.5+SUMPRODUCT($B50:AD50,$AQ50:BS50)/100/12</f>
        <v>0.96775018282164427</v>
      </c>
      <c r="DJ50" s="92">
        <f>AF50*BU50/100/12*0.5+SUMPRODUCT($B50:AE50,$AQ50:BT50)/100/12</f>
        <v>0.96775018282164427</v>
      </c>
      <c r="DK50" s="92">
        <f>AG50*BV50/100/12*0.5+SUMPRODUCT($B50:AF50,$AQ50:BU50)/100/12</f>
        <v>0.96775018282164427</v>
      </c>
      <c r="DL50" s="92">
        <f>AH50*BW50/100/12*0.5+SUMPRODUCT($B50:AG50,$AQ50:BV50)/100/12</f>
        <v>0.96775018282164427</v>
      </c>
      <c r="DM50" s="92">
        <f>AI50*BX50/100/12*0.5+SUMPRODUCT($B50:AH50,$AQ50:BW50)/100/12</f>
        <v>0.96775018282164427</v>
      </c>
      <c r="DN50" s="92">
        <f>AJ50*BY50/100/12*0.5+SUMPRODUCT($B50:AI50,$AQ50:BX50)/100/12</f>
        <v>0.96775018282164427</v>
      </c>
      <c r="DO50" s="92">
        <f>AK50*BZ50/100/12*0.5+SUMPRODUCT($B50:AJ50,$AQ50:BY50)/100/12</f>
        <v>0.96775018282164427</v>
      </c>
      <c r="DP50" s="92">
        <f>AL50*CA50/100/12*0.5+SUMPRODUCT($B50:AK50,$AQ50:BZ50)/100/12</f>
        <v>0.96775018282164427</v>
      </c>
      <c r="DQ50" s="92">
        <f>AM50*CB50/100/12*0.5+SUMPRODUCT($B50:AL50,$AQ50:CA50)/100/12</f>
        <v>0.96775018282164427</v>
      </c>
      <c r="DR50" s="92">
        <f>AN50*CC50/100/12*0.5+SUMPRODUCT($B50:AM50,$AQ50:CB50)/100/12</f>
        <v>0.96775018282164427</v>
      </c>
      <c r="DS50" s="92">
        <f>AO50*CD50/100/12*0.5+SUMPRODUCT($B50:AN50,$AQ50:CC50)/100/12</f>
        <v>0.96775018282164427</v>
      </c>
    </row>
    <row r="51" spans="1:123" ht="16.5">
      <c r="A51" s="54" t="str">
        <f>存量业务到期结构!B50</f>
        <v>卖出回购票据</v>
      </c>
      <c r="B51" s="92">
        <f>业务毛增量_基准情景!C50</f>
        <v>78.681086606499989</v>
      </c>
      <c r="C51" s="92">
        <f>业务毛增量_基准情景!D50</f>
        <v>611.56172588970003</v>
      </c>
      <c r="D51" s="92">
        <f>业务毛增量_基准情景!E50</f>
        <v>5.1871039699999999</v>
      </c>
      <c r="E51" s="92">
        <f>业务毛增量_基准情景!F50</f>
        <v>0</v>
      </c>
      <c r="F51" s="92">
        <f>业务毛增量_基准情景!G50</f>
        <v>0</v>
      </c>
      <c r="G51" s="92">
        <f>业务毛增量_基准情景!H50</f>
        <v>1.848036</v>
      </c>
      <c r="H51" s="92">
        <f>业务毛增量_基准情景!I50</f>
        <v>0</v>
      </c>
      <c r="I51" s="92">
        <f>业务毛增量_基准情景!J50</f>
        <v>0</v>
      </c>
      <c r="J51" s="92">
        <f>业务毛增量_基准情景!K50</f>
        <v>0</v>
      </c>
      <c r="K51" s="92">
        <f>业务毛增量_基准情景!L50</f>
        <v>0</v>
      </c>
      <c r="L51" s="92">
        <f>业务毛增量_基准情景!M50</f>
        <v>0</v>
      </c>
      <c r="M51" s="92">
        <f>业务毛增量_基准情景!N50</f>
        <v>0</v>
      </c>
      <c r="N51" s="92">
        <f>业务毛增量_基准情景!O50</f>
        <v>0</v>
      </c>
      <c r="O51" s="92">
        <f>业务毛增量_基准情景!P50</f>
        <v>0</v>
      </c>
      <c r="P51" s="92">
        <f>业务毛增量_基准情景!Q50</f>
        <v>0</v>
      </c>
      <c r="Q51" s="92">
        <f>业务毛增量_基准情景!R50</f>
        <v>0</v>
      </c>
      <c r="R51" s="92">
        <f>业务毛增量_基准情景!S50</f>
        <v>0</v>
      </c>
      <c r="S51" s="92">
        <f>业务毛增量_基准情景!T50</f>
        <v>0</v>
      </c>
      <c r="T51" s="92">
        <f>业务毛增量_基准情景!U50</f>
        <v>0</v>
      </c>
      <c r="U51" s="92">
        <f>业务毛增量_基准情景!V50</f>
        <v>0</v>
      </c>
      <c r="V51" s="92">
        <f>业务毛增量_基准情景!W50</f>
        <v>0</v>
      </c>
      <c r="W51" s="92">
        <f>业务毛增量_基准情景!X50</f>
        <v>0</v>
      </c>
      <c r="X51" s="92">
        <f>业务毛增量_基准情景!Y50</f>
        <v>0</v>
      </c>
      <c r="Y51" s="92">
        <f>业务毛增量_基准情景!Z50</f>
        <v>0</v>
      </c>
      <c r="Z51" s="92">
        <f>业务毛增量_基准情景!AA50</f>
        <v>0</v>
      </c>
      <c r="AA51" s="92">
        <f>业务毛增量_基准情景!AB50</f>
        <v>0</v>
      </c>
      <c r="AB51" s="92">
        <f>业务毛增量_基准情景!AC50</f>
        <v>0</v>
      </c>
      <c r="AC51" s="92">
        <f>业务毛增量_基准情景!AD50</f>
        <v>0</v>
      </c>
      <c r="AD51" s="92">
        <f>业务毛增量_基准情景!AE50</f>
        <v>0</v>
      </c>
      <c r="AE51" s="92">
        <f>业务毛增量_基准情景!AF50</f>
        <v>0</v>
      </c>
      <c r="AF51" s="92">
        <f>业务毛增量_基准情景!AG50</f>
        <v>0</v>
      </c>
      <c r="AG51" s="92">
        <f>业务毛增量_基准情景!AH50</f>
        <v>0</v>
      </c>
      <c r="AH51" s="92">
        <f>业务毛增量_基准情景!AI50</f>
        <v>0</v>
      </c>
      <c r="AI51" s="92">
        <f>业务毛增量_基准情景!AJ50</f>
        <v>0</v>
      </c>
      <c r="AJ51" s="92">
        <f>业务毛增量_基准情景!AK50</f>
        <v>0</v>
      </c>
      <c r="AK51" s="92">
        <f>业务毛增量_基准情景!AL50</f>
        <v>0</v>
      </c>
      <c r="AL51" s="92">
        <f>业务毛增量_基准情景!AM50</f>
        <v>0</v>
      </c>
      <c r="AM51" s="92">
        <f>业务毛增量_基准情景!AN50</f>
        <v>0</v>
      </c>
      <c r="AN51" s="92">
        <f>业务毛增量_基准情景!AO50</f>
        <v>0</v>
      </c>
      <c r="AO51" s="92">
        <f>业务毛增量_基准情景!AP50</f>
        <v>0</v>
      </c>
      <c r="AQ51" s="92">
        <f>新业务利率假设!C50</f>
        <v>2.5</v>
      </c>
      <c r="AR51" s="92">
        <f>新业务利率假设!D50</f>
        <v>2.5</v>
      </c>
      <c r="AS51" s="92">
        <f>新业务利率假设!E50</f>
        <v>2.5</v>
      </c>
      <c r="AT51" s="92">
        <f>新业务利率假设!F50</f>
        <v>2.5</v>
      </c>
      <c r="AU51" s="92">
        <f>新业务利率假设!G50</f>
        <v>2.5</v>
      </c>
      <c r="AV51" s="92">
        <f>新业务利率假设!H50</f>
        <v>2.5</v>
      </c>
      <c r="AW51" s="92">
        <f>新业务利率假设!I50</f>
        <v>2.5</v>
      </c>
      <c r="AX51" s="92">
        <f>新业务利率假设!J50</f>
        <v>2.5</v>
      </c>
      <c r="AY51" s="92">
        <f>新业务利率假设!K50</f>
        <v>2.5</v>
      </c>
      <c r="AZ51" s="92">
        <f>新业务利率假设!L50</f>
        <v>2.5</v>
      </c>
      <c r="BA51" s="92">
        <f>新业务利率假设!M50</f>
        <v>2.5</v>
      </c>
      <c r="BB51" s="92">
        <f>新业务利率假设!N50</f>
        <v>2.5</v>
      </c>
      <c r="BC51" s="92">
        <f>新业务利率假设!O50</f>
        <v>2.5</v>
      </c>
      <c r="BD51" s="92">
        <f>新业务利率假设!P50</f>
        <v>0</v>
      </c>
      <c r="BE51" s="92">
        <f>新业务利率假设!Q50</f>
        <v>0</v>
      </c>
      <c r="BF51" s="92">
        <f>新业务利率假设!R50</f>
        <v>0</v>
      </c>
      <c r="BG51" s="92">
        <f>新业务利率假设!S50</f>
        <v>0</v>
      </c>
      <c r="BH51" s="92">
        <f>新业务利率假设!T50</f>
        <v>0</v>
      </c>
      <c r="BI51" s="92">
        <f>新业务利率假设!U50</f>
        <v>0</v>
      </c>
      <c r="BJ51" s="92">
        <f>新业务利率假设!V50</f>
        <v>0</v>
      </c>
      <c r="BK51" s="92">
        <f>新业务利率假设!W50</f>
        <v>0</v>
      </c>
      <c r="BL51" s="92">
        <f>新业务利率假设!X50</f>
        <v>0</v>
      </c>
      <c r="BM51" s="92">
        <f>新业务利率假设!Y50</f>
        <v>0</v>
      </c>
      <c r="BN51" s="92">
        <f>新业务利率假设!Z50</f>
        <v>0</v>
      </c>
      <c r="BO51" s="92">
        <f>新业务利率假设!AA50</f>
        <v>0</v>
      </c>
      <c r="BP51" s="92">
        <f>新业务利率假设!AB50</f>
        <v>0</v>
      </c>
      <c r="BQ51" s="92">
        <f>新业务利率假设!AC50</f>
        <v>0</v>
      </c>
      <c r="BR51" s="92">
        <f>新业务利率假设!AD50</f>
        <v>0</v>
      </c>
      <c r="BS51" s="92">
        <f>新业务利率假设!AE50</f>
        <v>0</v>
      </c>
      <c r="BT51" s="92">
        <f>新业务利率假设!AF50</f>
        <v>0</v>
      </c>
      <c r="BU51" s="92">
        <f>新业务利率假设!AG50</f>
        <v>0</v>
      </c>
      <c r="BV51" s="92">
        <f>新业务利率假设!AH50</f>
        <v>0</v>
      </c>
      <c r="BW51" s="92">
        <f>新业务利率假设!AI50</f>
        <v>0</v>
      </c>
      <c r="BX51" s="92">
        <f>新业务利率假设!AJ50</f>
        <v>0</v>
      </c>
      <c r="BY51" s="92">
        <f>新业务利率假设!AK50</f>
        <v>0</v>
      </c>
      <c r="BZ51" s="92">
        <f>新业务利率假设!AL50</f>
        <v>0</v>
      </c>
      <c r="CA51" s="92">
        <f>新业务利率假设!AM50</f>
        <v>0</v>
      </c>
      <c r="CB51" s="92">
        <f>新业务利率假设!AN50</f>
        <v>0</v>
      </c>
      <c r="CC51" s="92">
        <f>新业务利率假设!AO50</f>
        <v>0</v>
      </c>
      <c r="CD51" s="92">
        <f>新业务利率假设!AP50</f>
        <v>0</v>
      </c>
      <c r="CF51" s="92">
        <f>B51*AQ51/100/12*0.5</f>
        <v>8.1959465215104152E-2</v>
      </c>
      <c r="CG51" s="92">
        <f>C51*AR51/100/12*0.5+SUMPRODUCT($B51:B51,$AQ51:AQ51)/100/12</f>
        <v>0.80096239489864585</v>
      </c>
      <c r="CH51" s="92">
        <f>D51*AS51/100/12*0.5+SUMPRODUCT($B51:C51,$AQ51:AR51)/100/12</f>
        <v>1.4434090926691667</v>
      </c>
      <c r="CI51" s="92">
        <f>E51*AT51/100/12*0.5+SUMPRODUCT($B51:D51,$AQ51:AS51)/100/12</f>
        <v>1.4488123259712502</v>
      </c>
      <c r="CJ51" s="92">
        <f>F51*AU51/100/12*0.5+SUMPRODUCT($B51:E51,$AQ51:AT51)/100/12</f>
        <v>1.4488123259712502</v>
      </c>
      <c r="CK51" s="92">
        <f>G51*AV51/100/12*0.5+SUMPRODUCT($B51:F51,$AQ51:AU51)/100/12</f>
        <v>1.4507373634712502</v>
      </c>
      <c r="CL51" s="92">
        <f>H51*AW51/100/12*0.5+SUMPRODUCT($B51:G51,$AQ51:AV51)/100/12</f>
        <v>1.4526624009712501</v>
      </c>
      <c r="CM51" s="92">
        <f>I51*AX51/100/12*0.5+SUMPRODUCT($B51:H51,$AQ51:AW51)/100/12</f>
        <v>1.4526624009712501</v>
      </c>
      <c r="CN51" s="92">
        <f>J51*AY51/100/12*0.5+SUMPRODUCT($B51:I51,$AQ51:AX51)/100/12</f>
        <v>1.4526624009712501</v>
      </c>
      <c r="CO51" s="92">
        <f>K51*AZ51/100/12*0.5+SUMPRODUCT($B51:J51,$AQ51:AY51)/100/12</f>
        <v>1.4526624009712501</v>
      </c>
      <c r="CP51" s="92">
        <f>L51*BA51/100/12*0.5+SUMPRODUCT($B51:K51,$AQ51:AZ51)/100/12</f>
        <v>1.4526624009712501</v>
      </c>
      <c r="CQ51" s="92">
        <f>M51*BB51/100/12*0.5+SUMPRODUCT($B51:L51,$AQ51:BA51)/100/12</f>
        <v>1.4526624009712501</v>
      </c>
      <c r="CR51" s="92">
        <f>N51*BC51/100/12*0.5+SUMPRODUCT($B51:M51,$AQ51:BB51)/100/12</f>
        <v>1.4526624009712501</v>
      </c>
      <c r="CS51" s="92">
        <f>O51*BD51/100/12*0.5+SUMPRODUCT($B51:N51,$AQ51:BC51)/100/12</f>
        <v>1.4526624009712501</v>
      </c>
      <c r="CT51" s="92">
        <f>P51*BE51/100/12*0.5+SUMPRODUCT($B51:O51,$AQ51:BD51)/100/12</f>
        <v>1.4526624009712501</v>
      </c>
      <c r="CU51" s="92">
        <f>Q51*BF51/100/12*0.5+SUMPRODUCT($B51:P51,$AQ51:BE51)/100/12</f>
        <v>1.4526624009712501</v>
      </c>
      <c r="CV51" s="92">
        <f>R51*BG51/100/12*0.5+SUMPRODUCT($B51:Q51,$AQ51:BF51)/100/12</f>
        <v>1.4526624009712501</v>
      </c>
      <c r="CW51" s="92">
        <f>S51*BH51/100/12*0.5+SUMPRODUCT($B51:R51,$AQ51:BG51)/100/12</f>
        <v>1.4526624009712501</v>
      </c>
      <c r="CX51" s="92">
        <f>T51*BI51/100/12*0.5+SUMPRODUCT($B51:S51,$AQ51:BH51)/100/12</f>
        <v>1.4526624009712501</v>
      </c>
      <c r="CY51" s="92">
        <f>U51*BJ51/100/12*0.5+SUMPRODUCT($B51:T51,$AQ51:BI51)/100/12</f>
        <v>1.4526624009712501</v>
      </c>
      <c r="CZ51" s="92">
        <f>V51*BK51/100/12*0.5+SUMPRODUCT($B51:U51,$AQ51:BJ51)/100/12</f>
        <v>1.4526624009712501</v>
      </c>
      <c r="DA51" s="92">
        <f>W51*BL51/100/12*0.5+SUMPRODUCT($B51:V51,$AQ51:BK51)/100/12</f>
        <v>1.4526624009712501</v>
      </c>
      <c r="DB51" s="92">
        <f>X51*BM51/100/12*0.5+SUMPRODUCT($B51:W51,$AQ51:BL51)/100/12</f>
        <v>1.4526624009712501</v>
      </c>
      <c r="DC51" s="92">
        <f>Y51*BN51/100/12*0.5+SUMPRODUCT($B51:X51,$AQ51:BM51)/100/12</f>
        <v>1.4526624009712501</v>
      </c>
      <c r="DD51" s="92">
        <f>Z51*BO51/100/12*0.5+SUMPRODUCT($B51:Y51,$AQ51:BN51)/100/12</f>
        <v>1.4526624009712501</v>
      </c>
      <c r="DE51" s="92">
        <f>AA51*BP51/100/12*0.5+SUMPRODUCT($B51:Z51,$AQ51:BO51)/100/12</f>
        <v>1.4526624009712501</v>
      </c>
      <c r="DF51" s="92">
        <f>AB51*BQ51/100/12*0.5+SUMPRODUCT($B51:AA51,$AQ51:BP51)/100/12</f>
        <v>1.4526624009712501</v>
      </c>
      <c r="DG51" s="92">
        <f>AC51*BR51/100/12*0.5+SUMPRODUCT($B51:AB51,$AQ51:BQ51)/100/12</f>
        <v>1.4526624009712501</v>
      </c>
      <c r="DH51" s="92">
        <f>AD51*BS51/100/12*0.5+SUMPRODUCT($B51:AC51,$AQ51:BR51)/100/12</f>
        <v>1.4526624009712501</v>
      </c>
      <c r="DI51" s="92">
        <f>AE51*BT51/100/12*0.5+SUMPRODUCT($B51:AD51,$AQ51:BS51)/100/12</f>
        <v>1.4526624009712501</v>
      </c>
      <c r="DJ51" s="92">
        <f>AF51*BU51/100/12*0.5+SUMPRODUCT($B51:AE51,$AQ51:BT51)/100/12</f>
        <v>1.4526624009712501</v>
      </c>
      <c r="DK51" s="92">
        <f>AG51*BV51/100/12*0.5+SUMPRODUCT($B51:AF51,$AQ51:BU51)/100/12</f>
        <v>1.4526624009712501</v>
      </c>
      <c r="DL51" s="92">
        <f>AH51*BW51/100/12*0.5+SUMPRODUCT($B51:AG51,$AQ51:BV51)/100/12</f>
        <v>1.4526624009712501</v>
      </c>
      <c r="DM51" s="92">
        <f>AI51*BX51/100/12*0.5+SUMPRODUCT($B51:AH51,$AQ51:BW51)/100/12</f>
        <v>1.4526624009712501</v>
      </c>
      <c r="DN51" s="92">
        <f>AJ51*BY51/100/12*0.5+SUMPRODUCT($B51:AI51,$AQ51:BX51)/100/12</f>
        <v>1.4526624009712501</v>
      </c>
      <c r="DO51" s="92">
        <f>AK51*BZ51/100/12*0.5+SUMPRODUCT($B51:AJ51,$AQ51:BY51)/100/12</f>
        <v>1.4526624009712501</v>
      </c>
      <c r="DP51" s="92">
        <f>AL51*CA51/100/12*0.5+SUMPRODUCT($B51:AK51,$AQ51:BZ51)/100/12</f>
        <v>1.4526624009712501</v>
      </c>
      <c r="DQ51" s="92">
        <f>AM51*CB51/100/12*0.5+SUMPRODUCT($B51:AL51,$AQ51:CA51)/100/12</f>
        <v>1.4526624009712501</v>
      </c>
      <c r="DR51" s="92">
        <f>AN51*CC51/100/12*0.5+SUMPRODUCT($B51:AM51,$AQ51:CB51)/100/12</f>
        <v>1.4526624009712501</v>
      </c>
      <c r="DS51" s="92">
        <f>AO51*CD51/100/12*0.5+SUMPRODUCT($B51:AN51,$AQ51:CC51)/100/12</f>
        <v>1.4526624009712501</v>
      </c>
    </row>
    <row r="52" spans="1:123" ht="15">
      <c r="A52" s="15" t="str">
        <f>存量业务到期结构!B51</f>
        <v>应付债券</v>
      </c>
      <c r="B52" s="75"/>
      <c r="C52" s="75"/>
      <c r="D52" s="75"/>
      <c r="E52" s="75"/>
      <c r="F52" s="75"/>
      <c r="G52" s="75"/>
      <c r="H52" s="75"/>
      <c r="I52" s="75"/>
      <c r="J52" s="75"/>
      <c r="K52" s="75"/>
      <c r="L52" s="75"/>
      <c r="M52" s="75"/>
      <c r="N52" s="75"/>
      <c r="O52" s="75"/>
      <c r="P52" s="75"/>
      <c r="Q52" s="75"/>
      <c r="R52" s="75"/>
      <c r="S52" s="75"/>
      <c r="T52" s="75"/>
      <c r="U52" s="75"/>
      <c r="V52" s="75"/>
      <c r="W52" s="75"/>
      <c r="X52" s="75"/>
      <c r="Y52" s="75"/>
      <c r="Z52" s="75"/>
      <c r="AA52" s="75"/>
      <c r="AB52" s="75"/>
      <c r="AC52" s="75"/>
      <c r="AD52" s="75"/>
      <c r="AE52" s="75"/>
      <c r="AF52" s="75"/>
      <c r="AG52" s="75"/>
      <c r="AH52" s="75"/>
      <c r="AI52" s="75"/>
      <c r="AJ52" s="75"/>
      <c r="AK52" s="75"/>
      <c r="AL52" s="75"/>
      <c r="AM52" s="75"/>
      <c r="AN52" s="75"/>
      <c r="AO52" s="75"/>
      <c r="AQ52" s="75"/>
      <c r="AR52" s="75"/>
      <c r="AS52" s="75"/>
      <c r="AT52" s="75"/>
      <c r="AU52" s="75"/>
      <c r="AV52" s="75"/>
      <c r="AW52" s="75"/>
      <c r="AX52" s="75"/>
      <c r="AY52" s="75"/>
      <c r="AZ52" s="75"/>
      <c r="BA52" s="75"/>
      <c r="BB52" s="75"/>
      <c r="BC52" s="75"/>
      <c r="BD52" s="75"/>
      <c r="BE52" s="75"/>
      <c r="BF52" s="75"/>
      <c r="BG52" s="75"/>
      <c r="BH52" s="75"/>
      <c r="BI52" s="75"/>
      <c r="BJ52" s="75"/>
      <c r="BK52" s="75"/>
      <c r="BL52" s="75"/>
      <c r="BM52" s="75"/>
      <c r="BN52" s="75"/>
      <c r="BO52" s="75"/>
      <c r="BP52" s="75"/>
      <c r="BQ52" s="75"/>
      <c r="BR52" s="75"/>
      <c r="BS52" s="75"/>
      <c r="BT52" s="75"/>
      <c r="BU52" s="75"/>
      <c r="BV52" s="75"/>
      <c r="BW52" s="75"/>
      <c r="BX52" s="75"/>
      <c r="BY52" s="75"/>
      <c r="BZ52" s="75"/>
      <c r="CA52" s="75"/>
      <c r="CB52" s="75"/>
      <c r="CC52" s="75"/>
      <c r="CD52" s="75"/>
      <c r="CF52" s="75">
        <f>SUM(CF53:CF55)</f>
        <v>-2.0369658601058244E-2</v>
      </c>
      <c r="CG52" s="75">
        <f t="shared" ref="CG52:DS52" si="14">SUM(CG53:CG55)</f>
        <v>0.1458606827978835</v>
      </c>
      <c r="CH52" s="75">
        <f t="shared" si="14"/>
        <v>0.97341068279788356</v>
      </c>
      <c r="CI52" s="75">
        <f t="shared" si="14"/>
        <v>2.0268606827978832</v>
      </c>
      <c r="CJ52" s="75">
        <f t="shared" si="14"/>
        <v>3.2615398702978839</v>
      </c>
      <c r="CK52" s="75">
        <f t="shared" si="14"/>
        <v>4.551419057797883</v>
      </c>
      <c r="CL52" s="75">
        <f t="shared" si="14"/>
        <v>5.4556659327978831</v>
      </c>
      <c r="CM52" s="75">
        <f t="shared" si="14"/>
        <v>6.141072182797882</v>
      </c>
      <c r="CN52" s="75">
        <f t="shared" si="14"/>
        <v>6.9600815577978823</v>
      </c>
      <c r="CO52" s="75">
        <f t="shared" si="14"/>
        <v>7.4940815577978821</v>
      </c>
      <c r="CP52" s="75">
        <f t="shared" si="14"/>
        <v>7.7210065577978826</v>
      </c>
      <c r="CQ52" s="75">
        <f t="shared" si="14"/>
        <v>8.4089669744645477</v>
      </c>
      <c r="CR52" s="75">
        <f t="shared" si="14"/>
        <v>8.9838523911312169</v>
      </c>
      <c r="CS52" s="75">
        <f t="shared" si="14"/>
        <v>9.1338523911312155</v>
      </c>
      <c r="CT52" s="75">
        <f t="shared" si="14"/>
        <v>9.1338523911312155</v>
      </c>
      <c r="CU52" s="75">
        <f t="shared" si="14"/>
        <v>9.1338523911312155</v>
      </c>
      <c r="CV52" s="75">
        <f t="shared" si="14"/>
        <v>9.1338523911312155</v>
      </c>
      <c r="CW52" s="75">
        <f t="shared" si="14"/>
        <v>9.1338523911312155</v>
      </c>
      <c r="CX52" s="75">
        <f t="shared" si="14"/>
        <v>9.1338523911312155</v>
      </c>
      <c r="CY52" s="75">
        <f t="shared" si="14"/>
        <v>9.1338523911312155</v>
      </c>
      <c r="CZ52" s="75">
        <f t="shared" si="14"/>
        <v>9.1338523911312155</v>
      </c>
      <c r="DA52" s="75">
        <f t="shared" si="14"/>
        <v>9.1338523911312155</v>
      </c>
      <c r="DB52" s="75">
        <f t="shared" si="14"/>
        <v>9.1338523911312155</v>
      </c>
      <c r="DC52" s="75">
        <f t="shared" si="14"/>
        <v>9.1338523911312155</v>
      </c>
      <c r="DD52" s="75">
        <f t="shared" si="14"/>
        <v>9.1338523911312155</v>
      </c>
      <c r="DE52" s="75">
        <f t="shared" si="14"/>
        <v>9.1338523911312155</v>
      </c>
      <c r="DF52" s="75">
        <f t="shared" si="14"/>
        <v>9.1338523911312155</v>
      </c>
      <c r="DG52" s="75">
        <f t="shared" si="14"/>
        <v>9.1338523911312155</v>
      </c>
      <c r="DH52" s="75">
        <f t="shared" si="14"/>
        <v>9.1338523911312155</v>
      </c>
      <c r="DI52" s="75">
        <f t="shared" si="14"/>
        <v>9.1338523911312155</v>
      </c>
      <c r="DJ52" s="75">
        <f t="shared" si="14"/>
        <v>9.1338523911312155</v>
      </c>
      <c r="DK52" s="75">
        <f t="shared" si="14"/>
        <v>9.1338523911312155</v>
      </c>
      <c r="DL52" s="75">
        <f t="shared" si="14"/>
        <v>9.1338523911312155</v>
      </c>
      <c r="DM52" s="75">
        <f t="shared" si="14"/>
        <v>9.1338523911312155</v>
      </c>
      <c r="DN52" s="75">
        <f t="shared" si="14"/>
        <v>9.1338523911312155</v>
      </c>
      <c r="DO52" s="75">
        <f t="shared" si="14"/>
        <v>9.1338523911312155</v>
      </c>
      <c r="DP52" s="75">
        <f t="shared" si="14"/>
        <v>9.1338523911312155</v>
      </c>
      <c r="DQ52" s="75">
        <f t="shared" si="14"/>
        <v>9.1338523911312155</v>
      </c>
      <c r="DR52" s="75">
        <f t="shared" si="14"/>
        <v>9.1338523911312155</v>
      </c>
      <c r="DS52" s="75">
        <f t="shared" si="14"/>
        <v>9.1338523911312155</v>
      </c>
    </row>
    <row r="53" spans="1:123" ht="16.5">
      <c r="A53" s="54" t="str">
        <f>存量业务到期结构!B52</f>
        <v>次级定期债券</v>
      </c>
      <c r="B53" s="92">
        <f>业务毛增量_基准情景!C52</f>
        <v>-1.3552700819445695</v>
      </c>
      <c r="C53" s="92">
        <f>业务毛增量_基准情景!D52</f>
        <v>0</v>
      </c>
      <c r="D53" s="92">
        <f>业务毛增量_基准情景!E52</f>
        <v>0</v>
      </c>
      <c r="E53" s="92">
        <f>业务毛增量_基准情景!F52</f>
        <v>0</v>
      </c>
      <c r="F53" s="92">
        <f>业务毛增量_基准情景!G52</f>
        <v>0</v>
      </c>
      <c r="G53" s="92">
        <f>业务毛增量_基准情景!H52</f>
        <v>0</v>
      </c>
      <c r="H53" s="92">
        <f>业务毛增量_基准情景!I52</f>
        <v>0</v>
      </c>
      <c r="I53" s="92">
        <f>业务毛增量_基准情景!J52</f>
        <v>0</v>
      </c>
      <c r="J53" s="92">
        <f>业务毛增量_基准情景!K52</f>
        <v>0</v>
      </c>
      <c r="K53" s="92">
        <f>业务毛增量_基准情景!L52</f>
        <v>0</v>
      </c>
      <c r="L53" s="92">
        <f>业务毛增量_基准情景!M52</f>
        <v>0</v>
      </c>
      <c r="M53" s="92">
        <f>业务毛增量_基准情景!N52</f>
        <v>0</v>
      </c>
      <c r="N53" s="92">
        <f>业务毛增量_基准情景!O52</f>
        <v>0</v>
      </c>
      <c r="O53" s="92">
        <f>业务毛增量_基准情景!P52</f>
        <v>0</v>
      </c>
      <c r="P53" s="92">
        <f>业务毛增量_基准情景!Q52</f>
        <v>0</v>
      </c>
      <c r="Q53" s="92">
        <f>业务毛增量_基准情景!R52</f>
        <v>0</v>
      </c>
      <c r="R53" s="92">
        <f>业务毛增量_基准情景!S52</f>
        <v>0</v>
      </c>
      <c r="S53" s="92">
        <f>业务毛增量_基准情景!T52</f>
        <v>0</v>
      </c>
      <c r="T53" s="92">
        <f>业务毛增量_基准情景!U52</f>
        <v>0</v>
      </c>
      <c r="U53" s="92">
        <f>业务毛增量_基准情景!V52</f>
        <v>0</v>
      </c>
      <c r="V53" s="92">
        <f>业务毛增量_基准情景!W52</f>
        <v>0</v>
      </c>
      <c r="W53" s="92">
        <f>业务毛增量_基准情景!X52</f>
        <v>0</v>
      </c>
      <c r="X53" s="92">
        <f>业务毛增量_基准情景!Y52</f>
        <v>0</v>
      </c>
      <c r="Y53" s="92">
        <f>业务毛增量_基准情景!Z52</f>
        <v>0</v>
      </c>
      <c r="Z53" s="92">
        <f>业务毛增量_基准情景!AA52</f>
        <v>0</v>
      </c>
      <c r="AA53" s="92">
        <f>业务毛增量_基准情景!AB52</f>
        <v>0</v>
      </c>
      <c r="AB53" s="92">
        <f>业务毛增量_基准情景!AC52</f>
        <v>0</v>
      </c>
      <c r="AC53" s="92">
        <f>业务毛增量_基准情景!AD52</f>
        <v>0</v>
      </c>
      <c r="AD53" s="92">
        <f>业务毛增量_基准情景!AE52</f>
        <v>0</v>
      </c>
      <c r="AE53" s="92">
        <f>业务毛增量_基准情景!AF52</f>
        <v>0</v>
      </c>
      <c r="AF53" s="92">
        <f>业务毛增量_基准情景!AG52</f>
        <v>0</v>
      </c>
      <c r="AG53" s="92">
        <f>业务毛增量_基准情景!AH52</f>
        <v>0</v>
      </c>
      <c r="AH53" s="92">
        <f>业务毛增量_基准情景!AI52</f>
        <v>0</v>
      </c>
      <c r="AI53" s="92">
        <f>业务毛增量_基准情景!AJ52</f>
        <v>0</v>
      </c>
      <c r="AJ53" s="92">
        <f>业务毛增量_基准情景!AK52</f>
        <v>0</v>
      </c>
      <c r="AK53" s="92">
        <f>业务毛增量_基准情景!AL52</f>
        <v>0</v>
      </c>
      <c r="AL53" s="92">
        <f>业务毛增量_基准情景!AM52</f>
        <v>0</v>
      </c>
      <c r="AM53" s="92">
        <f>业务毛增量_基准情景!AN52</f>
        <v>0</v>
      </c>
      <c r="AN53" s="92">
        <f>业务毛增量_基准情景!AO52</f>
        <v>0</v>
      </c>
      <c r="AO53" s="92">
        <f>业务毛增量_基准情景!AP52</f>
        <v>0</v>
      </c>
      <c r="AQ53" s="92">
        <f>新业务利率假设!C52</f>
        <v>4.5764000000000005</v>
      </c>
      <c r="AR53" s="92">
        <f>新业务利率假设!D52</f>
        <v>4.6381999999999994</v>
      </c>
      <c r="AS53" s="92">
        <f>新业务利率假设!E52</f>
        <v>4.5929000000000002</v>
      </c>
      <c r="AT53" s="92">
        <f>新业务利率假设!F52</f>
        <v>4.5701499999999999</v>
      </c>
      <c r="AU53" s="92">
        <f>新业务利率假设!G52</f>
        <v>4.5611499999999996</v>
      </c>
      <c r="AV53" s="92">
        <f>新业务利率假设!H52</f>
        <v>4.5676000000000005</v>
      </c>
      <c r="AW53" s="92">
        <f>新业务利率假设!I52</f>
        <v>4.5887499999999992</v>
      </c>
      <c r="AX53" s="92">
        <f>新业务利率假设!J52</f>
        <v>4.6025500000000008</v>
      </c>
      <c r="AY53" s="92">
        <f>新业务利率假设!K52</f>
        <v>4.5889999999999995</v>
      </c>
      <c r="AZ53" s="92">
        <f>新业务利率假设!L52</f>
        <v>4.6099500000000013</v>
      </c>
      <c r="BA53" s="92">
        <f>新业务利率假设!M52</f>
        <v>4.6066000000000003</v>
      </c>
      <c r="BB53" s="92">
        <f>新业务利率假设!N52</f>
        <v>4.5804499999999999</v>
      </c>
      <c r="BC53" s="92">
        <f>新业务利率假设!O52</f>
        <v>4.6602499999999996</v>
      </c>
      <c r="BD53" s="92">
        <f>新业务利率假设!P52</f>
        <v>0</v>
      </c>
      <c r="BE53" s="92">
        <f>新业务利率假设!Q52</f>
        <v>0</v>
      </c>
      <c r="BF53" s="92">
        <f>新业务利率假设!R52</f>
        <v>0</v>
      </c>
      <c r="BG53" s="92">
        <f>新业务利率假设!S52</f>
        <v>0</v>
      </c>
      <c r="BH53" s="92">
        <f>新业务利率假设!T52</f>
        <v>0</v>
      </c>
      <c r="BI53" s="92">
        <f>新业务利率假设!U52</f>
        <v>0</v>
      </c>
      <c r="BJ53" s="92">
        <f>新业务利率假设!V52</f>
        <v>0</v>
      </c>
      <c r="BK53" s="92">
        <f>新业务利率假设!W52</f>
        <v>0</v>
      </c>
      <c r="BL53" s="92">
        <f>新业务利率假设!X52</f>
        <v>0</v>
      </c>
      <c r="BM53" s="92">
        <f>新业务利率假设!Y52</f>
        <v>0</v>
      </c>
      <c r="BN53" s="92">
        <f>新业务利率假设!Z52</f>
        <v>0</v>
      </c>
      <c r="BO53" s="92">
        <f>新业务利率假设!AA52</f>
        <v>0</v>
      </c>
      <c r="BP53" s="92">
        <f>新业务利率假设!AB52</f>
        <v>0</v>
      </c>
      <c r="BQ53" s="92">
        <f>新业务利率假设!AC52</f>
        <v>0</v>
      </c>
      <c r="BR53" s="92">
        <f>新业务利率假设!AD52</f>
        <v>0</v>
      </c>
      <c r="BS53" s="92">
        <f>新业务利率假设!AE52</f>
        <v>0</v>
      </c>
      <c r="BT53" s="92">
        <f>新业务利率假设!AF52</f>
        <v>0</v>
      </c>
      <c r="BU53" s="92">
        <f>新业务利率假设!AG52</f>
        <v>0</v>
      </c>
      <c r="BV53" s="92">
        <f>新业务利率假设!AH52</f>
        <v>0</v>
      </c>
      <c r="BW53" s="92">
        <f>新业务利率假设!AI52</f>
        <v>0</v>
      </c>
      <c r="BX53" s="92">
        <f>新业务利率假设!AJ52</f>
        <v>0</v>
      </c>
      <c r="BY53" s="92">
        <f>新业务利率假设!AK52</f>
        <v>0</v>
      </c>
      <c r="BZ53" s="92">
        <f>新业务利率假设!AL52</f>
        <v>0</v>
      </c>
      <c r="CA53" s="92">
        <f>新业务利率假设!AM52</f>
        <v>0</v>
      </c>
      <c r="CB53" s="92">
        <f>新业务利率假设!AN52</f>
        <v>0</v>
      </c>
      <c r="CC53" s="92">
        <f>新业务利率假设!AO52</f>
        <v>0</v>
      </c>
      <c r="CD53" s="92">
        <f>新业务利率假设!AP52</f>
        <v>0</v>
      </c>
      <c r="CF53" s="92">
        <f>B53*AQ53/100/12*0.5</f>
        <v>-2.5842741679213037E-3</v>
      </c>
      <c r="CG53" s="92">
        <f>C53*AR53/100/12*0.5+SUMPRODUCT($B53:B53,$AQ53:AQ53)/100/12</f>
        <v>-5.1685483358426074E-3</v>
      </c>
      <c r="CH53" s="92">
        <f>D53*AS53/100/12*0.5+SUMPRODUCT($B53:C53,$AQ53:AR53)/100/12</f>
        <v>-5.1685483358426074E-3</v>
      </c>
      <c r="CI53" s="92">
        <f>E53*AT53/100/12*0.5+SUMPRODUCT($B53:D53,$AQ53:AS53)/100/12</f>
        <v>-5.1685483358426074E-3</v>
      </c>
      <c r="CJ53" s="92">
        <f>F53*AU53/100/12*0.5+SUMPRODUCT($B53:E53,$AQ53:AT53)/100/12</f>
        <v>-5.1685483358426074E-3</v>
      </c>
      <c r="CK53" s="92">
        <f>G53*AV53/100/12*0.5+SUMPRODUCT($B53:F53,$AQ53:AU53)/100/12</f>
        <v>-5.1685483358426074E-3</v>
      </c>
      <c r="CL53" s="92">
        <f>H53*AW53/100/12*0.5+SUMPRODUCT($B53:G53,$AQ53:AV53)/100/12</f>
        <v>-5.1685483358426074E-3</v>
      </c>
      <c r="CM53" s="92">
        <f>I53*AX53/100/12*0.5+SUMPRODUCT($B53:H53,$AQ53:AW53)/100/12</f>
        <v>-5.1685483358426074E-3</v>
      </c>
      <c r="CN53" s="92">
        <f>J53*AY53/100/12*0.5+SUMPRODUCT($B53:I53,$AQ53:AX53)/100/12</f>
        <v>-5.1685483358426074E-3</v>
      </c>
      <c r="CO53" s="92">
        <f>K53*AZ53/100/12*0.5+SUMPRODUCT($B53:J53,$AQ53:AY53)/100/12</f>
        <v>-5.1685483358426074E-3</v>
      </c>
      <c r="CP53" s="92">
        <f>L53*BA53/100/12*0.5+SUMPRODUCT($B53:K53,$AQ53:AZ53)/100/12</f>
        <v>-5.1685483358426074E-3</v>
      </c>
      <c r="CQ53" s="92">
        <f>M53*BB53/100/12*0.5+SUMPRODUCT($B53:L53,$AQ53:BA53)/100/12</f>
        <v>-5.1685483358426074E-3</v>
      </c>
      <c r="CR53" s="92">
        <f>N53*BC53/100/12*0.5+SUMPRODUCT($B53:M53,$AQ53:BB53)/100/12</f>
        <v>-5.1685483358426074E-3</v>
      </c>
      <c r="CS53" s="92">
        <f>O53*BD53/100/12*0.5+SUMPRODUCT($B53:N53,$AQ53:BC53)/100/12</f>
        <v>-5.1685483358426074E-3</v>
      </c>
      <c r="CT53" s="92">
        <f>P53*BE53/100/12*0.5+SUMPRODUCT($B53:O53,$AQ53:BD53)/100/12</f>
        <v>-5.1685483358426074E-3</v>
      </c>
      <c r="CU53" s="92">
        <f>Q53*BF53/100/12*0.5+SUMPRODUCT($B53:P53,$AQ53:BE53)/100/12</f>
        <v>-5.1685483358426074E-3</v>
      </c>
      <c r="CV53" s="92">
        <f>R53*BG53/100/12*0.5+SUMPRODUCT($B53:Q53,$AQ53:BF53)/100/12</f>
        <v>-5.1685483358426074E-3</v>
      </c>
      <c r="CW53" s="92">
        <f>S53*BH53/100/12*0.5+SUMPRODUCT($B53:R53,$AQ53:BG53)/100/12</f>
        <v>-5.1685483358426074E-3</v>
      </c>
      <c r="CX53" s="92">
        <f>T53*BI53/100/12*0.5+SUMPRODUCT($B53:S53,$AQ53:BH53)/100/12</f>
        <v>-5.1685483358426074E-3</v>
      </c>
      <c r="CY53" s="92">
        <f>U53*BJ53/100/12*0.5+SUMPRODUCT($B53:T53,$AQ53:BI53)/100/12</f>
        <v>-5.1685483358426074E-3</v>
      </c>
      <c r="CZ53" s="92">
        <f>V53*BK53/100/12*0.5+SUMPRODUCT($B53:U53,$AQ53:BJ53)/100/12</f>
        <v>-5.1685483358426074E-3</v>
      </c>
      <c r="DA53" s="92">
        <f>W53*BL53/100/12*0.5+SUMPRODUCT($B53:V53,$AQ53:BK53)/100/12</f>
        <v>-5.1685483358426074E-3</v>
      </c>
      <c r="DB53" s="92">
        <f>X53*BM53/100/12*0.5+SUMPRODUCT($B53:W53,$AQ53:BL53)/100/12</f>
        <v>-5.1685483358426074E-3</v>
      </c>
      <c r="DC53" s="92">
        <f>Y53*BN53/100/12*0.5+SUMPRODUCT($B53:X53,$AQ53:BM53)/100/12</f>
        <v>-5.1685483358426074E-3</v>
      </c>
      <c r="DD53" s="92">
        <f>Z53*BO53/100/12*0.5+SUMPRODUCT($B53:Y53,$AQ53:BN53)/100/12</f>
        <v>-5.1685483358426074E-3</v>
      </c>
      <c r="DE53" s="92">
        <f>AA53*BP53/100/12*0.5+SUMPRODUCT($B53:Z53,$AQ53:BO53)/100/12</f>
        <v>-5.1685483358426074E-3</v>
      </c>
      <c r="DF53" s="92">
        <f>AB53*BQ53/100/12*0.5+SUMPRODUCT($B53:AA53,$AQ53:BP53)/100/12</f>
        <v>-5.1685483358426074E-3</v>
      </c>
      <c r="DG53" s="92">
        <f>AC53*BR53/100/12*0.5+SUMPRODUCT($B53:AB53,$AQ53:BQ53)/100/12</f>
        <v>-5.1685483358426074E-3</v>
      </c>
      <c r="DH53" s="92">
        <f>AD53*BS53/100/12*0.5+SUMPRODUCT($B53:AC53,$AQ53:BR53)/100/12</f>
        <v>-5.1685483358426074E-3</v>
      </c>
      <c r="DI53" s="92">
        <f>AE53*BT53/100/12*0.5+SUMPRODUCT($B53:AD53,$AQ53:BS53)/100/12</f>
        <v>-5.1685483358426074E-3</v>
      </c>
      <c r="DJ53" s="92">
        <f>AF53*BU53/100/12*0.5+SUMPRODUCT($B53:AE53,$AQ53:BT53)/100/12</f>
        <v>-5.1685483358426074E-3</v>
      </c>
      <c r="DK53" s="92">
        <f>AG53*BV53/100/12*0.5+SUMPRODUCT($B53:AF53,$AQ53:BU53)/100/12</f>
        <v>-5.1685483358426074E-3</v>
      </c>
      <c r="DL53" s="92">
        <f>AH53*BW53/100/12*0.5+SUMPRODUCT($B53:AG53,$AQ53:BV53)/100/12</f>
        <v>-5.1685483358426074E-3</v>
      </c>
      <c r="DM53" s="92">
        <f>AI53*BX53/100/12*0.5+SUMPRODUCT($B53:AH53,$AQ53:BW53)/100/12</f>
        <v>-5.1685483358426074E-3</v>
      </c>
      <c r="DN53" s="92">
        <f>AJ53*BY53/100/12*0.5+SUMPRODUCT($B53:AI53,$AQ53:BX53)/100/12</f>
        <v>-5.1685483358426074E-3</v>
      </c>
      <c r="DO53" s="92">
        <f>AK53*BZ53/100/12*0.5+SUMPRODUCT($B53:AJ53,$AQ53:BY53)/100/12</f>
        <v>-5.1685483358426074E-3</v>
      </c>
      <c r="DP53" s="92">
        <f>AL53*CA53/100/12*0.5+SUMPRODUCT($B53:AK53,$AQ53:BZ53)/100/12</f>
        <v>-5.1685483358426074E-3</v>
      </c>
      <c r="DQ53" s="92">
        <f>AM53*CB53/100/12*0.5+SUMPRODUCT($B53:AL53,$AQ53:CA53)/100/12</f>
        <v>-5.1685483358426074E-3</v>
      </c>
      <c r="DR53" s="92">
        <f>AN53*CC53/100/12*0.5+SUMPRODUCT($B53:AM53,$AQ53:CB53)/100/12</f>
        <v>-5.1685483358426074E-3</v>
      </c>
      <c r="DS53" s="92">
        <f>AO53*CD53/100/12*0.5+SUMPRODUCT($B53:AN53,$AQ53:CC53)/100/12</f>
        <v>-5.1685483358426074E-3</v>
      </c>
    </row>
    <row r="54" spans="1:123" ht="16.5">
      <c r="A54" s="54" t="str">
        <f>存量业务到期结构!B53</f>
        <v>长期债券</v>
      </c>
      <c r="B54" s="92">
        <f>业务毛增量_基准情景!C53</f>
        <v>-20.896496920000118</v>
      </c>
      <c r="C54" s="92">
        <f>业务毛增量_基准情景!D53</f>
        <v>0</v>
      </c>
      <c r="D54" s="92">
        <f>业务毛增量_基准情景!E53</f>
        <v>0</v>
      </c>
      <c r="E54" s="92">
        <f>业务毛增量_基准情景!F53</f>
        <v>0</v>
      </c>
      <c r="F54" s="92">
        <f>业务毛增量_基准情景!G53</f>
        <v>-113</v>
      </c>
      <c r="G54" s="92">
        <f>业务毛增量_基准情景!H53</f>
        <v>0</v>
      </c>
      <c r="H54" s="92">
        <f>业务毛增量_基准情景!I53</f>
        <v>150</v>
      </c>
      <c r="I54" s="92">
        <f>业务毛增量_基准情景!J53</f>
        <v>150</v>
      </c>
      <c r="J54" s="92">
        <f>业务毛增量_基准情景!K53</f>
        <v>0</v>
      </c>
      <c r="K54" s="92">
        <f>业务毛增量_基准情景!L53</f>
        <v>0</v>
      </c>
      <c r="L54" s="92">
        <f>业务毛增量_基准情景!M53</f>
        <v>100</v>
      </c>
      <c r="M54" s="92">
        <f>业务毛增量_基准情景!N53</f>
        <v>100</v>
      </c>
      <c r="N54" s="92">
        <f>业务毛增量_基准情景!O53</f>
        <v>0</v>
      </c>
      <c r="O54" s="92">
        <f>业务毛增量_基准情景!P53</f>
        <v>0</v>
      </c>
      <c r="P54" s="92">
        <f>业务毛增量_基准情景!Q53</f>
        <v>0</v>
      </c>
      <c r="Q54" s="92">
        <f>业务毛增量_基准情景!R53</f>
        <v>0</v>
      </c>
      <c r="R54" s="92">
        <f>业务毛增量_基准情景!S53</f>
        <v>0</v>
      </c>
      <c r="S54" s="92">
        <f>业务毛增量_基准情景!T53</f>
        <v>0</v>
      </c>
      <c r="T54" s="92">
        <f>业务毛增量_基准情景!U53</f>
        <v>0</v>
      </c>
      <c r="U54" s="92">
        <f>业务毛增量_基准情景!V53</f>
        <v>0</v>
      </c>
      <c r="V54" s="92">
        <f>业务毛增量_基准情景!W53</f>
        <v>0</v>
      </c>
      <c r="W54" s="92">
        <f>业务毛增量_基准情景!X53</f>
        <v>0</v>
      </c>
      <c r="X54" s="92">
        <f>业务毛增量_基准情景!Y53</f>
        <v>0</v>
      </c>
      <c r="Y54" s="92">
        <f>业务毛增量_基准情景!Z53</f>
        <v>0</v>
      </c>
      <c r="Z54" s="92">
        <f>业务毛增量_基准情景!AA53</f>
        <v>0</v>
      </c>
      <c r="AA54" s="92">
        <f>业务毛增量_基准情景!AB53</f>
        <v>0</v>
      </c>
      <c r="AB54" s="92">
        <f>业务毛增量_基准情景!AC53</f>
        <v>0</v>
      </c>
      <c r="AC54" s="92">
        <f>业务毛增量_基准情景!AD53</f>
        <v>0</v>
      </c>
      <c r="AD54" s="92">
        <f>业务毛增量_基准情景!AE53</f>
        <v>0</v>
      </c>
      <c r="AE54" s="92">
        <f>业务毛增量_基准情景!AF53</f>
        <v>0</v>
      </c>
      <c r="AF54" s="92">
        <f>业务毛增量_基准情景!AG53</f>
        <v>0</v>
      </c>
      <c r="AG54" s="92">
        <f>业务毛增量_基准情景!AH53</f>
        <v>0</v>
      </c>
      <c r="AH54" s="92">
        <f>业务毛增量_基准情景!AI53</f>
        <v>0</v>
      </c>
      <c r="AI54" s="92">
        <f>业务毛增量_基准情景!AJ53</f>
        <v>0</v>
      </c>
      <c r="AJ54" s="92">
        <f>业务毛增量_基准情景!AK53</f>
        <v>0</v>
      </c>
      <c r="AK54" s="92">
        <f>业务毛增量_基准情景!AL53</f>
        <v>0</v>
      </c>
      <c r="AL54" s="92">
        <f>业务毛增量_基准情景!AM53</f>
        <v>0</v>
      </c>
      <c r="AM54" s="92">
        <f>业务毛增量_基准情景!AN53</f>
        <v>0</v>
      </c>
      <c r="AN54" s="92">
        <f>业务毛增量_基准情景!AO53</f>
        <v>0</v>
      </c>
      <c r="AO54" s="92">
        <f>业务毛增量_基准情景!AP53</f>
        <v>0</v>
      </c>
      <c r="AQ54" s="92">
        <f>新业务利率假设!C53</f>
        <v>3.5764000000000005</v>
      </c>
      <c r="AR54" s="92">
        <f>新业务利率假设!D53</f>
        <v>3.6381999999999999</v>
      </c>
      <c r="AS54" s="92">
        <f>新业务利率假设!E53</f>
        <v>3.5929000000000002</v>
      </c>
      <c r="AT54" s="92">
        <f>新业务利率假设!F53</f>
        <v>3.5701499999999995</v>
      </c>
      <c r="AU54" s="92">
        <f>新业务利率假设!G53</f>
        <v>3.5611499999999991</v>
      </c>
      <c r="AV54" s="92">
        <f>新业务利率假设!H53</f>
        <v>3.5676000000000001</v>
      </c>
      <c r="AW54" s="92">
        <f>新业务利率假设!I53</f>
        <v>3.5887499999999997</v>
      </c>
      <c r="AX54" s="92">
        <f>新业务利率假设!J53</f>
        <v>3.6025500000000004</v>
      </c>
      <c r="AY54" s="92">
        <f>新业务利率假设!K53</f>
        <v>3.5889999999999995</v>
      </c>
      <c r="AZ54" s="92">
        <f>新业务利率假设!L53</f>
        <v>3.6099500000000009</v>
      </c>
      <c r="BA54" s="92">
        <f>新业务利率假设!M53</f>
        <v>3.6065999999999998</v>
      </c>
      <c r="BB54" s="92">
        <f>新业务利率假设!N53</f>
        <v>3.5804499999999999</v>
      </c>
      <c r="BC54" s="92">
        <f>新业务利率假设!O53</f>
        <v>3.66025</v>
      </c>
      <c r="BD54" s="92">
        <f>新业务利率假设!P53</f>
        <v>0</v>
      </c>
      <c r="BE54" s="92">
        <f>新业务利率假设!Q53</f>
        <v>0</v>
      </c>
      <c r="BF54" s="92">
        <f>新业务利率假设!R53</f>
        <v>0</v>
      </c>
      <c r="BG54" s="92">
        <f>新业务利率假设!S53</f>
        <v>0</v>
      </c>
      <c r="BH54" s="92">
        <f>新业务利率假设!T53</f>
        <v>0</v>
      </c>
      <c r="BI54" s="92">
        <f>新业务利率假设!U53</f>
        <v>0</v>
      </c>
      <c r="BJ54" s="92">
        <f>新业务利率假设!V53</f>
        <v>0</v>
      </c>
      <c r="BK54" s="92">
        <f>新业务利率假设!W53</f>
        <v>0</v>
      </c>
      <c r="BL54" s="92">
        <f>新业务利率假设!X53</f>
        <v>0</v>
      </c>
      <c r="BM54" s="92">
        <f>新业务利率假设!Y53</f>
        <v>0</v>
      </c>
      <c r="BN54" s="92">
        <f>新业务利率假设!Z53</f>
        <v>0</v>
      </c>
      <c r="BO54" s="92">
        <f>新业务利率假设!AA53</f>
        <v>0</v>
      </c>
      <c r="BP54" s="92">
        <f>新业务利率假设!AB53</f>
        <v>0</v>
      </c>
      <c r="BQ54" s="92">
        <f>新业务利率假设!AC53</f>
        <v>0</v>
      </c>
      <c r="BR54" s="92">
        <f>新业务利率假设!AD53</f>
        <v>0</v>
      </c>
      <c r="BS54" s="92">
        <f>新业务利率假设!AE53</f>
        <v>0</v>
      </c>
      <c r="BT54" s="92">
        <f>新业务利率假设!AF53</f>
        <v>0</v>
      </c>
      <c r="BU54" s="92">
        <f>新业务利率假设!AG53</f>
        <v>0</v>
      </c>
      <c r="BV54" s="92">
        <f>新业务利率假设!AH53</f>
        <v>0</v>
      </c>
      <c r="BW54" s="92">
        <f>新业务利率假设!AI53</f>
        <v>0</v>
      </c>
      <c r="BX54" s="92">
        <f>新业务利率假设!AJ53</f>
        <v>0</v>
      </c>
      <c r="BY54" s="92">
        <f>新业务利率假设!AK53</f>
        <v>0</v>
      </c>
      <c r="BZ54" s="92">
        <f>新业务利率假设!AL53</f>
        <v>0</v>
      </c>
      <c r="CA54" s="92">
        <f>新业务利率假设!AM53</f>
        <v>0</v>
      </c>
      <c r="CB54" s="92">
        <f>新业务利率假设!AN53</f>
        <v>0</v>
      </c>
      <c r="CC54" s="92">
        <f>新业务利率假设!AO53</f>
        <v>0</v>
      </c>
      <c r="CD54" s="92">
        <f>新业务利率假设!AP53</f>
        <v>0</v>
      </c>
      <c r="CF54" s="92">
        <f>B54*AQ54/100/12*0.5</f>
        <v>-3.1139263160286843E-2</v>
      </c>
      <c r="CG54" s="92">
        <f>C54*AR54/100/12*0.5+SUMPRODUCT($B54:B54,$AQ54:AQ54)/100/12</f>
        <v>-6.2278526320573686E-2</v>
      </c>
      <c r="CH54" s="92">
        <f>D54*AS54/100/12*0.5+SUMPRODUCT($B54:C54,$AQ54:AR54)/100/12</f>
        <v>-6.2278526320573686E-2</v>
      </c>
      <c r="CI54" s="92">
        <f>E54*AT54/100/12*0.5+SUMPRODUCT($B54:D54,$AQ54:AS54)/100/12</f>
        <v>-6.2278526320573686E-2</v>
      </c>
      <c r="CJ54" s="92">
        <f>F54*AU54/100/12*0.5+SUMPRODUCT($B54:E54,$AQ54:AT54)/100/12</f>
        <v>-0.22994933882057364</v>
      </c>
      <c r="CK54" s="92">
        <f>G54*AV54/100/12*0.5+SUMPRODUCT($B54:F54,$AQ54:AU54)/100/12</f>
        <v>-0.39762015132057366</v>
      </c>
      <c r="CL54" s="92">
        <f>H54*AW54/100/12*0.5+SUMPRODUCT($B54:G54,$AQ54:AV54)/100/12</f>
        <v>-0.17332327632057368</v>
      </c>
      <c r="CM54" s="92">
        <f>I54*AX54/100/12*0.5+SUMPRODUCT($B54:H54,$AQ54:AW54)/100/12</f>
        <v>0.27613297367942641</v>
      </c>
      <c r="CN54" s="92">
        <f>J54*AY54/100/12*0.5+SUMPRODUCT($B54:I54,$AQ54:AX54)/100/12</f>
        <v>0.5012923486794264</v>
      </c>
      <c r="CO54" s="92">
        <f>K54*AZ54/100/12*0.5+SUMPRODUCT($B54:J54,$AQ54:AY54)/100/12</f>
        <v>0.5012923486794264</v>
      </c>
      <c r="CP54" s="92">
        <f>L54*BA54/100/12*0.5+SUMPRODUCT($B54:K54,$AQ54:AZ54)/100/12</f>
        <v>0.65156734867942645</v>
      </c>
      <c r="CQ54" s="92">
        <f>M54*BB54/100/12*0.5+SUMPRODUCT($B54:L54,$AQ54:BA54)/100/12</f>
        <v>0.95102776534609301</v>
      </c>
      <c r="CR54" s="92">
        <f>N54*BC54/100/12*0.5+SUMPRODUCT($B54:M54,$AQ54:BB54)/100/12</f>
        <v>1.1002131820127599</v>
      </c>
      <c r="CS54" s="92">
        <f>O54*BD54/100/12*0.5+SUMPRODUCT($B54:N54,$AQ54:BC54)/100/12</f>
        <v>1.1002131820127599</v>
      </c>
      <c r="CT54" s="92">
        <f>P54*BE54/100/12*0.5+SUMPRODUCT($B54:O54,$AQ54:BD54)/100/12</f>
        <v>1.1002131820127599</v>
      </c>
      <c r="CU54" s="92">
        <f>Q54*BF54/100/12*0.5+SUMPRODUCT($B54:P54,$AQ54:BE54)/100/12</f>
        <v>1.1002131820127599</v>
      </c>
      <c r="CV54" s="92">
        <f>R54*BG54/100/12*0.5+SUMPRODUCT($B54:Q54,$AQ54:BF54)/100/12</f>
        <v>1.1002131820127599</v>
      </c>
      <c r="CW54" s="92">
        <f>S54*BH54/100/12*0.5+SUMPRODUCT($B54:R54,$AQ54:BG54)/100/12</f>
        <v>1.1002131820127599</v>
      </c>
      <c r="CX54" s="92">
        <f>T54*BI54/100/12*0.5+SUMPRODUCT($B54:S54,$AQ54:BH54)/100/12</f>
        <v>1.1002131820127599</v>
      </c>
      <c r="CY54" s="92">
        <f>U54*BJ54/100/12*0.5+SUMPRODUCT($B54:T54,$AQ54:BI54)/100/12</f>
        <v>1.1002131820127599</v>
      </c>
      <c r="CZ54" s="92">
        <f>V54*BK54/100/12*0.5+SUMPRODUCT($B54:U54,$AQ54:BJ54)/100/12</f>
        <v>1.1002131820127599</v>
      </c>
      <c r="DA54" s="92">
        <f>W54*BL54/100/12*0.5+SUMPRODUCT($B54:V54,$AQ54:BK54)/100/12</f>
        <v>1.1002131820127599</v>
      </c>
      <c r="DB54" s="92">
        <f>X54*BM54/100/12*0.5+SUMPRODUCT($B54:W54,$AQ54:BL54)/100/12</f>
        <v>1.1002131820127599</v>
      </c>
      <c r="DC54" s="92">
        <f>Y54*BN54/100/12*0.5+SUMPRODUCT($B54:X54,$AQ54:BM54)/100/12</f>
        <v>1.1002131820127599</v>
      </c>
      <c r="DD54" s="92">
        <f>Z54*BO54/100/12*0.5+SUMPRODUCT($B54:Y54,$AQ54:BN54)/100/12</f>
        <v>1.1002131820127599</v>
      </c>
      <c r="DE54" s="92">
        <f>AA54*BP54/100/12*0.5+SUMPRODUCT($B54:Z54,$AQ54:BO54)/100/12</f>
        <v>1.1002131820127599</v>
      </c>
      <c r="DF54" s="92">
        <f>AB54*BQ54/100/12*0.5+SUMPRODUCT($B54:AA54,$AQ54:BP54)/100/12</f>
        <v>1.1002131820127599</v>
      </c>
      <c r="DG54" s="92">
        <f>AC54*BR54/100/12*0.5+SUMPRODUCT($B54:AB54,$AQ54:BQ54)/100/12</f>
        <v>1.1002131820127599</v>
      </c>
      <c r="DH54" s="92">
        <f>AD54*BS54/100/12*0.5+SUMPRODUCT($B54:AC54,$AQ54:BR54)/100/12</f>
        <v>1.1002131820127599</v>
      </c>
      <c r="DI54" s="92">
        <f>AE54*BT54/100/12*0.5+SUMPRODUCT($B54:AD54,$AQ54:BS54)/100/12</f>
        <v>1.1002131820127599</v>
      </c>
      <c r="DJ54" s="92">
        <f>AF54*BU54/100/12*0.5+SUMPRODUCT($B54:AE54,$AQ54:BT54)/100/12</f>
        <v>1.1002131820127599</v>
      </c>
      <c r="DK54" s="92">
        <f>AG54*BV54/100/12*0.5+SUMPRODUCT($B54:AF54,$AQ54:BU54)/100/12</f>
        <v>1.1002131820127599</v>
      </c>
      <c r="DL54" s="92">
        <f>AH54*BW54/100/12*0.5+SUMPRODUCT($B54:AG54,$AQ54:BV54)/100/12</f>
        <v>1.1002131820127599</v>
      </c>
      <c r="DM54" s="92">
        <f>AI54*BX54/100/12*0.5+SUMPRODUCT($B54:AH54,$AQ54:BW54)/100/12</f>
        <v>1.1002131820127599</v>
      </c>
      <c r="DN54" s="92">
        <f>AJ54*BY54/100/12*0.5+SUMPRODUCT($B54:AI54,$AQ54:BX54)/100/12</f>
        <v>1.1002131820127599</v>
      </c>
      <c r="DO54" s="92">
        <f>AK54*BZ54/100/12*0.5+SUMPRODUCT($B54:AJ54,$AQ54:BY54)/100/12</f>
        <v>1.1002131820127599</v>
      </c>
      <c r="DP54" s="92">
        <f>AL54*CA54/100/12*0.5+SUMPRODUCT($B54:AK54,$AQ54:BZ54)/100/12</f>
        <v>1.1002131820127599</v>
      </c>
      <c r="DQ54" s="92">
        <f>AM54*CB54/100/12*0.5+SUMPRODUCT($B54:AL54,$AQ54:CA54)/100/12</f>
        <v>1.1002131820127599</v>
      </c>
      <c r="DR54" s="92">
        <f>AN54*CC54/100/12*0.5+SUMPRODUCT($B54:AM54,$AQ54:CB54)/100/12</f>
        <v>1.1002131820127599</v>
      </c>
      <c r="DS54" s="92">
        <f>AO54*CD54/100/12*0.5+SUMPRODUCT($B54:AN54,$AQ54:CC54)/100/12</f>
        <v>1.1002131820127599</v>
      </c>
    </row>
    <row r="55" spans="1:123" ht="16.5">
      <c r="A55" s="54" t="str">
        <f>存量业务到期结构!B54</f>
        <v>同业存单</v>
      </c>
      <c r="B55" s="92">
        <f>业务毛增量_基准情景!C54</f>
        <v>8.9025858180999364</v>
      </c>
      <c r="C55" s="92">
        <f>业务毛增量_基准情景!D54</f>
        <v>124.4</v>
      </c>
      <c r="D55" s="92">
        <f>业务毛增量_基准情景!E54</f>
        <v>427.3</v>
      </c>
      <c r="E55" s="92">
        <f>业务毛增量_基准情景!F54</f>
        <v>275</v>
      </c>
      <c r="F55" s="92">
        <f>业务毛增量_基准情景!G54</f>
        <v>659.9</v>
      </c>
      <c r="G55" s="92">
        <f>业务毛增量_基准情景!H54</f>
        <v>311.8</v>
      </c>
      <c r="H55" s="92">
        <f>业务毛增量_基准情景!I54</f>
        <v>141.5</v>
      </c>
      <c r="I55" s="92">
        <f>业务毛增量_基准情景!J54</f>
        <v>15.800000000000011</v>
      </c>
      <c r="J55" s="92">
        <f>业务毛增量_基准情景!K54</f>
        <v>380.1</v>
      </c>
      <c r="K55" s="92">
        <f>业务毛增量_基准情景!L54</f>
        <v>-24.1</v>
      </c>
      <c r="L55" s="92">
        <f>业务毛增量_基准情景!M54</f>
        <v>75.2</v>
      </c>
      <c r="M55" s="92">
        <f>业务毛增量_基准情景!N54</f>
        <v>183.8</v>
      </c>
      <c r="N55" s="92">
        <f>业务毛增量_基准情景!O54</f>
        <v>100</v>
      </c>
      <c r="O55" s="92">
        <f>业务毛增量_基准情景!P54</f>
        <v>0</v>
      </c>
      <c r="P55" s="92">
        <f>业务毛增量_基准情景!Q54</f>
        <v>0</v>
      </c>
      <c r="Q55" s="92">
        <f>业务毛增量_基准情景!R54</f>
        <v>0</v>
      </c>
      <c r="R55" s="92">
        <f>业务毛增量_基准情景!S54</f>
        <v>0</v>
      </c>
      <c r="S55" s="92">
        <f>业务毛增量_基准情景!T54</f>
        <v>0</v>
      </c>
      <c r="T55" s="92">
        <f>业务毛增量_基准情景!U54</f>
        <v>0</v>
      </c>
      <c r="U55" s="92">
        <f>业务毛增量_基准情景!V54</f>
        <v>0</v>
      </c>
      <c r="V55" s="92">
        <f>业务毛增量_基准情景!W54</f>
        <v>0</v>
      </c>
      <c r="W55" s="92">
        <f>业务毛增量_基准情景!X54</f>
        <v>0</v>
      </c>
      <c r="X55" s="92">
        <f>业务毛增量_基准情景!Y54</f>
        <v>0</v>
      </c>
      <c r="Y55" s="92">
        <f>业务毛增量_基准情景!Z54</f>
        <v>0</v>
      </c>
      <c r="Z55" s="92">
        <f>业务毛增量_基准情景!AA54</f>
        <v>0</v>
      </c>
      <c r="AA55" s="92">
        <f>业务毛增量_基准情景!AB54</f>
        <v>0</v>
      </c>
      <c r="AB55" s="92">
        <f>业务毛增量_基准情景!AC54</f>
        <v>0</v>
      </c>
      <c r="AC55" s="92">
        <f>业务毛增量_基准情景!AD54</f>
        <v>0</v>
      </c>
      <c r="AD55" s="92">
        <f>业务毛增量_基准情景!AE54</f>
        <v>0</v>
      </c>
      <c r="AE55" s="92">
        <f>业务毛增量_基准情景!AF54</f>
        <v>0</v>
      </c>
      <c r="AF55" s="92">
        <f>业务毛增量_基准情景!AG54</f>
        <v>0</v>
      </c>
      <c r="AG55" s="92">
        <f>业务毛增量_基准情景!AH54</f>
        <v>0</v>
      </c>
      <c r="AH55" s="92">
        <f>业务毛增量_基准情景!AI54</f>
        <v>0</v>
      </c>
      <c r="AI55" s="92">
        <f>业务毛增量_基准情景!AJ54</f>
        <v>0</v>
      </c>
      <c r="AJ55" s="92">
        <f>业务毛增量_基准情景!AK54</f>
        <v>0</v>
      </c>
      <c r="AK55" s="92">
        <f>业务毛增量_基准情景!AL54</f>
        <v>0</v>
      </c>
      <c r="AL55" s="92">
        <f>业务毛增量_基准情景!AM54</f>
        <v>0</v>
      </c>
      <c r="AM55" s="92">
        <f>业务毛增量_基准情景!AN54</f>
        <v>0</v>
      </c>
      <c r="AN55" s="92">
        <f>业务毛增量_基准情景!AO54</f>
        <v>0</v>
      </c>
      <c r="AO55" s="92">
        <f>业务毛增量_基准情景!AP54</f>
        <v>0</v>
      </c>
      <c r="AQ55" s="92">
        <f>新业务利率假设!C54</f>
        <v>3.5999999999999996</v>
      </c>
      <c r="AR55" s="92">
        <f>新业务利率假设!D54</f>
        <v>3.5999999999999996</v>
      </c>
      <c r="AS55" s="92">
        <f>新业务利率假设!E54</f>
        <v>3.5999999999999996</v>
      </c>
      <c r="AT55" s="92">
        <f>新业务利率假设!F54</f>
        <v>3.5999999999999996</v>
      </c>
      <c r="AU55" s="92">
        <f>新业务利率假设!G54</f>
        <v>3.5999999999999996</v>
      </c>
      <c r="AV55" s="92">
        <f>新业务利率假设!H54</f>
        <v>3.5999999999999996</v>
      </c>
      <c r="AW55" s="92">
        <f>新业务利率假设!I54</f>
        <v>3.5999999999999996</v>
      </c>
      <c r="AX55" s="92">
        <f>新业务利率假设!J54</f>
        <v>3.5999999999999996</v>
      </c>
      <c r="AY55" s="92">
        <f>新业务利率假设!K54</f>
        <v>3.5999999999999996</v>
      </c>
      <c r="AZ55" s="92">
        <f>新业务利率假设!L54</f>
        <v>3.5999999999999996</v>
      </c>
      <c r="BA55" s="92">
        <f>新业务利率假设!M54</f>
        <v>3.5999999999999996</v>
      </c>
      <c r="BB55" s="92">
        <f>新业务利率假设!N54</f>
        <v>3.5999999999999996</v>
      </c>
      <c r="BC55" s="92">
        <f>新业务利率假设!O54</f>
        <v>3.5999999999999996</v>
      </c>
      <c r="BD55" s="92">
        <f>新业务利率假设!P54</f>
        <v>0</v>
      </c>
      <c r="BE55" s="92">
        <f>新业务利率假设!Q54</f>
        <v>0</v>
      </c>
      <c r="BF55" s="92">
        <f>新业务利率假设!R54</f>
        <v>0</v>
      </c>
      <c r="BG55" s="92">
        <f>新业务利率假设!S54</f>
        <v>0</v>
      </c>
      <c r="BH55" s="92">
        <f>新业务利率假设!T54</f>
        <v>0</v>
      </c>
      <c r="BI55" s="92">
        <f>新业务利率假设!U54</f>
        <v>0</v>
      </c>
      <c r="BJ55" s="92">
        <f>新业务利率假设!V54</f>
        <v>0</v>
      </c>
      <c r="BK55" s="92">
        <f>新业务利率假设!W54</f>
        <v>0</v>
      </c>
      <c r="BL55" s="92">
        <f>新业务利率假设!X54</f>
        <v>0</v>
      </c>
      <c r="BM55" s="92">
        <f>新业务利率假设!Y54</f>
        <v>0</v>
      </c>
      <c r="BN55" s="92">
        <f>新业务利率假设!Z54</f>
        <v>0</v>
      </c>
      <c r="BO55" s="92">
        <f>新业务利率假设!AA54</f>
        <v>0</v>
      </c>
      <c r="BP55" s="92">
        <f>新业务利率假设!AB54</f>
        <v>0</v>
      </c>
      <c r="BQ55" s="92">
        <f>新业务利率假设!AC54</f>
        <v>0</v>
      </c>
      <c r="BR55" s="92">
        <f>新业务利率假设!AD54</f>
        <v>0</v>
      </c>
      <c r="BS55" s="92">
        <f>新业务利率假设!AE54</f>
        <v>0</v>
      </c>
      <c r="BT55" s="92">
        <f>新业务利率假设!AF54</f>
        <v>0</v>
      </c>
      <c r="BU55" s="92">
        <f>新业务利率假设!AG54</f>
        <v>0</v>
      </c>
      <c r="BV55" s="92">
        <f>新业务利率假设!AH54</f>
        <v>0</v>
      </c>
      <c r="BW55" s="92">
        <f>新业务利率假设!AI54</f>
        <v>0</v>
      </c>
      <c r="BX55" s="92">
        <f>新业务利率假设!AJ54</f>
        <v>0</v>
      </c>
      <c r="BY55" s="92">
        <f>新业务利率假设!AK54</f>
        <v>0</v>
      </c>
      <c r="BZ55" s="92">
        <f>新业务利率假设!AL54</f>
        <v>0</v>
      </c>
      <c r="CA55" s="92">
        <f>新业务利率假设!AM54</f>
        <v>0</v>
      </c>
      <c r="CB55" s="92">
        <f>新业务利率假设!AN54</f>
        <v>0</v>
      </c>
      <c r="CC55" s="92">
        <f>新业务利率假设!AO54</f>
        <v>0</v>
      </c>
      <c r="CD55" s="92">
        <f>新业务利率假设!AP54</f>
        <v>0</v>
      </c>
      <c r="CF55" s="92">
        <f>B55*AQ55/100/12*0.5</f>
        <v>1.3353878727149902E-2</v>
      </c>
      <c r="CG55" s="92">
        <f>C55*AR55/100/12*0.5+SUMPRODUCT($B55:B55,$AQ55:AQ55)/100/12</f>
        <v>0.21330775745429981</v>
      </c>
      <c r="CH55" s="92">
        <f>D55*AS55/100/12*0.5+SUMPRODUCT($B55:C55,$AQ55:AR55)/100/12</f>
        <v>1.0408577574542999</v>
      </c>
      <c r="CI55" s="92">
        <f>E55*AT55/100/12*0.5+SUMPRODUCT($B55:D55,$AQ55:AS55)/100/12</f>
        <v>2.0943077574542994</v>
      </c>
      <c r="CJ55" s="92">
        <f>F55*AU55/100/12*0.5+SUMPRODUCT($B55:E55,$AQ55:AT55)/100/12</f>
        <v>3.4966577574543001</v>
      </c>
      <c r="CK55" s="92">
        <f>G55*AV55/100/12*0.5+SUMPRODUCT($B55:F55,$AQ55:AU55)/100/12</f>
        <v>4.9542077574542995</v>
      </c>
      <c r="CL55" s="92">
        <f>H55*AW55/100/12*0.5+SUMPRODUCT($B55:G55,$AQ55:AV55)/100/12</f>
        <v>5.6341577574542994</v>
      </c>
      <c r="CM55" s="92">
        <f>I55*AX55/100/12*0.5+SUMPRODUCT($B55:H55,$AQ55:AW55)/100/12</f>
        <v>5.8701077574542984</v>
      </c>
      <c r="CN55" s="92">
        <f>J55*AY55/100/12*0.5+SUMPRODUCT($B55:I55,$AQ55:AX55)/100/12</f>
        <v>6.4639577574542981</v>
      </c>
      <c r="CO55" s="92">
        <f>K55*AZ55/100/12*0.5+SUMPRODUCT($B55:J55,$AQ55:AY55)/100/12</f>
        <v>6.9979577574542979</v>
      </c>
      <c r="CP55" s="92">
        <f>L55*BA55/100/12*0.5+SUMPRODUCT($B55:K55,$AQ55:AZ55)/100/12</f>
        <v>7.0746077574542987</v>
      </c>
      <c r="CQ55" s="92">
        <f>M55*BB55/100/12*0.5+SUMPRODUCT($B55:L55,$AQ55:BA55)/100/12</f>
        <v>7.4631077574542974</v>
      </c>
      <c r="CR55" s="92">
        <f>N55*BC55/100/12*0.5+SUMPRODUCT($B55:M55,$AQ55:BB55)/100/12</f>
        <v>7.8888077574542992</v>
      </c>
      <c r="CS55" s="92">
        <f>O55*BD55/100/12*0.5+SUMPRODUCT($B55:N55,$AQ55:BC55)/100/12</f>
        <v>8.0388077574542987</v>
      </c>
      <c r="CT55" s="92">
        <f>P55*BE55/100/12*0.5+SUMPRODUCT($B55:O55,$AQ55:BD55)/100/12</f>
        <v>8.0388077574542987</v>
      </c>
      <c r="CU55" s="92">
        <f>Q55*BF55/100/12*0.5+SUMPRODUCT($B55:P55,$AQ55:BE55)/100/12</f>
        <v>8.0388077574542987</v>
      </c>
      <c r="CV55" s="92">
        <f>R55*BG55/100/12*0.5+SUMPRODUCT($B55:Q55,$AQ55:BF55)/100/12</f>
        <v>8.0388077574542987</v>
      </c>
      <c r="CW55" s="92">
        <f>S55*BH55/100/12*0.5+SUMPRODUCT($B55:R55,$AQ55:BG55)/100/12</f>
        <v>8.0388077574542987</v>
      </c>
      <c r="CX55" s="92">
        <f>T55*BI55/100/12*0.5+SUMPRODUCT($B55:S55,$AQ55:BH55)/100/12</f>
        <v>8.0388077574542987</v>
      </c>
      <c r="CY55" s="92">
        <f>U55*BJ55/100/12*0.5+SUMPRODUCT($B55:T55,$AQ55:BI55)/100/12</f>
        <v>8.0388077574542987</v>
      </c>
      <c r="CZ55" s="92">
        <f>V55*BK55/100/12*0.5+SUMPRODUCT($B55:U55,$AQ55:BJ55)/100/12</f>
        <v>8.0388077574542987</v>
      </c>
      <c r="DA55" s="92">
        <f>W55*BL55/100/12*0.5+SUMPRODUCT($B55:V55,$AQ55:BK55)/100/12</f>
        <v>8.0388077574542987</v>
      </c>
      <c r="DB55" s="92">
        <f>X55*BM55/100/12*0.5+SUMPRODUCT($B55:W55,$AQ55:BL55)/100/12</f>
        <v>8.0388077574542987</v>
      </c>
      <c r="DC55" s="92">
        <f>Y55*BN55/100/12*0.5+SUMPRODUCT($B55:X55,$AQ55:BM55)/100/12</f>
        <v>8.0388077574542987</v>
      </c>
      <c r="DD55" s="92">
        <f>Z55*BO55/100/12*0.5+SUMPRODUCT($B55:Y55,$AQ55:BN55)/100/12</f>
        <v>8.0388077574542987</v>
      </c>
      <c r="DE55" s="92">
        <f>AA55*BP55/100/12*0.5+SUMPRODUCT($B55:Z55,$AQ55:BO55)/100/12</f>
        <v>8.0388077574542987</v>
      </c>
      <c r="DF55" s="92">
        <f>AB55*BQ55/100/12*0.5+SUMPRODUCT($B55:AA55,$AQ55:BP55)/100/12</f>
        <v>8.0388077574542987</v>
      </c>
      <c r="DG55" s="92">
        <f>AC55*BR55/100/12*0.5+SUMPRODUCT($B55:AB55,$AQ55:BQ55)/100/12</f>
        <v>8.0388077574542987</v>
      </c>
      <c r="DH55" s="92">
        <f>AD55*BS55/100/12*0.5+SUMPRODUCT($B55:AC55,$AQ55:BR55)/100/12</f>
        <v>8.0388077574542987</v>
      </c>
      <c r="DI55" s="92">
        <f>AE55*BT55/100/12*0.5+SUMPRODUCT($B55:AD55,$AQ55:BS55)/100/12</f>
        <v>8.0388077574542987</v>
      </c>
      <c r="DJ55" s="92">
        <f>AF55*BU55/100/12*0.5+SUMPRODUCT($B55:AE55,$AQ55:BT55)/100/12</f>
        <v>8.0388077574542987</v>
      </c>
      <c r="DK55" s="92">
        <f>AG55*BV55/100/12*0.5+SUMPRODUCT($B55:AF55,$AQ55:BU55)/100/12</f>
        <v>8.0388077574542987</v>
      </c>
      <c r="DL55" s="92">
        <f>AH55*BW55/100/12*0.5+SUMPRODUCT($B55:AG55,$AQ55:BV55)/100/12</f>
        <v>8.0388077574542987</v>
      </c>
      <c r="DM55" s="92">
        <f>AI55*BX55/100/12*0.5+SUMPRODUCT($B55:AH55,$AQ55:BW55)/100/12</f>
        <v>8.0388077574542987</v>
      </c>
      <c r="DN55" s="92">
        <f>AJ55*BY55/100/12*0.5+SUMPRODUCT($B55:AI55,$AQ55:BX55)/100/12</f>
        <v>8.0388077574542987</v>
      </c>
      <c r="DO55" s="92">
        <f>AK55*BZ55/100/12*0.5+SUMPRODUCT($B55:AJ55,$AQ55:BY55)/100/12</f>
        <v>8.0388077574542987</v>
      </c>
      <c r="DP55" s="92">
        <f>AL55*CA55/100/12*0.5+SUMPRODUCT($B55:AK55,$AQ55:BZ55)/100/12</f>
        <v>8.0388077574542987</v>
      </c>
      <c r="DQ55" s="92">
        <f>AM55*CB55/100/12*0.5+SUMPRODUCT($B55:AL55,$AQ55:CA55)/100/12</f>
        <v>8.0388077574542987</v>
      </c>
      <c r="DR55" s="92">
        <f>AN55*CC55/100/12*0.5+SUMPRODUCT($B55:AM55,$AQ55:CB55)/100/12</f>
        <v>8.0388077574542987</v>
      </c>
      <c r="DS55" s="92">
        <f>AO55*CD55/100/12*0.5+SUMPRODUCT($B55:AN55,$AQ55:CC55)/100/12</f>
        <v>8.0388077574542987</v>
      </c>
    </row>
    <row r="56" spans="1:123" ht="15">
      <c r="A56" s="140" t="str">
        <f>存量业务到期结构!B55</f>
        <v>向央行借款</v>
      </c>
      <c r="B56" s="92">
        <f>业务毛增量_基准情景!C55</f>
        <v>278.81571157510007</v>
      </c>
      <c r="C56" s="92">
        <f>业务毛增量_基准情景!D55</f>
        <v>398.24266144009999</v>
      </c>
      <c r="D56" s="92">
        <f>业务毛增量_基准情景!E55</f>
        <v>401.35538421690001</v>
      </c>
      <c r="E56" s="92">
        <f>业务毛增量_基准情景!F55</f>
        <v>496.25731542629995</v>
      </c>
      <c r="F56" s="92">
        <f>业务毛增量_基准情景!G55</f>
        <v>219.4181115092</v>
      </c>
      <c r="G56" s="92">
        <f>业务毛增量_基准情景!H55</f>
        <v>86.3036901105</v>
      </c>
      <c r="H56" s="92">
        <f>业务毛增量_基准情景!I55</f>
        <v>450</v>
      </c>
      <c r="I56" s="92">
        <f>业务毛增量_基准情景!J55</f>
        <v>-150</v>
      </c>
      <c r="J56" s="92">
        <f>业务毛增量_基准情景!K55</f>
        <v>250</v>
      </c>
      <c r="K56" s="92">
        <f>业务毛增量_基准情景!L55</f>
        <v>280</v>
      </c>
      <c r="L56" s="92">
        <f>业务毛增量_基准情景!M55</f>
        <v>0</v>
      </c>
      <c r="M56" s="92">
        <f>业务毛增量_基准情景!N55</f>
        <v>245</v>
      </c>
      <c r="N56" s="92">
        <f>业务毛增量_基准情景!O55</f>
        <v>0</v>
      </c>
      <c r="O56" s="92">
        <f>业务毛增量_基准情景!P55</f>
        <v>0</v>
      </c>
      <c r="P56" s="92">
        <f>业务毛增量_基准情景!Q55</f>
        <v>0</v>
      </c>
      <c r="Q56" s="92">
        <f>业务毛增量_基准情景!R55</f>
        <v>0</v>
      </c>
      <c r="R56" s="92">
        <f>业务毛增量_基准情景!S55</f>
        <v>0</v>
      </c>
      <c r="S56" s="92">
        <f>业务毛增量_基准情景!T55</f>
        <v>0</v>
      </c>
      <c r="T56" s="92">
        <f>业务毛增量_基准情景!U55</f>
        <v>0</v>
      </c>
      <c r="U56" s="92">
        <f>业务毛增量_基准情景!V55</f>
        <v>0</v>
      </c>
      <c r="V56" s="92">
        <f>业务毛增量_基准情景!W55</f>
        <v>0</v>
      </c>
      <c r="W56" s="92">
        <f>业务毛增量_基准情景!X55</f>
        <v>0</v>
      </c>
      <c r="X56" s="92">
        <f>业务毛增量_基准情景!Y55</f>
        <v>0</v>
      </c>
      <c r="Y56" s="92">
        <f>业务毛增量_基准情景!Z55</f>
        <v>0</v>
      </c>
      <c r="Z56" s="92">
        <f>业务毛增量_基准情景!AA55</f>
        <v>0</v>
      </c>
      <c r="AA56" s="92">
        <f>业务毛增量_基准情景!AB55</f>
        <v>0</v>
      </c>
      <c r="AB56" s="92">
        <f>业务毛增量_基准情景!AC55</f>
        <v>0</v>
      </c>
      <c r="AC56" s="92">
        <f>业务毛增量_基准情景!AD55</f>
        <v>0</v>
      </c>
      <c r="AD56" s="92">
        <f>业务毛增量_基准情景!AE55</f>
        <v>0</v>
      </c>
      <c r="AE56" s="92">
        <f>业务毛增量_基准情景!AF55</f>
        <v>0</v>
      </c>
      <c r="AF56" s="92">
        <f>业务毛增量_基准情景!AG55</f>
        <v>0</v>
      </c>
      <c r="AG56" s="92">
        <f>业务毛增量_基准情景!AH55</f>
        <v>0</v>
      </c>
      <c r="AH56" s="92">
        <f>业务毛增量_基准情景!AI55</f>
        <v>0</v>
      </c>
      <c r="AI56" s="92">
        <f>业务毛增量_基准情景!AJ55</f>
        <v>0</v>
      </c>
      <c r="AJ56" s="92">
        <f>业务毛增量_基准情景!AK55</f>
        <v>0</v>
      </c>
      <c r="AK56" s="92">
        <f>业务毛增量_基准情景!AL55</f>
        <v>0</v>
      </c>
      <c r="AL56" s="92">
        <f>业务毛增量_基准情景!AM55</f>
        <v>0</v>
      </c>
      <c r="AM56" s="92">
        <f>业务毛增量_基准情景!AN55</f>
        <v>0</v>
      </c>
      <c r="AN56" s="92">
        <f>业务毛增量_基准情景!AO55</f>
        <v>0</v>
      </c>
      <c r="AO56" s="92">
        <f>业务毛增量_基准情景!AP55</f>
        <v>0</v>
      </c>
      <c r="AQ56" s="92">
        <f>新业务利率假设!C55</f>
        <v>3.2</v>
      </c>
      <c r="AR56" s="92">
        <f>新业务利率假设!D55</f>
        <v>3.2</v>
      </c>
      <c r="AS56" s="92">
        <f>新业务利率假设!E55</f>
        <v>3.2</v>
      </c>
      <c r="AT56" s="92">
        <f>新业务利率假设!F55</f>
        <v>3.2</v>
      </c>
      <c r="AU56" s="92">
        <f>新业务利率假设!G55</f>
        <v>3.2</v>
      </c>
      <c r="AV56" s="92">
        <f>新业务利率假设!H55</f>
        <v>3.2</v>
      </c>
      <c r="AW56" s="92">
        <f>新业务利率假设!I55</f>
        <v>3.2</v>
      </c>
      <c r="AX56" s="92">
        <f>新业务利率假设!J55</f>
        <v>3.2</v>
      </c>
      <c r="AY56" s="92">
        <f>新业务利率假设!K55</f>
        <v>3.2</v>
      </c>
      <c r="AZ56" s="92">
        <f>新业务利率假设!L55</f>
        <v>3.2</v>
      </c>
      <c r="BA56" s="92">
        <f>新业务利率假设!M55</f>
        <v>3.2</v>
      </c>
      <c r="BB56" s="92">
        <f>新业务利率假设!N55</f>
        <v>3.2</v>
      </c>
      <c r="BC56" s="92">
        <f>新业务利率假设!O55</f>
        <v>3.2</v>
      </c>
      <c r="BD56" s="92">
        <f>新业务利率假设!P55</f>
        <v>0</v>
      </c>
      <c r="BE56" s="92">
        <f>新业务利率假设!Q55</f>
        <v>0</v>
      </c>
      <c r="BF56" s="92">
        <f>新业务利率假设!R55</f>
        <v>0</v>
      </c>
      <c r="BG56" s="92">
        <f>新业务利率假设!S55</f>
        <v>0</v>
      </c>
      <c r="BH56" s="92">
        <f>新业务利率假设!T55</f>
        <v>0</v>
      </c>
      <c r="BI56" s="92">
        <f>新业务利率假设!U55</f>
        <v>0</v>
      </c>
      <c r="BJ56" s="92">
        <f>新业务利率假设!V55</f>
        <v>0</v>
      </c>
      <c r="BK56" s="92">
        <f>新业务利率假设!W55</f>
        <v>0</v>
      </c>
      <c r="BL56" s="92">
        <f>新业务利率假设!X55</f>
        <v>0</v>
      </c>
      <c r="BM56" s="92">
        <f>新业务利率假设!Y55</f>
        <v>0</v>
      </c>
      <c r="BN56" s="92">
        <f>新业务利率假设!Z55</f>
        <v>0</v>
      </c>
      <c r="BO56" s="92">
        <f>新业务利率假设!AA55</f>
        <v>0</v>
      </c>
      <c r="BP56" s="92">
        <f>新业务利率假设!AB55</f>
        <v>0</v>
      </c>
      <c r="BQ56" s="92">
        <f>新业务利率假设!AC55</f>
        <v>0</v>
      </c>
      <c r="BR56" s="92">
        <f>新业务利率假设!AD55</f>
        <v>0</v>
      </c>
      <c r="BS56" s="92">
        <f>新业务利率假设!AE55</f>
        <v>0</v>
      </c>
      <c r="BT56" s="92">
        <f>新业务利率假设!AF55</f>
        <v>0</v>
      </c>
      <c r="BU56" s="92">
        <f>新业务利率假设!AG55</f>
        <v>0</v>
      </c>
      <c r="BV56" s="92">
        <f>新业务利率假设!AH55</f>
        <v>0</v>
      </c>
      <c r="BW56" s="92">
        <f>新业务利率假设!AI55</f>
        <v>0</v>
      </c>
      <c r="BX56" s="92">
        <f>新业务利率假设!AJ55</f>
        <v>0</v>
      </c>
      <c r="BY56" s="92">
        <f>新业务利率假设!AK55</f>
        <v>0</v>
      </c>
      <c r="BZ56" s="92">
        <f>新业务利率假设!AL55</f>
        <v>0</v>
      </c>
      <c r="CA56" s="92">
        <f>新业务利率假设!AM55</f>
        <v>0</v>
      </c>
      <c r="CB56" s="92">
        <f>新业务利率假设!AN55</f>
        <v>0</v>
      </c>
      <c r="CC56" s="92">
        <f>新业务利率假设!AO55</f>
        <v>0</v>
      </c>
      <c r="CD56" s="92">
        <f>新业务利率假设!AP55</f>
        <v>0</v>
      </c>
      <c r="CF56" s="92">
        <f>B56*AQ56/100/12*0.5</f>
        <v>0.37175428210013345</v>
      </c>
      <c r="CG56" s="92">
        <f>C56*AR56/100/12*0.5+SUMPRODUCT($B56:B56,$AQ56:AQ56)/100/12</f>
        <v>1.2744987794537335</v>
      </c>
      <c r="CH56" s="92">
        <f>D56*AS56/100/12*0.5+SUMPRODUCT($B56:C56,$AQ56:AR56)/100/12</f>
        <v>2.3406295069964003</v>
      </c>
      <c r="CI56" s="92">
        <f>E56*AT56/100/12*0.5+SUMPRODUCT($B56:D56,$AQ56:AS56)/100/12</f>
        <v>3.537446439854</v>
      </c>
      <c r="CJ56" s="92">
        <f>F56*AU56/100/12*0.5+SUMPRODUCT($B56:E56,$AQ56:AT56)/100/12</f>
        <v>4.491680342434667</v>
      </c>
      <c r="CK56" s="92">
        <f>G56*AV56/100/12*0.5+SUMPRODUCT($B56:F56,$AQ56:AU56)/100/12</f>
        <v>4.8993094112609343</v>
      </c>
      <c r="CL56" s="92">
        <f>H56*AW56/100/12*0.5+SUMPRODUCT($B56:G56,$AQ56:AV56)/100/12</f>
        <v>5.6143809980749326</v>
      </c>
      <c r="CM56" s="92">
        <f>I56*AX56/100/12*0.5+SUMPRODUCT($B56:H56,$AQ56:AW56)/100/12</f>
        <v>6.014380998074933</v>
      </c>
      <c r="CN56" s="92">
        <f>J56*AY56/100/12*0.5+SUMPRODUCT($B56:I56,$AQ56:AX56)/100/12</f>
        <v>6.1477143314082667</v>
      </c>
      <c r="CO56" s="92">
        <f>K56*AZ56/100/12*0.5+SUMPRODUCT($B56:J56,$AQ56:AY56)/100/12</f>
        <v>6.8543809980749328</v>
      </c>
      <c r="CP56" s="92">
        <f>L56*BA56/100/12*0.5+SUMPRODUCT($B56:K56,$AQ56:AZ56)/100/12</f>
        <v>7.2277143314082659</v>
      </c>
      <c r="CQ56" s="92">
        <f>M56*BB56/100/12*0.5+SUMPRODUCT($B56:L56,$AQ56:BA56)/100/12</f>
        <v>7.554380998074933</v>
      </c>
      <c r="CR56" s="92">
        <f>N56*BC56/100/12*0.5+SUMPRODUCT($B56:M56,$AQ56:BB56)/100/12</f>
        <v>7.8810476647416001</v>
      </c>
      <c r="CS56" s="92">
        <f>O56*BD56/100/12*0.5+SUMPRODUCT($B56:N56,$AQ56:BC56)/100/12</f>
        <v>7.8810476647416001</v>
      </c>
      <c r="CT56" s="92">
        <f>P56*BE56/100/12*0.5+SUMPRODUCT($B56:O56,$AQ56:BD56)/100/12</f>
        <v>7.8810476647416001</v>
      </c>
      <c r="CU56" s="92">
        <f>Q56*BF56/100/12*0.5+SUMPRODUCT($B56:P56,$AQ56:BE56)/100/12</f>
        <v>7.8810476647416001</v>
      </c>
      <c r="CV56" s="92">
        <f>R56*BG56/100/12*0.5+SUMPRODUCT($B56:Q56,$AQ56:BF56)/100/12</f>
        <v>7.8810476647416001</v>
      </c>
      <c r="CW56" s="92">
        <f>S56*BH56/100/12*0.5+SUMPRODUCT($B56:R56,$AQ56:BG56)/100/12</f>
        <v>7.8810476647416001</v>
      </c>
      <c r="CX56" s="92">
        <f>T56*BI56/100/12*0.5+SUMPRODUCT($B56:S56,$AQ56:BH56)/100/12</f>
        <v>7.8810476647416001</v>
      </c>
      <c r="CY56" s="92">
        <f>U56*BJ56/100/12*0.5+SUMPRODUCT($B56:T56,$AQ56:BI56)/100/12</f>
        <v>7.8810476647416001</v>
      </c>
      <c r="CZ56" s="92">
        <f>V56*BK56/100/12*0.5+SUMPRODUCT($B56:U56,$AQ56:BJ56)/100/12</f>
        <v>7.8810476647416001</v>
      </c>
      <c r="DA56" s="92">
        <f>W56*BL56/100/12*0.5+SUMPRODUCT($B56:V56,$AQ56:BK56)/100/12</f>
        <v>7.8810476647416001</v>
      </c>
      <c r="DB56" s="92">
        <f>X56*BM56/100/12*0.5+SUMPRODUCT($B56:W56,$AQ56:BL56)/100/12</f>
        <v>7.8810476647416001</v>
      </c>
      <c r="DC56" s="92">
        <f>Y56*BN56/100/12*0.5+SUMPRODUCT($B56:X56,$AQ56:BM56)/100/12</f>
        <v>7.8810476647416001</v>
      </c>
      <c r="DD56" s="92">
        <f>Z56*BO56/100/12*0.5+SUMPRODUCT($B56:Y56,$AQ56:BN56)/100/12</f>
        <v>7.8810476647416001</v>
      </c>
      <c r="DE56" s="92">
        <f>AA56*BP56/100/12*0.5+SUMPRODUCT($B56:Z56,$AQ56:BO56)/100/12</f>
        <v>7.8810476647416001</v>
      </c>
      <c r="DF56" s="92">
        <f>AB56*BQ56/100/12*0.5+SUMPRODUCT($B56:AA56,$AQ56:BP56)/100/12</f>
        <v>7.8810476647416001</v>
      </c>
      <c r="DG56" s="92">
        <f>AC56*BR56/100/12*0.5+SUMPRODUCT($B56:AB56,$AQ56:BQ56)/100/12</f>
        <v>7.8810476647416001</v>
      </c>
      <c r="DH56" s="92">
        <f>AD56*BS56/100/12*0.5+SUMPRODUCT($B56:AC56,$AQ56:BR56)/100/12</f>
        <v>7.8810476647416001</v>
      </c>
      <c r="DI56" s="92">
        <f>AE56*BT56/100/12*0.5+SUMPRODUCT($B56:AD56,$AQ56:BS56)/100/12</f>
        <v>7.8810476647416001</v>
      </c>
      <c r="DJ56" s="92">
        <f>AF56*BU56/100/12*0.5+SUMPRODUCT($B56:AE56,$AQ56:BT56)/100/12</f>
        <v>7.8810476647416001</v>
      </c>
      <c r="DK56" s="92">
        <f>AG56*BV56/100/12*0.5+SUMPRODUCT($B56:AF56,$AQ56:BU56)/100/12</f>
        <v>7.8810476647416001</v>
      </c>
      <c r="DL56" s="92">
        <f>AH56*BW56/100/12*0.5+SUMPRODUCT($B56:AG56,$AQ56:BV56)/100/12</f>
        <v>7.8810476647416001</v>
      </c>
      <c r="DM56" s="92">
        <f>AI56*BX56/100/12*0.5+SUMPRODUCT($B56:AH56,$AQ56:BW56)/100/12</f>
        <v>7.8810476647416001</v>
      </c>
      <c r="DN56" s="92">
        <f>AJ56*BY56/100/12*0.5+SUMPRODUCT($B56:AI56,$AQ56:BX56)/100/12</f>
        <v>7.8810476647416001</v>
      </c>
      <c r="DO56" s="92">
        <f>AK56*BZ56/100/12*0.5+SUMPRODUCT($B56:AJ56,$AQ56:BY56)/100/12</f>
        <v>7.8810476647416001</v>
      </c>
      <c r="DP56" s="92">
        <f>AL56*CA56/100/12*0.5+SUMPRODUCT($B56:AK56,$AQ56:BZ56)/100/12</f>
        <v>7.8810476647416001</v>
      </c>
      <c r="DQ56" s="92">
        <f>AM56*CB56/100/12*0.5+SUMPRODUCT($B56:AL56,$AQ56:CA56)/100/12</f>
        <v>7.8810476647416001</v>
      </c>
      <c r="DR56" s="92">
        <f>AN56*CC56/100/12*0.5+SUMPRODUCT($B56:AM56,$AQ56:CB56)/100/12</f>
        <v>7.8810476647416001</v>
      </c>
      <c r="DS56" s="92">
        <f>AO56*CD56/100/12*0.5+SUMPRODUCT($B56:AN56,$AQ56:CC56)/100/12</f>
        <v>7.8810476647416001</v>
      </c>
    </row>
    <row r="57" spans="1:123">
      <c r="CG57" s="199"/>
      <c r="CI57" s="200"/>
    </row>
    <row r="58" spans="1:123" ht="16.5">
      <c r="CE58" s="125" t="s">
        <v>371</v>
      </c>
      <c r="CF58" s="75">
        <f>CF5-CF30</f>
        <v>1.2728117209504726</v>
      </c>
      <c r="CG58" s="75">
        <f t="shared" ref="CG58:DS58" si="15">CG5-CG30</f>
        <v>3.3366395989859079</v>
      </c>
      <c r="CH58" s="75">
        <f t="shared" si="15"/>
        <v>3.9593521182621387</v>
      </c>
      <c r="CI58" s="75">
        <f t="shared" si="15"/>
        <v>4.027221966930334</v>
      </c>
      <c r="CJ58" s="75">
        <f t="shared" si="15"/>
        <v>4.579738761907457</v>
      </c>
      <c r="CK58" s="75">
        <f t="shared" si="15"/>
        <v>6.055965200587508</v>
      </c>
      <c r="CL58" s="75">
        <f t="shared" si="15"/>
        <v>8.0440651053458723</v>
      </c>
      <c r="CM58" s="75">
        <f t="shared" si="15"/>
        <v>10.16489532769689</v>
      </c>
      <c r="CN58" s="75">
        <f t="shared" si="15"/>
        <v>12.234933564340274</v>
      </c>
      <c r="CO58" s="75">
        <f t="shared" si="15"/>
        <v>14.555881699960707</v>
      </c>
      <c r="CP58" s="75">
        <f t="shared" si="15"/>
        <v>17.515635406661374</v>
      </c>
      <c r="CQ58" s="75">
        <f t="shared" si="15"/>
        <v>20.072781691193825</v>
      </c>
      <c r="CR58" s="75">
        <f t="shared" si="15"/>
        <v>21.801879349798199</v>
      </c>
      <c r="CS58" s="75">
        <f t="shared" si="15"/>
        <v>17.924902817300257</v>
      </c>
      <c r="CT58" s="75">
        <f t="shared" si="15"/>
        <v>17.924902817300257</v>
      </c>
      <c r="CU58" s="75">
        <f t="shared" si="15"/>
        <v>17.924902817300257</v>
      </c>
      <c r="CV58" s="75">
        <f t="shared" si="15"/>
        <v>17.924902817300257</v>
      </c>
      <c r="CW58" s="75">
        <f t="shared" si="15"/>
        <v>17.924902817300257</v>
      </c>
      <c r="CX58" s="75">
        <f t="shared" si="15"/>
        <v>17.924902817300257</v>
      </c>
      <c r="CY58" s="75">
        <f t="shared" si="15"/>
        <v>17.924902817300257</v>
      </c>
      <c r="CZ58" s="75">
        <f t="shared" si="15"/>
        <v>17.924902817300257</v>
      </c>
      <c r="DA58" s="75">
        <f t="shared" si="15"/>
        <v>17.924902817300257</v>
      </c>
      <c r="DB58" s="75">
        <f t="shared" si="15"/>
        <v>17.924902817300257</v>
      </c>
      <c r="DC58" s="75">
        <f t="shared" si="15"/>
        <v>17.924902817300257</v>
      </c>
      <c r="DD58" s="75">
        <f t="shared" si="15"/>
        <v>17.924902817300257</v>
      </c>
      <c r="DE58" s="75">
        <f t="shared" si="15"/>
        <v>17.924902817300257</v>
      </c>
      <c r="DF58" s="75">
        <f t="shared" si="15"/>
        <v>17.924902817300257</v>
      </c>
      <c r="DG58" s="75">
        <f t="shared" si="15"/>
        <v>17.924902817300257</v>
      </c>
      <c r="DH58" s="75">
        <f t="shared" si="15"/>
        <v>17.924902817300257</v>
      </c>
      <c r="DI58" s="75">
        <f t="shared" si="15"/>
        <v>17.924902817300257</v>
      </c>
      <c r="DJ58" s="75">
        <f t="shared" si="15"/>
        <v>17.924902817300257</v>
      </c>
      <c r="DK58" s="75">
        <f t="shared" si="15"/>
        <v>17.924902817300257</v>
      </c>
      <c r="DL58" s="75">
        <f t="shared" si="15"/>
        <v>17.924902817300257</v>
      </c>
      <c r="DM58" s="75">
        <f t="shared" si="15"/>
        <v>17.924902817300257</v>
      </c>
      <c r="DN58" s="75">
        <f t="shared" si="15"/>
        <v>17.924902817300257</v>
      </c>
      <c r="DO58" s="75">
        <f t="shared" si="15"/>
        <v>17.924902817300257</v>
      </c>
      <c r="DP58" s="75">
        <f t="shared" si="15"/>
        <v>17.924902817300257</v>
      </c>
      <c r="DQ58" s="75">
        <f t="shared" si="15"/>
        <v>17.924902817300257</v>
      </c>
      <c r="DR58" s="75">
        <f t="shared" si="15"/>
        <v>17.924902817300257</v>
      </c>
      <c r="DS58" s="75">
        <f t="shared" si="15"/>
        <v>17.924902817300257</v>
      </c>
    </row>
    <row r="59" spans="1:123" ht="15">
      <c r="CQ59" s="75"/>
    </row>
  </sheetData>
  <mergeCells count="3">
    <mergeCell ref="A3:C3"/>
    <mergeCell ref="AQ3:AT3"/>
    <mergeCell ref="CF3:CI3"/>
  </mergeCells>
  <phoneticPr fontId="19" type="noConversion"/>
  <hyperlinks>
    <hyperlink ref="A1" location="目录!A1" display="目录"/>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FF00"/>
  </sheetPr>
  <dimension ref="A1:DS58"/>
  <sheetViews>
    <sheetView topLeftCell="CD1" zoomScale="70" zoomScaleNormal="70" workbookViewId="0"/>
  </sheetViews>
  <sheetFormatPr defaultRowHeight="13.5"/>
  <cols>
    <col min="1" max="1" width="32.875" bestFit="1" customWidth="1"/>
    <col min="2" max="83" width="9" customWidth="1"/>
    <col min="84" max="84" width="16.375" bestFit="1" customWidth="1"/>
    <col min="86" max="86" width="9" customWidth="1"/>
  </cols>
  <sheetData>
    <row r="1" spans="1:123">
      <c r="A1" s="27" t="s">
        <v>31</v>
      </c>
    </row>
    <row r="3" spans="1:123" ht="15">
      <c r="A3" s="530" t="s">
        <v>368</v>
      </c>
      <c r="B3" s="521"/>
      <c r="C3" s="521"/>
      <c r="AQ3" s="530" t="s">
        <v>369</v>
      </c>
      <c r="AR3" s="521"/>
      <c r="AS3" s="521"/>
      <c r="AT3" s="521"/>
      <c r="CF3" s="530" t="s">
        <v>370</v>
      </c>
      <c r="CG3" s="521"/>
      <c r="CH3" s="521"/>
      <c r="CI3" s="521"/>
    </row>
    <row r="4" spans="1:123" ht="16.5">
      <c r="A4" s="26"/>
      <c r="B4" s="26">
        <v>1</v>
      </c>
      <c r="C4" s="26">
        <v>2</v>
      </c>
      <c r="D4" s="26">
        <v>3</v>
      </c>
      <c r="E4" s="26">
        <v>4</v>
      </c>
      <c r="F4" s="26">
        <v>5</v>
      </c>
      <c r="G4" s="26">
        <v>6</v>
      </c>
      <c r="H4" s="26">
        <v>7</v>
      </c>
      <c r="I4" s="26">
        <v>8</v>
      </c>
      <c r="J4" s="26">
        <v>9</v>
      </c>
      <c r="K4" s="26">
        <v>10</v>
      </c>
      <c r="L4" s="26">
        <v>11</v>
      </c>
      <c r="M4" s="26">
        <v>12</v>
      </c>
      <c r="N4" s="26">
        <v>13</v>
      </c>
      <c r="O4" s="26">
        <v>14</v>
      </c>
      <c r="P4" s="26">
        <v>15</v>
      </c>
      <c r="Q4" s="26">
        <v>16</v>
      </c>
      <c r="R4" s="26">
        <v>17</v>
      </c>
      <c r="S4" s="26">
        <v>18</v>
      </c>
      <c r="T4" s="26">
        <v>19</v>
      </c>
      <c r="U4" s="26">
        <v>20</v>
      </c>
      <c r="V4" s="26">
        <v>21</v>
      </c>
      <c r="W4" s="26">
        <v>22</v>
      </c>
      <c r="X4" s="26">
        <v>23</v>
      </c>
      <c r="Y4" s="26">
        <v>24</v>
      </c>
      <c r="Z4" s="26">
        <v>25</v>
      </c>
      <c r="AA4" s="26">
        <v>26</v>
      </c>
      <c r="AB4" s="26">
        <v>27</v>
      </c>
      <c r="AC4" s="26">
        <v>28</v>
      </c>
      <c r="AD4" s="26">
        <v>29</v>
      </c>
      <c r="AE4" s="26">
        <v>30</v>
      </c>
      <c r="AF4" s="26">
        <v>31</v>
      </c>
      <c r="AG4" s="26">
        <v>32</v>
      </c>
      <c r="AH4" s="26">
        <v>33</v>
      </c>
      <c r="AI4" s="26">
        <v>34</v>
      </c>
      <c r="AJ4" s="26">
        <v>35</v>
      </c>
      <c r="AK4" s="26">
        <v>36</v>
      </c>
      <c r="AL4" s="26">
        <v>37</v>
      </c>
      <c r="AM4" s="26">
        <v>38</v>
      </c>
      <c r="AN4" s="26">
        <v>39</v>
      </c>
      <c r="AO4" s="26">
        <v>40</v>
      </c>
      <c r="AQ4" s="26">
        <v>1</v>
      </c>
      <c r="AR4" s="26">
        <v>2</v>
      </c>
      <c r="AS4" s="26">
        <v>3</v>
      </c>
      <c r="AT4" s="26">
        <v>4</v>
      </c>
      <c r="AU4" s="26">
        <v>5</v>
      </c>
      <c r="AV4" s="26">
        <v>6</v>
      </c>
      <c r="AW4" s="26">
        <v>7</v>
      </c>
      <c r="AX4" s="26">
        <v>8</v>
      </c>
      <c r="AY4" s="26">
        <v>9</v>
      </c>
      <c r="AZ4" s="26">
        <v>10</v>
      </c>
      <c r="BA4" s="26">
        <v>11</v>
      </c>
      <c r="BB4" s="26">
        <v>12</v>
      </c>
      <c r="BC4" s="26">
        <v>13</v>
      </c>
      <c r="BD4" s="26">
        <v>14</v>
      </c>
      <c r="BE4" s="26">
        <v>15</v>
      </c>
      <c r="BF4" s="26">
        <v>16</v>
      </c>
      <c r="BG4" s="26">
        <v>17</v>
      </c>
      <c r="BH4" s="26">
        <v>18</v>
      </c>
      <c r="BI4" s="26">
        <v>19</v>
      </c>
      <c r="BJ4" s="26">
        <v>20</v>
      </c>
      <c r="BK4" s="26">
        <v>21</v>
      </c>
      <c r="BL4" s="26">
        <v>22</v>
      </c>
      <c r="BM4" s="26">
        <v>23</v>
      </c>
      <c r="BN4" s="26">
        <v>24</v>
      </c>
      <c r="BO4" s="26">
        <v>25</v>
      </c>
      <c r="BP4" s="26">
        <v>26</v>
      </c>
      <c r="BQ4" s="26">
        <v>27</v>
      </c>
      <c r="BR4" s="26">
        <v>28</v>
      </c>
      <c r="BS4" s="26">
        <v>29</v>
      </c>
      <c r="BT4" s="26">
        <v>30</v>
      </c>
      <c r="BU4" s="26">
        <v>31</v>
      </c>
      <c r="BV4" s="26">
        <v>32</v>
      </c>
      <c r="BW4" s="26">
        <v>33</v>
      </c>
      <c r="BX4" s="26">
        <v>34</v>
      </c>
      <c r="BY4" s="26">
        <v>35</v>
      </c>
      <c r="BZ4" s="26">
        <v>36</v>
      </c>
      <c r="CA4" s="26">
        <v>37</v>
      </c>
      <c r="CB4" s="26">
        <v>38</v>
      </c>
      <c r="CC4" s="26">
        <v>39</v>
      </c>
      <c r="CD4" s="26">
        <v>40</v>
      </c>
      <c r="CF4" s="26">
        <v>1</v>
      </c>
      <c r="CG4" s="26">
        <v>2</v>
      </c>
      <c r="CH4" s="26">
        <v>3</v>
      </c>
      <c r="CI4" s="26">
        <v>4</v>
      </c>
      <c r="CJ4" s="26">
        <v>5</v>
      </c>
      <c r="CK4" s="26">
        <v>6</v>
      </c>
      <c r="CL4" s="26">
        <v>7</v>
      </c>
      <c r="CM4" s="26">
        <v>8</v>
      </c>
      <c r="CN4" s="26">
        <v>9</v>
      </c>
      <c r="CO4" s="26">
        <v>10</v>
      </c>
      <c r="CP4" s="26">
        <v>11</v>
      </c>
      <c r="CQ4" s="26">
        <v>12</v>
      </c>
      <c r="CR4" s="26">
        <v>13</v>
      </c>
      <c r="CS4" s="26">
        <v>14</v>
      </c>
      <c r="CT4" s="26">
        <v>15</v>
      </c>
      <c r="CU4" s="26">
        <v>16</v>
      </c>
      <c r="CV4" s="26">
        <v>17</v>
      </c>
      <c r="CW4" s="26">
        <v>18</v>
      </c>
      <c r="CX4" s="26">
        <v>19</v>
      </c>
      <c r="CY4" s="26">
        <v>20</v>
      </c>
      <c r="CZ4" s="26">
        <v>21</v>
      </c>
      <c r="DA4" s="26">
        <v>22</v>
      </c>
      <c r="DB4" s="26">
        <v>23</v>
      </c>
      <c r="DC4" s="26">
        <v>24</v>
      </c>
      <c r="DD4" s="26">
        <v>25</v>
      </c>
      <c r="DE4" s="26">
        <v>26</v>
      </c>
      <c r="DF4" s="26">
        <v>27</v>
      </c>
      <c r="DG4" s="26">
        <v>28</v>
      </c>
      <c r="DH4" s="26">
        <v>29</v>
      </c>
      <c r="DI4" s="26">
        <v>30</v>
      </c>
      <c r="DJ4" s="26">
        <v>31</v>
      </c>
      <c r="DK4" s="26">
        <v>32</v>
      </c>
      <c r="DL4" s="26">
        <v>33</v>
      </c>
      <c r="DM4" s="26">
        <v>34</v>
      </c>
      <c r="DN4" s="26">
        <v>35</v>
      </c>
      <c r="DO4" s="26">
        <v>36</v>
      </c>
      <c r="DP4" s="26">
        <v>37</v>
      </c>
      <c r="DQ4" s="26">
        <v>38</v>
      </c>
      <c r="DR4" s="26">
        <v>39</v>
      </c>
      <c r="DS4" s="26">
        <v>40</v>
      </c>
    </row>
    <row r="5" spans="1:123" ht="15">
      <c r="A5" s="14" t="str">
        <f>存量业务到期结构!B4</f>
        <v>资产端</v>
      </c>
      <c r="B5" s="75"/>
      <c r="C5" s="75"/>
      <c r="D5" s="75"/>
      <c r="E5" s="75"/>
      <c r="F5" s="75"/>
      <c r="G5" s="75"/>
      <c r="H5" s="75"/>
      <c r="I5" s="75"/>
      <c r="J5" s="75"/>
      <c r="K5" s="75"/>
      <c r="L5" s="75"/>
      <c r="M5" s="75"/>
      <c r="N5" s="75"/>
      <c r="O5" s="75"/>
      <c r="P5" s="75"/>
      <c r="Q5" s="75"/>
      <c r="R5" s="75"/>
      <c r="S5" s="75"/>
      <c r="T5" s="75"/>
      <c r="U5" s="75"/>
      <c r="V5" s="75"/>
      <c r="W5" s="75"/>
      <c r="X5" s="75"/>
      <c r="Y5" s="75"/>
      <c r="Z5" s="75"/>
      <c r="AA5" s="75"/>
      <c r="AB5" s="75"/>
      <c r="AC5" s="75"/>
      <c r="AD5" s="75"/>
      <c r="AE5" s="75"/>
      <c r="AF5" s="75"/>
      <c r="AG5" s="75"/>
      <c r="AH5" s="75"/>
      <c r="AI5" s="75"/>
      <c r="AJ5" s="75"/>
      <c r="AK5" s="75"/>
      <c r="AL5" s="75"/>
      <c r="AM5" s="75"/>
      <c r="AN5" s="75"/>
      <c r="AO5" s="75"/>
      <c r="AQ5" s="75"/>
      <c r="AR5" s="75"/>
      <c r="AS5" s="75"/>
      <c r="AT5" s="75"/>
      <c r="AU5" s="75"/>
      <c r="AV5" s="75"/>
      <c r="AW5" s="75"/>
      <c r="AX5" s="75"/>
      <c r="AY5" s="75"/>
      <c r="AZ5" s="75"/>
      <c r="BA5" s="75"/>
      <c r="BB5" s="75"/>
      <c r="BC5" s="75"/>
      <c r="BD5" s="75"/>
      <c r="BE5" s="75"/>
      <c r="BF5" s="75"/>
      <c r="BG5" s="75"/>
      <c r="BH5" s="75"/>
      <c r="BI5" s="75"/>
      <c r="BJ5" s="75"/>
      <c r="BK5" s="75"/>
      <c r="BL5" s="75"/>
      <c r="BM5" s="75"/>
      <c r="BN5" s="75"/>
      <c r="BO5" s="75"/>
      <c r="BP5" s="75"/>
      <c r="BQ5" s="75"/>
      <c r="BR5" s="75"/>
      <c r="BS5" s="75"/>
      <c r="BT5" s="75"/>
      <c r="BU5" s="75"/>
      <c r="BV5" s="75"/>
      <c r="BW5" s="75"/>
      <c r="BX5" s="75"/>
      <c r="BY5" s="75"/>
      <c r="BZ5" s="75"/>
      <c r="CA5" s="75"/>
      <c r="CB5" s="75"/>
      <c r="CC5" s="75"/>
      <c r="CD5" s="75"/>
      <c r="CF5" s="75">
        <f>CF6+CF12+CF20+CF21+CF24+CF25</f>
        <v>7.4001531349178187</v>
      </c>
      <c r="CG5" s="75">
        <f t="shared" ref="CG5:DS5" si="0">CG6+CG12+CG20+CG21+CG24+CG25</f>
        <v>19.944136765155882</v>
      </c>
      <c r="CH5" s="75">
        <f t="shared" si="0"/>
        <v>28.296033563783489</v>
      </c>
      <c r="CI5" s="75">
        <f t="shared" si="0"/>
        <v>34.418638804721176</v>
      </c>
      <c r="CJ5" s="75">
        <f t="shared" si="0"/>
        <v>39.926928591422417</v>
      </c>
      <c r="CK5" s="75">
        <f t="shared" si="0"/>
        <v>45.670775874066763</v>
      </c>
      <c r="CL5" s="75">
        <f t="shared" si="0"/>
        <v>51.319560549068385</v>
      </c>
      <c r="CM5" s="75">
        <f t="shared" si="0"/>
        <v>55.838171316504663</v>
      </c>
      <c r="CN5" s="75">
        <f t="shared" si="0"/>
        <v>60.217517439016483</v>
      </c>
      <c r="CO5" s="75">
        <f t="shared" si="0"/>
        <v>65.022109420725172</v>
      </c>
      <c r="CP5" s="75">
        <f t="shared" si="0"/>
        <v>69.659787529417997</v>
      </c>
      <c r="CQ5" s="75">
        <f t="shared" si="0"/>
        <v>74.602460185952907</v>
      </c>
      <c r="CR5" s="75">
        <f t="shared" si="0"/>
        <v>78.338492384540189</v>
      </c>
      <c r="CS5" s="75">
        <f t="shared" si="0"/>
        <v>73.765061000796365</v>
      </c>
      <c r="CT5" s="75">
        <f t="shared" si="0"/>
        <v>73.765061000796365</v>
      </c>
      <c r="CU5" s="75">
        <f t="shared" si="0"/>
        <v>73.765061000796365</v>
      </c>
      <c r="CV5" s="75">
        <f t="shared" si="0"/>
        <v>73.765061000796365</v>
      </c>
      <c r="CW5" s="75">
        <f t="shared" si="0"/>
        <v>73.765061000796365</v>
      </c>
      <c r="CX5" s="75">
        <f t="shared" si="0"/>
        <v>73.765061000796365</v>
      </c>
      <c r="CY5" s="75">
        <f t="shared" si="0"/>
        <v>73.765061000796365</v>
      </c>
      <c r="CZ5" s="75">
        <f t="shared" si="0"/>
        <v>73.765061000796365</v>
      </c>
      <c r="DA5" s="75">
        <f t="shared" si="0"/>
        <v>73.765061000796365</v>
      </c>
      <c r="DB5" s="75">
        <f t="shared" si="0"/>
        <v>73.765061000796365</v>
      </c>
      <c r="DC5" s="75">
        <f t="shared" si="0"/>
        <v>73.765061000796365</v>
      </c>
      <c r="DD5" s="75">
        <f t="shared" si="0"/>
        <v>73.765061000796365</v>
      </c>
      <c r="DE5" s="75">
        <f t="shared" si="0"/>
        <v>73.765061000796365</v>
      </c>
      <c r="DF5" s="75">
        <f t="shared" si="0"/>
        <v>73.765061000796365</v>
      </c>
      <c r="DG5" s="75">
        <f t="shared" si="0"/>
        <v>73.765061000796365</v>
      </c>
      <c r="DH5" s="75">
        <f t="shared" si="0"/>
        <v>73.765061000796365</v>
      </c>
      <c r="DI5" s="75">
        <f t="shared" si="0"/>
        <v>73.765061000796365</v>
      </c>
      <c r="DJ5" s="75">
        <f t="shared" si="0"/>
        <v>73.765061000796365</v>
      </c>
      <c r="DK5" s="75">
        <f t="shared" si="0"/>
        <v>73.765061000796365</v>
      </c>
      <c r="DL5" s="75">
        <f t="shared" si="0"/>
        <v>73.765061000796365</v>
      </c>
      <c r="DM5" s="75">
        <f t="shared" si="0"/>
        <v>73.765061000796365</v>
      </c>
      <c r="DN5" s="75">
        <f t="shared" si="0"/>
        <v>73.765061000796365</v>
      </c>
      <c r="DO5" s="75">
        <f t="shared" si="0"/>
        <v>73.765061000796365</v>
      </c>
      <c r="DP5" s="75">
        <f t="shared" si="0"/>
        <v>73.765061000796365</v>
      </c>
      <c r="DQ5" s="75">
        <f t="shared" si="0"/>
        <v>73.765061000796365</v>
      </c>
      <c r="DR5" s="75">
        <f t="shared" si="0"/>
        <v>73.765061000796365</v>
      </c>
      <c r="DS5" s="75">
        <f t="shared" si="0"/>
        <v>73.765061000796365</v>
      </c>
    </row>
    <row r="6" spans="1:123" ht="15">
      <c r="A6" s="15" t="str">
        <f>存量业务到期结构!B5</f>
        <v>贷款和垫款</v>
      </c>
      <c r="B6" s="75"/>
      <c r="C6" s="75"/>
      <c r="D6" s="75"/>
      <c r="E6" s="75"/>
      <c r="F6" s="75"/>
      <c r="G6" s="75"/>
      <c r="H6" s="75"/>
      <c r="I6" s="75"/>
      <c r="J6" s="75"/>
      <c r="K6" s="75"/>
      <c r="L6" s="75"/>
      <c r="M6" s="75"/>
      <c r="N6" s="75"/>
      <c r="O6" s="75"/>
      <c r="P6" s="75"/>
      <c r="Q6" s="75"/>
      <c r="R6" s="75"/>
      <c r="S6" s="75"/>
      <c r="T6" s="75"/>
      <c r="U6" s="75"/>
      <c r="V6" s="75"/>
      <c r="W6" s="75"/>
      <c r="X6" s="75"/>
      <c r="Y6" s="75"/>
      <c r="Z6" s="75"/>
      <c r="AA6" s="75"/>
      <c r="AB6" s="75"/>
      <c r="AC6" s="75"/>
      <c r="AD6" s="75"/>
      <c r="AE6" s="75"/>
      <c r="AF6" s="75"/>
      <c r="AG6" s="75"/>
      <c r="AH6" s="75"/>
      <c r="AI6" s="75"/>
      <c r="AJ6" s="75"/>
      <c r="AK6" s="75"/>
      <c r="AL6" s="75"/>
      <c r="AM6" s="75"/>
      <c r="AN6" s="75"/>
      <c r="AO6" s="75"/>
      <c r="AQ6" s="75"/>
      <c r="AR6" s="75"/>
      <c r="AS6" s="75"/>
      <c r="AT6" s="75"/>
      <c r="AU6" s="75"/>
      <c r="AV6" s="75"/>
      <c r="AW6" s="75"/>
      <c r="AX6" s="75"/>
      <c r="AY6" s="75"/>
      <c r="AZ6" s="75"/>
      <c r="BA6" s="75"/>
      <c r="BB6" s="75"/>
      <c r="BC6" s="75"/>
      <c r="BD6" s="75"/>
      <c r="BE6" s="75"/>
      <c r="BF6" s="75"/>
      <c r="BG6" s="75"/>
      <c r="BH6" s="75"/>
      <c r="BI6" s="75"/>
      <c r="BJ6" s="75"/>
      <c r="BK6" s="75"/>
      <c r="BL6" s="75"/>
      <c r="BM6" s="75"/>
      <c r="BN6" s="75"/>
      <c r="BO6" s="75"/>
      <c r="BP6" s="75"/>
      <c r="BQ6" s="75"/>
      <c r="BR6" s="75"/>
      <c r="BS6" s="75"/>
      <c r="BT6" s="75"/>
      <c r="BU6" s="75"/>
      <c r="BV6" s="75"/>
      <c r="BW6" s="75"/>
      <c r="BX6" s="75"/>
      <c r="BY6" s="75"/>
      <c r="BZ6" s="75"/>
      <c r="CA6" s="75"/>
      <c r="CB6" s="75"/>
      <c r="CC6" s="75"/>
      <c r="CD6" s="75"/>
      <c r="CF6" s="75">
        <f>SUM(CF7:CF11)</f>
        <v>2.3925749600118662</v>
      </c>
      <c r="CG6" s="75">
        <f t="shared" ref="CG6:DS6" si="1">SUM(CG7:CG11)</f>
        <v>8.8285751951918936</v>
      </c>
      <c r="CH6" s="75">
        <f t="shared" si="1"/>
        <v>15.300021748238333</v>
      </c>
      <c r="CI6" s="75">
        <f t="shared" si="1"/>
        <v>20.369879535343784</v>
      </c>
      <c r="CJ6" s="75">
        <f t="shared" si="1"/>
        <v>25.514402138141747</v>
      </c>
      <c r="CK6" s="75">
        <f t="shared" si="1"/>
        <v>30.926003276393764</v>
      </c>
      <c r="CL6" s="75">
        <f t="shared" si="1"/>
        <v>36.078441170518808</v>
      </c>
      <c r="CM6" s="75">
        <f t="shared" si="1"/>
        <v>40.265884604070358</v>
      </c>
      <c r="CN6" s="75">
        <f t="shared" si="1"/>
        <v>44.195271937025822</v>
      </c>
      <c r="CO6" s="75">
        <f t="shared" si="1"/>
        <v>48.527353952308111</v>
      </c>
      <c r="CP6" s="75">
        <f t="shared" si="1"/>
        <v>52.73398225186051</v>
      </c>
      <c r="CQ6" s="75">
        <f t="shared" si="1"/>
        <v>57.012514860760355</v>
      </c>
      <c r="CR6" s="75">
        <f t="shared" si="1"/>
        <v>60.481591924072177</v>
      </c>
      <c r="CS6" s="75">
        <f t="shared" si="1"/>
        <v>55.32029773710974</v>
      </c>
      <c r="CT6" s="75">
        <f t="shared" si="1"/>
        <v>55.32029773710974</v>
      </c>
      <c r="CU6" s="75">
        <f t="shared" si="1"/>
        <v>55.32029773710974</v>
      </c>
      <c r="CV6" s="75">
        <f t="shared" si="1"/>
        <v>55.32029773710974</v>
      </c>
      <c r="CW6" s="75">
        <f t="shared" si="1"/>
        <v>55.32029773710974</v>
      </c>
      <c r="CX6" s="75">
        <f t="shared" si="1"/>
        <v>55.32029773710974</v>
      </c>
      <c r="CY6" s="75">
        <f t="shared" si="1"/>
        <v>55.32029773710974</v>
      </c>
      <c r="CZ6" s="75">
        <f t="shared" si="1"/>
        <v>55.32029773710974</v>
      </c>
      <c r="DA6" s="75">
        <f t="shared" si="1"/>
        <v>55.32029773710974</v>
      </c>
      <c r="DB6" s="75">
        <f t="shared" si="1"/>
        <v>55.32029773710974</v>
      </c>
      <c r="DC6" s="75">
        <f t="shared" si="1"/>
        <v>55.32029773710974</v>
      </c>
      <c r="DD6" s="75">
        <f t="shared" si="1"/>
        <v>55.32029773710974</v>
      </c>
      <c r="DE6" s="75">
        <f t="shared" si="1"/>
        <v>55.32029773710974</v>
      </c>
      <c r="DF6" s="75">
        <f t="shared" si="1"/>
        <v>55.32029773710974</v>
      </c>
      <c r="DG6" s="75">
        <f t="shared" si="1"/>
        <v>55.32029773710974</v>
      </c>
      <c r="DH6" s="75">
        <f t="shared" si="1"/>
        <v>55.32029773710974</v>
      </c>
      <c r="DI6" s="75">
        <f t="shared" si="1"/>
        <v>55.32029773710974</v>
      </c>
      <c r="DJ6" s="75">
        <f t="shared" si="1"/>
        <v>55.32029773710974</v>
      </c>
      <c r="DK6" s="75">
        <f t="shared" si="1"/>
        <v>55.32029773710974</v>
      </c>
      <c r="DL6" s="75">
        <f t="shared" si="1"/>
        <v>55.32029773710974</v>
      </c>
      <c r="DM6" s="75">
        <f t="shared" si="1"/>
        <v>55.32029773710974</v>
      </c>
      <c r="DN6" s="75">
        <f t="shared" si="1"/>
        <v>55.32029773710974</v>
      </c>
      <c r="DO6" s="75">
        <f t="shared" si="1"/>
        <v>55.32029773710974</v>
      </c>
      <c r="DP6" s="75">
        <f t="shared" si="1"/>
        <v>55.32029773710974</v>
      </c>
      <c r="DQ6" s="75">
        <f t="shared" si="1"/>
        <v>55.32029773710974</v>
      </c>
      <c r="DR6" s="75">
        <f t="shared" si="1"/>
        <v>55.32029773710974</v>
      </c>
      <c r="DS6" s="75">
        <f t="shared" si="1"/>
        <v>55.32029773710974</v>
      </c>
    </row>
    <row r="7" spans="1:123" ht="16.5">
      <c r="A7" s="54" t="str">
        <f>存量业务到期结构!B6</f>
        <v>公司贷款</v>
      </c>
      <c r="B7" s="92">
        <f>基本优化结果!C6</f>
        <v>761.06362960046897</v>
      </c>
      <c r="C7" s="92">
        <f>基本优化结果!D6</f>
        <v>1033.7576302891</v>
      </c>
      <c r="D7" s="92">
        <f>基本优化结果!E6</f>
        <v>659.79282956760096</v>
      </c>
      <c r="E7" s="92">
        <f>基本优化结果!F6</f>
        <v>724.51868516587103</v>
      </c>
      <c r="F7" s="92">
        <f>基本优化结果!G6</f>
        <v>692.73770117860101</v>
      </c>
      <c r="G7" s="92">
        <f>基本优化结果!H6</f>
        <v>810.04709025670104</v>
      </c>
      <c r="H7" s="92">
        <f>基本优化结果!I6</f>
        <v>701.66139258484964</v>
      </c>
      <c r="I7" s="92">
        <f>基本优化结果!J6</f>
        <v>545.91133931230104</v>
      </c>
      <c r="J7" s="92">
        <f>基本优化结果!K6</f>
        <v>561.01522327496696</v>
      </c>
      <c r="K7" s="92">
        <f>基本优化结果!L6</f>
        <v>750.19255912600102</v>
      </c>
      <c r="L7" s="92">
        <f>基本优化结果!M6</f>
        <v>478.54172421490102</v>
      </c>
      <c r="M7" s="92">
        <f>基本优化结果!N6</f>
        <v>617.68980864510002</v>
      </c>
      <c r="N7" s="92">
        <f>基本优化结果!O6</f>
        <v>224.805601453701</v>
      </c>
      <c r="O7" s="92">
        <f>基本优化结果!P6</f>
        <v>0</v>
      </c>
      <c r="P7" s="92">
        <f>基本优化结果!Q6</f>
        <v>0</v>
      </c>
      <c r="Q7" s="92">
        <f>基本优化结果!R6</f>
        <v>0</v>
      </c>
      <c r="R7" s="92">
        <f>基本优化结果!S6</f>
        <v>0</v>
      </c>
      <c r="S7" s="92">
        <f>基本优化结果!T6</f>
        <v>0</v>
      </c>
      <c r="T7" s="92">
        <f>基本优化结果!U6</f>
        <v>0</v>
      </c>
      <c r="U7" s="92">
        <f>基本优化结果!V6</f>
        <v>0</v>
      </c>
      <c r="V7" s="92">
        <f>基本优化结果!W6</f>
        <v>0</v>
      </c>
      <c r="W7" s="92">
        <f>基本优化结果!X6</f>
        <v>0</v>
      </c>
      <c r="X7" s="92">
        <f>基本优化结果!Y6</f>
        <v>0</v>
      </c>
      <c r="Y7" s="92">
        <f>基本优化结果!Z6</f>
        <v>0</v>
      </c>
      <c r="Z7" s="92">
        <f>基本优化结果!AA6</f>
        <v>0</v>
      </c>
      <c r="AA7" s="92">
        <f>基本优化结果!AB6</f>
        <v>0</v>
      </c>
      <c r="AB7" s="92">
        <f>基本优化结果!AC6</f>
        <v>0</v>
      </c>
      <c r="AC7" s="92">
        <f>基本优化结果!AD6</f>
        <v>0</v>
      </c>
      <c r="AD7" s="92">
        <f>基本优化结果!AE6</f>
        <v>0</v>
      </c>
      <c r="AE7" s="92">
        <f>基本优化结果!AF6</f>
        <v>0</v>
      </c>
      <c r="AF7" s="92">
        <f>基本优化结果!AG6</f>
        <v>0</v>
      </c>
      <c r="AG7" s="92">
        <f>基本优化结果!AH6</f>
        <v>0</v>
      </c>
      <c r="AH7" s="92">
        <f>基本优化结果!AI6</f>
        <v>0</v>
      </c>
      <c r="AI7" s="92">
        <f>基本优化结果!AJ6</f>
        <v>0</v>
      </c>
      <c r="AJ7" s="92">
        <f>基本优化结果!AK6</f>
        <v>0</v>
      </c>
      <c r="AK7" s="92">
        <f>基本优化结果!AL6</f>
        <v>0</v>
      </c>
      <c r="AL7" s="92">
        <f>基本优化结果!AM6</f>
        <v>0</v>
      </c>
      <c r="AM7" s="92">
        <f>基本优化结果!AN6</f>
        <v>0</v>
      </c>
      <c r="AN7" s="92">
        <f>基本优化结果!AO6</f>
        <v>0</v>
      </c>
      <c r="AO7" s="92">
        <f>基本优化结果!AP6</f>
        <v>0</v>
      </c>
      <c r="AQ7" s="92">
        <f>新业务利率假设!C6</f>
        <v>4.66</v>
      </c>
      <c r="AR7" s="92">
        <f>新业务利率假设!D6</f>
        <v>4.5599999999999996</v>
      </c>
      <c r="AS7" s="92">
        <f>新业务利率假设!E6</f>
        <v>4.5599999999999996</v>
      </c>
      <c r="AT7" s="92">
        <f>新业务利率假设!F6</f>
        <v>4.5599999999999996</v>
      </c>
      <c r="AU7" s="92">
        <f>新业务利率假设!G6</f>
        <v>4.5599999999999996</v>
      </c>
      <c r="AV7" s="92">
        <f>新业务利率假设!H6</f>
        <v>4.5599999999999996</v>
      </c>
      <c r="AW7" s="92">
        <f>新业务利率假设!I6</f>
        <v>4.5599999999999996</v>
      </c>
      <c r="AX7" s="92">
        <f>新业务利率假设!J6</f>
        <v>4.5599999999999996</v>
      </c>
      <c r="AY7" s="92">
        <f>新业务利率假设!K6</f>
        <v>4.5599999999999996</v>
      </c>
      <c r="AZ7" s="92">
        <f>新业务利率假设!L6</f>
        <v>4.5599999999999996</v>
      </c>
      <c r="BA7" s="92">
        <f>新业务利率假设!M6</f>
        <v>4.5599999999999996</v>
      </c>
      <c r="BB7" s="92">
        <f>新业务利率假设!N6</f>
        <v>4.5599999999999996</v>
      </c>
      <c r="BC7" s="92">
        <f>新业务利率假设!O6</f>
        <v>4.5599999999999996</v>
      </c>
      <c r="BD7" s="92">
        <f>新业务利率假设!P6</f>
        <v>0</v>
      </c>
      <c r="BE7" s="92">
        <f>新业务利率假设!Q6</f>
        <v>0</v>
      </c>
      <c r="BF7" s="92">
        <f>新业务利率假设!R6</f>
        <v>0</v>
      </c>
      <c r="BG7" s="92">
        <f>新业务利率假设!S6</f>
        <v>0</v>
      </c>
      <c r="BH7" s="92">
        <f>新业务利率假设!T6</f>
        <v>0</v>
      </c>
      <c r="BI7" s="92">
        <f>新业务利率假设!U6</f>
        <v>0</v>
      </c>
      <c r="BJ7" s="92">
        <f>新业务利率假设!V6</f>
        <v>0</v>
      </c>
      <c r="BK7" s="92">
        <f>新业务利率假设!W6</f>
        <v>0</v>
      </c>
      <c r="BL7" s="92">
        <f>新业务利率假设!X6</f>
        <v>0</v>
      </c>
      <c r="BM7" s="92">
        <f>新业务利率假设!Y6</f>
        <v>0</v>
      </c>
      <c r="BN7" s="92">
        <f>新业务利率假设!Z6</f>
        <v>0</v>
      </c>
      <c r="BO7" s="92">
        <f>新业务利率假设!AA6</f>
        <v>0</v>
      </c>
      <c r="BP7" s="92">
        <f>新业务利率假设!AB6</f>
        <v>0</v>
      </c>
      <c r="BQ7" s="92">
        <f>新业务利率假设!AC6</f>
        <v>0</v>
      </c>
      <c r="BR7" s="92">
        <f>新业务利率假设!AD6</f>
        <v>0</v>
      </c>
      <c r="BS7" s="92">
        <f>新业务利率假设!AE6</f>
        <v>0</v>
      </c>
      <c r="BT7" s="92">
        <f>新业务利率假设!AF6</f>
        <v>0</v>
      </c>
      <c r="BU7" s="92">
        <f>新业务利率假设!AG6</f>
        <v>0</v>
      </c>
      <c r="BV7" s="92">
        <f>新业务利率假设!AH6</f>
        <v>0</v>
      </c>
      <c r="BW7" s="92">
        <f>新业务利率假设!AI6</f>
        <v>0</v>
      </c>
      <c r="BX7" s="92">
        <f>新业务利率假设!AJ6</f>
        <v>0</v>
      </c>
      <c r="BY7" s="92">
        <f>新业务利率假设!AK6</f>
        <v>0</v>
      </c>
      <c r="BZ7" s="92">
        <f>新业务利率假设!AL6</f>
        <v>0</v>
      </c>
      <c r="CA7" s="92">
        <f>新业务利率假设!AM6</f>
        <v>0</v>
      </c>
      <c r="CB7" s="92">
        <f>新业务利率假设!AN6</f>
        <v>0</v>
      </c>
      <c r="CC7" s="92">
        <f>新业务利率假设!AO6</f>
        <v>0</v>
      </c>
      <c r="CD7" s="92">
        <f>新业务利率假设!AP6</f>
        <v>0</v>
      </c>
      <c r="CF7" s="92">
        <f>B7*AQ7/100/12*0.5</f>
        <v>1.4777318808075774</v>
      </c>
      <c r="CG7" s="92">
        <f>C7*AR7/100/12*0.5+SUMPRODUCT($B7:B7,$AQ7:AQ7)/100/12</f>
        <v>4.919603259164445</v>
      </c>
      <c r="CH7" s="92">
        <f>D7*AS7/100/12*0.5+SUMPRODUCT($B7:C7,$AQ7:AR7)/100/12</f>
        <v>8.1373491328921759</v>
      </c>
      <c r="CI7" s="92">
        <f>E7*AT7/100/12*0.5+SUMPRODUCT($B7:D7,$AQ7:AS7)/100/12</f>
        <v>10.767541010885774</v>
      </c>
      <c r="CJ7" s="92">
        <f>F7*AU7/100/12*0.5+SUMPRODUCT($B7:E7,$AQ7:AT7)/100/12</f>
        <v>13.460328144940268</v>
      </c>
      <c r="CK7" s="92">
        <f>G7*AV7/100/12*0.5+SUMPRODUCT($B7:F7,$AQ7:AU7)/100/12</f>
        <v>16.315619248667343</v>
      </c>
      <c r="CL7" s="92">
        <f>H7*AW7/100/12*0.5+SUMPRODUCT($B7:G7,$AQ7:AV7)/100/12</f>
        <v>19.187865366066291</v>
      </c>
      <c r="CM7" s="92">
        <f>I7*AX7/100/12*0.5+SUMPRODUCT($B7:H7,$AQ7:AW7)/100/12</f>
        <v>21.558253556670877</v>
      </c>
      <c r="CN7" s="92">
        <f>J7*AY7/100/12*0.5+SUMPRODUCT($B7:I7,$AQ7:AX7)/100/12</f>
        <v>23.661414025586684</v>
      </c>
      <c r="CO7" s="92">
        <f>K7*AZ7/100/12*0.5+SUMPRODUCT($B7:J7,$AQ7:AY7)/100/12</f>
        <v>26.152708812148525</v>
      </c>
      <c r="CP7" s="92">
        <f>L7*BA7/100/12*0.5+SUMPRODUCT($B7:K7,$AQ7:AZ7)/100/12</f>
        <v>28.487303950496237</v>
      </c>
      <c r="CQ7" s="92">
        <f>M7*BB7/100/12*0.5+SUMPRODUCT($B7:L7,$AQ7:BA7)/100/12</f>
        <v>30.570143862930237</v>
      </c>
      <c r="CR7" s="92">
        <f>N7*BC7/100/12*0.5+SUMPRODUCT($B7:M7,$AQ7:BB7)/100/12</f>
        <v>32.17088514211796</v>
      </c>
      <c r="CS7" s="92">
        <f>O7*BD7/100/12*0.5+SUMPRODUCT($B7:N7,$AQ7:BC7)/100/12</f>
        <v>32.598015784879991</v>
      </c>
      <c r="CT7" s="92">
        <f>P7*BE7/100/12*0.5+SUMPRODUCT($B7:O7,$AQ7:BD7)/100/12</f>
        <v>32.598015784879991</v>
      </c>
      <c r="CU7" s="92">
        <f>Q7*BF7/100/12*0.5+SUMPRODUCT($B7:P7,$AQ7:BE7)/100/12</f>
        <v>32.598015784879991</v>
      </c>
      <c r="CV7" s="92">
        <f>R7*BG7/100/12*0.5+SUMPRODUCT($B7:Q7,$AQ7:BF7)/100/12</f>
        <v>32.598015784879991</v>
      </c>
      <c r="CW7" s="92">
        <f>S7*BH7/100/12*0.5+SUMPRODUCT($B7:R7,$AQ7:BG7)/100/12</f>
        <v>32.598015784879991</v>
      </c>
      <c r="CX7" s="92">
        <f>T7*BI7/100/12*0.5+SUMPRODUCT($B7:S7,$AQ7:BH7)/100/12</f>
        <v>32.598015784879991</v>
      </c>
      <c r="CY7" s="92">
        <f>U7*BJ7/100/12*0.5+SUMPRODUCT($B7:T7,$AQ7:BI7)/100/12</f>
        <v>32.598015784879991</v>
      </c>
      <c r="CZ7" s="92">
        <f>V7*BK7/100/12*0.5+SUMPRODUCT($B7:U7,$AQ7:BJ7)/100/12</f>
        <v>32.598015784879991</v>
      </c>
      <c r="DA7" s="92">
        <f>W7*BL7/100/12*0.5+SUMPRODUCT($B7:V7,$AQ7:BK7)/100/12</f>
        <v>32.598015784879991</v>
      </c>
      <c r="DB7" s="92">
        <f>X7*BM7/100/12*0.5+SUMPRODUCT($B7:W7,$AQ7:BL7)/100/12</f>
        <v>32.598015784879991</v>
      </c>
      <c r="DC7" s="92">
        <f>Y7*BN7/100/12*0.5+SUMPRODUCT($B7:X7,$AQ7:BM7)/100/12</f>
        <v>32.598015784879991</v>
      </c>
      <c r="DD7" s="92">
        <f>Z7*BO7/100/12*0.5+SUMPRODUCT($B7:Y7,$AQ7:BN7)/100/12</f>
        <v>32.598015784879991</v>
      </c>
      <c r="DE7" s="92">
        <f>AA7*BP7/100/12*0.5+SUMPRODUCT($B7:Z7,$AQ7:BO7)/100/12</f>
        <v>32.598015784879991</v>
      </c>
      <c r="DF7" s="92">
        <f>AB7*BQ7/100/12*0.5+SUMPRODUCT($B7:AA7,$AQ7:BP7)/100/12</f>
        <v>32.598015784879991</v>
      </c>
      <c r="DG7" s="92">
        <f>AC7*BR7/100/12*0.5+SUMPRODUCT($B7:AB7,$AQ7:BQ7)/100/12</f>
        <v>32.598015784879991</v>
      </c>
      <c r="DH7" s="92">
        <f>AD7*BS7/100/12*0.5+SUMPRODUCT($B7:AC7,$AQ7:BR7)/100/12</f>
        <v>32.598015784879991</v>
      </c>
      <c r="DI7" s="92">
        <f>AE7*BT7/100/12*0.5+SUMPRODUCT($B7:AD7,$AQ7:BS7)/100/12</f>
        <v>32.598015784879991</v>
      </c>
      <c r="DJ7" s="92">
        <f>AF7*BU7/100/12*0.5+SUMPRODUCT($B7:AE7,$AQ7:BT7)/100/12</f>
        <v>32.598015784879991</v>
      </c>
      <c r="DK7" s="92">
        <f>AG7*BV7/100/12*0.5+SUMPRODUCT($B7:AF7,$AQ7:BU7)/100/12</f>
        <v>32.598015784879991</v>
      </c>
      <c r="DL7" s="92">
        <f>AH7*BW7/100/12*0.5+SUMPRODUCT($B7:AG7,$AQ7:BV7)/100/12</f>
        <v>32.598015784879991</v>
      </c>
      <c r="DM7" s="92">
        <f>AI7*BX7/100/12*0.5+SUMPRODUCT($B7:AH7,$AQ7:BW7)/100/12</f>
        <v>32.598015784879991</v>
      </c>
      <c r="DN7" s="92">
        <f>AJ7*BY7/100/12*0.5+SUMPRODUCT($B7:AI7,$AQ7:BX7)/100/12</f>
        <v>32.598015784879991</v>
      </c>
      <c r="DO7" s="92">
        <f>AK7*BZ7/100/12*0.5+SUMPRODUCT($B7:AJ7,$AQ7:BY7)/100/12</f>
        <v>32.598015784879991</v>
      </c>
      <c r="DP7" s="92">
        <f>AL7*CA7/100/12*0.5+SUMPRODUCT($B7:AK7,$AQ7:BZ7)/100/12</f>
        <v>32.598015784879991</v>
      </c>
      <c r="DQ7" s="92">
        <f>AM7*CB7/100/12*0.5+SUMPRODUCT($B7:AL7,$AQ7:CA7)/100/12</f>
        <v>32.598015784879991</v>
      </c>
      <c r="DR7" s="92">
        <f>AN7*CC7/100/12*0.5+SUMPRODUCT($B7:AM7,$AQ7:CB7)/100/12</f>
        <v>32.598015784879991</v>
      </c>
      <c r="DS7" s="92">
        <f>AO7*CD7/100/12*0.5+SUMPRODUCT($B7:AN7,$AQ7:CC7)/100/12</f>
        <v>32.598015784879991</v>
      </c>
    </row>
    <row r="8" spans="1:123" ht="16.5">
      <c r="A8" s="54" t="str">
        <f>存量业务到期结构!B7</f>
        <v>零售住房贷款</v>
      </c>
      <c r="B8" s="92">
        <f>基本优化结果!C7</f>
        <v>54.631772656220797</v>
      </c>
      <c r="C8" s="92">
        <f>基本优化结果!D7</f>
        <v>116.60832648690101</v>
      </c>
      <c r="D8" s="92">
        <f>基本优化结果!E7</f>
        <v>125.100002797599</v>
      </c>
      <c r="E8" s="92">
        <f>基本优化结果!F7</f>
        <v>125.20126857659901</v>
      </c>
      <c r="F8" s="92">
        <f>基本优化结果!G7</f>
        <v>93.984188455499407</v>
      </c>
      <c r="G8" s="92">
        <f>基本优化结果!H7</f>
        <v>124.06624211648288</v>
      </c>
      <c r="H8" s="92">
        <f>基本优化结果!I7</f>
        <v>94.07813058804912</v>
      </c>
      <c r="I8" s="92">
        <f>基本优化结果!J7</f>
        <v>94.142674369099495</v>
      </c>
      <c r="J8" s="92">
        <f>基本优化结果!K7</f>
        <v>83.851830780432806</v>
      </c>
      <c r="K8" s="92">
        <f>基本优化结果!L7</f>
        <v>94.966912380899501</v>
      </c>
      <c r="L8" s="92">
        <f>基本优化结果!M7</f>
        <v>94.263680821399504</v>
      </c>
      <c r="M8" s="92">
        <f>基本优化结果!N7</f>
        <v>94.382684047299406</v>
      </c>
      <c r="N8" s="92">
        <f>基本优化结果!O7</f>
        <v>94.345900369199498</v>
      </c>
      <c r="O8" s="92">
        <f>基本优化结果!P7</f>
        <v>0</v>
      </c>
      <c r="P8" s="92">
        <f>基本优化结果!Q7</f>
        <v>0</v>
      </c>
      <c r="Q8" s="92">
        <f>基本优化结果!R7</f>
        <v>0</v>
      </c>
      <c r="R8" s="92">
        <f>基本优化结果!S7</f>
        <v>0</v>
      </c>
      <c r="S8" s="92">
        <f>基本优化结果!T7</f>
        <v>0</v>
      </c>
      <c r="T8" s="92">
        <f>基本优化结果!U7</f>
        <v>0</v>
      </c>
      <c r="U8" s="92">
        <f>基本优化结果!V7</f>
        <v>0</v>
      </c>
      <c r="V8" s="92">
        <f>基本优化结果!W7</f>
        <v>0</v>
      </c>
      <c r="W8" s="92">
        <f>基本优化结果!X7</f>
        <v>0</v>
      </c>
      <c r="X8" s="92">
        <f>基本优化结果!Y7</f>
        <v>0</v>
      </c>
      <c r="Y8" s="92">
        <f>基本优化结果!Z7</f>
        <v>0</v>
      </c>
      <c r="Z8" s="92">
        <f>基本优化结果!AA7</f>
        <v>0</v>
      </c>
      <c r="AA8" s="92">
        <f>基本优化结果!AB7</f>
        <v>0</v>
      </c>
      <c r="AB8" s="92">
        <f>基本优化结果!AC7</f>
        <v>0</v>
      </c>
      <c r="AC8" s="92">
        <f>基本优化结果!AD7</f>
        <v>0</v>
      </c>
      <c r="AD8" s="92">
        <f>基本优化结果!AE7</f>
        <v>0</v>
      </c>
      <c r="AE8" s="92">
        <f>基本优化结果!AF7</f>
        <v>0</v>
      </c>
      <c r="AF8" s="92">
        <f>基本优化结果!AG7</f>
        <v>0</v>
      </c>
      <c r="AG8" s="92">
        <f>基本优化结果!AH7</f>
        <v>0</v>
      </c>
      <c r="AH8" s="92">
        <f>基本优化结果!AI7</f>
        <v>0</v>
      </c>
      <c r="AI8" s="92">
        <f>基本优化结果!AJ7</f>
        <v>0</v>
      </c>
      <c r="AJ8" s="92">
        <f>基本优化结果!AK7</f>
        <v>0</v>
      </c>
      <c r="AK8" s="92">
        <f>基本优化结果!AL7</f>
        <v>0</v>
      </c>
      <c r="AL8" s="92">
        <f>基本优化结果!AM7</f>
        <v>0</v>
      </c>
      <c r="AM8" s="92">
        <f>基本优化结果!AN7</f>
        <v>0</v>
      </c>
      <c r="AN8" s="92">
        <f>基本优化结果!AO7</f>
        <v>0</v>
      </c>
      <c r="AO8" s="92">
        <f>基本优化结果!AP7</f>
        <v>0</v>
      </c>
      <c r="AQ8" s="92">
        <f>新业务利率假设!C7</f>
        <v>5.6</v>
      </c>
      <c r="AR8" s="92">
        <f>新业务利率假设!D7</f>
        <v>5.4</v>
      </c>
      <c r="AS8" s="92">
        <f>新业务利率假设!E7</f>
        <v>5.4</v>
      </c>
      <c r="AT8" s="92">
        <f>新业务利率假设!F7</f>
        <v>5.4</v>
      </c>
      <c r="AU8" s="92">
        <f>新业务利率假设!G7</f>
        <v>5.4</v>
      </c>
      <c r="AV8" s="92">
        <f>新业务利率假设!H7</f>
        <v>5.4</v>
      </c>
      <c r="AW8" s="92">
        <f>新业务利率假设!I7</f>
        <v>5.4</v>
      </c>
      <c r="AX8" s="92">
        <f>新业务利率假设!J7</f>
        <v>5.4</v>
      </c>
      <c r="AY8" s="92">
        <f>新业务利率假设!K7</f>
        <v>5.4</v>
      </c>
      <c r="AZ8" s="92">
        <f>新业务利率假设!L7</f>
        <v>5.4</v>
      </c>
      <c r="BA8" s="92">
        <f>新业务利率假设!M7</f>
        <v>5.4</v>
      </c>
      <c r="BB8" s="92">
        <f>新业务利率假设!N7</f>
        <v>5.4</v>
      </c>
      <c r="BC8" s="92">
        <f>新业务利率假设!O7</f>
        <v>5.4</v>
      </c>
      <c r="BD8" s="92">
        <f>新业务利率假设!P7</f>
        <v>0</v>
      </c>
      <c r="BE8" s="92">
        <f>新业务利率假设!Q7</f>
        <v>0</v>
      </c>
      <c r="BF8" s="92">
        <f>新业务利率假设!R7</f>
        <v>0</v>
      </c>
      <c r="BG8" s="92">
        <f>新业务利率假设!S7</f>
        <v>0</v>
      </c>
      <c r="BH8" s="92">
        <f>新业务利率假设!T7</f>
        <v>0</v>
      </c>
      <c r="BI8" s="92">
        <f>新业务利率假设!U7</f>
        <v>0</v>
      </c>
      <c r="BJ8" s="92">
        <f>新业务利率假设!V7</f>
        <v>0</v>
      </c>
      <c r="BK8" s="92">
        <f>新业务利率假设!W7</f>
        <v>0</v>
      </c>
      <c r="BL8" s="92">
        <f>新业务利率假设!X7</f>
        <v>0</v>
      </c>
      <c r="BM8" s="92">
        <f>新业务利率假设!Y7</f>
        <v>0</v>
      </c>
      <c r="BN8" s="92">
        <f>新业务利率假设!Z7</f>
        <v>0</v>
      </c>
      <c r="BO8" s="92">
        <f>新业务利率假设!AA7</f>
        <v>0</v>
      </c>
      <c r="BP8" s="92">
        <f>新业务利率假设!AB7</f>
        <v>0</v>
      </c>
      <c r="BQ8" s="92">
        <f>新业务利率假设!AC7</f>
        <v>0</v>
      </c>
      <c r="BR8" s="92">
        <f>新业务利率假设!AD7</f>
        <v>0</v>
      </c>
      <c r="BS8" s="92">
        <f>新业务利率假设!AE7</f>
        <v>0</v>
      </c>
      <c r="BT8" s="92">
        <f>新业务利率假设!AF7</f>
        <v>0</v>
      </c>
      <c r="BU8" s="92">
        <f>新业务利率假设!AG7</f>
        <v>0</v>
      </c>
      <c r="BV8" s="92">
        <f>新业务利率假设!AH7</f>
        <v>0</v>
      </c>
      <c r="BW8" s="92">
        <f>新业务利率假设!AI7</f>
        <v>0</v>
      </c>
      <c r="BX8" s="92">
        <f>新业务利率假设!AJ7</f>
        <v>0</v>
      </c>
      <c r="BY8" s="92">
        <f>新业务利率假设!AK7</f>
        <v>0</v>
      </c>
      <c r="BZ8" s="92">
        <f>新业务利率假设!AL7</f>
        <v>0</v>
      </c>
      <c r="CA8" s="92">
        <f>新业务利率假设!AM7</f>
        <v>0</v>
      </c>
      <c r="CB8" s="92">
        <f>新业务利率假设!AN7</f>
        <v>0</v>
      </c>
      <c r="CC8" s="92">
        <f>新业务利率假设!AO7</f>
        <v>0</v>
      </c>
      <c r="CD8" s="92">
        <f>新业务利率假设!AP7</f>
        <v>0</v>
      </c>
      <c r="CF8" s="92">
        <f>B8*AQ8/100/12*0.5</f>
        <v>0.1274741361978485</v>
      </c>
      <c r="CG8" s="92">
        <f>C8*AR8/100/12*0.5+SUMPRODUCT($B8:B8,$AQ8:AQ8)/100/12</f>
        <v>0.51731700699122429</v>
      </c>
      <c r="CH8" s="92">
        <f>D8*AS8/100/12*0.5+SUMPRODUCT($B8:C8,$AQ8:AR8)/100/12</f>
        <v>1.0611607478813494</v>
      </c>
      <c r="CI8" s="92">
        <f>E8*AT8/100/12*0.5+SUMPRODUCT($B8:D8,$AQ8:AS8)/100/12</f>
        <v>1.6243386084732951</v>
      </c>
      <c r="CJ8" s="92">
        <f>F8*AU8/100/12*0.5+SUMPRODUCT($B8:E8,$AQ8:AT8)/100/12</f>
        <v>2.1175058867955161</v>
      </c>
      <c r="CK8" s="92">
        <f>G8*AV8/100/12*0.5+SUMPRODUCT($B8:F8,$AQ8:AU8)/100/12</f>
        <v>2.6081193555824767</v>
      </c>
      <c r="CL8" s="92">
        <f>H8*AW8/100/12*0.5+SUMPRODUCT($B8:G8,$AQ8:AV8)/100/12</f>
        <v>3.0989441941676739</v>
      </c>
      <c r="CM8" s="92">
        <f>I8*AX8/100/12*0.5+SUMPRODUCT($B8:H8,$AQ8:AW8)/100/12</f>
        <v>3.5224410053212578</v>
      </c>
      <c r="CN8" s="92">
        <f>J8*AY8/100/12*0.5+SUMPRODUCT($B8:I8,$AQ8:AX8)/100/12</f>
        <v>3.9229286419077063</v>
      </c>
      <c r="CO8" s="92">
        <f>K8*AZ8/100/12*0.5+SUMPRODUCT($B8:J8,$AQ8:AY8)/100/12</f>
        <v>4.325270814020703</v>
      </c>
      <c r="CP8" s="92">
        <f>L8*BA8/100/12*0.5+SUMPRODUCT($B8:K8,$AQ8:AZ8)/100/12</f>
        <v>4.7510396487258753</v>
      </c>
      <c r="CQ8" s="92">
        <f>M8*BB8/100/12*0.5+SUMPRODUCT($B8:L8,$AQ8:BA8)/100/12</f>
        <v>5.1754939696804483</v>
      </c>
      <c r="CR8" s="92">
        <f>N8*BC8/100/12*0.5+SUMPRODUCT($B8:M8,$AQ8:BB8)/100/12</f>
        <v>5.6001332846175709</v>
      </c>
      <c r="CS8" s="92">
        <f>O8*BD8/100/12*0.5+SUMPRODUCT($B8:N8,$AQ8:BC8)/100/12</f>
        <v>5.8124115604482691</v>
      </c>
      <c r="CT8" s="92">
        <f>P8*BE8/100/12*0.5+SUMPRODUCT($B8:O8,$AQ8:BD8)/100/12</f>
        <v>5.8124115604482691</v>
      </c>
      <c r="CU8" s="92">
        <f>Q8*BF8/100/12*0.5+SUMPRODUCT($B8:P8,$AQ8:BE8)/100/12</f>
        <v>5.8124115604482691</v>
      </c>
      <c r="CV8" s="92">
        <f>R8*BG8/100/12*0.5+SUMPRODUCT($B8:Q8,$AQ8:BF8)/100/12</f>
        <v>5.8124115604482691</v>
      </c>
      <c r="CW8" s="92">
        <f>S8*BH8/100/12*0.5+SUMPRODUCT($B8:R8,$AQ8:BG8)/100/12</f>
        <v>5.8124115604482691</v>
      </c>
      <c r="CX8" s="92">
        <f>T8*BI8/100/12*0.5+SUMPRODUCT($B8:S8,$AQ8:BH8)/100/12</f>
        <v>5.8124115604482691</v>
      </c>
      <c r="CY8" s="92">
        <f>U8*BJ8/100/12*0.5+SUMPRODUCT($B8:T8,$AQ8:BI8)/100/12</f>
        <v>5.8124115604482691</v>
      </c>
      <c r="CZ8" s="92">
        <f>V8*BK8/100/12*0.5+SUMPRODUCT($B8:U8,$AQ8:BJ8)/100/12</f>
        <v>5.8124115604482691</v>
      </c>
      <c r="DA8" s="92">
        <f>W8*BL8/100/12*0.5+SUMPRODUCT($B8:V8,$AQ8:BK8)/100/12</f>
        <v>5.8124115604482691</v>
      </c>
      <c r="DB8" s="92">
        <f>X8*BM8/100/12*0.5+SUMPRODUCT($B8:W8,$AQ8:BL8)/100/12</f>
        <v>5.8124115604482691</v>
      </c>
      <c r="DC8" s="92">
        <f>Y8*BN8/100/12*0.5+SUMPRODUCT($B8:X8,$AQ8:BM8)/100/12</f>
        <v>5.8124115604482691</v>
      </c>
      <c r="DD8" s="92">
        <f>Z8*BO8/100/12*0.5+SUMPRODUCT($B8:Y8,$AQ8:BN8)/100/12</f>
        <v>5.8124115604482691</v>
      </c>
      <c r="DE8" s="92">
        <f>AA8*BP8/100/12*0.5+SUMPRODUCT($B8:Z8,$AQ8:BO8)/100/12</f>
        <v>5.8124115604482691</v>
      </c>
      <c r="DF8" s="92">
        <f>AB8*BQ8/100/12*0.5+SUMPRODUCT($B8:AA8,$AQ8:BP8)/100/12</f>
        <v>5.8124115604482691</v>
      </c>
      <c r="DG8" s="92">
        <f>AC8*BR8/100/12*0.5+SUMPRODUCT($B8:AB8,$AQ8:BQ8)/100/12</f>
        <v>5.8124115604482691</v>
      </c>
      <c r="DH8" s="92">
        <f>AD8*BS8/100/12*0.5+SUMPRODUCT($B8:AC8,$AQ8:BR8)/100/12</f>
        <v>5.8124115604482691</v>
      </c>
      <c r="DI8" s="92">
        <f>AE8*BT8/100/12*0.5+SUMPRODUCT($B8:AD8,$AQ8:BS8)/100/12</f>
        <v>5.8124115604482691</v>
      </c>
      <c r="DJ8" s="92">
        <f>AF8*BU8/100/12*0.5+SUMPRODUCT($B8:AE8,$AQ8:BT8)/100/12</f>
        <v>5.8124115604482691</v>
      </c>
      <c r="DK8" s="92">
        <f>AG8*BV8/100/12*0.5+SUMPRODUCT($B8:AF8,$AQ8:BU8)/100/12</f>
        <v>5.8124115604482691</v>
      </c>
      <c r="DL8" s="92">
        <f>AH8*BW8/100/12*0.5+SUMPRODUCT($B8:AG8,$AQ8:BV8)/100/12</f>
        <v>5.8124115604482691</v>
      </c>
      <c r="DM8" s="92">
        <f>AI8*BX8/100/12*0.5+SUMPRODUCT($B8:AH8,$AQ8:BW8)/100/12</f>
        <v>5.8124115604482691</v>
      </c>
      <c r="DN8" s="92">
        <f>AJ8*BY8/100/12*0.5+SUMPRODUCT($B8:AI8,$AQ8:BX8)/100/12</f>
        <v>5.8124115604482691</v>
      </c>
      <c r="DO8" s="92">
        <f>AK8*BZ8/100/12*0.5+SUMPRODUCT($B8:AJ8,$AQ8:BY8)/100/12</f>
        <v>5.8124115604482691</v>
      </c>
      <c r="DP8" s="92">
        <f>AL8*CA8/100/12*0.5+SUMPRODUCT($B8:AK8,$AQ8:BZ8)/100/12</f>
        <v>5.8124115604482691</v>
      </c>
      <c r="DQ8" s="92">
        <f>AM8*CB8/100/12*0.5+SUMPRODUCT($B8:AL8,$AQ8:CA8)/100/12</f>
        <v>5.8124115604482691</v>
      </c>
      <c r="DR8" s="92">
        <f>AN8*CC8/100/12*0.5+SUMPRODUCT($B8:AM8,$AQ8:CB8)/100/12</f>
        <v>5.8124115604482691</v>
      </c>
      <c r="DS8" s="92">
        <f>AO8*CD8/100/12*0.5+SUMPRODUCT($B8:AN8,$AQ8:CC8)/100/12</f>
        <v>5.8124115604482691</v>
      </c>
    </row>
    <row r="9" spans="1:123" ht="16.5">
      <c r="A9" s="54" t="str">
        <f>存量业务到期结构!B8</f>
        <v>零售非住房贷款</v>
      </c>
      <c r="B9" s="92">
        <f>基本优化结果!C8</f>
        <v>153.85560418692199</v>
      </c>
      <c r="C9" s="92">
        <f>基本优化结果!D8</f>
        <v>141.3041343582</v>
      </c>
      <c r="D9" s="92">
        <f>基本优化结果!E8</f>
        <v>124.15501382079999</v>
      </c>
      <c r="E9" s="92">
        <f>基本优化结果!F8</f>
        <v>169.95614943519999</v>
      </c>
      <c r="F9" s="92">
        <f>基本优化结果!G8</f>
        <v>159.47145427824822</v>
      </c>
      <c r="G9" s="92">
        <f>基本优化结果!H8</f>
        <v>176.20944298320001</v>
      </c>
      <c r="H9" s="92">
        <f>基本优化结果!I8</f>
        <v>159.15258216804963</v>
      </c>
      <c r="I9" s="92">
        <f>基本优化结果!J8</f>
        <v>156.52685781389999</v>
      </c>
      <c r="J9" s="92">
        <f>基本优化结果!K8</f>
        <v>157.7595577509</v>
      </c>
      <c r="K9" s="92">
        <f>基本优化结果!L8</f>
        <v>162.50423355090001</v>
      </c>
      <c r="L9" s="92">
        <f>基本优化结果!M8</f>
        <v>160.82433099459999</v>
      </c>
      <c r="M9" s="92">
        <f>基本优化结果!N8</f>
        <v>202.73717124570001</v>
      </c>
      <c r="N9" s="92">
        <f>基本优化结果!O8</f>
        <v>58.504172433000001</v>
      </c>
      <c r="O9" s="92">
        <f>基本优化结果!P8</f>
        <v>0</v>
      </c>
      <c r="P9" s="92">
        <f>基本优化结果!Q8</f>
        <v>0</v>
      </c>
      <c r="Q9" s="92">
        <f>基本优化结果!R8</f>
        <v>0</v>
      </c>
      <c r="R9" s="92">
        <f>基本优化结果!S8</f>
        <v>0</v>
      </c>
      <c r="S9" s="92">
        <f>基本优化结果!T8</f>
        <v>0</v>
      </c>
      <c r="T9" s="92">
        <f>基本优化结果!U8</f>
        <v>0</v>
      </c>
      <c r="U9" s="92">
        <f>基本优化结果!V8</f>
        <v>0</v>
      </c>
      <c r="V9" s="92">
        <f>基本优化结果!W8</f>
        <v>0</v>
      </c>
      <c r="W9" s="92">
        <f>基本优化结果!X8</f>
        <v>0</v>
      </c>
      <c r="X9" s="92">
        <f>基本优化结果!Y8</f>
        <v>0</v>
      </c>
      <c r="Y9" s="92">
        <f>基本优化结果!Z8</f>
        <v>0</v>
      </c>
      <c r="Z9" s="92">
        <f>基本优化结果!AA8</f>
        <v>0</v>
      </c>
      <c r="AA9" s="92">
        <f>基本优化结果!AB8</f>
        <v>0</v>
      </c>
      <c r="AB9" s="92">
        <f>基本优化结果!AC8</f>
        <v>0</v>
      </c>
      <c r="AC9" s="92">
        <f>基本优化结果!AD8</f>
        <v>0</v>
      </c>
      <c r="AD9" s="92">
        <f>基本优化结果!AE8</f>
        <v>0</v>
      </c>
      <c r="AE9" s="92">
        <f>基本优化结果!AF8</f>
        <v>0</v>
      </c>
      <c r="AF9" s="92">
        <f>基本优化结果!AG8</f>
        <v>0</v>
      </c>
      <c r="AG9" s="92">
        <f>基本优化结果!AH8</f>
        <v>0</v>
      </c>
      <c r="AH9" s="92">
        <f>基本优化结果!AI8</f>
        <v>0</v>
      </c>
      <c r="AI9" s="92">
        <f>基本优化结果!AJ8</f>
        <v>0</v>
      </c>
      <c r="AJ9" s="92">
        <f>基本优化结果!AK8</f>
        <v>0</v>
      </c>
      <c r="AK9" s="92">
        <f>基本优化结果!AL8</f>
        <v>0</v>
      </c>
      <c r="AL9" s="92">
        <f>基本优化结果!AM8</f>
        <v>0</v>
      </c>
      <c r="AM9" s="92">
        <f>基本优化结果!AN8</f>
        <v>0</v>
      </c>
      <c r="AN9" s="92">
        <f>基本优化结果!AO8</f>
        <v>0</v>
      </c>
      <c r="AO9" s="92">
        <f>基本优化结果!AP8</f>
        <v>0</v>
      </c>
      <c r="AQ9" s="92">
        <f>新业务利率假设!C8</f>
        <v>6.8</v>
      </c>
      <c r="AR9" s="92">
        <f>新业务利率假设!D8</f>
        <v>6.4</v>
      </c>
      <c r="AS9" s="92">
        <f>新业务利率假设!E8</f>
        <v>6.4</v>
      </c>
      <c r="AT9" s="92">
        <f>新业务利率假设!F8</f>
        <v>6.4</v>
      </c>
      <c r="AU9" s="92">
        <f>新业务利率假设!G8</f>
        <v>6.4</v>
      </c>
      <c r="AV9" s="92">
        <f>新业务利率假设!H8</f>
        <v>6.4</v>
      </c>
      <c r="AW9" s="92">
        <f>新业务利率假设!I8</f>
        <v>6.4</v>
      </c>
      <c r="AX9" s="92">
        <f>新业务利率假设!J8</f>
        <v>6.4</v>
      </c>
      <c r="AY9" s="92">
        <f>新业务利率假设!K8</f>
        <v>6.4</v>
      </c>
      <c r="AZ9" s="92">
        <f>新业务利率假设!L8</f>
        <v>6.4</v>
      </c>
      <c r="BA9" s="92">
        <f>新业务利率假设!M8</f>
        <v>6.4</v>
      </c>
      <c r="BB9" s="92">
        <f>新业务利率假设!N8</f>
        <v>6.4</v>
      </c>
      <c r="BC9" s="92">
        <f>新业务利率假设!O8</f>
        <v>6.4</v>
      </c>
      <c r="BD9" s="92">
        <f>新业务利率假设!P8</f>
        <v>0</v>
      </c>
      <c r="BE9" s="92">
        <f>新业务利率假设!Q8</f>
        <v>0</v>
      </c>
      <c r="BF9" s="92">
        <f>新业务利率假设!R8</f>
        <v>0</v>
      </c>
      <c r="BG9" s="92">
        <f>新业务利率假设!S8</f>
        <v>0</v>
      </c>
      <c r="BH9" s="92">
        <f>新业务利率假设!T8</f>
        <v>0</v>
      </c>
      <c r="BI9" s="92">
        <f>新业务利率假设!U8</f>
        <v>0</v>
      </c>
      <c r="BJ9" s="92">
        <f>新业务利率假设!V8</f>
        <v>0</v>
      </c>
      <c r="BK9" s="92">
        <f>新业务利率假设!W8</f>
        <v>0</v>
      </c>
      <c r="BL9" s="92">
        <f>新业务利率假设!X8</f>
        <v>0</v>
      </c>
      <c r="BM9" s="92">
        <f>新业务利率假设!Y8</f>
        <v>0</v>
      </c>
      <c r="BN9" s="92">
        <f>新业务利率假设!Z8</f>
        <v>0</v>
      </c>
      <c r="BO9" s="92">
        <f>新业务利率假设!AA8</f>
        <v>0</v>
      </c>
      <c r="BP9" s="92">
        <f>新业务利率假设!AB8</f>
        <v>0</v>
      </c>
      <c r="BQ9" s="92">
        <f>新业务利率假设!AC8</f>
        <v>0</v>
      </c>
      <c r="BR9" s="92">
        <f>新业务利率假设!AD8</f>
        <v>0</v>
      </c>
      <c r="BS9" s="92">
        <f>新业务利率假设!AE8</f>
        <v>0</v>
      </c>
      <c r="BT9" s="92">
        <f>新业务利率假设!AF8</f>
        <v>0</v>
      </c>
      <c r="BU9" s="92">
        <f>新业务利率假设!AG8</f>
        <v>0</v>
      </c>
      <c r="BV9" s="92">
        <f>新业务利率假设!AH8</f>
        <v>0</v>
      </c>
      <c r="BW9" s="92">
        <f>新业务利率假设!AI8</f>
        <v>0</v>
      </c>
      <c r="BX9" s="92">
        <f>新业务利率假设!AJ8</f>
        <v>0</v>
      </c>
      <c r="BY9" s="92">
        <f>新业务利率假设!AK8</f>
        <v>0</v>
      </c>
      <c r="BZ9" s="92">
        <f>新业务利率假设!AL8</f>
        <v>0</v>
      </c>
      <c r="CA9" s="92">
        <f>新业务利率假设!AM8</f>
        <v>0</v>
      </c>
      <c r="CB9" s="92">
        <f>新业务利率假设!AN8</f>
        <v>0</v>
      </c>
      <c r="CC9" s="92">
        <f>新业务利率假设!AO8</f>
        <v>0</v>
      </c>
      <c r="CD9" s="92">
        <f>新业务利率假设!AP8</f>
        <v>0</v>
      </c>
      <c r="CF9" s="92">
        <f>B9*AQ9/100/12*0.5</f>
        <v>0.43592421186294567</v>
      </c>
      <c r="CG9" s="92">
        <f>C9*AR9/100/12*0.5+SUMPRODUCT($B9:B9,$AQ9:AQ9)/100/12</f>
        <v>1.2486594486810914</v>
      </c>
      <c r="CH9" s="92">
        <f>D9*AS9/100/12*0.5+SUMPRODUCT($B9:C9,$AQ9:AR9)/100/12</f>
        <v>1.9565505104917584</v>
      </c>
      <c r="CI9" s="92">
        <f>E9*AT9/100/12*0.5+SUMPRODUCT($B9:D9,$AQ9:AS9)/100/12</f>
        <v>2.7408469458410916</v>
      </c>
      <c r="CJ9" s="92">
        <f>F9*AU9/100/12*0.5+SUMPRODUCT($B9:E9,$AQ9:AT9)/100/12</f>
        <v>3.6193205557436201</v>
      </c>
      <c r="CK9" s="92">
        <f>G9*AV9/100/12*0.5+SUMPRODUCT($B9:F9,$AQ9:AU9)/100/12</f>
        <v>4.5144696151074823</v>
      </c>
      <c r="CL9" s="92">
        <f>H9*AW9/100/12*0.5+SUMPRODUCT($B9:G9,$AQ9:AV9)/100/12</f>
        <v>5.4087683488441476</v>
      </c>
      <c r="CM9" s="92">
        <f>I9*AX9/100/12*0.5+SUMPRODUCT($B9:H9,$AQ9:AW9)/100/12</f>
        <v>6.2505801887960128</v>
      </c>
      <c r="CN9" s="92">
        <f>J9*AY9/100/12*0.5+SUMPRODUCT($B9:I9,$AQ9:AX9)/100/12</f>
        <v>7.0886772969688128</v>
      </c>
      <c r="CO9" s="92">
        <f>K9*AZ9/100/12*0.5+SUMPRODUCT($B9:J9,$AQ9:AY9)/100/12</f>
        <v>7.9427140737736135</v>
      </c>
      <c r="CP9" s="92">
        <f>L9*BA9/100/12*0.5+SUMPRODUCT($B9:K9,$AQ9:AZ9)/100/12</f>
        <v>8.8049235792282801</v>
      </c>
      <c r="CQ9" s="92">
        <f>M9*BB9/100/12*0.5+SUMPRODUCT($B9:L9,$AQ9:BA9)/100/12</f>
        <v>9.7744209185357445</v>
      </c>
      <c r="CR9" s="92">
        <f>N9*BC9/100/12*0.5+SUMPRODUCT($B9:M9,$AQ9:BB9)/100/12</f>
        <v>10.471064501678946</v>
      </c>
      <c r="CS9" s="92">
        <f>O9*BD9/100/12*0.5+SUMPRODUCT($B9:N9,$AQ9:BC9)/100/12</f>
        <v>10.627075628166946</v>
      </c>
      <c r="CT9" s="92">
        <f>P9*BE9/100/12*0.5+SUMPRODUCT($B9:O9,$AQ9:BD9)/100/12</f>
        <v>10.627075628166946</v>
      </c>
      <c r="CU9" s="92">
        <f>Q9*BF9/100/12*0.5+SUMPRODUCT($B9:P9,$AQ9:BE9)/100/12</f>
        <v>10.627075628166946</v>
      </c>
      <c r="CV9" s="92">
        <f>R9*BG9/100/12*0.5+SUMPRODUCT($B9:Q9,$AQ9:BF9)/100/12</f>
        <v>10.627075628166946</v>
      </c>
      <c r="CW9" s="92">
        <f>S9*BH9/100/12*0.5+SUMPRODUCT($B9:R9,$AQ9:BG9)/100/12</f>
        <v>10.627075628166946</v>
      </c>
      <c r="CX9" s="92">
        <f>T9*BI9/100/12*0.5+SUMPRODUCT($B9:S9,$AQ9:BH9)/100/12</f>
        <v>10.627075628166946</v>
      </c>
      <c r="CY9" s="92">
        <f>U9*BJ9/100/12*0.5+SUMPRODUCT($B9:T9,$AQ9:BI9)/100/12</f>
        <v>10.627075628166946</v>
      </c>
      <c r="CZ9" s="92">
        <f>V9*BK9/100/12*0.5+SUMPRODUCT($B9:U9,$AQ9:BJ9)/100/12</f>
        <v>10.627075628166946</v>
      </c>
      <c r="DA9" s="92">
        <f>W9*BL9/100/12*0.5+SUMPRODUCT($B9:V9,$AQ9:BK9)/100/12</f>
        <v>10.627075628166946</v>
      </c>
      <c r="DB9" s="92">
        <f>X9*BM9/100/12*0.5+SUMPRODUCT($B9:W9,$AQ9:BL9)/100/12</f>
        <v>10.627075628166946</v>
      </c>
      <c r="DC9" s="92">
        <f>Y9*BN9/100/12*0.5+SUMPRODUCT($B9:X9,$AQ9:BM9)/100/12</f>
        <v>10.627075628166946</v>
      </c>
      <c r="DD9" s="92">
        <f>Z9*BO9/100/12*0.5+SUMPRODUCT($B9:Y9,$AQ9:BN9)/100/12</f>
        <v>10.627075628166946</v>
      </c>
      <c r="DE9" s="92">
        <f>AA9*BP9/100/12*0.5+SUMPRODUCT($B9:Z9,$AQ9:BO9)/100/12</f>
        <v>10.627075628166946</v>
      </c>
      <c r="DF9" s="92">
        <f>AB9*BQ9/100/12*0.5+SUMPRODUCT($B9:AA9,$AQ9:BP9)/100/12</f>
        <v>10.627075628166946</v>
      </c>
      <c r="DG9" s="92">
        <f>AC9*BR9/100/12*0.5+SUMPRODUCT($B9:AB9,$AQ9:BQ9)/100/12</f>
        <v>10.627075628166946</v>
      </c>
      <c r="DH9" s="92">
        <f>AD9*BS9/100/12*0.5+SUMPRODUCT($B9:AC9,$AQ9:BR9)/100/12</f>
        <v>10.627075628166946</v>
      </c>
      <c r="DI9" s="92">
        <f>AE9*BT9/100/12*0.5+SUMPRODUCT($B9:AD9,$AQ9:BS9)/100/12</f>
        <v>10.627075628166946</v>
      </c>
      <c r="DJ9" s="92">
        <f>AF9*BU9/100/12*0.5+SUMPRODUCT($B9:AE9,$AQ9:BT9)/100/12</f>
        <v>10.627075628166946</v>
      </c>
      <c r="DK9" s="92">
        <f>AG9*BV9/100/12*0.5+SUMPRODUCT($B9:AF9,$AQ9:BU9)/100/12</f>
        <v>10.627075628166946</v>
      </c>
      <c r="DL9" s="92">
        <f>AH9*BW9/100/12*0.5+SUMPRODUCT($B9:AG9,$AQ9:BV9)/100/12</f>
        <v>10.627075628166946</v>
      </c>
      <c r="DM9" s="92">
        <f>AI9*BX9/100/12*0.5+SUMPRODUCT($B9:AH9,$AQ9:BW9)/100/12</f>
        <v>10.627075628166946</v>
      </c>
      <c r="DN9" s="92">
        <f>AJ9*BY9/100/12*0.5+SUMPRODUCT($B9:AI9,$AQ9:BX9)/100/12</f>
        <v>10.627075628166946</v>
      </c>
      <c r="DO9" s="92">
        <f>AK9*BZ9/100/12*0.5+SUMPRODUCT($B9:AJ9,$AQ9:BY9)/100/12</f>
        <v>10.627075628166946</v>
      </c>
      <c r="DP9" s="92">
        <f>AL9*CA9/100/12*0.5+SUMPRODUCT($B9:AK9,$AQ9:BZ9)/100/12</f>
        <v>10.627075628166946</v>
      </c>
      <c r="DQ9" s="92">
        <f>AM9*CB9/100/12*0.5+SUMPRODUCT($B9:AL9,$AQ9:CA9)/100/12</f>
        <v>10.627075628166946</v>
      </c>
      <c r="DR9" s="92">
        <f>AN9*CC9/100/12*0.5+SUMPRODUCT($B9:AM9,$AQ9:CB9)/100/12</f>
        <v>10.627075628166946</v>
      </c>
      <c r="DS9" s="92">
        <f>AO9*CD9/100/12*0.5+SUMPRODUCT($B9:AN9,$AQ9:CC9)/100/12</f>
        <v>10.627075628166946</v>
      </c>
    </row>
    <row r="10" spans="1:123" ht="16.5">
      <c r="A10" s="55" t="str">
        <f>存量业务到期结构!B9</f>
        <v>信用卡贷款</v>
      </c>
      <c r="B10" s="92">
        <f>基本优化结果!C9</f>
        <v>37.780299847299503</v>
      </c>
      <c r="C10" s="92">
        <f>基本优化结果!D9</f>
        <v>75.167666666666307</v>
      </c>
      <c r="D10" s="92">
        <f>基本优化结果!E9</f>
        <v>73.334333333333703</v>
      </c>
      <c r="E10" s="92">
        <f>基本优化结果!F9</f>
        <v>73.334333333333703</v>
      </c>
      <c r="F10" s="92">
        <f>基本优化结果!G9</f>
        <v>73.334333333333703</v>
      </c>
      <c r="G10" s="92">
        <f>基本优化结果!H9</f>
        <v>73.334333333333703</v>
      </c>
      <c r="H10" s="92">
        <f>基本优化结果!I9</f>
        <v>69.999000086649914</v>
      </c>
      <c r="I10" s="92">
        <f>基本优化结果!J9</f>
        <v>69.999000000000294</v>
      </c>
      <c r="J10" s="92">
        <f>基本优化结果!K9</f>
        <v>69.999000000000294</v>
      </c>
      <c r="K10" s="92">
        <f>基本优化结果!L9</f>
        <v>69.999000000000294</v>
      </c>
      <c r="L10" s="92">
        <f>基本优化结果!M9</f>
        <v>69.999000000000294</v>
      </c>
      <c r="M10" s="92">
        <f>基本优化结果!N9</f>
        <v>69.999000000000294</v>
      </c>
      <c r="N10" s="92">
        <f>基本优化结果!O9</f>
        <v>69.999000000000294</v>
      </c>
      <c r="O10" s="92">
        <f>基本优化结果!P9</f>
        <v>0</v>
      </c>
      <c r="P10" s="92">
        <f>基本优化结果!Q9</f>
        <v>0</v>
      </c>
      <c r="Q10" s="92">
        <f>基本优化结果!R9</f>
        <v>0</v>
      </c>
      <c r="R10" s="92">
        <f>基本优化结果!S9</f>
        <v>0</v>
      </c>
      <c r="S10" s="92">
        <f>基本优化结果!T9</f>
        <v>0</v>
      </c>
      <c r="T10" s="92">
        <f>基本优化结果!U9</f>
        <v>0</v>
      </c>
      <c r="U10" s="92">
        <f>基本优化结果!V9</f>
        <v>0</v>
      </c>
      <c r="V10" s="92">
        <f>基本优化结果!W9</f>
        <v>0</v>
      </c>
      <c r="W10" s="92">
        <f>基本优化结果!X9</f>
        <v>0</v>
      </c>
      <c r="X10" s="92">
        <f>基本优化结果!Y9</f>
        <v>0</v>
      </c>
      <c r="Y10" s="92">
        <f>基本优化结果!Z9</f>
        <v>0</v>
      </c>
      <c r="Z10" s="92">
        <f>基本优化结果!AA9</f>
        <v>0</v>
      </c>
      <c r="AA10" s="92">
        <f>基本优化结果!AB9</f>
        <v>0</v>
      </c>
      <c r="AB10" s="92">
        <f>基本优化结果!AC9</f>
        <v>0</v>
      </c>
      <c r="AC10" s="92">
        <f>基本优化结果!AD9</f>
        <v>0</v>
      </c>
      <c r="AD10" s="92">
        <f>基本优化结果!AE9</f>
        <v>0</v>
      </c>
      <c r="AE10" s="92">
        <f>基本优化结果!AF9</f>
        <v>0</v>
      </c>
      <c r="AF10" s="92">
        <f>基本优化结果!AG9</f>
        <v>0</v>
      </c>
      <c r="AG10" s="92">
        <f>基本优化结果!AH9</f>
        <v>0</v>
      </c>
      <c r="AH10" s="92">
        <f>基本优化结果!AI9</f>
        <v>0</v>
      </c>
      <c r="AI10" s="92">
        <f>基本优化结果!AJ9</f>
        <v>0</v>
      </c>
      <c r="AJ10" s="92">
        <f>基本优化结果!AK9</f>
        <v>0</v>
      </c>
      <c r="AK10" s="92">
        <f>基本优化结果!AL9</f>
        <v>0</v>
      </c>
      <c r="AL10" s="92">
        <f>基本优化结果!AM9</f>
        <v>0</v>
      </c>
      <c r="AM10" s="92">
        <f>基本优化结果!AN9</f>
        <v>0</v>
      </c>
      <c r="AN10" s="92">
        <f>基本优化结果!AO9</f>
        <v>0</v>
      </c>
      <c r="AO10" s="92">
        <f>基本优化结果!AP9</f>
        <v>0</v>
      </c>
      <c r="AQ10" s="92">
        <f>新业务利率假设!C9</f>
        <v>8.6999999999999993</v>
      </c>
      <c r="AR10" s="92">
        <f>新业务利率假设!D9</f>
        <v>8.3000000000000007</v>
      </c>
      <c r="AS10" s="92">
        <f>新业务利率假设!E9</f>
        <v>8.3000000000000007</v>
      </c>
      <c r="AT10" s="92">
        <f>新业务利率假设!F9</f>
        <v>8.3000000000000007</v>
      </c>
      <c r="AU10" s="92">
        <f>新业务利率假设!G9</f>
        <v>8.3000000000000007</v>
      </c>
      <c r="AV10" s="92">
        <f>新业务利率假设!H9</f>
        <v>8.3000000000000007</v>
      </c>
      <c r="AW10" s="92">
        <f>新业务利率假设!I9</f>
        <v>8.3000000000000007</v>
      </c>
      <c r="AX10" s="92">
        <f>新业务利率假设!J9</f>
        <v>8.3000000000000007</v>
      </c>
      <c r="AY10" s="92">
        <f>新业务利率假设!K9</f>
        <v>8.3000000000000007</v>
      </c>
      <c r="AZ10" s="92">
        <f>新业务利率假设!L9</f>
        <v>8.3000000000000007</v>
      </c>
      <c r="BA10" s="92">
        <f>新业务利率假设!M9</f>
        <v>8.3000000000000007</v>
      </c>
      <c r="BB10" s="92">
        <f>新业务利率假设!N9</f>
        <v>8.3000000000000007</v>
      </c>
      <c r="BC10" s="92">
        <f>新业务利率假设!O9</f>
        <v>8.3000000000000007</v>
      </c>
      <c r="BD10" s="92">
        <f>新业务利率假设!P9</f>
        <v>0</v>
      </c>
      <c r="BE10" s="92">
        <f>新业务利率假设!Q9</f>
        <v>0</v>
      </c>
      <c r="BF10" s="92">
        <f>新业务利率假设!R9</f>
        <v>0</v>
      </c>
      <c r="BG10" s="92">
        <f>新业务利率假设!S9</f>
        <v>0</v>
      </c>
      <c r="BH10" s="92">
        <f>新业务利率假设!T9</f>
        <v>0</v>
      </c>
      <c r="BI10" s="92">
        <f>新业务利率假设!U9</f>
        <v>0</v>
      </c>
      <c r="BJ10" s="92">
        <f>新业务利率假设!V9</f>
        <v>0</v>
      </c>
      <c r="BK10" s="92">
        <f>新业务利率假设!W9</f>
        <v>0</v>
      </c>
      <c r="BL10" s="92">
        <f>新业务利率假设!X9</f>
        <v>0</v>
      </c>
      <c r="BM10" s="92">
        <f>新业务利率假设!Y9</f>
        <v>0</v>
      </c>
      <c r="BN10" s="92">
        <f>新业务利率假设!Z9</f>
        <v>0</v>
      </c>
      <c r="BO10" s="92">
        <f>新业务利率假设!AA9</f>
        <v>0</v>
      </c>
      <c r="BP10" s="92">
        <f>新业务利率假设!AB9</f>
        <v>0</v>
      </c>
      <c r="BQ10" s="92">
        <f>新业务利率假设!AC9</f>
        <v>0</v>
      </c>
      <c r="BR10" s="92">
        <f>新业务利率假设!AD9</f>
        <v>0</v>
      </c>
      <c r="BS10" s="92">
        <f>新业务利率假设!AE9</f>
        <v>0</v>
      </c>
      <c r="BT10" s="92">
        <f>新业务利率假设!AF9</f>
        <v>0</v>
      </c>
      <c r="BU10" s="92">
        <f>新业务利率假设!AG9</f>
        <v>0</v>
      </c>
      <c r="BV10" s="92">
        <f>新业务利率假设!AH9</f>
        <v>0</v>
      </c>
      <c r="BW10" s="92">
        <f>新业务利率假设!AI9</f>
        <v>0</v>
      </c>
      <c r="BX10" s="92">
        <f>新业务利率假设!AJ9</f>
        <v>0</v>
      </c>
      <c r="BY10" s="92">
        <f>新业务利率假设!AK9</f>
        <v>0</v>
      </c>
      <c r="BZ10" s="92">
        <f>新业务利率假设!AL9</f>
        <v>0</v>
      </c>
      <c r="CA10" s="92">
        <f>新业务利率假设!AM9</f>
        <v>0</v>
      </c>
      <c r="CB10" s="92">
        <f>新业务利率假设!AN9</f>
        <v>0</v>
      </c>
      <c r="CC10" s="92">
        <f>新业务利率假设!AO9</f>
        <v>0</v>
      </c>
      <c r="CD10" s="92">
        <f>新业务利率假设!AP9</f>
        <v>0</v>
      </c>
      <c r="CF10" s="92">
        <f>B10*AQ10/100/12*0.5</f>
        <v>0.1369535869464607</v>
      </c>
      <c r="CG10" s="92">
        <f>C10*AR10/100/12*0.5+SUM($B10:B10)*AR10/100/12</f>
        <v>0.52126858783270924</v>
      </c>
      <c r="CH10" s="92">
        <f>D10*AS10/100/12*0.5+SUM($B10:C10)*AS10/100/12</f>
        <v>1.0348380044993759</v>
      </c>
      <c r="CI10" s="92">
        <f>E10*AT10/100/12*0.5+SUM($B10:D10)*AT10/100/12</f>
        <v>1.5420671433882673</v>
      </c>
      <c r="CJ10" s="92">
        <f>F10*AU10/100/12*0.5+SUM($B10:E10)*AU10/100/12</f>
        <v>2.0492962822771585</v>
      </c>
      <c r="CK10" s="92">
        <f>G10*AV10/100/12*0.5+SUM($B10:F10)*AV10/100/12</f>
        <v>2.5565254211660502</v>
      </c>
      <c r="CL10" s="92">
        <f>H10*AW10/100/12*0.5+SUM($B10:G10)*AW10/100/12</f>
        <v>3.05221986591016</v>
      </c>
      <c r="CM10" s="92">
        <f>I10*AX10/100/12*0.5+SUM($B10:H10)*AX10/100/12</f>
        <v>3.5363796162098255</v>
      </c>
      <c r="CN10" s="92">
        <f>J10*AY10/100/12*0.5+SUM($B10:I10)*AY10/100/12</f>
        <v>4.0205393662098272</v>
      </c>
      <c r="CO10" s="92">
        <f>K10*AZ10/100/12*0.5+SUM($B10:J10)*AZ10/100/12</f>
        <v>4.5046991162098289</v>
      </c>
      <c r="CP10" s="92">
        <f>L10*BA10/100/12*0.5+SUM($B10:K10)*BA10/100/12</f>
        <v>4.9888588662098305</v>
      </c>
      <c r="CQ10" s="92">
        <f>M10*BB10/100/12*0.5+SUM($B10:L10)*BB10/100/12</f>
        <v>5.4730186162098331</v>
      </c>
      <c r="CR10" s="92">
        <f>N10*BC10/100/12*0.5+SUM($B10:M10)*BC10/100/12</f>
        <v>5.9571783662098348</v>
      </c>
      <c r="CS10" s="92">
        <f>O10*BD10/100/12*0.5+SUM($B10:N10)*BD10/100/12</f>
        <v>0</v>
      </c>
      <c r="CT10" s="92">
        <f>P10*BE10/100/12*0.5+SUM($B10:O10)*BE10/100/12</f>
        <v>0</v>
      </c>
      <c r="CU10" s="92">
        <f>Q10*BF10/100/12*0.5+SUM($B10:P10)*BF10/100/12</f>
        <v>0</v>
      </c>
      <c r="CV10" s="92">
        <f>R10*BG10/100/12*0.5+SUM($B10:Q10)*BG10/100/12</f>
        <v>0</v>
      </c>
      <c r="CW10" s="92">
        <f>S10*BH10/100/12*0.5+SUM($B10:R10)*BH10/100/12</f>
        <v>0</v>
      </c>
      <c r="CX10" s="92">
        <f>T10*BI10/100/12*0.5+SUM($B10:S10)*BI10/100/12</f>
        <v>0</v>
      </c>
      <c r="CY10" s="92">
        <f>U10*BJ10/100/12*0.5+SUM($B10:T10)*BJ10/100/12</f>
        <v>0</v>
      </c>
      <c r="CZ10" s="92">
        <f>V10*BK10/100/12*0.5+SUM($B10:U10)*BK10/100/12</f>
        <v>0</v>
      </c>
      <c r="DA10" s="92">
        <f>W10*BL10/100/12*0.5+SUM($B10:V10)*BL10/100/12</f>
        <v>0</v>
      </c>
      <c r="DB10" s="92">
        <f>X10*BM10/100/12*0.5+SUM($B10:W10)*BM10/100/12</f>
        <v>0</v>
      </c>
      <c r="DC10" s="92">
        <f>Y10*BN10/100/12*0.5+SUM($B10:X10)*BN10/100/12</f>
        <v>0</v>
      </c>
      <c r="DD10" s="92">
        <f>Z10*BO10/100/12*0.5+SUM($B10:Y10)*BO10/100/12</f>
        <v>0</v>
      </c>
      <c r="DE10" s="92">
        <f>AA10*BP10/100/12*0.5+SUM($B10:Z10)*BP10/100/12</f>
        <v>0</v>
      </c>
      <c r="DF10" s="92">
        <f>AB10*BQ10/100/12*0.5+SUM($B10:AA10)*BQ10/100/12</f>
        <v>0</v>
      </c>
      <c r="DG10" s="92">
        <f>AC10*BR10/100/12*0.5+SUM($B10:AB10)*BR10/100/12</f>
        <v>0</v>
      </c>
      <c r="DH10" s="92">
        <f>AD10*BS10/100/12*0.5+SUM($B10:AC10)*BS10/100/12</f>
        <v>0</v>
      </c>
      <c r="DI10" s="92">
        <f>AE10*BT10/100/12*0.5+SUM($B10:AD10)*BT10/100/12</f>
        <v>0</v>
      </c>
      <c r="DJ10" s="92">
        <f>AF10*BU10/100/12*0.5+SUM($B10:AE10)*BU10/100/12</f>
        <v>0</v>
      </c>
      <c r="DK10" s="92">
        <f>AG10*BV10/100/12*0.5+SUM($B10:AF10)*BV10/100/12</f>
        <v>0</v>
      </c>
      <c r="DL10" s="92">
        <f>AH10*BW10/100/12*0.5+SUM($B10:AG10)*BW10/100/12</f>
        <v>0</v>
      </c>
      <c r="DM10" s="92">
        <f>AI10*BX10/100/12*0.5+SUM($B10:AH10)*BX10/100/12</f>
        <v>0</v>
      </c>
      <c r="DN10" s="92">
        <f>AJ10*BY10/100/12*0.5+SUM($B10:AI10)*BY10/100/12</f>
        <v>0</v>
      </c>
      <c r="DO10" s="92">
        <f>AK10*BZ10/100/12*0.5+SUM($B10:AJ10)*BZ10/100/12</f>
        <v>0</v>
      </c>
      <c r="DP10" s="92">
        <f>AL10*CA10/100/12*0.5+SUM($B10:AK10)*CA10/100/12</f>
        <v>0</v>
      </c>
      <c r="DQ10" s="92">
        <f>AM10*CB10/100/12*0.5+SUM($B10:AL10)*CB10/100/12</f>
        <v>0</v>
      </c>
      <c r="DR10" s="92">
        <f>AN10*CC10/100/12*0.5+SUM($B10:AM10)*CC10/100/12</f>
        <v>0</v>
      </c>
      <c r="DS10" s="92">
        <f>AO10*CD10/100/12*0.5+SUM($B10:AN10)*CD10/100/12</f>
        <v>0</v>
      </c>
    </row>
    <row r="11" spans="1:123" ht="16.5">
      <c r="A11" s="54" t="str">
        <f>存量业务到期结构!B10</f>
        <v>票据贴现</v>
      </c>
      <c r="B11" s="92">
        <f>基本优化结果!C10</f>
        <v>139.12939083050819</v>
      </c>
      <c r="C11" s="92">
        <f>基本优化结果!D10</f>
        <v>773.67217565082706</v>
      </c>
      <c r="D11" s="92">
        <f>基本优化结果!E10</f>
        <v>191.77417674998298</v>
      </c>
      <c r="E11" s="92">
        <f>基本优化结果!F10</f>
        <v>187.66094170300005</v>
      </c>
      <c r="F11" s="92">
        <f>基本优化结果!G10</f>
        <v>183.9274528677</v>
      </c>
      <c r="G11" s="92">
        <f>基本优化结果!H10</f>
        <v>246.33310982541957</v>
      </c>
      <c r="H11" s="92">
        <f>基本优化结果!I10</f>
        <v>12.720139683849622</v>
      </c>
      <c r="I11" s="92">
        <f>基本优化结果!J10</f>
        <v>31.119973748700001</v>
      </c>
      <c r="J11" s="92">
        <f>基本优化结果!K10</f>
        <v>36.003725244000002</v>
      </c>
      <c r="K11" s="92">
        <f>基本优化结果!L10</f>
        <v>29.0223481415</v>
      </c>
      <c r="L11" s="92">
        <f>基本优化结果!M10</f>
        <v>35.7744546984</v>
      </c>
      <c r="M11" s="92">
        <f>基本优化结果!N10</f>
        <v>170.22421743379999</v>
      </c>
      <c r="N11" s="92">
        <f>基本优化结果!O10</f>
        <v>0.30105999999999999</v>
      </c>
      <c r="O11" s="92">
        <f>基本优化结果!P10</f>
        <v>0</v>
      </c>
      <c r="P11" s="92">
        <f>基本优化结果!Q10</f>
        <v>0</v>
      </c>
      <c r="Q11" s="92">
        <f>基本优化结果!R10</f>
        <v>0</v>
      </c>
      <c r="R11" s="92">
        <f>基本优化结果!S10</f>
        <v>0</v>
      </c>
      <c r="S11" s="92">
        <f>基本优化结果!T10</f>
        <v>0</v>
      </c>
      <c r="T11" s="92">
        <f>基本优化结果!U10</f>
        <v>0</v>
      </c>
      <c r="U11" s="92">
        <f>基本优化结果!V10</f>
        <v>0</v>
      </c>
      <c r="V11" s="92">
        <f>基本优化结果!W10</f>
        <v>0</v>
      </c>
      <c r="W11" s="92">
        <f>基本优化结果!X10</f>
        <v>0</v>
      </c>
      <c r="X11" s="92">
        <f>基本优化结果!Y10</f>
        <v>0</v>
      </c>
      <c r="Y11" s="92">
        <f>基本优化结果!Z10</f>
        <v>0</v>
      </c>
      <c r="Z11" s="92">
        <f>基本优化结果!AA10</f>
        <v>0</v>
      </c>
      <c r="AA11" s="92">
        <f>基本优化结果!AB10</f>
        <v>0</v>
      </c>
      <c r="AB11" s="92">
        <f>基本优化结果!AC10</f>
        <v>0</v>
      </c>
      <c r="AC11" s="92">
        <f>基本优化结果!AD10</f>
        <v>0</v>
      </c>
      <c r="AD11" s="92">
        <f>基本优化结果!AE10</f>
        <v>0</v>
      </c>
      <c r="AE11" s="92">
        <f>基本优化结果!AF10</f>
        <v>0</v>
      </c>
      <c r="AF11" s="92">
        <f>基本优化结果!AG10</f>
        <v>0</v>
      </c>
      <c r="AG11" s="92">
        <f>基本优化结果!AH10</f>
        <v>0</v>
      </c>
      <c r="AH11" s="92">
        <f>基本优化结果!AI10</f>
        <v>0</v>
      </c>
      <c r="AI11" s="92">
        <f>基本优化结果!AJ10</f>
        <v>0</v>
      </c>
      <c r="AJ11" s="92">
        <f>基本优化结果!AK10</f>
        <v>0</v>
      </c>
      <c r="AK11" s="92">
        <f>基本优化结果!AL10</f>
        <v>0</v>
      </c>
      <c r="AL11" s="92">
        <f>基本优化结果!AM10</f>
        <v>0</v>
      </c>
      <c r="AM11" s="92">
        <f>基本优化结果!AN10</f>
        <v>0</v>
      </c>
      <c r="AN11" s="92">
        <f>基本优化结果!AO10</f>
        <v>0</v>
      </c>
      <c r="AO11" s="92">
        <f>基本优化结果!AP10</f>
        <v>0</v>
      </c>
      <c r="AQ11" s="92">
        <f>新业务利率假设!C10</f>
        <v>3.6999999999999997</v>
      </c>
      <c r="AR11" s="92">
        <f>新业务利率假设!D10</f>
        <v>3.6999999999999997</v>
      </c>
      <c r="AS11" s="92">
        <f>新业务利率假设!E10</f>
        <v>3.6999999999999997</v>
      </c>
      <c r="AT11" s="92">
        <f>新业务利率假设!F10</f>
        <v>3.6999999999999997</v>
      </c>
      <c r="AU11" s="92">
        <f>新业务利率假设!G10</f>
        <v>3.6999999999999997</v>
      </c>
      <c r="AV11" s="92">
        <f>新业务利率假设!H10</f>
        <v>3.6999999999999997</v>
      </c>
      <c r="AW11" s="92">
        <f>新业务利率假设!I10</f>
        <v>3.6999999999999997</v>
      </c>
      <c r="AX11" s="92">
        <f>新业务利率假设!J10</f>
        <v>3.6999999999999997</v>
      </c>
      <c r="AY11" s="92">
        <f>新业务利率假设!K10</f>
        <v>3.6999999999999997</v>
      </c>
      <c r="AZ11" s="92">
        <f>新业务利率假设!L10</f>
        <v>3.6999999999999997</v>
      </c>
      <c r="BA11" s="92">
        <f>新业务利率假设!M10</f>
        <v>3.6999999999999997</v>
      </c>
      <c r="BB11" s="92">
        <f>新业务利率假设!N10</f>
        <v>3.6999999999999997</v>
      </c>
      <c r="BC11" s="92">
        <f>新业务利率假设!O10</f>
        <v>3.6999999999999997</v>
      </c>
      <c r="BD11" s="92">
        <f>新业务利率假设!P10</f>
        <v>0</v>
      </c>
      <c r="BE11" s="92">
        <f>新业务利率假设!Q10</f>
        <v>0</v>
      </c>
      <c r="BF11" s="92">
        <f>新业务利率假设!R10</f>
        <v>0</v>
      </c>
      <c r="BG11" s="92">
        <f>新业务利率假设!S10</f>
        <v>0</v>
      </c>
      <c r="BH11" s="92">
        <f>新业务利率假设!T10</f>
        <v>0</v>
      </c>
      <c r="BI11" s="92">
        <f>新业务利率假设!U10</f>
        <v>0</v>
      </c>
      <c r="BJ11" s="92">
        <f>新业务利率假设!V10</f>
        <v>0</v>
      </c>
      <c r="BK11" s="92">
        <f>新业务利率假设!W10</f>
        <v>0</v>
      </c>
      <c r="BL11" s="92">
        <f>新业务利率假设!X10</f>
        <v>0</v>
      </c>
      <c r="BM11" s="92">
        <f>新业务利率假设!Y10</f>
        <v>0</v>
      </c>
      <c r="BN11" s="92">
        <f>新业务利率假设!Z10</f>
        <v>0</v>
      </c>
      <c r="BO11" s="92">
        <f>新业务利率假设!AA10</f>
        <v>0</v>
      </c>
      <c r="BP11" s="92">
        <f>新业务利率假设!AB10</f>
        <v>0</v>
      </c>
      <c r="BQ11" s="92">
        <f>新业务利率假设!AC10</f>
        <v>0</v>
      </c>
      <c r="BR11" s="92">
        <f>新业务利率假设!AD10</f>
        <v>0</v>
      </c>
      <c r="BS11" s="92">
        <f>新业务利率假设!AE10</f>
        <v>0</v>
      </c>
      <c r="BT11" s="92">
        <f>新业务利率假设!AF10</f>
        <v>0</v>
      </c>
      <c r="BU11" s="92">
        <f>新业务利率假设!AG10</f>
        <v>0</v>
      </c>
      <c r="BV11" s="92">
        <f>新业务利率假设!AH10</f>
        <v>0</v>
      </c>
      <c r="BW11" s="92">
        <f>新业务利率假设!AI10</f>
        <v>0</v>
      </c>
      <c r="BX11" s="92">
        <f>新业务利率假设!AJ10</f>
        <v>0</v>
      </c>
      <c r="BY11" s="92">
        <f>新业务利率假设!AK10</f>
        <v>0</v>
      </c>
      <c r="BZ11" s="92">
        <f>新业务利率假设!AL10</f>
        <v>0</v>
      </c>
      <c r="CA11" s="92">
        <f>新业务利率假设!AM10</f>
        <v>0</v>
      </c>
      <c r="CB11" s="92">
        <f>新业务利率假设!AN10</f>
        <v>0</v>
      </c>
      <c r="CC11" s="92">
        <f>新业务利率假设!AO10</f>
        <v>0</v>
      </c>
      <c r="CD11" s="92">
        <f>新业务利率假设!AP10</f>
        <v>0</v>
      </c>
      <c r="CF11" s="92">
        <f>B11*AQ11/100/12*0.5</f>
        <v>0.21449114419703344</v>
      </c>
      <c r="CG11" s="92">
        <f>C11*AR11/100/12*0.5+SUMPRODUCT($B11:B11,$AQ11:AQ11)/100/12</f>
        <v>1.6217268925224251</v>
      </c>
      <c r="CH11" s="92">
        <f>D11*AS11/100/12*0.5+SUMPRODUCT($B11:C11,$AQ11:AR11)/100/12</f>
        <v>3.1101233524736736</v>
      </c>
      <c r="CI11" s="92">
        <f>E11*AT11/100/12*0.5+SUMPRODUCT($B11:D11,$AQ11:AS11)/100/12</f>
        <v>3.6950858267553555</v>
      </c>
      <c r="CJ11" s="92">
        <f>F11*AU11/100/12*0.5+SUMPRODUCT($B11:E11,$AQ11:AT11)/100/12</f>
        <v>4.2679512683851843</v>
      </c>
      <c r="CK11" s="92">
        <f>G11*AV11/100/12*0.5+SUMPRODUCT($B11:F11,$AQ11:AU11)/100/12</f>
        <v>4.9312696358704109</v>
      </c>
      <c r="CL11" s="92">
        <f>H11*AW11/100/12*0.5+SUMPRODUCT($B11:G11,$AQ11:AV11)/100/12</f>
        <v>5.3306433955305348</v>
      </c>
      <c r="CM11" s="92">
        <f>I11*AX11/100/12*0.5+SUMPRODUCT($B11:H11,$AQ11:AW11)/100/12</f>
        <v>5.3982302370723811</v>
      </c>
      <c r="CN11" s="92">
        <f>J11*AY11/100/12*0.5+SUMPRODUCT($B11:I11,$AQ11:AX11)/100/12</f>
        <v>5.5017126063527941</v>
      </c>
      <c r="CO11" s="92">
        <f>K11*AZ11/100/12*0.5+SUMPRODUCT($B11:J11,$AQ11:AY11)/100/12</f>
        <v>5.6019611361554391</v>
      </c>
      <c r="CP11" s="92">
        <f>L11*BA11/100/12*0.5+SUMPRODUCT($B11:K11,$AQ11:AZ11)/100/12</f>
        <v>5.7018562072002847</v>
      </c>
      <c r="CQ11" s="92">
        <f>M11*BB11/100/12*0.5+SUMPRODUCT($B11:L11,$AQ11:BA11)/100/12</f>
        <v>6.0194374934040935</v>
      </c>
      <c r="CR11" s="92">
        <f>N11*BC11/100/12*0.5+SUMPRODUCT($B11:M11,$AQ11:BB11)/100/12</f>
        <v>6.2823306294478689</v>
      </c>
      <c r="CS11" s="92">
        <f>O11*BD11/100/12*0.5+SUMPRODUCT($B11:N11,$AQ11:BC11)/100/12</f>
        <v>6.2827947636145351</v>
      </c>
      <c r="CT11" s="92">
        <f>P11*BE11/100/12*0.5+SUMPRODUCT($B11:O11,$AQ11:BD11)/100/12</f>
        <v>6.2827947636145351</v>
      </c>
      <c r="CU11" s="92">
        <f>Q11*BF11/100/12*0.5+SUMPRODUCT($B11:P11,$AQ11:BE11)/100/12</f>
        <v>6.2827947636145351</v>
      </c>
      <c r="CV11" s="92">
        <f>R11*BG11/100/12*0.5+SUMPRODUCT($B11:Q11,$AQ11:BF11)/100/12</f>
        <v>6.2827947636145351</v>
      </c>
      <c r="CW11" s="92">
        <f>S11*BH11/100/12*0.5+SUMPRODUCT($B11:R11,$AQ11:BG11)/100/12</f>
        <v>6.2827947636145351</v>
      </c>
      <c r="CX11" s="92">
        <f>T11*BI11/100/12*0.5+SUMPRODUCT($B11:S11,$AQ11:BH11)/100/12</f>
        <v>6.2827947636145351</v>
      </c>
      <c r="CY11" s="92">
        <f>U11*BJ11/100/12*0.5+SUMPRODUCT($B11:T11,$AQ11:BI11)/100/12</f>
        <v>6.2827947636145351</v>
      </c>
      <c r="CZ11" s="92">
        <f>V11*BK11/100/12*0.5+SUMPRODUCT($B11:U11,$AQ11:BJ11)/100/12</f>
        <v>6.2827947636145351</v>
      </c>
      <c r="DA11" s="92">
        <f>W11*BL11/100/12*0.5+SUMPRODUCT($B11:V11,$AQ11:BK11)/100/12</f>
        <v>6.2827947636145351</v>
      </c>
      <c r="DB11" s="92">
        <f>X11*BM11/100/12*0.5+SUMPRODUCT($B11:W11,$AQ11:BL11)/100/12</f>
        <v>6.2827947636145351</v>
      </c>
      <c r="DC11" s="92">
        <f>Y11*BN11/100/12*0.5+SUMPRODUCT($B11:X11,$AQ11:BM11)/100/12</f>
        <v>6.2827947636145351</v>
      </c>
      <c r="DD11" s="92">
        <f>Z11*BO11/100/12*0.5+SUMPRODUCT($B11:Y11,$AQ11:BN11)/100/12</f>
        <v>6.2827947636145351</v>
      </c>
      <c r="DE11" s="92">
        <f>AA11*BP11/100/12*0.5+SUMPRODUCT($B11:Z11,$AQ11:BO11)/100/12</f>
        <v>6.2827947636145351</v>
      </c>
      <c r="DF11" s="92">
        <f>AB11*BQ11/100/12*0.5+SUMPRODUCT($B11:AA11,$AQ11:BP11)/100/12</f>
        <v>6.2827947636145351</v>
      </c>
      <c r="DG11" s="92">
        <f>AC11*BR11/100/12*0.5+SUMPRODUCT($B11:AB11,$AQ11:BQ11)/100/12</f>
        <v>6.2827947636145351</v>
      </c>
      <c r="DH11" s="92">
        <f>AD11*BS11/100/12*0.5+SUMPRODUCT($B11:AC11,$AQ11:BR11)/100/12</f>
        <v>6.2827947636145351</v>
      </c>
      <c r="DI11" s="92">
        <f>AE11*BT11/100/12*0.5+SUMPRODUCT($B11:AD11,$AQ11:BS11)/100/12</f>
        <v>6.2827947636145351</v>
      </c>
      <c r="DJ11" s="92">
        <f>AF11*BU11/100/12*0.5+SUMPRODUCT($B11:AE11,$AQ11:BT11)/100/12</f>
        <v>6.2827947636145351</v>
      </c>
      <c r="DK11" s="92">
        <f>AG11*BV11/100/12*0.5+SUMPRODUCT($B11:AF11,$AQ11:BU11)/100/12</f>
        <v>6.2827947636145351</v>
      </c>
      <c r="DL11" s="92">
        <f>AH11*BW11/100/12*0.5+SUMPRODUCT($B11:AG11,$AQ11:BV11)/100/12</f>
        <v>6.2827947636145351</v>
      </c>
      <c r="DM11" s="92">
        <f>AI11*BX11/100/12*0.5+SUMPRODUCT($B11:AH11,$AQ11:BW11)/100/12</f>
        <v>6.2827947636145351</v>
      </c>
      <c r="DN11" s="92">
        <f>AJ11*BY11/100/12*0.5+SUMPRODUCT($B11:AI11,$AQ11:BX11)/100/12</f>
        <v>6.2827947636145351</v>
      </c>
      <c r="DO11" s="92">
        <f>AK11*BZ11/100/12*0.5+SUMPRODUCT($B11:AJ11,$AQ11:BY11)/100/12</f>
        <v>6.2827947636145351</v>
      </c>
      <c r="DP11" s="92">
        <f>AL11*CA11/100/12*0.5+SUMPRODUCT($B11:AK11,$AQ11:BZ11)/100/12</f>
        <v>6.2827947636145351</v>
      </c>
      <c r="DQ11" s="92">
        <f>AM11*CB11/100/12*0.5+SUMPRODUCT($B11:AL11,$AQ11:CA11)/100/12</f>
        <v>6.2827947636145351</v>
      </c>
      <c r="DR11" s="92">
        <f>AN11*CC11/100/12*0.5+SUMPRODUCT($B11:AM11,$AQ11:CB11)/100/12</f>
        <v>6.2827947636145351</v>
      </c>
      <c r="DS11" s="92">
        <f>AO11*CD11/100/12*0.5+SUMPRODUCT($B11:AN11,$AQ11:CC11)/100/12</f>
        <v>6.2827947636145351</v>
      </c>
    </row>
    <row r="12" spans="1:123" ht="15">
      <c r="A12" s="15" t="str">
        <f>存量业务到期结构!B11</f>
        <v>投资</v>
      </c>
      <c r="B12" s="75"/>
      <c r="C12" s="75"/>
      <c r="D12" s="75"/>
      <c r="E12" s="75"/>
      <c r="F12" s="75"/>
      <c r="G12" s="75"/>
      <c r="H12" s="75"/>
      <c r="I12" s="75"/>
      <c r="J12" s="75"/>
      <c r="K12" s="75"/>
      <c r="L12" s="75"/>
      <c r="M12" s="75"/>
      <c r="N12" s="75"/>
      <c r="O12" s="75"/>
      <c r="P12" s="75"/>
      <c r="Q12" s="75"/>
      <c r="R12" s="75"/>
      <c r="S12" s="75"/>
      <c r="T12" s="75"/>
      <c r="U12" s="75"/>
      <c r="V12" s="75"/>
      <c r="W12" s="75"/>
      <c r="X12" s="75"/>
      <c r="Y12" s="75"/>
      <c r="Z12" s="75"/>
      <c r="AA12" s="75"/>
      <c r="AB12" s="75"/>
      <c r="AC12" s="75"/>
      <c r="AD12" s="75"/>
      <c r="AE12" s="75"/>
      <c r="AF12" s="75"/>
      <c r="AG12" s="75"/>
      <c r="AH12" s="75"/>
      <c r="AI12" s="75"/>
      <c r="AJ12" s="75"/>
      <c r="AK12" s="75"/>
      <c r="AL12" s="75"/>
      <c r="AM12" s="75"/>
      <c r="AN12" s="75"/>
      <c r="AO12" s="75"/>
      <c r="AQ12" s="75"/>
      <c r="AR12" s="75"/>
      <c r="AS12" s="75"/>
      <c r="AT12" s="75"/>
      <c r="AU12" s="75"/>
      <c r="AV12" s="75"/>
      <c r="AW12" s="75"/>
      <c r="AX12" s="75"/>
      <c r="AY12" s="75"/>
      <c r="AZ12" s="75"/>
      <c r="BA12" s="75"/>
      <c r="BB12" s="75"/>
      <c r="BC12" s="75"/>
      <c r="BD12" s="75"/>
      <c r="BE12" s="75"/>
      <c r="BF12" s="75"/>
      <c r="BG12" s="75"/>
      <c r="BH12" s="75"/>
      <c r="BI12" s="75"/>
      <c r="BJ12" s="75"/>
      <c r="BK12" s="75"/>
      <c r="BL12" s="75"/>
      <c r="BM12" s="75"/>
      <c r="BN12" s="75"/>
      <c r="BO12" s="75"/>
      <c r="BP12" s="75"/>
      <c r="BQ12" s="75"/>
      <c r="BR12" s="75"/>
      <c r="BS12" s="75"/>
      <c r="BT12" s="75"/>
      <c r="BU12" s="75"/>
      <c r="BV12" s="75"/>
      <c r="BW12" s="75"/>
      <c r="BX12" s="75"/>
      <c r="BY12" s="75"/>
      <c r="BZ12" s="75"/>
      <c r="CA12" s="75"/>
      <c r="CB12" s="75"/>
      <c r="CC12" s="75"/>
      <c r="CD12" s="75"/>
      <c r="CF12" s="75">
        <f>CF13+CF17</f>
        <v>0.25839045439787633</v>
      </c>
      <c r="CG12" s="75">
        <f t="shared" ref="CG12:DS12" si="2">CG13+CG17</f>
        <v>1.6226974239991909</v>
      </c>
      <c r="CH12" s="75">
        <f t="shared" si="2"/>
        <v>3.4955085327990942</v>
      </c>
      <c r="CI12" s="75">
        <f t="shared" si="2"/>
        <v>4.6321588919447123</v>
      </c>
      <c r="CJ12" s="75">
        <f t="shared" si="2"/>
        <v>5.3040108838688589</v>
      </c>
      <c r="CK12" s="75">
        <f t="shared" si="2"/>
        <v>5.8484189506173969</v>
      </c>
      <c r="CL12" s="75">
        <f t="shared" si="2"/>
        <v>6.3729949704635445</v>
      </c>
      <c r="CM12" s="75">
        <f t="shared" si="2"/>
        <v>7.0218845249682831</v>
      </c>
      <c r="CN12" s="75">
        <f t="shared" si="2"/>
        <v>7.71925091060859</v>
      </c>
      <c r="CO12" s="75">
        <f t="shared" si="2"/>
        <v>8.3540985086136992</v>
      </c>
      <c r="CP12" s="75">
        <f t="shared" si="2"/>
        <v>8.9036569963056618</v>
      </c>
      <c r="CQ12" s="75">
        <f t="shared" si="2"/>
        <v>9.4673257388042842</v>
      </c>
      <c r="CR12" s="75">
        <f t="shared" si="2"/>
        <v>10.046868263056012</v>
      </c>
      <c r="CS12" s="75">
        <f t="shared" si="2"/>
        <v>10.308193945104144</v>
      </c>
      <c r="CT12" s="75">
        <f t="shared" si="2"/>
        <v>10.308193945104144</v>
      </c>
      <c r="CU12" s="75">
        <f t="shared" si="2"/>
        <v>10.308193945104144</v>
      </c>
      <c r="CV12" s="75">
        <f t="shared" si="2"/>
        <v>10.308193945104144</v>
      </c>
      <c r="CW12" s="75">
        <f t="shared" si="2"/>
        <v>10.308193945104144</v>
      </c>
      <c r="CX12" s="75">
        <f t="shared" si="2"/>
        <v>10.308193945104144</v>
      </c>
      <c r="CY12" s="75">
        <f t="shared" si="2"/>
        <v>10.308193945104144</v>
      </c>
      <c r="CZ12" s="75">
        <f t="shared" si="2"/>
        <v>10.308193945104144</v>
      </c>
      <c r="DA12" s="75">
        <f t="shared" si="2"/>
        <v>10.308193945104144</v>
      </c>
      <c r="DB12" s="75">
        <f t="shared" si="2"/>
        <v>10.308193945104144</v>
      </c>
      <c r="DC12" s="75">
        <f t="shared" si="2"/>
        <v>10.308193945104144</v>
      </c>
      <c r="DD12" s="75">
        <f t="shared" si="2"/>
        <v>10.308193945104144</v>
      </c>
      <c r="DE12" s="75">
        <f t="shared" si="2"/>
        <v>10.308193945104144</v>
      </c>
      <c r="DF12" s="75">
        <f t="shared" si="2"/>
        <v>10.308193945104144</v>
      </c>
      <c r="DG12" s="75">
        <f t="shared" si="2"/>
        <v>10.308193945104144</v>
      </c>
      <c r="DH12" s="75">
        <f t="shared" si="2"/>
        <v>10.308193945104144</v>
      </c>
      <c r="DI12" s="75">
        <f t="shared" si="2"/>
        <v>10.308193945104144</v>
      </c>
      <c r="DJ12" s="75">
        <f t="shared" si="2"/>
        <v>10.308193945104144</v>
      </c>
      <c r="DK12" s="75">
        <f t="shared" si="2"/>
        <v>10.308193945104144</v>
      </c>
      <c r="DL12" s="75">
        <f t="shared" si="2"/>
        <v>10.308193945104144</v>
      </c>
      <c r="DM12" s="75">
        <f t="shared" si="2"/>
        <v>10.308193945104144</v>
      </c>
      <c r="DN12" s="75">
        <f t="shared" si="2"/>
        <v>10.308193945104144</v>
      </c>
      <c r="DO12" s="75">
        <f t="shared" si="2"/>
        <v>10.308193945104144</v>
      </c>
      <c r="DP12" s="75">
        <f t="shared" si="2"/>
        <v>10.308193945104144</v>
      </c>
      <c r="DQ12" s="75">
        <f t="shared" si="2"/>
        <v>10.308193945104144</v>
      </c>
      <c r="DR12" s="75">
        <f t="shared" si="2"/>
        <v>10.308193945104144</v>
      </c>
      <c r="DS12" s="75">
        <f t="shared" si="2"/>
        <v>10.308193945104144</v>
      </c>
    </row>
    <row r="13" spans="1:123" ht="16.5">
      <c r="A13" s="16" t="str">
        <f>存量业务到期结构!B12</f>
        <v>债券</v>
      </c>
      <c r="B13" s="75"/>
      <c r="C13" s="75"/>
      <c r="D13" s="75"/>
      <c r="E13" s="75"/>
      <c r="F13" s="75"/>
      <c r="G13" s="75"/>
      <c r="H13" s="75"/>
      <c r="I13" s="75"/>
      <c r="J13" s="75"/>
      <c r="K13" s="75"/>
      <c r="L13" s="75"/>
      <c r="M13" s="75"/>
      <c r="N13" s="75"/>
      <c r="O13" s="75"/>
      <c r="P13" s="75"/>
      <c r="Q13" s="75"/>
      <c r="R13" s="75"/>
      <c r="S13" s="75"/>
      <c r="T13" s="75"/>
      <c r="U13" s="75"/>
      <c r="V13" s="75"/>
      <c r="W13" s="75"/>
      <c r="X13" s="75"/>
      <c r="Y13" s="75"/>
      <c r="Z13" s="75"/>
      <c r="AA13" s="75"/>
      <c r="AB13" s="75"/>
      <c r="AC13" s="75"/>
      <c r="AD13" s="75"/>
      <c r="AE13" s="75"/>
      <c r="AF13" s="75"/>
      <c r="AG13" s="75"/>
      <c r="AH13" s="75"/>
      <c r="AI13" s="75"/>
      <c r="AJ13" s="75"/>
      <c r="AK13" s="75"/>
      <c r="AL13" s="75"/>
      <c r="AM13" s="75"/>
      <c r="AN13" s="75"/>
      <c r="AO13" s="75"/>
      <c r="AQ13" s="75"/>
      <c r="AR13" s="75"/>
      <c r="AS13" s="75"/>
      <c r="AT13" s="75"/>
      <c r="AU13" s="75"/>
      <c r="AV13" s="75"/>
      <c r="AW13" s="75"/>
      <c r="AX13" s="75"/>
      <c r="AY13" s="75"/>
      <c r="AZ13" s="75"/>
      <c r="BA13" s="75"/>
      <c r="BB13" s="75"/>
      <c r="BC13" s="75"/>
      <c r="BD13" s="75"/>
      <c r="BE13" s="75"/>
      <c r="BF13" s="75"/>
      <c r="BG13" s="75"/>
      <c r="BH13" s="75"/>
      <c r="BI13" s="75"/>
      <c r="BJ13" s="75"/>
      <c r="BK13" s="75"/>
      <c r="BL13" s="75"/>
      <c r="BM13" s="75"/>
      <c r="BN13" s="75"/>
      <c r="BO13" s="75"/>
      <c r="BP13" s="75"/>
      <c r="BQ13" s="75"/>
      <c r="BR13" s="75"/>
      <c r="BS13" s="75"/>
      <c r="BT13" s="75"/>
      <c r="BU13" s="75"/>
      <c r="BV13" s="75"/>
      <c r="BW13" s="75"/>
      <c r="BX13" s="75"/>
      <c r="BY13" s="75"/>
      <c r="BZ13" s="75"/>
      <c r="CA13" s="75"/>
      <c r="CB13" s="75"/>
      <c r="CC13" s="75"/>
      <c r="CD13" s="75"/>
      <c r="CF13" s="75">
        <f>SUM(CF14:CF16)</f>
        <v>-1.782364392169386E-2</v>
      </c>
      <c r="CG13" s="75">
        <f t="shared" ref="CG13:DS13" si="3">SUM(CG14:CG16)</f>
        <v>1.8956315184035899E-2</v>
      </c>
      <c r="CH13" s="75">
        <f t="shared" si="3"/>
        <v>0.65253140478172622</v>
      </c>
      <c r="CI13" s="75">
        <f t="shared" si="3"/>
        <v>1.4700647678668959</v>
      </c>
      <c r="CJ13" s="75">
        <f t="shared" si="3"/>
        <v>1.9912956998321991</v>
      </c>
      <c r="CK13" s="75">
        <f t="shared" si="3"/>
        <v>2.5076520288620419</v>
      </c>
      <c r="CL13" s="75">
        <f t="shared" si="3"/>
        <v>3.0374059628805794</v>
      </c>
      <c r="CM13" s="75">
        <f t="shared" si="3"/>
        <v>3.745079618696658</v>
      </c>
      <c r="CN13" s="75">
        <f t="shared" si="3"/>
        <v>4.45477572692681</v>
      </c>
      <c r="CO13" s="75">
        <f t="shared" si="3"/>
        <v>5.0677732968935922</v>
      </c>
      <c r="CP13" s="75">
        <f t="shared" si="3"/>
        <v>5.6229500261381506</v>
      </c>
      <c r="CQ13" s="75">
        <f t="shared" si="3"/>
        <v>6.1067044493934475</v>
      </c>
      <c r="CR13" s="75">
        <f t="shared" si="3"/>
        <v>6.5407834115584649</v>
      </c>
      <c r="CS13" s="75">
        <f t="shared" si="3"/>
        <v>6.7313762225991294</v>
      </c>
      <c r="CT13" s="75">
        <f t="shared" si="3"/>
        <v>6.7313762225991294</v>
      </c>
      <c r="CU13" s="75">
        <f t="shared" si="3"/>
        <v>6.7313762225991294</v>
      </c>
      <c r="CV13" s="75">
        <f t="shared" si="3"/>
        <v>6.7313762225991294</v>
      </c>
      <c r="CW13" s="75">
        <f t="shared" si="3"/>
        <v>6.7313762225991294</v>
      </c>
      <c r="CX13" s="75">
        <f t="shared" si="3"/>
        <v>6.7313762225991294</v>
      </c>
      <c r="CY13" s="75">
        <f t="shared" si="3"/>
        <v>6.7313762225991294</v>
      </c>
      <c r="CZ13" s="75">
        <f t="shared" si="3"/>
        <v>6.7313762225991294</v>
      </c>
      <c r="DA13" s="75">
        <f t="shared" si="3"/>
        <v>6.7313762225991294</v>
      </c>
      <c r="DB13" s="75">
        <f t="shared" si="3"/>
        <v>6.7313762225991294</v>
      </c>
      <c r="DC13" s="75">
        <f t="shared" si="3"/>
        <v>6.7313762225991294</v>
      </c>
      <c r="DD13" s="75">
        <f t="shared" si="3"/>
        <v>6.7313762225991294</v>
      </c>
      <c r="DE13" s="75">
        <f t="shared" si="3"/>
        <v>6.7313762225991294</v>
      </c>
      <c r="DF13" s="75">
        <f t="shared" si="3"/>
        <v>6.7313762225991294</v>
      </c>
      <c r="DG13" s="75">
        <f t="shared" si="3"/>
        <v>6.7313762225991294</v>
      </c>
      <c r="DH13" s="75">
        <f t="shared" si="3"/>
        <v>6.7313762225991294</v>
      </c>
      <c r="DI13" s="75">
        <f t="shared" si="3"/>
        <v>6.7313762225991294</v>
      </c>
      <c r="DJ13" s="75">
        <f t="shared" si="3"/>
        <v>6.7313762225991294</v>
      </c>
      <c r="DK13" s="75">
        <f t="shared" si="3"/>
        <v>6.7313762225991294</v>
      </c>
      <c r="DL13" s="75">
        <f t="shared" si="3"/>
        <v>6.7313762225991294</v>
      </c>
      <c r="DM13" s="75">
        <f t="shared" si="3"/>
        <v>6.7313762225991294</v>
      </c>
      <c r="DN13" s="75">
        <f t="shared" si="3"/>
        <v>6.7313762225991294</v>
      </c>
      <c r="DO13" s="75">
        <f t="shared" si="3"/>
        <v>6.7313762225991294</v>
      </c>
      <c r="DP13" s="75">
        <f t="shared" si="3"/>
        <v>6.7313762225991294</v>
      </c>
      <c r="DQ13" s="75">
        <f t="shared" si="3"/>
        <v>6.7313762225991294</v>
      </c>
      <c r="DR13" s="75">
        <f t="shared" si="3"/>
        <v>6.7313762225991294</v>
      </c>
      <c r="DS13" s="75">
        <f t="shared" si="3"/>
        <v>6.7313762225991294</v>
      </c>
    </row>
    <row r="14" spans="1:123" ht="16.5">
      <c r="A14" s="54" t="str">
        <f>存量业务到期结构!B13</f>
        <v>国债</v>
      </c>
      <c r="B14" s="92">
        <f>基本优化结果!C13</f>
        <v>-38.503768949382398</v>
      </c>
      <c r="C14" s="92">
        <f>基本优化结果!D13</f>
        <v>-4.1711714630258001</v>
      </c>
      <c r="D14" s="92">
        <f>基本优化结果!E13</f>
        <v>87.941357616611597</v>
      </c>
      <c r="E14" s="92">
        <f>基本优化结果!F13</f>
        <v>117.531167616613</v>
      </c>
      <c r="F14" s="92">
        <f>基本优化结果!G13</f>
        <v>100.622056616612</v>
      </c>
      <c r="G14" s="92">
        <f>基本优化结果!H13</f>
        <v>101.918046616612</v>
      </c>
      <c r="H14" s="92">
        <f>基本优化结果!I13</f>
        <v>138.26055770326164</v>
      </c>
      <c r="I14" s="92">
        <f>基本优化结果!J13</f>
        <v>118.901357616612</v>
      </c>
      <c r="J14" s="92">
        <f>基本优化结果!K13</f>
        <v>153.081757616613</v>
      </c>
      <c r="K14" s="92">
        <f>基本优化结果!L13</f>
        <v>142.08752261661201</v>
      </c>
      <c r="L14" s="92">
        <f>基本优化结果!M13</f>
        <v>133.15135761661199</v>
      </c>
      <c r="M14" s="92">
        <f>基本优化结果!N13</f>
        <v>102.63727061661299</v>
      </c>
      <c r="N14" s="92">
        <f>基本优化结果!O13</f>
        <v>84.551357616611597</v>
      </c>
      <c r="O14" s="92">
        <f>基本优化结果!P13</f>
        <v>0</v>
      </c>
      <c r="P14" s="92">
        <f>基本优化结果!Q13</f>
        <v>0</v>
      </c>
      <c r="Q14" s="92">
        <f>基本优化结果!R13</f>
        <v>0</v>
      </c>
      <c r="R14" s="92">
        <f>基本优化结果!S13</f>
        <v>0</v>
      </c>
      <c r="S14" s="92">
        <f>基本优化结果!T13</f>
        <v>0</v>
      </c>
      <c r="T14" s="92">
        <f>基本优化结果!U13</f>
        <v>0</v>
      </c>
      <c r="U14" s="92">
        <f>基本优化结果!V13</f>
        <v>0</v>
      </c>
      <c r="V14" s="92">
        <f>基本优化结果!W13</f>
        <v>0</v>
      </c>
      <c r="W14" s="92">
        <f>基本优化结果!X13</f>
        <v>0</v>
      </c>
      <c r="X14" s="92">
        <f>基本优化结果!Y13</f>
        <v>0</v>
      </c>
      <c r="Y14" s="92">
        <f>基本优化结果!Z13</f>
        <v>0</v>
      </c>
      <c r="Z14" s="92">
        <f>基本优化结果!AA13</f>
        <v>0</v>
      </c>
      <c r="AA14" s="92">
        <f>基本优化结果!AB13</f>
        <v>0</v>
      </c>
      <c r="AB14" s="92">
        <f>基本优化结果!AC13</f>
        <v>0</v>
      </c>
      <c r="AC14" s="92">
        <f>基本优化结果!AD13</f>
        <v>0</v>
      </c>
      <c r="AD14" s="92">
        <f>基本优化结果!AE13</f>
        <v>0</v>
      </c>
      <c r="AE14" s="92">
        <f>基本优化结果!AF13</f>
        <v>0</v>
      </c>
      <c r="AF14" s="92">
        <f>基本优化结果!AG13</f>
        <v>0</v>
      </c>
      <c r="AG14" s="92">
        <f>基本优化结果!AH13</f>
        <v>0</v>
      </c>
      <c r="AH14" s="92">
        <f>基本优化结果!AI13</f>
        <v>0</v>
      </c>
      <c r="AI14" s="92">
        <f>基本优化结果!AJ13</f>
        <v>0</v>
      </c>
      <c r="AJ14" s="92">
        <f>基本优化结果!AK13</f>
        <v>0</v>
      </c>
      <c r="AK14" s="92">
        <f>基本优化结果!AL13</f>
        <v>0</v>
      </c>
      <c r="AL14" s="92">
        <f>基本优化结果!AM13</f>
        <v>0</v>
      </c>
      <c r="AM14" s="92">
        <f>基本优化结果!AN13</f>
        <v>0</v>
      </c>
      <c r="AN14" s="92">
        <f>基本优化结果!AO13</f>
        <v>0</v>
      </c>
      <c r="AO14" s="92">
        <f>基本优化结果!AP13</f>
        <v>0</v>
      </c>
      <c r="AQ14" s="92">
        <f>新业务利率假设!C13</f>
        <v>2.7764000000000006</v>
      </c>
      <c r="AR14" s="92">
        <f>新业务利率假设!D13</f>
        <v>2.8381999999999996</v>
      </c>
      <c r="AS14" s="92">
        <f>新业务利率假设!E13</f>
        <v>2.7929000000000004</v>
      </c>
      <c r="AT14" s="92">
        <f>新业务利率假设!F13</f>
        <v>2.7701499999999992</v>
      </c>
      <c r="AU14" s="92">
        <f>新业务利率假设!G13</f>
        <v>2.7611499999999989</v>
      </c>
      <c r="AV14" s="92">
        <f>新业务利率假设!H13</f>
        <v>2.7675999999999998</v>
      </c>
      <c r="AW14" s="92">
        <f>新业务利率假设!I13</f>
        <v>2.7887499999999994</v>
      </c>
      <c r="AX14" s="92">
        <f>新业务利率假设!J13</f>
        <v>2.8025500000000001</v>
      </c>
      <c r="AY14" s="92">
        <f>新业务利率假设!K13</f>
        <v>2.7889999999999997</v>
      </c>
      <c r="AZ14" s="92">
        <f>新业务利率假设!L13</f>
        <v>2.8099500000000006</v>
      </c>
      <c r="BA14" s="92">
        <f>新业务利率假设!M13</f>
        <v>2.8065999999999995</v>
      </c>
      <c r="BB14" s="92">
        <f>新业务利率假设!N13</f>
        <v>2.7804500000000001</v>
      </c>
      <c r="BC14" s="92">
        <f>新业务利率假设!O13</f>
        <v>2.8602499999999997</v>
      </c>
      <c r="BD14" s="92">
        <f>新业务利率假设!P13</f>
        <v>0</v>
      </c>
      <c r="BE14" s="92">
        <f>新业务利率假设!Q13</f>
        <v>0</v>
      </c>
      <c r="BF14" s="92">
        <f>新业务利率假设!R13</f>
        <v>0</v>
      </c>
      <c r="BG14" s="92">
        <f>新业务利率假设!S13</f>
        <v>0</v>
      </c>
      <c r="BH14" s="92">
        <f>新业务利率假设!T13</f>
        <v>0</v>
      </c>
      <c r="BI14" s="92">
        <f>新业务利率假设!U13</f>
        <v>0</v>
      </c>
      <c r="BJ14" s="92">
        <f>新业务利率假设!V13</f>
        <v>0</v>
      </c>
      <c r="BK14" s="92">
        <f>新业务利率假设!W13</f>
        <v>0</v>
      </c>
      <c r="BL14" s="92">
        <f>新业务利率假设!X13</f>
        <v>0</v>
      </c>
      <c r="BM14" s="92">
        <f>新业务利率假设!Y13</f>
        <v>0</v>
      </c>
      <c r="BN14" s="92">
        <f>新业务利率假设!Z13</f>
        <v>0</v>
      </c>
      <c r="BO14" s="92">
        <f>新业务利率假设!AA13</f>
        <v>0</v>
      </c>
      <c r="BP14" s="92">
        <f>新业务利率假设!AB13</f>
        <v>0</v>
      </c>
      <c r="BQ14" s="92">
        <f>新业务利率假设!AC13</f>
        <v>0</v>
      </c>
      <c r="BR14" s="92">
        <f>新业务利率假设!AD13</f>
        <v>0</v>
      </c>
      <c r="BS14" s="92">
        <f>新业务利率假设!AE13</f>
        <v>0</v>
      </c>
      <c r="BT14" s="92">
        <f>新业务利率假设!AF13</f>
        <v>0</v>
      </c>
      <c r="BU14" s="92">
        <f>新业务利率假设!AG13</f>
        <v>0</v>
      </c>
      <c r="BV14" s="92">
        <f>新业务利率假设!AH13</f>
        <v>0</v>
      </c>
      <c r="BW14" s="92">
        <f>新业务利率假设!AI13</f>
        <v>0</v>
      </c>
      <c r="BX14" s="92">
        <f>新业务利率假设!AJ13</f>
        <v>0</v>
      </c>
      <c r="BY14" s="92">
        <f>新业务利率假设!AK13</f>
        <v>0</v>
      </c>
      <c r="BZ14" s="92">
        <f>新业务利率假设!AL13</f>
        <v>0</v>
      </c>
      <c r="CA14" s="92">
        <f>新业务利率假设!AM13</f>
        <v>0</v>
      </c>
      <c r="CB14" s="92">
        <f>新业务利率假设!AN13</f>
        <v>0</v>
      </c>
      <c r="CC14" s="92">
        <f>新业务利率假设!AO13</f>
        <v>0</v>
      </c>
      <c r="CD14" s="92">
        <f>新业务利率假设!AP13</f>
        <v>0</v>
      </c>
      <c r="CF14" s="92">
        <f>B14*AQ14/100/12*0.5</f>
        <v>-4.4542443379610545E-2</v>
      </c>
      <c r="CG14" s="92">
        <f>C14*AR14/100/12*0.5+SUMPRODUCT($B14:B14,$AQ14:AQ14)/100/12</f>
        <v>-9.4017644611871024E-2</v>
      </c>
      <c r="CH14" s="92">
        <f>D14*AS14/100/12*0.5+SUMPRODUCT($B14:C14,$AQ14:AR14)/100/12</f>
        <v>3.3876882385768109E-3</v>
      </c>
      <c r="CI14" s="92">
        <f>E14*AT14/100/12*0.5+SUMPRODUCT($B14:D14,$AQ14:AS14)/100/12</f>
        <v>0.24138368059715803</v>
      </c>
      <c r="CJ14" s="92">
        <f>F14*AU14/100/12*0.5+SUMPRODUCT($B14:E14,$AQ14:AT14)/100/12</f>
        <v>0.49280516209720743</v>
      </c>
      <c r="CK14" s="92">
        <f>G14*AV14/100/12*0.5+SUMPRODUCT($B14:F14,$AQ14:AU14)/100/12</f>
        <v>0.72609723603182974</v>
      </c>
      <c r="CL14" s="92">
        <f>H14*AW14/100/12*0.5+SUMPRODUCT($B14:G14,$AQ14:AV14)/100/12</f>
        <v>1.0042816177447906</v>
      </c>
      <c r="CM14" s="92">
        <f>I14*AX14/100/12*0.5+SUMPRODUCT($B14:H14,$AQ14:AW14)/100/12</f>
        <v>1.3037820886128768</v>
      </c>
      <c r="CN14" s="92">
        <f>J14*AY14/100/12*0.5+SUMPRODUCT($B14:I14,$AQ14:AX14)/100/12</f>
        <v>1.6205204310216974</v>
      </c>
      <c r="CO14" s="92">
        <f>K14*AZ14/100/12*0.5+SUMPRODUCT($B14:J14,$AQ14:AY14)/100/12</f>
        <v>1.9647720377588982</v>
      </c>
      <c r="CP14" s="92">
        <f>L14*BA14/100/12*0.5+SUMPRODUCT($B14:K14,$AQ14:AZ14)/100/12</f>
        <v>2.28683930211862</v>
      </c>
      <c r="CQ14" s="92">
        <f>M14*BB14/100/12*0.5+SUMPRODUCT($B14:L14,$AQ14:BA14)/100/12</f>
        <v>2.5614561351905976</v>
      </c>
      <c r="CR14" s="92">
        <f>N14*BC14/100/12*0.5+SUMPRODUCT($B14:M14,$AQ14:BB14)/100/12</f>
        <v>2.7811293934026287</v>
      </c>
      <c r="CS14" s="92">
        <f>O14*BD14/100/12*0.5+SUMPRODUCT($B14:N14,$AQ14:BC14)/100/12</f>
        <v>2.8818952353288427</v>
      </c>
      <c r="CT14" s="92">
        <f>P14*BE14/100/12*0.5+SUMPRODUCT($B14:O14,$AQ14:BD14)/100/12</f>
        <v>2.8818952353288427</v>
      </c>
      <c r="CU14" s="92">
        <f>Q14*BF14/100/12*0.5+SUMPRODUCT($B14:P14,$AQ14:BE14)/100/12</f>
        <v>2.8818952353288427</v>
      </c>
      <c r="CV14" s="92">
        <f>R14*BG14/100/12*0.5+SUMPRODUCT($B14:Q14,$AQ14:BF14)/100/12</f>
        <v>2.8818952353288427</v>
      </c>
      <c r="CW14" s="92">
        <f>S14*BH14/100/12*0.5+SUMPRODUCT($B14:R14,$AQ14:BG14)/100/12</f>
        <v>2.8818952353288427</v>
      </c>
      <c r="CX14" s="92">
        <f>T14*BI14/100/12*0.5+SUMPRODUCT($B14:S14,$AQ14:BH14)/100/12</f>
        <v>2.8818952353288427</v>
      </c>
      <c r="CY14" s="92">
        <f>U14*BJ14/100/12*0.5+SUMPRODUCT($B14:T14,$AQ14:BI14)/100/12</f>
        <v>2.8818952353288427</v>
      </c>
      <c r="CZ14" s="92">
        <f>V14*BK14/100/12*0.5+SUMPRODUCT($B14:U14,$AQ14:BJ14)/100/12</f>
        <v>2.8818952353288427</v>
      </c>
      <c r="DA14" s="92">
        <f>W14*BL14/100/12*0.5+SUMPRODUCT($B14:V14,$AQ14:BK14)/100/12</f>
        <v>2.8818952353288427</v>
      </c>
      <c r="DB14" s="92">
        <f>X14*BM14/100/12*0.5+SUMPRODUCT($B14:W14,$AQ14:BL14)/100/12</f>
        <v>2.8818952353288427</v>
      </c>
      <c r="DC14" s="92">
        <f>Y14*BN14/100/12*0.5+SUMPRODUCT($B14:X14,$AQ14:BM14)/100/12</f>
        <v>2.8818952353288427</v>
      </c>
      <c r="DD14" s="92">
        <f>Z14*BO14/100/12*0.5+SUMPRODUCT($B14:Y14,$AQ14:BN14)/100/12</f>
        <v>2.8818952353288427</v>
      </c>
      <c r="DE14" s="92">
        <f>AA14*BP14/100/12*0.5+SUMPRODUCT($B14:Z14,$AQ14:BO14)/100/12</f>
        <v>2.8818952353288427</v>
      </c>
      <c r="DF14" s="92">
        <f>AB14*BQ14/100/12*0.5+SUMPRODUCT($B14:AA14,$AQ14:BP14)/100/12</f>
        <v>2.8818952353288427</v>
      </c>
      <c r="DG14" s="92">
        <f>AC14*BR14/100/12*0.5+SUMPRODUCT($B14:AB14,$AQ14:BQ14)/100/12</f>
        <v>2.8818952353288427</v>
      </c>
      <c r="DH14" s="92">
        <f>AD14*BS14/100/12*0.5+SUMPRODUCT($B14:AC14,$AQ14:BR14)/100/12</f>
        <v>2.8818952353288427</v>
      </c>
      <c r="DI14" s="92">
        <f>AE14*BT14/100/12*0.5+SUMPRODUCT($B14:AD14,$AQ14:BS14)/100/12</f>
        <v>2.8818952353288427</v>
      </c>
      <c r="DJ14" s="92">
        <f>AF14*BU14/100/12*0.5+SUMPRODUCT($B14:AE14,$AQ14:BT14)/100/12</f>
        <v>2.8818952353288427</v>
      </c>
      <c r="DK14" s="92">
        <f>AG14*BV14/100/12*0.5+SUMPRODUCT($B14:AF14,$AQ14:BU14)/100/12</f>
        <v>2.8818952353288427</v>
      </c>
      <c r="DL14" s="92">
        <f>AH14*BW14/100/12*0.5+SUMPRODUCT($B14:AG14,$AQ14:BV14)/100/12</f>
        <v>2.8818952353288427</v>
      </c>
      <c r="DM14" s="92">
        <f>AI14*BX14/100/12*0.5+SUMPRODUCT($B14:AH14,$AQ14:BW14)/100/12</f>
        <v>2.8818952353288427</v>
      </c>
      <c r="DN14" s="92">
        <f>AJ14*BY14/100/12*0.5+SUMPRODUCT($B14:AI14,$AQ14:BX14)/100/12</f>
        <v>2.8818952353288427</v>
      </c>
      <c r="DO14" s="92">
        <f>AK14*BZ14/100/12*0.5+SUMPRODUCT($B14:AJ14,$AQ14:BY14)/100/12</f>
        <v>2.8818952353288427</v>
      </c>
      <c r="DP14" s="92">
        <f>AL14*CA14/100/12*0.5+SUMPRODUCT($B14:AK14,$AQ14:BZ14)/100/12</f>
        <v>2.8818952353288427</v>
      </c>
      <c r="DQ14" s="92">
        <f>AM14*CB14/100/12*0.5+SUMPRODUCT($B14:AL14,$AQ14:CA14)/100/12</f>
        <v>2.8818952353288427</v>
      </c>
      <c r="DR14" s="92">
        <f>AN14*CC14/100/12*0.5+SUMPRODUCT($B14:AM14,$AQ14:CB14)/100/12</f>
        <v>2.8818952353288427</v>
      </c>
      <c r="DS14" s="92">
        <f>AO14*CD14/100/12*0.5+SUMPRODUCT($B14:AN14,$AQ14:CC14)/100/12</f>
        <v>2.8818952353288427</v>
      </c>
    </row>
    <row r="15" spans="1:123" ht="16.5">
      <c r="A15" s="54" t="str">
        <f>存量业务到期结构!B14</f>
        <v>政策性银行金融债</v>
      </c>
      <c r="B15" s="92">
        <f>基本优化结果!C14</f>
        <v>-16.2709928453252</v>
      </c>
      <c r="C15" s="92">
        <f>基本优化结果!D14</f>
        <v>10.5071621412167</v>
      </c>
      <c r="D15" s="92">
        <f>基本优化结果!E14</f>
        <v>80.036770558273403</v>
      </c>
      <c r="E15" s="92">
        <f>基本优化结果!F14</f>
        <v>50.836770558273997</v>
      </c>
      <c r="F15" s="92">
        <f>基本优化结果!G14</f>
        <v>66.536769558273406</v>
      </c>
      <c r="G15" s="92">
        <f>基本优化结果!H14</f>
        <v>39.156770558273401</v>
      </c>
      <c r="H15" s="92">
        <f>基本优化结果!I14</f>
        <v>46.136770644923018</v>
      </c>
      <c r="I15" s="92">
        <f>基本优化结果!J14</f>
        <v>50.136770558273398</v>
      </c>
      <c r="J15" s="92">
        <f>基本优化结果!K14</f>
        <v>60.336770558273997</v>
      </c>
      <c r="K15" s="92">
        <f>基本优化结果!L14</f>
        <v>80.036770558273403</v>
      </c>
      <c r="L15" s="92">
        <f>基本优化结果!M14</f>
        <v>41.806770558273399</v>
      </c>
      <c r="M15" s="92">
        <f>基本优化结果!N14</f>
        <v>57.036770558274</v>
      </c>
      <c r="N15" s="92">
        <f>基本优化结果!O14</f>
        <v>38.8367705582734</v>
      </c>
      <c r="O15" s="92">
        <f>基本优化结果!P14</f>
        <v>0</v>
      </c>
      <c r="P15" s="92">
        <f>基本优化结果!Q14</f>
        <v>0</v>
      </c>
      <c r="Q15" s="92">
        <f>基本优化结果!R14</f>
        <v>0</v>
      </c>
      <c r="R15" s="92">
        <f>基本优化结果!S14</f>
        <v>0</v>
      </c>
      <c r="S15" s="92">
        <f>基本优化结果!T14</f>
        <v>0</v>
      </c>
      <c r="T15" s="92">
        <f>基本优化结果!U14</f>
        <v>0</v>
      </c>
      <c r="U15" s="92">
        <f>基本优化结果!V14</f>
        <v>0</v>
      </c>
      <c r="V15" s="92">
        <f>基本优化结果!W14</f>
        <v>0</v>
      </c>
      <c r="W15" s="92">
        <f>基本优化结果!X14</f>
        <v>0</v>
      </c>
      <c r="X15" s="92">
        <f>基本优化结果!Y14</f>
        <v>0</v>
      </c>
      <c r="Y15" s="92">
        <f>基本优化结果!Z14</f>
        <v>0</v>
      </c>
      <c r="Z15" s="92">
        <f>基本优化结果!AA14</f>
        <v>0</v>
      </c>
      <c r="AA15" s="92">
        <f>基本优化结果!AB14</f>
        <v>0</v>
      </c>
      <c r="AB15" s="92">
        <f>基本优化结果!AC14</f>
        <v>0</v>
      </c>
      <c r="AC15" s="92">
        <f>基本优化结果!AD14</f>
        <v>0</v>
      </c>
      <c r="AD15" s="92">
        <f>基本优化结果!AE14</f>
        <v>0</v>
      </c>
      <c r="AE15" s="92">
        <f>基本优化结果!AF14</f>
        <v>0</v>
      </c>
      <c r="AF15" s="92">
        <f>基本优化结果!AG14</f>
        <v>0</v>
      </c>
      <c r="AG15" s="92">
        <f>基本优化结果!AH14</f>
        <v>0</v>
      </c>
      <c r="AH15" s="92">
        <f>基本优化结果!AI14</f>
        <v>0</v>
      </c>
      <c r="AI15" s="92">
        <f>基本优化结果!AJ14</f>
        <v>0</v>
      </c>
      <c r="AJ15" s="92">
        <f>基本优化结果!AK14</f>
        <v>0</v>
      </c>
      <c r="AK15" s="92">
        <f>基本优化结果!AL14</f>
        <v>0</v>
      </c>
      <c r="AL15" s="92">
        <f>基本优化结果!AM14</f>
        <v>0</v>
      </c>
      <c r="AM15" s="92">
        <f>基本优化结果!AN14</f>
        <v>0</v>
      </c>
      <c r="AN15" s="92">
        <f>基本优化结果!AO14</f>
        <v>0</v>
      </c>
      <c r="AO15" s="92">
        <f>基本优化结果!AP14</f>
        <v>0</v>
      </c>
      <c r="AQ15" s="92">
        <f>新业务利率假设!C14</f>
        <v>3.4764000000000004</v>
      </c>
      <c r="AR15" s="92">
        <f>新业务利率假设!D14</f>
        <v>3.5381999999999998</v>
      </c>
      <c r="AS15" s="92">
        <f>新业务利率假设!E14</f>
        <v>3.4929000000000001</v>
      </c>
      <c r="AT15" s="92">
        <f>新业务利率假设!F14</f>
        <v>3.4701499999999994</v>
      </c>
      <c r="AU15" s="92">
        <f>新业务利率假设!G14</f>
        <v>3.4611499999999991</v>
      </c>
      <c r="AV15" s="92">
        <f>新业务利率假设!H14</f>
        <v>3.4676</v>
      </c>
      <c r="AW15" s="92">
        <f>新业务利率假设!I14</f>
        <v>3.4887499999999996</v>
      </c>
      <c r="AX15" s="92">
        <f>新业务利率假设!J14</f>
        <v>3.5025500000000003</v>
      </c>
      <c r="AY15" s="92">
        <f>新业务利率假设!K14</f>
        <v>3.4889999999999994</v>
      </c>
      <c r="AZ15" s="92">
        <f>新业务利率假设!L14</f>
        <v>3.5099500000000008</v>
      </c>
      <c r="BA15" s="92">
        <f>新业务利率假设!M14</f>
        <v>3.5065999999999997</v>
      </c>
      <c r="BB15" s="92">
        <f>新业务利率假设!N14</f>
        <v>3.4804499999999998</v>
      </c>
      <c r="BC15" s="92">
        <f>新业务利率假设!O14</f>
        <v>3.5602499999999999</v>
      </c>
      <c r="BD15" s="92">
        <f>新业务利率假设!P14</f>
        <v>0</v>
      </c>
      <c r="BE15" s="92">
        <f>新业务利率假设!Q14</f>
        <v>0</v>
      </c>
      <c r="BF15" s="92">
        <f>新业务利率假设!R14</f>
        <v>0</v>
      </c>
      <c r="BG15" s="92">
        <f>新业务利率假设!S14</f>
        <v>0</v>
      </c>
      <c r="BH15" s="92">
        <f>新业务利率假设!T14</f>
        <v>0</v>
      </c>
      <c r="BI15" s="92">
        <f>新业务利率假设!U14</f>
        <v>0</v>
      </c>
      <c r="BJ15" s="92">
        <f>新业务利率假设!V14</f>
        <v>0</v>
      </c>
      <c r="BK15" s="92">
        <f>新业务利率假设!W14</f>
        <v>0</v>
      </c>
      <c r="BL15" s="92">
        <f>新业务利率假设!X14</f>
        <v>0</v>
      </c>
      <c r="BM15" s="92">
        <f>新业务利率假设!Y14</f>
        <v>0</v>
      </c>
      <c r="BN15" s="92">
        <f>新业务利率假设!Z14</f>
        <v>0</v>
      </c>
      <c r="BO15" s="92">
        <f>新业务利率假设!AA14</f>
        <v>0</v>
      </c>
      <c r="BP15" s="92">
        <f>新业务利率假设!AB14</f>
        <v>0</v>
      </c>
      <c r="BQ15" s="92">
        <f>新业务利率假设!AC14</f>
        <v>0</v>
      </c>
      <c r="BR15" s="92">
        <f>新业务利率假设!AD14</f>
        <v>0</v>
      </c>
      <c r="BS15" s="92">
        <f>新业务利率假设!AE14</f>
        <v>0</v>
      </c>
      <c r="BT15" s="92">
        <f>新业务利率假设!AF14</f>
        <v>0</v>
      </c>
      <c r="BU15" s="92">
        <f>新业务利率假设!AG14</f>
        <v>0</v>
      </c>
      <c r="BV15" s="92">
        <f>新业务利率假设!AH14</f>
        <v>0</v>
      </c>
      <c r="BW15" s="92">
        <f>新业务利率假设!AI14</f>
        <v>0</v>
      </c>
      <c r="BX15" s="92">
        <f>新业务利率假设!AJ14</f>
        <v>0</v>
      </c>
      <c r="BY15" s="92">
        <f>新业务利率假设!AK14</f>
        <v>0</v>
      </c>
      <c r="BZ15" s="92">
        <f>新业务利率假设!AL14</f>
        <v>0</v>
      </c>
      <c r="CA15" s="92">
        <f>新业务利率假设!AM14</f>
        <v>0</v>
      </c>
      <c r="CB15" s="92">
        <f>新业务利率假设!AN14</f>
        <v>0</v>
      </c>
      <c r="CC15" s="92">
        <f>新业务利率假设!AO14</f>
        <v>0</v>
      </c>
      <c r="CD15" s="92">
        <f>新业务利率假设!AP14</f>
        <v>0</v>
      </c>
      <c r="CF15" s="92">
        <f>B15*AQ15/100/12*0.5</f>
        <v>-2.3568533136453556E-2</v>
      </c>
      <c r="CG15" s="92">
        <f>C15*AR15/100/12*0.5+SUMPRODUCT($B15:B15,$AQ15:AQ15)/100/12</f>
        <v>-3.1646882486218393E-2</v>
      </c>
      <c r="CH15" s="92">
        <f>D15*AS15/100/12*0.5+SUMPRODUCT($B15:C15,$AQ15:AR15)/100/12</f>
        <v>0.10032681625171749</v>
      </c>
      <c r="CI15" s="92">
        <f>E15*AT15/100/12*0.5+SUMPRODUCT($B15:D15,$AQ15:AS15)/100/12</f>
        <v>0.29031500593329573</v>
      </c>
      <c r="CJ15" s="92">
        <f>F15*AU15/100/12*0.5+SUMPRODUCT($B15:E15,$AQ15:AT15)/100/12</f>
        <v>0.45977540564555086</v>
      </c>
      <c r="CK15" s="92">
        <f>G15*AV15/100/12*0.5+SUMPRODUCT($B15:F15,$AQ15:AU15)/100/12</f>
        <v>0.61230613795575373</v>
      </c>
      <c r="CL15" s="92">
        <f>H15*AW15/100/12*0.5+SUMPRODUCT($B15:G15,$AQ15:AV15)/100/12</f>
        <v>0.73594766969548053</v>
      </c>
      <c r="CM15" s="92">
        <f>I15*AX15/100/12*0.5+SUMPRODUCT($B15:H15,$AQ15:AW15)/100/12</f>
        <v>0.87618358815646191</v>
      </c>
      <c r="CN15" s="92">
        <f>J15*AY15/100/12*0.5+SUMPRODUCT($B15:I15,$AQ15:AX15)/100/12</f>
        <v>1.0370675624050862</v>
      </c>
      <c r="CO15" s="92">
        <f>K15*AZ15/100/12*0.5+SUMPRODUCT($B15:J15,$AQ15:AY15)/100/12</f>
        <v>1.2418342521129322</v>
      </c>
      <c r="CP15" s="92">
        <f>L15*BA15/100/12*0.5+SUMPRODUCT($B15:K15,$AQ15:AZ15)/100/12</f>
        <v>1.4199695373048711</v>
      </c>
      <c r="CQ15" s="92">
        <f>M15*BB15/100/12*0.5+SUMPRODUCT($B15:L15,$AQ15:BA15)/100/12</f>
        <v>1.5637667246920322</v>
      </c>
      <c r="CR15" s="92">
        <f>N15*BC15/100/12*0.5+SUMPRODUCT($B15:M15,$AQ15:BB15)/100/12</f>
        <v>1.7040926582210474</v>
      </c>
      <c r="CS15" s="92">
        <f>O15*BD15/100/12*0.5+SUMPRODUCT($B15:N15,$AQ15:BC15)/100/12</f>
        <v>1.761704580046086</v>
      </c>
      <c r="CT15" s="92">
        <f>P15*BE15/100/12*0.5+SUMPRODUCT($B15:O15,$AQ15:BD15)/100/12</f>
        <v>1.761704580046086</v>
      </c>
      <c r="CU15" s="92">
        <f>Q15*BF15/100/12*0.5+SUMPRODUCT($B15:P15,$AQ15:BE15)/100/12</f>
        <v>1.761704580046086</v>
      </c>
      <c r="CV15" s="92">
        <f>R15*BG15/100/12*0.5+SUMPRODUCT($B15:Q15,$AQ15:BF15)/100/12</f>
        <v>1.761704580046086</v>
      </c>
      <c r="CW15" s="92">
        <f>S15*BH15/100/12*0.5+SUMPRODUCT($B15:R15,$AQ15:BG15)/100/12</f>
        <v>1.761704580046086</v>
      </c>
      <c r="CX15" s="92">
        <f>T15*BI15/100/12*0.5+SUMPRODUCT($B15:S15,$AQ15:BH15)/100/12</f>
        <v>1.761704580046086</v>
      </c>
      <c r="CY15" s="92">
        <f>U15*BJ15/100/12*0.5+SUMPRODUCT($B15:T15,$AQ15:BI15)/100/12</f>
        <v>1.761704580046086</v>
      </c>
      <c r="CZ15" s="92">
        <f>V15*BK15/100/12*0.5+SUMPRODUCT($B15:U15,$AQ15:BJ15)/100/12</f>
        <v>1.761704580046086</v>
      </c>
      <c r="DA15" s="92">
        <f>W15*BL15/100/12*0.5+SUMPRODUCT($B15:V15,$AQ15:BK15)/100/12</f>
        <v>1.761704580046086</v>
      </c>
      <c r="DB15" s="92">
        <f>X15*BM15/100/12*0.5+SUMPRODUCT($B15:W15,$AQ15:BL15)/100/12</f>
        <v>1.761704580046086</v>
      </c>
      <c r="DC15" s="92">
        <f>Y15*BN15/100/12*0.5+SUMPRODUCT($B15:X15,$AQ15:BM15)/100/12</f>
        <v>1.761704580046086</v>
      </c>
      <c r="DD15" s="92">
        <f>Z15*BO15/100/12*0.5+SUMPRODUCT($B15:Y15,$AQ15:BN15)/100/12</f>
        <v>1.761704580046086</v>
      </c>
      <c r="DE15" s="92">
        <f>AA15*BP15/100/12*0.5+SUMPRODUCT($B15:Z15,$AQ15:BO15)/100/12</f>
        <v>1.761704580046086</v>
      </c>
      <c r="DF15" s="92">
        <f>AB15*BQ15/100/12*0.5+SUMPRODUCT($B15:AA15,$AQ15:BP15)/100/12</f>
        <v>1.761704580046086</v>
      </c>
      <c r="DG15" s="92">
        <f>AC15*BR15/100/12*0.5+SUMPRODUCT($B15:AB15,$AQ15:BQ15)/100/12</f>
        <v>1.761704580046086</v>
      </c>
      <c r="DH15" s="92">
        <f>AD15*BS15/100/12*0.5+SUMPRODUCT($B15:AC15,$AQ15:BR15)/100/12</f>
        <v>1.761704580046086</v>
      </c>
      <c r="DI15" s="92">
        <f>AE15*BT15/100/12*0.5+SUMPRODUCT($B15:AD15,$AQ15:BS15)/100/12</f>
        <v>1.761704580046086</v>
      </c>
      <c r="DJ15" s="92">
        <f>AF15*BU15/100/12*0.5+SUMPRODUCT($B15:AE15,$AQ15:BT15)/100/12</f>
        <v>1.761704580046086</v>
      </c>
      <c r="DK15" s="92">
        <f>AG15*BV15/100/12*0.5+SUMPRODUCT($B15:AF15,$AQ15:BU15)/100/12</f>
        <v>1.761704580046086</v>
      </c>
      <c r="DL15" s="92">
        <f>AH15*BW15/100/12*0.5+SUMPRODUCT($B15:AG15,$AQ15:BV15)/100/12</f>
        <v>1.761704580046086</v>
      </c>
      <c r="DM15" s="92">
        <f>AI15*BX15/100/12*0.5+SUMPRODUCT($B15:AH15,$AQ15:BW15)/100/12</f>
        <v>1.761704580046086</v>
      </c>
      <c r="DN15" s="92">
        <f>AJ15*BY15/100/12*0.5+SUMPRODUCT($B15:AI15,$AQ15:BX15)/100/12</f>
        <v>1.761704580046086</v>
      </c>
      <c r="DO15" s="92">
        <f>AK15*BZ15/100/12*0.5+SUMPRODUCT($B15:AJ15,$AQ15:BY15)/100/12</f>
        <v>1.761704580046086</v>
      </c>
      <c r="DP15" s="92">
        <f>AL15*CA15/100/12*0.5+SUMPRODUCT($B15:AK15,$AQ15:BZ15)/100/12</f>
        <v>1.761704580046086</v>
      </c>
      <c r="DQ15" s="92">
        <f>AM15*CB15/100/12*0.5+SUMPRODUCT($B15:AL15,$AQ15:CA15)/100/12</f>
        <v>1.761704580046086</v>
      </c>
      <c r="DR15" s="92">
        <f>AN15*CC15/100/12*0.5+SUMPRODUCT($B15:AM15,$AQ15:CB15)/100/12</f>
        <v>1.761704580046086</v>
      </c>
      <c r="DS15" s="92">
        <f>AO15*CD15/100/12*0.5+SUMPRODUCT($B15:AN15,$AQ15:CC15)/100/12</f>
        <v>1.761704580046086</v>
      </c>
    </row>
    <row r="16" spans="1:123" ht="16.5">
      <c r="A16" s="54" t="str">
        <f>存量业务到期结构!B15</f>
        <v>其他债券</v>
      </c>
      <c r="B16" s="92">
        <f>基本优化结果!C15</f>
        <v>30.351473248790001</v>
      </c>
      <c r="C16" s="92">
        <f>基本优化结果!D15</f>
        <v>26.177709133803098</v>
      </c>
      <c r="D16" s="92">
        <f>基本优化结果!E15</f>
        <v>216.474170201661</v>
      </c>
      <c r="E16" s="92">
        <f>基本优化结果!F15</f>
        <v>17.7722051584479</v>
      </c>
      <c r="F16" s="92">
        <f>基本优化结果!G15</f>
        <v>42.987365158447702</v>
      </c>
      <c r="G16" s="92">
        <f>基本优化结果!H15</f>
        <v>36.0422051584477</v>
      </c>
      <c r="H16" s="92">
        <f>基本优化结果!I15</f>
        <v>41.122205245097319</v>
      </c>
      <c r="I16" s="92">
        <f>基本优化结果!J15</f>
        <v>119.679515158448</v>
      </c>
      <c r="J16" s="92">
        <f>基本优化结果!K15</f>
        <v>19.542205158447899</v>
      </c>
      <c r="K16" s="92">
        <f>基本优化结果!L15</f>
        <v>18.852205158447699</v>
      </c>
      <c r="L16" s="92">
        <f>基本优化结果!M15</f>
        <v>14.0622051584477</v>
      </c>
      <c r="M16" s="92">
        <f>基本优化结果!N15</f>
        <v>25.242205158447899</v>
      </c>
      <c r="N16" s="92">
        <f>基本优化结果!O15</f>
        <v>19.0422051584477</v>
      </c>
      <c r="O16" s="92">
        <f>基本优化结果!P15</f>
        <v>0</v>
      </c>
      <c r="P16" s="92">
        <f>基本优化结果!Q15</f>
        <v>0</v>
      </c>
      <c r="Q16" s="92">
        <f>基本优化结果!R15</f>
        <v>0</v>
      </c>
      <c r="R16" s="92">
        <f>基本优化结果!S15</f>
        <v>0</v>
      </c>
      <c r="S16" s="92">
        <f>基本优化结果!T15</f>
        <v>0</v>
      </c>
      <c r="T16" s="92">
        <f>基本优化结果!U15</f>
        <v>0</v>
      </c>
      <c r="U16" s="92">
        <f>基本优化结果!V15</f>
        <v>0</v>
      </c>
      <c r="V16" s="92">
        <f>基本优化结果!W15</f>
        <v>0</v>
      </c>
      <c r="W16" s="92">
        <f>基本优化结果!X15</f>
        <v>0</v>
      </c>
      <c r="X16" s="92">
        <f>基本优化结果!Y15</f>
        <v>0</v>
      </c>
      <c r="Y16" s="92">
        <f>基本优化结果!Z15</f>
        <v>0</v>
      </c>
      <c r="Z16" s="92">
        <f>基本优化结果!AA15</f>
        <v>0</v>
      </c>
      <c r="AA16" s="92">
        <f>基本优化结果!AB15</f>
        <v>0</v>
      </c>
      <c r="AB16" s="92">
        <f>基本优化结果!AC15</f>
        <v>0</v>
      </c>
      <c r="AC16" s="92">
        <f>基本优化结果!AD15</f>
        <v>0</v>
      </c>
      <c r="AD16" s="92">
        <f>基本优化结果!AE15</f>
        <v>0</v>
      </c>
      <c r="AE16" s="92">
        <f>基本优化结果!AF15</f>
        <v>0</v>
      </c>
      <c r="AF16" s="92">
        <f>基本优化结果!AG15</f>
        <v>0</v>
      </c>
      <c r="AG16" s="92">
        <f>基本优化结果!AH15</f>
        <v>0</v>
      </c>
      <c r="AH16" s="92">
        <f>基本优化结果!AI15</f>
        <v>0</v>
      </c>
      <c r="AI16" s="92">
        <f>基本优化结果!AJ15</f>
        <v>0</v>
      </c>
      <c r="AJ16" s="92">
        <f>基本优化结果!AK15</f>
        <v>0</v>
      </c>
      <c r="AK16" s="92">
        <f>基本优化结果!AL15</f>
        <v>0</v>
      </c>
      <c r="AL16" s="92">
        <f>基本优化结果!AM15</f>
        <v>0</v>
      </c>
      <c r="AM16" s="92">
        <f>基本优化结果!AN15</f>
        <v>0</v>
      </c>
      <c r="AN16" s="92">
        <f>基本优化结果!AO15</f>
        <v>0</v>
      </c>
      <c r="AO16" s="92">
        <f>基本优化结果!AP15</f>
        <v>0</v>
      </c>
      <c r="AQ16" s="92">
        <f>新业务利率假设!C15</f>
        <v>3.9764000000000004</v>
      </c>
      <c r="AR16" s="92">
        <f>新业务利率假设!D15</f>
        <v>4.0381999999999998</v>
      </c>
      <c r="AS16" s="92">
        <f>新业务利率假设!E15</f>
        <v>3.9929000000000001</v>
      </c>
      <c r="AT16" s="92">
        <f>新业务利率假设!F15</f>
        <v>3.9701499999999994</v>
      </c>
      <c r="AU16" s="92">
        <f>新业务利率假设!G15</f>
        <v>3.9611499999999991</v>
      </c>
      <c r="AV16" s="92">
        <f>新业务利率假设!H15</f>
        <v>3.9676</v>
      </c>
      <c r="AW16" s="92">
        <f>新业务利率假设!I15</f>
        <v>3.9887499999999996</v>
      </c>
      <c r="AX16" s="92">
        <f>新业务利率假设!J15</f>
        <v>4.0025500000000003</v>
      </c>
      <c r="AY16" s="92">
        <f>新业务利率假设!K15</f>
        <v>3.9889999999999994</v>
      </c>
      <c r="AZ16" s="92">
        <f>新业务利率假设!L15</f>
        <v>4.0099500000000008</v>
      </c>
      <c r="BA16" s="92">
        <f>新业务利率假设!M15</f>
        <v>4.0065999999999997</v>
      </c>
      <c r="BB16" s="92">
        <f>新业务利率假设!N15</f>
        <v>3.9804499999999998</v>
      </c>
      <c r="BC16" s="92">
        <f>新业务利率假设!O15</f>
        <v>4.0602499999999999</v>
      </c>
      <c r="BD16" s="92">
        <f>新业务利率假设!P15</f>
        <v>0</v>
      </c>
      <c r="BE16" s="92">
        <f>新业务利率假设!Q15</f>
        <v>0</v>
      </c>
      <c r="BF16" s="92">
        <f>新业务利率假设!R15</f>
        <v>0</v>
      </c>
      <c r="BG16" s="92">
        <f>新业务利率假设!S15</f>
        <v>0</v>
      </c>
      <c r="BH16" s="92">
        <f>新业务利率假设!T15</f>
        <v>0</v>
      </c>
      <c r="BI16" s="92">
        <f>新业务利率假设!U15</f>
        <v>0</v>
      </c>
      <c r="BJ16" s="92">
        <f>新业务利率假设!V15</f>
        <v>0</v>
      </c>
      <c r="BK16" s="92">
        <f>新业务利率假设!W15</f>
        <v>0</v>
      </c>
      <c r="BL16" s="92">
        <f>新业务利率假设!X15</f>
        <v>0</v>
      </c>
      <c r="BM16" s="92">
        <f>新业务利率假设!Y15</f>
        <v>0</v>
      </c>
      <c r="BN16" s="92">
        <f>新业务利率假设!Z15</f>
        <v>0</v>
      </c>
      <c r="BO16" s="92">
        <f>新业务利率假设!AA15</f>
        <v>0</v>
      </c>
      <c r="BP16" s="92">
        <f>新业务利率假设!AB15</f>
        <v>0</v>
      </c>
      <c r="BQ16" s="92">
        <f>新业务利率假设!AC15</f>
        <v>0</v>
      </c>
      <c r="BR16" s="92">
        <f>新业务利率假设!AD15</f>
        <v>0</v>
      </c>
      <c r="BS16" s="92">
        <f>新业务利率假设!AE15</f>
        <v>0</v>
      </c>
      <c r="BT16" s="92">
        <f>新业务利率假设!AF15</f>
        <v>0</v>
      </c>
      <c r="BU16" s="92">
        <f>新业务利率假设!AG15</f>
        <v>0</v>
      </c>
      <c r="BV16" s="92">
        <f>新业务利率假设!AH15</f>
        <v>0</v>
      </c>
      <c r="BW16" s="92">
        <f>新业务利率假设!AI15</f>
        <v>0</v>
      </c>
      <c r="BX16" s="92">
        <f>新业务利率假设!AJ15</f>
        <v>0</v>
      </c>
      <c r="BY16" s="92">
        <f>新业务利率假设!AK15</f>
        <v>0</v>
      </c>
      <c r="BZ16" s="92">
        <f>新业务利率假设!AL15</f>
        <v>0</v>
      </c>
      <c r="CA16" s="92">
        <f>新业务利率假设!AM15</f>
        <v>0</v>
      </c>
      <c r="CB16" s="92">
        <f>新业务利率假设!AN15</f>
        <v>0</v>
      </c>
      <c r="CC16" s="92">
        <f>新业务利率假设!AO15</f>
        <v>0</v>
      </c>
      <c r="CD16" s="92">
        <f>新业务利率假设!AP15</f>
        <v>0</v>
      </c>
      <c r="CF16" s="92">
        <f>B16*AQ16/100/12*0.5</f>
        <v>5.0287332594370238E-2</v>
      </c>
      <c r="CG16" s="92">
        <f>C16*AR16/100/12*0.5+SUMPRODUCT($B16:B16,$AQ16:AQ16)/100/12</f>
        <v>0.14462084228212532</v>
      </c>
      <c r="CH16" s="92">
        <f>D16*AS16/100/12*0.5+SUMPRODUCT($B16:C16,$AQ16:AR16)/100/12</f>
        <v>0.54881690029143193</v>
      </c>
      <c r="CI16" s="92">
        <f>E16*AT16/100/12*0.5+SUMPRODUCT($B16:D16,$AQ16:AS16)/100/12</f>
        <v>0.93836608133644206</v>
      </c>
      <c r="CJ16" s="92">
        <f>F16*AU16/100/12*0.5+SUMPRODUCT($B16:E16,$AQ16:AT16)/100/12</f>
        <v>1.0387151320894408</v>
      </c>
      <c r="CK16" s="92">
        <f>G16*AV16/100/12*0.5+SUMPRODUCT($B16:F16,$AQ16:AU16)/100/12</f>
        <v>1.1692486548744585</v>
      </c>
      <c r="CL16" s="92">
        <f>H16*AW16/100/12*0.5+SUMPRODUCT($B16:G16,$AQ16:AV16)/100/12</f>
        <v>1.297176675440308</v>
      </c>
      <c r="CM16" s="92">
        <f>I16*AX16/100/12*0.5+SUMPRODUCT($B16:H16,$AQ16:AW16)/100/12</f>
        <v>1.5651139419273195</v>
      </c>
      <c r="CN16" s="92">
        <f>J16*AY16/100/12*0.5+SUMPRODUCT($B16:I16,$AQ16:AX16)/100/12</f>
        <v>1.7971877335000257</v>
      </c>
      <c r="CO16" s="92">
        <f>K16*AZ16/100/12*0.5+SUMPRODUCT($B16:J16,$AQ16:AY16)/100/12</f>
        <v>1.8611670070217616</v>
      </c>
      <c r="CP16" s="92">
        <f>L16*BA16/100/12*0.5+SUMPRODUCT($B16:K16,$AQ16:AZ16)/100/12</f>
        <v>1.9161411867146592</v>
      </c>
      <c r="CQ16" s="92">
        <f>M16*BB16/100/12*0.5+SUMPRODUCT($B16:L16,$AQ16:BA16)/100/12</f>
        <v>1.9814815895108175</v>
      </c>
      <c r="CR16" s="92">
        <f>N16*BC16/100/12*0.5+SUMPRODUCT($B16:M16,$AQ16:BB16)/100/12</f>
        <v>2.0555613599347891</v>
      </c>
      <c r="CS16" s="92">
        <f>O16*BD16/100/12*0.5+SUMPRODUCT($B16:N16,$AQ16:BC16)/100/12</f>
        <v>2.0877764072242004</v>
      </c>
      <c r="CT16" s="92">
        <f>P16*BE16/100/12*0.5+SUMPRODUCT($B16:O16,$AQ16:BD16)/100/12</f>
        <v>2.0877764072242004</v>
      </c>
      <c r="CU16" s="92">
        <f>Q16*BF16/100/12*0.5+SUMPRODUCT($B16:P16,$AQ16:BE16)/100/12</f>
        <v>2.0877764072242004</v>
      </c>
      <c r="CV16" s="92">
        <f>R16*BG16/100/12*0.5+SUMPRODUCT($B16:Q16,$AQ16:BF16)/100/12</f>
        <v>2.0877764072242004</v>
      </c>
      <c r="CW16" s="92">
        <f>S16*BH16/100/12*0.5+SUMPRODUCT($B16:R16,$AQ16:BG16)/100/12</f>
        <v>2.0877764072242004</v>
      </c>
      <c r="CX16" s="92">
        <f>T16*BI16/100/12*0.5+SUMPRODUCT($B16:S16,$AQ16:BH16)/100/12</f>
        <v>2.0877764072242004</v>
      </c>
      <c r="CY16" s="92">
        <f>U16*BJ16/100/12*0.5+SUMPRODUCT($B16:T16,$AQ16:BI16)/100/12</f>
        <v>2.0877764072242004</v>
      </c>
      <c r="CZ16" s="92">
        <f>V16*BK16/100/12*0.5+SUMPRODUCT($B16:U16,$AQ16:BJ16)/100/12</f>
        <v>2.0877764072242004</v>
      </c>
      <c r="DA16" s="92">
        <f>W16*BL16/100/12*0.5+SUMPRODUCT($B16:V16,$AQ16:BK16)/100/12</f>
        <v>2.0877764072242004</v>
      </c>
      <c r="DB16" s="92">
        <f>X16*BM16/100/12*0.5+SUMPRODUCT($B16:W16,$AQ16:BL16)/100/12</f>
        <v>2.0877764072242004</v>
      </c>
      <c r="DC16" s="92">
        <f>Y16*BN16/100/12*0.5+SUMPRODUCT($B16:X16,$AQ16:BM16)/100/12</f>
        <v>2.0877764072242004</v>
      </c>
      <c r="DD16" s="92">
        <f>Z16*BO16/100/12*0.5+SUMPRODUCT($B16:Y16,$AQ16:BN16)/100/12</f>
        <v>2.0877764072242004</v>
      </c>
      <c r="DE16" s="92">
        <f>AA16*BP16/100/12*0.5+SUMPRODUCT($B16:Z16,$AQ16:BO16)/100/12</f>
        <v>2.0877764072242004</v>
      </c>
      <c r="DF16" s="92">
        <f>AB16*BQ16/100/12*0.5+SUMPRODUCT($B16:AA16,$AQ16:BP16)/100/12</f>
        <v>2.0877764072242004</v>
      </c>
      <c r="DG16" s="92">
        <f>AC16*BR16/100/12*0.5+SUMPRODUCT($B16:AB16,$AQ16:BQ16)/100/12</f>
        <v>2.0877764072242004</v>
      </c>
      <c r="DH16" s="92">
        <f>AD16*BS16/100/12*0.5+SUMPRODUCT($B16:AC16,$AQ16:BR16)/100/12</f>
        <v>2.0877764072242004</v>
      </c>
      <c r="DI16" s="92">
        <f>AE16*BT16/100/12*0.5+SUMPRODUCT($B16:AD16,$AQ16:BS16)/100/12</f>
        <v>2.0877764072242004</v>
      </c>
      <c r="DJ16" s="92">
        <f>AF16*BU16/100/12*0.5+SUMPRODUCT($B16:AE16,$AQ16:BT16)/100/12</f>
        <v>2.0877764072242004</v>
      </c>
      <c r="DK16" s="92">
        <f>AG16*BV16/100/12*0.5+SUMPRODUCT($B16:AF16,$AQ16:BU16)/100/12</f>
        <v>2.0877764072242004</v>
      </c>
      <c r="DL16" s="92">
        <f>AH16*BW16/100/12*0.5+SUMPRODUCT($B16:AG16,$AQ16:BV16)/100/12</f>
        <v>2.0877764072242004</v>
      </c>
      <c r="DM16" s="92">
        <f>AI16*BX16/100/12*0.5+SUMPRODUCT($B16:AH16,$AQ16:BW16)/100/12</f>
        <v>2.0877764072242004</v>
      </c>
      <c r="DN16" s="92">
        <f>AJ16*BY16/100/12*0.5+SUMPRODUCT($B16:AI16,$AQ16:BX16)/100/12</f>
        <v>2.0877764072242004</v>
      </c>
      <c r="DO16" s="92">
        <f>AK16*BZ16/100/12*0.5+SUMPRODUCT($B16:AJ16,$AQ16:BY16)/100/12</f>
        <v>2.0877764072242004</v>
      </c>
      <c r="DP16" s="92">
        <f>AL16*CA16/100/12*0.5+SUMPRODUCT($B16:AK16,$AQ16:BZ16)/100/12</f>
        <v>2.0877764072242004</v>
      </c>
      <c r="DQ16" s="92">
        <f>AM16*CB16/100/12*0.5+SUMPRODUCT($B16:AL16,$AQ16:CA16)/100/12</f>
        <v>2.0877764072242004</v>
      </c>
      <c r="DR16" s="92">
        <f>AN16*CC16/100/12*0.5+SUMPRODUCT($B16:AM16,$AQ16:CB16)/100/12</f>
        <v>2.0877764072242004</v>
      </c>
      <c r="DS16" s="92">
        <f>AO16*CD16/100/12*0.5+SUMPRODUCT($B16:AN16,$AQ16:CC16)/100/12</f>
        <v>2.0877764072242004</v>
      </c>
    </row>
    <row r="17" spans="1:123" ht="16.5">
      <c r="A17" s="16" t="str">
        <f>存量业务到期结构!B16</f>
        <v>非标投资</v>
      </c>
      <c r="B17" s="75"/>
      <c r="C17" s="75"/>
      <c r="D17" s="75"/>
      <c r="E17" s="75"/>
      <c r="F17" s="75"/>
      <c r="G17" s="75"/>
      <c r="H17" s="75"/>
      <c r="I17" s="75"/>
      <c r="J17" s="75"/>
      <c r="K17" s="75"/>
      <c r="L17" s="75"/>
      <c r="M17" s="75"/>
      <c r="N17" s="75"/>
      <c r="O17" s="75"/>
      <c r="P17" s="75"/>
      <c r="Q17" s="75"/>
      <c r="R17" s="75"/>
      <c r="S17" s="75"/>
      <c r="T17" s="75"/>
      <c r="U17" s="75"/>
      <c r="V17" s="75"/>
      <c r="W17" s="75"/>
      <c r="X17" s="75"/>
      <c r="Y17" s="75"/>
      <c r="Z17" s="75"/>
      <c r="AA17" s="75"/>
      <c r="AB17" s="75"/>
      <c r="AC17" s="75"/>
      <c r="AD17" s="75"/>
      <c r="AE17" s="75"/>
      <c r="AF17" s="75"/>
      <c r="AG17" s="75"/>
      <c r="AH17" s="75"/>
      <c r="AI17" s="75"/>
      <c r="AJ17" s="75"/>
      <c r="AK17" s="75"/>
      <c r="AL17" s="75"/>
      <c r="AM17" s="75"/>
      <c r="AN17" s="75"/>
      <c r="AO17" s="75"/>
      <c r="AQ17" s="75"/>
      <c r="AR17" s="75"/>
      <c r="AS17" s="75"/>
      <c r="AT17" s="75"/>
      <c r="AU17" s="75"/>
      <c r="AV17" s="75"/>
      <c r="AW17" s="75"/>
      <c r="AX17" s="75"/>
      <c r="AY17" s="75"/>
      <c r="AZ17" s="75"/>
      <c r="BA17" s="75"/>
      <c r="BB17" s="75"/>
      <c r="BC17" s="75"/>
      <c r="BD17" s="75"/>
      <c r="BE17" s="75"/>
      <c r="BF17" s="75"/>
      <c r="BG17" s="75"/>
      <c r="BH17" s="75"/>
      <c r="BI17" s="75"/>
      <c r="BJ17" s="75"/>
      <c r="BK17" s="75"/>
      <c r="BL17" s="75"/>
      <c r="BM17" s="75"/>
      <c r="BN17" s="75"/>
      <c r="BO17" s="75"/>
      <c r="BP17" s="75"/>
      <c r="BQ17" s="75"/>
      <c r="BR17" s="75"/>
      <c r="BS17" s="75"/>
      <c r="BT17" s="75"/>
      <c r="BU17" s="75"/>
      <c r="BV17" s="75"/>
      <c r="BW17" s="75"/>
      <c r="BX17" s="75"/>
      <c r="BY17" s="75"/>
      <c r="BZ17" s="75"/>
      <c r="CA17" s="75"/>
      <c r="CB17" s="75"/>
      <c r="CC17" s="75"/>
      <c r="CD17" s="75"/>
      <c r="CF17" s="75">
        <f>SUM(CF18:CF19)</f>
        <v>0.27621409831957022</v>
      </c>
      <c r="CG17" s="75">
        <f t="shared" ref="CG17:DS17" si="4">SUM(CG18:CG19)</f>
        <v>1.603741108815155</v>
      </c>
      <c r="CH17" s="75">
        <f t="shared" si="4"/>
        <v>2.8429771280173681</v>
      </c>
      <c r="CI17" s="75">
        <f t="shared" si="4"/>
        <v>3.1620941240778166</v>
      </c>
      <c r="CJ17" s="75">
        <f t="shared" si="4"/>
        <v>3.3127151840366595</v>
      </c>
      <c r="CK17" s="75">
        <f t="shared" si="4"/>
        <v>3.3407669217553551</v>
      </c>
      <c r="CL17" s="75">
        <f t="shared" si="4"/>
        <v>3.3355890075829651</v>
      </c>
      <c r="CM17" s="75">
        <f t="shared" si="4"/>
        <v>3.2768049062716251</v>
      </c>
      <c r="CN17" s="75">
        <f t="shared" si="4"/>
        <v>3.26447518368178</v>
      </c>
      <c r="CO17" s="75">
        <f t="shared" si="4"/>
        <v>3.2863252117201078</v>
      </c>
      <c r="CP17" s="75">
        <f t="shared" si="4"/>
        <v>3.2807069701675111</v>
      </c>
      <c r="CQ17" s="75">
        <f t="shared" si="4"/>
        <v>3.3606212894108367</v>
      </c>
      <c r="CR17" s="75">
        <f t="shared" si="4"/>
        <v>3.506084851497548</v>
      </c>
      <c r="CS17" s="75">
        <f t="shared" si="4"/>
        <v>3.5768177225050137</v>
      </c>
      <c r="CT17" s="75">
        <f t="shared" si="4"/>
        <v>3.5768177225050137</v>
      </c>
      <c r="CU17" s="75">
        <f t="shared" si="4"/>
        <v>3.5768177225050137</v>
      </c>
      <c r="CV17" s="75">
        <f t="shared" si="4"/>
        <v>3.5768177225050137</v>
      </c>
      <c r="CW17" s="75">
        <f t="shared" si="4"/>
        <v>3.5768177225050137</v>
      </c>
      <c r="CX17" s="75">
        <f t="shared" si="4"/>
        <v>3.5768177225050137</v>
      </c>
      <c r="CY17" s="75">
        <f t="shared" si="4"/>
        <v>3.5768177225050137</v>
      </c>
      <c r="CZ17" s="75">
        <f t="shared" si="4"/>
        <v>3.5768177225050137</v>
      </c>
      <c r="DA17" s="75">
        <f t="shared" si="4"/>
        <v>3.5768177225050137</v>
      </c>
      <c r="DB17" s="75">
        <f t="shared" si="4"/>
        <v>3.5768177225050137</v>
      </c>
      <c r="DC17" s="75">
        <f t="shared" si="4"/>
        <v>3.5768177225050137</v>
      </c>
      <c r="DD17" s="75">
        <f t="shared" si="4"/>
        <v>3.5768177225050137</v>
      </c>
      <c r="DE17" s="75">
        <f t="shared" si="4"/>
        <v>3.5768177225050137</v>
      </c>
      <c r="DF17" s="75">
        <f t="shared" si="4"/>
        <v>3.5768177225050137</v>
      </c>
      <c r="DG17" s="75">
        <f t="shared" si="4"/>
        <v>3.5768177225050137</v>
      </c>
      <c r="DH17" s="75">
        <f t="shared" si="4"/>
        <v>3.5768177225050137</v>
      </c>
      <c r="DI17" s="75">
        <f t="shared" si="4"/>
        <v>3.5768177225050137</v>
      </c>
      <c r="DJ17" s="75">
        <f t="shared" si="4"/>
        <v>3.5768177225050137</v>
      </c>
      <c r="DK17" s="75">
        <f t="shared" si="4"/>
        <v>3.5768177225050137</v>
      </c>
      <c r="DL17" s="75">
        <f t="shared" si="4"/>
        <v>3.5768177225050137</v>
      </c>
      <c r="DM17" s="75">
        <f t="shared" si="4"/>
        <v>3.5768177225050137</v>
      </c>
      <c r="DN17" s="75">
        <f t="shared" si="4"/>
        <v>3.5768177225050137</v>
      </c>
      <c r="DO17" s="75">
        <f t="shared" si="4"/>
        <v>3.5768177225050137</v>
      </c>
      <c r="DP17" s="75">
        <f t="shared" si="4"/>
        <v>3.5768177225050137</v>
      </c>
      <c r="DQ17" s="75">
        <f t="shared" si="4"/>
        <v>3.5768177225050137</v>
      </c>
      <c r="DR17" s="75">
        <f t="shared" si="4"/>
        <v>3.5768177225050137</v>
      </c>
      <c r="DS17" s="75">
        <f t="shared" si="4"/>
        <v>3.5768177225050137</v>
      </c>
    </row>
    <row r="18" spans="1:123" ht="16.5">
      <c r="A18" s="54" t="str">
        <f>存量业务到期结构!B17</f>
        <v>信贷类非标投资</v>
      </c>
      <c r="B18" s="92">
        <f>基本优化结果!C17</f>
        <v>101.5815588887</v>
      </c>
      <c r="C18" s="92">
        <f>基本优化结果!D17</f>
        <v>64.343323970300005</v>
      </c>
      <c r="D18" s="92">
        <f>基本优化结果!E17</f>
        <v>-0.51442053729999504</v>
      </c>
      <c r="E18" s="92">
        <f>基本优化结果!F17</f>
        <v>17.128516762</v>
      </c>
      <c r="F18" s="92">
        <f>基本优化结果!G17</f>
        <v>-29.8483403625</v>
      </c>
      <c r="G18" s="92">
        <f>基本优化结果!H17</f>
        <v>-30.018999999999998</v>
      </c>
      <c r="H18" s="92">
        <f>基本优化结果!I17</f>
        <v>-9.6327961617525961</v>
      </c>
      <c r="I18" s="92">
        <f>基本优化结果!J17</f>
        <v>-31.257799203200001</v>
      </c>
      <c r="J18" s="92">
        <f>基本优化结果!K17</f>
        <v>5.2340202781531167</v>
      </c>
      <c r="K18" s="92">
        <f>基本优化结果!L17</f>
        <v>-8.5839999999999996</v>
      </c>
      <c r="L18" s="92">
        <f>基本优化结果!M17</f>
        <v>-1.6265004679999999</v>
      </c>
      <c r="M18" s="92">
        <f>基本优化结果!N17</f>
        <v>39.686832487300002</v>
      </c>
      <c r="N18" s="92">
        <f>基本优化结果!O17</f>
        <v>40.133000000000003</v>
      </c>
      <c r="O18" s="92">
        <f>基本优化结果!P17</f>
        <v>0</v>
      </c>
      <c r="P18" s="92">
        <f>基本优化结果!Q17</f>
        <v>0</v>
      </c>
      <c r="Q18" s="92">
        <f>基本优化结果!R17</f>
        <v>0</v>
      </c>
      <c r="R18" s="92">
        <f>基本优化结果!S17</f>
        <v>0</v>
      </c>
      <c r="S18" s="92">
        <f>基本优化结果!T17</f>
        <v>0</v>
      </c>
      <c r="T18" s="92">
        <f>基本优化结果!U17</f>
        <v>0</v>
      </c>
      <c r="U18" s="92">
        <f>基本优化结果!V17</f>
        <v>0</v>
      </c>
      <c r="V18" s="92">
        <f>基本优化结果!W17</f>
        <v>0</v>
      </c>
      <c r="W18" s="92">
        <f>基本优化结果!X17</f>
        <v>0</v>
      </c>
      <c r="X18" s="92">
        <f>基本优化结果!Y17</f>
        <v>0</v>
      </c>
      <c r="Y18" s="92">
        <f>基本优化结果!Z17</f>
        <v>0</v>
      </c>
      <c r="Z18" s="92">
        <f>基本优化结果!AA17</f>
        <v>0</v>
      </c>
      <c r="AA18" s="92">
        <f>基本优化结果!AB17</f>
        <v>0</v>
      </c>
      <c r="AB18" s="92">
        <f>基本优化结果!AC17</f>
        <v>0</v>
      </c>
      <c r="AC18" s="92">
        <f>基本优化结果!AD17</f>
        <v>0</v>
      </c>
      <c r="AD18" s="92">
        <f>基本优化结果!AE17</f>
        <v>0</v>
      </c>
      <c r="AE18" s="92">
        <f>基本优化结果!AF17</f>
        <v>0</v>
      </c>
      <c r="AF18" s="92">
        <f>基本优化结果!AG17</f>
        <v>0</v>
      </c>
      <c r="AG18" s="92">
        <f>基本优化结果!AH17</f>
        <v>0</v>
      </c>
      <c r="AH18" s="92">
        <f>基本优化结果!AI17</f>
        <v>0</v>
      </c>
      <c r="AI18" s="92">
        <f>基本优化结果!AJ17</f>
        <v>0</v>
      </c>
      <c r="AJ18" s="92">
        <f>基本优化结果!AK17</f>
        <v>0</v>
      </c>
      <c r="AK18" s="92">
        <f>基本优化结果!AL17</f>
        <v>0</v>
      </c>
      <c r="AL18" s="92">
        <f>基本优化结果!AM17</f>
        <v>0</v>
      </c>
      <c r="AM18" s="92">
        <f>基本优化结果!AN17</f>
        <v>0</v>
      </c>
      <c r="AN18" s="92">
        <f>基本优化结果!AO17</f>
        <v>0</v>
      </c>
      <c r="AO18" s="92">
        <f>基本优化结果!AP17</f>
        <v>0</v>
      </c>
      <c r="AQ18" s="92">
        <f>新业务利率假设!C17</f>
        <v>4.3</v>
      </c>
      <c r="AR18" s="92">
        <f>新业务利率假设!D17</f>
        <v>4.25</v>
      </c>
      <c r="AS18" s="92">
        <f>新业务利率假设!E17</f>
        <v>4.25</v>
      </c>
      <c r="AT18" s="92">
        <f>新业务利率假设!F17</f>
        <v>4.25</v>
      </c>
      <c r="AU18" s="92">
        <f>新业务利率假设!G17</f>
        <v>4.25</v>
      </c>
      <c r="AV18" s="92">
        <f>新业务利率假设!H17</f>
        <v>4.2300000000000004</v>
      </c>
      <c r="AW18" s="92">
        <f>新业务利率假设!I17</f>
        <v>4.2300000000000004</v>
      </c>
      <c r="AX18" s="92">
        <f>新业务利率假设!J17</f>
        <v>4.2300000000000004</v>
      </c>
      <c r="AY18" s="92">
        <f>新业务利率假设!K17</f>
        <v>4.2300000000000004</v>
      </c>
      <c r="AZ18" s="92">
        <f>新业务利率假设!L17</f>
        <v>4.2300000000000004</v>
      </c>
      <c r="BA18" s="92">
        <f>新业务利率假设!M17</f>
        <v>4.2300000000000004</v>
      </c>
      <c r="BB18" s="92">
        <f>新业务利率假设!N17</f>
        <v>4.2300000000000004</v>
      </c>
      <c r="BC18" s="92">
        <f>新业务利率假设!O17</f>
        <v>4.2300000000000004</v>
      </c>
      <c r="BD18" s="92">
        <f>新业务利率假设!P17</f>
        <v>0</v>
      </c>
      <c r="BE18" s="92">
        <f>新业务利率假设!Q17</f>
        <v>0</v>
      </c>
      <c r="BF18" s="92">
        <f>新业务利率假设!R17</f>
        <v>0</v>
      </c>
      <c r="BG18" s="92">
        <f>新业务利率假设!S17</f>
        <v>0</v>
      </c>
      <c r="BH18" s="92">
        <f>新业务利率假设!T17</f>
        <v>0</v>
      </c>
      <c r="BI18" s="92">
        <f>新业务利率假设!U17</f>
        <v>0</v>
      </c>
      <c r="BJ18" s="92">
        <f>新业务利率假设!V17</f>
        <v>0</v>
      </c>
      <c r="BK18" s="92">
        <f>新业务利率假设!W17</f>
        <v>0</v>
      </c>
      <c r="BL18" s="92">
        <f>新业务利率假设!X17</f>
        <v>0</v>
      </c>
      <c r="BM18" s="92">
        <f>新业务利率假设!Y17</f>
        <v>0</v>
      </c>
      <c r="BN18" s="92">
        <f>新业务利率假设!Z17</f>
        <v>0</v>
      </c>
      <c r="BO18" s="92">
        <f>新业务利率假设!AA17</f>
        <v>0</v>
      </c>
      <c r="BP18" s="92">
        <f>新业务利率假设!AB17</f>
        <v>0</v>
      </c>
      <c r="BQ18" s="92">
        <f>新业务利率假设!AC17</f>
        <v>0</v>
      </c>
      <c r="BR18" s="92">
        <f>新业务利率假设!AD17</f>
        <v>0</v>
      </c>
      <c r="BS18" s="92">
        <f>新业务利率假设!AE17</f>
        <v>0</v>
      </c>
      <c r="BT18" s="92">
        <f>新业务利率假设!AF17</f>
        <v>0</v>
      </c>
      <c r="BU18" s="92">
        <f>新业务利率假设!AG17</f>
        <v>0</v>
      </c>
      <c r="BV18" s="92">
        <f>新业务利率假设!AH17</f>
        <v>0</v>
      </c>
      <c r="BW18" s="92">
        <f>新业务利率假设!AI17</f>
        <v>0</v>
      </c>
      <c r="BX18" s="92">
        <f>新业务利率假设!AJ17</f>
        <v>0</v>
      </c>
      <c r="BY18" s="92">
        <f>新业务利率假设!AK17</f>
        <v>0</v>
      </c>
      <c r="BZ18" s="92">
        <f>新业务利率假设!AL17</f>
        <v>0</v>
      </c>
      <c r="CA18" s="92">
        <f>新业务利率假设!AM17</f>
        <v>0</v>
      </c>
      <c r="CB18" s="92">
        <f>新业务利率假设!AN17</f>
        <v>0</v>
      </c>
      <c r="CC18" s="92">
        <f>新业务利率假设!AO17</f>
        <v>0</v>
      </c>
      <c r="CD18" s="92">
        <f>新业务利率假设!AP17</f>
        <v>0</v>
      </c>
      <c r="CF18" s="92">
        <f>B18*AQ18/100/12*0.5</f>
        <v>0.18200029300892084</v>
      </c>
      <c r="CG18" s="92">
        <f>C18*AR18/100/12*0.5+SUMPRODUCT($B18:B18,$AQ18:AQ18)/100/12</f>
        <v>0.47794188888191463</v>
      </c>
      <c r="CH18" s="92">
        <f>D18*AS18/100/12*0.5+SUMPRODUCT($B18:C18,$AQ18:AR18)/100/12</f>
        <v>0.59097223871118543</v>
      </c>
      <c r="CI18" s="92">
        <f>E18*AT18/100/12*0.5+SUMPRODUCT($B18:D18,$AQ18:AS18)/100/12</f>
        <v>0.62039303410909163</v>
      </c>
      <c r="CJ18" s="92">
        <f>F18*AU18/100/12*0.5+SUMPRODUCT($B18:E18,$AQ18:AT18)/100/12</f>
        <v>0.59786834648320619</v>
      </c>
      <c r="CK18" s="92">
        <f>G18*AV18/100/12*0.5+SUMPRODUCT($B18:F18,$AQ18:AU18)/100/12</f>
        <v>0.4921034229246124</v>
      </c>
      <c r="CL18" s="92">
        <f>H18*AW18/100/12*0.5+SUMPRODUCT($B18:G18,$AQ18:AV18)/100/12</f>
        <v>0.4222171321895235</v>
      </c>
      <c r="CM18" s="92">
        <f>I18*AX18/100/12*0.5+SUMPRODUCT($B18:H18,$AQ18:AW18)/100/12</f>
        <v>0.35014745785879453</v>
      </c>
      <c r="CN18" s="92">
        <f>J18*AY18/100/12*0.5+SUMPRODUCT($B18:I18,$AQ18:AX18)/100/12</f>
        <v>0.30428054750339939</v>
      </c>
      <c r="CO18" s="92">
        <f>K18*AZ18/100/12*0.5+SUMPRODUCT($B18:J18,$AQ18:AY18)/100/12</f>
        <v>0.29837620824364425</v>
      </c>
      <c r="CP18" s="92">
        <f>L18*BA18/100/12*0.5+SUMPRODUCT($B18:K18,$AQ18:AZ18)/100/12</f>
        <v>0.28038020116879431</v>
      </c>
      <c r="CQ18" s="92">
        <f>M18*BB18/100/12*0.5+SUMPRODUCT($B18:L18,$AQ18:BA18)/100/12</f>
        <v>0.34746153635281057</v>
      </c>
      <c r="CR18" s="92">
        <f>N18*BC18/100/12*0.5+SUMPRODUCT($B18:M18,$AQ18:BB18)/100/12</f>
        <v>0.48814399111167689</v>
      </c>
      <c r="CS18" s="92">
        <f>O18*BD18/100/12*0.5+SUMPRODUCT($B18:N18,$AQ18:BC18)/100/12</f>
        <v>0.55887840361167684</v>
      </c>
      <c r="CT18" s="92">
        <f>P18*BE18/100/12*0.5+SUMPRODUCT($B18:O18,$AQ18:BD18)/100/12</f>
        <v>0.55887840361167684</v>
      </c>
      <c r="CU18" s="92">
        <f>Q18*BF18/100/12*0.5+SUMPRODUCT($B18:P18,$AQ18:BE18)/100/12</f>
        <v>0.55887840361167684</v>
      </c>
      <c r="CV18" s="92">
        <f>R18*BG18/100/12*0.5+SUMPRODUCT($B18:Q18,$AQ18:BF18)/100/12</f>
        <v>0.55887840361167684</v>
      </c>
      <c r="CW18" s="92">
        <f>S18*BH18/100/12*0.5+SUMPRODUCT($B18:R18,$AQ18:BG18)/100/12</f>
        <v>0.55887840361167684</v>
      </c>
      <c r="CX18" s="92">
        <f>T18*BI18/100/12*0.5+SUMPRODUCT($B18:S18,$AQ18:BH18)/100/12</f>
        <v>0.55887840361167684</v>
      </c>
      <c r="CY18" s="92">
        <f>U18*BJ18/100/12*0.5+SUMPRODUCT($B18:T18,$AQ18:BI18)/100/12</f>
        <v>0.55887840361167684</v>
      </c>
      <c r="CZ18" s="92">
        <f>V18*BK18/100/12*0.5+SUMPRODUCT($B18:U18,$AQ18:BJ18)/100/12</f>
        <v>0.55887840361167684</v>
      </c>
      <c r="DA18" s="92">
        <f>W18*BL18/100/12*0.5+SUMPRODUCT($B18:V18,$AQ18:BK18)/100/12</f>
        <v>0.55887840361167684</v>
      </c>
      <c r="DB18" s="92">
        <f>X18*BM18/100/12*0.5+SUMPRODUCT($B18:W18,$AQ18:BL18)/100/12</f>
        <v>0.55887840361167684</v>
      </c>
      <c r="DC18" s="92">
        <f>Y18*BN18/100/12*0.5+SUMPRODUCT($B18:X18,$AQ18:BM18)/100/12</f>
        <v>0.55887840361167684</v>
      </c>
      <c r="DD18" s="92">
        <f>Z18*BO18/100/12*0.5+SUMPRODUCT($B18:Y18,$AQ18:BN18)/100/12</f>
        <v>0.55887840361167684</v>
      </c>
      <c r="DE18" s="92">
        <f>AA18*BP18/100/12*0.5+SUMPRODUCT($B18:Z18,$AQ18:BO18)/100/12</f>
        <v>0.55887840361167684</v>
      </c>
      <c r="DF18" s="92">
        <f>AB18*BQ18/100/12*0.5+SUMPRODUCT($B18:AA18,$AQ18:BP18)/100/12</f>
        <v>0.55887840361167684</v>
      </c>
      <c r="DG18" s="92">
        <f>AC18*BR18/100/12*0.5+SUMPRODUCT($B18:AB18,$AQ18:BQ18)/100/12</f>
        <v>0.55887840361167684</v>
      </c>
      <c r="DH18" s="92">
        <f>AD18*BS18/100/12*0.5+SUMPRODUCT($B18:AC18,$AQ18:BR18)/100/12</f>
        <v>0.55887840361167684</v>
      </c>
      <c r="DI18" s="92">
        <f>AE18*BT18/100/12*0.5+SUMPRODUCT($B18:AD18,$AQ18:BS18)/100/12</f>
        <v>0.55887840361167684</v>
      </c>
      <c r="DJ18" s="92">
        <f>AF18*BU18/100/12*0.5+SUMPRODUCT($B18:AE18,$AQ18:BT18)/100/12</f>
        <v>0.55887840361167684</v>
      </c>
      <c r="DK18" s="92">
        <f>AG18*BV18/100/12*0.5+SUMPRODUCT($B18:AF18,$AQ18:BU18)/100/12</f>
        <v>0.55887840361167684</v>
      </c>
      <c r="DL18" s="92">
        <f>AH18*BW18/100/12*0.5+SUMPRODUCT($B18:AG18,$AQ18:BV18)/100/12</f>
        <v>0.55887840361167684</v>
      </c>
      <c r="DM18" s="92">
        <f>AI18*BX18/100/12*0.5+SUMPRODUCT($B18:AH18,$AQ18:BW18)/100/12</f>
        <v>0.55887840361167684</v>
      </c>
      <c r="DN18" s="92">
        <f>AJ18*BY18/100/12*0.5+SUMPRODUCT($B18:AI18,$AQ18:BX18)/100/12</f>
        <v>0.55887840361167684</v>
      </c>
      <c r="DO18" s="92">
        <f>AK18*BZ18/100/12*0.5+SUMPRODUCT($B18:AJ18,$AQ18:BY18)/100/12</f>
        <v>0.55887840361167684</v>
      </c>
      <c r="DP18" s="92">
        <f>AL18*CA18/100/12*0.5+SUMPRODUCT($B18:AK18,$AQ18:BZ18)/100/12</f>
        <v>0.55887840361167684</v>
      </c>
      <c r="DQ18" s="92">
        <f>AM18*CB18/100/12*0.5+SUMPRODUCT($B18:AL18,$AQ18:CA18)/100/12</f>
        <v>0.55887840361167684</v>
      </c>
      <c r="DR18" s="92">
        <f>AN18*CC18/100/12*0.5+SUMPRODUCT($B18:AM18,$AQ18:CB18)/100/12</f>
        <v>0.55887840361167684</v>
      </c>
      <c r="DS18" s="92">
        <f>AO18*CD18/100/12*0.5+SUMPRODUCT($B18:AN18,$AQ18:CC18)/100/12</f>
        <v>0.55887840361167684</v>
      </c>
    </row>
    <row r="19" spans="1:123" ht="16.5">
      <c r="A19" s="54" t="str">
        <f>存量业务到期结构!B18</f>
        <v>非信贷类非标投资</v>
      </c>
      <c r="B19" s="92">
        <f>基本优化结果!C18</f>
        <v>61.111657498799602</v>
      </c>
      <c r="C19" s="92">
        <f>基本优化结果!D18</f>
        <v>608.02482766180003</v>
      </c>
      <c r="D19" s="92">
        <f>基本优化结果!E18</f>
        <v>122.48695787740581</v>
      </c>
      <c r="E19" s="92">
        <f>基本优化结果!F18</f>
        <v>65.424091200999996</v>
      </c>
      <c r="F19" s="92">
        <f>基本优化结果!G18</f>
        <v>46.886663989094252</v>
      </c>
      <c r="G19" s="92">
        <f>基本优化结果!H18</f>
        <v>39.913332515093003</v>
      </c>
      <c r="H19" s="92">
        <f>基本优化结果!I18</f>
        <v>2.0596684985496232</v>
      </c>
      <c r="I19" s="92">
        <f>基本优化结果!J18</f>
        <v>6.5580004870000002</v>
      </c>
      <c r="J19" s="92">
        <f>基本优化结果!K18</f>
        <v>15.195851036600001</v>
      </c>
      <c r="K19" s="92">
        <f>基本优化结果!L18</f>
        <v>2.8069818054</v>
      </c>
      <c r="L19" s="92">
        <f>基本优化结果!M18</f>
        <v>5.2218390739</v>
      </c>
      <c r="M19" s="92">
        <f>基本优化结果!N18</f>
        <v>3.1022586943000001</v>
      </c>
      <c r="N19" s="92">
        <f>基本优化结果!O18</f>
        <v>-9.9988704919815063E-4</v>
      </c>
      <c r="O19" s="92">
        <f>基本优化结果!P18</f>
        <v>0</v>
      </c>
      <c r="P19" s="92">
        <f>基本优化结果!Q18</f>
        <v>0</v>
      </c>
      <c r="Q19" s="92">
        <f>基本优化结果!R18</f>
        <v>0</v>
      </c>
      <c r="R19" s="92">
        <f>基本优化结果!S18</f>
        <v>0</v>
      </c>
      <c r="S19" s="92">
        <f>基本优化结果!T18</f>
        <v>0</v>
      </c>
      <c r="T19" s="92">
        <f>基本优化结果!U18</f>
        <v>0</v>
      </c>
      <c r="U19" s="92">
        <f>基本优化结果!V18</f>
        <v>0</v>
      </c>
      <c r="V19" s="92">
        <f>基本优化结果!W18</f>
        <v>0</v>
      </c>
      <c r="W19" s="92">
        <f>基本优化结果!X18</f>
        <v>0</v>
      </c>
      <c r="X19" s="92">
        <f>基本优化结果!Y18</f>
        <v>0</v>
      </c>
      <c r="Y19" s="92">
        <f>基本优化结果!Z18</f>
        <v>0</v>
      </c>
      <c r="Z19" s="92">
        <f>基本优化结果!AA18</f>
        <v>0</v>
      </c>
      <c r="AA19" s="92">
        <f>基本优化结果!AB18</f>
        <v>0</v>
      </c>
      <c r="AB19" s="92">
        <f>基本优化结果!AC18</f>
        <v>0</v>
      </c>
      <c r="AC19" s="92">
        <f>基本优化结果!AD18</f>
        <v>0</v>
      </c>
      <c r="AD19" s="92">
        <f>基本优化结果!AE18</f>
        <v>0</v>
      </c>
      <c r="AE19" s="92">
        <f>基本优化结果!AF18</f>
        <v>0</v>
      </c>
      <c r="AF19" s="92">
        <f>基本优化结果!AG18</f>
        <v>0</v>
      </c>
      <c r="AG19" s="92">
        <f>基本优化结果!AH18</f>
        <v>0</v>
      </c>
      <c r="AH19" s="92">
        <f>基本优化结果!AI18</f>
        <v>0</v>
      </c>
      <c r="AI19" s="92">
        <f>基本优化结果!AJ18</f>
        <v>0</v>
      </c>
      <c r="AJ19" s="92">
        <f>基本优化结果!AK18</f>
        <v>0</v>
      </c>
      <c r="AK19" s="92">
        <f>基本优化结果!AL18</f>
        <v>0</v>
      </c>
      <c r="AL19" s="92">
        <f>基本优化结果!AM18</f>
        <v>0</v>
      </c>
      <c r="AM19" s="92">
        <f>基本优化结果!AN18</f>
        <v>0</v>
      </c>
      <c r="AN19" s="92">
        <f>基本优化结果!AO18</f>
        <v>0</v>
      </c>
      <c r="AO19" s="92">
        <f>基本优化结果!AP18</f>
        <v>0</v>
      </c>
      <c r="AQ19" s="92">
        <f>新业务利率假设!C18</f>
        <v>3.6999999999999997</v>
      </c>
      <c r="AR19" s="92">
        <f>新业务利率假设!D18</f>
        <v>3.6999999999999997</v>
      </c>
      <c r="AS19" s="92">
        <f>新业务利率假设!E18</f>
        <v>3.6999999999999997</v>
      </c>
      <c r="AT19" s="92">
        <f>新业务利率假设!F18</f>
        <v>3.6999999999999997</v>
      </c>
      <c r="AU19" s="92">
        <f>新业务利率假设!G18</f>
        <v>3.6999999999999997</v>
      </c>
      <c r="AV19" s="92">
        <f>新业务利率假设!H18</f>
        <v>3.6999999999999997</v>
      </c>
      <c r="AW19" s="92">
        <f>新业务利率假设!I18</f>
        <v>3.6999999999999997</v>
      </c>
      <c r="AX19" s="92">
        <f>新业务利率假设!J18</f>
        <v>3.6999999999999997</v>
      </c>
      <c r="AY19" s="92">
        <f>新业务利率假设!K18</f>
        <v>3.6999999999999997</v>
      </c>
      <c r="AZ19" s="92">
        <f>新业务利率假设!L18</f>
        <v>3.6999999999999997</v>
      </c>
      <c r="BA19" s="92">
        <f>新业务利率假设!M18</f>
        <v>3.6999999999999997</v>
      </c>
      <c r="BB19" s="92">
        <f>新业务利率假设!N18</f>
        <v>3.6999999999999997</v>
      </c>
      <c r="BC19" s="92">
        <f>新业务利率假设!O18</f>
        <v>3.6999999999999997</v>
      </c>
      <c r="BD19" s="92">
        <f>新业务利率假设!P18</f>
        <v>0</v>
      </c>
      <c r="BE19" s="92">
        <f>新业务利率假设!Q18</f>
        <v>0</v>
      </c>
      <c r="BF19" s="92">
        <f>新业务利率假设!R18</f>
        <v>0</v>
      </c>
      <c r="BG19" s="92">
        <f>新业务利率假设!S18</f>
        <v>0</v>
      </c>
      <c r="BH19" s="92">
        <f>新业务利率假设!T18</f>
        <v>0</v>
      </c>
      <c r="BI19" s="92">
        <f>新业务利率假设!U18</f>
        <v>0</v>
      </c>
      <c r="BJ19" s="92">
        <f>新业务利率假设!V18</f>
        <v>0</v>
      </c>
      <c r="BK19" s="92">
        <f>新业务利率假设!W18</f>
        <v>0</v>
      </c>
      <c r="BL19" s="92">
        <f>新业务利率假设!X18</f>
        <v>0</v>
      </c>
      <c r="BM19" s="92">
        <f>新业务利率假设!Y18</f>
        <v>0</v>
      </c>
      <c r="BN19" s="92">
        <f>新业务利率假设!Z18</f>
        <v>0</v>
      </c>
      <c r="BO19" s="92">
        <f>新业务利率假设!AA18</f>
        <v>0</v>
      </c>
      <c r="BP19" s="92">
        <f>新业务利率假设!AB18</f>
        <v>0</v>
      </c>
      <c r="BQ19" s="92">
        <f>新业务利率假设!AC18</f>
        <v>0</v>
      </c>
      <c r="BR19" s="92">
        <f>新业务利率假设!AD18</f>
        <v>0</v>
      </c>
      <c r="BS19" s="92">
        <f>新业务利率假设!AE18</f>
        <v>0</v>
      </c>
      <c r="BT19" s="92">
        <f>新业务利率假设!AF18</f>
        <v>0</v>
      </c>
      <c r="BU19" s="92">
        <f>新业务利率假设!AG18</f>
        <v>0</v>
      </c>
      <c r="BV19" s="92">
        <f>新业务利率假设!AH18</f>
        <v>0</v>
      </c>
      <c r="BW19" s="92">
        <f>新业务利率假设!AI18</f>
        <v>0</v>
      </c>
      <c r="BX19" s="92">
        <f>新业务利率假设!AJ18</f>
        <v>0</v>
      </c>
      <c r="BY19" s="92">
        <f>新业务利率假设!AK18</f>
        <v>0</v>
      </c>
      <c r="BZ19" s="92">
        <f>新业务利率假设!AL18</f>
        <v>0</v>
      </c>
      <c r="CA19" s="92">
        <f>新业务利率假设!AM18</f>
        <v>0</v>
      </c>
      <c r="CB19" s="92">
        <f>新业务利率假设!AN18</f>
        <v>0</v>
      </c>
      <c r="CC19" s="92">
        <f>新业务利率假设!AO18</f>
        <v>0</v>
      </c>
      <c r="CD19" s="92">
        <f>新业务利率假设!AP18</f>
        <v>0</v>
      </c>
      <c r="CF19" s="92">
        <f>B19*AQ19/100/12*0.5</f>
        <v>9.4213805310649379E-2</v>
      </c>
      <c r="CG19" s="92">
        <f>C19*AR19/100/12*0.5+SUMPRODUCT($B19:B19,$AQ19:AQ19)/100/12</f>
        <v>1.1257992199332403</v>
      </c>
      <c r="CH19" s="92">
        <f>D19*AS19/100/12*0.5+SUMPRODUCT($B19:C19,$AQ19:AR19)/100/12</f>
        <v>2.2520048893061828</v>
      </c>
      <c r="CI19" s="92">
        <f>E19*AT19/100/12*0.5+SUMPRODUCT($B19:D19,$AQ19:AS19)/100/12</f>
        <v>2.5417010899687251</v>
      </c>
      <c r="CJ19" s="92">
        <f>F19*AU19/100/12*0.5+SUMPRODUCT($B19:E19,$AQ19:AT19)/100/12</f>
        <v>2.7148468375534534</v>
      </c>
      <c r="CK19" s="92">
        <f>G19*AV19/100/12*0.5+SUMPRODUCT($B19:F19,$AQ19:AU19)/100/12</f>
        <v>2.8486634988307427</v>
      </c>
      <c r="CL19" s="92">
        <f>H19*AW19/100/12*0.5+SUMPRODUCT($B19:G19,$AQ19:AV19)/100/12</f>
        <v>2.9133718753934414</v>
      </c>
      <c r="CM19" s="92">
        <f>I19*AX19/100/12*0.5+SUMPRODUCT($B19:H19,$AQ19:AW19)/100/12</f>
        <v>2.9266574484128305</v>
      </c>
      <c r="CN19" s="92">
        <f>J19*AY19/100/12*0.5+SUMPRODUCT($B19:I19,$AQ19:AX19)/100/12</f>
        <v>2.9601946361783806</v>
      </c>
      <c r="CO19" s="92">
        <f>K19*AZ19/100/12*0.5+SUMPRODUCT($B19:J19,$AQ19:AY19)/100/12</f>
        <v>2.9879490034764635</v>
      </c>
      <c r="CP19" s="92">
        <f>L19*BA19/100/12*0.5+SUMPRODUCT($B19:K19,$AQ19:AZ19)/100/12</f>
        <v>3.000326768998717</v>
      </c>
      <c r="CQ19" s="92">
        <f>M19*BB19/100/12*0.5+SUMPRODUCT($B19:L19,$AQ19:BA19)/100/12</f>
        <v>3.0131597530580261</v>
      </c>
      <c r="CR19" s="92">
        <f>N19*BC19/100/12*0.5+SUMPRODUCT($B19:M19,$AQ19:BB19)/100/12</f>
        <v>3.0179408603858713</v>
      </c>
      <c r="CS19" s="92">
        <f>O19*BD19/100/12*0.5+SUMPRODUCT($B19:N19,$AQ19:BC19)/100/12</f>
        <v>3.0179393188933368</v>
      </c>
      <c r="CT19" s="92">
        <f>P19*BE19/100/12*0.5+SUMPRODUCT($B19:O19,$AQ19:BD19)/100/12</f>
        <v>3.0179393188933368</v>
      </c>
      <c r="CU19" s="92">
        <f>Q19*BF19/100/12*0.5+SUMPRODUCT($B19:P19,$AQ19:BE19)/100/12</f>
        <v>3.0179393188933368</v>
      </c>
      <c r="CV19" s="92">
        <f>R19*BG19/100/12*0.5+SUMPRODUCT($B19:Q19,$AQ19:BF19)/100/12</f>
        <v>3.0179393188933368</v>
      </c>
      <c r="CW19" s="92">
        <f>S19*BH19/100/12*0.5+SUMPRODUCT($B19:R19,$AQ19:BG19)/100/12</f>
        <v>3.0179393188933368</v>
      </c>
      <c r="CX19" s="92">
        <f>T19*BI19/100/12*0.5+SUMPRODUCT($B19:S19,$AQ19:BH19)/100/12</f>
        <v>3.0179393188933368</v>
      </c>
      <c r="CY19" s="92">
        <f>U19*BJ19/100/12*0.5+SUMPRODUCT($B19:T19,$AQ19:BI19)/100/12</f>
        <v>3.0179393188933368</v>
      </c>
      <c r="CZ19" s="92">
        <f>V19*BK19/100/12*0.5+SUMPRODUCT($B19:U19,$AQ19:BJ19)/100/12</f>
        <v>3.0179393188933368</v>
      </c>
      <c r="DA19" s="92">
        <f>W19*BL19/100/12*0.5+SUMPRODUCT($B19:V19,$AQ19:BK19)/100/12</f>
        <v>3.0179393188933368</v>
      </c>
      <c r="DB19" s="92">
        <f>X19*BM19/100/12*0.5+SUMPRODUCT($B19:W19,$AQ19:BL19)/100/12</f>
        <v>3.0179393188933368</v>
      </c>
      <c r="DC19" s="92">
        <f>Y19*BN19/100/12*0.5+SUMPRODUCT($B19:X19,$AQ19:BM19)/100/12</f>
        <v>3.0179393188933368</v>
      </c>
      <c r="DD19" s="92">
        <f>Z19*BO19/100/12*0.5+SUMPRODUCT($B19:Y19,$AQ19:BN19)/100/12</f>
        <v>3.0179393188933368</v>
      </c>
      <c r="DE19" s="92">
        <f>AA19*BP19/100/12*0.5+SUMPRODUCT($B19:Z19,$AQ19:BO19)/100/12</f>
        <v>3.0179393188933368</v>
      </c>
      <c r="DF19" s="92">
        <f>AB19*BQ19/100/12*0.5+SUMPRODUCT($B19:AA19,$AQ19:BP19)/100/12</f>
        <v>3.0179393188933368</v>
      </c>
      <c r="DG19" s="92">
        <f>AC19*BR19/100/12*0.5+SUMPRODUCT($B19:AB19,$AQ19:BQ19)/100/12</f>
        <v>3.0179393188933368</v>
      </c>
      <c r="DH19" s="92">
        <f>AD19*BS19/100/12*0.5+SUMPRODUCT($B19:AC19,$AQ19:BR19)/100/12</f>
        <v>3.0179393188933368</v>
      </c>
      <c r="DI19" s="92">
        <f>AE19*BT19/100/12*0.5+SUMPRODUCT($B19:AD19,$AQ19:BS19)/100/12</f>
        <v>3.0179393188933368</v>
      </c>
      <c r="DJ19" s="92">
        <f>AF19*BU19/100/12*0.5+SUMPRODUCT($B19:AE19,$AQ19:BT19)/100/12</f>
        <v>3.0179393188933368</v>
      </c>
      <c r="DK19" s="92">
        <f>AG19*BV19/100/12*0.5+SUMPRODUCT($B19:AF19,$AQ19:BU19)/100/12</f>
        <v>3.0179393188933368</v>
      </c>
      <c r="DL19" s="92">
        <f>AH19*BW19/100/12*0.5+SUMPRODUCT($B19:AG19,$AQ19:BV19)/100/12</f>
        <v>3.0179393188933368</v>
      </c>
      <c r="DM19" s="92">
        <f>AI19*BX19/100/12*0.5+SUMPRODUCT($B19:AH19,$AQ19:BW19)/100/12</f>
        <v>3.0179393188933368</v>
      </c>
      <c r="DN19" s="92">
        <f>AJ19*BY19/100/12*0.5+SUMPRODUCT($B19:AI19,$AQ19:BX19)/100/12</f>
        <v>3.0179393188933368</v>
      </c>
      <c r="DO19" s="92">
        <f>AK19*BZ19/100/12*0.5+SUMPRODUCT($B19:AJ19,$AQ19:BY19)/100/12</f>
        <v>3.0179393188933368</v>
      </c>
      <c r="DP19" s="92">
        <f>AL19*CA19/100/12*0.5+SUMPRODUCT($B19:AK19,$AQ19:BZ19)/100/12</f>
        <v>3.0179393188933368</v>
      </c>
      <c r="DQ19" s="92">
        <f>AM19*CB19/100/12*0.5+SUMPRODUCT($B19:AL19,$AQ19:CA19)/100/12</f>
        <v>3.0179393188933368</v>
      </c>
      <c r="DR19" s="92">
        <f>AN19*CC19/100/12*0.5+SUMPRODUCT($B19:AM19,$AQ19:CB19)/100/12</f>
        <v>3.0179393188933368</v>
      </c>
      <c r="DS19" s="92">
        <f>AO19*CD19/100/12*0.5+SUMPRODUCT($B19:AN19,$AQ19:CC19)/100/12</f>
        <v>3.0179393188933368</v>
      </c>
    </row>
    <row r="20" spans="1:123" ht="15">
      <c r="A20" s="56" t="str">
        <f>存量业务到期结构!B19</f>
        <v>存放中央银行款项</v>
      </c>
      <c r="B20" s="92">
        <f>基本优化结果!C19</f>
        <v>126.727680003995</v>
      </c>
      <c r="C20" s="92">
        <f>基本优化结果!D19</f>
        <v>17.9877353592831</v>
      </c>
      <c r="D20" s="92">
        <f>基本优化结果!E19</f>
        <v>17.987735359283999</v>
      </c>
      <c r="E20" s="92">
        <f>基本优化结果!F19</f>
        <v>17.987735359283999</v>
      </c>
      <c r="F20" s="92">
        <f>基本优化结果!G19</f>
        <v>-373.47624133056303</v>
      </c>
      <c r="G20" s="92">
        <f>基本优化结果!H19</f>
        <v>16.466068692616499</v>
      </c>
      <c r="H20" s="92">
        <f>基本优化结果!I19</f>
        <v>16.466068779267026</v>
      </c>
      <c r="I20" s="92">
        <f>基本优化结果!J19</f>
        <v>-379.56290791044665</v>
      </c>
      <c r="J20" s="92">
        <f>基本优化结果!K19</f>
        <v>14.944402025951399</v>
      </c>
      <c r="K20" s="92">
        <f>基本优化结果!L19</f>
        <v>14.94440202595</v>
      </c>
      <c r="L20" s="92">
        <f>基本优化结果!M19</f>
        <v>14.944402025950399</v>
      </c>
      <c r="M20" s="92">
        <f>基本优化结果!N19</f>
        <v>14.9444020259509</v>
      </c>
      <c r="N20" s="92">
        <f>基本优化结果!O19</f>
        <v>14.944402025950399</v>
      </c>
      <c r="O20" s="92">
        <f>基本优化结果!P19</f>
        <v>0</v>
      </c>
      <c r="P20" s="92">
        <f>基本优化结果!Q19</f>
        <v>0</v>
      </c>
      <c r="Q20" s="92">
        <f>基本优化结果!R19</f>
        <v>0</v>
      </c>
      <c r="R20" s="92">
        <f>基本优化结果!S19</f>
        <v>0</v>
      </c>
      <c r="S20" s="92">
        <f>基本优化结果!T19</f>
        <v>0</v>
      </c>
      <c r="T20" s="92">
        <f>基本优化结果!U19</f>
        <v>0</v>
      </c>
      <c r="U20" s="92">
        <f>基本优化结果!V19</f>
        <v>0</v>
      </c>
      <c r="V20" s="92">
        <f>基本优化结果!W19</f>
        <v>0</v>
      </c>
      <c r="W20" s="92">
        <f>基本优化结果!X19</f>
        <v>0</v>
      </c>
      <c r="X20" s="92">
        <f>基本优化结果!Y19</f>
        <v>0</v>
      </c>
      <c r="Y20" s="92">
        <f>基本优化结果!Z19</f>
        <v>0</v>
      </c>
      <c r="Z20" s="92">
        <f>基本优化结果!AA19</f>
        <v>0</v>
      </c>
      <c r="AA20" s="92">
        <f>基本优化结果!AB19</f>
        <v>0</v>
      </c>
      <c r="AB20" s="92">
        <f>基本优化结果!AC19</f>
        <v>0</v>
      </c>
      <c r="AC20" s="92">
        <f>基本优化结果!AD19</f>
        <v>0</v>
      </c>
      <c r="AD20" s="92">
        <f>基本优化结果!AE19</f>
        <v>0</v>
      </c>
      <c r="AE20" s="92">
        <f>基本优化结果!AF19</f>
        <v>0</v>
      </c>
      <c r="AF20" s="92">
        <f>基本优化结果!AG19</f>
        <v>0</v>
      </c>
      <c r="AG20" s="92">
        <f>基本优化结果!AH19</f>
        <v>0</v>
      </c>
      <c r="AH20" s="92">
        <f>基本优化结果!AI19</f>
        <v>0</v>
      </c>
      <c r="AI20" s="92">
        <f>基本优化结果!AJ19</f>
        <v>0</v>
      </c>
      <c r="AJ20" s="92">
        <f>基本优化结果!AK19</f>
        <v>0</v>
      </c>
      <c r="AK20" s="92">
        <f>基本优化结果!AL19</f>
        <v>0</v>
      </c>
      <c r="AL20" s="92">
        <f>基本优化结果!AM19</f>
        <v>0</v>
      </c>
      <c r="AM20" s="92">
        <f>基本优化结果!AN19</f>
        <v>0</v>
      </c>
      <c r="AN20" s="92">
        <f>基本优化结果!AO19</f>
        <v>0</v>
      </c>
      <c r="AO20" s="92">
        <f>基本优化结果!AP19</f>
        <v>0</v>
      </c>
      <c r="AQ20" s="92">
        <f>新业务利率假设!C19</f>
        <v>1.5999999999999999</v>
      </c>
      <c r="AR20" s="92">
        <f>新业务利率假设!D19</f>
        <v>1.5999999999999999</v>
      </c>
      <c r="AS20" s="92">
        <f>新业务利率假设!E19</f>
        <v>1.5999999999999999</v>
      </c>
      <c r="AT20" s="92">
        <f>新业务利率假设!F19</f>
        <v>1.5999999999999999</v>
      </c>
      <c r="AU20" s="92">
        <f>新业务利率假设!G19</f>
        <v>1.5999999999999999</v>
      </c>
      <c r="AV20" s="92">
        <f>新业务利率假设!H19</f>
        <v>1.5999999999999999</v>
      </c>
      <c r="AW20" s="92">
        <f>新业务利率假设!I19</f>
        <v>1.5999999999999999</v>
      </c>
      <c r="AX20" s="92">
        <f>新业务利率假设!J19</f>
        <v>1.5999999999999999</v>
      </c>
      <c r="AY20" s="92">
        <f>新业务利率假设!K19</f>
        <v>1.5999999999999999</v>
      </c>
      <c r="AZ20" s="92">
        <f>新业务利率假设!L19</f>
        <v>1.5999999999999999</v>
      </c>
      <c r="BA20" s="92">
        <f>新业务利率假设!M19</f>
        <v>1.5999999999999999</v>
      </c>
      <c r="BB20" s="92">
        <f>新业务利率假设!N19</f>
        <v>1.5999999999999999</v>
      </c>
      <c r="BC20" s="92">
        <f>新业务利率假设!O19</f>
        <v>1.5999999999999999</v>
      </c>
      <c r="BD20" s="92">
        <f>新业务利率假设!P19</f>
        <v>0</v>
      </c>
      <c r="BE20" s="92">
        <f>新业务利率假设!Q19</f>
        <v>0</v>
      </c>
      <c r="BF20" s="92">
        <f>新业务利率假设!R19</f>
        <v>0</v>
      </c>
      <c r="BG20" s="92">
        <f>新业务利率假设!S19</f>
        <v>0</v>
      </c>
      <c r="BH20" s="92">
        <f>新业务利率假设!T19</f>
        <v>0</v>
      </c>
      <c r="BI20" s="92">
        <f>新业务利率假设!U19</f>
        <v>0</v>
      </c>
      <c r="BJ20" s="92">
        <f>新业务利率假设!V19</f>
        <v>0</v>
      </c>
      <c r="BK20" s="92">
        <f>新业务利率假设!W19</f>
        <v>0</v>
      </c>
      <c r="BL20" s="92">
        <f>新业务利率假设!X19</f>
        <v>0</v>
      </c>
      <c r="BM20" s="92">
        <f>新业务利率假设!Y19</f>
        <v>0</v>
      </c>
      <c r="BN20" s="92">
        <f>新业务利率假设!Z19</f>
        <v>0</v>
      </c>
      <c r="BO20" s="92">
        <f>新业务利率假设!AA19</f>
        <v>0</v>
      </c>
      <c r="BP20" s="92">
        <f>新业务利率假设!AB19</f>
        <v>0</v>
      </c>
      <c r="BQ20" s="92">
        <f>新业务利率假设!AC19</f>
        <v>0</v>
      </c>
      <c r="BR20" s="92">
        <f>新业务利率假设!AD19</f>
        <v>0</v>
      </c>
      <c r="BS20" s="92">
        <f>新业务利率假设!AE19</f>
        <v>0</v>
      </c>
      <c r="BT20" s="92">
        <f>新业务利率假设!AF19</f>
        <v>0</v>
      </c>
      <c r="BU20" s="92">
        <f>新业务利率假设!AG19</f>
        <v>0</v>
      </c>
      <c r="BV20" s="92">
        <f>新业务利率假设!AH19</f>
        <v>0</v>
      </c>
      <c r="BW20" s="92">
        <f>新业务利率假设!AI19</f>
        <v>0</v>
      </c>
      <c r="BX20" s="92">
        <f>新业务利率假设!AJ19</f>
        <v>0</v>
      </c>
      <c r="BY20" s="92">
        <f>新业务利率假设!AK19</f>
        <v>0</v>
      </c>
      <c r="BZ20" s="92">
        <f>新业务利率假设!AL19</f>
        <v>0</v>
      </c>
      <c r="CA20" s="92">
        <f>新业务利率假设!AM19</f>
        <v>0</v>
      </c>
      <c r="CB20" s="92">
        <f>新业务利率假设!AN19</f>
        <v>0</v>
      </c>
      <c r="CC20" s="92">
        <f>新业务利率假设!AO19</f>
        <v>0</v>
      </c>
      <c r="CD20" s="92">
        <f>新业务利率假设!AP19</f>
        <v>0</v>
      </c>
      <c r="CF20" s="92">
        <f>B20*AQ20/100/12*0.5</f>
        <v>8.4485120002663325E-2</v>
      </c>
      <c r="CG20" s="92">
        <f>C20*AR20/100/12*0.5+SUM($B20:B20)*AR20/100/12</f>
        <v>0.18096206357818204</v>
      </c>
      <c r="CH20" s="92">
        <f>D20*AS20/100/12*0.5+SUM($B20:C20)*AS20/100/12</f>
        <v>0.20494571072389348</v>
      </c>
      <c r="CI20" s="92">
        <f>E20*AT20/100/12*0.5+SUM($B20:D20)*AT20/100/12</f>
        <v>0.22892935786960547</v>
      </c>
      <c r="CJ20" s="92">
        <f>F20*AU20/100/12*0.5+SUM($B20:E20)*AU20/100/12</f>
        <v>-8.0629794445805647E-3</v>
      </c>
      <c r="CK20" s="92">
        <f>G20*AV20/100/12*0.5+SUM($B20:F20)*AV20/100/12</f>
        <v>-0.24606976120321156</v>
      </c>
      <c r="CL20" s="92">
        <f>H20*AW20/100/12*0.5+SUM($B20:G20)*AW20/100/12</f>
        <v>-0.22411500288862254</v>
      </c>
      <c r="CM20" s="92">
        <f>I20*AX20/100/12*0.5+SUM($B20:H20)*AX20/100/12</f>
        <v>-0.46617956230940893</v>
      </c>
      <c r="CN20" s="92">
        <f>J20*AY20/100/12*0.5+SUM($B20:I20)*AY20/100/12</f>
        <v>-0.7092585662324058</v>
      </c>
      <c r="CO20" s="92">
        <f>K20*AZ20/100/12*0.5+SUM($B20:J20)*AZ20/100/12</f>
        <v>-0.68933269686447152</v>
      </c>
      <c r="CP20" s="92">
        <f>L20*BA20/100/12*0.5+SUM($B20:K20)*BA20/100/12</f>
        <v>-0.6694068274965379</v>
      </c>
      <c r="CQ20" s="92">
        <f>M20*BB20/100/12*0.5+SUM($B20:L20)*BB20/100/12</f>
        <v>-0.64948095812860374</v>
      </c>
      <c r="CR20" s="92">
        <f>N20*BC20/100/12*0.5+SUM($B20:M20)*BC20/100/12</f>
        <v>-0.62955508876066957</v>
      </c>
      <c r="CS20" s="92">
        <f>O20*BD20/100/12*0.5+SUM($B20:N20)*BD20/100/12</f>
        <v>0</v>
      </c>
      <c r="CT20" s="92">
        <f>P20*BE20/100/12*0.5+SUM($B20:O20)*BE20/100/12</f>
        <v>0</v>
      </c>
      <c r="CU20" s="92">
        <f>Q20*BF20/100/12*0.5+SUM($B20:P20)*BF20/100/12</f>
        <v>0</v>
      </c>
      <c r="CV20" s="92">
        <f>R20*BG20/100/12*0.5+SUM($B20:Q20)*BG20/100/12</f>
        <v>0</v>
      </c>
      <c r="CW20" s="92">
        <f>S20*BH20/100/12*0.5+SUM($B20:R20)*BH20/100/12</f>
        <v>0</v>
      </c>
      <c r="CX20" s="92">
        <f>T20*BI20/100/12*0.5+SUM($B20:S20)*BI20/100/12</f>
        <v>0</v>
      </c>
      <c r="CY20" s="92">
        <f>U20*BJ20/100/12*0.5+SUM($B20:T20)*BJ20/100/12</f>
        <v>0</v>
      </c>
      <c r="CZ20" s="92">
        <f>V20*BK20/100/12*0.5+SUM($B20:U20)*BK20/100/12</f>
        <v>0</v>
      </c>
      <c r="DA20" s="92">
        <f>W20*BL20/100/12*0.5+SUM($B20:V20)*BL20/100/12</f>
        <v>0</v>
      </c>
      <c r="DB20" s="92">
        <f>X20*BM20/100/12*0.5+SUM($B20:W20)*BM20/100/12</f>
        <v>0</v>
      </c>
      <c r="DC20" s="92">
        <f>Y20*BN20/100/12*0.5+SUM($B20:X20)*BN20/100/12</f>
        <v>0</v>
      </c>
      <c r="DD20" s="92">
        <f>Z20*BO20/100/12*0.5+SUM($B20:Y20)*BO20/100/12</f>
        <v>0</v>
      </c>
      <c r="DE20" s="92">
        <f>AA20*BP20/100/12*0.5+SUM($B20:Z20)*BP20/100/12</f>
        <v>0</v>
      </c>
      <c r="DF20" s="92">
        <f>AB20*BQ20/100/12*0.5+SUM($B20:AA20)*BQ20/100/12</f>
        <v>0</v>
      </c>
      <c r="DG20" s="92">
        <f>AC20*BR20/100/12*0.5+SUM($B20:AB20)*BR20/100/12</f>
        <v>0</v>
      </c>
      <c r="DH20" s="92">
        <f>AD20*BS20/100/12*0.5+SUM($B20:AC20)*BS20/100/12</f>
        <v>0</v>
      </c>
      <c r="DI20" s="92">
        <f>AE20*BT20/100/12*0.5+SUM($B20:AD20)*BT20/100/12</f>
        <v>0</v>
      </c>
      <c r="DJ20" s="92">
        <f>AF20*BU20/100/12*0.5+SUM($B20:AE20)*BU20/100/12</f>
        <v>0</v>
      </c>
      <c r="DK20" s="92">
        <f>AG20*BV20/100/12*0.5+SUM($B20:AF20)*BV20/100/12</f>
        <v>0</v>
      </c>
      <c r="DL20" s="92">
        <f>AH20*BW20/100/12*0.5+SUM($B20:AG20)*BW20/100/12</f>
        <v>0</v>
      </c>
      <c r="DM20" s="92">
        <f>AI20*BX20/100/12*0.5+SUM($B20:AH20)*BX20/100/12</f>
        <v>0</v>
      </c>
      <c r="DN20" s="92">
        <f>AJ20*BY20/100/12*0.5+SUM($B20:AI20)*BY20/100/12</f>
        <v>0</v>
      </c>
      <c r="DO20" s="92">
        <f>AK20*BZ20/100/12*0.5+SUM($B20:AJ20)*BZ20/100/12</f>
        <v>0</v>
      </c>
      <c r="DP20" s="92">
        <f>AL20*CA20/100/12*0.5+SUM($B20:AK20)*CA20/100/12</f>
        <v>0</v>
      </c>
      <c r="DQ20" s="92">
        <f>AM20*CB20/100/12*0.5+SUM($B20:AL20)*CB20/100/12</f>
        <v>0</v>
      </c>
      <c r="DR20" s="92">
        <f>AN20*CC20/100/12*0.5+SUM($B20:AM20)*CC20/100/12</f>
        <v>0</v>
      </c>
      <c r="DS20" s="92">
        <f>AO20*CD20/100/12*0.5+SUM($B20:AN20)*CD20/100/12</f>
        <v>0</v>
      </c>
    </row>
    <row r="21" spans="1:123" ht="15">
      <c r="A21" s="15" t="str">
        <f>存量业务到期结构!B20</f>
        <v>存放同业和其他金融机构款项</v>
      </c>
      <c r="B21" s="75"/>
      <c r="C21" s="75"/>
      <c r="D21" s="75"/>
      <c r="E21" s="75"/>
      <c r="F21" s="75"/>
      <c r="G21" s="75"/>
      <c r="H21" s="75"/>
      <c r="I21" s="75"/>
      <c r="J21" s="75"/>
      <c r="K21" s="75"/>
      <c r="L21" s="75"/>
      <c r="M21" s="75"/>
      <c r="N21" s="75"/>
      <c r="O21" s="75"/>
      <c r="P21" s="75"/>
      <c r="Q21" s="75"/>
      <c r="R21" s="75"/>
      <c r="S21" s="75"/>
      <c r="T21" s="75"/>
      <c r="U21" s="75"/>
      <c r="V21" s="75"/>
      <c r="W21" s="75"/>
      <c r="X21" s="75"/>
      <c r="Y21" s="75"/>
      <c r="Z21" s="75"/>
      <c r="AA21" s="75"/>
      <c r="AB21" s="75"/>
      <c r="AC21" s="75"/>
      <c r="AD21" s="75"/>
      <c r="AE21" s="75"/>
      <c r="AF21" s="75"/>
      <c r="AG21" s="75"/>
      <c r="AH21" s="75"/>
      <c r="AI21" s="75"/>
      <c r="AJ21" s="75"/>
      <c r="AK21" s="75"/>
      <c r="AL21" s="75"/>
      <c r="AM21" s="75"/>
      <c r="AN21" s="75"/>
      <c r="AO21" s="75"/>
      <c r="AQ21" s="75"/>
      <c r="AR21" s="75"/>
      <c r="AS21" s="75"/>
      <c r="AT21" s="75"/>
      <c r="AU21" s="75"/>
      <c r="AV21" s="75"/>
      <c r="AW21" s="75"/>
      <c r="AX21" s="75"/>
      <c r="AY21" s="75"/>
      <c r="AZ21" s="75"/>
      <c r="BA21" s="75"/>
      <c r="BB21" s="75"/>
      <c r="BC21" s="75"/>
      <c r="BD21" s="75"/>
      <c r="BE21" s="75"/>
      <c r="BF21" s="75"/>
      <c r="BG21" s="75"/>
      <c r="BH21" s="75"/>
      <c r="BI21" s="75"/>
      <c r="BJ21" s="75"/>
      <c r="BK21" s="75"/>
      <c r="BL21" s="75"/>
      <c r="BM21" s="75"/>
      <c r="BN21" s="75"/>
      <c r="BO21" s="75"/>
      <c r="BP21" s="75"/>
      <c r="BQ21" s="75"/>
      <c r="BR21" s="75"/>
      <c r="BS21" s="75"/>
      <c r="BT21" s="75"/>
      <c r="BU21" s="75"/>
      <c r="BV21" s="75"/>
      <c r="BW21" s="75"/>
      <c r="BX21" s="75"/>
      <c r="BY21" s="75"/>
      <c r="BZ21" s="75"/>
      <c r="CA21" s="75"/>
      <c r="CB21" s="75"/>
      <c r="CC21" s="75"/>
      <c r="CD21" s="75"/>
      <c r="CF21" s="75">
        <f>SUM(CF22:CF23)</f>
        <v>1.5953209976795241E-2</v>
      </c>
      <c r="CG21" s="75">
        <f t="shared" ref="CG21:DS21" si="5">SUM(CG22:CG23)</f>
        <v>3.5439412673756651E-2</v>
      </c>
      <c r="CH21" s="75">
        <f t="shared" si="5"/>
        <v>3.5797467228080665E-2</v>
      </c>
      <c r="CI21" s="75">
        <f t="shared" si="5"/>
        <v>2.9606306554688468E-2</v>
      </c>
      <c r="CJ21" s="75">
        <f t="shared" si="5"/>
        <v>2.3724641414965879E-2</v>
      </c>
      <c r="CK21" s="75">
        <f t="shared" si="5"/>
        <v>1.8136997032229436E-2</v>
      </c>
      <c r="CL21" s="75">
        <f t="shared" si="5"/>
        <v>1.2873310054182123E-2</v>
      </c>
      <c r="CM21" s="75">
        <f t="shared" si="5"/>
        <v>7.8727449277449721E-3</v>
      </c>
      <c r="CN21" s="75">
        <f t="shared" si="5"/>
        <v>3.5248572182797235E-2</v>
      </c>
      <c r="CO21" s="75">
        <f t="shared" si="5"/>
        <v>6.2630545575096883E-2</v>
      </c>
      <c r="CP21" s="75">
        <f t="shared" si="5"/>
        <v>6.2506677157844595E-2</v>
      </c>
      <c r="CQ21" s="75">
        <f t="shared" si="5"/>
        <v>6.7281291982031227E-2</v>
      </c>
      <c r="CR21" s="75">
        <f t="shared" si="5"/>
        <v>6.7157729896933416E-2</v>
      </c>
      <c r="CS21" s="75">
        <f t="shared" si="5"/>
        <v>9.7547489463554168E-2</v>
      </c>
      <c r="CT21" s="75">
        <f t="shared" si="5"/>
        <v>9.7547489463554168E-2</v>
      </c>
      <c r="CU21" s="75">
        <f t="shared" si="5"/>
        <v>9.7547489463554168E-2</v>
      </c>
      <c r="CV21" s="75">
        <f t="shared" si="5"/>
        <v>9.7547489463554168E-2</v>
      </c>
      <c r="CW21" s="75">
        <f t="shared" si="5"/>
        <v>9.7547489463554168E-2</v>
      </c>
      <c r="CX21" s="75">
        <f t="shared" si="5"/>
        <v>9.7547489463554168E-2</v>
      </c>
      <c r="CY21" s="75">
        <f t="shared" si="5"/>
        <v>9.7547489463554168E-2</v>
      </c>
      <c r="CZ21" s="75">
        <f t="shared" si="5"/>
        <v>9.7547489463554168E-2</v>
      </c>
      <c r="DA21" s="75">
        <f t="shared" si="5"/>
        <v>9.7547489463554168E-2</v>
      </c>
      <c r="DB21" s="75">
        <f t="shared" si="5"/>
        <v>9.7547489463554168E-2</v>
      </c>
      <c r="DC21" s="75">
        <f t="shared" si="5"/>
        <v>9.7547489463554168E-2</v>
      </c>
      <c r="DD21" s="75">
        <f t="shared" si="5"/>
        <v>9.7547489463554168E-2</v>
      </c>
      <c r="DE21" s="75">
        <f t="shared" si="5"/>
        <v>9.7547489463554168E-2</v>
      </c>
      <c r="DF21" s="75">
        <f t="shared" si="5"/>
        <v>9.7547489463554168E-2</v>
      </c>
      <c r="DG21" s="75">
        <f t="shared" si="5"/>
        <v>9.7547489463554168E-2</v>
      </c>
      <c r="DH21" s="75">
        <f t="shared" si="5"/>
        <v>9.7547489463554168E-2</v>
      </c>
      <c r="DI21" s="75">
        <f t="shared" si="5"/>
        <v>9.7547489463554168E-2</v>
      </c>
      <c r="DJ21" s="75">
        <f t="shared" si="5"/>
        <v>9.7547489463554168E-2</v>
      </c>
      <c r="DK21" s="75">
        <f t="shared" si="5"/>
        <v>9.7547489463554168E-2</v>
      </c>
      <c r="DL21" s="75">
        <f t="shared" si="5"/>
        <v>9.7547489463554168E-2</v>
      </c>
      <c r="DM21" s="75">
        <f t="shared" si="5"/>
        <v>9.7547489463554168E-2</v>
      </c>
      <c r="DN21" s="75">
        <f t="shared" si="5"/>
        <v>9.7547489463554168E-2</v>
      </c>
      <c r="DO21" s="75">
        <f t="shared" si="5"/>
        <v>9.7547489463554168E-2</v>
      </c>
      <c r="DP21" s="75">
        <f t="shared" si="5"/>
        <v>9.7547489463554168E-2</v>
      </c>
      <c r="DQ21" s="75">
        <f t="shared" si="5"/>
        <v>9.7547489463554168E-2</v>
      </c>
      <c r="DR21" s="75">
        <f t="shared" si="5"/>
        <v>9.7547489463554168E-2</v>
      </c>
      <c r="DS21" s="75">
        <f t="shared" si="5"/>
        <v>9.7547489463554168E-2</v>
      </c>
    </row>
    <row r="22" spans="1:123" ht="16.5">
      <c r="A22" s="57" t="str">
        <f>存量业务到期结构!B21</f>
        <v>存放同业和其他金融机构款项 定期</v>
      </c>
      <c r="B22" s="92">
        <f>基本优化结果!C21</f>
        <v>23.5819240703104</v>
      </c>
      <c r="C22" s="92">
        <f>基本优化结果!D21</f>
        <v>2.5699037964844802</v>
      </c>
      <c r="D22" s="92">
        <f>基本优化结果!E21</f>
        <v>-2.3085913933397402</v>
      </c>
      <c r="E22" s="92">
        <f>基本优化结果!F21</f>
        <v>-2.1931618236727601</v>
      </c>
      <c r="F22" s="92">
        <f>基本优化结果!G21</f>
        <v>-2.0835037324891199</v>
      </c>
      <c r="G22" s="92">
        <f>基本优化结果!H21</f>
        <v>-1.9793285458646599</v>
      </c>
      <c r="H22" s="92">
        <f>基本优化结果!I21</f>
        <v>-1.8478983866468448</v>
      </c>
      <c r="I22" s="92">
        <f>基本优化结果!J21</f>
        <v>-1.78796719923909</v>
      </c>
      <c r="J22" s="92">
        <f>基本优化结果!K21</f>
        <v>21.698568839277101</v>
      </c>
      <c r="K22" s="92">
        <f>基本优化结果!L21</f>
        <v>-1.7834972812409899</v>
      </c>
      <c r="L22" s="92">
        <f>基本优化结果!M21</f>
        <v>1.6943202505120403</v>
      </c>
      <c r="M22" s="92">
        <f>基本优化结果!N21</f>
        <v>1.7790359852600484</v>
      </c>
      <c r="N22" s="92">
        <f>基本优化结果!O21</f>
        <v>-1.8679902289675401</v>
      </c>
      <c r="O22" s="92">
        <f>基本优化结果!P21</f>
        <v>0</v>
      </c>
      <c r="P22" s="92">
        <f>基本优化结果!Q21</f>
        <v>0</v>
      </c>
      <c r="Q22" s="92">
        <f>基本优化结果!R21</f>
        <v>0</v>
      </c>
      <c r="R22" s="92">
        <f>基本优化结果!S21</f>
        <v>0</v>
      </c>
      <c r="S22" s="92">
        <f>基本优化结果!T21</f>
        <v>0</v>
      </c>
      <c r="T22" s="92">
        <f>基本优化结果!U21</f>
        <v>0</v>
      </c>
      <c r="U22" s="92">
        <f>基本优化结果!V21</f>
        <v>0</v>
      </c>
      <c r="V22" s="92">
        <f>基本优化结果!W21</f>
        <v>0</v>
      </c>
      <c r="W22" s="92">
        <f>基本优化结果!X21</f>
        <v>0</v>
      </c>
      <c r="X22" s="92">
        <f>基本优化结果!Y21</f>
        <v>0</v>
      </c>
      <c r="Y22" s="92">
        <f>基本优化结果!Z21</f>
        <v>0</v>
      </c>
      <c r="Z22" s="92">
        <f>基本优化结果!AA21</f>
        <v>0</v>
      </c>
      <c r="AA22" s="92">
        <f>基本优化结果!AB21</f>
        <v>0</v>
      </c>
      <c r="AB22" s="92">
        <f>基本优化结果!AC21</f>
        <v>0</v>
      </c>
      <c r="AC22" s="92">
        <f>基本优化结果!AD21</f>
        <v>0</v>
      </c>
      <c r="AD22" s="92">
        <f>基本优化结果!AE21</f>
        <v>0</v>
      </c>
      <c r="AE22" s="92">
        <f>基本优化结果!AF21</f>
        <v>0</v>
      </c>
      <c r="AF22" s="92">
        <f>基本优化结果!AG21</f>
        <v>0</v>
      </c>
      <c r="AG22" s="92">
        <f>基本优化结果!AH21</f>
        <v>0</v>
      </c>
      <c r="AH22" s="92">
        <f>基本优化结果!AI21</f>
        <v>0</v>
      </c>
      <c r="AI22" s="92">
        <f>基本优化结果!AJ21</f>
        <v>0</v>
      </c>
      <c r="AJ22" s="92">
        <f>基本优化结果!AK21</f>
        <v>0</v>
      </c>
      <c r="AK22" s="92">
        <f>基本优化结果!AL21</f>
        <v>0</v>
      </c>
      <c r="AL22" s="92">
        <f>基本优化结果!AM21</f>
        <v>0</v>
      </c>
      <c r="AM22" s="92">
        <f>基本优化结果!AN21</f>
        <v>0</v>
      </c>
      <c r="AN22" s="92">
        <f>基本优化结果!AO21</f>
        <v>0</v>
      </c>
      <c r="AO22" s="92">
        <f>基本优化结果!AP21</f>
        <v>0</v>
      </c>
      <c r="AQ22" s="92">
        <f>新业务利率假设!C21</f>
        <v>3.3000000000000003</v>
      </c>
      <c r="AR22" s="92">
        <f>新业务利率假设!D21</f>
        <v>3.3000000000000003</v>
      </c>
      <c r="AS22" s="92">
        <f>新业务利率假设!E21</f>
        <v>3.3000000000000003</v>
      </c>
      <c r="AT22" s="92">
        <f>新业务利率假设!F21</f>
        <v>3.3000000000000003</v>
      </c>
      <c r="AU22" s="92">
        <f>新业务利率假设!G21</f>
        <v>3.3000000000000003</v>
      </c>
      <c r="AV22" s="92">
        <f>新业务利率假设!H21</f>
        <v>3.3000000000000003</v>
      </c>
      <c r="AW22" s="92">
        <f>新业务利率假设!I21</f>
        <v>3.3000000000000003</v>
      </c>
      <c r="AX22" s="92">
        <f>新业务利率假设!J21</f>
        <v>3.3000000000000003</v>
      </c>
      <c r="AY22" s="92">
        <f>新业务利率假设!K21</f>
        <v>3.3000000000000003</v>
      </c>
      <c r="AZ22" s="92">
        <f>新业务利率假设!L21</f>
        <v>3.3000000000000003</v>
      </c>
      <c r="BA22" s="92">
        <f>新业务利率假设!M21</f>
        <v>3.3000000000000003</v>
      </c>
      <c r="BB22" s="92">
        <f>新业务利率假设!N21</f>
        <v>3.3000000000000003</v>
      </c>
      <c r="BC22" s="92">
        <f>新业务利率假设!O21</f>
        <v>3.3000000000000003</v>
      </c>
      <c r="BD22" s="92">
        <f>新业务利率假设!P21</f>
        <v>0</v>
      </c>
      <c r="BE22" s="92">
        <f>新业务利率假设!Q21</f>
        <v>0</v>
      </c>
      <c r="BF22" s="92">
        <f>新业务利率假设!R21</f>
        <v>0</v>
      </c>
      <c r="BG22" s="92">
        <f>新业务利率假设!S21</f>
        <v>0</v>
      </c>
      <c r="BH22" s="92">
        <f>新业务利率假设!T21</f>
        <v>0</v>
      </c>
      <c r="BI22" s="92">
        <f>新业务利率假设!U21</f>
        <v>0</v>
      </c>
      <c r="BJ22" s="92">
        <f>新业务利率假设!V21</f>
        <v>0</v>
      </c>
      <c r="BK22" s="92">
        <f>新业务利率假设!W21</f>
        <v>0</v>
      </c>
      <c r="BL22" s="92">
        <f>新业务利率假设!X21</f>
        <v>0</v>
      </c>
      <c r="BM22" s="92">
        <f>新业务利率假设!Y21</f>
        <v>0</v>
      </c>
      <c r="BN22" s="92">
        <f>新业务利率假设!Z21</f>
        <v>0</v>
      </c>
      <c r="BO22" s="92">
        <f>新业务利率假设!AA21</f>
        <v>0</v>
      </c>
      <c r="BP22" s="92">
        <f>新业务利率假设!AB21</f>
        <v>0</v>
      </c>
      <c r="BQ22" s="92">
        <f>新业务利率假设!AC21</f>
        <v>0</v>
      </c>
      <c r="BR22" s="92">
        <f>新业务利率假设!AD21</f>
        <v>0</v>
      </c>
      <c r="BS22" s="92">
        <f>新业务利率假设!AE21</f>
        <v>0</v>
      </c>
      <c r="BT22" s="92">
        <f>新业务利率假设!AF21</f>
        <v>0</v>
      </c>
      <c r="BU22" s="92">
        <f>新业务利率假设!AG21</f>
        <v>0</v>
      </c>
      <c r="BV22" s="92">
        <f>新业务利率假设!AH21</f>
        <v>0</v>
      </c>
      <c r="BW22" s="92">
        <f>新业务利率假设!AI21</f>
        <v>0</v>
      </c>
      <c r="BX22" s="92">
        <f>新业务利率假设!AJ21</f>
        <v>0</v>
      </c>
      <c r="BY22" s="92">
        <f>新业务利率假设!AK21</f>
        <v>0</v>
      </c>
      <c r="BZ22" s="92">
        <f>新业务利率假设!AL21</f>
        <v>0</v>
      </c>
      <c r="CA22" s="92">
        <f>新业务利率假设!AM21</f>
        <v>0</v>
      </c>
      <c r="CB22" s="92">
        <f>新业务利率假设!AN21</f>
        <v>0</v>
      </c>
      <c r="CC22" s="92">
        <f>新业务利率假设!AO21</f>
        <v>0</v>
      </c>
      <c r="CD22" s="92">
        <f>新业务利率假设!AP21</f>
        <v>0</v>
      </c>
      <c r="CF22" s="92">
        <f>B22*AQ22/100/12*0.5</f>
        <v>3.2425145596676801E-2</v>
      </c>
      <c r="CG22" s="92">
        <f>C22*AR22/100/12*0.5+SUMPRODUCT($B22:B22,$AQ22:AQ22)/100/12</f>
        <v>6.8383908913519767E-2</v>
      </c>
      <c r="CH22" s="92">
        <f>D22*AS22/100/12*0.5+SUMPRODUCT($B22:C22,$AQ22:AR22)/100/12</f>
        <v>6.8743213467843789E-2</v>
      </c>
      <c r="CI22" s="92">
        <f>E22*AT22/100/12*0.5+SUMPRODUCT($B22:D22,$AQ22:AS22)/100/12</f>
        <v>6.2553302794451593E-2</v>
      </c>
      <c r="CJ22" s="92">
        <f>F22*AU22/100/12*0.5+SUMPRODUCT($B22:E22,$AQ22:AT22)/100/12</f>
        <v>5.6672887654729005E-2</v>
      </c>
      <c r="CK22" s="92">
        <f>G22*AV22/100/12*0.5+SUMPRODUCT($B22:F22,$AQ22:AU22)/100/12</f>
        <v>5.1086493271992564E-2</v>
      </c>
      <c r="CL22" s="92">
        <f>H22*AW22/100/12*0.5+SUMPRODUCT($B22:G22,$AQ22:AV22)/100/12</f>
        <v>4.5824056239789246E-2</v>
      </c>
      <c r="CM22" s="92">
        <f>I22*AX22/100/12*0.5+SUMPRODUCT($B22:H22,$AQ22:AW22)/100/12</f>
        <v>4.0824741059196083E-2</v>
      </c>
      <c r="CN22" s="92">
        <f>J22*AY22/100/12*0.5+SUMPRODUCT($B22:I22,$AQ22:AX22)/100/12</f>
        <v>6.8201818314248347E-2</v>
      </c>
      <c r="CO22" s="92">
        <f>K22*AZ22/100/12*0.5+SUMPRODUCT($B22:J22,$AQ22:AY22)/100/12</f>
        <v>9.5585041706547996E-2</v>
      </c>
      <c r="CP22" s="92">
        <f>L22*BA22/100/12*0.5+SUMPRODUCT($B22:K22,$AQ22:AZ22)/100/12</f>
        <v>9.5462423289295717E-2</v>
      </c>
      <c r="CQ22" s="92">
        <f>M22*BB22/100/12*0.5+SUMPRODUCT($B22:L22,$AQ22:BA22)/100/12</f>
        <v>0.10023828811348234</v>
      </c>
      <c r="CR22" s="92">
        <f>N22*BC22/100/12*0.5+SUMPRODUCT($B22:M22,$AQ22:BB22)/100/12</f>
        <v>0.10011597602838453</v>
      </c>
      <c r="CS22" s="92">
        <f>O22*BD22/100/12*0.5+SUMPRODUCT($B22:N22,$AQ22:BC22)/100/12</f>
        <v>9.7547489463554168E-2</v>
      </c>
      <c r="CT22" s="92">
        <f>P22*BE22/100/12*0.5+SUMPRODUCT($B22:O22,$AQ22:BD22)/100/12</f>
        <v>9.7547489463554168E-2</v>
      </c>
      <c r="CU22" s="92">
        <f>Q22*BF22/100/12*0.5+SUMPRODUCT($B22:P22,$AQ22:BE22)/100/12</f>
        <v>9.7547489463554168E-2</v>
      </c>
      <c r="CV22" s="92">
        <f>R22*BG22/100/12*0.5+SUMPRODUCT($B22:Q22,$AQ22:BF22)/100/12</f>
        <v>9.7547489463554168E-2</v>
      </c>
      <c r="CW22" s="92">
        <f>S22*BH22/100/12*0.5+SUMPRODUCT($B22:R22,$AQ22:BG22)/100/12</f>
        <v>9.7547489463554168E-2</v>
      </c>
      <c r="CX22" s="92">
        <f>T22*BI22/100/12*0.5+SUMPRODUCT($B22:S22,$AQ22:BH22)/100/12</f>
        <v>9.7547489463554168E-2</v>
      </c>
      <c r="CY22" s="92">
        <f>U22*BJ22/100/12*0.5+SUMPRODUCT($B22:T22,$AQ22:BI22)/100/12</f>
        <v>9.7547489463554168E-2</v>
      </c>
      <c r="CZ22" s="92">
        <f>V22*BK22/100/12*0.5+SUMPRODUCT($B22:U22,$AQ22:BJ22)/100/12</f>
        <v>9.7547489463554168E-2</v>
      </c>
      <c r="DA22" s="92">
        <f>W22*BL22/100/12*0.5+SUMPRODUCT($B22:V22,$AQ22:BK22)/100/12</f>
        <v>9.7547489463554168E-2</v>
      </c>
      <c r="DB22" s="92">
        <f>X22*BM22/100/12*0.5+SUMPRODUCT($B22:W22,$AQ22:BL22)/100/12</f>
        <v>9.7547489463554168E-2</v>
      </c>
      <c r="DC22" s="92">
        <f>Y22*BN22/100/12*0.5+SUMPRODUCT($B22:X22,$AQ22:BM22)/100/12</f>
        <v>9.7547489463554168E-2</v>
      </c>
      <c r="DD22" s="92">
        <f>Z22*BO22/100/12*0.5+SUMPRODUCT($B22:Y22,$AQ22:BN22)/100/12</f>
        <v>9.7547489463554168E-2</v>
      </c>
      <c r="DE22" s="92">
        <f>AA22*BP22/100/12*0.5+SUMPRODUCT($B22:Z22,$AQ22:BO22)/100/12</f>
        <v>9.7547489463554168E-2</v>
      </c>
      <c r="DF22" s="92">
        <f>AB22*BQ22/100/12*0.5+SUMPRODUCT($B22:AA22,$AQ22:BP22)/100/12</f>
        <v>9.7547489463554168E-2</v>
      </c>
      <c r="DG22" s="92">
        <f>AC22*BR22/100/12*0.5+SUMPRODUCT($B22:AB22,$AQ22:BQ22)/100/12</f>
        <v>9.7547489463554168E-2</v>
      </c>
      <c r="DH22" s="92">
        <f>AD22*BS22/100/12*0.5+SUMPRODUCT($B22:AC22,$AQ22:BR22)/100/12</f>
        <v>9.7547489463554168E-2</v>
      </c>
      <c r="DI22" s="92">
        <f>AE22*BT22/100/12*0.5+SUMPRODUCT($B22:AD22,$AQ22:BS22)/100/12</f>
        <v>9.7547489463554168E-2</v>
      </c>
      <c r="DJ22" s="92">
        <f>AF22*BU22/100/12*0.5+SUMPRODUCT($B22:AE22,$AQ22:BT22)/100/12</f>
        <v>9.7547489463554168E-2</v>
      </c>
      <c r="DK22" s="92">
        <f>AG22*BV22/100/12*0.5+SUMPRODUCT($B22:AF22,$AQ22:BU22)/100/12</f>
        <v>9.7547489463554168E-2</v>
      </c>
      <c r="DL22" s="92">
        <f>AH22*BW22/100/12*0.5+SUMPRODUCT($B22:AG22,$AQ22:BV22)/100/12</f>
        <v>9.7547489463554168E-2</v>
      </c>
      <c r="DM22" s="92">
        <f>AI22*BX22/100/12*0.5+SUMPRODUCT($B22:AH22,$AQ22:BW22)/100/12</f>
        <v>9.7547489463554168E-2</v>
      </c>
      <c r="DN22" s="92">
        <f>AJ22*BY22/100/12*0.5+SUMPRODUCT($B22:AI22,$AQ22:BX22)/100/12</f>
        <v>9.7547489463554168E-2</v>
      </c>
      <c r="DO22" s="92">
        <f>AK22*BZ22/100/12*0.5+SUMPRODUCT($B22:AJ22,$AQ22:BY22)/100/12</f>
        <v>9.7547489463554168E-2</v>
      </c>
      <c r="DP22" s="92">
        <f>AL22*CA22/100/12*0.5+SUMPRODUCT($B22:AK22,$AQ22:BZ22)/100/12</f>
        <v>9.7547489463554168E-2</v>
      </c>
      <c r="DQ22" s="92">
        <f>AM22*CB22/100/12*0.5+SUMPRODUCT($B22:AL22,$AQ22:CA22)/100/12</f>
        <v>9.7547489463554168E-2</v>
      </c>
      <c r="DR22" s="92">
        <f>AN22*CC22/100/12*0.5+SUMPRODUCT($B22:AM22,$AQ22:CB22)/100/12</f>
        <v>9.7547489463554168E-2</v>
      </c>
      <c r="DS22" s="92">
        <f>AO22*CD22/100/12*0.5+SUMPRODUCT($B22:AN22,$AQ22:CC22)/100/12</f>
        <v>9.7547489463554168E-2</v>
      </c>
    </row>
    <row r="23" spans="1:123" ht="16.5">
      <c r="A23" s="55" t="str">
        <f>存量业务到期结构!B22</f>
        <v>存放同业和其他金融机构款项 活期</v>
      </c>
      <c r="B23" s="92">
        <f>基本优化结果!C22</f>
        <v>-26.355096991810498</v>
      </c>
      <c r="C23" s="92">
        <f>基本优化结果!D22</f>
        <v>-1.0000000000000009E-3</v>
      </c>
      <c r="D23" s="92">
        <f>基本优化结果!E22</f>
        <v>-1.0000000000000009E-3</v>
      </c>
      <c r="E23" s="92">
        <f>基本优化结果!F22</f>
        <v>-1.0000000000000009E-3</v>
      </c>
      <c r="F23" s="92">
        <f>基本优化结果!G22</f>
        <v>-9.9999999999988987E-4</v>
      </c>
      <c r="G23" s="92">
        <f>基本优化结果!H22</f>
        <v>-1.0000000000000009E-3</v>
      </c>
      <c r="H23" s="92">
        <f>基本优化结果!I22</f>
        <v>-9.999133503873596E-4</v>
      </c>
      <c r="I23" s="92">
        <f>基本优化结果!J22</f>
        <v>-1E-3</v>
      </c>
      <c r="J23" s="92">
        <f>基本优化结果!K22</f>
        <v>-9.9999999999988987E-4</v>
      </c>
      <c r="K23" s="92">
        <f>基本优化结果!L22</f>
        <v>-1E-3</v>
      </c>
      <c r="L23" s="92">
        <f>基本优化结果!M22</f>
        <v>-9.9999999999966782E-4</v>
      </c>
      <c r="M23" s="92">
        <f>基本优化结果!N22</f>
        <v>-1E-3</v>
      </c>
      <c r="N23" s="92">
        <f>基本优化结果!O22</f>
        <v>-1E-3</v>
      </c>
      <c r="O23" s="92">
        <f>基本优化结果!P22</f>
        <v>0</v>
      </c>
      <c r="P23" s="92">
        <f>基本优化结果!Q22</f>
        <v>0</v>
      </c>
      <c r="Q23" s="92">
        <f>基本优化结果!R22</f>
        <v>0</v>
      </c>
      <c r="R23" s="92">
        <f>基本优化结果!S22</f>
        <v>0</v>
      </c>
      <c r="S23" s="92">
        <f>基本优化结果!T22</f>
        <v>0</v>
      </c>
      <c r="T23" s="92">
        <f>基本优化结果!U22</f>
        <v>0</v>
      </c>
      <c r="U23" s="92">
        <f>基本优化结果!V22</f>
        <v>0</v>
      </c>
      <c r="V23" s="92">
        <f>基本优化结果!W22</f>
        <v>0</v>
      </c>
      <c r="W23" s="92">
        <f>基本优化结果!X22</f>
        <v>0</v>
      </c>
      <c r="X23" s="92">
        <f>基本优化结果!Y22</f>
        <v>0</v>
      </c>
      <c r="Y23" s="92">
        <f>基本优化结果!Z22</f>
        <v>0</v>
      </c>
      <c r="Z23" s="92">
        <f>基本优化结果!AA22</f>
        <v>0</v>
      </c>
      <c r="AA23" s="92">
        <f>基本优化结果!AB22</f>
        <v>0</v>
      </c>
      <c r="AB23" s="92">
        <f>基本优化结果!AC22</f>
        <v>0</v>
      </c>
      <c r="AC23" s="92">
        <f>基本优化结果!AD22</f>
        <v>0</v>
      </c>
      <c r="AD23" s="92">
        <f>基本优化结果!AE22</f>
        <v>0</v>
      </c>
      <c r="AE23" s="92">
        <f>基本优化结果!AF22</f>
        <v>0</v>
      </c>
      <c r="AF23" s="92">
        <f>基本优化结果!AG22</f>
        <v>0</v>
      </c>
      <c r="AG23" s="92">
        <f>基本优化结果!AH22</f>
        <v>0</v>
      </c>
      <c r="AH23" s="92">
        <f>基本优化结果!AI22</f>
        <v>0</v>
      </c>
      <c r="AI23" s="92">
        <f>基本优化结果!AJ22</f>
        <v>0</v>
      </c>
      <c r="AJ23" s="92">
        <f>基本优化结果!AK22</f>
        <v>0</v>
      </c>
      <c r="AK23" s="92">
        <f>基本优化结果!AL22</f>
        <v>0</v>
      </c>
      <c r="AL23" s="92">
        <f>基本优化结果!AM22</f>
        <v>0</v>
      </c>
      <c r="AM23" s="92">
        <f>基本优化结果!AN22</f>
        <v>0</v>
      </c>
      <c r="AN23" s="92">
        <f>基本优化结果!AO22</f>
        <v>0</v>
      </c>
      <c r="AO23" s="92">
        <f>基本优化结果!AP22</f>
        <v>0</v>
      </c>
      <c r="AQ23" s="92">
        <f>新业务利率假设!C22</f>
        <v>1.5</v>
      </c>
      <c r="AR23" s="92">
        <f>新业务利率假设!D22</f>
        <v>1.5</v>
      </c>
      <c r="AS23" s="92">
        <f>新业务利率假设!E22</f>
        <v>1.5</v>
      </c>
      <c r="AT23" s="92">
        <f>新业务利率假设!F22</f>
        <v>1.5</v>
      </c>
      <c r="AU23" s="92">
        <f>新业务利率假设!G22</f>
        <v>1.5</v>
      </c>
      <c r="AV23" s="92">
        <f>新业务利率假设!H22</f>
        <v>1.5</v>
      </c>
      <c r="AW23" s="92">
        <f>新业务利率假设!I22</f>
        <v>1.5</v>
      </c>
      <c r="AX23" s="92">
        <f>新业务利率假设!J22</f>
        <v>1.5</v>
      </c>
      <c r="AY23" s="92">
        <f>新业务利率假设!K22</f>
        <v>1.5</v>
      </c>
      <c r="AZ23" s="92">
        <f>新业务利率假设!L22</f>
        <v>1.5</v>
      </c>
      <c r="BA23" s="92">
        <f>新业务利率假设!M22</f>
        <v>1.5</v>
      </c>
      <c r="BB23" s="92">
        <f>新业务利率假设!N22</f>
        <v>1.5</v>
      </c>
      <c r="BC23" s="92">
        <f>新业务利率假设!O22</f>
        <v>1.5</v>
      </c>
      <c r="BD23" s="92">
        <f>新业务利率假设!P22</f>
        <v>0</v>
      </c>
      <c r="BE23" s="92">
        <f>新业务利率假设!Q22</f>
        <v>0</v>
      </c>
      <c r="BF23" s="92">
        <f>新业务利率假设!R22</f>
        <v>0</v>
      </c>
      <c r="BG23" s="92">
        <f>新业务利率假设!S22</f>
        <v>0</v>
      </c>
      <c r="BH23" s="92">
        <f>新业务利率假设!T22</f>
        <v>0</v>
      </c>
      <c r="BI23" s="92">
        <f>新业务利率假设!U22</f>
        <v>0</v>
      </c>
      <c r="BJ23" s="92">
        <f>新业务利率假设!V22</f>
        <v>0</v>
      </c>
      <c r="BK23" s="92">
        <f>新业务利率假设!W22</f>
        <v>0</v>
      </c>
      <c r="BL23" s="92">
        <f>新业务利率假设!X22</f>
        <v>0</v>
      </c>
      <c r="BM23" s="92">
        <f>新业务利率假设!Y22</f>
        <v>0</v>
      </c>
      <c r="BN23" s="92">
        <f>新业务利率假设!Z22</f>
        <v>0</v>
      </c>
      <c r="BO23" s="92">
        <f>新业务利率假设!AA22</f>
        <v>0</v>
      </c>
      <c r="BP23" s="92">
        <f>新业务利率假设!AB22</f>
        <v>0</v>
      </c>
      <c r="BQ23" s="92">
        <f>新业务利率假设!AC22</f>
        <v>0</v>
      </c>
      <c r="BR23" s="92">
        <f>新业务利率假设!AD22</f>
        <v>0</v>
      </c>
      <c r="BS23" s="92">
        <f>新业务利率假设!AE22</f>
        <v>0</v>
      </c>
      <c r="BT23" s="92">
        <f>新业务利率假设!AF22</f>
        <v>0</v>
      </c>
      <c r="BU23" s="92">
        <f>新业务利率假设!AG22</f>
        <v>0</v>
      </c>
      <c r="BV23" s="92">
        <f>新业务利率假设!AH22</f>
        <v>0</v>
      </c>
      <c r="BW23" s="92">
        <f>新业务利率假设!AI22</f>
        <v>0</v>
      </c>
      <c r="BX23" s="92">
        <f>新业务利率假设!AJ22</f>
        <v>0</v>
      </c>
      <c r="BY23" s="92">
        <f>新业务利率假设!AK22</f>
        <v>0</v>
      </c>
      <c r="BZ23" s="92">
        <f>新业务利率假设!AL22</f>
        <v>0</v>
      </c>
      <c r="CA23" s="92">
        <f>新业务利率假设!AM22</f>
        <v>0</v>
      </c>
      <c r="CB23" s="92">
        <f>新业务利率假设!AN22</f>
        <v>0</v>
      </c>
      <c r="CC23" s="92">
        <f>新业务利率假设!AO22</f>
        <v>0</v>
      </c>
      <c r="CD23" s="92">
        <f>新业务利率假设!AP22</f>
        <v>0</v>
      </c>
      <c r="CF23" s="92">
        <f>B23*AQ23/100/12*0.5</f>
        <v>-1.6471935619881559E-2</v>
      </c>
      <c r="CG23" s="92">
        <f>C23*AR23/100/12*0.5+SUM($B23:B23)*AR23/100/12</f>
        <v>-3.2944496239763116E-2</v>
      </c>
      <c r="CH23" s="92">
        <f>D23*AS23/100/12*0.5+SUM($B23:C23)*AS23/100/12</f>
        <v>-3.2945746239763124E-2</v>
      </c>
      <c r="CI23" s="92">
        <f>E23*AT23/100/12*0.5+SUM($B23:D23)*AT23/100/12</f>
        <v>-3.2946996239763125E-2</v>
      </c>
      <c r="CJ23" s="92">
        <f>F23*AU23/100/12*0.5+SUM($B23:E23)*AU23/100/12</f>
        <v>-3.2948246239763126E-2</v>
      </c>
      <c r="CK23" s="92">
        <f>G23*AV23/100/12*0.5+SUM($B23:F23)*AV23/100/12</f>
        <v>-3.2949496239763128E-2</v>
      </c>
      <c r="CL23" s="92">
        <f>H23*AW23/100/12*0.5+SUM($B23:G23)*AW23/100/12</f>
        <v>-3.2950746185607123E-2</v>
      </c>
      <c r="CM23" s="92">
        <f>I23*AX23/100/12*0.5+SUM($B23:H23)*AX23/100/12</f>
        <v>-3.2951996131451111E-2</v>
      </c>
      <c r="CN23" s="92">
        <f>J23*AY23/100/12*0.5+SUM($B23:I23)*AY23/100/12</f>
        <v>-3.2953246131451112E-2</v>
      </c>
      <c r="CO23" s="92">
        <f>K23*AZ23/100/12*0.5+SUM($B23:J23)*AZ23/100/12</f>
        <v>-3.2954496131451114E-2</v>
      </c>
      <c r="CP23" s="92">
        <f>L23*BA23/100/12*0.5+SUM($B23:K23)*BA23/100/12</f>
        <v>-3.2955746131451122E-2</v>
      </c>
      <c r="CQ23" s="92">
        <f>M23*BB23/100/12*0.5+SUM($B23:L23)*BB23/100/12</f>
        <v>-3.2956996131451116E-2</v>
      </c>
      <c r="CR23" s="92">
        <f>N23*BC23/100/12*0.5+SUM($B23:M23)*BC23/100/12</f>
        <v>-3.2958246131451117E-2</v>
      </c>
      <c r="CS23" s="92">
        <f>O23*BD23/100/12*0.5+SUM($B23:N23)*BD23/100/12</f>
        <v>0</v>
      </c>
      <c r="CT23" s="92">
        <f>P23*BE23/100/12*0.5+SUM($B23:O23)*BE23/100/12</f>
        <v>0</v>
      </c>
      <c r="CU23" s="92">
        <f>Q23*BF23/100/12*0.5+SUM($B23:P23)*BF23/100/12</f>
        <v>0</v>
      </c>
      <c r="CV23" s="92">
        <f>R23*BG23/100/12*0.5+SUM($B23:Q23)*BG23/100/12</f>
        <v>0</v>
      </c>
      <c r="CW23" s="92">
        <f>S23*BH23/100/12*0.5+SUM($B23:R23)*BH23/100/12</f>
        <v>0</v>
      </c>
      <c r="CX23" s="92">
        <f>T23*BI23/100/12*0.5+SUM($B23:S23)*BI23/100/12</f>
        <v>0</v>
      </c>
      <c r="CY23" s="92">
        <f>U23*BJ23/100/12*0.5+SUM($B23:T23)*BJ23/100/12</f>
        <v>0</v>
      </c>
      <c r="CZ23" s="92">
        <f>V23*BK23/100/12*0.5+SUM($B23:U23)*BK23/100/12</f>
        <v>0</v>
      </c>
      <c r="DA23" s="92">
        <f>W23*BL23/100/12*0.5+SUM($B23:V23)*BL23/100/12</f>
        <v>0</v>
      </c>
      <c r="DB23" s="92">
        <f>X23*BM23/100/12*0.5+SUM($B23:W23)*BM23/100/12</f>
        <v>0</v>
      </c>
      <c r="DC23" s="92">
        <f>Y23*BN23/100/12*0.5+SUM($B23:X23)*BN23/100/12</f>
        <v>0</v>
      </c>
      <c r="DD23" s="92">
        <f>Z23*BO23/100/12*0.5+SUM($B23:Y23)*BO23/100/12</f>
        <v>0</v>
      </c>
      <c r="DE23" s="92">
        <f>AA23*BP23/100/12*0.5+SUM($B23:Z23)*BP23/100/12</f>
        <v>0</v>
      </c>
      <c r="DF23" s="92">
        <f>AB23*BQ23/100/12*0.5+SUM($B23:AA23)*BQ23/100/12</f>
        <v>0</v>
      </c>
      <c r="DG23" s="92">
        <f>AC23*BR23/100/12*0.5+SUM($B23:AB23)*BR23/100/12</f>
        <v>0</v>
      </c>
      <c r="DH23" s="92">
        <f>AD23*BS23/100/12*0.5+SUM($B23:AC23)*BS23/100/12</f>
        <v>0</v>
      </c>
      <c r="DI23" s="92">
        <f>AE23*BT23/100/12*0.5+SUM($B23:AD23)*BT23/100/12</f>
        <v>0</v>
      </c>
      <c r="DJ23" s="92">
        <f>AF23*BU23/100/12*0.5+SUM($B23:AE23)*BU23/100/12</f>
        <v>0</v>
      </c>
      <c r="DK23" s="92">
        <f>AG23*BV23/100/12*0.5+SUM($B23:AF23)*BV23/100/12</f>
        <v>0</v>
      </c>
      <c r="DL23" s="92">
        <f>AH23*BW23/100/12*0.5+SUM($B23:AG23)*BW23/100/12</f>
        <v>0</v>
      </c>
      <c r="DM23" s="92">
        <f>AI23*BX23/100/12*0.5+SUM($B23:AH23)*BX23/100/12</f>
        <v>0</v>
      </c>
      <c r="DN23" s="92">
        <f>AJ23*BY23/100/12*0.5+SUM($B23:AI23)*BY23/100/12</f>
        <v>0</v>
      </c>
      <c r="DO23" s="92">
        <f>AK23*BZ23/100/12*0.5+SUM($B23:AJ23)*BZ23/100/12</f>
        <v>0</v>
      </c>
      <c r="DP23" s="92">
        <f>AL23*CA23/100/12*0.5+SUM($B23:AK23)*CA23/100/12</f>
        <v>0</v>
      </c>
      <c r="DQ23" s="92">
        <f>AM23*CB23/100/12*0.5+SUM($B23:AL23)*CB23/100/12</f>
        <v>0</v>
      </c>
      <c r="DR23" s="92">
        <f>AN23*CC23/100/12*0.5+SUM($B23:AM23)*CC23/100/12</f>
        <v>0</v>
      </c>
      <c r="DS23" s="92">
        <f>AO23*CD23/100/12*0.5+SUM($B23:AN23)*CD23/100/12</f>
        <v>0</v>
      </c>
    </row>
    <row r="24" spans="1:123" ht="15">
      <c r="A24" s="140" t="str">
        <f>存量业务到期结构!B23</f>
        <v>拆出资金</v>
      </c>
      <c r="B24" s="92">
        <f>基本优化结果!C23</f>
        <v>1280.42168537311</v>
      </c>
      <c r="C24" s="92">
        <f>基本优化结果!D23</f>
        <v>153.499</v>
      </c>
      <c r="D24" s="92">
        <f>基本优化结果!E23</f>
        <v>32.697855801737802</v>
      </c>
      <c r="E24" s="92">
        <f>基本优化结果!F23</f>
        <v>7.6596986857030496</v>
      </c>
      <c r="F24" s="92">
        <f>基本优化结果!G23</f>
        <v>8.115619711988991</v>
      </c>
      <c r="G24" s="92">
        <f>基本优化结果!H23</f>
        <v>19.303308317749199</v>
      </c>
      <c r="H24" s="92">
        <f>基本优化结果!I23</f>
        <v>23.223042238043824</v>
      </c>
      <c r="I24" s="92">
        <f>基本优化结果!J23</f>
        <v>87.915199999999999</v>
      </c>
      <c r="J24" s="92">
        <f>基本优化结果!K23</f>
        <v>-22.529416859872505</v>
      </c>
      <c r="K24" s="92">
        <f>基本优化结果!L23</f>
        <v>-25.932969816169201</v>
      </c>
      <c r="L24" s="92">
        <f>基本优化结果!M23</f>
        <v>23.962451827653254</v>
      </c>
      <c r="M24" s="92">
        <f>基本优化结果!N23</f>
        <v>-22.973268132189819</v>
      </c>
      <c r="N24" s="92">
        <f>基本优化结果!O23</f>
        <v>-31.3082441429551</v>
      </c>
      <c r="O24" s="92">
        <f>基本优化结果!P23</f>
        <v>0</v>
      </c>
      <c r="P24" s="92">
        <f>基本优化结果!Q23</f>
        <v>0</v>
      </c>
      <c r="Q24" s="92">
        <f>基本优化结果!R23</f>
        <v>0</v>
      </c>
      <c r="R24" s="92">
        <f>基本优化结果!S23</f>
        <v>0</v>
      </c>
      <c r="S24" s="92">
        <f>基本优化结果!T23</f>
        <v>0</v>
      </c>
      <c r="T24" s="92">
        <f>基本优化结果!U23</f>
        <v>0</v>
      </c>
      <c r="U24" s="92">
        <f>基本优化结果!V23</f>
        <v>0</v>
      </c>
      <c r="V24" s="92">
        <f>基本优化结果!W23</f>
        <v>0</v>
      </c>
      <c r="W24" s="92">
        <f>基本优化结果!X23</f>
        <v>0</v>
      </c>
      <c r="X24" s="92">
        <f>基本优化结果!Y23</f>
        <v>0</v>
      </c>
      <c r="Y24" s="92">
        <f>基本优化结果!Z23</f>
        <v>0</v>
      </c>
      <c r="Z24" s="92">
        <f>基本优化结果!AA23</f>
        <v>0</v>
      </c>
      <c r="AA24" s="92">
        <f>基本优化结果!AB23</f>
        <v>0</v>
      </c>
      <c r="AB24" s="92">
        <f>基本优化结果!AC23</f>
        <v>0</v>
      </c>
      <c r="AC24" s="92">
        <f>基本优化结果!AD23</f>
        <v>0</v>
      </c>
      <c r="AD24" s="92">
        <f>基本优化结果!AE23</f>
        <v>0</v>
      </c>
      <c r="AE24" s="92">
        <f>基本优化结果!AF23</f>
        <v>0</v>
      </c>
      <c r="AF24" s="92">
        <f>基本优化结果!AG23</f>
        <v>0</v>
      </c>
      <c r="AG24" s="92">
        <f>基本优化结果!AH23</f>
        <v>0</v>
      </c>
      <c r="AH24" s="92">
        <f>基本优化结果!AI23</f>
        <v>0</v>
      </c>
      <c r="AI24" s="92">
        <f>基本优化结果!AJ23</f>
        <v>0</v>
      </c>
      <c r="AJ24" s="92">
        <f>基本优化结果!AK23</f>
        <v>0</v>
      </c>
      <c r="AK24" s="92">
        <f>基本优化结果!AL23</f>
        <v>0</v>
      </c>
      <c r="AL24" s="92">
        <f>基本优化结果!AM23</f>
        <v>0</v>
      </c>
      <c r="AM24" s="92">
        <f>基本优化结果!AN23</f>
        <v>0</v>
      </c>
      <c r="AN24" s="92">
        <f>基本优化结果!AO23</f>
        <v>0</v>
      </c>
      <c r="AO24" s="92">
        <f>基本优化结果!AP23</f>
        <v>0</v>
      </c>
      <c r="AQ24" s="92">
        <f>新业务利率假设!C23</f>
        <v>3.8</v>
      </c>
      <c r="AR24" s="92">
        <f>新业务利率假设!D23</f>
        <v>3.8</v>
      </c>
      <c r="AS24" s="92">
        <f>新业务利率假设!E23</f>
        <v>3.8</v>
      </c>
      <c r="AT24" s="92">
        <f>新业务利率假设!F23</f>
        <v>3.8</v>
      </c>
      <c r="AU24" s="92">
        <f>新业务利率假设!G23</f>
        <v>3.8</v>
      </c>
      <c r="AV24" s="92">
        <f>新业务利率假设!H23</f>
        <v>3.8</v>
      </c>
      <c r="AW24" s="92">
        <f>新业务利率假设!I23</f>
        <v>3.8</v>
      </c>
      <c r="AX24" s="92">
        <f>新业务利率假设!J23</f>
        <v>3.8</v>
      </c>
      <c r="AY24" s="92">
        <f>新业务利率假设!K23</f>
        <v>3.8</v>
      </c>
      <c r="AZ24" s="92">
        <f>新业务利率假设!L23</f>
        <v>3.8</v>
      </c>
      <c r="BA24" s="92">
        <f>新业务利率假设!M23</f>
        <v>3.8</v>
      </c>
      <c r="BB24" s="92">
        <f>新业务利率假设!N23</f>
        <v>3.8</v>
      </c>
      <c r="BC24" s="92">
        <f>新业务利率假设!O23</f>
        <v>3.8</v>
      </c>
      <c r="BD24" s="92">
        <f>新业务利率假设!P23</f>
        <v>0</v>
      </c>
      <c r="BE24" s="92">
        <f>新业务利率假设!Q23</f>
        <v>0</v>
      </c>
      <c r="BF24" s="92">
        <f>新业务利率假设!R23</f>
        <v>0</v>
      </c>
      <c r="BG24" s="92">
        <f>新业务利率假设!S23</f>
        <v>0</v>
      </c>
      <c r="BH24" s="92">
        <f>新业务利率假设!T23</f>
        <v>0</v>
      </c>
      <c r="BI24" s="92">
        <f>新业务利率假设!U23</f>
        <v>0</v>
      </c>
      <c r="BJ24" s="92">
        <f>新业务利率假设!V23</f>
        <v>0</v>
      </c>
      <c r="BK24" s="92">
        <f>新业务利率假设!W23</f>
        <v>0</v>
      </c>
      <c r="BL24" s="92">
        <f>新业务利率假设!X23</f>
        <v>0</v>
      </c>
      <c r="BM24" s="92">
        <f>新业务利率假设!Y23</f>
        <v>0</v>
      </c>
      <c r="BN24" s="92">
        <f>新业务利率假设!Z23</f>
        <v>0</v>
      </c>
      <c r="BO24" s="92">
        <f>新业务利率假设!AA23</f>
        <v>0</v>
      </c>
      <c r="BP24" s="92">
        <f>新业务利率假设!AB23</f>
        <v>0</v>
      </c>
      <c r="BQ24" s="92">
        <f>新业务利率假设!AC23</f>
        <v>0</v>
      </c>
      <c r="BR24" s="92">
        <f>新业务利率假设!AD23</f>
        <v>0</v>
      </c>
      <c r="BS24" s="92">
        <f>新业务利率假设!AE23</f>
        <v>0</v>
      </c>
      <c r="BT24" s="92">
        <f>新业务利率假设!AF23</f>
        <v>0</v>
      </c>
      <c r="BU24" s="92">
        <f>新业务利率假设!AG23</f>
        <v>0</v>
      </c>
      <c r="BV24" s="92">
        <f>新业务利率假设!AH23</f>
        <v>0</v>
      </c>
      <c r="BW24" s="92">
        <f>新业务利率假设!AI23</f>
        <v>0</v>
      </c>
      <c r="BX24" s="92">
        <f>新业务利率假设!AJ23</f>
        <v>0</v>
      </c>
      <c r="BY24" s="92">
        <f>新业务利率假设!AK23</f>
        <v>0</v>
      </c>
      <c r="BZ24" s="92">
        <f>新业务利率假设!AL23</f>
        <v>0</v>
      </c>
      <c r="CA24" s="92">
        <f>新业务利率假设!AM23</f>
        <v>0</v>
      </c>
      <c r="CB24" s="92">
        <f>新业务利率假设!AN23</f>
        <v>0</v>
      </c>
      <c r="CC24" s="92">
        <f>新业务利率假设!AO23</f>
        <v>0</v>
      </c>
      <c r="CD24" s="92">
        <f>新业务利率假设!AP23</f>
        <v>0</v>
      </c>
      <c r="CF24" s="92">
        <f>B24*AQ24/100/12*0.5</f>
        <v>2.0273343351740905</v>
      </c>
      <c r="CG24" s="92">
        <f>C24*AR24/100/12*0.5+SUMPRODUCT($B24:B24,$AQ24:AQ24)/100/12</f>
        <v>4.2977087536815146</v>
      </c>
      <c r="CH24" s="92">
        <f>D24*AS24/100/12*0.5+SUMPRODUCT($B24:C24,$AQ24:AR24)/100/12</f>
        <v>4.5925204420342665</v>
      </c>
      <c r="CI24" s="92">
        <f>E24*AT24/100/12*0.5+SUMPRODUCT($B24:D24,$AQ24:AS24)/100/12</f>
        <v>4.6564199033060474</v>
      </c>
      <c r="CJ24" s="92">
        <f>F24*AU24/100/12*0.5+SUMPRODUCT($B24:E24,$AQ24:AT24)/100/12</f>
        <v>4.6813974907690596</v>
      </c>
      <c r="CK24" s="92">
        <f>G24*AV24/100/12*0.5+SUMPRODUCT($B24:F24,$AQ24:AU24)/100/12</f>
        <v>4.7248107934828116</v>
      </c>
      <c r="CL24" s="92">
        <f>H24*AW24/100/12*0.5+SUMPRODUCT($B24:G24,$AQ24:AV24)/100/12</f>
        <v>4.7921441818628177</v>
      </c>
      <c r="CM24" s="92">
        <f>I24*AX24/100/12*0.5+SUMPRODUCT($B24:H24,$AQ24:AW24)/100/12</f>
        <v>4.9681130654063868</v>
      </c>
      <c r="CN24" s="92">
        <f>J24*AY24/100/12*0.5+SUMPRODUCT($B24:I24,$AQ24:AX24)/100/12</f>
        <v>5.0716405553782558</v>
      </c>
      <c r="CO24" s="92">
        <f>K24*AZ24/100/12*0.5+SUMPRODUCT($B24:J24,$AQ24:AY24)/100/12</f>
        <v>4.9949084431411901</v>
      </c>
      <c r="CP24" s="92">
        <f>L24*BA24/100/12*0.5+SUMPRODUCT($B24:K24,$AQ24:AZ24)/100/12</f>
        <v>4.9917884563260397</v>
      </c>
      <c r="CQ24" s="92">
        <f>M24*BB24/100/12*0.5+SUMPRODUCT($B24:L24,$AQ24:BA24)/100/12</f>
        <v>4.9933546638438573</v>
      </c>
      <c r="CR24" s="92">
        <f>N24*BC24/100/12*0.5+SUMPRODUCT($B24:M24,$AQ24:BB24)/100/12</f>
        <v>4.9074089360748783</v>
      </c>
      <c r="CS24" s="92">
        <f>O24*BD24/100/12*0.5+SUMPRODUCT($B24:N24,$AQ24:BC24)/100/12</f>
        <v>4.8578375495151986</v>
      </c>
      <c r="CT24" s="92">
        <f>P24*BE24/100/12*0.5+SUMPRODUCT($B24:O24,$AQ24:BD24)/100/12</f>
        <v>4.8578375495151986</v>
      </c>
      <c r="CU24" s="92">
        <f>Q24*BF24/100/12*0.5+SUMPRODUCT($B24:P24,$AQ24:BE24)/100/12</f>
        <v>4.8578375495151986</v>
      </c>
      <c r="CV24" s="92">
        <f>R24*BG24/100/12*0.5+SUMPRODUCT($B24:Q24,$AQ24:BF24)/100/12</f>
        <v>4.8578375495151986</v>
      </c>
      <c r="CW24" s="92">
        <f>S24*BH24/100/12*0.5+SUMPRODUCT($B24:R24,$AQ24:BG24)/100/12</f>
        <v>4.8578375495151986</v>
      </c>
      <c r="CX24" s="92">
        <f>T24*BI24/100/12*0.5+SUMPRODUCT($B24:S24,$AQ24:BH24)/100/12</f>
        <v>4.8578375495151986</v>
      </c>
      <c r="CY24" s="92">
        <f>U24*BJ24/100/12*0.5+SUMPRODUCT($B24:T24,$AQ24:BI24)/100/12</f>
        <v>4.8578375495151986</v>
      </c>
      <c r="CZ24" s="92">
        <f>V24*BK24/100/12*0.5+SUMPRODUCT($B24:U24,$AQ24:BJ24)/100/12</f>
        <v>4.8578375495151986</v>
      </c>
      <c r="DA24" s="92">
        <f>W24*BL24/100/12*0.5+SUMPRODUCT($B24:V24,$AQ24:BK24)/100/12</f>
        <v>4.8578375495151986</v>
      </c>
      <c r="DB24" s="92">
        <f>X24*BM24/100/12*0.5+SUMPRODUCT($B24:W24,$AQ24:BL24)/100/12</f>
        <v>4.8578375495151986</v>
      </c>
      <c r="DC24" s="92">
        <f>Y24*BN24/100/12*0.5+SUMPRODUCT($B24:X24,$AQ24:BM24)/100/12</f>
        <v>4.8578375495151986</v>
      </c>
      <c r="DD24" s="92">
        <f>Z24*BO24/100/12*0.5+SUMPRODUCT($B24:Y24,$AQ24:BN24)/100/12</f>
        <v>4.8578375495151986</v>
      </c>
      <c r="DE24" s="92">
        <f>AA24*BP24/100/12*0.5+SUMPRODUCT($B24:Z24,$AQ24:BO24)/100/12</f>
        <v>4.8578375495151986</v>
      </c>
      <c r="DF24" s="92">
        <f>AB24*BQ24/100/12*0.5+SUMPRODUCT($B24:AA24,$AQ24:BP24)/100/12</f>
        <v>4.8578375495151986</v>
      </c>
      <c r="DG24" s="92">
        <f>AC24*BR24/100/12*0.5+SUMPRODUCT($B24:AB24,$AQ24:BQ24)/100/12</f>
        <v>4.8578375495151986</v>
      </c>
      <c r="DH24" s="92">
        <f>AD24*BS24/100/12*0.5+SUMPRODUCT($B24:AC24,$AQ24:BR24)/100/12</f>
        <v>4.8578375495151986</v>
      </c>
      <c r="DI24" s="92">
        <f>AE24*BT24/100/12*0.5+SUMPRODUCT($B24:AD24,$AQ24:BS24)/100/12</f>
        <v>4.8578375495151986</v>
      </c>
      <c r="DJ24" s="92">
        <f>AF24*BU24/100/12*0.5+SUMPRODUCT($B24:AE24,$AQ24:BT24)/100/12</f>
        <v>4.8578375495151986</v>
      </c>
      <c r="DK24" s="92">
        <f>AG24*BV24/100/12*0.5+SUMPRODUCT($B24:AF24,$AQ24:BU24)/100/12</f>
        <v>4.8578375495151986</v>
      </c>
      <c r="DL24" s="92">
        <f>AH24*BW24/100/12*0.5+SUMPRODUCT($B24:AG24,$AQ24:BV24)/100/12</f>
        <v>4.8578375495151986</v>
      </c>
      <c r="DM24" s="92">
        <f>AI24*BX24/100/12*0.5+SUMPRODUCT($B24:AH24,$AQ24:BW24)/100/12</f>
        <v>4.8578375495151986</v>
      </c>
      <c r="DN24" s="92">
        <f>AJ24*BY24/100/12*0.5+SUMPRODUCT($B24:AI24,$AQ24:BX24)/100/12</f>
        <v>4.8578375495151986</v>
      </c>
      <c r="DO24" s="92">
        <f>AK24*BZ24/100/12*0.5+SUMPRODUCT($B24:AJ24,$AQ24:BY24)/100/12</f>
        <v>4.8578375495151986</v>
      </c>
      <c r="DP24" s="92">
        <f>AL24*CA24/100/12*0.5+SUMPRODUCT($B24:AK24,$AQ24:BZ24)/100/12</f>
        <v>4.8578375495151986</v>
      </c>
      <c r="DQ24" s="92">
        <f>AM24*CB24/100/12*0.5+SUMPRODUCT($B24:AL24,$AQ24:CA24)/100/12</f>
        <v>4.8578375495151986</v>
      </c>
      <c r="DR24" s="92">
        <f>AN24*CC24/100/12*0.5+SUMPRODUCT($B24:AM24,$AQ24:CB24)/100/12</f>
        <v>4.8578375495151986</v>
      </c>
      <c r="DS24" s="92">
        <f>AO24*CD24/100/12*0.5+SUMPRODUCT($B24:AN24,$AQ24:CC24)/100/12</f>
        <v>4.8578375495151986</v>
      </c>
    </row>
    <row r="25" spans="1:123" ht="15">
      <c r="A25" s="15" t="str">
        <f>存量业务到期结构!B24</f>
        <v>买入返售金融资产</v>
      </c>
      <c r="B25" s="75"/>
      <c r="C25" s="75"/>
      <c r="D25" s="75"/>
      <c r="E25" s="75"/>
      <c r="F25" s="75"/>
      <c r="G25" s="75"/>
      <c r="H25" s="75"/>
      <c r="I25" s="75"/>
      <c r="J25" s="75"/>
      <c r="K25" s="75"/>
      <c r="L25" s="75"/>
      <c r="M25" s="75"/>
      <c r="N25" s="75"/>
      <c r="O25" s="75"/>
      <c r="P25" s="75"/>
      <c r="Q25" s="75"/>
      <c r="R25" s="75"/>
      <c r="S25" s="75"/>
      <c r="T25" s="75"/>
      <c r="U25" s="75"/>
      <c r="V25" s="75"/>
      <c r="W25" s="75"/>
      <c r="X25" s="75"/>
      <c r="Y25" s="75"/>
      <c r="Z25" s="75"/>
      <c r="AA25" s="75"/>
      <c r="AB25" s="75"/>
      <c r="AC25" s="75"/>
      <c r="AD25" s="75"/>
      <c r="AE25" s="75"/>
      <c r="AF25" s="75"/>
      <c r="AG25" s="75"/>
      <c r="AH25" s="75"/>
      <c r="AI25" s="75"/>
      <c r="AJ25" s="75"/>
      <c r="AK25" s="75"/>
      <c r="AL25" s="75"/>
      <c r="AM25" s="75"/>
      <c r="AN25" s="75"/>
      <c r="AO25" s="75"/>
      <c r="AQ25" s="75"/>
      <c r="AR25" s="75"/>
      <c r="AS25" s="75"/>
      <c r="AT25" s="75"/>
      <c r="AU25" s="75"/>
      <c r="AV25" s="75"/>
      <c r="AW25" s="75"/>
      <c r="AX25" s="75"/>
      <c r="AY25" s="75"/>
      <c r="AZ25" s="75"/>
      <c r="BA25" s="75"/>
      <c r="BB25" s="75"/>
      <c r="BC25" s="75"/>
      <c r="BD25" s="75"/>
      <c r="BE25" s="75"/>
      <c r="BF25" s="75"/>
      <c r="BG25" s="75"/>
      <c r="BH25" s="75"/>
      <c r="BI25" s="75"/>
      <c r="BJ25" s="75"/>
      <c r="BK25" s="75"/>
      <c r="BL25" s="75"/>
      <c r="BM25" s="75"/>
      <c r="BN25" s="75"/>
      <c r="BO25" s="75"/>
      <c r="BP25" s="75"/>
      <c r="BQ25" s="75"/>
      <c r="BR25" s="75"/>
      <c r="BS25" s="75"/>
      <c r="BT25" s="75"/>
      <c r="BU25" s="75"/>
      <c r="BV25" s="75"/>
      <c r="BW25" s="75"/>
      <c r="BX25" s="75"/>
      <c r="BY25" s="75"/>
      <c r="BZ25" s="75"/>
      <c r="CA25" s="75"/>
      <c r="CB25" s="75"/>
      <c r="CC25" s="75"/>
      <c r="CD25" s="75"/>
      <c r="CF25" s="75">
        <f>SUM(CF26:CF29)</f>
        <v>2.6214150553545266</v>
      </c>
      <c r="CG25" s="75">
        <f t="shared" ref="CG25:DS25" si="6">SUM(CG26:CG29)</f>
        <v>4.9787539160313443</v>
      </c>
      <c r="CH25" s="75">
        <f t="shared" si="6"/>
        <v>4.6672396627598207</v>
      </c>
      <c r="CI25" s="75">
        <f t="shared" si="6"/>
        <v>4.5016448097023369</v>
      </c>
      <c r="CJ25" s="75">
        <f t="shared" si="6"/>
        <v>4.411456416672368</v>
      </c>
      <c r="CK25" s="75">
        <f t="shared" si="6"/>
        <v>4.3994756177437786</v>
      </c>
      <c r="CL25" s="75">
        <f t="shared" si="6"/>
        <v>4.2872219190576608</v>
      </c>
      <c r="CM25" s="75">
        <f t="shared" si="6"/>
        <v>4.0405959394412942</v>
      </c>
      <c r="CN25" s="75">
        <f t="shared" si="6"/>
        <v>3.9053640300534282</v>
      </c>
      <c r="CO25" s="75">
        <f t="shared" si="6"/>
        <v>3.7724506679515395</v>
      </c>
      <c r="CP25" s="75">
        <f t="shared" si="6"/>
        <v>3.637259975264481</v>
      </c>
      <c r="CQ25" s="75">
        <f t="shared" si="6"/>
        <v>3.7114645886909861</v>
      </c>
      <c r="CR25" s="75">
        <f t="shared" si="6"/>
        <v>3.4650206202008658</v>
      </c>
      <c r="CS25" s="75">
        <f t="shared" si="6"/>
        <v>3.1811842796037406</v>
      </c>
      <c r="CT25" s="75">
        <f t="shared" si="6"/>
        <v>3.1811842796037406</v>
      </c>
      <c r="CU25" s="75">
        <f t="shared" si="6"/>
        <v>3.1811842796037406</v>
      </c>
      <c r="CV25" s="75">
        <f t="shared" si="6"/>
        <v>3.1811842796037406</v>
      </c>
      <c r="CW25" s="75">
        <f t="shared" si="6"/>
        <v>3.1811842796037406</v>
      </c>
      <c r="CX25" s="75">
        <f t="shared" si="6"/>
        <v>3.1811842796037406</v>
      </c>
      <c r="CY25" s="75">
        <f t="shared" si="6"/>
        <v>3.1811842796037406</v>
      </c>
      <c r="CZ25" s="75">
        <f t="shared" si="6"/>
        <v>3.1811842796037406</v>
      </c>
      <c r="DA25" s="75">
        <f t="shared" si="6"/>
        <v>3.1811842796037406</v>
      </c>
      <c r="DB25" s="75">
        <f t="shared" si="6"/>
        <v>3.1811842796037406</v>
      </c>
      <c r="DC25" s="75">
        <f t="shared" si="6"/>
        <v>3.1811842796037406</v>
      </c>
      <c r="DD25" s="75">
        <f t="shared" si="6"/>
        <v>3.1811842796037406</v>
      </c>
      <c r="DE25" s="75">
        <f t="shared" si="6"/>
        <v>3.1811842796037406</v>
      </c>
      <c r="DF25" s="75">
        <f t="shared" si="6"/>
        <v>3.1811842796037406</v>
      </c>
      <c r="DG25" s="75">
        <f t="shared" si="6"/>
        <v>3.1811842796037406</v>
      </c>
      <c r="DH25" s="75">
        <f t="shared" si="6"/>
        <v>3.1811842796037406</v>
      </c>
      <c r="DI25" s="75">
        <f t="shared" si="6"/>
        <v>3.1811842796037406</v>
      </c>
      <c r="DJ25" s="75">
        <f t="shared" si="6"/>
        <v>3.1811842796037406</v>
      </c>
      <c r="DK25" s="75">
        <f t="shared" si="6"/>
        <v>3.1811842796037406</v>
      </c>
      <c r="DL25" s="75">
        <f t="shared" si="6"/>
        <v>3.1811842796037406</v>
      </c>
      <c r="DM25" s="75">
        <f t="shared" si="6"/>
        <v>3.1811842796037406</v>
      </c>
      <c r="DN25" s="75">
        <f t="shared" si="6"/>
        <v>3.1811842796037406</v>
      </c>
      <c r="DO25" s="75">
        <f t="shared" si="6"/>
        <v>3.1811842796037406</v>
      </c>
      <c r="DP25" s="75">
        <f t="shared" si="6"/>
        <v>3.1811842796037406</v>
      </c>
      <c r="DQ25" s="75">
        <f t="shared" si="6"/>
        <v>3.1811842796037406</v>
      </c>
      <c r="DR25" s="75">
        <f t="shared" si="6"/>
        <v>3.1811842796037406</v>
      </c>
      <c r="DS25" s="75">
        <f t="shared" si="6"/>
        <v>3.1811842796037406</v>
      </c>
    </row>
    <row r="26" spans="1:123" ht="16.5">
      <c r="A26" s="54" t="str">
        <f>存量业务到期结构!B25</f>
        <v>买入返售债券</v>
      </c>
      <c r="B26" s="92">
        <f>基本优化结果!C25</f>
        <v>2428.20982212331</v>
      </c>
      <c r="C26" s="92">
        <f>基本优化结果!D25</f>
        <v>-295.36761000000001</v>
      </c>
      <c r="D26" s="92">
        <f>基本优化结果!E25</f>
        <v>-42.657844242466197</v>
      </c>
      <c r="E26" s="92">
        <f>基本优化结果!F25</f>
        <v>-110.001</v>
      </c>
      <c r="F26" s="92">
        <f>基本优化结果!G25</f>
        <v>24.567824833552969</v>
      </c>
      <c r="G26" s="92">
        <f>基本优化结果!H25</f>
        <v>-40.0960238542879</v>
      </c>
      <c r="H26" s="92">
        <f>基本优化结果!I25</f>
        <v>-69.998999999999995</v>
      </c>
      <c r="I26" s="92">
        <f>基本优化结果!J25</f>
        <v>-160.70884774727568</v>
      </c>
      <c r="J26" s="92">
        <f>基本优化结果!K25</f>
        <v>34.679946422256698</v>
      </c>
      <c r="K26" s="92">
        <f>基本优化结果!L25</f>
        <v>-157.59743150869178</v>
      </c>
      <c r="L26" s="92">
        <f>基本优化结果!M25</f>
        <v>32.221596720527529</v>
      </c>
      <c r="M26" s="92">
        <f>基本优化结果!N25</f>
        <v>32.866028654938503</v>
      </c>
      <c r="N26" s="92">
        <f>基本优化结果!O25</f>
        <v>-259.46768575356487</v>
      </c>
      <c r="O26" s="92">
        <f>基本优化结果!P25</f>
        <v>0</v>
      </c>
      <c r="P26" s="92">
        <f>基本优化结果!Q25</f>
        <v>0</v>
      </c>
      <c r="Q26" s="92">
        <f>基本优化结果!R25</f>
        <v>0</v>
      </c>
      <c r="R26" s="92">
        <f>基本优化结果!S25</f>
        <v>0</v>
      </c>
      <c r="S26" s="92">
        <f>基本优化结果!T25</f>
        <v>0</v>
      </c>
      <c r="T26" s="92">
        <f>基本优化结果!U25</f>
        <v>0</v>
      </c>
      <c r="U26" s="92">
        <f>基本优化结果!V25</f>
        <v>0</v>
      </c>
      <c r="V26" s="92">
        <f>基本优化结果!W25</f>
        <v>0</v>
      </c>
      <c r="W26" s="92">
        <f>基本优化结果!X25</f>
        <v>0</v>
      </c>
      <c r="X26" s="92">
        <f>基本优化结果!Y25</f>
        <v>0</v>
      </c>
      <c r="Y26" s="92">
        <f>基本优化结果!Z25</f>
        <v>0</v>
      </c>
      <c r="Z26" s="92">
        <f>基本优化结果!AA25</f>
        <v>0</v>
      </c>
      <c r="AA26" s="92">
        <f>基本优化结果!AB25</f>
        <v>0</v>
      </c>
      <c r="AB26" s="92">
        <f>基本优化结果!AC25</f>
        <v>0</v>
      </c>
      <c r="AC26" s="92">
        <f>基本优化结果!AD25</f>
        <v>0</v>
      </c>
      <c r="AD26" s="92">
        <f>基本优化结果!AE25</f>
        <v>0</v>
      </c>
      <c r="AE26" s="92">
        <f>基本优化结果!AF25</f>
        <v>0</v>
      </c>
      <c r="AF26" s="92">
        <f>基本优化结果!AG25</f>
        <v>0</v>
      </c>
      <c r="AG26" s="92">
        <f>基本优化结果!AH25</f>
        <v>0</v>
      </c>
      <c r="AH26" s="92">
        <f>基本优化结果!AI25</f>
        <v>0</v>
      </c>
      <c r="AI26" s="92">
        <f>基本优化结果!AJ25</f>
        <v>0</v>
      </c>
      <c r="AJ26" s="92">
        <f>基本优化结果!AK25</f>
        <v>0</v>
      </c>
      <c r="AK26" s="92">
        <f>基本优化结果!AL25</f>
        <v>0</v>
      </c>
      <c r="AL26" s="92">
        <f>基本优化结果!AM25</f>
        <v>0</v>
      </c>
      <c r="AM26" s="92">
        <f>基本优化结果!AN25</f>
        <v>0</v>
      </c>
      <c r="AN26" s="92">
        <f>基本优化结果!AO25</f>
        <v>0</v>
      </c>
      <c r="AO26" s="92">
        <f>基本优化结果!AP25</f>
        <v>0</v>
      </c>
      <c r="AQ26" s="92">
        <f>新业务利率假设!C25</f>
        <v>2.5390000000000006</v>
      </c>
      <c r="AR26" s="92">
        <f>新业务利率假设!D25</f>
        <v>2.5986500000000006</v>
      </c>
      <c r="AS26" s="92">
        <f>新业务利率假设!E25</f>
        <v>2.5469999999999997</v>
      </c>
      <c r="AT26" s="92">
        <f>新业务利率假设!F25</f>
        <v>2.5315999999999992</v>
      </c>
      <c r="AU26" s="92">
        <f>新业务利率假设!G25</f>
        <v>2.5288499999999998</v>
      </c>
      <c r="AV26" s="92">
        <f>新业务利率假设!H25</f>
        <v>2.5183000000000004</v>
      </c>
      <c r="AW26" s="92">
        <f>新业务利率假设!I25</f>
        <v>2.5533000000000006</v>
      </c>
      <c r="AX26" s="92">
        <f>新业务利率假设!J25</f>
        <v>2.5703000000000005</v>
      </c>
      <c r="AY26" s="92">
        <f>新业务利率假设!K25</f>
        <v>2.5553499999999998</v>
      </c>
      <c r="AZ26" s="92">
        <f>新业务利率假设!L25</f>
        <v>2.5857499999999995</v>
      </c>
      <c r="BA26" s="92">
        <f>新业务利率假设!M25</f>
        <v>2.5807500000000005</v>
      </c>
      <c r="BB26" s="92">
        <f>新业务利率假设!N25</f>
        <v>2.5693500000000005</v>
      </c>
      <c r="BC26" s="92">
        <f>新业务利率假设!O25</f>
        <v>2.60575</v>
      </c>
      <c r="BD26" s="92">
        <f>新业务利率假设!P25</f>
        <v>0</v>
      </c>
      <c r="BE26" s="92">
        <f>新业务利率假设!Q25</f>
        <v>0</v>
      </c>
      <c r="BF26" s="92">
        <f>新业务利率假设!R25</f>
        <v>0</v>
      </c>
      <c r="BG26" s="92">
        <f>新业务利率假设!S25</f>
        <v>0</v>
      </c>
      <c r="BH26" s="92">
        <f>新业务利率假设!T25</f>
        <v>0</v>
      </c>
      <c r="BI26" s="92">
        <f>新业务利率假设!U25</f>
        <v>0</v>
      </c>
      <c r="BJ26" s="92">
        <f>新业务利率假设!V25</f>
        <v>0</v>
      </c>
      <c r="BK26" s="92">
        <f>新业务利率假设!W25</f>
        <v>0</v>
      </c>
      <c r="BL26" s="92">
        <f>新业务利率假设!X25</f>
        <v>0</v>
      </c>
      <c r="BM26" s="92">
        <f>新业务利率假设!Y25</f>
        <v>0</v>
      </c>
      <c r="BN26" s="92">
        <f>新业务利率假设!Z25</f>
        <v>0</v>
      </c>
      <c r="BO26" s="92">
        <f>新业务利率假设!AA25</f>
        <v>0</v>
      </c>
      <c r="BP26" s="92">
        <f>新业务利率假设!AB25</f>
        <v>0</v>
      </c>
      <c r="BQ26" s="92">
        <f>新业务利率假设!AC25</f>
        <v>0</v>
      </c>
      <c r="BR26" s="92">
        <f>新业务利率假设!AD25</f>
        <v>0</v>
      </c>
      <c r="BS26" s="92">
        <f>新业务利率假设!AE25</f>
        <v>0</v>
      </c>
      <c r="BT26" s="92">
        <f>新业务利率假设!AF25</f>
        <v>0</v>
      </c>
      <c r="BU26" s="92">
        <f>新业务利率假设!AG25</f>
        <v>0</v>
      </c>
      <c r="BV26" s="92">
        <f>新业务利率假设!AH25</f>
        <v>0</v>
      </c>
      <c r="BW26" s="92">
        <f>新业务利率假设!AI25</f>
        <v>0</v>
      </c>
      <c r="BX26" s="92">
        <f>新业务利率假设!AJ25</f>
        <v>0</v>
      </c>
      <c r="BY26" s="92">
        <f>新业务利率假设!AK25</f>
        <v>0</v>
      </c>
      <c r="BZ26" s="92">
        <f>新业务利率假设!AL25</f>
        <v>0</v>
      </c>
      <c r="CA26" s="92">
        <f>新业务利率假设!AM25</f>
        <v>0</v>
      </c>
      <c r="CB26" s="92">
        <f>新业务利率假设!AN25</f>
        <v>0</v>
      </c>
      <c r="CC26" s="92">
        <f>新业务利率假设!AO25</f>
        <v>0</v>
      </c>
      <c r="CD26" s="92">
        <f>新业务利率假设!AP25</f>
        <v>0</v>
      </c>
      <c r="CF26" s="92">
        <f>B26*AQ26/100/12*0.5</f>
        <v>2.5688436409879523</v>
      </c>
      <c r="CG26" s="92">
        <f>C26*AR26/100/12*0.5+SUMPRODUCT($B26:B26,$AQ26:AQ26)/100/12</f>
        <v>4.8178718487565293</v>
      </c>
      <c r="CH26" s="92">
        <f>D26*AS26/100/12*0.5+SUMPRODUCT($B26:C26,$AQ26:AR26)/100/12</f>
        <v>4.452785778334837</v>
      </c>
      <c r="CI26" s="92">
        <f>E26*AT26/100/12*0.5+SUMPRODUCT($B26:D26,$AQ26:AS26)/100/12</f>
        <v>4.2914824196325201</v>
      </c>
      <c r="CJ26" s="92">
        <f>F26*AU26/100/12*0.5+SUMPRODUCT($B26:E26,$AQ26:AT26)/100/12</f>
        <v>4.2013365080618241</v>
      </c>
      <c r="CK26" s="92">
        <f>G26*AV26/100/12*0.5+SUMPRODUCT($B26:F26,$AQ26:AU26)/100/12</f>
        <v>4.1851508942943569</v>
      </c>
      <c r="CL26" s="92">
        <f>H26*AW26/100/12*0.5+SUMPRODUCT($B26:G26,$AQ26:AV26)/100/12</f>
        <v>4.0686082844725844</v>
      </c>
      <c r="CM26" s="92">
        <f>I26*AX26/100/12*0.5+SUMPRODUCT($B26:H26,$AQ26:AW26)/100/12</f>
        <v>3.8220256186122414</v>
      </c>
      <c r="CN26" s="92">
        <f>J26*AY26/100/12*0.5+SUMPRODUCT($B26:I26,$AQ26:AX26)/100/12</f>
        <v>3.6868378893311133</v>
      </c>
      <c r="CO26" s="92">
        <f>K26*AZ26/100/12*0.5+SUMPRODUCT($B26:J26,$AQ26:AY26)/100/12</f>
        <v>3.5539678237338279</v>
      </c>
      <c r="CP26" s="92">
        <f>L26*BA26/100/12*0.5+SUMPRODUCT($B26:K26,$AQ26:AZ26)/100/12</f>
        <v>3.4188212934058702</v>
      </c>
      <c r="CQ26" s="92">
        <f>M26*BB26/100/12*0.5+SUMPRODUCT($B26:L26,$AQ26:BA26)/100/12</f>
        <v>3.4886547169313142</v>
      </c>
      <c r="CR26" s="92">
        <f>N26*BC26/100/12*0.5+SUMPRODUCT($B26:M26,$AQ26:BB26)/100/12</f>
        <v>3.242128220503071</v>
      </c>
      <c r="CS26" s="92">
        <f>O26*BD26/100/12*0.5+SUMPRODUCT($B26:N26,$AQ26:BC26)/100/12</f>
        <v>2.9604165862729244</v>
      </c>
      <c r="CT26" s="92">
        <f>P26*BE26/100/12*0.5+SUMPRODUCT($B26:O26,$AQ26:BD26)/100/12</f>
        <v>2.9604165862729244</v>
      </c>
      <c r="CU26" s="92">
        <f>Q26*BF26/100/12*0.5+SUMPRODUCT($B26:P26,$AQ26:BE26)/100/12</f>
        <v>2.9604165862729244</v>
      </c>
      <c r="CV26" s="92">
        <f>R26*BG26/100/12*0.5+SUMPRODUCT($B26:Q26,$AQ26:BF26)/100/12</f>
        <v>2.9604165862729244</v>
      </c>
      <c r="CW26" s="92">
        <f>S26*BH26/100/12*0.5+SUMPRODUCT($B26:R26,$AQ26:BG26)/100/12</f>
        <v>2.9604165862729244</v>
      </c>
      <c r="CX26" s="92">
        <f>T26*BI26/100/12*0.5+SUMPRODUCT($B26:S26,$AQ26:BH26)/100/12</f>
        <v>2.9604165862729244</v>
      </c>
      <c r="CY26" s="92">
        <f>U26*BJ26/100/12*0.5+SUMPRODUCT($B26:T26,$AQ26:BI26)/100/12</f>
        <v>2.9604165862729244</v>
      </c>
      <c r="CZ26" s="92">
        <f>V26*BK26/100/12*0.5+SUMPRODUCT($B26:U26,$AQ26:BJ26)/100/12</f>
        <v>2.9604165862729244</v>
      </c>
      <c r="DA26" s="92">
        <f>W26*BL26/100/12*0.5+SUMPRODUCT($B26:V26,$AQ26:BK26)/100/12</f>
        <v>2.9604165862729244</v>
      </c>
      <c r="DB26" s="92">
        <f>X26*BM26/100/12*0.5+SUMPRODUCT($B26:W26,$AQ26:BL26)/100/12</f>
        <v>2.9604165862729244</v>
      </c>
      <c r="DC26" s="92">
        <f>Y26*BN26/100/12*0.5+SUMPRODUCT($B26:X26,$AQ26:BM26)/100/12</f>
        <v>2.9604165862729244</v>
      </c>
      <c r="DD26" s="92">
        <f>Z26*BO26/100/12*0.5+SUMPRODUCT($B26:Y26,$AQ26:BN26)/100/12</f>
        <v>2.9604165862729244</v>
      </c>
      <c r="DE26" s="92">
        <f>AA26*BP26/100/12*0.5+SUMPRODUCT($B26:Z26,$AQ26:BO26)/100/12</f>
        <v>2.9604165862729244</v>
      </c>
      <c r="DF26" s="92">
        <f>AB26*BQ26/100/12*0.5+SUMPRODUCT($B26:AA26,$AQ26:BP26)/100/12</f>
        <v>2.9604165862729244</v>
      </c>
      <c r="DG26" s="92">
        <f>AC26*BR26/100/12*0.5+SUMPRODUCT($B26:AB26,$AQ26:BQ26)/100/12</f>
        <v>2.9604165862729244</v>
      </c>
      <c r="DH26" s="92">
        <f>AD26*BS26/100/12*0.5+SUMPRODUCT($B26:AC26,$AQ26:BR26)/100/12</f>
        <v>2.9604165862729244</v>
      </c>
      <c r="DI26" s="92">
        <f>AE26*BT26/100/12*0.5+SUMPRODUCT($B26:AD26,$AQ26:BS26)/100/12</f>
        <v>2.9604165862729244</v>
      </c>
      <c r="DJ26" s="92">
        <f>AF26*BU26/100/12*0.5+SUMPRODUCT($B26:AE26,$AQ26:BT26)/100/12</f>
        <v>2.9604165862729244</v>
      </c>
      <c r="DK26" s="92">
        <f>AG26*BV26/100/12*0.5+SUMPRODUCT($B26:AF26,$AQ26:BU26)/100/12</f>
        <v>2.9604165862729244</v>
      </c>
      <c r="DL26" s="92">
        <f>AH26*BW26/100/12*0.5+SUMPRODUCT($B26:AG26,$AQ26:BV26)/100/12</f>
        <v>2.9604165862729244</v>
      </c>
      <c r="DM26" s="92">
        <f>AI26*BX26/100/12*0.5+SUMPRODUCT($B26:AH26,$AQ26:BW26)/100/12</f>
        <v>2.9604165862729244</v>
      </c>
      <c r="DN26" s="92">
        <f>AJ26*BY26/100/12*0.5+SUMPRODUCT($B26:AI26,$AQ26:BX26)/100/12</f>
        <v>2.9604165862729244</v>
      </c>
      <c r="DO26" s="92">
        <f>AK26*BZ26/100/12*0.5+SUMPRODUCT($B26:AJ26,$AQ26:BY26)/100/12</f>
        <v>2.9604165862729244</v>
      </c>
      <c r="DP26" s="92">
        <f>AL26*CA26/100/12*0.5+SUMPRODUCT($B26:AK26,$AQ26:BZ26)/100/12</f>
        <v>2.9604165862729244</v>
      </c>
      <c r="DQ26" s="92">
        <f>AM26*CB26/100/12*0.5+SUMPRODUCT($B26:AL26,$AQ26:CA26)/100/12</f>
        <v>2.9604165862729244</v>
      </c>
      <c r="DR26" s="92">
        <f>AN26*CC26/100/12*0.5+SUMPRODUCT($B26:AM26,$AQ26:CB26)/100/12</f>
        <v>2.9604165862729244</v>
      </c>
      <c r="DS26" s="92">
        <f>AO26*CD26/100/12*0.5+SUMPRODUCT($B26:AN26,$AQ26:CC26)/100/12</f>
        <v>2.9604165862729244</v>
      </c>
    </row>
    <row r="27" spans="1:123" ht="16.5">
      <c r="A27" s="54" t="str">
        <f>存量业务到期结构!B26</f>
        <v>买入返售贷款</v>
      </c>
      <c r="B27" s="92">
        <f>基本优化结果!C26</f>
        <v>0</v>
      </c>
      <c r="C27" s="92">
        <f>基本优化结果!D26</f>
        <v>0</v>
      </c>
      <c r="D27" s="92">
        <f>基本优化结果!E26</f>
        <v>0</v>
      </c>
      <c r="E27" s="92">
        <f>基本优化结果!F26</f>
        <v>0</v>
      </c>
      <c r="F27" s="92">
        <f>基本优化结果!G26</f>
        <v>0</v>
      </c>
      <c r="G27" s="92">
        <f>基本优化结果!H26</f>
        <v>0</v>
      </c>
      <c r="H27" s="92">
        <f>基本优化结果!I26</f>
        <v>0</v>
      </c>
      <c r="I27" s="92">
        <f>基本优化结果!J26</f>
        <v>0</v>
      </c>
      <c r="J27" s="92">
        <f>基本优化结果!K26</f>
        <v>0</v>
      </c>
      <c r="K27" s="92">
        <f>基本优化结果!L26</f>
        <v>0</v>
      </c>
      <c r="L27" s="92">
        <f>基本优化结果!M26</f>
        <v>0</v>
      </c>
      <c r="M27" s="92">
        <f>基本优化结果!N26</f>
        <v>0</v>
      </c>
      <c r="N27" s="92">
        <f>基本优化结果!O26</f>
        <v>0</v>
      </c>
      <c r="O27" s="92">
        <f>基本优化结果!P26</f>
        <v>0</v>
      </c>
      <c r="P27" s="92">
        <f>基本优化结果!Q26</f>
        <v>0</v>
      </c>
      <c r="Q27" s="92">
        <f>基本优化结果!R26</f>
        <v>0</v>
      </c>
      <c r="R27" s="92">
        <f>基本优化结果!S26</f>
        <v>0</v>
      </c>
      <c r="S27" s="92">
        <f>基本优化结果!T26</f>
        <v>0</v>
      </c>
      <c r="T27" s="92">
        <f>基本优化结果!U26</f>
        <v>0</v>
      </c>
      <c r="U27" s="92">
        <f>基本优化结果!V26</f>
        <v>0</v>
      </c>
      <c r="V27" s="92">
        <f>基本优化结果!W26</f>
        <v>0</v>
      </c>
      <c r="W27" s="92">
        <f>基本优化结果!X26</f>
        <v>0</v>
      </c>
      <c r="X27" s="92">
        <f>基本优化结果!Y26</f>
        <v>0</v>
      </c>
      <c r="Y27" s="92">
        <f>基本优化结果!Z26</f>
        <v>0</v>
      </c>
      <c r="Z27" s="92">
        <f>基本优化结果!AA26</f>
        <v>0</v>
      </c>
      <c r="AA27" s="92">
        <f>基本优化结果!AB26</f>
        <v>0</v>
      </c>
      <c r="AB27" s="92">
        <f>基本优化结果!AC26</f>
        <v>0</v>
      </c>
      <c r="AC27" s="92">
        <f>基本优化结果!AD26</f>
        <v>0</v>
      </c>
      <c r="AD27" s="92">
        <f>基本优化结果!AE26</f>
        <v>0</v>
      </c>
      <c r="AE27" s="92">
        <f>基本优化结果!AF26</f>
        <v>0</v>
      </c>
      <c r="AF27" s="92">
        <f>基本优化结果!AG26</f>
        <v>0</v>
      </c>
      <c r="AG27" s="92">
        <f>基本优化结果!AH26</f>
        <v>0</v>
      </c>
      <c r="AH27" s="92">
        <f>基本优化结果!AI26</f>
        <v>0</v>
      </c>
      <c r="AI27" s="92">
        <f>基本优化结果!AJ26</f>
        <v>0</v>
      </c>
      <c r="AJ27" s="92">
        <f>基本优化结果!AK26</f>
        <v>0</v>
      </c>
      <c r="AK27" s="92">
        <f>基本优化结果!AL26</f>
        <v>0</v>
      </c>
      <c r="AL27" s="92">
        <f>基本优化结果!AM26</f>
        <v>0</v>
      </c>
      <c r="AM27" s="92">
        <f>基本优化结果!AN26</f>
        <v>0</v>
      </c>
      <c r="AN27" s="92">
        <f>基本优化结果!AO26</f>
        <v>0</v>
      </c>
      <c r="AO27" s="92">
        <f>基本优化结果!AP26</f>
        <v>0</v>
      </c>
      <c r="AQ27" s="92">
        <f>新业务利率假设!C26</f>
        <v>0</v>
      </c>
      <c r="AR27" s="92">
        <f>新业务利率假设!D26</f>
        <v>0</v>
      </c>
      <c r="AS27" s="92">
        <f>新业务利率假设!E26</f>
        <v>0</v>
      </c>
      <c r="AT27" s="92">
        <f>新业务利率假设!F26</f>
        <v>0</v>
      </c>
      <c r="AU27" s="92">
        <f>新业务利率假设!G26</f>
        <v>0</v>
      </c>
      <c r="AV27" s="92">
        <f>新业务利率假设!H26</f>
        <v>0</v>
      </c>
      <c r="AW27" s="92">
        <f>新业务利率假设!I26</f>
        <v>0</v>
      </c>
      <c r="AX27" s="92">
        <f>新业务利率假设!J26</f>
        <v>0</v>
      </c>
      <c r="AY27" s="92">
        <f>新业务利率假设!K26</f>
        <v>0</v>
      </c>
      <c r="AZ27" s="92">
        <f>新业务利率假设!L26</f>
        <v>0</v>
      </c>
      <c r="BA27" s="92">
        <f>新业务利率假设!M26</f>
        <v>0</v>
      </c>
      <c r="BB27" s="92">
        <f>新业务利率假设!N26</f>
        <v>0</v>
      </c>
      <c r="BC27" s="92">
        <f>新业务利率假设!O26</f>
        <v>0</v>
      </c>
      <c r="BD27" s="92">
        <f>新业务利率假设!P26</f>
        <v>0</v>
      </c>
      <c r="BE27" s="92">
        <f>新业务利率假设!Q26</f>
        <v>0</v>
      </c>
      <c r="BF27" s="92">
        <f>新业务利率假设!R26</f>
        <v>0</v>
      </c>
      <c r="BG27" s="92">
        <f>新业务利率假设!S26</f>
        <v>0</v>
      </c>
      <c r="BH27" s="92">
        <f>新业务利率假设!T26</f>
        <v>0</v>
      </c>
      <c r="BI27" s="92">
        <f>新业务利率假设!U26</f>
        <v>0</v>
      </c>
      <c r="BJ27" s="92">
        <f>新业务利率假设!V26</f>
        <v>0</v>
      </c>
      <c r="BK27" s="92">
        <f>新业务利率假设!W26</f>
        <v>0</v>
      </c>
      <c r="BL27" s="92">
        <f>新业务利率假设!X26</f>
        <v>0</v>
      </c>
      <c r="BM27" s="92">
        <f>新业务利率假设!Y26</f>
        <v>0</v>
      </c>
      <c r="BN27" s="92">
        <f>新业务利率假设!Z26</f>
        <v>0</v>
      </c>
      <c r="BO27" s="92">
        <f>新业务利率假设!AA26</f>
        <v>0</v>
      </c>
      <c r="BP27" s="92">
        <f>新业务利率假设!AB26</f>
        <v>0</v>
      </c>
      <c r="BQ27" s="92">
        <f>新业务利率假设!AC26</f>
        <v>0</v>
      </c>
      <c r="BR27" s="92">
        <f>新业务利率假设!AD26</f>
        <v>0</v>
      </c>
      <c r="BS27" s="92">
        <f>新业务利率假设!AE26</f>
        <v>0</v>
      </c>
      <c r="BT27" s="92">
        <f>新业务利率假设!AF26</f>
        <v>0</v>
      </c>
      <c r="BU27" s="92">
        <f>新业务利率假设!AG26</f>
        <v>0</v>
      </c>
      <c r="BV27" s="92">
        <f>新业务利率假设!AH26</f>
        <v>0</v>
      </c>
      <c r="BW27" s="92">
        <f>新业务利率假设!AI26</f>
        <v>0</v>
      </c>
      <c r="BX27" s="92">
        <f>新业务利率假设!AJ26</f>
        <v>0</v>
      </c>
      <c r="BY27" s="92">
        <f>新业务利率假设!AK26</f>
        <v>0</v>
      </c>
      <c r="BZ27" s="92">
        <f>新业务利率假设!AL26</f>
        <v>0</v>
      </c>
      <c r="CA27" s="92">
        <f>新业务利率假设!AM26</f>
        <v>0</v>
      </c>
      <c r="CB27" s="92">
        <f>新业务利率假设!AN26</f>
        <v>0</v>
      </c>
      <c r="CC27" s="92">
        <f>新业务利率假设!AO26</f>
        <v>0</v>
      </c>
      <c r="CD27" s="92">
        <f>新业务利率假设!AP26</f>
        <v>0</v>
      </c>
      <c r="CF27" s="92">
        <f>B27*AQ27/100/12*0.5</f>
        <v>0</v>
      </c>
      <c r="CG27" s="92">
        <f>C27*AR27/100/12*0.5+SUMPRODUCT($B27:B27,$AQ27:AQ27)/100/12</f>
        <v>0</v>
      </c>
      <c r="CH27" s="92">
        <f>D27*AS27/100/12*0.5+SUMPRODUCT($B27:C27,$AQ27:AR27)/100/12</f>
        <v>0</v>
      </c>
      <c r="CI27" s="92">
        <f>E27*AT27/100/12*0.5+SUMPRODUCT($B27:D27,$AQ27:AS27)/100/12</f>
        <v>0</v>
      </c>
      <c r="CJ27" s="92">
        <f>F27*AU27/100/12*0.5+SUMPRODUCT($B27:E27,$AQ27:AT27)/100/12</f>
        <v>0</v>
      </c>
      <c r="CK27" s="92">
        <f>G27*AV27/100/12*0.5+SUMPRODUCT($B27:F27,$AQ27:AU27)/100/12</f>
        <v>0</v>
      </c>
      <c r="CL27" s="92">
        <f>H27*AW27/100/12*0.5+SUMPRODUCT($B27:G27,$AQ27:AV27)/100/12</f>
        <v>0</v>
      </c>
      <c r="CM27" s="92">
        <f>I27*AX27/100/12*0.5+SUMPRODUCT($B27:H27,$AQ27:AW27)/100/12</f>
        <v>0</v>
      </c>
      <c r="CN27" s="92">
        <f>J27*AY27/100/12*0.5+SUMPRODUCT($B27:I27,$AQ27:AX27)/100/12</f>
        <v>0</v>
      </c>
      <c r="CO27" s="92">
        <f>K27*AZ27/100/12*0.5+SUMPRODUCT($B27:J27,$AQ27:AY27)/100/12</f>
        <v>0</v>
      </c>
      <c r="CP27" s="92">
        <f>L27*BA27/100/12*0.5+SUMPRODUCT($B27:K27,$AQ27:AZ27)/100/12</f>
        <v>0</v>
      </c>
      <c r="CQ27" s="92">
        <f>M27*BB27/100/12*0.5+SUMPRODUCT($B27:L27,$AQ27:BA27)/100/12</f>
        <v>0</v>
      </c>
      <c r="CR27" s="92">
        <f>N27*BC27/100/12*0.5+SUMPRODUCT($B27:M27,$AQ27:BB27)/100/12</f>
        <v>0</v>
      </c>
      <c r="CS27" s="92">
        <f>O27*BD27/100/12*0.5+SUMPRODUCT($B27:N27,$AQ27:BC27)/100/12</f>
        <v>0</v>
      </c>
      <c r="CT27" s="92">
        <f>P27*BE27/100/12*0.5+SUMPRODUCT($B27:O27,$AQ27:BD27)/100/12</f>
        <v>0</v>
      </c>
      <c r="CU27" s="92">
        <f>Q27*BF27/100/12*0.5+SUMPRODUCT($B27:P27,$AQ27:BE27)/100/12</f>
        <v>0</v>
      </c>
      <c r="CV27" s="92">
        <f>R27*BG27/100/12*0.5+SUMPRODUCT($B27:Q27,$AQ27:BF27)/100/12</f>
        <v>0</v>
      </c>
      <c r="CW27" s="92">
        <f>S27*BH27/100/12*0.5+SUMPRODUCT($B27:R27,$AQ27:BG27)/100/12</f>
        <v>0</v>
      </c>
      <c r="CX27" s="92">
        <f>T27*BI27/100/12*0.5+SUMPRODUCT($B27:S27,$AQ27:BH27)/100/12</f>
        <v>0</v>
      </c>
      <c r="CY27" s="92">
        <f>U27*BJ27/100/12*0.5+SUMPRODUCT($B27:T27,$AQ27:BI27)/100/12</f>
        <v>0</v>
      </c>
      <c r="CZ27" s="92">
        <f>V27*BK27/100/12*0.5+SUMPRODUCT($B27:U27,$AQ27:BJ27)/100/12</f>
        <v>0</v>
      </c>
      <c r="DA27" s="92">
        <f>W27*BL27/100/12*0.5+SUMPRODUCT($B27:V27,$AQ27:BK27)/100/12</f>
        <v>0</v>
      </c>
      <c r="DB27" s="92">
        <f>X27*BM27/100/12*0.5+SUMPRODUCT($B27:W27,$AQ27:BL27)/100/12</f>
        <v>0</v>
      </c>
      <c r="DC27" s="92">
        <f>Y27*BN27/100/12*0.5+SUMPRODUCT($B27:X27,$AQ27:BM27)/100/12</f>
        <v>0</v>
      </c>
      <c r="DD27" s="92">
        <f>Z27*BO27/100/12*0.5+SUMPRODUCT($B27:Y27,$AQ27:BN27)/100/12</f>
        <v>0</v>
      </c>
      <c r="DE27" s="92">
        <f>AA27*BP27/100/12*0.5+SUMPRODUCT($B27:Z27,$AQ27:BO27)/100/12</f>
        <v>0</v>
      </c>
      <c r="DF27" s="92">
        <f>AB27*BQ27/100/12*0.5+SUMPRODUCT($B27:AA27,$AQ27:BP27)/100/12</f>
        <v>0</v>
      </c>
      <c r="DG27" s="92">
        <f>AC27*BR27/100/12*0.5+SUMPRODUCT($B27:AB27,$AQ27:BQ27)/100/12</f>
        <v>0</v>
      </c>
      <c r="DH27" s="92">
        <f>AD27*BS27/100/12*0.5+SUMPRODUCT($B27:AC27,$AQ27:BR27)/100/12</f>
        <v>0</v>
      </c>
      <c r="DI27" s="92">
        <f>AE27*BT27/100/12*0.5+SUMPRODUCT($B27:AD27,$AQ27:BS27)/100/12</f>
        <v>0</v>
      </c>
      <c r="DJ27" s="92">
        <f>AF27*BU27/100/12*0.5+SUMPRODUCT($B27:AE27,$AQ27:BT27)/100/12</f>
        <v>0</v>
      </c>
      <c r="DK27" s="92">
        <f>AG27*BV27/100/12*0.5+SUMPRODUCT($B27:AF27,$AQ27:BU27)/100/12</f>
        <v>0</v>
      </c>
      <c r="DL27" s="92">
        <f>AH27*BW27/100/12*0.5+SUMPRODUCT($B27:AG27,$AQ27:BV27)/100/12</f>
        <v>0</v>
      </c>
      <c r="DM27" s="92">
        <f>AI27*BX27/100/12*0.5+SUMPRODUCT($B27:AH27,$AQ27:BW27)/100/12</f>
        <v>0</v>
      </c>
      <c r="DN27" s="92">
        <f>AJ27*BY27/100/12*0.5+SUMPRODUCT($B27:AI27,$AQ27:BX27)/100/12</f>
        <v>0</v>
      </c>
      <c r="DO27" s="92">
        <f>AK27*BZ27/100/12*0.5+SUMPRODUCT($B27:AJ27,$AQ27:BY27)/100/12</f>
        <v>0</v>
      </c>
      <c r="DP27" s="92">
        <f>AL27*CA27/100/12*0.5+SUMPRODUCT($B27:AK27,$AQ27:BZ27)/100/12</f>
        <v>0</v>
      </c>
      <c r="DQ27" s="92">
        <f>AM27*CB27/100/12*0.5+SUMPRODUCT($B27:AL27,$AQ27:CA27)/100/12</f>
        <v>0</v>
      </c>
      <c r="DR27" s="92">
        <f>AN27*CC27/100/12*0.5+SUMPRODUCT($B27:AM27,$AQ27:CB27)/100/12</f>
        <v>0</v>
      </c>
      <c r="DS27" s="92">
        <f>AO27*CD27/100/12*0.5+SUMPRODUCT($B27:AN27,$AQ27:CC27)/100/12</f>
        <v>0</v>
      </c>
    </row>
    <row r="28" spans="1:123" ht="16.5">
      <c r="A28" s="54" t="str">
        <f>存量业务到期结构!B27</f>
        <v>买入返售票据</v>
      </c>
      <c r="B28" s="92">
        <f>基本优化结果!C27</f>
        <v>43.507377406819998</v>
      </c>
      <c r="C28" s="92">
        <f>基本优化结果!D27</f>
        <v>46.129024999999999</v>
      </c>
      <c r="D28" s="92">
        <f>基本优化结果!E27</f>
        <v>-1.7937280481364</v>
      </c>
      <c r="E28" s="92">
        <f>基本优化结果!F27</f>
        <v>-1.75785348717367</v>
      </c>
      <c r="F28" s="92">
        <f>基本优化结果!G27</f>
        <v>1.7226964174302</v>
      </c>
      <c r="G28" s="92">
        <f>基本优化结果!H27</f>
        <v>1.7571503457788</v>
      </c>
      <c r="H28" s="92">
        <f>基本优化结果!I27</f>
        <v>1.7922933526943801</v>
      </c>
      <c r="I28" s="92">
        <f>基本优化结果!J27</f>
        <v>-1.82813921974827</v>
      </c>
      <c r="J28" s="92">
        <f>基本优化结果!K27</f>
        <v>1.7915763727926837</v>
      </c>
      <c r="K28" s="92">
        <f>基本优化结果!L27</f>
        <v>-1.8274079628091502</v>
      </c>
      <c r="L28" s="92">
        <f>基本优化结果!M27</f>
        <v>1.7908598035529699</v>
      </c>
      <c r="M28" s="92">
        <f>基本优化结果!N27</f>
        <v>1.8266766662907576</v>
      </c>
      <c r="N28" s="92">
        <f>基本优化结果!O27</f>
        <v>-1.7583776830166986</v>
      </c>
      <c r="O28" s="92">
        <f>基本优化结果!P27</f>
        <v>0</v>
      </c>
      <c r="P28" s="92">
        <f>基本优化结果!Q27</f>
        <v>0</v>
      </c>
      <c r="Q28" s="92">
        <f>基本优化结果!R27</f>
        <v>0</v>
      </c>
      <c r="R28" s="92">
        <f>基本优化结果!S27</f>
        <v>0</v>
      </c>
      <c r="S28" s="92">
        <f>基本优化结果!T27</f>
        <v>0</v>
      </c>
      <c r="T28" s="92">
        <f>基本优化结果!U27</f>
        <v>0</v>
      </c>
      <c r="U28" s="92">
        <f>基本优化结果!V27</f>
        <v>0</v>
      </c>
      <c r="V28" s="92">
        <f>基本优化结果!W27</f>
        <v>0</v>
      </c>
      <c r="W28" s="92">
        <f>基本优化结果!X27</f>
        <v>0</v>
      </c>
      <c r="X28" s="92">
        <f>基本优化结果!Y27</f>
        <v>0</v>
      </c>
      <c r="Y28" s="92">
        <f>基本优化结果!Z27</f>
        <v>0</v>
      </c>
      <c r="Z28" s="92">
        <f>基本优化结果!AA27</f>
        <v>0</v>
      </c>
      <c r="AA28" s="92">
        <f>基本优化结果!AB27</f>
        <v>0</v>
      </c>
      <c r="AB28" s="92">
        <f>基本优化结果!AC27</f>
        <v>0</v>
      </c>
      <c r="AC28" s="92">
        <f>基本优化结果!AD27</f>
        <v>0</v>
      </c>
      <c r="AD28" s="92">
        <f>基本优化结果!AE27</f>
        <v>0</v>
      </c>
      <c r="AE28" s="92">
        <f>基本优化结果!AF27</f>
        <v>0</v>
      </c>
      <c r="AF28" s="92">
        <f>基本优化结果!AG27</f>
        <v>0</v>
      </c>
      <c r="AG28" s="92">
        <f>基本优化结果!AH27</f>
        <v>0</v>
      </c>
      <c r="AH28" s="92">
        <f>基本优化结果!AI27</f>
        <v>0</v>
      </c>
      <c r="AI28" s="92">
        <f>基本优化结果!AJ27</f>
        <v>0</v>
      </c>
      <c r="AJ28" s="92">
        <f>基本优化结果!AK27</f>
        <v>0</v>
      </c>
      <c r="AK28" s="92">
        <f>基本优化结果!AL27</f>
        <v>0</v>
      </c>
      <c r="AL28" s="92">
        <f>基本优化结果!AM27</f>
        <v>0</v>
      </c>
      <c r="AM28" s="92">
        <f>基本优化结果!AN27</f>
        <v>0</v>
      </c>
      <c r="AN28" s="92">
        <f>基本优化结果!AO27</f>
        <v>0</v>
      </c>
      <c r="AO28" s="92">
        <f>基本优化结果!AP27</f>
        <v>0</v>
      </c>
      <c r="AQ28" s="92">
        <f>新业务利率假设!C27</f>
        <v>2.9000000000000004</v>
      </c>
      <c r="AR28" s="92">
        <f>新业务利率假设!D27</f>
        <v>2.9000000000000004</v>
      </c>
      <c r="AS28" s="92">
        <f>新业务利率假设!E27</f>
        <v>2.9000000000000004</v>
      </c>
      <c r="AT28" s="92">
        <f>新业务利率假设!F27</f>
        <v>2.9000000000000004</v>
      </c>
      <c r="AU28" s="92">
        <f>新业务利率假设!G27</f>
        <v>2.9000000000000004</v>
      </c>
      <c r="AV28" s="92">
        <f>新业务利率假设!H27</f>
        <v>2.9000000000000004</v>
      </c>
      <c r="AW28" s="92">
        <f>新业务利率假设!I27</f>
        <v>2.9000000000000004</v>
      </c>
      <c r="AX28" s="92">
        <f>新业务利率假设!J27</f>
        <v>2.9000000000000004</v>
      </c>
      <c r="AY28" s="92">
        <f>新业务利率假设!K27</f>
        <v>2.9000000000000004</v>
      </c>
      <c r="AZ28" s="92">
        <f>新业务利率假设!L27</f>
        <v>2.9000000000000004</v>
      </c>
      <c r="BA28" s="92">
        <f>新业务利率假设!M27</f>
        <v>2.9000000000000004</v>
      </c>
      <c r="BB28" s="92">
        <f>新业务利率假设!N27</f>
        <v>2.9000000000000004</v>
      </c>
      <c r="BC28" s="92">
        <f>新业务利率假设!O27</f>
        <v>2.9000000000000004</v>
      </c>
      <c r="BD28" s="92">
        <f>新业务利率假设!P27</f>
        <v>0</v>
      </c>
      <c r="BE28" s="92">
        <f>新业务利率假设!Q27</f>
        <v>0</v>
      </c>
      <c r="BF28" s="92">
        <f>新业务利率假设!R27</f>
        <v>0</v>
      </c>
      <c r="BG28" s="92">
        <f>新业务利率假设!S27</f>
        <v>0</v>
      </c>
      <c r="BH28" s="92">
        <f>新业务利率假设!T27</f>
        <v>0</v>
      </c>
      <c r="BI28" s="92">
        <f>新业务利率假设!U27</f>
        <v>0</v>
      </c>
      <c r="BJ28" s="92">
        <f>新业务利率假设!V27</f>
        <v>0</v>
      </c>
      <c r="BK28" s="92">
        <f>新业务利率假设!W27</f>
        <v>0</v>
      </c>
      <c r="BL28" s="92">
        <f>新业务利率假设!X27</f>
        <v>0</v>
      </c>
      <c r="BM28" s="92">
        <f>新业务利率假设!Y27</f>
        <v>0</v>
      </c>
      <c r="BN28" s="92">
        <f>新业务利率假设!Z27</f>
        <v>0</v>
      </c>
      <c r="BO28" s="92">
        <f>新业务利率假设!AA27</f>
        <v>0</v>
      </c>
      <c r="BP28" s="92">
        <f>新业务利率假设!AB27</f>
        <v>0</v>
      </c>
      <c r="BQ28" s="92">
        <f>新业务利率假设!AC27</f>
        <v>0</v>
      </c>
      <c r="BR28" s="92">
        <f>新业务利率假设!AD27</f>
        <v>0</v>
      </c>
      <c r="BS28" s="92">
        <f>新业务利率假设!AE27</f>
        <v>0</v>
      </c>
      <c r="BT28" s="92">
        <f>新业务利率假设!AF27</f>
        <v>0</v>
      </c>
      <c r="BU28" s="92">
        <f>新业务利率假设!AG27</f>
        <v>0</v>
      </c>
      <c r="BV28" s="92">
        <f>新业务利率假设!AH27</f>
        <v>0</v>
      </c>
      <c r="BW28" s="92">
        <f>新业务利率假设!AI27</f>
        <v>0</v>
      </c>
      <c r="BX28" s="92">
        <f>新业务利率假设!AJ27</f>
        <v>0</v>
      </c>
      <c r="BY28" s="92">
        <f>新业务利率假设!AK27</f>
        <v>0</v>
      </c>
      <c r="BZ28" s="92">
        <f>新业务利率假设!AL27</f>
        <v>0</v>
      </c>
      <c r="CA28" s="92">
        <f>新业务利率假设!AM27</f>
        <v>0</v>
      </c>
      <c r="CB28" s="92">
        <f>新业务利率假设!AN27</f>
        <v>0</v>
      </c>
      <c r="CC28" s="92">
        <f>新业务利率假设!AO27</f>
        <v>0</v>
      </c>
      <c r="CD28" s="92">
        <f>新业务利率假设!AP27</f>
        <v>0</v>
      </c>
      <c r="CF28" s="92">
        <f>B28*AQ28/100/12*0.5</f>
        <v>5.2571414366574171E-2</v>
      </c>
      <c r="CG28" s="92">
        <f>C28*AR28/100/12*0.5+SUMPRODUCT($B28:B28,$AQ28:AQ28)/100/12</f>
        <v>0.16088206727481502</v>
      </c>
      <c r="CH28" s="92">
        <f>D28*AS28/100/12*0.5+SUMPRODUCT($B28:C28,$AQ28:AR28)/100/12</f>
        <v>0.21445388442498359</v>
      </c>
      <c r="CI28" s="92">
        <f>E28*AT28/100/12*0.5+SUMPRODUCT($B28:D28,$AQ28:AS28)/100/12</f>
        <v>0.21016239006981724</v>
      </c>
      <c r="CJ28" s="92">
        <f>F28*AU28/100/12*0.5+SUMPRODUCT($B28:E28,$AQ28:AT28)/100/12</f>
        <v>0.21011990861054386</v>
      </c>
      <c r="CK28" s="92">
        <f>G28*AV28/100/12*0.5+SUMPRODUCT($B28:F28,$AQ28:AU28)/100/12</f>
        <v>0.21432472344942141</v>
      </c>
      <c r="CL28" s="92">
        <f>H28*AW28/100/12*0.5+SUMPRODUCT($B28:G28,$AQ28:AV28)/100/12</f>
        <v>0.21861363458507649</v>
      </c>
      <c r="CM28" s="92">
        <f>I28*AX28/100/12*0.5+SUMPRODUCT($B28:H28,$AQ28:AW28)/100/12</f>
        <v>0.21857032082905303</v>
      </c>
      <c r="CN28" s="92">
        <f>J28*AY28/100/12*0.5+SUMPRODUCT($B28:I28,$AQ28:AX28)/100/12</f>
        <v>0.21852614072231502</v>
      </c>
      <c r="CO28" s="92">
        <f>K28*AZ28/100/12*0.5+SUMPRODUCT($B28:J28,$AQ28:AY28)/100/12</f>
        <v>0.2184828442177118</v>
      </c>
      <c r="CP28" s="92">
        <f>L28*BA28/100/12*0.5+SUMPRODUCT($B28:K28,$AQ28:AZ28)/100/12</f>
        <v>0.21843868185861059</v>
      </c>
      <c r="CQ28" s="92">
        <f>M28*BB28/100/12*0.5+SUMPRODUCT($B28:L28,$AQ28:BA28)/100/12</f>
        <v>0.22280987175967173</v>
      </c>
      <c r="CR28" s="92">
        <f>N28*BC28/100/12*0.5+SUMPRODUCT($B28:M28,$AQ28:BB28)/100/12</f>
        <v>0.22289239969779456</v>
      </c>
      <c r="CS28" s="92">
        <f>O28*BD28/100/12*0.5+SUMPRODUCT($B28:N28,$AQ28:BC28)/100/12</f>
        <v>0.22076769333081606</v>
      </c>
      <c r="CT28" s="92">
        <f>P28*BE28/100/12*0.5+SUMPRODUCT($B28:O28,$AQ28:BD28)/100/12</f>
        <v>0.22076769333081606</v>
      </c>
      <c r="CU28" s="92">
        <f>Q28*BF28/100/12*0.5+SUMPRODUCT($B28:P28,$AQ28:BE28)/100/12</f>
        <v>0.22076769333081606</v>
      </c>
      <c r="CV28" s="92">
        <f>R28*BG28/100/12*0.5+SUMPRODUCT($B28:Q28,$AQ28:BF28)/100/12</f>
        <v>0.22076769333081606</v>
      </c>
      <c r="CW28" s="92">
        <f>S28*BH28/100/12*0.5+SUMPRODUCT($B28:R28,$AQ28:BG28)/100/12</f>
        <v>0.22076769333081606</v>
      </c>
      <c r="CX28" s="92">
        <f>T28*BI28/100/12*0.5+SUMPRODUCT($B28:S28,$AQ28:BH28)/100/12</f>
        <v>0.22076769333081606</v>
      </c>
      <c r="CY28" s="92">
        <f>U28*BJ28/100/12*0.5+SUMPRODUCT($B28:T28,$AQ28:BI28)/100/12</f>
        <v>0.22076769333081606</v>
      </c>
      <c r="CZ28" s="92">
        <f>V28*BK28/100/12*0.5+SUMPRODUCT($B28:U28,$AQ28:BJ28)/100/12</f>
        <v>0.22076769333081606</v>
      </c>
      <c r="DA28" s="92">
        <f>W28*BL28/100/12*0.5+SUMPRODUCT($B28:V28,$AQ28:BK28)/100/12</f>
        <v>0.22076769333081606</v>
      </c>
      <c r="DB28" s="92">
        <f>X28*BM28/100/12*0.5+SUMPRODUCT($B28:W28,$AQ28:BL28)/100/12</f>
        <v>0.22076769333081606</v>
      </c>
      <c r="DC28" s="92">
        <f>Y28*BN28/100/12*0.5+SUMPRODUCT($B28:X28,$AQ28:BM28)/100/12</f>
        <v>0.22076769333081606</v>
      </c>
      <c r="DD28" s="92">
        <f>Z28*BO28/100/12*0.5+SUMPRODUCT($B28:Y28,$AQ28:BN28)/100/12</f>
        <v>0.22076769333081606</v>
      </c>
      <c r="DE28" s="92">
        <f>AA28*BP28/100/12*0.5+SUMPRODUCT($B28:Z28,$AQ28:BO28)/100/12</f>
        <v>0.22076769333081606</v>
      </c>
      <c r="DF28" s="92">
        <f>AB28*BQ28/100/12*0.5+SUMPRODUCT($B28:AA28,$AQ28:BP28)/100/12</f>
        <v>0.22076769333081606</v>
      </c>
      <c r="DG28" s="92">
        <f>AC28*BR28/100/12*0.5+SUMPRODUCT($B28:AB28,$AQ28:BQ28)/100/12</f>
        <v>0.22076769333081606</v>
      </c>
      <c r="DH28" s="92">
        <f>AD28*BS28/100/12*0.5+SUMPRODUCT($B28:AC28,$AQ28:BR28)/100/12</f>
        <v>0.22076769333081606</v>
      </c>
      <c r="DI28" s="92">
        <f>AE28*BT28/100/12*0.5+SUMPRODUCT($B28:AD28,$AQ28:BS28)/100/12</f>
        <v>0.22076769333081606</v>
      </c>
      <c r="DJ28" s="92">
        <f>AF28*BU28/100/12*0.5+SUMPRODUCT($B28:AE28,$AQ28:BT28)/100/12</f>
        <v>0.22076769333081606</v>
      </c>
      <c r="DK28" s="92">
        <f>AG28*BV28/100/12*0.5+SUMPRODUCT($B28:AF28,$AQ28:BU28)/100/12</f>
        <v>0.22076769333081606</v>
      </c>
      <c r="DL28" s="92">
        <f>AH28*BW28/100/12*0.5+SUMPRODUCT($B28:AG28,$AQ28:BV28)/100/12</f>
        <v>0.22076769333081606</v>
      </c>
      <c r="DM28" s="92">
        <f>AI28*BX28/100/12*0.5+SUMPRODUCT($B28:AH28,$AQ28:BW28)/100/12</f>
        <v>0.22076769333081606</v>
      </c>
      <c r="DN28" s="92">
        <f>AJ28*BY28/100/12*0.5+SUMPRODUCT($B28:AI28,$AQ28:BX28)/100/12</f>
        <v>0.22076769333081606</v>
      </c>
      <c r="DO28" s="92">
        <f>AK28*BZ28/100/12*0.5+SUMPRODUCT($B28:AJ28,$AQ28:BY28)/100/12</f>
        <v>0.22076769333081606</v>
      </c>
      <c r="DP28" s="92">
        <f>AL28*CA28/100/12*0.5+SUMPRODUCT($B28:AK28,$AQ28:BZ28)/100/12</f>
        <v>0.22076769333081606</v>
      </c>
      <c r="DQ28" s="92">
        <f>AM28*CB28/100/12*0.5+SUMPRODUCT($B28:AL28,$AQ28:CA28)/100/12</f>
        <v>0.22076769333081606</v>
      </c>
      <c r="DR28" s="92">
        <f>AN28*CC28/100/12*0.5+SUMPRODUCT($B28:AM28,$AQ28:CB28)/100/12</f>
        <v>0.22076769333081606</v>
      </c>
      <c r="DS28" s="92">
        <f>AO28*CD28/100/12*0.5+SUMPRODUCT($B28:AN28,$AQ28:CC28)/100/12</f>
        <v>0.22076769333081606</v>
      </c>
    </row>
    <row r="29" spans="1:123" ht="16.5">
      <c r="A29" s="54" t="str">
        <f>存量业务到期结构!B28</f>
        <v>买入返售其他</v>
      </c>
      <c r="B29" s="92">
        <f>基本优化结果!C28</f>
        <v>1.9590000000000001</v>
      </c>
      <c r="C29" s="92">
        <f>基本优化结果!D28</f>
        <v>-4.018E-2</v>
      </c>
      <c r="D29" s="92">
        <f>基本优化结果!E28</f>
        <v>-3.9376399999999992E-2</v>
      </c>
      <c r="E29" s="92">
        <f>基本优化结果!F28</f>
        <v>-3.8588872000000003E-2</v>
      </c>
      <c r="F29" s="92">
        <f>基本优化结果!G28</f>
        <v>-3.781709456E-2</v>
      </c>
      <c r="G29" s="92">
        <f>基本优化结果!H28</f>
        <v>-3.7060752668799997E-2</v>
      </c>
      <c r="H29" s="92">
        <f>基本优化结果!I28</f>
        <v>3.6319537615423995E-2</v>
      </c>
      <c r="I29" s="92">
        <f>基本优化结果!J28</f>
        <v>-3.7045920522424933E-2</v>
      </c>
      <c r="J29" s="92">
        <f>基本优化结果!K28</f>
        <v>3.6304947396675211E-2</v>
      </c>
      <c r="K29" s="92">
        <f>基本优化结果!L28</f>
        <v>3.7031108905217498E-2</v>
      </c>
      <c r="L29" s="92">
        <f>基本优化结果!M28</f>
        <v>3.7771397750024749E-2</v>
      </c>
      <c r="M29" s="92">
        <f>基本优化结果!N28</f>
        <v>3.8526825705050033E-2</v>
      </c>
      <c r="N29" s="92">
        <f>基本优化结果!O28</f>
        <v>3.9297695552423302E-2</v>
      </c>
      <c r="O29" s="92">
        <f>基本优化结果!P28</f>
        <v>0</v>
      </c>
      <c r="P29" s="92">
        <f>基本优化结果!Q28</f>
        <v>0</v>
      </c>
      <c r="Q29" s="92">
        <f>基本优化结果!R28</f>
        <v>0</v>
      </c>
      <c r="R29" s="92">
        <f>基本优化结果!S28</f>
        <v>0</v>
      </c>
      <c r="S29" s="92">
        <f>基本优化结果!T28</f>
        <v>0</v>
      </c>
      <c r="T29" s="92">
        <f>基本优化结果!U28</f>
        <v>0</v>
      </c>
      <c r="U29" s="92">
        <f>基本优化结果!V28</f>
        <v>0</v>
      </c>
      <c r="V29" s="92">
        <f>基本优化结果!W28</f>
        <v>0</v>
      </c>
      <c r="W29" s="92">
        <f>基本优化结果!X28</f>
        <v>0</v>
      </c>
      <c r="X29" s="92">
        <f>基本优化结果!Y28</f>
        <v>0</v>
      </c>
      <c r="Y29" s="92">
        <f>基本优化结果!Z28</f>
        <v>0</v>
      </c>
      <c r="Z29" s="92">
        <f>基本优化结果!AA28</f>
        <v>0</v>
      </c>
      <c r="AA29" s="92">
        <f>基本优化结果!AB28</f>
        <v>0</v>
      </c>
      <c r="AB29" s="92">
        <f>基本优化结果!AC28</f>
        <v>0</v>
      </c>
      <c r="AC29" s="92">
        <f>基本优化结果!AD28</f>
        <v>0</v>
      </c>
      <c r="AD29" s="92">
        <f>基本优化结果!AE28</f>
        <v>0</v>
      </c>
      <c r="AE29" s="92">
        <f>基本优化结果!AF28</f>
        <v>0</v>
      </c>
      <c r="AF29" s="92">
        <f>基本优化结果!AG28</f>
        <v>0</v>
      </c>
      <c r="AG29" s="92">
        <f>基本优化结果!AH28</f>
        <v>0</v>
      </c>
      <c r="AH29" s="92">
        <f>基本优化结果!AI28</f>
        <v>0</v>
      </c>
      <c r="AI29" s="92">
        <f>基本优化结果!AJ28</f>
        <v>0</v>
      </c>
      <c r="AJ29" s="92">
        <f>基本优化结果!AK28</f>
        <v>0</v>
      </c>
      <c r="AK29" s="92">
        <f>基本优化结果!AL28</f>
        <v>0</v>
      </c>
      <c r="AL29" s="92">
        <f>基本优化结果!AM28</f>
        <v>0</v>
      </c>
      <c r="AM29" s="92">
        <f>基本优化结果!AN28</f>
        <v>0</v>
      </c>
      <c r="AN29" s="92">
        <f>基本优化结果!AO28</f>
        <v>0</v>
      </c>
      <c r="AO29" s="92">
        <f>基本优化结果!AP28</f>
        <v>0</v>
      </c>
      <c r="AQ29" s="92">
        <f>新业务利率假设!C28</f>
        <v>0</v>
      </c>
      <c r="AR29" s="92">
        <f>新业务利率假设!D28</f>
        <v>0</v>
      </c>
      <c r="AS29" s="92">
        <f>新业务利率假设!E28</f>
        <v>0</v>
      </c>
      <c r="AT29" s="92">
        <f>新业务利率假设!F28</f>
        <v>0</v>
      </c>
      <c r="AU29" s="92">
        <f>新业务利率假设!G28</f>
        <v>0</v>
      </c>
      <c r="AV29" s="92">
        <f>新业务利率假设!H28</f>
        <v>0</v>
      </c>
      <c r="AW29" s="92">
        <f>新业务利率假设!I28</f>
        <v>0</v>
      </c>
      <c r="AX29" s="92">
        <f>新业务利率假设!J28</f>
        <v>0</v>
      </c>
      <c r="AY29" s="92">
        <f>新业务利率假设!K28</f>
        <v>0</v>
      </c>
      <c r="AZ29" s="92">
        <f>新业务利率假设!L28</f>
        <v>0</v>
      </c>
      <c r="BA29" s="92">
        <f>新业务利率假设!M28</f>
        <v>0</v>
      </c>
      <c r="BB29" s="92">
        <f>新业务利率假设!N28</f>
        <v>0</v>
      </c>
      <c r="BC29" s="92">
        <f>新业务利率假设!O28</f>
        <v>0</v>
      </c>
      <c r="BD29" s="92">
        <f>新业务利率假设!P28</f>
        <v>0</v>
      </c>
      <c r="BE29" s="92">
        <f>新业务利率假设!Q28</f>
        <v>0</v>
      </c>
      <c r="BF29" s="92">
        <f>新业务利率假设!R28</f>
        <v>0</v>
      </c>
      <c r="BG29" s="92">
        <f>新业务利率假设!S28</f>
        <v>0</v>
      </c>
      <c r="BH29" s="92">
        <f>新业务利率假设!T28</f>
        <v>0</v>
      </c>
      <c r="BI29" s="92">
        <f>新业务利率假设!U28</f>
        <v>0</v>
      </c>
      <c r="BJ29" s="92">
        <f>新业务利率假设!V28</f>
        <v>0</v>
      </c>
      <c r="BK29" s="92">
        <f>新业务利率假设!W28</f>
        <v>0</v>
      </c>
      <c r="BL29" s="92">
        <f>新业务利率假设!X28</f>
        <v>0</v>
      </c>
      <c r="BM29" s="92">
        <f>新业务利率假设!Y28</f>
        <v>0</v>
      </c>
      <c r="BN29" s="92">
        <f>新业务利率假设!Z28</f>
        <v>0</v>
      </c>
      <c r="BO29" s="92">
        <f>新业务利率假设!AA28</f>
        <v>0</v>
      </c>
      <c r="BP29" s="92">
        <f>新业务利率假设!AB28</f>
        <v>0</v>
      </c>
      <c r="BQ29" s="92">
        <f>新业务利率假设!AC28</f>
        <v>0</v>
      </c>
      <c r="BR29" s="92">
        <f>新业务利率假设!AD28</f>
        <v>0</v>
      </c>
      <c r="BS29" s="92">
        <f>新业务利率假设!AE28</f>
        <v>0</v>
      </c>
      <c r="BT29" s="92">
        <f>新业务利率假设!AF28</f>
        <v>0</v>
      </c>
      <c r="BU29" s="92">
        <f>新业务利率假设!AG28</f>
        <v>0</v>
      </c>
      <c r="BV29" s="92">
        <f>新业务利率假设!AH28</f>
        <v>0</v>
      </c>
      <c r="BW29" s="92">
        <f>新业务利率假设!AI28</f>
        <v>0</v>
      </c>
      <c r="BX29" s="92">
        <f>新业务利率假设!AJ28</f>
        <v>0</v>
      </c>
      <c r="BY29" s="92">
        <f>新业务利率假设!AK28</f>
        <v>0</v>
      </c>
      <c r="BZ29" s="92">
        <f>新业务利率假设!AL28</f>
        <v>0</v>
      </c>
      <c r="CA29" s="92">
        <f>新业务利率假设!AM28</f>
        <v>0</v>
      </c>
      <c r="CB29" s="92">
        <f>新业务利率假设!AN28</f>
        <v>0</v>
      </c>
      <c r="CC29" s="92">
        <f>新业务利率假设!AO28</f>
        <v>0</v>
      </c>
      <c r="CD29" s="92">
        <f>新业务利率假设!AP28</f>
        <v>0</v>
      </c>
      <c r="CF29" s="92">
        <f>B29*AQ29/100/12*0.5</f>
        <v>0</v>
      </c>
      <c r="CG29" s="92">
        <f>C29*AR29/100/12*0.5+SUMPRODUCT($B29:B29,$AQ29:AQ29)/100/12</f>
        <v>0</v>
      </c>
      <c r="CH29" s="92">
        <f>D29*AS29/100/12*0.5+SUMPRODUCT($B29:C29,$AQ29:AR29)/100/12</f>
        <v>0</v>
      </c>
      <c r="CI29" s="92">
        <f>E29*AT29/100/12*0.5+SUMPRODUCT($B29:D29,$AQ29:AS29)/100/12</f>
        <v>0</v>
      </c>
      <c r="CJ29" s="92">
        <f>F29*AU29/100/12*0.5+SUMPRODUCT($B29:E29,$AQ29:AT29)/100/12</f>
        <v>0</v>
      </c>
      <c r="CK29" s="92">
        <f>G29*AV29/100/12*0.5+SUMPRODUCT($B29:F29,$AQ29:AU29)/100/12</f>
        <v>0</v>
      </c>
      <c r="CL29" s="92">
        <f>H29*AW29/100/12*0.5+SUMPRODUCT($B29:G29,$AQ29:AV29)/100/12</f>
        <v>0</v>
      </c>
      <c r="CM29" s="92">
        <f>I29*AX29/100/12*0.5+SUMPRODUCT($B29:H29,$AQ29:AW29)/100/12</f>
        <v>0</v>
      </c>
      <c r="CN29" s="92">
        <f>J29*AY29/100/12*0.5+SUMPRODUCT($B29:I29,$AQ29:AX29)/100/12</f>
        <v>0</v>
      </c>
      <c r="CO29" s="92">
        <f>K29*AZ29/100/12*0.5+SUMPRODUCT($B29:J29,$AQ29:AY29)/100/12</f>
        <v>0</v>
      </c>
      <c r="CP29" s="92">
        <f>L29*BA29/100/12*0.5+SUMPRODUCT($B29:K29,$AQ29:AZ29)/100/12</f>
        <v>0</v>
      </c>
      <c r="CQ29" s="92">
        <f>M29*BB29/100/12*0.5+SUMPRODUCT($B29:L29,$AQ29:BA29)/100/12</f>
        <v>0</v>
      </c>
      <c r="CR29" s="92">
        <f>N29*BC29/100/12*0.5+SUMPRODUCT($B29:M29,$AQ29:BB29)/100/12</f>
        <v>0</v>
      </c>
      <c r="CS29" s="92">
        <f>O29*BD29/100/12*0.5+SUMPRODUCT($B29:N29,$AQ29:BC29)/100/12</f>
        <v>0</v>
      </c>
      <c r="CT29" s="92">
        <f>P29*BE29/100/12*0.5+SUMPRODUCT($B29:O29,$AQ29:BD29)/100/12</f>
        <v>0</v>
      </c>
      <c r="CU29" s="92">
        <f>Q29*BF29/100/12*0.5+SUMPRODUCT($B29:P29,$AQ29:BE29)/100/12</f>
        <v>0</v>
      </c>
      <c r="CV29" s="92">
        <f>R29*BG29/100/12*0.5+SUMPRODUCT($B29:Q29,$AQ29:BF29)/100/12</f>
        <v>0</v>
      </c>
      <c r="CW29" s="92">
        <f>S29*BH29/100/12*0.5+SUMPRODUCT($B29:R29,$AQ29:BG29)/100/12</f>
        <v>0</v>
      </c>
      <c r="CX29" s="92">
        <f>T29*BI29/100/12*0.5+SUMPRODUCT($B29:S29,$AQ29:BH29)/100/12</f>
        <v>0</v>
      </c>
      <c r="CY29" s="92">
        <f>U29*BJ29/100/12*0.5+SUMPRODUCT($B29:T29,$AQ29:BI29)/100/12</f>
        <v>0</v>
      </c>
      <c r="CZ29" s="92">
        <f>V29*BK29/100/12*0.5+SUMPRODUCT($B29:U29,$AQ29:BJ29)/100/12</f>
        <v>0</v>
      </c>
      <c r="DA29" s="92">
        <f>W29*BL29/100/12*0.5+SUMPRODUCT($B29:V29,$AQ29:BK29)/100/12</f>
        <v>0</v>
      </c>
      <c r="DB29" s="92">
        <f>X29*BM29/100/12*0.5+SUMPRODUCT($B29:W29,$AQ29:BL29)/100/12</f>
        <v>0</v>
      </c>
      <c r="DC29" s="92">
        <f>Y29*BN29/100/12*0.5+SUMPRODUCT($B29:X29,$AQ29:BM29)/100/12</f>
        <v>0</v>
      </c>
      <c r="DD29" s="92">
        <f>Z29*BO29/100/12*0.5+SUMPRODUCT($B29:Y29,$AQ29:BN29)/100/12</f>
        <v>0</v>
      </c>
      <c r="DE29" s="92">
        <f>AA29*BP29/100/12*0.5+SUMPRODUCT($B29:Z29,$AQ29:BO29)/100/12</f>
        <v>0</v>
      </c>
      <c r="DF29" s="92">
        <f>AB29*BQ29/100/12*0.5+SUMPRODUCT($B29:AA29,$AQ29:BP29)/100/12</f>
        <v>0</v>
      </c>
      <c r="DG29" s="92">
        <f>AC29*BR29/100/12*0.5+SUMPRODUCT($B29:AB29,$AQ29:BQ29)/100/12</f>
        <v>0</v>
      </c>
      <c r="DH29" s="92">
        <f>AD29*BS29/100/12*0.5+SUMPRODUCT($B29:AC29,$AQ29:BR29)/100/12</f>
        <v>0</v>
      </c>
      <c r="DI29" s="92">
        <f>AE29*BT29/100/12*0.5+SUMPRODUCT($B29:AD29,$AQ29:BS29)/100/12</f>
        <v>0</v>
      </c>
      <c r="DJ29" s="92">
        <f>AF29*BU29/100/12*0.5+SUMPRODUCT($B29:AE29,$AQ29:BT29)/100/12</f>
        <v>0</v>
      </c>
      <c r="DK29" s="92">
        <f>AG29*BV29/100/12*0.5+SUMPRODUCT($B29:AF29,$AQ29:BU29)/100/12</f>
        <v>0</v>
      </c>
      <c r="DL29" s="92">
        <f>AH29*BW29/100/12*0.5+SUMPRODUCT($B29:AG29,$AQ29:BV29)/100/12</f>
        <v>0</v>
      </c>
      <c r="DM29" s="92">
        <f>AI29*BX29/100/12*0.5+SUMPRODUCT($B29:AH29,$AQ29:BW29)/100/12</f>
        <v>0</v>
      </c>
      <c r="DN29" s="92">
        <f>AJ29*BY29/100/12*0.5+SUMPRODUCT($B29:AI29,$AQ29:BX29)/100/12</f>
        <v>0</v>
      </c>
      <c r="DO29" s="92">
        <f>AK29*BZ29/100/12*0.5+SUMPRODUCT($B29:AJ29,$AQ29:BY29)/100/12</f>
        <v>0</v>
      </c>
      <c r="DP29" s="92">
        <f>AL29*CA29/100/12*0.5+SUMPRODUCT($B29:AK29,$AQ29:BZ29)/100/12</f>
        <v>0</v>
      </c>
      <c r="DQ29" s="92">
        <f>AM29*CB29/100/12*0.5+SUMPRODUCT($B29:AL29,$AQ29:CA29)/100/12</f>
        <v>0</v>
      </c>
      <c r="DR29" s="92">
        <f>AN29*CC29/100/12*0.5+SUMPRODUCT($B29:AM29,$AQ29:CB29)/100/12</f>
        <v>0</v>
      </c>
      <c r="DS29" s="92">
        <f>AO29*CD29/100/12*0.5+SUMPRODUCT($B29:AN29,$AQ29:CC29)/100/12</f>
        <v>0</v>
      </c>
    </row>
    <row r="30" spans="1:123" ht="15">
      <c r="A30" s="14" t="str">
        <f>存量业务到期结构!B29</f>
        <v>负债端</v>
      </c>
      <c r="B30" s="75"/>
      <c r="C30" s="75"/>
      <c r="D30" s="75"/>
      <c r="E30" s="75"/>
      <c r="F30" s="75"/>
      <c r="G30" s="75"/>
      <c r="H30" s="75"/>
      <c r="I30" s="75"/>
      <c r="J30" s="75"/>
      <c r="K30" s="75"/>
      <c r="L30" s="75"/>
      <c r="M30" s="75"/>
      <c r="N30" s="75"/>
      <c r="O30" s="75"/>
      <c r="P30" s="75"/>
      <c r="Q30" s="75"/>
      <c r="R30" s="75"/>
      <c r="S30" s="75"/>
      <c r="T30" s="75"/>
      <c r="U30" s="75"/>
      <c r="V30" s="75"/>
      <c r="W30" s="75"/>
      <c r="X30" s="75"/>
      <c r="Y30" s="75"/>
      <c r="Z30" s="75"/>
      <c r="AA30" s="75"/>
      <c r="AB30" s="75"/>
      <c r="AC30" s="75"/>
      <c r="AD30" s="75"/>
      <c r="AE30" s="75"/>
      <c r="AF30" s="75"/>
      <c r="AG30" s="75"/>
      <c r="AH30" s="75"/>
      <c r="AI30" s="75"/>
      <c r="AJ30" s="75"/>
      <c r="AK30" s="75"/>
      <c r="AL30" s="75"/>
      <c r="AM30" s="75"/>
      <c r="AN30" s="75"/>
      <c r="AO30" s="75"/>
      <c r="AQ30" s="75"/>
      <c r="AR30" s="75"/>
      <c r="AS30" s="75"/>
      <c r="AT30" s="75"/>
      <c r="AU30" s="75"/>
      <c r="AV30" s="75"/>
      <c r="AW30" s="75"/>
      <c r="AX30" s="75"/>
      <c r="AY30" s="75"/>
      <c r="AZ30" s="75"/>
      <c r="BA30" s="75"/>
      <c r="BB30" s="75"/>
      <c r="BC30" s="75"/>
      <c r="BD30" s="75"/>
      <c r="BE30" s="75"/>
      <c r="BF30" s="75"/>
      <c r="BG30" s="75"/>
      <c r="BH30" s="75"/>
      <c r="BI30" s="75"/>
      <c r="BJ30" s="75"/>
      <c r="BK30" s="75"/>
      <c r="BL30" s="75"/>
      <c r="BM30" s="75"/>
      <c r="BN30" s="75"/>
      <c r="BO30" s="75"/>
      <c r="BP30" s="75"/>
      <c r="BQ30" s="75"/>
      <c r="BR30" s="75"/>
      <c r="BS30" s="75"/>
      <c r="BT30" s="75"/>
      <c r="BU30" s="75"/>
      <c r="BV30" s="75"/>
      <c r="BW30" s="75"/>
      <c r="BX30" s="75"/>
      <c r="BY30" s="75"/>
      <c r="BZ30" s="75"/>
      <c r="CA30" s="75"/>
      <c r="CB30" s="75"/>
      <c r="CC30" s="75"/>
      <c r="CD30" s="75"/>
      <c r="CF30" s="75">
        <f>CF31+CF45+CF49+CF48+CF52+CF56</f>
        <v>6.0259978937575216</v>
      </c>
      <c r="CG30" s="75">
        <f t="shared" ref="CG30:DS30" si="7">CG31+CG45+CG49+CG48+CG52+CG56</f>
        <v>16.271926383803763</v>
      </c>
      <c r="CH30" s="75">
        <f t="shared" si="7"/>
        <v>23.774570666418807</v>
      </c>
      <c r="CI30" s="75">
        <f t="shared" si="7"/>
        <v>29.664974866758268</v>
      </c>
      <c r="CJ30" s="75">
        <f t="shared" si="7"/>
        <v>34.554385906255355</v>
      </c>
      <c r="CK30" s="75">
        <f t="shared" si="7"/>
        <v>38.784696991963017</v>
      </c>
      <c r="CL30" s="75">
        <f t="shared" si="7"/>
        <v>42.449039451451853</v>
      </c>
      <c r="CM30" s="75">
        <f t="shared" si="7"/>
        <v>44.942483664549172</v>
      </c>
      <c r="CN30" s="75">
        <f t="shared" si="7"/>
        <v>47.358030370956278</v>
      </c>
      <c r="CO30" s="75">
        <f t="shared" si="7"/>
        <v>49.950242309243286</v>
      </c>
      <c r="CP30" s="75">
        <f t="shared" si="7"/>
        <v>51.727613933332123</v>
      </c>
      <c r="CQ30" s="75">
        <f t="shared" si="7"/>
        <v>54.208235633708142</v>
      </c>
      <c r="CR30" s="75">
        <f t="shared" si="7"/>
        <v>56.309616976968655</v>
      </c>
      <c r="CS30" s="75">
        <f t="shared" si="7"/>
        <v>56.071702614647307</v>
      </c>
      <c r="CT30" s="75">
        <f t="shared" si="7"/>
        <v>56.071702614647307</v>
      </c>
      <c r="CU30" s="75">
        <f t="shared" si="7"/>
        <v>56.071702614647307</v>
      </c>
      <c r="CV30" s="75">
        <f t="shared" si="7"/>
        <v>56.071702614647307</v>
      </c>
      <c r="CW30" s="75">
        <f t="shared" si="7"/>
        <v>56.071702614647307</v>
      </c>
      <c r="CX30" s="75">
        <f t="shared" si="7"/>
        <v>56.071702614647307</v>
      </c>
      <c r="CY30" s="75">
        <f t="shared" si="7"/>
        <v>56.071702614647307</v>
      </c>
      <c r="CZ30" s="75">
        <f t="shared" si="7"/>
        <v>56.071702614647307</v>
      </c>
      <c r="DA30" s="75">
        <f t="shared" si="7"/>
        <v>56.071702614647307</v>
      </c>
      <c r="DB30" s="75">
        <f t="shared" si="7"/>
        <v>56.071702614647307</v>
      </c>
      <c r="DC30" s="75">
        <f t="shared" si="7"/>
        <v>56.071702614647307</v>
      </c>
      <c r="DD30" s="75">
        <f t="shared" si="7"/>
        <v>56.071702614647307</v>
      </c>
      <c r="DE30" s="75">
        <f t="shared" si="7"/>
        <v>56.071702614647307</v>
      </c>
      <c r="DF30" s="75">
        <f t="shared" si="7"/>
        <v>56.071702614647307</v>
      </c>
      <c r="DG30" s="75">
        <f t="shared" si="7"/>
        <v>56.071702614647307</v>
      </c>
      <c r="DH30" s="75">
        <f t="shared" si="7"/>
        <v>56.071702614647307</v>
      </c>
      <c r="DI30" s="75">
        <f t="shared" si="7"/>
        <v>56.071702614647307</v>
      </c>
      <c r="DJ30" s="75">
        <f t="shared" si="7"/>
        <v>56.071702614647307</v>
      </c>
      <c r="DK30" s="75">
        <f t="shared" si="7"/>
        <v>56.071702614647307</v>
      </c>
      <c r="DL30" s="75">
        <f t="shared" si="7"/>
        <v>56.071702614647307</v>
      </c>
      <c r="DM30" s="75">
        <f t="shared" si="7"/>
        <v>56.071702614647307</v>
      </c>
      <c r="DN30" s="75">
        <f t="shared" si="7"/>
        <v>56.071702614647307</v>
      </c>
      <c r="DO30" s="75">
        <f t="shared" si="7"/>
        <v>56.071702614647307</v>
      </c>
      <c r="DP30" s="75">
        <f t="shared" si="7"/>
        <v>56.071702614647307</v>
      </c>
      <c r="DQ30" s="75">
        <f t="shared" si="7"/>
        <v>56.071702614647307</v>
      </c>
      <c r="DR30" s="75">
        <f t="shared" si="7"/>
        <v>56.071702614647307</v>
      </c>
      <c r="DS30" s="75">
        <f t="shared" si="7"/>
        <v>56.071702614647307</v>
      </c>
    </row>
    <row r="31" spans="1:123" ht="15">
      <c r="A31" s="15" t="str">
        <f>存量业务到期结构!B30</f>
        <v>客户存款</v>
      </c>
      <c r="B31" s="75"/>
      <c r="C31" s="75"/>
      <c r="D31" s="75"/>
      <c r="E31" s="75"/>
      <c r="F31" s="75"/>
      <c r="G31" s="75"/>
      <c r="H31" s="75"/>
      <c r="I31" s="75"/>
      <c r="J31" s="75"/>
      <c r="K31" s="75"/>
      <c r="L31" s="75"/>
      <c r="M31" s="75"/>
      <c r="N31" s="75"/>
      <c r="O31" s="75"/>
      <c r="P31" s="75"/>
      <c r="Q31" s="75"/>
      <c r="R31" s="75"/>
      <c r="S31" s="75"/>
      <c r="T31" s="75"/>
      <c r="U31" s="75"/>
      <c r="V31" s="75"/>
      <c r="W31" s="75"/>
      <c r="X31" s="75"/>
      <c r="Y31" s="75"/>
      <c r="Z31" s="75"/>
      <c r="AA31" s="75"/>
      <c r="AB31" s="75"/>
      <c r="AC31" s="75"/>
      <c r="AD31" s="75"/>
      <c r="AE31" s="75"/>
      <c r="AF31" s="75"/>
      <c r="AG31" s="75"/>
      <c r="AH31" s="75"/>
      <c r="AI31" s="75"/>
      <c r="AJ31" s="75"/>
      <c r="AK31" s="75"/>
      <c r="AL31" s="75"/>
      <c r="AM31" s="75"/>
      <c r="AN31" s="75"/>
      <c r="AO31" s="75"/>
      <c r="AQ31" s="75"/>
      <c r="AR31" s="75"/>
      <c r="AS31" s="75"/>
      <c r="AT31" s="75"/>
      <c r="AU31" s="75"/>
      <c r="AV31" s="75"/>
      <c r="AW31" s="75"/>
      <c r="AX31" s="75"/>
      <c r="AY31" s="75"/>
      <c r="AZ31" s="75"/>
      <c r="BA31" s="75"/>
      <c r="BB31" s="75"/>
      <c r="BC31" s="75"/>
      <c r="BD31" s="75"/>
      <c r="BE31" s="75"/>
      <c r="BF31" s="75"/>
      <c r="BG31" s="75"/>
      <c r="BH31" s="75"/>
      <c r="BI31" s="75"/>
      <c r="BJ31" s="75"/>
      <c r="BK31" s="75"/>
      <c r="BL31" s="75"/>
      <c r="BM31" s="75"/>
      <c r="BN31" s="75"/>
      <c r="BO31" s="75"/>
      <c r="BP31" s="75"/>
      <c r="BQ31" s="75"/>
      <c r="BR31" s="75"/>
      <c r="BS31" s="75"/>
      <c r="BT31" s="75"/>
      <c r="BU31" s="75"/>
      <c r="BV31" s="75"/>
      <c r="BW31" s="75"/>
      <c r="BX31" s="75"/>
      <c r="BY31" s="75"/>
      <c r="BZ31" s="75"/>
      <c r="CA31" s="75"/>
      <c r="CB31" s="75"/>
      <c r="CC31" s="75"/>
      <c r="CD31" s="75"/>
      <c r="CF31" s="75">
        <f>CF32+CF39</f>
        <v>4.2246651888663553</v>
      </c>
      <c r="CG31" s="75">
        <f t="shared" ref="CG31:DS31" si="8">CG32+CG39</f>
        <v>10.832924817156979</v>
      </c>
      <c r="CH31" s="75">
        <f t="shared" si="8"/>
        <v>14.827412498951269</v>
      </c>
      <c r="CI31" s="75">
        <f t="shared" si="8"/>
        <v>17.668054782687335</v>
      </c>
      <c r="CJ31" s="75">
        <f t="shared" si="8"/>
        <v>19.814231964877877</v>
      </c>
      <c r="CK31" s="75">
        <f t="shared" si="8"/>
        <v>21.986486180814296</v>
      </c>
      <c r="CL31" s="75">
        <f t="shared" si="8"/>
        <v>23.859166821446976</v>
      </c>
      <c r="CM31" s="75">
        <f t="shared" si="8"/>
        <v>25.136898640244254</v>
      </c>
      <c r="CN31" s="75">
        <f t="shared" si="8"/>
        <v>26.457672561171837</v>
      </c>
      <c r="CO31" s="75">
        <f t="shared" si="8"/>
        <v>27.717602851388381</v>
      </c>
      <c r="CP31" s="75">
        <f t="shared" si="8"/>
        <v>28.86324022964531</v>
      </c>
      <c r="CQ31" s="75">
        <f t="shared" si="8"/>
        <v>30.234370343378018</v>
      </c>
      <c r="CR31" s="75">
        <f t="shared" si="8"/>
        <v>31.43643980859445</v>
      </c>
      <c r="CS31" s="75">
        <f t="shared" si="8"/>
        <v>31.186975179396487</v>
      </c>
      <c r="CT31" s="75">
        <f t="shared" si="8"/>
        <v>31.186975179396487</v>
      </c>
      <c r="CU31" s="75">
        <f t="shared" si="8"/>
        <v>31.186975179396487</v>
      </c>
      <c r="CV31" s="75">
        <f t="shared" si="8"/>
        <v>31.186975179396487</v>
      </c>
      <c r="CW31" s="75">
        <f t="shared" si="8"/>
        <v>31.186975179396487</v>
      </c>
      <c r="CX31" s="75">
        <f t="shared" si="8"/>
        <v>31.186975179396487</v>
      </c>
      <c r="CY31" s="75">
        <f t="shared" si="8"/>
        <v>31.186975179396487</v>
      </c>
      <c r="CZ31" s="75">
        <f t="shared" si="8"/>
        <v>31.186975179396487</v>
      </c>
      <c r="DA31" s="75">
        <f t="shared" si="8"/>
        <v>31.186975179396487</v>
      </c>
      <c r="DB31" s="75">
        <f t="shared" si="8"/>
        <v>31.186975179396487</v>
      </c>
      <c r="DC31" s="75">
        <f t="shared" si="8"/>
        <v>31.186975179396487</v>
      </c>
      <c r="DD31" s="75">
        <f t="shared" si="8"/>
        <v>31.186975179396487</v>
      </c>
      <c r="DE31" s="75">
        <f t="shared" si="8"/>
        <v>31.186975179396487</v>
      </c>
      <c r="DF31" s="75">
        <f t="shared" si="8"/>
        <v>31.186975179396487</v>
      </c>
      <c r="DG31" s="75">
        <f t="shared" si="8"/>
        <v>31.186975179396487</v>
      </c>
      <c r="DH31" s="75">
        <f t="shared" si="8"/>
        <v>31.186975179396487</v>
      </c>
      <c r="DI31" s="75">
        <f t="shared" si="8"/>
        <v>31.186975179396487</v>
      </c>
      <c r="DJ31" s="75">
        <f t="shared" si="8"/>
        <v>31.186975179396487</v>
      </c>
      <c r="DK31" s="75">
        <f t="shared" si="8"/>
        <v>31.186975179396487</v>
      </c>
      <c r="DL31" s="75">
        <f t="shared" si="8"/>
        <v>31.186975179396487</v>
      </c>
      <c r="DM31" s="75">
        <f t="shared" si="8"/>
        <v>31.186975179396487</v>
      </c>
      <c r="DN31" s="75">
        <f t="shared" si="8"/>
        <v>31.186975179396487</v>
      </c>
      <c r="DO31" s="75">
        <f t="shared" si="8"/>
        <v>31.186975179396487</v>
      </c>
      <c r="DP31" s="75">
        <f t="shared" si="8"/>
        <v>31.186975179396487</v>
      </c>
      <c r="DQ31" s="75">
        <f t="shared" si="8"/>
        <v>31.186975179396487</v>
      </c>
      <c r="DR31" s="75">
        <f t="shared" si="8"/>
        <v>31.186975179396487</v>
      </c>
      <c r="DS31" s="75">
        <f t="shared" si="8"/>
        <v>31.186975179396487</v>
      </c>
    </row>
    <row r="32" spans="1:123" ht="16.5">
      <c r="A32" s="16" t="str">
        <f>存量业务到期结构!B31</f>
        <v>对公存款</v>
      </c>
      <c r="B32" s="75"/>
      <c r="C32" s="75"/>
      <c r="D32" s="75"/>
      <c r="E32" s="75"/>
      <c r="F32" s="75"/>
      <c r="G32" s="75"/>
      <c r="H32" s="75"/>
      <c r="I32" s="75"/>
      <c r="J32" s="75"/>
      <c r="K32" s="75"/>
      <c r="L32" s="75"/>
      <c r="M32" s="75"/>
      <c r="N32" s="75"/>
      <c r="O32" s="75"/>
      <c r="P32" s="75"/>
      <c r="Q32" s="75"/>
      <c r="R32" s="75"/>
      <c r="S32" s="75"/>
      <c r="T32" s="75"/>
      <c r="U32" s="75"/>
      <c r="V32" s="75"/>
      <c r="W32" s="75"/>
      <c r="X32" s="75"/>
      <c r="Y32" s="75"/>
      <c r="Z32" s="75"/>
      <c r="AA32" s="75"/>
      <c r="AB32" s="75"/>
      <c r="AC32" s="75"/>
      <c r="AD32" s="75"/>
      <c r="AE32" s="75"/>
      <c r="AF32" s="75"/>
      <c r="AG32" s="75"/>
      <c r="AH32" s="75"/>
      <c r="AI32" s="75"/>
      <c r="AJ32" s="75"/>
      <c r="AK32" s="75"/>
      <c r="AL32" s="75"/>
      <c r="AM32" s="75"/>
      <c r="AN32" s="75"/>
      <c r="AO32" s="75"/>
      <c r="AQ32" s="75"/>
      <c r="AR32" s="75"/>
      <c r="AS32" s="75"/>
      <c r="AT32" s="75"/>
      <c r="AU32" s="75"/>
      <c r="AV32" s="75"/>
      <c r="AW32" s="75"/>
      <c r="AX32" s="75"/>
      <c r="AY32" s="75"/>
      <c r="AZ32" s="75"/>
      <c r="BA32" s="75"/>
      <c r="BB32" s="75"/>
      <c r="BC32" s="75"/>
      <c r="BD32" s="75"/>
      <c r="BE32" s="75"/>
      <c r="BF32" s="75"/>
      <c r="BG32" s="75"/>
      <c r="BH32" s="75"/>
      <c r="BI32" s="75"/>
      <c r="BJ32" s="75"/>
      <c r="BK32" s="75"/>
      <c r="BL32" s="75"/>
      <c r="BM32" s="75"/>
      <c r="BN32" s="75"/>
      <c r="BO32" s="75"/>
      <c r="BP32" s="75"/>
      <c r="BQ32" s="75"/>
      <c r="BR32" s="75"/>
      <c r="BS32" s="75"/>
      <c r="BT32" s="75"/>
      <c r="BU32" s="75"/>
      <c r="BV32" s="75"/>
      <c r="BW32" s="75"/>
      <c r="BX32" s="75"/>
      <c r="BY32" s="75"/>
      <c r="BZ32" s="75"/>
      <c r="CA32" s="75"/>
      <c r="CB32" s="75"/>
      <c r="CC32" s="75"/>
      <c r="CD32" s="75"/>
      <c r="CF32" s="75">
        <f>SUM(CF33:CF38)</f>
        <v>3.4935707257398114</v>
      </c>
      <c r="CG32" s="75">
        <f t="shared" ref="CG32:DS32" si="9">SUM(CG33:CG38)</f>
        <v>8.7501396323747809</v>
      </c>
      <c r="CH32" s="75">
        <f t="shared" si="9"/>
        <v>11.568167157204437</v>
      </c>
      <c r="CI32" s="75">
        <f t="shared" si="9"/>
        <v>13.448460104522168</v>
      </c>
      <c r="CJ32" s="75">
        <f t="shared" si="9"/>
        <v>14.740219704805105</v>
      </c>
      <c r="CK32" s="75">
        <f t="shared" si="9"/>
        <v>15.884489506560582</v>
      </c>
      <c r="CL32" s="75">
        <f t="shared" si="9"/>
        <v>16.776644278471544</v>
      </c>
      <c r="CM32" s="75">
        <f t="shared" si="9"/>
        <v>17.297611864683375</v>
      </c>
      <c r="CN32" s="75">
        <f t="shared" si="9"/>
        <v>17.905979536804892</v>
      </c>
      <c r="CO32" s="75">
        <f t="shared" si="9"/>
        <v>18.444162405646633</v>
      </c>
      <c r="CP32" s="75">
        <f t="shared" si="9"/>
        <v>18.865612065640377</v>
      </c>
      <c r="CQ32" s="75">
        <f t="shared" si="9"/>
        <v>19.433699694379168</v>
      </c>
      <c r="CR32" s="75">
        <f t="shared" si="9"/>
        <v>19.890951815123088</v>
      </c>
      <c r="CS32" s="75">
        <f t="shared" si="9"/>
        <v>19.603750709940151</v>
      </c>
      <c r="CT32" s="75">
        <f t="shared" si="9"/>
        <v>19.603750709940151</v>
      </c>
      <c r="CU32" s="75">
        <f t="shared" si="9"/>
        <v>19.603750709940151</v>
      </c>
      <c r="CV32" s="75">
        <f t="shared" si="9"/>
        <v>19.603750709940151</v>
      </c>
      <c r="CW32" s="75">
        <f t="shared" si="9"/>
        <v>19.603750709940151</v>
      </c>
      <c r="CX32" s="75">
        <f t="shared" si="9"/>
        <v>19.603750709940151</v>
      </c>
      <c r="CY32" s="75">
        <f t="shared" si="9"/>
        <v>19.603750709940151</v>
      </c>
      <c r="CZ32" s="75">
        <f t="shared" si="9"/>
        <v>19.603750709940151</v>
      </c>
      <c r="DA32" s="75">
        <f t="shared" si="9"/>
        <v>19.603750709940151</v>
      </c>
      <c r="DB32" s="75">
        <f t="shared" si="9"/>
        <v>19.603750709940151</v>
      </c>
      <c r="DC32" s="75">
        <f t="shared" si="9"/>
        <v>19.603750709940151</v>
      </c>
      <c r="DD32" s="75">
        <f t="shared" si="9"/>
        <v>19.603750709940151</v>
      </c>
      <c r="DE32" s="75">
        <f t="shared" si="9"/>
        <v>19.603750709940151</v>
      </c>
      <c r="DF32" s="75">
        <f t="shared" si="9"/>
        <v>19.603750709940151</v>
      </c>
      <c r="DG32" s="75">
        <f t="shared" si="9"/>
        <v>19.603750709940151</v>
      </c>
      <c r="DH32" s="75">
        <f t="shared" si="9"/>
        <v>19.603750709940151</v>
      </c>
      <c r="DI32" s="75">
        <f t="shared" si="9"/>
        <v>19.603750709940151</v>
      </c>
      <c r="DJ32" s="75">
        <f t="shared" si="9"/>
        <v>19.603750709940151</v>
      </c>
      <c r="DK32" s="75">
        <f t="shared" si="9"/>
        <v>19.603750709940151</v>
      </c>
      <c r="DL32" s="75">
        <f t="shared" si="9"/>
        <v>19.603750709940151</v>
      </c>
      <c r="DM32" s="75">
        <f t="shared" si="9"/>
        <v>19.603750709940151</v>
      </c>
      <c r="DN32" s="75">
        <f t="shared" si="9"/>
        <v>19.603750709940151</v>
      </c>
      <c r="DO32" s="75">
        <f t="shared" si="9"/>
        <v>19.603750709940151</v>
      </c>
      <c r="DP32" s="75">
        <f t="shared" si="9"/>
        <v>19.603750709940151</v>
      </c>
      <c r="DQ32" s="75">
        <f t="shared" si="9"/>
        <v>19.603750709940151</v>
      </c>
      <c r="DR32" s="75">
        <f t="shared" si="9"/>
        <v>19.603750709940151</v>
      </c>
      <c r="DS32" s="75">
        <f t="shared" si="9"/>
        <v>19.603750709940151</v>
      </c>
    </row>
    <row r="33" spans="1:123" ht="16.5">
      <c r="A33" s="54" t="str">
        <f>存量业务到期结构!B32</f>
        <v>一般对公定期存款</v>
      </c>
      <c r="B33" s="92">
        <f>基本优化结果!C32</f>
        <v>1144.97818824148</v>
      </c>
      <c r="C33" s="92">
        <f>基本优化结果!D32</f>
        <v>797.35560745641396</v>
      </c>
      <c r="D33" s="92">
        <f>基本优化结果!E32</f>
        <v>449.70917604246102</v>
      </c>
      <c r="E33" s="92">
        <f>基本优化结果!F32</f>
        <v>461.73100972580301</v>
      </c>
      <c r="F33" s="92">
        <f>基本优化结果!G32</f>
        <v>217.200316793127</v>
      </c>
      <c r="G33" s="92">
        <f>基本优化结果!H32</f>
        <v>308.88794355055097</v>
      </c>
      <c r="H33" s="92">
        <f>基本优化结果!I32</f>
        <v>76.654214708524805</v>
      </c>
      <c r="I33" s="92">
        <f>基本优化结果!J32</f>
        <v>139.678780934808</v>
      </c>
      <c r="J33" s="92">
        <f>基本优化结果!K32</f>
        <v>92.851335366790195</v>
      </c>
      <c r="K33" s="92">
        <f>基本优化结果!L32</f>
        <v>114.552550920079</v>
      </c>
      <c r="L33" s="92">
        <f>基本优化结果!M32</f>
        <v>68.612365451759601</v>
      </c>
      <c r="M33" s="92">
        <f>基本优化结果!N32</f>
        <v>247.953406193646</v>
      </c>
      <c r="N33" s="92">
        <f>基本优化结果!O32</f>
        <v>-19.844199591272901</v>
      </c>
      <c r="O33" s="92">
        <f>基本优化结果!P32</f>
        <v>0</v>
      </c>
      <c r="P33" s="92">
        <f>基本优化结果!Q32</f>
        <v>0</v>
      </c>
      <c r="Q33" s="92">
        <f>基本优化结果!R32</f>
        <v>0</v>
      </c>
      <c r="R33" s="92">
        <f>基本优化结果!S32</f>
        <v>0</v>
      </c>
      <c r="S33" s="92">
        <f>基本优化结果!T32</f>
        <v>0</v>
      </c>
      <c r="T33" s="92">
        <f>基本优化结果!U32</f>
        <v>0</v>
      </c>
      <c r="U33" s="92">
        <f>基本优化结果!V32</f>
        <v>0</v>
      </c>
      <c r="V33" s="92">
        <f>基本优化结果!W32</f>
        <v>0</v>
      </c>
      <c r="W33" s="92">
        <f>基本优化结果!X32</f>
        <v>0</v>
      </c>
      <c r="X33" s="92">
        <f>基本优化结果!Y32</f>
        <v>0</v>
      </c>
      <c r="Y33" s="92">
        <f>基本优化结果!Z32</f>
        <v>0</v>
      </c>
      <c r="Z33" s="92">
        <f>基本优化结果!AA32</f>
        <v>0</v>
      </c>
      <c r="AA33" s="92">
        <f>基本优化结果!AB32</f>
        <v>0</v>
      </c>
      <c r="AB33" s="92">
        <f>基本优化结果!AC32</f>
        <v>0</v>
      </c>
      <c r="AC33" s="92">
        <f>基本优化结果!AD32</f>
        <v>0</v>
      </c>
      <c r="AD33" s="92">
        <f>基本优化结果!AE32</f>
        <v>0</v>
      </c>
      <c r="AE33" s="92">
        <f>基本优化结果!AF32</f>
        <v>0</v>
      </c>
      <c r="AF33" s="92">
        <f>基本优化结果!AG32</f>
        <v>0</v>
      </c>
      <c r="AG33" s="92">
        <f>基本优化结果!AH32</f>
        <v>0</v>
      </c>
      <c r="AH33" s="92">
        <f>基本优化结果!AI32</f>
        <v>0</v>
      </c>
      <c r="AI33" s="92">
        <f>基本优化结果!AJ32</f>
        <v>0</v>
      </c>
      <c r="AJ33" s="92">
        <f>基本优化结果!AK32</f>
        <v>0</v>
      </c>
      <c r="AK33" s="92">
        <f>基本优化结果!AL32</f>
        <v>0</v>
      </c>
      <c r="AL33" s="92">
        <f>基本优化结果!AM32</f>
        <v>0</v>
      </c>
      <c r="AM33" s="92">
        <f>基本优化结果!AN32</f>
        <v>0</v>
      </c>
      <c r="AN33" s="92">
        <f>基本优化结果!AO32</f>
        <v>0</v>
      </c>
      <c r="AO33" s="92">
        <f>基本优化结果!AP32</f>
        <v>0</v>
      </c>
      <c r="AQ33" s="92">
        <f>新业务利率假设!C32</f>
        <v>1.99</v>
      </c>
      <c r="AR33" s="92">
        <f>新业务利率假设!D32</f>
        <v>1.99</v>
      </c>
      <c r="AS33" s="92">
        <f>新业务利率假设!E32</f>
        <v>1.99</v>
      </c>
      <c r="AT33" s="92">
        <f>新业务利率假设!F32</f>
        <v>1.99</v>
      </c>
      <c r="AU33" s="92">
        <f>新业务利率假设!G32</f>
        <v>1.99</v>
      </c>
      <c r="AV33" s="92">
        <f>新业务利率假设!H32</f>
        <v>1.99</v>
      </c>
      <c r="AW33" s="92">
        <f>新业务利率假设!I32</f>
        <v>1.99</v>
      </c>
      <c r="AX33" s="92">
        <f>新业务利率假设!J32</f>
        <v>1.99</v>
      </c>
      <c r="AY33" s="92">
        <f>新业务利率假设!K32</f>
        <v>1.99</v>
      </c>
      <c r="AZ33" s="92">
        <f>新业务利率假设!L32</f>
        <v>1.99</v>
      </c>
      <c r="BA33" s="92">
        <f>新业务利率假设!M32</f>
        <v>1.99</v>
      </c>
      <c r="BB33" s="92">
        <f>新业务利率假设!N32</f>
        <v>1.99</v>
      </c>
      <c r="BC33" s="92">
        <f>新业务利率假设!O32</f>
        <v>1.99</v>
      </c>
      <c r="BD33" s="92">
        <f>新业务利率假设!P32</f>
        <v>0</v>
      </c>
      <c r="BE33" s="92">
        <f>新业务利率假设!Q32</f>
        <v>0</v>
      </c>
      <c r="BF33" s="92">
        <f>新业务利率假设!R32</f>
        <v>0</v>
      </c>
      <c r="BG33" s="92">
        <f>新业务利率假设!S32</f>
        <v>0</v>
      </c>
      <c r="BH33" s="92">
        <f>新业务利率假设!T32</f>
        <v>0</v>
      </c>
      <c r="BI33" s="92">
        <f>新业务利率假设!U32</f>
        <v>0</v>
      </c>
      <c r="BJ33" s="92">
        <f>新业务利率假设!V32</f>
        <v>0</v>
      </c>
      <c r="BK33" s="92">
        <f>新业务利率假设!W32</f>
        <v>0</v>
      </c>
      <c r="BL33" s="92">
        <f>新业务利率假设!X32</f>
        <v>0</v>
      </c>
      <c r="BM33" s="92">
        <f>新业务利率假设!Y32</f>
        <v>0</v>
      </c>
      <c r="BN33" s="92">
        <f>新业务利率假设!Z32</f>
        <v>0</v>
      </c>
      <c r="BO33" s="92">
        <f>新业务利率假设!AA32</f>
        <v>0</v>
      </c>
      <c r="BP33" s="92">
        <f>新业务利率假设!AB32</f>
        <v>0</v>
      </c>
      <c r="BQ33" s="92">
        <f>新业务利率假设!AC32</f>
        <v>0</v>
      </c>
      <c r="BR33" s="92">
        <f>新业务利率假设!AD32</f>
        <v>0</v>
      </c>
      <c r="BS33" s="92">
        <f>新业务利率假设!AE32</f>
        <v>0</v>
      </c>
      <c r="BT33" s="92">
        <f>新业务利率假设!AF32</f>
        <v>0</v>
      </c>
      <c r="BU33" s="92">
        <f>新业务利率假设!AG32</f>
        <v>0</v>
      </c>
      <c r="BV33" s="92">
        <f>新业务利率假设!AH32</f>
        <v>0</v>
      </c>
      <c r="BW33" s="92">
        <f>新业务利率假设!AI32</f>
        <v>0</v>
      </c>
      <c r="BX33" s="92">
        <f>新业务利率假设!AJ32</f>
        <v>0</v>
      </c>
      <c r="BY33" s="92">
        <f>新业务利率假设!AK32</f>
        <v>0</v>
      </c>
      <c r="BZ33" s="92">
        <f>新业务利率假设!AL32</f>
        <v>0</v>
      </c>
      <c r="CA33" s="92">
        <f>新业务利率假设!AM32</f>
        <v>0</v>
      </c>
      <c r="CB33" s="92">
        <f>新业务利率假设!AN32</f>
        <v>0</v>
      </c>
      <c r="CC33" s="92">
        <f>新业务利率假设!AO32</f>
        <v>0</v>
      </c>
      <c r="CD33" s="92">
        <f>新业务利率假设!AP32</f>
        <v>0</v>
      </c>
      <c r="CF33" s="92">
        <f t="shared" ref="CF33:CF38" si="10">B33*AQ33/100/12*0.5</f>
        <v>0.94937774775022721</v>
      </c>
      <c r="CG33" s="92">
        <f>C33*AR33/100/12*0.5+SUMPRODUCT($B33:B33,$AQ33:AQ33)/100/12</f>
        <v>2.5598961866830643</v>
      </c>
      <c r="CH33" s="92">
        <f>D33*AS33/100/12*0.5+SUMPRODUCT($B33:C33,$AQ33:AR33)/100/12</f>
        <v>3.5939207363342152</v>
      </c>
      <c r="CI33" s="92">
        <f>E33*AT33/100/12*0.5+SUMPRODUCT($B33:D33,$AQ33:AS33)/100/12</f>
        <v>4.3496565570337342</v>
      </c>
      <c r="CJ33" s="92">
        <f>F33*AU33/100/12*0.5+SUMPRODUCT($B33:E33,$AQ33:AT33)/100/12</f>
        <v>4.9126037819390147</v>
      </c>
      <c r="CK33" s="92">
        <f>G33*AV33/100/12*0.5+SUMPRODUCT($B33:F33,$AQ33:AU33)/100/12</f>
        <v>5.348818631140646</v>
      </c>
      <c r="CL33" s="92">
        <f>H33*AW33/100/12*0.5+SUMPRODUCT($B33:G33,$AQ33:AV33)/100/12</f>
        <v>5.6684973373637968</v>
      </c>
      <c r="CM33" s="92">
        <f>I33*AX33/100/12*0.5+SUMPRODUCT($B33:H33,$AQ33:AW33)/100/12</f>
        <v>5.8478734462513939</v>
      </c>
      <c r="CN33" s="92">
        <f>J33*AY33/100/12*0.5+SUMPRODUCT($B33:I33,$AQ33:AX33)/100/12</f>
        <v>6.0406796676848034</v>
      </c>
      <c r="CO33" s="92">
        <f>K33*AZ33/100/12*0.5+SUMPRODUCT($B33:J33,$AQ33:AY33)/100/12</f>
        <v>6.2126520567309989</v>
      </c>
      <c r="CP33" s="92">
        <f>L33*BA33/100/12*0.5+SUMPRODUCT($B33:K33,$AQ33:AZ33)/100/12</f>
        <v>6.364526299889314</v>
      </c>
      <c r="CQ33" s="92">
        <f>M33*BB33/100/12*0.5+SUMPRODUCT($B33:L33,$AQ33:BA33)/100/12</f>
        <v>6.6270120855452967</v>
      </c>
      <c r="CR33" s="92">
        <f>N33*BC33/100/12*0.5+SUMPRODUCT($B33:M33,$AQ33:BB33)/100/12</f>
        <v>6.8161526360197646</v>
      </c>
      <c r="CS33" s="92">
        <f>O33*BD33/100/12*0.5+SUMPRODUCT($B33:N33,$AQ33:BC33)/100/12</f>
        <v>6.7996984871920025</v>
      </c>
      <c r="CT33" s="92">
        <f>P33*BE33/100/12*0.5+SUMPRODUCT($B33:O33,$AQ33:BD33)/100/12</f>
        <v>6.7996984871920025</v>
      </c>
      <c r="CU33" s="92">
        <f>Q33*BF33/100/12*0.5+SUMPRODUCT($B33:P33,$AQ33:BE33)/100/12</f>
        <v>6.7996984871920025</v>
      </c>
      <c r="CV33" s="92">
        <f>R33*BG33/100/12*0.5+SUMPRODUCT($B33:Q33,$AQ33:BF33)/100/12</f>
        <v>6.7996984871920025</v>
      </c>
      <c r="CW33" s="92">
        <f>S33*BH33/100/12*0.5+SUMPRODUCT($B33:R33,$AQ33:BG33)/100/12</f>
        <v>6.7996984871920025</v>
      </c>
      <c r="CX33" s="92">
        <f>T33*BI33/100/12*0.5+SUMPRODUCT($B33:S33,$AQ33:BH33)/100/12</f>
        <v>6.7996984871920025</v>
      </c>
      <c r="CY33" s="92">
        <f>U33*BJ33/100/12*0.5+SUMPRODUCT($B33:T33,$AQ33:BI33)/100/12</f>
        <v>6.7996984871920025</v>
      </c>
      <c r="CZ33" s="92">
        <f>V33*BK33/100/12*0.5+SUMPRODUCT($B33:U33,$AQ33:BJ33)/100/12</f>
        <v>6.7996984871920025</v>
      </c>
      <c r="DA33" s="92">
        <f>W33*BL33/100/12*0.5+SUMPRODUCT($B33:V33,$AQ33:BK33)/100/12</f>
        <v>6.7996984871920025</v>
      </c>
      <c r="DB33" s="92">
        <f>X33*BM33/100/12*0.5+SUMPRODUCT($B33:W33,$AQ33:BL33)/100/12</f>
        <v>6.7996984871920025</v>
      </c>
      <c r="DC33" s="92">
        <f>Y33*BN33/100/12*0.5+SUMPRODUCT($B33:X33,$AQ33:BM33)/100/12</f>
        <v>6.7996984871920025</v>
      </c>
      <c r="DD33" s="92">
        <f>Z33*BO33/100/12*0.5+SUMPRODUCT($B33:Y33,$AQ33:BN33)/100/12</f>
        <v>6.7996984871920025</v>
      </c>
      <c r="DE33" s="92">
        <f>AA33*BP33/100/12*0.5+SUMPRODUCT($B33:Z33,$AQ33:BO33)/100/12</f>
        <v>6.7996984871920025</v>
      </c>
      <c r="DF33" s="92">
        <f>AB33*BQ33/100/12*0.5+SUMPRODUCT($B33:AA33,$AQ33:BP33)/100/12</f>
        <v>6.7996984871920025</v>
      </c>
      <c r="DG33" s="92">
        <f>AC33*BR33/100/12*0.5+SUMPRODUCT($B33:AB33,$AQ33:BQ33)/100/12</f>
        <v>6.7996984871920025</v>
      </c>
      <c r="DH33" s="92">
        <f>AD33*BS33/100/12*0.5+SUMPRODUCT($B33:AC33,$AQ33:BR33)/100/12</f>
        <v>6.7996984871920025</v>
      </c>
      <c r="DI33" s="92">
        <f>AE33*BT33/100/12*0.5+SUMPRODUCT($B33:AD33,$AQ33:BS33)/100/12</f>
        <v>6.7996984871920025</v>
      </c>
      <c r="DJ33" s="92">
        <f>AF33*BU33/100/12*0.5+SUMPRODUCT($B33:AE33,$AQ33:BT33)/100/12</f>
        <v>6.7996984871920025</v>
      </c>
      <c r="DK33" s="92">
        <f>AG33*BV33/100/12*0.5+SUMPRODUCT($B33:AF33,$AQ33:BU33)/100/12</f>
        <v>6.7996984871920025</v>
      </c>
      <c r="DL33" s="92">
        <f>AH33*BW33/100/12*0.5+SUMPRODUCT($B33:AG33,$AQ33:BV33)/100/12</f>
        <v>6.7996984871920025</v>
      </c>
      <c r="DM33" s="92">
        <f>AI33*BX33/100/12*0.5+SUMPRODUCT($B33:AH33,$AQ33:BW33)/100/12</f>
        <v>6.7996984871920025</v>
      </c>
      <c r="DN33" s="92">
        <f>AJ33*BY33/100/12*0.5+SUMPRODUCT($B33:AI33,$AQ33:BX33)/100/12</f>
        <v>6.7996984871920025</v>
      </c>
      <c r="DO33" s="92">
        <f>AK33*BZ33/100/12*0.5+SUMPRODUCT($B33:AJ33,$AQ33:BY33)/100/12</f>
        <v>6.7996984871920025</v>
      </c>
      <c r="DP33" s="92">
        <f>AL33*CA33/100/12*0.5+SUMPRODUCT($B33:AK33,$AQ33:BZ33)/100/12</f>
        <v>6.7996984871920025</v>
      </c>
      <c r="DQ33" s="92">
        <f>AM33*CB33/100/12*0.5+SUMPRODUCT($B33:AL33,$AQ33:CA33)/100/12</f>
        <v>6.7996984871920025</v>
      </c>
      <c r="DR33" s="92">
        <f>AN33*CC33/100/12*0.5+SUMPRODUCT($B33:AM33,$AQ33:CB33)/100/12</f>
        <v>6.7996984871920025</v>
      </c>
      <c r="DS33" s="92">
        <f>AO33*CD33/100/12*0.5+SUMPRODUCT($B33:AN33,$AQ33:CC33)/100/12</f>
        <v>6.7996984871920025</v>
      </c>
    </row>
    <row r="34" spans="1:123" ht="16.5">
      <c r="A34" s="54" t="str">
        <f>存量业务到期结构!B33</f>
        <v>对公结构性存款</v>
      </c>
      <c r="B34" s="92">
        <f>基本优化结果!C33</f>
        <v>1543.1843523329001</v>
      </c>
      <c r="C34" s="92">
        <f>基本优化结果!D33</f>
        <v>720.17799000000002</v>
      </c>
      <c r="D34" s="92">
        <f>基本优化结果!E33</f>
        <v>457.6477802</v>
      </c>
      <c r="E34" s="92">
        <f>基本优化结果!F33</f>
        <v>236.70638</v>
      </c>
      <c r="F34" s="92">
        <f>基本优化结果!G33</f>
        <v>166.72584492847338</v>
      </c>
      <c r="G34" s="92">
        <f>基本优化结果!H33</f>
        <v>229.18637000000001</v>
      </c>
      <c r="H34" s="92">
        <f>基本优化结果!I33</f>
        <v>94.441000000000003</v>
      </c>
      <c r="I34" s="92">
        <f>基本优化结果!J33</f>
        <v>100.18600000000001</v>
      </c>
      <c r="J34" s="92">
        <f>基本优化结果!K33</f>
        <v>109.7944</v>
      </c>
      <c r="K34" s="92">
        <f>基本优化结果!L33</f>
        <v>74.900099999999995</v>
      </c>
      <c r="L34" s="92">
        <f>基本优化结果!M33</f>
        <v>73.099000000000004</v>
      </c>
      <c r="M34" s="92">
        <f>基本优化结果!N33</f>
        <v>95.584500000000006</v>
      </c>
      <c r="N34" s="92">
        <f>基本优化结果!O33</f>
        <v>64.649000000000001</v>
      </c>
      <c r="O34" s="92">
        <f>基本优化结果!P33</f>
        <v>0</v>
      </c>
      <c r="P34" s="92">
        <f>基本优化结果!Q33</f>
        <v>0</v>
      </c>
      <c r="Q34" s="92">
        <f>基本优化结果!R33</f>
        <v>0</v>
      </c>
      <c r="R34" s="92">
        <f>基本优化结果!S33</f>
        <v>0</v>
      </c>
      <c r="S34" s="92">
        <f>基本优化结果!T33</f>
        <v>0</v>
      </c>
      <c r="T34" s="92">
        <f>基本优化结果!U33</f>
        <v>0</v>
      </c>
      <c r="U34" s="92">
        <f>基本优化结果!V33</f>
        <v>0</v>
      </c>
      <c r="V34" s="92">
        <f>基本优化结果!W33</f>
        <v>0</v>
      </c>
      <c r="W34" s="92">
        <f>基本优化结果!X33</f>
        <v>0</v>
      </c>
      <c r="X34" s="92">
        <f>基本优化结果!Y33</f>
        <v>0</v>
      </c>
      <c r="Y34" s="92">
        <f>基本优化结果!Z33</f>
        <v>0</v>
      </c>
      <c r="Z34" s="92">
        <f>基本优化结果!AA33</f>
        <v>0</v>
      </c>
      <c r="AA34" s="92">
        <f>基本优化结果!AB33</f>
        <v>0</v>
      </c>
      <c r="AB34" s="92">
        <f>基本优化结果!AC33</f>
        <v>0</v>
      </c>
      <c r="AC34" s="92">
        <f>基本优化结果!AD33</f>
        <v>0</v>
      </c>
      <c r="AD34" s="92">
        <f>基本优化结果!AE33</f>
        <v>0</v>
      </c>
      <c r="AE34" s="92">
        <f>基本优化结果!AF33</f>
        <v>0</v>
      </c>
      <c r="AF34" s="92">
        <f>基本优化结果!AG33</f>
        <v>0</v>
      </c>
      <c r="AG34" s="92">
        <f>基本优化结果!AH33</f>
        <v>0</v>
      </c>
      <c r="AH34" s="92">
        <f>基本优化结果!AI33</f>
        <v>0</v>
      </c>
      <c r="AI34" s="92">
        <f>基本优化结果!AJ33</f>
        <v>0</v>
      </c>
      <c r="AJ34" s="92">
        <f>基本优化结果!AK33</f>
        <v>0</v>
      </c>
      <c r="AK34" s="92">
        <f>基本优化结果!AL33</f>
        <v>0</v>
      </c>
      <c r="AL34" s="92">
        <f>基本优化结果!AM33</f>
        <v>0</v>
      </c>
      <c r="AM34" s="92">
        <f>基本优化结果!AN33</f>
        <v>0</v>
      </c>
      <c r="AN34" s="92">
        <f>基本优化结果!AO33</f>
        <v>0</v>
      </c>
      <c r="AO34" s="92">
        <f>基本优化结果!AP33</f>
        <v>0</v>
      </c>
      <c r="AQ34" s="92">
        <f>新业务利率假设!C33</f>
        <v>3.23</v>
      </c>
      <c r="AR34" s="92">
        <f>新业务利率假设!D33</f>
        <v>3.33</v>
      </c>
      <c r="AS34" s="92">
        <f>新业务利率假设!E33</f>
        <v>3.33</v>
      </c>
      <c r="AT34" s="92">
        <f>新业务利率假设!F33</f>
        <v>3.43</v>
      </c>
      <c r="AU34" s="92">
        <f>新业务利率假设!G33</f>
        <v>3.33</v>
      </c>
      <c r="AV34" s="92">
        <f>新业务利率假设!H33</f>
        <v>3.33</v>
      </c>
      <c r="AW34" s="92">
        <f>新业务利率假设!I33</f>
        <v>3.43</v>
      </c>
      <c r="AX34" s="92">
        <f>新业务利率假设!J33</f>
        <v>3.33</v>
      </c>
      <c r="AY34" s="92">
        <f>新业务利率假设!K33</f>
        <v>3.33</v>
      </c>
      <c r="AZ34" s="92">
        <f>新业务利率假设!L33</f>
        <v>3.43</v>
      </c>
      <c r="BA34" s="92">
        <f>新业务利率假设!M33</f>
        <v>3.33</v>
      </c>
      <c r="BB34" s="92">
        <f>新业务利率假设!N33</f>
        <v>3.33</v>
      </c>
      <c r="BC34" s="92">
        <f>新业务利率假设!O33</f>
        <v>3.43</v>
      </c>
      <c r="BD34" s="92">
        <f>新业务利率假设!P33</f>
        <v>0</v>
      </c>
      <c r="BE34" s="92">
        <f>新业务利率假设!Q33</f>
        <v>0</v>
      </c>
      <c r="BF34" s="92">
        <f>新业务利率假设!R33</f>
        <v>0</v>
      </c>
      <c r="BG34" s="92">
        <f>新业务利率假设!S33</f>
        <v>0</v>
      </c>
      <c r="BH34" s="92">
        <f>新业务利率假设!T33</f>
        <v>0</v>
      </c>
      <c r="BI34" s="92">
        <f>新业务利率假设!U33</f>
        <v>0</v>
      </c>
      <c r="BJ34" s="92">
        <f>新业务利率假设!V33</f>
        <v>0</v>
      </c>
      <c r="BK34" s="92">
        <f>新业务利率假设!W33</f>
        <v>0</v>
      </c>
      <c r="BL34" s="92">
        <f>新业务利率假设!X33</f>
        <v>0</v>
      </c>
      <c r="BM34" s="92">
        <f>新业务利率假设!Y33</f>
        <v>0</v>
      </c>
      <c r="BN34" s="92">
        <f>新业务利率假设!Z33</f>
        <v>0</v>
      </c>
      <c r="BO34" s="92">
        <f>新业务利率假设!AA33</f>
        <v>0</v>
      </c>
      <c r="BP34" s="92">
        <f>新业务利率假设!AB33</f>
        <v>0</v>
      </c>
      <c r="BQ34" s="92">
        <f>新业务利率假设!AC33</f>
        <v>0</v>
      </c>
      <c r="BR34" s="92">
        <f>新业务利率假设!AD33</f>
        <v>0</v>
      </c>
      <c r="BS34" s="92">
        <f>新业务利率假设!AE33</f>
        <v>0</v>
      </c>
      <c r="BT34" s="92">
        <f>新业务利率假设!AF33</f>
        <v>0</v>
      </c>
      <c r="BU34" s="92">
        <f>新业务利率假设!AG33</f>
        <v>0</v>
      </c>
      <c r="BV34" s="92">
        <f>新业务利率假设!AH33</f>
        <v>0</v>
      </c>
      <c r="BW34" s="92">
        <f>新业务利率假设!AI33</f>
        <v>0</v>
      </c>
      <c r="BX34" s="92">
        <f>新业务利率假设!AJ33</f>
        <v>0</v>
      </c>
      <c r="BY34" s="92">
        <f>新业务利率假设!AK33</f>
        <v>0</v>
      </c>
      <c r="BZ34" s="92">
        <f>新业务利率假设!AL33</f>
        <v>0</v>
      </c>
      <c r="CA34" s="92">
        <f>新业务利率假设!AM33</f>
        <v>0</v>
      </c>
      <c r="CB34" s="92">
        <f>新业务利率假设!AN33</f>
        <v>0</v>
      </c>
      <c r="CC34" s="92">
        <f>新业务利率假设!AO33</f>
        <v>0</v>
      </c>
      <c r="CD34" s="92">
        <f>新业务利率假设!AP33</f>
        <v>0</v>
      </c>
      <c r="CF34" s="92">
        <f t="shared" si="10"/>
        <v>2.0768689408480281</v>
      </c>
      <c r="CG34" s="92">
        <f>C34*AR34/100/12*0.5+SUMPRODUCT($B34:B34,$AQ34:AQ34)/100/12</f>
        <v>5.1529848428210565</v>
      </c>
      <c r="CH34" s="92">
        <f>D34*AS34/100/12*0.5+SUMPRODUCT($B34:C34,$AQ34:AR34)/100/12</f>
        <v>6.7872180989735558</v>
      </c>
      <c r="CI34" s="92">
        <f>E34*AT34/100/12*0.5+SUMPRODUCT($B34:D34,$AQ34:AS34)/100/12</f>
        <v>7.7604972620843888</v>
      </c>
      <c r="CJ34" s="92">
        <f>F34*AU34/100/12*0.5+SUMPRODUCT($B34:E34,$AQ34:AT34)/100/12</f>
        <v>8.3301222400059807</v>
      </c>
      <c r="CK34" s="92">
        <f>G34*AV34/100/12*0.5+SUMPRODUCT($B34:F34,$AQ34:AU34)/100/12</f>
        <v>8.8794504382192354</v>
      </c>
      <c r="CL34" s="92">
        <f>H34*AW34/100/12*0.5+SUMPRODUCT($B34:G34,$AQ34:AV34)/100/12</f>
        <v>9.3324184557609033</v>
      </c>
      <c r="CM34" s="92">
        <f>I34*AX34/100/12*0.5+SUMPRODUCT($B34:H34,$AQ34:AW34)/100/12</f>
        <v>9.6063984599275667</v>
      </c>
      <c r="CN34" s="92">
        <f>J34*AY34/100/12*0.5+SUMPRODUCT($B34:I34,$AQ34:AX34)/100/12</f>
        <v>9.8977462649275676</v>
      </c>
      <c r="CO34" s="92">
        <f>K34*AZ34/100/12*0.5+SUMPRODUCT($B34:J34,$AQ34:AY34)/100/12</f>
        <v>10.15713072117757</v>
      </c>
      <c r="CP34" s="92">
        <f>L34*BA34/100/12*0.5+SUMPRODUCT($B34:K34,$AQ34:AZ34)/100/12</f>
        <v>10.36560030992757</v>
      </c>
      <c r="CQ34" s="92">
        <f>M34*BB34/100/12*0.5+SUMPRODUCT($B34:L34,$AQ34:BA34)/100/12</f>
        <v>10.599648666177568</v>
      </c>
      <c r="CR34" s="92">
        <f>N34*BC34/100/12*0.5+SUMPRODUCT($B34:M34,$AQ34:BB34)/100/12</f>
        <v>10.824666355760902</v>
      </c>
      <c r="CS34" s="92">
        <f>O34*BD34/100/12*0.5+SUMPRODUCT($B34:N34,$AQ34:BC34)/100/12</f>
        <v>10.917060551594234</v>
      </c>
      <c r="CT34" s="92">
        <f>P34*BE34/100/12*0.5+SUMPRODUCT($B34:O34,$AQ34:BD34)/100/12</f>
        <v>10.917060551594234</v>
      </c>
      <c r="CU34" s="92">
        <f>Q34*BF34/100/12*0.5+SUMPRODUCT($B34:P34,$AQ34:BE34)/100/12</f>
        <v>10.917060551594234</v>
      </c>
      <c r="CV34" s="92">
        <f>R34*BG34/100/12*0.5+SUMPRODUCT($B34:Q34,$AQ34:BF34)/100/12</f>
        <v>10.917060551594234</v>
      </c>
      <c r="CW34" s="92">
        <f>S34*BH34/100/12*0.5+SUMPRODUCT($B34:R34,$AQ34:BG34)/100/12</f>
        <v>10.917060551594234</v>
      </c>
      <c r="CX34" s="92">
        <f>T34*BI34/100/12*0.5+SUMPRODUCT($B34:S34,$AQ34:BH34)/100/12</f>
        <v>10.917060551594234</v>
      </c>
      <c r="CY34" s="92">
        <f>U34*BJ34/100/12*0.5+SUMPRODUCT($B34:T34,$AQ34:BI34)/100/12</f>
        <v>10.917060551594234</v>
      </c>
      <c r="CZ34" s="92">
        <f>V34*BK34/100/12*0.5+SUMPRODUCT($B34:U34,$AQ34:BJ34)/100/12</f>
        <v>10.917060551594234</v>
      </c>
      <c r="DA34" s="92">
        <f>W34*BL34/100/12*0.5+SUMPRODUCT($B34:V34,$AQ34:BK34)/100/12</f>
        <v>10.917060551594234</v>
      </c>
      <c r="DB34" s="92">
        <f>X34*BM34/100/12*0.5+SUMPRODUCT($B34:W34,$AQ34:BL34)/100/12</f>
        <v>10.917060551594234</v>
      </c>
      <c r="DC34" s="92">
        <f>Y34*BN34/100/12*0.5+SUMPRODUCT($B34:X34,$AQ34:BM34)/100/12</f>
        <v>10.917060551594234</v>
      </c>
      <c r="DD34" s="92">
        <f>Z34*BO34/100/12*0.5+SUMPRODUCT($B34:Y34,$AQ34:BN34)/100/12</f>
        <v>10.917060551594234</v>
      </c>
      <c r="DE34" s="92">
        <f>AA34*BP34/100/12*0.5+SUMPRODUCT($B34:Z34,$AQ34:BO34)/100/12</f>
        <v>10.917060551594234</v>
      </c>
      <c r="DF34" s="92">
        <f>AB34*BQ34/100/12*0.5+SUMPRODUCT($B34:AA34,$AQ34:BP34)/100/12</f>
        <v>10.917060551594234</v>
      </c>
      <c r="DG34" s="92">
        <f>AC34*BR34/100/12*0.5+SUMPRODUCT($B34:AB34,$AQ34:BQ34)/100/12</f>
        <v>10.917060551594234</v>
      </c>
      <c r="DH34" s="92">
        <f>AD34*BS34/100/12*0.5+SUMPRODUCT($B34:AC34,$AQ34:BR34)/100/12</f>
        <v>10.917060551594234</v>
      </c>
      <c r="DI34" s="92">
        <f>AE34*BT34/100/12*0.5+SUMPRODUCT($B34:AD34,$AQ34:BS34)/100/12</f>
        <v>10.917060551594234</v>
      </c>
      <c r="DJ34" s="92">
        <f>AF34*BU34/100/12*0.5+SUMPRODUCT($B34:AE34,$AQ34:BT34)/100/12</f>
        <v>10.917060551594234</v>
      </c>
      <c r="DK34" s="92">
        <f>AG34*BV34/100/12*0.5+SUMPRODUCT($B34:AF34,$AQ34:BU34)/100/12</f>
        <v>10.917060551594234</v>
      </c>
      <c r="DL34" s="92">
        <f>AH34*BW34/100/12*0.5+SUMPRODUCT($B34:AG34,$AQ34:BV34)/100/12</f>
        <v>10.917060551594234</v>
      </c>
      <c r="DM34" s="92">
        <f>AI34*BX34/100/12*0.5+SUMPRODUCT($B34:AH34,$AQ34:BW34)/100/12</f>
        <v>10.917060551594234</v>
      </c>
      <c r="DN34" s="92">
        <f>AJ34*BY34/100/12*0.5+SUMPRODUCT($B34:AI34,$AQ34:BX34)/100/12</f>
        <v>10.917060551594234</v>
      </c>
      <c r="DO34" s="92">
        <f>AK34*BZ34/100/12*0.5+SUMPRODUCT($B34:AJ34,$AQ34:BY34)/100/12</f>
        <v>10.917060551594234</v>
      </c>
      <c r="DP34" s="92">
        <f>AL34*CA34/100/12*0.5+SUMPRODUCT($B34:AK34,$AQ34:BZ34)/100/12</f>
        <v>10.917060551594234</v>
      </c>
      <c r="DQ34" s="92">
        <f>AM34*CB34/100/12*0.5+SUMPRODUCT($B34:AL34,$AQ34:CA34)/100/12</f>
        <v>10.917060551594234</v>
      </c>
      <c r="DR34" s="92">
        <f>AN34*CC34/100/12*0.5+SUMPRODUCT($B34:AM34,$AQ34:CB34)/100/12</f>
        <v>10.917060551594234</v>
      </c>
      <c r="DS34" s="92">
        <f>AO34*CD34/100/12*0.5+SUMPRODUCT($B34:AN34,$AQ34:CC34)/100/12</f>
        <v>10.917060551594234</v>
      </c>
    </row>
    <row r="35" spans="1:123" ht="16.5">
      <c r="A35" s="54" t="str">
        <f>存量业务到期结构!B34</f>
        <v>对公大额存单</v>
      </c>
      <c r="B35" s="92">
        <f>基本优化结果!C34</f>
        <v>61.889743557349902</v>
      </c>
      <c r="C35" s="92">
        <f>基本优化结果!D34</f>
        <v>70.786333728195331</v>
      </c>
      <c r="D35" s="92">
        <f>基本优化结果!E34</f>
        <v>58.199421530000002</v>
      </c>
      <c r="E35" s="92">
        <f>基本优化结果!F34</f>
        <v>63.146999999999998</v>
      </c>
      <c r="F35" s="92">
        <f>基本优化结果!G34</f>
        <v>62.414048360000002</v>
      </c>
      <c r="G35" s="92">
        <f>基本优化结果!H34</f>
        <v>64.424105859999997</v>
      </c>
      <c r="H35" s="92">
        <f>基本优化结果!I34</f>
        <v>29.68948545542332</v>
      </c>
      <c r="I35" s="92">
        <f>基本优化结果!J34</f>
        <v>51.274999999999999</v>
      </c>
      <c r="J35" s="92">
        <f>基本优化结果!K34</f>
        <v>79.620999999999995</v>
      </c>
      <c r="K35" s="92">
        <f>基本优化结果!L34</f>
        <v>28.5503</v>
      </c>
      <c r="L35" s="92">
        <f>基本优化结果!M34</f>
        <v>36.17456</v>
      </c>
      <c r="M35" s="92">
        <f>基本优化结果!N34</f>
        <v>44.914829339999997</v>
      </c>
      <c r="N35" s="92">
        <f>基本优化结果!O34</f>
        <v>13.099</v>
      </c>
      <c r="O35" s="92">
        <f>基本优化结果!P34</f>
        <v>0</v>
      </c>
      <c r="P35" s="92">
        <f>基本优化结果!Q34</f>
        <v>0</v>
      </c>
      <c r="Q35" s="92">
        <f>基本优化结果!R34</f>
        <v>0</v>
      </c>
      <c r="R35" s="92">
        <f>基本优化结果!S34</f>
        <v>0</v>
      </c>
      <c r="S35" s="92">
        <f>基本优化结果!T34</f>
        <v>0</v>
      </c>
      <c r="T35" s="92">
        <f>基本优化结果!U34</f>
        <v>0</v>
      </c>
      <c r="U35" s="92">
        <f>基本优化结果!V34</f>
        <v>0</v>
      </c>
      <c r="V35" s="92">
        <f>基本优化结果!W34</f>
        <v>0</v>
      </c>
      <c r="W35" s="92">
        <f>基本优化结果!X34</f>
        <v>0</v>
      </c>
      <c r="X35" s="92">
        <f>基本优化结果!Y34</f>
        <v>0</v>
      </c>
      <c r="Y35" s="92">
        <f>基本优化结果!Z34</f>
        <v>0</v>
      </c>
      <c r="Z35" s="92">
        <f>基本优化结果!AA34</f>
        <v>0</v>
      </c>
      <c r="AA35" s="92">
        <f>基本优化结果!AB34</f>
        <v>0</v>
      </c>
      <c r="AB35" s="92">
        <f>基本优化结果!AC34</f>
        <v>0</v>
      </c>
      <c r="AC35" s="92">
        <f>基本优化结果!AD34</f>
        <v>0</v>
      </c>
      <c r="AD35" s="92">
        <f>基本优化结果!AE34</f>
        <v>0</v>
      </c>
      <c r="AE35" s="92">
        <f>基本优化结果!AF34</f>
        <v>0</v>
      </c>
      <c r="AF35" s="92">
        <f>基本优化结果!AG34</f>
        <v>0</v>
      </c>
      <c r="AG35" s="92">
        <f>基本优化结果!AH34</f>
        <v>0</v>
      </c>
      <c r="AH35" s="92">
        <f>基本优化结果!AI34</f>
        <v>0</v>
      </c>
      <c r="AI35" s="92">
        <f>基本优化结果!AJ34</f>
        <v>0</v>
      </c>
      <c r="AJ35" s="92">
        <f>基本优化结果!AK34</f>
        <v>0</v>
      </c>
      <c r="AK35" s="92">
        <f>基本优化结果!AL34</f>
        <v>0</v>
      </c>
      <c r="AL35" s="92">
        <f>基本优化结果!AM34</f>
        <v>0</v>
      </c>
      <c r="AM35" s="92">
        <f>基本优化结果!AN34</f>
        <v>0</v>
      </c>
      <c r="AN35" s="92">
        <f>基本优化结果!AO34</f>
        <v>0</v>
      </c>
      <c r="AO35" s="92">
        <f>基本优化结果!AP34</f>
        <v>0</v>
      </c>
      <c r="AQ35" s="92">
        <f>新业务利率假设!C34</f>
        <v>2.6</v>
      </c>
      <c r="AR35" s="92">
        <f>新业务利率假设!D34</f>
        <v>2.63</v>
      </c>
      <c r="AS35" s="92">
        <f>新业务利率假设!E34</f>
        <v>2.63</v>
      </c>
      <c r="AT35" s="92">
        <f>新业务利率假设!F34</f>
        <v>2.63</v>
      </c>
      <c r="AU35" s="92">
        <f>新业务利率假设!G34</f>
        <v>2.63</v>
      </c>
      <c r="AV35" s="92">
        <f>新业务利率假设!H34</f>
        <v>2.63</v>
      </c>
      <c r="AW35" s="92">
        <f>新业务利率假设!I34</f>
        <v>2.63</v>
      </c>
      <c r="AX35" s="92">
        <f>新业务利率假设!J34</f>
        <v>2.63</v>
      </c>
      <c r="AY35" s="92">
        <f>新业务利率假设!K34</f>
        <v>2.63</v>
      </c>
      <c r="AZ35" s="92">
        <f>新业务利率假设!L34</f>
        <v>2.63</v>
      </c>
      <c r="BA35" s="92">
        <f>新业务利率假设!M34</f>
        <v>2.63</v>
      </c>
      <c r="BB35" s="92">
        <f>新业务利率假设!N34</f>
        <v>2.63</v>
      </c>
      <c r="BC35" s="92">
        <f>新业务利率假设!O34</f>
        <v>2.63</v>
      </c>
      <c r="BD35" s="92">
        <f>新业务利率假设!P34</f>
        <v>0</v>
      </c>
      <c r="BE35" s="92">
        <f>新业务利率假设!Q34</f>
        <v>0</v>
      </c>
      <c r="BF35" s="92">
        <f>新业务利率假设!R34</f>
        <v>0</v>
      </c>
      <c r="BG35" s="92">
        <f>新业务利率假设!S34</f>
        <v>0</v>
      </c>
      <c r="BH35" s="92">
        <f>新业务利率假设!T34</f>
        <v>0</v>
      </c>
      <c r="BI35" s="92">
        <f>新业务利率假设!U34</f>
        <v>0</v>
      </c>
      <c r="BJ35" s="92">
        <f>新业务利率假设!V34</f>
        <v>0</v>
      </c>
      <c r="BK35" s="92">
        <f>新业务利率假设!W34</f>
        <v>0</v>
      </c>
      <c r="BL35" s="92">
        <f>新业务利率假设!X34</f>
        <v>0</v>
      </c>
      <c r="BM35" s="92">
        <f>新业务利率假设!Y34</f>
        <v>0</v>
      </c>
      <c r="BN35" s="92">
        <f>新业务利率假设!Z34</f>
        <v>0</v>
      </c>
      <c r="BO35" s="92">
        <f>新业务利率假设!AA34</f>
        <v>0</v>
      </c>
      <c r="BP35" s="92">
        <f>新业务利率假设!AB34</f>
        <v>0</v>
      </c>
      <c r="BQ35" s="92">
        <f>新业务利率假设!AC34</f>
        <v>0</v>
      </c>
      <c r="BR35" s="92">
        <f>新业务利率假设!AD34</f>
        <v>0</v>
      </c>
      <c r="BS35" s="92">
        <f>新业务利率假设!AE34</f>
        <v>0</v>
      </c>
      <c r="BT35" s="92">
        <f>新业务利率假设!AF34</f>
        <v>0</v>
      </c>
      <c r="BU35" s="92">
        <f>新业务利率假设!AG34</f>
        <v>0</v>
      </c>
      <c r="BV35" s="92">
        <f>新业务利率假设!AH34</f>
        <v>0</v>
      </c>
      <c r="BW35" s="92">
        <f>新业务利率假设!AI34</f>
        <v>0</v>
      </c>
      <c r="BX35" s="92">
        <f>新业务利率假设!AJ34</f>
        <v>0</v>
      </c>
      <c r="BY35" s="92">
        <f>新业务利率假设!AK34</f>
        <v>0</v>
      </c>
      <c r="BZ35" s="92">
        <f>新业务利率假设!AL34</f>
        <v>0</v>
      </c>
      <c r="CA35" s="92">
        <f>新业务利率假设!AM34</f>
        <v>0</v>
      </c>
      <c r="CB35" s="92">
        <f>新业务利率假设!AN34</f>
        <v>0</v>
      </c>
      <c r="CC35" s="92">
        <f>新业务利率假设!AO34</f>
        <v>0</v>
      </c>
      <c r="CD35" s="92">
        <f>新业务利率假设!AP34</f>
        <v>0</v>
      </c>
      <c r="CF35" s="92">
        <f t="shared" si="10"/>
        <v>6.7047222187129066E-2</v>
      </c>
      <c r="CG35" s="92">
        <f>C35*AR35/100/12*0.5+SUMPRODUCT($B35:B35,$AQ35:AQ35)/100/12</f>
        <v>0.21166446841807218</v>
      </c>
      <c r="CH35" s="92">
        <f>D35*AS35/100/12*0.5+SUMPRODUCT($B35:C35,$AQ35:AR35)/100/12</f>
        <v>0.35301135855517785</v>
      </c>
      <c r="CI35" s="92">
        <f>E35*AT35/100/12*0.5+SUMPRODUCT($B35:D35,$AQ35:AS35)/100/12</f>
        <v>0.4859868121484695</v>
      </c>
      <c r="CJ35" s="92">
        <f>F35*AU35/100/12*0.5+SUMPRODUCT($B35:E35,$AQ35:AT35)/100/12</f>
        <v>0.6235807943096362</v>
      </c>
      <c r="CK35" s="92">
        <f>G35*AV35/100/12*0.5+SUMPRODUCT($B35:F35,$AQ35:AU35)/100/12</f>
        <v>0.76257427164238611</v>
      </c>
      <c r="CL35" s="92">
        <f>H35*AW35/100/12*0.5+SUMPRODUCT($B35:G35,$AQ35:AV35)/100/12</f>
        <v>0.8657070821255376</v>
      </c>
      <c r="CM35" s="92">
        <f>I35*AX35/100/12*0.5+SUMPRODUCT($B35:H35,$AQ35:AW35)/100/12</f>
        <v>0.95443066410377209</v>
      </c>
      <c r="CN35" s="92">
        <f>J35*AY35/100/12*0.5+SUMPRODUCT($B35:I35,$AQ35:AX35)/100/12</f>
        <v>1.097870864103772</v>
      </c>
      <c r="CO35" s="92">
        <f>K35*AZ35/100/12*0.5+SUMPRODUCT($B35:J35,$AQ35:AY35)/100/12</f>
        <v>1.2164085803537719</v>
      </c>
      <c r="CP35" s="92">
        <f>L35*BA35/100/12*0.5+SUMPRODUCT($B35:K35,$AQ35:AZ35)/100/12</f>
        <v>1.2873362394371053</v>
      </c>
      <c r="CQ35" s="92">
        <f>M35*BB35/100/12*0.5+SUMPRODUCT($B35:L35,$AQ35:BA35)/100/12</f>
        <v>1.376196695255522</v>
      </c>
      <c r="CR35" s="92">
        <f>N35*BC35/100/12*0.5+SUMPRODUCT($B35:M35,$AQ35:BB35)/100/12</f>
        <v>1.4397701832406056</v>
      </c>
      <c r="CS35" s="92">
        <f>O35*BD35/100/12*0.5+SUMPRODUCT($B35:N35,$AQ35:BC35)/100/12</f>
        <v>1.454124504073939</v>
      </c>
      <c r="CT35" s="92">
        <f>P35*BE35/100/12*0.5+SUMPRODUCT($B35:O35,$AQ35:BD35)/100/12</f>
        <v>1.454124504073939</v>
      </c>
      <c r="CU35" s="92">
        <f>Q35*BF35/100/12*0.5+SUMPRODUCT($B35:P35,$AQ35:BE35)/100/12</f>
        <v>1.454124504073939</v>
      </c>
      <c r="CV35" s="92">
        <f>R35*BG35/100/12*0.5+SUMPRODUCT($B35:Q35,$AQ35:BF35)/100/12</f>
        <v>1.454124504073939</v>
      </c>
      <c r="CW35" s="92">
        <f>S35*BH35/100/12*0.5+SUMPRODUCT($B35:R35,$AQ35:BG35)/100/12</f>
        <v>1.454124504073939</v>
      </c>
      <c r="CX35" s="92">
        <f>T35*BI35/100/12*0.5+SUMPRODUCT($B35:S35,$AQ35:BH35)/100/12</f>
        <v>1.454124504073939</v>
      </c>
      <c r="CY35" s="92">
        <f>U35*BJ35/100/12*0.5+SUMPRODUCT($B35:T35,$AQ35:BI35)/100/12</f>
        <v>1.454124504073939</v>
      </c>
      <c r="CZ35" s="92">
        <f>V35*BK35/100/12*0.5+SUMPRODUCT($B35:U35,$AQ35:BJ35)/100/12</f>
        <v>1.454124504073939</v>
      </c>
      <c r="DA35" s="92">
        <f>W35*BL35/100/12*0.5+SUMPRODUCT($B35:V35,$AQ35:BK35)/100/12</f>
        <v>1.454124504073939</v>
      </c>
      <c r="DB35" s="92">
        <f>X35*BM35/100/12*0.5+SUMPRODUCT($B35:W35,$AQ35:BL35)/100/12</f>
        <v>1.454124504073939</v>
      </c>
      <c r="DC35" s="92">
        <f>Y35*BN35/100/12*0.5+SUMPRODUCT($B35:X35,$AQ35:BM35)/100/12</f>
        <v>1.454124504073939</v>
      </c>
      <c r="DD35" s="92">
        <f>Z35*BO35/100/12*0.5+SUMPRODUCT($B35:Y35,$AQ35:BN35)/100/12</f>
        <v>1.454124504073939</v>
      </c>
      <c r="DE35" s="92">
        <f>AA35*BP35/100/12*0.5+SUMPRODUCT($B35:Z35,$AQ35:BO35)/100/12</f>
        <v>1.454124504073939</v>
      </c>
      <c r="DF35" s="92">
        <f>AB35*BQ35/100/12*0.5+SUMPRODUCT($B35:AA35,$AQ35:BP35)/100/12</f>
        <v>1.454124504073939</v>
      </c>
      <c r="DG35" s="92">
        <f>AC35*BR35/100/12*0.5+SUMPRODUCT($B35:AB35,$AQ35:BQ35)/100/12</f>
        <v>1.454124504073939</v>
      </c>
      <c r="DH35" s="92">
        <f>AD35*BS35/100/12*0.5+SUMPRODUCT($B35:AC35,$AQ35:BR35)/100/12</f>
        <v>1.454124504073939</v>
      </c>
      <c r="DI35" s="92">
        <f>AE35*BT35/100/12*0.5+SUMPRODUCT($B35:AD35,$AQ35:BS35)/100/12</f>
        <v>1.454124504073939</v>
      </c>
      <c r="DJ35" s="92">
        <f>AF35*BU35/100/12*0.5+SUMPRODUCT($B35:AE35,$AQ35:BT35)/100/12</f>
        <v>1.454124504073939</v>
      </c>
      <c r="DK35" s="92">
        <f>AG35*BV35/100/12*0.5+SUMPRODUCT($B35:AF35,$AQ35:BU35)/100/12</f>
        <v>1.454124504073939</v>
      </c>
      <c r="DL35" s="92">
        <f>AH35*BW35/100/12*0.5+SUMPRODUCT($B35:AG35,$AQ35:BV35)/100/12</f>
        <v>1.454124504073939</v>
      </c>
      <c r="DM35" s="92">
        <f>AI35*BX35/100/12*0.5+SUMPRODUCT($B35:AH35,$AQ35:BW35)/100/12</f>
        <v>1.454124504073939</v>
      </c>
      <c r="DN35" s="92">
        <f>AJ35*BY35/100/12*0.5+SUMPRODUCT($B35:AI35,$AQ35:BX35)/100/12</f>
        <v>1.454124504073939</v>
      </c>
      <c r="DO35" s="92">
        <f>AK35*BZ35/100/12*0.5+SUMPRODUCT($B35:AJ35,$AQ35:BY35)/100/12</f>
        <v>1.454124504073939</v>
      </c>
      <c r="DP35" s="92">
        <f>AL35*CA35/100/12*0.5+SUMPRODUCT($B35:AK35,$AQ35:BZ35)/100/12</f>
        <v>1.454124504073939</v>
      </c>
      <c r="DQ35" s="92">
        <f>AM35*CB35/100/12*0.5+SUMPRODUCT($B35:AL35,$AQ35:CA35)/100/12</f>
        <v>1.454124504073939</v>
      </c>
      <c r="DR35" s="92">
        <f>AN35*CC35/100/12*0.5+SUMPRODUCT($B35:AM35,$AQ35:CB35)/100/12</f>
        <v>1.454124504073939</v>
      </c>
      <c r="DS35" s="92">
        <f>AO35*CD35/100/12*0.5+SUMPRODUCT($B35:AN35,$AQ35:CC35)/100/12</f>
        <v>1.454124504073939</v>
      </c>
    </row>
    <row r="36" spans="1:123" ht="16.5">
      <c r="A36" s="54" t="str">
        <f>存量业务到期结构!B35</f>
        <v>对公协议存款</v>
      </c>
      <c r="B36" s="92">
        <f>基本优化结果!C35</f>
        <v>11.599</v>
      </c>
      <c r="C36" s="92">
        <f>基本优化结果!D35</f>
        <v>19.998999999999999</v>
      </c>
      <c r="D36" s="92">
        <f>基本优化结果!E35</f>
        <v>33.999000000000002</v>
      </c>
      <c r="E36" s="92">
        <f>基本优化结果!F35</f>
        <v>20.998999999999999</v>
      </c>
      <c r="F36" s="92">
        <f>基本优化结果!G35</f>
        <v>1.7989999999999999</v>
      </c>
      <c r="G36" s="92">
        <f>基本优化结果!H35</f>
        <v>19.998999999999999</v>
      </c>
      <c r="H36" s="92">
        <f>基本优化结果!I35</f>
        <v>9.9991335036670056E-4</v>
      </c>
      <c r="I36" s="92">
        <f>基本优化结果!J35</f>
        <v>-9.9995248738650694E-4</v>
      </c>
      <c r="J36" s="92">
        <f>基本优化结果!K35</f>
        <v>0.999</v>
      </c>
      <c r="K36" s="92">
        <f>基本优化结果!L35</f>
        <v>3.9990000023554666</v>
      </c>
      <c r="L36" s="92">
        <f>基本优化结果!M35</f>
        <v>1.99900000024683</v>
      </c>
      <c r="M36" s="92">
        <f>基本优化结果!N35</f>
        <v>-9.9986101844249764E-4</v>
      </c>
      <c r="N36" s="92">
        <f>基本优化结果!O35</f>
        <v>0.29900000776880153</v>
      </c>
      <c r="O36" s="92">
        <f>基本优化结果!P35</f>
        <v>0</v>
      </c>
      <c r="P36" s="92">
        <f>基本优化结果!Q35</f>
        <v>0</v>
      </c>
      <c r="Q36" s="92">
        <f>基本优化结果!R35</f>
        <v>0</v>
      </c>
      <c r="R36" s="92">
        <f>基本优化结果!S35</f>
        <v>0</v>
      </c>
      <c r="S36" s="92">
        <f>基本优化结果!T35</f>
        <v>0</v>
      </c>
      <c r="T36" s="92">
        <f>基本优化结果!U35</f>
        <v>0</v>
      </c>
      <c r="U36" s="92">
        <f>基本优化结果!V35</f>
        <v>0</v>
      </c>
      <c r="V36" s="92">
        <f>基本优化结果!W35</f>
        <v>0</v>
      </c>
      <c r="W36" s="92">
        <f>基本优化结果!X35</f>
        <v>0</v>
      </c>
      <c r="X36" s="92">
        <f>基本优化结果!Y35</f>
        <v>0</v>
      </c>
      <c r="Y36" s="92">
        <f>基本优化结果!Z35</f>
        <v>0</v>
      </c>
      <c r="Z36" s="92">
        <f>基本优化结果!AA35</f>
        <v>0</v>
      </c>
      <c r="AA36" s="92">
        <f>基本优化结果!AB35</f>
        <v>0</v>
      </c>
      <c r="AB36" s="92">
        <f>基本优化结果!AC35</f>
        <v>0</v>
      </c>
      <c r="AC36" s="92">
        <f>基本优化结果!AD35</f>
        <v>0</v>
      </c>
      <c r="AD36" s="92">
        <f>基本优化结果!AE35</f>
        <v>0</v>
      </c>
      <c r="AE36" s="92">
        <f>基本优化结果!AF35</f>
        <v>0</v>
      </c>
      <c r="AF36" s="92">
        <f>基本优化结果!AG35</f>
        <v>0</v>
      </c>
      <c r="AG36" s="92">
        <f>基本优化结果!AH35</f>
        <v>0</v>
      </c>
      <c r="AH36" s="92">
        <f>基本优化结果!AI35</f>
        <v>0</v>
      </c>
      <c r="AI36" s="92">
        <f>基本优化结果!AJ35</f>
        <v>0</v>
      </c>
      <c r="AJ36" s="92">
        <f>基本优化结果!AK35</f>
        <v>0</v>
      </c>
      <c r="AK36" s="92">
        <f>基本优化结果!AL35</f>
        <v>0</v>
      </c>
      <c r="AL36" s="92">
        <f>基本优化结果!AM35</f>
        <v>0</v>
      </c>
      <c r="AM36" s="92">
        <f>基本优化结果!AN35</f>
        <v>0</v>
      </c>
      <c r="AN36" s="92">
        <f>基本优化结果!AO35</f>
        <v>0</v>
      </c>
      <c r="AO36" s="92">
        <f>基本优化结果!AP35</f>
        <v>0</v>
      </c>
      <c r="AQ36" s="92">
        <f>新业务利率假设!C35</f>
        <v>4.4000000000000004</v>
      </c>
      <c r="AR36" s="92">
        <f>新业务利率假设!D35</f>
        <v>4.5</v>
      </c>
      <c r="AS36" s="92">
        <f>新业务利率假设!E35</f>
        <v>4.5</v>
      </c>
      <c r="AT36" s="92">
        <f>新业务利率假设!F35</f>
        <v>4.5</v>
      </c>
      <c r="AU36" s="92">
        <f>新业务利率假设!G35</f>
        <v>4.5</v>
      </c>
      <c r="AV36" s="92">
        <f>新业务利率假设!H35</f>
        <v>4.5</v>
      </c>
      <c r="AW36" s="92">
        <f>新业务利率假设!I35</f>
        <v>4.5</v>
      </c>
      <c r="AX36" s="92">
        <f>新业务利率假设!J35</f>
        <v>4.5</v>
      </c>
      <c r="AY36" s="92">
        <f>新业务利率假设!K35</f>
        <v>4.5</v>
      </c>
      <c r="AZ36" s="92">
        <f>新业务利率假设!L35</f>
        <v>4.5</v>
      </c>
      <c r="BA36" s="92">
        <f>新业务利率假设!M35</f>
        <v>4.5</v>
      </c>
      <c r="BB36" s="92">
        <f>新业务利率假设!N35</f>
        <v>4.5</v>
      </c>
      <c r="BC36" s="92">
        <f>新业务利率假设!O35</f>
        <v>4.5</v>
      </c>
      <c r="BD36" s="92">
        <f>新业务利率假设!P35</f>
        <v>0</v>
      </c>
      <c r="BE36" s="92">
        <f>新业务利率假设!Q35</f>
        <v>0</v>
      </c>
      <c r="BF36" s="92">
        <f>新业务利率假设!R35</f>
        <v>0</v>
      </c>
      <c r="BG36" s="92">
        <f>新业务利率假设!S35</f>
        <v>0</v>
      </c>
      <c r="BH36" s="92">
        <f>新业务利率假设!T35</f>
        <v>0</v>
      </c>
      <c r="BI36" s="92">
        <f>新业务利率假设!U35</f>
        <v>0</v>
      </c>
      <c r="BJ36" s="92">
        <f>新业务利率假设!V35</f>
        <v>0</v>
      </c>
      <c r="BK36" s="92">
        <f>新业务利率假设!W35</f>
        <v>0</v>
      </c>
      <c r="BL36" s="92">
        <f>新业务利率假设!X35</f>
        <v>0</v>
      </c>
      <c r="BM36" s="92">
        <f>新业务利率假设!Y35</f>
        <v>0</v>
      </c>
      <c r="BN36" s="92">
        <f>新业务利率假设!Z35</f>
        <v>0</v>
      </c>
      <c r="BO36" s="92">
        <f>新业务利率假设!AA35</f>
        <v>0</v>
      </c>
      <c r="BP36" s="92">
        <f>新业务利率假设!AB35</f>
        <v>0</v>
      </c>
      <c r="BQ36" s="92">
        <f>新业务利率假设!AC35</f>
        <v>0</v>
      </c>
      <c r="BR36" s="92">
        <f>新业务利率假设!AD35</f>
        <v>0</v>
      </c>
      <c r="BS36" s="92">
        <f>新业务利率假设!AE35</f>
        <v>0</v>
      </c>
      <c r="BT36" s="92">
        <f>新业务利率假设!AF35</f>
        <v>0</v>
      </c>
      <c r="BU36" s="92">
        <f>新业务利率假设!AG35</f>
        <v>0</v>
      </c>
      <c r="BV36" s="92">
        <f>新业务利率假设!AH35</f>
        <v>0</v>
      </c>
      <c r="BW36" s="92">
        <f>新业务利率假设!AI35</f>
        <v>0</v>
      </c>
      <c r="BX36" s="92">
        <f>新业务利率假设!AJ35</f>
        <v>0</v>
      </c>
      <c r="BY36" s="92">
        <f>新业务利率假设!AK35</f>
        <v>0</v>
      </c>
      <c r="BZ36" s="92">
        <f>新业务利率假设!AL35</f>
        <v>0</v>
      </c>
      <c r="CA36" s="92">
        <f>新业务利率假设!AM35</f>
        <v>0</v>
      </c>
      <c r="CB36" s="92">
        <f>新业务利率假设!AN35</f>
        <v>0</v>
      </c>
      <c r="CC36" s="92">
        <f>新业务利率假设!AO35</f>
        <v>0</v>
      </c>
      <c r="CD36" s="92">
        <f>新业务利率假设!AP35</f>
        <v>0</v>
      </c>
      <c r="CF36" s="92">
        <f t="shared" si="10"/>
        <v>2.1264833333333334E-2</v>
      </c>
      <c r="CG36" s="92">
        <f>C36*AR36/100/12*0.5+SUMPRODUCT($B36:B36,$AQ36:AQ36)/100/12</f>
        <v>8.0027791666666667E-2</v>
      </c>
      <c r="CH36" s="92">
        <f>D36*AS36/100/12*0.5+SUMPRODUCT($B36:C36,$AQ36:AR36)/100/12</f>
        <v>0.18127404166666666</v>
      </c>
      <c r="CI36" s="92">
        <f>E36*AT36/100/12*0.5+SUMPRODUCT($B36:D36,$AQ36:AS36)/100/12</f>
        <v>0.28439529166666666</v>
      </c>
      <c r="CJ36" s="92">
        <f>F36*AU36/100/12*0.5+SUMPRODUCT($B36:E36,$AQ36:AT36)/100/12</f>
        <v>0.32714154166666665</v>
      </c>
      <c r="CK36" s="92">
        <f>G36*AV36/100/12*0.5+SUMPRODUCT($B36:F36,$AQ36:AU36)/100/12</f>
        <v>0.36801279166666667</v>
      </c>
      <c r="CL36" s="92">
        <f>H36*AW36/100/12*0.5+SUMPRODUCT($B36:G36,$AQ36:AV36)/100/12</f>
        <v>0.40551279150419861</v>
      </c>
      <c r="CM36" s="92">
        <f>I36*AX36/100/12*0.5+SUMPRODUCT($B36:H36,$AQ36:AW36)/100/12</f>
        <v>0.40551279143081675</v>
      </c>
      <c r="CN36" s="92">
        <f>J36*AY36/100/12*0.5+SUMPRODUCT($B36:I36,$AQ36:AX36)/100/12</f>
        <v>0.40738404151990282</v>
      </c>
      <c r="CO36" s="92">
        <f>K36*AZ36/100/12*0.5+SUMPRODUCT($B36:J36,$AQ36:AY36)/100/12</f>
        <v>0.41675529152431939</v>
      </c>
      <c r="CP36" s="92">
        <f>L36*BA36/100/12*0.5+SUMPRODUCT($B36:K36,$AQ36:AZ36)/100/12</f>
        <v>0.42800154152919867</v>
      </c>
      <c r="CQ36" s="92">
        <f>M36*BB36/100/12*0.5+SUMPRODUCT($B36:L36,$AQ36:BA36)/100/12</f>
        <v>0.4317477917902518</v>
      </c>
      <c r="CR36" s="92">
        <f>N36*BC36/100/12*0.5+SUMPRODUCT($B36:M36,$AQ36:BB36)/100/12</f>
        <v>0.43230654206540875</v>
      </c>
      <c r="CS36" s="92">
        <f>O36*BD36/100/12*0.5+SUMPRODUCT($B36:N36,$AQ36:BC36)/100/12</f>
        <v>0.4328671670799753</v>
      </c>
      <c r="CT36" s="92">
        <f>P36*BE36/100/12*0.5+SUMPRODUCT($B36:O36,$AQ36:BD36)/100/12</f>
        <v>0.4328671670799753</v>
      </c>
      <c r="CU36" s="92">
        <f>Q36*BF36/100/12*0.5+SUMPRODUCT($B36:P36,$AQ36:BE36)/100/12</f>
        <v>0.4328671670799753</v>
      </c>
      <c r="CV36" s="92">
        <f>R36*BG36/100/12*0.5+SUMPRODUCT($B36:Q36,$AQ36:BF36)/100/12</f>
        <v>0.4328671670799753</v>
      </c>
      <c r="CW36" s="92">
        <f>S36*BH36/100/12*0.5+SUMPRODUCT($B36:R36,$AQ36:BG36)/100/12</f>
        <v>0.4328671670799753</v>
      </c>
      <c r="CX36" s="92">
        <f>T36*BI36/100/12*0.5+SUMPRODUCT($B36:S36,$AQ36:BH36)/100/12</f>
        <v>0.4328671670799753</v>
      </c>
      <c r="CY36" s="92">
        <f>U36*BJ36/100/12*0.5+SUMPRODUCT($B36:T36,$AQ36:BI36)/100/12</f>
        <v>0.4328671670799753</v>
      </c>
      <c r="CZ36" s="92">
        <f>V36*BK36/100/12*0.5+SUMPRODUCT($B36:U36,$AQ36:BJ36)/100/12</f>
        <v>0.4328671670799753</v>
      </c>
      <c r="DA36" s="92">
        <f>W36*BL36/100/12*0.5+SUMPRODUCT($B36:V36,$AQ36:BK36)/100/12</f>
        <v>0.4328671670799753</v>
      </c>
      <c r="DB36" s="92">
        <f>X36*BM36/100/12*0.5+SUMPRODUCT($B36:W36,$AQ36:BL36)/100/12</f>
        <v>0.4328671670799753</v>
      </c>
      <c r="DC36" s="92">
        <f>Y36*BN36/100/12*0.5+SUMPRODUCT($B36:X36,$AQ36:BM36)/100/12</f>
        <v>0.4328671670799753</v>
      </c>
      <c r="DD36" s="92">
        <f>Z36*BO36/100/12*0.5+SUMPRODUCT($B36:Y36,$AQ36:BN36)/100/12</f>
        <v>0.4328671670799753</v>
      </c>
      <c r="DE36" s="92">
        <f>AA36*BP36/100/12*0.5+SUMPRODUCT($B36:Z36,$AQ36:BO36)/100/12</f>
        <v>0.4328671670799753</v>
      </c>
      <c r="DF36" s="92">
        <f>AB36*BQ36/100/12*0.5+SUMPRODUCT($B36:AA36,$AQ36:BP36)/100/12</f>
        <v>0.4328671670799753</v>
      </c>
      <c r="DG36" s="92">
        <f>AC36*BR36/100/12*0.5+SUMPRODUCT($B36:AB36,$AQ36:BQ36)/100/12</f>
        <v>0.4328671670799753</v>
      </c>
      <c r="DH36" s="92">
        <f>AD36*BS36/100/12*0.5+SUMPRODUCT($B36:AC36,$AQ36:BR36)/100/12</f>
        <v>0.4328671670799753</v>
      </c>
      <c r="DI36" s="92">
        <f>AE36*BT36/100/12*0.5+SUMPRODUCT($B36:AD36,$AQ36:BS36)/100/12</f>
        <v>0.4328671670799753</v>
      </c>
      <c r="DJ36" s="92">
        <f>AF36*BU36/100/12*0.5+SUMPRODUCT($B36:AE36,$AQ36:BT36)/100/12</f>
        <v>0.4328671670799753</v>
      </c>
      <c r="DK36" s="92">
        <f>AG36*BV36/100/12*0.5+SUMPRODUCT($B36:AF36,$AQ36:BU36)/100/12</f>
        <v>0.4328671670799753</v>
      </c>
      <c r="DL36" s="92">
        <f>AH36*BW36/100/12*0.5+SUMPRODUCT($B36:AG36,$AQ36:BV36)/100/12</f>
        <v>0.4328671670799753</v>
      </c>
      <c r="DM36" s="92">
        <f>AI36*BX36/100/12*0.5+SUMPRODUCT($B36:AH36,$AQ36:BW36)/100/12</f>
        <v>0.4328671670799753</v>
      </c>
      <c r="DN36" s="92">
        <f>AJ36*BY36/100/12*0.5+SUMPRODUCT($B36:AI36,$AQ36:BX36)/100/12</f>
        <v>0.4328671670799753</v>
      </c>
      <c r="DO36" s="92">
        <f>AK36*BZ36/100/12*0.5+SUMPRODUCT($B36:AJ36,$AQ36:BY36)/100/12</f>
        <v>0.4328671670799753</v>
      </c>
      <c r="DP36" s="92">
        <f>AL36*CA36/100/12*0.5+SUMPRODUCT($B36:AK36,$AQ36:BZ36)/100/12</f>
        <v>0.4328671670799753</v>
      </c>
      <c r="DQ36" s="92">
        <f>AM36*CB36/100/12*0.5+SUMPRODUCT($B36:AL36,$AQ36:CA36)/100/12</f>
        <v>0.4328671670799753</v>
      </c>
      <c r="DR36" s="92">
        <f>AN36*CC36/100/12*0.5+SUMPRODUCT($B36:AM36,$AQ36:CB36)/100/12</f>
        <v>0.4328671670799753</v>
      </c>
      <c r="DS36" s="92">
        <f>AO36*CD36/100/12*0.5+SUMPRODUCT($B36:AN36,$AQ36:CC36)/100/12</f>
        <v>0.4328671670799753</v>
      </c>
    </row>
    <row r="37" spans="1:123" ht="16.5">
      <c r="A37" s="55" t="str">
        <f>存量业务到期结构!B36</f>
        <v>对公活期存款</v>
      </c>
      <c r="B37" s="92">
        <f>基本优化结果!C36</f>
        <v>-464.11598093080801</v>
      </c>
      <c r="C37" s="92">
        <f>基本优化结果!D36</f>
        <v>-58.139311656112298</v>
      </c>
      <c r="D37" s="92">
        <f>基本优化结果!E36</f>
        <v>-237.88858515899901</v>
      </c>
      <c r="E37" s="92">
        <f>基本优化结果!F36</f>
        <v>-32.285986869983603</v>
      </c>
      <c r="F37" s="92">
        <f>基本优化结果!G36</f>
        <v>-32.261986869984199</v>
      </c>
      <c r="G37" s="92">
        <f>基本优化结果!H36</f>
        <v>-32.237986869982898</v>
      </c>
      <c r="H37" s="92">
        <f>基本优化结果!I36</f>
        <v>-32.215986748020143</v>
      </c>
      <c r="I37" s="92">
        <f>基本优化结果!J36</f>
        <v>-32.191986736739814</v>
      </c>
      <c r="J37" s="92">
        <f>基本优化结果!K36</f>
        <v>-32.167986671498419</v>
      </c>
      <c r="K37" s="92">
        <f>基本优化结果!L36</f>
        <v>-32.143986794608814</v>
      </c>
      <c r="L37" s="92">
        <f>基本优化结果!M36</f>
        <v>-32.119986689487391</v>
      </c>
      <c r="M37" s="92">
        <f>基本优化结果!N36</f>
        <v>-32.095986673825266</v>
      </c>
      <c r="N37" s="92">
        <f>基本优化结果!O36</f>
        <v>-32.071986801992161</v>
      </c>
      <c r="O37" s="92">
        <f>基本优化结果!P36</f>
        <v>0</v>
      </c>
      <c r="P37" s="92">
        <f>基本优化结果!Q36</f>
        <v>0</v>
      </c>
      <c r="Q37" s="92">
        <f>基本优化结果!R36</f>
        <v>0</v>
      </c>
      <c r="R37" s="92">
        <f>基本优化结果!S36</f>
        <v>0</v>
      </c>
      <c r="S37" s="92">
        <f>基本优化结果!T36</f>
        <v>0</v>
      </c>
      <c r="T37" s="92">
        <f>基本优化结果!U36</f>
        <v>0</v>
      </c>
      <c r="U37" s="92">
        <f>基本优化结果!V36</f>
        <v>0</v>
      </c>
      <c r="V37" s="92">
        <f>基本优化结果!W36</f>
        <v>0</v>
      </c>
      <c r="W37" s="92">
        <f>基本优化结果!X36</f>
        <v>0</v>
      </c>
      <c r="X37" s="92">
        <f>基本优化结果!Y36</f>
        <v>0</v>
      </c>
      <c r="Y37" s="92">
        <f>基本优化结果!Z36</f>
        <v>0</v>
      </c>
      <c r="Z37" s="92">
        <f>基本优化结果!AA36</f>
        <v>0</v>
      </c>
      <c r="AA37" s="92">
        <f>基本优化结果!AB36</f>
        <v>0</v>
      </c>
      <c r="AB37" s="92">
        <f>基本优化结果!AC36</f>
        <v>0</v>
      </c>
      <c r="AC37" s="92">
        <f>基本优化结果!AD36</f>
        <v>0</v>
      </c>
      <c r="AD37" s="92">
        <f>基本优化结果!AE36</f>
        <v>0</v>
      </c>
      <c r="AE37" s="92">
        <f>基本优化结果!AF36</f>
        <v>0</v>
      </c>
      <c r="AF37" s="92">
        <f>基本优化结果!AG36</f>
        <v>0</v>
      </c>
      <c r="AG37" s="92">
        <f>基本优化结果!AH36</f>
        <v>0</v>
      </c>
      <c r="AH37" s="92">
        <f>基本优化结果!AI36</f>
        <v>0</v>
      </c>
      <c r="AI37" s="92">
        <f>基本优化结果!AJ36</f>
        <v>0</v>
      </c>
      <c r="AJ37" s="92">
        <f>基本优化结果!AK36</f>
        <v>0</v>
      </c>
      <c r="AK37" s="92">
        <f>基本优化结果!AL36</f>
        <v>0</v>
      </c>
      <c r="AL37" s="92">
        <f>基本优化结果!AM36</f>
        <v>0</v>
      </c>
      <c r="AM37" s="92">
        <f>基本优化结果!AN36</f>
        <v>0</v>
      </c>
      <c r="AN37" s="92">
        <f>基本优化结果!AO36</f>
        <v>0</v>
      </c>
      <c r="AO37" s="92">
        <f>基本优化结果!AP36</f>
        <v>0</v>
      </c>
      <c r="AQ37" s="92">
        <f>新业务利率假设!C36</f>
        <v>0.86</v>
      </c>
      <c r="AR37" s="92">
        <f>新业务利率假设!D36</f>
        <v>0.86</v>
      </c>
      <c r="AS37" s="92">
        <f>新业务利率假设!E36</f>
        <v>0.86</v>
      </c>
      <c r="AT37" s="92">
        <f>新业务利率假设!F36</f>
        <v>0.86</v>
      </c>
      <c r="AU37" s="92">
        <f>新业务利率假设!G36</f>
        <v>0.86</v>
      </c>
      <c r="AV37" s="92">
        <f>新业务利率假设!H36</f>
        <v>0.86</v>
      </c>
      <c r="AW37" s="92">
        <f>新业务利率假设!I36</f>
        <v>0.86</v>
      </c>
      <c r="AX37" s="92">
        <f>新业务利率假设!J36</f>
        <v>0.86</v>
      </c>
      <c r="AY37" s="92">
        <f>新业务利率假设!K36</f>
        <v>0.86</v>
      </c>
      <c r="AZ37" s="92">
        <f>新业务利率假设!L36</f>
        <v>0.86</v>
      </c>
      <c r="BA37" s="92">
        <f>新业务利率假设!M36</f>
        <v>0.86</v>
      </c>
      <c r="BB37" s="92">
        <f>新业务利率假设!N36</f>
        <v>0.86</v>
      </c>
      <c r="BC37" s="92">
        <f>新业务利率假设!O36</f>
        <v>0.86</v>
      </c>
      <c r="BD37" s="92">
        <f>新业务利率假设!P36</f>
        <v>0</v>
      </c>
      <c r="BE37" s="92">
        <f>新业务利率假设!Q36</f>
        <v>0</v>
      </c>
      <c r="BF37" s="92">
        <f>新业务利率假设!R36</f>
        <v>0</v>
      </c>
      <c r="BG37" s="92">
        <f>新业务利率假设!S36</f>
        <v>0</v>
      </c>
      <c r="BH37" s="92">
        <f>新业务利率假设!T36</f>
        <v>0</v>
      </c>
      <c r="BI37" s="92">
        <f>新业务利率假设!U36</f>
        <v>0</v>
      </c>
      <c r="BJ37" s="92">
        <f>新业务利率假设!V36</f>
        <v>0</v>
      </c>
      <c r="BK37" s="92">
        <f>新业务利率假设!W36</f>
        <v>0</v>
      </c>
      <c r="BL37" s="92">
        <f>新业务利率假设!X36</f>
        <v>0</v>
      </c>
      <c r="BM37" s="92">
        <f>新业务利率假设!Y36</f>
        <v>0</v>
      </c>
      <c r="BN37" s="92">
        <f>新业务利率假设!Z36</f>
        <v>0</v>
      </c>
      <c r="BO37" s="92">
        <f>新业务利率假设!AA36</f>
        <v>0</v>
      </c>
      <c r="BP37" s="92">
        <f>新业务利率假设!AB36</f>
        <v>0</v>
      </c>
      <c r="BQ37" s="92">
        <f>新业务利率假设!AC36</f>
        <v>0</v>
      </c>
      <c r="BR37" s="92">
        <f>新业务利率假设!AD36</f>
        <v>0</v>
      </c>
      <c r="BS37" s="92">
        <f>新业务利率假设!AE36</f>
        <v>0</v>
      </c>
      <c r="BT37" s="92">
        <f>新业务利率假设!AF36</f>
        <v>0</v>
      </c>
      <c r="BU37" s="92">
        <f>新业务利率假设!AG36</f>
        <v>0</v>
      </c>
      <c r="BV37" s="92">
        <f>新业务利率假设!AH36</f>
        <v>0</v>
      </c>
      <c r="BW37" s="92">
        <f>新业务利率假设!AI36</f>
        <v>0</v>
      </c>
      <c r="BX37" s="92">
        <f>新业务利率假设!AJ36</f>
        <v>0</v>
      </c>
      <c r="BY37" s="92">
        <f>新业务利率假设!AK36</f>
        <v>0</v>
      </c>
      <c r="BZ37" s="92">
        <f>新业务利率假设!AL36</f>
        <v>0</v>
      </c>
      <c r="CA37" s="92">
        <f>新业务利率假设!AM36</f>
        <v>0</v>
      </c>
      <c r="CB37" s="92">
        <f>新业务利率假设!AN36</f>
        <v>0</v>
      </c>
      <c r="CC37" s="92">
        <f>新业务利率假设!AO36</f>
        <v>0</v>
      </c>
      <c r="CD37" s="92">
        <f>新业务利率假设!AP36</f>
        <v>0</v>
      </c>
      <c r="CF37" s="92">
        <f t="shared" si="10"/>
        <v>-0.16630822650020619</v>
      </c>
      <c r="CG37" s="92">
        <f>C37*AR37/100/12*0.5+SUM($B37:B37)*AR37/100/12</f>
        <v>-0.35344970634385259</v>
      </c>
      <c r="CH37" s="92">
        <f>D37*AS37/100/12*0.5+SUM($B37:C37)*AS37/100/12</f>
        <v>-0.45952636936926755</v>
      </c>
      <c r="CI37" s="92">
        <f>E37*AT37/100/12*0.5+SUM($B37:D37)*AT37/100/12</f>
        <v>-0.5563389243463196</v>
      </c>
      <c r="CJ37" s="92">
        <f>F37*AU37/100/12*0.5+SUM($B37:E37)*AU37/100/12</f>
        <v>-0.57946861493647484</v>
      </c>
      <c r="CK37" s="92">
        <f>G37*AV37/100/12*0.5+SUM($B37:F37)*AV37/100/12</f>
        <v>-0.60258110552662958</v>
      </c>
      <c r="CL37" s="92">
        <f>H37*AW37/100/12*0.5+SUM($B37:G37)*AW37/100/12</f>
        <v>-0.62567711273974747</v>
      </c>
      <c r="CM37" s="92">
        <f>I37*AX37/100/12*0.5+SUM($B37:H37)*AX37/100/12</f>
        <v>-0.64875663657178639</v>
      </c>
      <c r="CN37" s="92">
        <f>J37*AY37/100/12*0.5+SUM($B37:I37)*AY37/100/12</f>
        <v>-0.67181896037640509</v>
      </c>
      <c r="CO37" s="92">
        <f>K37*AZ37/100/12*0.5+SUM($B37:J37)*AZ37/100/12</f>
        <v>-0.69486408420176016</v>
      </c>
      <c r="CP37" s="92">
        <f>L37*BA37/100/12*0.5+SUM($B37:K37)*BA37/100/12</f>
        <v>-0.71789200803356135</v>
      </c>
      <c r="CQ37" s="92">
        <f>M37*BB37/100/12*0.5+SUM($B37:L37)*BB37/100/12</f>
        <v>-0.74090273182208166</v>
      </c>
      <c r="CR37" s="92">
        <f>N37*BC37/100/12*0.5+SUM($B37:M37)*BC37/100/12</f>
        <v>-0.76389625565091634</v>
      </c>
      <c r="CS37" s="92">
        <f>O37*BD37/100/12*0.5+SUM($B37:N37)*BD37/100/12</f>
        <v>0</v>
      </c>
      <c r="CT37" s="92">
        <f>P37*BE37/100/12*0.5+SUM($B37:O37)*BE37/100/12</f>
        <v>0</v>
      </c>
      <c r="CU37" s="92">
        <f>Q37*BF37/100/12*0.5+SUM($B37:P37)*BF37/100/12</f>
        <v>0</v>
      </c>
      <c r="CV37" s="92">
        <f>R37*BG37/100/12*0.5+SUM($B37:Q37)*BG37/100/12</f>
        <v>0</v>
      </c>
      <c r="CW37" s="92">
        <f>S37*BH37/100/12*0.5+SUM($B37:R37)*BH37/100/12</f>
        <v>0</v>
      </c>
      <c r="CX37" s="92">
        <f>T37*BI37/100/12*0.5+SUM($B37:S37)*BI37/100/12</f>
        <v>0</v>
      </c>
      <c r="CY37" s="92">
        <f>U37*BJ37/100/12*0.5+SUM($B37:T37)*BJ37/100/12</f>
        <v>0</v>
      </c>
      <c r="CZ37" s="92">
        <f>V37*BK37/100/12*0.5+SUM($B37:U37)*BK37/100/12</f>
        <v>0</v>
      </c>
      <c r="DA37" s="92">
        <f>W37*BL37/100/12*0.5+SUM($B37:V37)*BL37/100/12</f>
        <v>0</v>
      </c>
      <c r="DB37" s="92">
        <f>X37*BM37/100/12*0.5+SUM($B37:W37)*BM37/100/12</f>
        <v>0</v>
      </c>
      <c r="DC37" s="92">
        <f>Y37*BN37/100/12*0.5+SUM($B37:X37)*BN37/100/12</f>
        <v>0</v>
      </c>
      <c r="DD37" s="92">
        <f>Z37*BO37/100/12*0.5+SUM($B37:Y37)*BO37/100/12</f>
        <v>0</v>
      </c>
      <c r="DE37" s="92">
        <f>AA37*BP37/100/12*0.5+SUM($B37:Z37)*BP37/100/12</f>
        <v>0</v>
      </c>
      <c r="DF37" s="92">
        <f>AB37*BQ37/100/12*0.5+SUM($B37:AA37)*BQ37/100/12</f>
        <v>0</v>
      </c>
      <c r="DG37" s="92">
        <f>AC37*BR37/100/12*0.5+SUM($B37:AB37)*BR37/100/12</f>
        <v>0</v>
      </c>
      <c r="DH37" s="92">
        <f>AD37*BS37/100/12*0.5+SUM($B37:AC37)*BS37/100/12</f>
        <v>0</v>
      </c>
      <c r="DI37" s="92">
        <f>AE37*BT37/100/12*0.5+SUM($B37:AD37)*BT37/100/12</f>
        <v>0</v>
      </c>
      <c r="DJ37" s="92">
        <f>AF37*BU37/100/12*0.5+SUM($B37:AE37)*BU37/100/12</f>
        <v>0</v>
      </c>
      <c r="DK37" s="92">
        <f>AG37*BV37/100/12*0.5+SUM($B37:AF37)*BV37/100/12</f>
        <v>0</v>
      </c>
      <c r="DL37" s="92">
        <f>AH37*BW37/100/12*0.5+SUM($B37:AG37)*BW37/100/12</f>
        <v>0</v>
      </c>
      <c r="DM37" s="92">
        <f>AI37*BX37/100/12*0.5+SUM($B37:AH37)*BX37/100/12</f>
        <v>0</v>
      </c>
      <c r="DN37" s="92">
        <f>AJ37*BY37/100/12*0.5+SUM($B37:AI37)*BY37/100/12</f>
        <v>0</v>
      </c>
      <c r="DO37" s="92">
        <f>AK37*BZ37/100/12*0.5+SUM($B37:AJ37)*BZ37/100/12</f>
        <v>0</v>
      </c>
      <c r="DP37" s="92">
        <f>AL37*CA37/100/12*0.5+SUM($B37:AK37)*CA37/100/12</f>
        <v>0</v>
      </c>
      <c r="DQ37" s="92">
        <f>AM37*CB37/100/12*0.5+SUM($B37:AL37)*CB37/100/12</f>
        <v>0</v>
      </c>
      <c r="DR37" s="92">
        <f>AN37*CC37/100/12*0.5+SUM($B37:AM37)*CC37/100/12</f>
        <v>0</v>
      </c>
      <c r="DS37" s="92">
        <f>AO37*CD37/100/12*0.5+SUM($B37:AN37)*CD37/100/12</f>
        <v>0</v>
      </c>
    </row>
    <row r="38" spans="1:123" ht="16.5">
      <c r="A38" s="55" t="str">
        <f>存量业务到期结构!B37</f>
        <v>对公通知存款</v>
      </c>
      <c r="B38" s="92">
        <f>基本优化结果!C37</f>
        <v>735.26320196130291</v>
      </c>
      <c r="C38" s="92">
        <f>基本优化结果!D37</f>
        <v>3.0146675363082651</v>
      </c>
      <c r="D38" s="92">
        <f>基本优化结果!E37</f>
        <v>14.755042292942194</v>
      </c>
      <c r="E38" s="92">
        <f>基本优化结果!F37</f>
        <v>1.3260502985275107</v>
      </c>
      <c r="F38" s="92">
        <f>基本优化结果!G37</f>
        <v>1.3244827317141716</v>
      </c>
      <c r="G38" s="92">
        <f>基本优化结果!H37</f>
        <v>1.3229151650389399</v>
      </c>
      <c r="H38" s="92">
        <f>基本优化结果!I37</f>
        <v>1.3200949425484771</v>
      </c>
      <c r="I38" s="92">
        <f>基本优化结果!J37</f>
        <v>1.31778003143129</v>
      </c>
      <c r="J38" s="92">
        <f>基本优化结果!K37</f>
        <v>1.3162124650643527</v>
      </c>
      <c r="K38" s="92">
        <f>基本优化结果!L37</f>
        <v>1.3146448978237499</v>
      </c>
      <c r="L38" s="92">
        <f>基本优化结果!M37</f>
        <v>1.3130773310196899</v>
      </c>
      <c r="M38" s="92">
        <f>基本优化结果!N37</f>
        <v>1.3115097642159701</v>
      </c>
      <c r="N38" s="92">
        <f>基本优化结果!O37</f>
        <v>1.3099421974119201</v>
      </c>
      <c r="O38" s="92">
        <f>基本优化结果!P37</f>
        <v>0</v>
      </c>
      <c r="P38" s="92">
        <f>基本优化结果!Q37</f>
        <v>0</v>
      </c>
      <c r="Q38" s="92">
        <f>基本优化结果!R37</f>
        <v>0</v>
      </c>
      <c r="R38" s="92">
        <f>基本优化结果!S37</f>
        <v>0</v>
      </c>
      <c r="S38" s="92">
        <f>基本优化结果!T37</f>
        <v>0</v>
      </c>
      <c r="T38" s="92">
        <f>基本优化结果!U37</f>
        <v>0</v>
      </c>
      <c r="U38" s="92">
        <f>基本优化结果!V37</f>
        <v>0</v>
      </c>
      <c r="V38" s="92">
        <f>基本优化结果!W37</f>
        <v>0</v>
      </c>
      <c r="W38" s="92">
        <f>基本优化结果!X37</f>
        <v>0</v>
      </c>
      <c r="X38" s="92">
        <f>基本优化结果!Y37</f>
        <v>0</v>
      </c>
      <c r="Y38" s="92">
        <f>基本优化结果!Z37</f>
        <v>0</v>
      </c>
      <c r="Z38" s="92">
        <f>基本优化结果!AA37</f>
        <v>0</v>
      </c>
      <c r="AA38" s="92">
        <f>基本优化结果!AB37</f>
        <v>0</v>
      </c>
      <c r="AB38" s="92">
        <f>基本优化结果!AC37</f>
        <v>0</v>
      </c>
      <c r="AC38" s="92">
        <f>基本优化结果!AD37</f>
        <v>0</v>
      </c>
      <c r="AD38" s="92">
        <f>基本优化结果!AE37</f>
        <v>0</v>
      </c>
      <c r="AE38" s="92">
        <f>基本优化结果!AF37</f>
        <v>0</v>
      </c>
      <c r="AF38" s="92">
        <f>基本优化结果!AG37</f>
        <v>0</v>
      </c>
      <c r="AG38" s="92">
        <f>基本优化结果!AH37</f>
        <v>0</v>
      </c>
      <c r="AH38" s="92">
        <f>基本优化结果!AI37</f>
        <v>0</v>
      </c>
      <c r="AI38" s="92">
        <f>基本优化结果!AJ37</f>
        <v>0</v>
      </c>
      <c r="AJ38" s="92">
        <f>基本优化结果!AK37</f>
        <v>0</v>
      </c>
      <c r="AK38" s="92">
        <f>基本优化结果!AL37</f>
        <v>0</v>
      </c>
      <c r="AL38" s="92">
        <f>基本优化结果!AM37</f>
        <v>0</v>
      </c>
      <c r="AM38" s="92">
        <f>基本优化结果!AN37</f>
        <v>0</v>
      </c>
      <c r="AN38" s="92">
        <f>基本优化结果!AO37</f>
        <v>0</v>
      </c>
      <c r="AO38" s="92">
        <f>基本优化结果!AP37</f>
        <v>0</v>
      </c>
      <c r="AQ38" s="92">
        <f>新业务利率假设!C37</f>
        <v>1.78</v>
      </c>
      <c r="AR38" s="92">
        <f>新业务利率假设!D37</f>
        <v>1.79</v>
      </c>
      <c r="AS38" s="92">
        <f>新业务利率假设!E37</f>
        <v>1.79</v>
      </c>
      <c r="AT38" s="92">
        <f>新业务利率假设!F37</f>
        <v>1.79</v>
      </c>
      <c r="AU38" s="92">
        <f>新业务利率假设!G37</f>
        <v>1.79</v>
      </c>
      <c r="AV38" s="92">
        <f>新业务利率假设!H37</f>
        <v>1.79</v>
      </c>
      <c r="AW38" s="92">
        <f>新业务利率假设!I37</f>
        <v>1.79</v>
      </c>
      <c r="AX38" s="92">
        <f>新业务利率假设!J37</f>
        <v>1.79</v>
      </c>
      <c r="AY38" s="92">
        <f>新业务利率假设!K37</f>
        <v>1.79</v>
      </c>
      <c r="AZ38" s="92">
        <f>新业务利率假设!L37</f>
        <v>1.79</v>
      </c>
      <c r="BA38" s="92">
        <f>新业务利率假设!M37</f>
        <v>1.79</v>
      </c>
      <c r="BB38" s="92">
        <f>新业务利率假设!N37</f>
        <v>1.79</v>
      </c>
      <c r="BC38" s="92">
        <f>新业务利率假设!O37</f>
        <v>1.79</v>
      </c>
      <c r="BD38" s="92">
        <f>新业务利率假设!P37</f>
        <v>0</v>
      </c>
      <c r="BE38" s="92">
        <f>新业务利率假设!Q37</f>
        <v>0</v>
      </c>
      <c r="BF38" s="92">
        <f>新业务利率假设!R37</f>
        <v>0</v>
      </c>
      <c r="BG38" s="92">
        <f>新业务利率假设!S37</f>
        <v>0</v>
      </c>
      <c r="BH38" s="92">
        <f>新业务利率假设!T37</f>
        <v>0</v>
      </c>
      <c r="BI38" s="92">
        <f>新业务利率假设!U37</f>
        <v>0</v>
      </c>
      <c r="BJ38" s="92">
        <f>新业务利率假设!V37</f>
        <v>0</v>
      </c>
      <c r="BK38" s="92">
        <f>新业务利率假设!W37</f>
        <v>0</v>
      </c>
      <c r="BL38" s="92">
        <f>新业务利率假设!X37</f>
        <v>0</v>
      </c>
      <c r="BM38" s="92">
        <f>新业务利率假设!Y37</f>
        <v>0</v>
      </c>
      <c r="BN38" s="92">
        <f>新业务利率假设!Z37</f>
        <v>0</v>
      </c>
      <c r="BO38" s="92">
        <f>新业务利率假设!AA37</f>
        <v>0</v>
      </c>
      <c r="BP38" s="92">
        <f>新业务利率假设!AB37</f>
        <v>0</v>
      </c>
      <c r="BQ38" s="92">
        <f>新业务利率假设!AC37</f>
        <v>0</v>
      </c>
      <c r="BR38" s="92">
        <f>新业务利率假设!AD37</f>
        <v>0</v>
      </c>
      <c r="BS38" s="92">
        <f>新业务利率假设!AE37</f>
        <v>0</v>
      </c>
      <c r="BT38" s="92">
        <f>新业务利率假设!AF37</f>
        <v>0</v>
      </c>
      <c r="BU38" s="92">
        <f>新业务利率假设!AG37</f>
        <v>0</v>
      </c>
      <c r="BV38" s="92">
        <f>新业务利率假设!AH37</f>
        <v>0</v>
      </c>
      <c r="BW38" s="92">
        <f>新业务利率假设!AI37</f>
        <v>0</v>
      </c>
      <c r="BX38" s="92">
        <f>新业务利率假设!AJ37</f>
        <v>0</v>
      </c>
      <c r="BY38" s="92">
        <f>新业务利率假设!AK37</f>
        <v>0</v>
      </c>
      <c r="BZ38" s="92">
        <f>新业务利率假设!AL37</f>
        <v>0</v>
      </c>
      <c r="CA38" s="92">
        <f>新业务利率假设!AM37</f>
        <v>0</v>
      </c>
      <c r="CB38" s="92">
        <f>新业务利率假设!AN37</f>
        <v>0</v>
      </c>
      <c r="CC38" s="92">
        <f>新业务利率假设!AO37</f>
        <v>0</v>
      </c>
      <c r="CD38" s="92">
        <f>新业务利率假设!AP37</f>
        <v>0</v>
      </c>
      <c r="CF38" s="92">
        <f t="shared" si="10"/>
        <v>0.54532020812129967</v>
      </c>
      <c r="CG38" s="92">
        <f>C38*AR38/100/12*0.5+SUM($B38:B38)*AR38/100/12</f>
        <v>1.0990160491297736</v>
      </c>
      <c r="CH38" s="92">
        <f>D38*AS38/100/12*0.5+SUM($B38:C38)*AS38/100/12</f>
        <v>1.1122692910440894</v>
      </c>
      <c r="CI38" s="92">
        <f>E38*AT38/100/12*0.5+SUM($B38:D38)*AT38/100/12</f>
        <v>1.1242631059352273</v>
      </c>
      <c r="CJ38" s="92">
        <f>F38*AU38/100/12*0.5+SUM($B38:E38)*AU38/100/12</f>
        <v>1.1262399618202827</v>
      </c>
      <c r="CK38" s="92">
        <f>G38*AV38/100/12*0.5+SUM($B38:F38)*AV38/100/12</f>
        <v>1.1282144794182776</v>
      </c>
      <c r="CL38" s="92">
        <f>H38*AW38/100/12*0.5+SUM($B38:G38)*AW38/100/12</f>
        <v>1.1301857244568532</v>
      </c>
      <c r="CM38" s="92">
        <f>I38*AX38/100/12*0.5+SUM($B38:H38)*AX38/100/12</f>
        <v>1.1321531395416131</v>
      </c>
      <c r="CN38" s="92">
        <f>J38*AY38/100/12*0.5+SUM($B38:I38)*AY38/100/12</f>
        <v>1.1341176589452495</v>
      </c>
      <c r="CO38" s="92">
        <f>K38*AZ38/100/12*0.5+SUM($B38:J38)*AZ38/100/12</f>
        <v>1.1360798400617369</v>
      </c>
      <c r="CP38" s="92">
        <f>L38*BA38/100/12*0.5+SUM($B38:K38)*BA38/100/12</f>
        <v>1.1380396828907493</v>
      </c>
      <c r="CQ38" s="92">
        <f>M38*BB38/100/12*0.5+SUM($B38:L38)*BB38/100/12</f>
        <v>1.1399971874326127</v>
      </c>
      <c r="CR38" s="92">
        <f>N38*BC38/100/12*0.5+SUM($B38:M38)*BC38/100/12</f>
        <v>1.1419523536873268</v>
      </c>
      <c r="CS38" s="92">
        <f>O38*BD38/100/12*0.5+SUM($B38:N38)*BD38/100/12</f>
        <v>0</v>
      </c>
      <c r="CT38" s="92">
        <f>P38*BE38/100/12*0.5+SUM($B38:O38)*BE38/100/12</f>
        <v>0</v>
      </c>
      <c r="CU38" s="92">
        <f>Q38*BF38/100/12*0.5+SUM($B38:P38)*BF38/100/12</f>
        <v>0</v>
      </c>
      <c r="CV38" s="92">
        <f>R38*BG38/100/12*0.5+SUM($B38:Q38)*BG38/100/12</f>
        <v>0</v>
      </c>
      <c r="CW38" s="92">
        <f>S38*BH38/100/12*0.5+SUM($B38:R38)*BH38/100/12</f>
        <v>0</v>
      </c>
      <c r="CX38" s="92">
        <f>T38*BI38/100/12*0.5+SUM($B38:S38)*BI38/100/12</f>
        <v>0</v>
      </c>
      <c r="CY38" s="92">
        <f>U38*BJ38/100/12*0.5+SUM($B38:T38)*BJ38/100/12</f>
        <v>0</v>
      </c>
      <c r="CZ38" s="92">
        <f>V38*BK38/100/12*0.5+SUM($B38:U38)*BK38/100/12</f>
        <v>0</v>
      </c>
      <c r="DA38" s="92">
        <f>W38*BL38/100/12*0.5+SUM($B38:V38)*BL38/100/12</f>
        <v>0</v>
      </c>
      <c r="DB38" s="92">
        <f>X38*BM38/100/12*0.5+SUM($B38:W38)*BM38/100/12</f>
        <v>0</v>
      </c>
      <c r="DC38" s="92">
        <f>Y38*BN38/100/12*0.5+SUM($B38:X38)*BN38/100/12</f>
        <v>0</v>
      </c>
      <c r="DD38" s="92">
        <f>Z38*BO38/100/12*0.5+SUM($B38:Y38)*BO38/100/12</f>
        <v>0</v>
      </c>
      <c r="DE38" s="92">
        <f>AA38*BP38/100/12*0.5+SUM($B38:Z38)*BP38/100/12</f>
        <v>0</v>
      </c>
      <c r="DF38" s="92">
        <f>AB38*BQ38/100/12*0.5+SUM($B38:AA38)*BQ38/100/12</f>
        <v>0</v>
      </c>
      <c r="DG38" s="92">
        <f>AC38*BR38/100/12*0.5+SUM($B38:AB38)*BR38/100/12</f>
        <v>0</v>
      </c>
      <c r="DH38" s="92">
        <f>AD38*BS38/100/12*0.5+SUM($B38:AC38)*BS38/100/12</f>
        <v>0</v>
      </c>
      <c r="DI38" s="92">
        <f>AE38*BT38/100/12*0.5+SUM($B38:AD38)*BT38/100/12</f>
        <v>0</v>
      </c>
      <c r="DJ38" s="92">
        <f>AF38*BU38/100/12*0.5+SUM($B38:AE38)*BU38/100/12</f>
        <v>0</v>
      </c>
      <c r="DK38" s="92">
        <f>AG38*BV38/100/12*0.5+SUM($B38:AF38)*BV38/100/12</f>
        <v>0</v>
      </c>
      <c r="DL38" s="92">
        <f>AH38*BW38/100/12*0.5+SUM($B38:AG38)*BW38/100/12</f>
        <v>0</v>
      </c>
      <c r="DM38" s="92">
        <f>AI38*BX38/100/12*0.5+SUM($B38:AH38)*BX38/100/12</f>
        <v>0</v>
      </c>
      <c r="DN38" s="92">
        <f>AJ38*BY38/100/12*0.5+SUM($B38:AI38)*BY38/100/12</f>
        <v>0</v>
      </c>
      <c r="DO38" s="92">
        <f>AK38*BZ38/100/12*0.5+SUM($B38:AJ38)*BZ38/100/12</f>
        <v>0</v>
      </c>
      <c r="DP38" s="92">
        <f>AL38*CA38/100/12*0.5+SUM($B38:AK38)*CA38/100/12</f>
        <v>0</v>
      </c>
      <c r="DQ38" s="92">
        <f>AM38*CB38/100/12*0.5+SUM($B38:AL38)*CB38/100/12</f>
        <v>0</v>
      </c>
      <c r="DR38" s="92">
        <f>AN38*CC38/100/12*0.5+SUM($B38:AM38)*CC38/100/12</f>
        <v>0</v>
      </c>
      <c r="DS38" s="92">
        <f>AO38*CD38/100/12*0.5+SUM($B38:AN38)*CD38/100/12</f>
        <v>0</v>
      </c>
    </row>
    <row r="39" spans="1:123" ht="16.5">
      <c r="A39" s="16" t="str">
        <f>存量业务到期结构!B38</f>
        <v>零售存款</v>
      </c>
      <c r="B39" s="75"/>
      <c r="C39" s="75"/>
      <c r="D39" s="75"/>
      <c r="E39" s="75"/>
      <c r="F39" s="75"/>
      <c r="G39" s="75"/>
      <c r="H39" s="75"/>
      <c r="I39" s="75"/>
      <c r="J39" s="75"/>
      <c r="K39" s="75"/>
      <c r="L39" s="75"/>
      <c r="M39" s="75"/>
      <c r="N39" s="75"/>
      <c r="O39" s="75"/>
      <c r="P39" s="75"/>
      <c r="Q39" s="75"/>
      <c r="R39" s="75"/>
      <c r="S39" s="75"/>
      <c r="T39" s="75"/>
      <c r="U39" s="75"/>
      <c r="V39" s="75"/>
      <c r="W39" s="75"/>
      <c r="X39" s="75"/>
      <c r="Y39" s="75"/>
      <c r="Z39" s="75"/>
      <c r="AA39" s="75"/>
      <c r="AB39" s="75"/>
      <c r="AC39" s="75"/>
      <c r="AD39" s="75"/>
      <c r="AE39" s="75"/>
      <c r="AF39" s="75"/>
      <c r="AG39" s="75"/>
      <c r="AH39" s="75"/>
      <c r="AI39" s="75"/>
      <c r="AJ39" s="75"/>
      <c r="AK39" s="75"/>
      <c r="AL39" s="75"/>
      <c r="AM39" s="75"/>
      <c r="AN39" s="75"/>
      <c r="AO39" s="75"/>
      <c r="AQ39" s="75"/>
      <c r="AR39" s="75"/>
      <c r="AS39" s="75"/>
      <c r="AT39" s="75"/>
      <c r="AU39" s="75"/>
      <c r="AV39" s="75"/>
      <c r="AW39" s="75"/>
      <c r="AX39" s="75"/>
      <c r="AY39" s="75"/>
      <c r="AZ39" s="75"/>
      <c r="BA39" s="75"/>
      <c r="BB39" s="75"/>
      <c r="BC39" s="75"/>
      <c r="BD39" s="75"/>
      <c r="BE39" s="75"/>
      <c r="BF39" s="75"/>
      <c r="BG39" s="75"/>
      <c r="BH39" s="75"/>
      <c r="BI39" s="75"/>
      <c r="BJ39" s="75"/>
      <c r="BK39" s="75"/>
      <c r="BL39" s="75"/>
      <c r="BM39" s="75"/>
      <c r="BN39" s="75"/>
      <c r="BO39" s="75"/>
      <c r="BP39" s="75"/>
      <c r="BQ39" s="75"/>
      <c r="BR39" s="75"/>
      <c r="BS39" s="75"/>
      <c r="BT39" s="75"/>
      <c r="BU39" s="75"/>
      <c r="BV39" s="75"/>
      <c r="BW39" s="75"/>
      <c r="BX39" s="75"/>
      <c r="BY39" s="75"/>
      <c r="BZ39" s="75"/>
      <c r="CA39" s="75"/>
      <c r="CB39" s="75"/>
      <c r="CC39" s="75"/>
      <c r="CD39" s="75"/>
      <c r="CF39" s="75">
        <f>SUM(CF40:CF44)</f>
        <v>0.73109446312654391</v>
      </c>
      <c r="CG39" s="75">
        <f t="shared" ref="CG39:DS39" si="11">SUM(CG40:CG44)</f>
        <v>2.0827851847821979</v>
      </c>
      <c r="CH39" s="75">
        <f t="shared" si="11"/>
        <v>3.2592453417468326</v>
      </c>
      <c r="CI39" s="75">
        <f t="shared" si="11"/>
        <v>4.2195946781651665</v>
      </c>
      <c r="CJ39" s="75">
        <f t="shared" si="11"/>
        <v>5.0740122600727711</v>
      </c>
      <c r="CK39" s="75">
        <f t="shared" si="11"/>
        <v>6.1019966742537148</v>
      </c>
      <c r="CL39" s="75">
        <f t="shared" si="11"/>
        <v>7.0825225429754335</v>
      </c>
      <c r="CM39" s="75">
        <f t="shared" si="11"/>
        <v>7.8392867755608799</v>
      </c>
      <c r="CN39" s="75">
        <f t="shared" si="11"/>
        <v>8.5516930243669442</v>
      </c>
      <c r="CO39" s="75">
        <f t="shared" si="11"/>
        <v>9.2734404457417483</v>
      </c>
      <c r="CP39" s="75">
        <f t="shared" si="11"/>
        <v>9.9976281640049329</v>
      </c>
      <c r="CQ39" s="75">
        <f t="shared" si="11"/>
        <v>10.800670648998851</v>
      </c>
      <c r="CR39" s="75">
        <f t="shared" si="11"/>
        <v>11.54548799347136</v>
      </c>
      <c r="CS39" s="75">
        <f t="shared" si="11"/>
        <v>11.583224469456336</v>
      </c>
      <c r="CT39" s="75">
        <f t="shared" si="11"/>
        <v>11.583224469456336</v>
      </c>
      <c r="CU39" s="75">
        <f t="shared" si="11"/>
        <v>11.583224469456336</v>
      </c>
      <c r="CV39" s="75">
        <f t="shared" si="11"/>
        <v>11.583224469456336</v>
      </c>
      <c r="CW39" s="75">
        <f t="shared" si="11"/>
        <v>11.583224469456336</v>
      </c>
      <c r="CX39" s="75">
        <f t="shared" si="11"/>
        <v>11.583224469456336</v>
      </c>
      <c r="CY39" s="75">
        <f t="shared" si="11"/>
        <v>11.583224469456336</v>
      </c>
      <c r="CZ39" s="75">
        <f t="shared" si="11"/>
        <v>11.583224469456336</v>
      </c>
      <c r="DA39" s="75">
        <f t="shared" si="11"/>
        <v>11.583224469456336</v>
      </c>
      <c r="DB39" s="75">
        <f t="shared" si="11"/>
        <v>11.583224469456336</v>
      </c>
      <c r="DC39" s="75">
        <f t="shared" si="11"/>
        <v>11.583224469456336</v>
      </c>
      <c r="DD39" s="75">
        <f t="shared" si="11"/>
        <v>11.583224469456336</v>
      </c>
      <c r="DE39" s="75">
        <f t="shared" si="11"/>
        <v>11.583224469456336</v>
      </c>
      <c r="DF39" s="75">
        <f t="shared" si="11"/>
        <v>11.583224469456336</v>
      </c>
      <c r="DG39" s="75">
        <f t="shared" si="11"/>
        <v>11.583224469456336</v>
      </c>
      <c r="DH39" s="75">
        <f t="shared" si="11"/>
        <v>11.583224469456336</v>
      </c>
      <c r="DI39" s="75">
        <f t="shared" si="11"/>
        <v>11.583224469456336</v>
      </c>
      <c r="DJ39" s="75">
        <f t="shared" si="11"/>
        <v>11.583224469456336</v>
      </c>
      <c r="DK39" s="75">
        <f t="shared" si="11"/>
        <v>11.583224469456336</v>
      </c>
      <c r="DL39" s="75">
        <f t="shared" si="11"/>
        <v>11.583224469456336</v>
      </c>
      <c r="DM39" s="75">
        <f t="shared" si="11"/>
        <v>11.583224469456336</v>
      </c>
      <c r="DN39" s="75">
        <f t="shared" si="11"/>
        <v>11.583224469456336</v>
      </c>
      <c r="DO39" s="75">
        <f t="shared" si="11"/>
        <v>11.583224469456336</v>
      </c>
      <c r="DP39" s="75">
        <f t="shared" si="11"/>
        <v>11.583224469456336</v>
      </c>
      <c r="DQ39" s="75">
        <f t="shared" si="11"/>
        <v>11.583224469456336</v>
      </c>
      <c r="DR39" s="75">
        <f t="shared" si="11"/>
        <v>11.583224469456336</v>
      </c>
      <c r="DS39" s="75">
        <f t="shared" si="11"/>
        <v>11.583224469456336</v>
      </c>
    </row>
    <row r="40" spans="1:123" ht="16.5">
      <c r="A40" s="54" t="str">
        <f>存量业务到期结构!B39</f>
        <v>一般零售定期存款</v>
      </c>
      <c r="B40" s="92">
        <f>基本优化结果!C39</f>
        <v>168.17569121825301</v>
      </c>
      <c r="C40" s="92">
        <f>基本优化结果!D39</f>
        <v>45.219954317021099</v>
      </c>
      <c r="D40" s="92">
        <f>基本优化结果!E39</f>
        <v>107.558460823193</v>
      </c>
      <c r="E40" s="92">
        <f>基本优化结果!F39</f>
        <v>32.897961884396302</v>
      </c>
      <c r="F40" s="92">
        <f>基本优化结果!G39</f>
        <v>28.737116389000899</v>
      </c>
      <c r="G40" s="92">
        <f>基本优化结果!H39</f>
        <v>25.273400244203799</v>
      </c>
      <c r="H40" s="92">
        <f>基本优化结果!I39</f>
        <v>1.2929566526585523</v>
      </c>
      <c r="I40" s="92">
        <f>基本优化结果!J39</f>
        <v>6.4675207874778025</v>
      </c>
      <c r="J40" s="92">
        <f>基本优化结果!K39</f>
        <v>10.8521650851161</v>
      </c>
      <c r="K40" s="92">
        <f>基本优化结果!L39</f>
        <v>10.7504644857203</v>
      </c>
      <c r="L40" s="92">
        <f>基本优化结果!M39</f>
        <v>13.274826169288684</v>
      </c>
      <c r="M40" s="92">
        <f>基本优化结果!N39</f>
        <v>14.040570251094929</v>
      </c>
      <c r="N40" s="92">
        <f>基本优化结果!O39</f>
        <v>-29.631240234991026</v>
      </c>
      <c r="O40" s="92">
        <f>基本优化结果!P39</f>
        <v>0</v>
      </c>
      <c r="P40" s="92">
        <f>基本优化结果!Q39</f>
        <v>0</v>
      </c>
      <c r="Q40" s="92">
        <f>基本优化结果!R39</f>
        <v>0</v>
      </c>
      <c r="R40" s="92">
        <f>基本优化结果!S39</f>
        <v>0</v>
      </c>
      <c r="S40" s="92">
        <f>基本优化结果!T39</f>
        <v>0</v>
      </c>
      <c r="T40" s="92">
        <f>基本优化结果!U39</f>
        <v>0</v>
      </c>
      <c r="U40" s="92">
        <f>基本优化结果!V39</f>
        <v>0</v>
      </c>
      <c r="V40" s="92">
        <f>基本优化结果!W39</f>
        <v>0</v>
      </c>
      <c r="W40" s="92">
        <f>基本优化结果!X39</f>
        <v>0</v>
      </c>
      <c r="X40" s="92">
        <f>基本优化结果!Y39</f>
        <v>0</v>
      </c>
      <c r="Y40" s="92">
        <f>基本优化结果!Z39</f>
        <v>0</v>
      </c>
      <c r="Z40" s="92">
        <f>基本优化结果!AA39</f>
        <v>0</v>
      </c>
      <c r="AA40" s="92">
        <f>基本优化结果!AB39</f>
        <v>0</v>
      </c>
      <c r="AB40" s="92">
        <f>基本优化结果!AC39</f>
        <v>0</v>
      </c>
      <c r="AC40" s="92">
        <f>基本优化结果!AD39</f>
        <v>0</v>
      </c>
      <c r="AD40" s="92">
        <f>基本优化结果!AE39</f>
        <v>0</v>
      </c>
      <c r="AE40" s="92">
        <f>基本优化结果!AF39</f>
        <v>0</v>
      </c>
      <c r="AF40" s="92">
        <f>基本优化结果!AG39</f>
        <v>0</v>
      </c>
      <c r="AG40" s="92">
        <f>基本优化结果!AH39</f>
        <v>0</v>
      </c>
      <c r="AH40" s="92">
        <f>基本优化结果!AI39</f>
        <v>0</v>
      </c>
      <c r="AI40" s="92">
        <f>基本优化结果!AJ39</f>
        <v>0</v>
      </c>
      <c r="AJ40" s="92">
        <f>基本优化结果!AK39</f>
        <v>0</v>
      </c>
      <c r="AK40" s="92">
        <f>基本优化结果!AL39</f>
        <v>0</v>
      </c>
      <c r="AL40" s="92">
        <f>基本优化结果!AM39</f>
        <v>0</v>
      </c>
      <c r="AM40" s="92">
        <f>基本优化结果!AN39</f>
        <v>0</v>
      </c>
      <c r="AN40" s="92">
        <f>基本优化结果!AO39</f>
        <v>0</v>
      </c>
      <c r="AO40" s="92">
        <f>基本优化结果!AP39</f>
        <v>0</v>
      </c>
      <c r="AQ40" s="92">
        <f>新业务利率假设!C39</f>
        <v>2.25</v>
      </c>
      <c r="AR40" s="92">
        <f>新业务利率假设!D39</f>
        <v>2.2799999999999998</v>
      </c>
      <c r="AS40" s="92">
        <f>新业务利率假设!E39</f>
        <v>2.2799999999999998</v>
      </c>
      <c r="AT40" s="92">
        <f>新业务利率假设!F39</f>
        <v>2.2799999999999998</v>
      </c>
      <c r="AU40" s="92">
        <f>新业务利率假设!G39</f>
        <v>2.2799999999999998</v>
      </c>
      <c r="AV40" s="92">
        <f>新业务利率假设!H39</f>
        <v>2.2799999999999998</v>
      </c>
      <c r="AW40" s="92">
        <f>新业务利率假设!I39</f>
        <v>2.2799999999999998</v>
      </c>
      <c r="AX40" s="92">
        <f>新业务利率假设!J39</f>
        <v>2.2799999999999998</v>
      </c>
      <c r="AY40" s="92">
        <f>新业务利率假设!K39</f>
        <v>2.2799999999999998</v>
      </c>
      <c r="AZ40" s="92">
        <f>新业务利率假设!L39</f>
        <v>2.2799999999999998</v>
      </c>
      <c r="BA40" s="92">
        <f>新业务利率假设!M39</f>
        <v>2.2799999999999998</v>
      </c>
      <c r="BB40" s="92">
        <f>新业务利率假设!N39</f>
        <v>2.2799999999999998</v>
      </c>
      <c r="BC40" s="92">
        <f>新业务利率假设!O39</f>
        <v>2.2799999999999998</v>
      </c>
      <c r="BD40" s="92">
        <f>新业务利率假设!P39</f>
        <v>0</v>
      </c>
      <c r="BE40" s="92">
        <f>新业务利率假设!Q39</f>
        <v>0</v>
      </c>
      <c r="BF40" s="92">
        <f>新业务利率假设!R39</f>
        <v>0</v>
      </c>
      <c r="BG40" s="92">
        <f>新业务利率假设!S39</f>
        <v>0</v>
      </c>
      <c r="BH40" s="92">
        <f>新业务利率假设!T39</f>
        <v>0</v>
      </c>
      <c r="BI40" s="92">
        <f>新业务利率假设!U39</f>
        <v>0</v>
      </c>
      <c r="BJ40" s="92">
        <f>新业务利率假设!V39</f>
        <v>0</v>
      </c>
      <c r="BK40" s="92">
        <f>新业务利率假设!W39</f>
        <v>0</v>
      </c>
      <c r="BL40" s="92">
        <f>新业务利率假设!X39</f>
        <v>0</v>
      </c>
      <c r="BM40" s="92">
        <f>新业务利率假设!Y39</f>
        <v>0</v>
      </c>
      <c r="BN40" s="92">
        <f>新业务利率假设!Z39</f>
        <v>0</v>
      </c>
      <c r="BO40" s="92">
        <f>新业务利率假设!AA39</f>
        <v>0</v>
      </c>
      <c r="BP40" s="92">
        <f>新业务利率假设!AB39</f>
        <v>0</v>
      </c>
      <c r="BQ40" s="92">
        <f>新业务利率假设!AC39</f>
        <v>0</v>
      </c>
      <c r="BR40" s="92">
        <f>新业务利率假设!AD39</f>
        <v>0</v>
      </c>
      <c r="BS40" s="92">
        <f>新业务利率假设!AE39</f>
        <v>0</v>
      </c>
      <c r="BT40" s="92">
        <f>新业务利率假设!AF39</f>
        <v>0</v>
      </c>
      <c r="BU40" s="92">
        <f>新业务利率假设!AG39</f>
        <v>0</v>
      </c>
      <c r="BV40" s="92">
        <f>新业务利率假设!AH39</f>
        <v>0</v>
      </c>
      <c r="BW40" s="92">
        <f>新业务利率假设!AI39</f>
        <v>0</v>
      </c>
      <c r="BX40" s="92">
        <f>新业务利率假设!AJ39</f>
        <v>0</v>
      </c>
      <c r="BY40" s="92">
        <f>新业务利率假设!AK39</f>
        <v>0</v>
      </c>
      <c r="BZ40" s="92">
        <f>新业务利率假设!AL39</f>
        <v>0</v>
      </c>
      <c r="CA40" s="92">
        <f>新业务利率假设!AM39</f>
        <v>0</v>
      </c>
      <c r="CB40" s="92">
        <f>新业务利率假设!AN39</f>
        <v>0</v>
      </c>
      <c r="CC40" s="92">
        <f>新业务利率假设!AO39</f>
        <v>0</v>
      </c>
      <c r="CD40" s="92">
        <f>新业务利率假设!AP39</f>
        <v>0</v>
      </c>
      <c r="CF40" s="92">
        <f>B40*AQ40/100/12*0.5</f>
        <v>0.1576647105171122</v>
      </c>
      <c r="CG40" s="92">
        <f>C40*AR40/100/12*0.5+SUMPRODUCT($B40:B40,$AQ40:AQ40)/100/12</f>
        <v>0.35828837763539445</v>
      </c>
      <c r="CH40" s="92">
        <f>D40*AS40/100/12*0.5+SUMPRODUCT($B40:C40,$AQ40:AR40)/100/12</f>
        <v>0.50342787201859784</v>
      </c>
      <c r="CI40" s="92">
        <f>E40*AT40/100/12*0.5+SUMPRODUCT($B40:D40,$AQ40:AS40)/100/12</f>
        <v>0.63686147359080769</v>
      </c>
      <c r="CJ40" s="92">
        <f>F40*AU40/100/12*0.5+SUMPRODUCT($B40:E40,$AQ40:AT40)/100/12</f>
        <v>0.69541479795053496</v>
      </c>
      <c r="CK40" s="92">
        <f>G40*AV40/100/12*0.5+SUMPRODUCT($B40:F40,$AQ40:AU40)/100/12</f>
        <v>0.74672478875207937</v>
      </c>
      <c r="CL40" s="92">
        <f>H40*AW40/100/12*0.5+SUMPRODUCT($B40:G40,$AQ40:AV40)/100/12</f>
        <v>0.77196282780409875</v>
      </c>
      <c r="CM40" s="92">
        <f>I40*AX40/100/12*0.5+SUMPRODUCT($B40:H40,$AQ40:AW40)/100/12</f>
        <v>0.77933528137222807</v>
      </c>
      <c r="CN40" s="92">
        <f>J40*AY40/100/12*0.5+SUMPRODUCT($B40:I40,$AQ40:AX40)/100/12</f>
        <v>0.79578898295119238</v>
      </c>
      <c r="CO40" s="92">
        <f>K40*AZ40/100/12*0.5+SUMPRODUCT($B40:J40,$AQ40:AY40)/100/12</f>
        <v>0.81631148104348694</v>
      </c>
      <c r="CP40" s="92">
        <f>L40*BA40/100/12*0.5+SUMPRODUCT($B40:K40,$AQ40:AZ40)/100/12</f>
        <v>0.83913550716574559</v>
      </c>
      <c r="CQ40" s="92">
        <f>M40*BB40/100/12*0.5+SUMPRODUCT($B40:L40,$AQ40:BA40)/100/12</f>
        <v>0.86508513376510998</v>
      </c>
      <c r="CR40" s="92">
        <f>N40*BC40/100/12*0.5+SUMPRODUCT($B40:M40,$AQ40:BB40)/100/12</f>
        <v>0.85027399728040876</v>
      </c>
      <c r="CS40" s="92">
        <f>O40*BD40/100/12*0.5+SUMPRODUCT($B40:N40,$AQ40:BC40)/100/12</f>
        <v>0.8221243190571671</v>
      </c>
      <c r="CT40" s="92">
        <f>P40*BE40/100/12*0.5+SUMPRODUCT($B40:O40,$AQ40:BD40)/100/12</f>
        <v>0.8221243190571671</v>
      </c>
      <c r="CU40" s="92">
        <f>Q40*BF40/100/12*0.5+SUMPRODUCT($B40:P40,$AQ40:BE40)/100/12</f>
        <v>0.8221243190571671</v>
      </c>
      <c r="CV40" s="92">
        <f>R40*BG40/100/12*0.5+SUMPRODUCT($B40:Q40,$AQ40:BF40)/100/12</f>
        <v>0.8221243190571671</v>
      </c>
      <c r="CW40" s="92">
        <f>S40*BH40/100/12*0.5+SUMPRODUCT($B40:R40,$AQ40:BG40)/100/12</f>
        <v>0.8221243190571671</v>
      </c>
      <c r="CX40" s="92">
        <f>T40*BI40/100/12*0.5+SUMPRODUCT($B40:S40,$AQ40:BH40)/100/12</f>
        <v>0.8221243190571671</v>
      </c>
      <c r="CY40" s="92">
        <f>U40*BJ40/100/12*0.5+SUMPRODUCT($B40:T40,$AQ40:BI40)/100/12</f>
        <v>0.8221243190571671</v>
      </c>
      <c r="CZ40" s="92">
        <f>V40*BK40/100/12*0.5+SUMPRODUCT($B40:U40,$AQ40:BJ40)/100/12</f>
        <v>0.8221243190571671</v>
      </c>
      <c r="DA40" s="92">
        <f>W40*BL40/100/12*0.5+SUMPRODUCT($B40:V40,$AQ40:BK40)/100/12</f>
        <v>0.8221243190571671</v>
      </c>
      <c r="DB40" s="92">
        <f>X40*BM40/100/12*0.5+SUMPRODUCT($B40:W40,$AQ40:BL40)/100/12</f>
        <v>0.8221243190571671</v>
      </c>
      <c r="DC40" s="92">
        <f>Y40*BN40/100/12*0.5+SUMPRODUCT($B40:X40,$AQ40:BM40)/100/12</f>
        <v>0.8221243190571671</v>
      </c>
      <c r="DD40" s="92">
        <f>Z40*BO40/100/12*0.5+SUMPRODUCT($B40:Y40,$AQ40:BN40)/100/12</f>
        <v>0.8221243190571671</v>
      </c>
      <c r="DE40" s="92">
        <f>AA40*BP40/100/12*0.5+SUMPRODUCT($B40:Z40,$AQ40:BO40)/100/12</f>
        <v>0.8221243190571671</v>
      </c>
      <c r="DF40" s="92">
        <f>AB40*BQ40/100/12*0.5+SUMPRODUCT($B40:AA40,$AQ40:BP40)/100/12</f>
        <v>0.8221243190571671</v>
      </c>
      <c r="DG40" s="92">
        <f>AC40*BR40/100/12*0.5+SUMPRODUCT($B40:AB40,$AQ40:BQ40)/100/12</f>
        <v>0.8221243190571671</v>
      </c>
      <c r="DH40" s="92">
        <f>AD40*BS40/100/12*0.5+SUMPRODUCT($B40:AC40,$AQ40:BR40)/100/12</f>
        <v>0.8221243190571671</v>
      </c>
      <c r="DI40" s="92">
        <f>AE40*BT40/100/12*0.5+SUMPRODUCT($B40:AD40,$AQ40:BS40)/100/12</f>
        <v>0.8221243190571671</v>
      </c>
      <c r="DJ40" s="92">
        <f>AF40*BU40/100/12*0.5+SUMPRODUCT($B40:AE40,$AQ40:BT40)/100/12</f>
        <v>0.8221243190571671</v>
      </c>
      <c r="DK40" s="92">
        <f>AG40*BV40/100/12*0.5+SUMPRODUCT($B40:AF40,$AQ40:BU40)/100/12</f>
        <v>0.8221243190571671</v>
      </c>
      <c r="DL40" s="92">
        <f>AH40*BW40/100/12*0.5+SUMPRODUCT($B40:AG40,$AQ40:BV40)/100/12</f>
        <v>0.8221243190571671</v>
      </c>
      <c r="DM40" s="92">
        <f>AI40*BX40/100/12*0.5+SUMPRODUCT($B40:AH40,$AQ40:BW40)/100/12</f>
        <v>0.8221243190571671</v>
      </c>
      <c r="DN40" s="92">
        <f>AJ40*BY40/100/12*0.5+SUMPRODUCT($B40:AI40,$AQ40:BX40)/100/12</f>
        <v>0.8221243190571671</v>
      </c>
      <c r="DO40" s="92">
        <f>AK40*BZ40/100/12*0.5+SUMPRODUCT($B40:AJ40,$AQ40:BY40)/100/12</f>
        <v>0.8221243190571671</v>
      </c>
      <c r="DP40" s="92">
        <f>AL40*CA40/100/12*0.5+SUMPRODUCT($B40:AK40,$AQ40:BZ40)/100/12</f>
        <v>0.8221243190571671</v>
      </c>
      <c r="DQ40" s="92">
        <f>AM40*CB40/100/12*0.5+SUMPRODUCT($B40:AL40,$AQ40:CA40)/100/12</f>
        <v>0.8221243190571671</v>
      </c>
      <c r="DR40" s="92">
        <f>AN40*CC40/100/12*0.5+SUMPRODUCT($B40:AM40,$AQ40:CB40)/100/12</f>
        <v>0.8221243190571671</v>
      </c>
      <c r="DS40" s="92">
        <f>AO40*CD40/100/12*0.5+SUMPRODUCT($B40:AN40,$AQ40:CC40)/100/12</f>
        <v>0.8221243190571671</v>
      </c>
    </row>
    <row r="41" spans="1:123" ht="16.5">
      <c r="A41" s="54" t="str">
        <f>存量业务到期结构!B40</f>
        <v>零售结构性存款</v>
      </c>
      <c r="B41" s="92">
        <f>基本优化结果!C40</f>
        <v>316.94751866664001</v>
      </c>
      <c r="C41" s="92">
        <f>基本优化结果!D40</f>
        <v>347.51406666666702</v>
      </c>
      <c r="D41" s="92">
        <f>基本优化结果!E40</f>
        <v>270.38656666666702</v>
      </c>
      <c r="E41" s="92">
        <f>基本优化结果!F40</f>
        <v>217.16006666666701</v>
      </c>
      <c r="F41" s="92">
        <f>基本优化结果!G40</f>
        <v>249.26144991531035</v>
      </c>
      <c r="G41" s="92">
        <f>基本优化结果!H40</f>
        <v>332.68</v>
      </c>
      <c r="H41" s="92">
        <f>基本优化结果!I40</f>
        <v>230.88669991335036</v>
      </c>
      <c r="I41" s="92">
        <f>基本优化结果!J40</f>
        <v>201.55879966666669</v>
      </c>
      <c r="J41" s="92">
        <f>基本优化结果!K40</f>
        <v>197.75110000000001</v>
      </c>
      <c r="K41" s="92">
        <f>基本优化结果!L40</f>
        <v>196.67920000000001</v>
      </c>
      <c r="L41" s="92">
        <f>基本优化结果!M40</f>
        <v>200.71949966666671</v>
      </c>
      <c r="M41" s="92">
        <f>基本优化结果!N40</f>
        <v>252.69469966666674</v>
      </c>
      <c r="N41" s="92">
        <f>基本优化结果!O40</f>
        <v>190.00099977777776</v>
      </c>
      <c r="O41" s="92">
        <f>基本优化结果!P40</f>
        <v>0</v>
      </c>
      <c r="P41" s="92">
        <f>基本优化结果!Q40</f>
        <v>0</v>
      </c>
      <c r="Q41" s="92">
        <f>基本优化结果!R40</f>
        <v>0</v>
      </c>
      <c r="R41" s="92">
        <f>基本优化结果!S40</f>
        <v>0</v>
      </c>
      <c r="S41" s="92">
        <f>基本优化结果!T40</f>
        <v>0</v>
      </c>
      <c r="T41" s="92">
        <f>基本优化结果!U40</f>
        <v>0</v>
      </c>
      <c r="U41" s="92">
        <f>基本优化结果!V40</f>
        <v>0</v>
      </c>
      <c r="V41" s="92">
        <f>基本优化结果!W40</f>
        <v>0</v>
      </c>
      <c r="W41" s="92">
        <f>基本优化结果!X40</f>
        <v>0</v>
      </c>
      <c r="X41" s="92">
        <f>基本优化结果!Y40</f>
        <v>0</v>
      </c>
      <c r="Y41" s="92">
        <f>基本优化结果!Z40</f>
        <v>0</v>
      </c>
      <c r="Z41" s="92">
        <f>基本优化结果!AA40</f>
        <v>0</v>
      </c>
      <c r="AA41" s="92">
        <f>基本优化结果!AB40</f>
        <v>0</v>
      </c>
      <c r="AB41" s="92">
        <f>基本优化结果!AC40</f>
        <v>0</v>
      </c>
      <c r="AC41" s="92">
        <f>基本优化结果!AD40</f>
        <v>0</v>
      </c>
      <c r="AD41" s="92">
        <f>基本优化结果!AE40</f>
        <v>0</v>
      </c>
      <c r="AE41" s="92">
        <f>基本优化结果!AF40</f>
        <v>0</v>
      </c>
      <c r="AF41" s="92">
        <f>基本优化结果!AG40</f>
        <v>0</v>
      </c>
      <c r="AG41" s="92">
        <f>基本优化结果!AH40</f>
        <v>0</v>
      </c>
      <c r="AH41" s="92">
        <f>基本优化结果!AI40</f>
        <v>0</v>
      </c>
      <c r="AI41" s="92">
        <f>基本优化结果!AJ40</f>
        <v>0</v>
      </c>
      <c r="AJ41" s="92">
        <f>基本优化结果!AK40</f>
        <v>0</v>
      </c>
      <c r="AK41" s="92">
        <f>基本优化结果!AL40</f>
        <v>0</v>
      </c>
      <c r="AL41" s="92">
        <f>基本优化结果!AM40</f>
        <v>0</v>
      </c>
      <c r="AM41" s="92">
        <f>基本优化结果!AN40</f>
        <v>0</v>
      </c>
      <c r="AN41" s="92">
        <f>基本优化结果!AO40</f>
        <v>0</v>
      </c>
      <c r="AO41" s="92">
        <f>基本优化结果!AP40</f>
        <v>0</v>
      </c>
      <c r="AQ41" s="92">
        <f>新业务利率假设!C40</f>
        <v>3.7</v>
      </c>
      <c r="AR41" s="92">
        <f>新业务利率假设!D40</f>
        <v>3.65</v>
      </c>
      <c r="AS41" s="92">
        <f>新业务利率假设!E40</f>
        <v>3.65</v>
      </c>
      <c r="AT41" s="92">
        <f>新业务利率假设!F40</f>
        <v>3.75</v>
      </c>
      <c r="AU41" s="92">
        <f>新业务利率假设!G40</f>
        <v>3.65</v>
      </c>
      <c r="AV41" s="92">
        <f>新业务利率假设!H40</f>
        <v>3.65</v>
      </c>
      <c r="AW41" s="92">
        <f>新业务利率假设!I40</f>
        <v>3.75</v>
      </c>
      <c r="AX41" s="92">
        <f>新业务利率假设!J40</f>
        <v>3.65</v>
      </c>
      <c r="AY41" s="92">
        <f>新业务利率假设!K40</f>
        <v>3.65</v>
      </c>
      <c r="AZ41" s="92">
        <f>新业务利率假设!L40</f>
        <v>3.75</v>
      </c>
      <c r="BA41" s="92">
        <f>新业务利率假设!M40</f>
        <v>3.65</v>
      </c>
      <c r="BB41" s="92">
        <f>新业务利率假设!N40</f>
        <v>3.65</v>
      </c>
      <c r="BC41" s="92">
        <f>新业务利率假设!O40</f>
        <v>3.75</v>
      </c>
      <c r="BD41" s="92">
        <f>新业务利率假设!P40</f>
        <v>0</v>
      </c>
      <c r="BE41" s="92">
        <f>新业务利率假设!Q40</f>
        <v>0</v>
      </c>
      <c r="BF41" s="92">
        <f>新业务利率假设!R40</f>
        <v>0</v>
      </c>
      <c r="BG41" s="92">
        <f>新业务利率假设!S40</f>
        <v>0</v>
      </c>
      <c r="BH41" s="92">
        <f>新业务利率假设!T40</f>
        <v>0</v>
      </c>
      <c r="BI41" s="92">
        <f>新业务利率假设!U40</f>
        <v>0</v>
      </c>
      <c r="BJ41" s="92">
        <f>新业务利率假设!V40</f>
        <v>0</v>
      </c>
      <c r="BK41" s="92">
        <f>新业务利率假设!W40</f>
        <v>0</v>
      </c>
      <c r="BL41" s="92">
        <f>新业务利率假设!X40</f>
        <v>0</v>
      </c>
      <c r="BM41" s="92">
        <f>新业务利率假设!Y40</f>
        <v>0</v>
      </c>
      <c r="BN41" s="92">
        <f>新业务利率假设!Z40</f>
        <v>0</v>
      </c>
      <c r="BO41" s="92">
        <f>新业务利率假设!AA40</f>
        <v>0</v>
      </c>
      <c r="BP41" s="92">
        <f>新业务利率假设!AB40</f>
        <v>0</v>
      </c>
      <c r="BQ41" s="92">
        <f>新业务利率假设!AC40</f>
        <v>0</v>
      </c>
      <c r="BR41" s="92">
        <f>新业务利率假设!AD40</f>
        <v>0</v>
      </c>
      <c r="BS41" s="92">
        <f>新业务利率假设!AE40</f>
        <v>0</v>
      </c>
      <c r="BT41" s="92">
        <f>新业务利率假设!AF40</f>
        <v>0</v>
      </c>
      <c r="BU41" s="92">
        <f>新业务利率假设!AG40</f>
        <v>0</v>
      </c>
      <c r="BV41" s="92">
        <f>新业务利率假设!AH40</f>
        <v>0</v>
      </c>
      <c r="BW41" s="92">
        <f>新业务利率假设!AI40</f>
        <v>0</v>
      </c>
      <c r="BX41" s="92">
        <f>新业务利率假设!AJ40</f>
        <v>0</v>
      </c>
      <c r="BY41" s="92">
        <f>新业务利率假设!AK40</f>
        <v>0</v>
      </c>
      <c r="BZ41" s="92">
        <f>新业务利率假设!AL40</f>
        <v>0</v>
      </c>
      <c r="CA41" s="92">
        <f>新业务利率假设!AM40</f>
        <v>0</v>
      </c>
      <c r="CB41" s="92">
        <f>新业务利率假设!AN40</f>
        <v>0</v>
      </c>
      <c r="CC41" s="92">
        <f>新业务利率假设!AO40</f>
        <v>0</v>
      </c>
      <c r="CD41" s="92">
        <f>新业务利率假设!AP40</f>
        <v>0</v>
      </c>
      <c r="CF41" s="92">
        <f>B41*AQ41/100/12*0.5</f>
        <v>0.48862742461107</v>
      </c>
      <c r="CG41" s="92">
        <f>C41*AR41/100/12*0.5+SUMPRODUCT($B41:B41,$AQ41:AQ41)/100/12</f>
        <v>1.5057658256110296</v>
      </c>
      <c r="CH41" s="92">
        <f>D41*AS41/100/12*0.5+SUMPRODUCT($B41:C41,$AQ41:AR41)/100/12</f>
        <v>2.4454897054721418</v>
      </c>
      <c r="CI41" s="92">
        <f>E41*AT41/100/12*0.5+SUMPRODUCT($B41:D41,$AQ41:AS41)/100/12</f>
        <v>3.1960152131110311</v>
      </c>
      <c r="CJ41" s="92">
        <f>F41*AU41/100/12*0.5+SUMPRODUCT($B41:E41,$AQ41:AT41)/100/12</f>
        <v>3.9144129390239</v>
      </c>
      <c r="CK41" s="92">
        <f>G41*AV41/100/12*0.5+SUMPRODUCT($B41:F41,$AQ41:AU41)/100/12</f>
        <v>4.7994488941034348</v>
      </c>
      <c r="CL41" s="92">
        <f>H41*AW41/100/12*0.5+SUMPRODUCT($B41:G41,$AQ41:AV41)/100/12</f>
        <v>5.6661601960513783</v>
      </c>
      <c r="CM41" s="92">
        <f>I41*AX41/100/12*0.5+SUMPRODUCT($B41:H41,$AQ41:AW41)/100/12</f>
        <v>6.3334580058257099</v>
      </c>
      <c r="CN41" s="92">
        <f>J41*AY41/100/12*0.5+SUMPRODUCT($B41:I41,$AQ41:AX41)/100/12</f>
        <v>6.9407418115687669</v>
      </c>
      <c r="CO41" s="92">
        <f>K41*AZ41/100/12*0.5+SUMPRODUCT($B41:J41,$AQ41:AY41)/100/12</f>
        <v>7.5487995261520995</v>
      </c>
      <c r="CP41" s="92">
        <f>L41*BA41/100/12*0.5+SUMPRODUCT($B41:K41,$AQ41:AZ41)/100/12</f>
        <v>8.1613716818951563</v>
      </c>
      <c r="CQ41" s="92">
        <f>M41*BB41/100/12*0.5+SUMPRODUCT($B41:L41,$AQ41:BA41)/100/12</f>
        <v>8.8509391100479338</v>
      </c>
      <c r="CR41" s="92">
        <f>N41*BC41/100/12*0.5+SUMPRODUCT($B41:M41,$AQ41:BB41)/100/12</f>
        <v>9.5321221946104338</v>
      </c>
      <c r="CS41" s="92">
        <f>O41*BD41/100/12*0.5+SUMPRODUCT($B41:N41,$AQ41:BC41)/100/12</f>
        <v>9.8289987567632107</v>
      </c>
      <c r="CT41" s="92">
        <f>P41*BE41/100/12*0.5+SUMPRODUCT($B41:O41,$AQ41:BD41)/100/12</f>
        <v>9.8289987567632107</v>
      </c>
      <c r="CU41" s="92">
        <f>Q41*BF41/100/12*0.5+SUMPRODUCT($B41:P41,$AQ41:BE41)/100/12</f>
        <v>9.8289987567632107</v>
      </c>
      <c r="CV41" s="92">
        <f>R41*BG41/100/12*0.5+SUMPRODUCT($B41:Q41,$AQ41:BF41)/100/12</f>
        <v>9.8289987567632107</v>
      </c>
      <c r="CW41" s="92">
        <f>S41*BH41/100/12*0.5+SUMPRODUCT($B41:R41,$AQ41:BG41)/100/12</f>
        <v>9.8289987567632107</v>
      </c>
      <c r="CX41" s="92">
        <f>T41*BI41/100/12*0.5+SUMPRODUCT($B41:S41,$AQ41:BH41)/100/12</f>
        <v>9.8289987567632107</v>
      </c>
      <c r="CY41" s="92">
        <f>U41*BJ41/100/12*0.5+SUMPRODUCT($B41:T41,$AQ41:BI41)/100/12</f>
        <v>9.8289987567632107</v>
      </c>
      <c r="CZ41" s="92">
        <f>V41*BK41/100/12*0.5+SUMPRODUCT($B41:U41,$AQ41:BJ41)/100/12</f>
        <v>9.8289987567632107</v>
      </c>
      <c r="DA41" s="92">
        <f>W41*BL41/100/12*0.5+SUMPRODUCT($B41:V41,$AQ41:BK41)/100/12</f>
        <v>9.8289987567632107</v>
      </c>
      <c r="DB41" s="92">
        <f>X41*BM41/100/12*0.5+SUMPRODUCT($B41:W41,$AQ41:BL41)/100/12</f>
        <v>9.8289987567632107</v>
      </c>
      <c r="DC41" s="92">
        <f>Y41*BN41/100/12*0.5+SUMPRODUCT($B41:X41,$AQ41:BM41)/100/12</f>
        <v>9.8289987567632107</v>
      </c>
      <c r="DD41" s="92">
        <f>Z41*BO41/100/12*0.5+SUMPRODUCT($B41:Y41,$AQ41:BN41)/100/12</f>
        <v>9.8289987567632107</v>
      </c>
      <c r="DE41" s="92">
        <f>AA41*BP41/100/12*0.5+SUMPRODUCT($B41:Z41,$AQ41:BO41)/100/12</f>
        <v>9.8289987567632107</v>
      </c>
      <c r="DF41" s="92">
        <f>AB41*BQ41/100/12*0.5+SUMPRODUCT($B41:AA41,$AQ41:BP41)/100/12</f>
        <v>9.8289987567632107</v>
      </c>
      <c r="DG41" s="92">
        <f>AC41*BR41/100/12*0.5+SUMPRODUCT($B41:AB41,$AQ41:BQ41)/100/12</f>
        <v>9.8289987567632107</v>
      </c>
      <c r="DH41" s="92">
        <f>AD41*BS41/100/12*0.5+SUMPRODUCT($B41:AC41,$AQ41:BR41)/100/12</f>
        <v>9.8289987567632107</v>
      </c>
      <c r="DI41" s="92">
        <f>AE41*BT41/100/12*0.5+SUMPRODUCT($B41:AD41,$AQ41:BS41)/100/12</f>
        <v>9.8289987567632107</v>
      </c>
      <c r="DJ41" s="92">
        <f>AF41*BU41/100/12*0.5+SUMPRODUCT($B41:AE41,$AQ41:BT41)/100/12</f>
        <v>9.8289987567632107</v>
      </c>
      <c r="DK41" s="92">
        <f>AG41*BV41/100/12*0.5+SUMPRODUCT($B41:AF41,$AQ41:BU41)/100/12</f>
        <v>9.8289987567632107</v>
      </c>
      <c r="DL41" s="92">
        <f>AH41*BW41/100/12*0.5+SUMPRODUCT($B41:AG41,$AQ41:BV41)/100/12</f>
        <v>9.8289987567632107</v>
      </c>
      <c r="DM41" s="92">
        <f>AI41*BX41/100/12*0.5+SUMPRODUCT($B41:AH41,$AQ41:BW41)/100/12</f>
        <v>9.8289987567632107</v>
      </c>
      <c r="DN41" s="92">
        <f>AJ41*BY41/100/12*0.5+SUMPRODUCT($B41:AI41,$AQ41:BX41)/100/12</f>
        <v>9.8289987567632107</v>
      </c>
      <c r="DO41" s="92">
        <f>AK41*BZ41/100/12*0.5+SUMPRODUCT($B41:AJ41,$AQ41:BY41)/100/12</f>
        <v>9.8289987567632107</v>
      </c>
      <c r="DP41" s="92">
        <f>AL41*CA41/100/12*0.5+SUMPRODUCT($B41:AK41,$AQ41:BZ41)/100/12</f>
        <v>9.8289987567632107</v>
      </c>
      <c r="DQ41" s="92">
        <f>AM41*CB41/100/12*0.5+SUMPRODUCT($B41:AL41,$AQ41:CA41)/100/12</f>
        <v>9.8289987567632107</v>
      </c>
      <c r="DR41" s="92">
        <f>AN41*CC41/100/12*0.5+SUMPRODUCT($B41:AM41,$AQ41:CB41)/100/12</f>
        <v>9.8289987567632107</v>
      </c>
      <c r="DS41" s="92">
        <f>AO41*CD41/100/12*0.5+SUMPRODUCT($B41:AN41,$AQ41:CC41)/100/12</f>
        <v>9.8289987567632107</v>
      </c>
    </row>
    <row r="42" spans="1:123" ht="16.5">
      <c r="A42" s="54" t="str">
        <f>存量业务到期结构!B41</f>
        <v>零售大额存单</v>
      </c>
      <c r="B42" s="92">
        <f>基本优化结果!C41</f>
        <v>56.580376826763917</v>
      </c>
      <c r="C42" s="92">
        <f>基本优化结果!D41</f>
        <v>20.7883</v>
      </c>
      <c r="D42" s="92">
        <f>基本优化结果!E41</f>
        <v>21.464721000000001</v>
      </c>
      <c r="E42" s="92">
        <f>基本优化结果!F41</f>
        <v>16.322325899999999</v>
      </c>
      <c r="F42" s="92">
        <f>基本优化结果!G41</f>
        <v>22.590900000000001</v>
      </c>
      <c r="G42" s="92">
        <f>基本优化结果!H41</f>
        <v>26.558509934581473</v>
      </c>
      <c r="H42" s="92">
        <f>基本优化结果!I41</f>
        <v>20.838299913350376</v>
      </c>
      <c r="I42" s="92">
        <f>基本优化结果!J41</f>
        <v>22.426349666666692</v>
      </c>
      <c r="J42" s="92">
        <f>基本优化结果!K41</f>
        <v>25.7895</v>
      </c>
      <c r="K42" s="92">
        <f>基本优化结果!L41</f>
        <v>25.933163503900001</v>
      </c>
      <c r="L42" s="92">
        <f>基本优化结果!M41</f>
        <v>23.122999666666683</v>
      </c>
      <c r="M42" s="92">
        <f>基本优化结果!N41</f>
        <v>25.429839666666727</v>
      </c>
      <c r="N42" s="92">
        <f>基本优化结果!O41</f>
        <v>17.183899777777775</v>
      </c>
      <c r="O42" s="92">
        <f>基本优化结果!P41</f>
        <v>0</v>
      </c>
      <c r="P42" s="92">
        <f>基本优化结果!Q41</f>
        <v>0</v>
      </c>
      <c r="Q42" s="92">
        <f>基本优化结果!R41</f>
        <v>0</v>
      </c>
      <c r="R42" s="92">
        <f>基本优化结果!S41</f>
        <v>0</v>
      </c>
      <c r="S42" s="92">
        <f>基本优化结果!T41</f>
        <v>0</v>
      </c>
      <c r="T42" s="92">
        <f>基本优化结果!U41</f>
        <v>0</v>
      </c>
      <c r="U42" s="92">
        <f>基本优化结果!V41</f>
        <v>0</v>
      </c>
      <c r="V42" s="92">
        <f>基本优化结果!W41</f>
        <v>0</v>
      </c>
      <c r="W42" s="92">
        <f>基本优化结果!X41</f>
        <v>0</v>
      </c>
      <c r="X42" s="92">
        <f>基本优化结果!Y41</f>
        <v>0</v>
      </c>
      <c r="Y42" s="92">
        <f>基本优化结果!Z41</f>
        <v>0</v>
      </c>
      <c r="Z42" s="92">
        <f>基本优化结果!AA41</f>
        <v>0</v>
      </c>
      <c r="AA42" s="92">
        <f>基本优化结果!AB41</f>
        <v>0</v>
      </c>
      <c r="AB42" s="92">
        <f>基本优化结果!AC41</f>
        <v>0</v>
      </c>
      <c r="AC42" s="92">
        <f>基本优化结果!AD41</f>
        <v>0</v>
      </c>
      <c r="AD42" s="92">
        <f>基本优化结果!AE41</f>
        <v>0</v>
      </c>
      <c r="AE42" s="92">
        <f>基本优化结果!AF41</f>
        <v>0</v>
      </c>
      <c r="AF42" s="92">
        <f>基本优化结果!AG41</f>
        <v>0</v>
      </c>
      <c r="AG42" s="92">
        <f>基本优化结果!AH41</f>
        <v>0</v>
      </c>
      <c r="AH42" s="92">
        <f>基本优化结果!AI41</f>
        <v>0</v>
      </c>
      <c r="AI42" s="92">
        <f>基本优化结果!AJ41</f>
        <v>0</v>
      </c>
      <c r="AJ42" s="92">
        <f>基本优化结果!AK41</f>
        <v>0</v>
      </c>
      <c r="AK42" s="92">
        <f>基本优化结果!AL41</f>
        <v>0</v>
      </c>
      <c r="AL42" s="92">
        <f>基本优化结果!AM41</f>
        <v>0</v>
      </c>
      <c r="AM42" s="92">
        <f>基本优化结果!AN41</f>
        <v>0</v>
      </c>
      <c r="AN42" s="92">
        <f>基本优化结果!AO41</f>
        <v>0</v>
      </c>
      <c r="AO42" s="92">
        <f>基本优化结果!AP41</f>
        <v>0</v>
      </c>
      <c r="AQ42" s="92">
        <f>新业务利率假设!C41</f>
        <v>3.4</v>
      </c>
      <c r="AR42" s="92">
        <f>新业务利率假设!D41</f>
        <v>3.45</v>
      </c>
      <c r="AS42" s="92">
        <f>新业务利率假设!E41</f>
        <v>3.45</v>
      </c>
      <c r="AT42" s="92">
        <f>新业务利率假设!F41</f>
        <v>3.45</v>
      </c>
      <c r="AU42" s="92">
        <f>新业务利率假设!G41</f>
        <v>3.45</v>
      </c>
      <c r="AV42" s="92">
        <f>新业务利率假设!H41</f>
        <v>3.45</v>
      </c>
      <c r="AW42" s="92">
        <f>新业务利率假设!I41</f>
        <v>3.45</v>
      </c>
      <c r="AX42" s="92">
        <f>新业务利率假设!J41</f>
        <v>3.45</v>
      </c>
      <c r="AY42" s="92">
        <f>新业务利率假设!K41</f>
        <v>3.45</v>
      </c>
      <c r="AZ42" s="92">
        <f>新业务利率假设!L41</f>
        <v>3.45</v>
      </c>
      <c r="BA42" s="92">
        <f>新业务利率假设!M41</f>
        <v>3.45</v>
      </c>
      <c r="BB42" s="92">
        <f>新业务利率假设!N41</f>
        <v>3.45</v>
      </c>
      <c r="BC42" s="92">
        <f>新业务利率假设!O41</f>
        <v>3.45</v>
      </c>
      <c r="BD42" s="92">
        <f>新业务利率假设!P41</f>
        <v>0</v>
      </c>
      <c r="BE42" s="92">
        <f>新业务利率假设!Q41</f>
        <v>0</v>
      </c>
      <c r="BF42" s="92">
        <f>新业务利率假设!R41</f>
        <v>0</v>
      </c>
      <c r="BG42" s="92">
        <f>新业务利率假设!S41</f>
        <v>0</v>
      </c>
      <c r="BH42" s="92">
        <f>新业务利率假设!T41</f>
        <v>0</v>
      </c>
      <c r="BI42" s="92">
        <f>新业务利率假设!U41</f>
        <v>0</v>
      </c>
      <c r="BJ42" s="92">
        <f>新业务利率假设!V41</f>
        <v>0</v>
      </c>
      <c r="BK42" s="92">
        <f>新业务利率假设!W41</f>
        <v>0</v>
      </c>
      <c r="BL42" s="92">
        <f>新业务利率假设!X41</f>
        <v>0</v>
      </c>
      <c r="BM42" s="92">
        <f>新业务利率假设!Y41</f>
        <v>0</v>
      </c>
      <c r="BN42" s="92">
        <f>新业务利率假设!Z41</f>
        <v>0</v>
      </c>
      <c r="BO42" s="92">
        <f>新业务利率假设!AA41</f>
        <v>0</v>
      </c>
      <c r="BP42" s="92">
        <f>新业务利率假设!AB41</f>
        <v>0</v>
      </c>
      <c r="BQ42" s="92">
        <f>新业务利率假设!AC41</f>
        <v>0</v>
      </c>
      <c r="BR42" s="92">
        <f>新业务利率假设!AD41</f>
        <v>0</v>
      </c>
      <c r="BS42" s="92">
        <f>新业务利率假设!AE41</f>
        <v>0</v>
      </c>
      <c r="BT42" s="92">
        <f>新业务利率假设!AF41</f>
        <v>0</v>
      </c>
      <c r="BU42" s="92">
        <f>新业务利率假设!AG41</f>
        <v>0</v>
      </c>
      <c r="BV42" s="92">
        <f>新业务利率假设!AH41</f>
        <v>0</v>
      </c>
      <c r="BW42" s="92">
        <f>新业务利率假设!AI41</f>
        <v>0</v>
      </c>
      <c r="BX42" s="92">
        <f>新业务利率假设!AJ41</f>
        <v>0</v>
      </c>
      <c r="BY42" s="92">
        <f>新业务利率假设!AK41</f>
        <v>0</v>
      </c>
      <c r="BZ42" s="92">
        <f>新业务利率假设!AL41</f>
        <v>0</v>
      </c>
      <c r="CA42" s="92">
        <f>新业务利率假设!AM41</f>
        <v>0</v>
      </c>
      <c r="CB42" s="92">
        <f>新业务利率假设!AN41</f>
        <v>0</v>
      </c>
      <c r="CC42" s="92">
        <f>新业务利率假设!AO41</f>
        <v>0</v>
      </c>
      <c r="CD42" s="92">
        <f>新业务利率假设!AP41</f>
        <v>0</v>
      </c>
      <c r="CF42" s="92">
        <f>B42*AQ42/100/12*0.5</f>
        <v>8.0155533837915544E-2</v>
      </c>
      <c r="CG42" s="92">
        <f>C42*AR42/100/12*0.5+SUMPRODUCT($B42:B42,$AQ42:AQ42)/100/12</f>
        <v>0.19019424892583109</v>
      </c>
      <c r="CH42" s="92">
        <f>D42*AS42/100/12*0.5+SUMPRODUCT($B42:C42,$AQ42:AR42)/100/12</f>
        <v>0.25093296661333114</v>
      </c>
      <c r="CI42" s="92">
        <f>E42*AT42/100/12*0.5+SUMPRODUCT($B42:D42,$AQ42:AS42)/100/12</f>
        <v>0.30525184653208109</v>
      </c>
      <c r="CJ42" s="92">
        <f>F42*AU42/100/12*0.5+SUMPRODUCT($B42:E42,$AQ42:AT42)/100/12</f>
        <v>0.36118960876333112</v>
      </c>
      <c r="CK42" s="92">
        <f>G42*AV42/100/12*0.5+SUMPRODUCT($B42:F42,$AQ42:AU42)/100/12</f>
        <v>0.43184188554429198</v>
      </c>
      <c r="CL42" s="92">
        <f>H42*AW42/100/12*0.5+SUMPRODUCT($B42:G42,$AQ42:AV42)/100/12</f>
        <v>0.49997479970069403</v>
      </c>
      <c r="CM42" s="92">
        <f>I42*AX42/100/12*0.5+SUMPRODUCT($B42:H42,$AQ42:AW42)/100/12</f>
        <v>0.56216773347196858</v>
      </c>
      <c r="CN42" s="92">
        <f>J42*AY42/100/12*0.5+SUMPRODUCT($B42:I42,$AQ42:AX42)/100/12</f>
        <v>0.63147801736780185</v>
      </c>
      <c r="CO42" s="92">
        <f>K42*AZ42/100/12*0.5+SUMPRODUCT($B42:J42,$AQ42:AY42)/100/12</f>
        <v>0.7058293461546582</v>
      </c>
      <c r="CP42" s="92">
        <f>L42*BA42/100/12*0.5+SUMPRODUCT($B42:K42,$AQ42:AZ42)/100/12</f>
        <v>0.77634758071234777</v>
      </c>
      <c r="CQ42" s="92">
        <f>M42*BB42/100/12*0.5+SUMPRODUCT($B42:L42,$AQ42:BA42)/100/12</f>
        <v>0.84614228725401452</v>
      </c>
      <c r="CR42" s="92">
        <f>N42*BC42/100/12*0.5+SUMPRODUCT($B42:M42,$AQ42:BB42)/100/12</f>
        <v>0.90739953770540349</v>
      </c>
      <c r="CS42" s="92">
        <f>O42*BD42/100/12*0.5+SUMPRODUCT($B42:N42,$AQ42:BC42)/100/12</f>
        <v>0.93210139363595912</v>
      </c>
      <c r="CT42" s="92">
        <f>P42*BE42/100/12*0.5+SUMPRODUCT($B42:O42,$AQ42:BD42)/100/12</f>
        <v>0.93210139363595912</v>
      </c>
      <c r="CU42" s="92">
        <f>Q42*BF42/100/12*0.5+SUMPRODUCT($B42:P42,$AQ42:BE42)/100/12</f>
        <v>0.93210139363595912</v>
      </c>
      <c r="CV42" s="92">
        <f>R42*BG42/100/12*0.5+SUMPRODUCT($B42:Q42,$AQ42:BF42)/100/12</f>
        <v>0.93210139363595912</v>
      </c>
      <c r="CW42" s="92">
        <f>S42*BH42/100/12*0.5+SUMPRODUCT($B42:R42,$AQ42:BG42)/100/12</f>
        <v>0.93210139363595912</v>
      </c>
      <c r="CX42" s="92">
        <f>T42*BI42/100/12*0.5+SUMPRODUCT($B42:S42,$AQ42:BH42)/100/12</f>
        <v>0.93210139363595912</v>
      </c>
      <c r="CY42" s="92">
        <f>U42*BJ42/100/12*0.5+SUMPRODUCT($B42:T42,$AQ42:BI42)/100/12</f>
        <v>0.93210139363595912</v>
      </c>
      <c r="CZ42" s="92">
        <f>V42*BK42/100/12*0.5+SUMPRODUCT($B42:U42,$AQ42:BJ42)/100/12</f>
        <v>0.93210139363595912</v>
      </c>
      <c r="DA42" s="92">
        <f>W42*BL42/100/12*0.5+SUMPRODUCT($B42:V42,$AQ42:BK42)/100/12</f>
        <v>0.93210139363595912</v>
      </c>
      <c r="DB42" s="92">
        <f>X42*BM42/100/12*0.5+SUMPRODUCT($B42:W42,$AQ42:BL42)/100/12</f>
        <v>0.93210139363595912</v>
      </c>
      <c r="DC42" s="92">
        <f>Y42*BN42/100/12*0.5+SUMPRODUCT($B42:X42,$AQ42:BM42)/100/12</f>
        <v>0.93210139363595912</v>
      </c>
      <c r="DD42" s="92">
        <f>Z42*BO42/100/12*0.5+SUMPRODUCT($B42:Y42,$AQ42:BN42)/100/12</f>
        <v>0.93210139363595912</v>
      </c>
      <c r="DE42" s="92">
        <f>AA42*BP42/100/12*0.5+SUMPRODUCT($B42:Z42,$AQ42:BO42)/100/12</f>
        <v>0.93210139363595912</v>
      </c>
      <c r="DF42" s="92">
        <f>AB42*BQ42/100/12*0.5+SUMPRODUCT($B42:AA42,$AQ42:BP42)/100/12</f>
        <v>0.93210139363595912</v>
      </c>
      <c r="DG42" s="92">
        <f>AC42*BR42/100/12*0.5+SUMPRODUCT($B42:AB42,$AQ42:BQ42)/100/12</f>
        <v>0.93210139363595912</v>
      </c>
      <c r="DH42" s="92">
        <f>AD42*BS42/100/12*0.5+SUMPRODUCT($B42:AC42,$AQ42:BR42)/100/12</f>
        <v>0.93210139363595912</v>
      </c>
      <c r="DI42" s="92">
        <f>AE42*BT42/100/12*0.5+SUMPRODUCT($B42:AD42,$AQ42:BS42)/100/12</f>
        <v>0.93210139363595912</v>
      </c>
      <c r="DJ42" s="92">
        <f>AF42*BU42/100/12*0.5+SUMPRODUCT($B42:AE42,$AQ42:BT42)/100/12</f>
        <v>0.93210139363595912</v>
      </c>
      <c r="DK42" s="92">
        <f>AG42*BV42/100/12*0.5+SUMPRODUCT($B42:AF42,$AQ42:BU42)/100/12</f>
        <v>0.93210139363595912</v>
      </c>
      <c r="DL42" s="92">
        <f>AH42*BW42/100/12*0.5+SUMPRODUCT($B42:AG42,$AQ42:BV42)/100/12</f>
        <v>0.93210139363595912</v>
      </c>
      <c r="DM42" s="92">
        <f>AI42*BX42/100/12*0.5+SUMPRODUCT($B42:AH42,$AQ42:BW42)/100/12</f>
        <v>0.93210139363595912</v>
      </c>
      <c r="DN42" s="92">
        <f>AJ42*BY42/100/12*0.5+SUMPRODUCT($B42:AI42,$AQ42:BX42)/100/12</f>
        <v>0.93210139363595912</v>
      </c>
      <c r="DO42" s="92">
        <f>AK42*BZ42/100/12*0.5+SUMPRODUCT($B42:AJ42,$AQ42:BY42)/100/12</f>
        <v>0.93210139363595912</v>
      </c>
      <c r="DP42" s="92">
        <f>AL42*CA42/100/12*0.5+SUMPRODUCT($B42:AK42,$AQ42:BZ42)/100/12</f>
        <v>0.93210139363595912</v>
      </c>
      <c r="DQ42" s="92">
        <f>AM42*CB42/100/12*0.5+SUMPRODUCT($B42:AL42,$AQ42:CA42)/100/12</f>
        <v>0.93210139363595912</v>
      </c>
      <c r="DR42" s="92">
        <f>AN42*CC42/100/12*0.5+SUMPRODUCT($B42:AM42,$AQ42:CB42)/100/12</f>
        <v>0.93210139363595912</v>
      </c>
      <c r="DS42" s="92">
        <f>AO42*CD42/100/12*0.5+SUMPRODUCT($B42:AN42,$AQ42:CC42)/100/12</f>
        <v>0.93210139363595912</v>
      </c>
    </row>
    <row r="43" spans="1:123" ht="16.5">
      <c r="A43" s="55" t="str">
        <f>存量业务到期结构!B42</f>
        <v>零售活期存款</v>
      </c>
      <c r="B43" s="92">
        <f>基本优化结果!C42</f>
        <v>-53.232315404979701</v>
      </c>
      <c r="C43" s="92">
        <f>基本优化结果!D42</f>
        <v>103.74142309743198</v>
      </c>
      <c r="D43" s="92">
        <f>基本优化结果!E42</f>
        <v>57.364501340761997</v>
      </c>
      <c r="E43" s="92">
        <f>基本优化结果!F42</f>
        <v>55.887001340763</v>
      </c>
      <c r="F43" s="92">
        <f>基本优化结果!G42</f>
        <v>54.409501340762098</v>
      </c>
      <c r="G43" s="92">
        <f>基本优化结果!H42</f>
        <v>52.932001340643779</v>
      </c>
      <c r="H43" s="92">
        <f>基本优化结果!I42</f>
        <v>51.454501220257136</v>
      </c>
      <c r="I43" s="92">
        <f>基本优化结果!J42</f>
        <v>49.977000974766455</v>
      </c>
      <c r="J43" s="92">
        <f>基本优化结果!K42</f>
        <v>48.499501222511661</v>
      </c>
      <c r="K43" s="92">
        <f>基本优化结果!L42</f>
        <v>47.022001340761399</v>
      </c>
      <c r="L43" s="92">
        <f>基本优化结果!M42</f>
        <v>45.544500894305827</v>
      </c>
      <c r="M43" s="92">
        <f>基本优化结果!N42</f>
        <v>44.067000893587959</v>
      </c>
      <c r="N43" s="92">
        <f>基本优化结果!O42</f>
        <v>42.589501118540177</v>
      </c>
      <c r="O43" s="92">
        <f>基本优化结果!P42</f>
        <v>0</v>
      </c>
      <c r="P43" s="92">
        <f>基本优化结果!Q42</f>
        <v>0</v>
      </c>
      <c r="Q43" s="92">
        <f>基本优化结果!R42</f>
        <v>0</v>
      </c>
      <c r="R43" s="92">
        <f>基本优化结果!S42</f>
        <v>0</v>
      </c>
      <c r="S43" s="92">
        <f>基本优化结果!T42</f>
        <v>0</v>
      </c>
      <c r="T43" s="92">
        <f>基本优化结果!U42</f>
        <v>0</v>
      </c>
      <c r="U43" s="92">
        <f>基本优化结果!V42</f>
        <v>0</v>
      </c>
      <c r="V43" s="92">
        <f>基本优化结果!W42</f>
        <v>0</v>
      </c>
      <c r="W43" s="92">
        <f>基本优化结果!X42</f>
        <v>0</v>
      </c>
      <c r="X43" s="92">
        <f>基本优化结果!Y42</f>
        <v>0</v>
      </c>
      <c r="Y43" s="92">
        <f>基本优化结果!Z42</f>
        <v>0</v>
      </c>
      <c r="Z43" s="92">
        <f>基本优化结果!AA42</f>
        <v>0</v>
      </c>
      <c r="AA43" s="92">
        <f>基本优化结果!AB42</f>
        <v>0</v>
      </c>
      <c r="AB43" s="92">
        <f>基本优化结果!AC42</f>
        <v>0</v>
      </c>
      <c r="AC43" s="92">
        <f>基本优化结果!AD42</f>
        <v>0</v>
      </c>
      <c r="AD43" s="92">
        <f>基本优化结果!AE42</f>
        <v>0</v>
      </c>
      <c r="AE43" s="92">
        <f>基本优化结果!AF42</f>
        <v>0</v>
      </c>
      <c r="AF43" s="92">
        <f>基本优化结果!AG42</f>
        <v>0</v>
      </c>
      <c r="AG43" s="92">
        <f>基本优化结果!AH42</f>
        <v>0</v>
      </c>
      <c r="AH43" s="92">
        <f>基本优化结果!AI42</f>
        <v>0</v>
      </c>
      <c r="AI43" s="92">
        <f>基本优化结果!AJ42</f>
        <v>0</v>
      </c>
      <c r="AJ43" s="92">
        <f>基本优化结果!AK42</f>
        <v>0</v>
      </c>
      <c r="AK43" s="92">
        <f>基本优化结果!AL42</f>
        <v>0</v>
      </c>
      <c r="AL43" s="92">
        <f>基本优化结果!AM42</f>
        <v>0</v>
      </c>
      <c r="AM43" s="92">
        <f>基本优化结果!AN42</f>
        <v>0</v>
      </c>
      <c r="AN43" s="92">
        <f>基本优化结果!AO42</f>
        <v>0</v>
      </c>
      <c r="AO43" s="92">
        <f>基本优化结果!AP42</f>
        <v>0</v>
      </c>
      <c r="AQ43" s="92">
        <f>新业务利率假设!C42</f>
        <v>0.44</v>
      </c>
      <c r="AR43" s="92">
        <f>新业务利率假设!D42</f>
        <v>0.45</v>
      </c>
      <c r="AS43" s="92">
        <f>新业务利率假设!E42</f>
        <v>0.45</v>
      </c>
      <c r="AT43" s="92">
        <f>新业务利率假设!F42</f>
        <v>0.45</v>
      </c>
      <c r="AU43" s="92">
        <f>新业务利率假设!G42</f>
        <v>0.45</v>
      </c>
      <c r="AV43" s="92">
        <f>新业务利率假设!H42</f>
        <v>0.45</v>
      </c>
      <c r="AW43" s="92">
        <f>新业务利率假设!I42</f>
        <v>0.45</v>
      </c>
      <c r="AX43" s="92">
        <f>新业务利率假设!J42</f>
        <v>0.45</v>
      </c>
      <c r="AY43" s="92">
        <f>新业务利率假设!K42</f>
        <v>0.45</v>
      </c>
      <c r="AZ43" s="92">
        <f>新业务利率假设!L42</f>
        <v>0.45</v>
      </c>
      <c r="BA43" s="92">
        <f>新业务利率假设!M42</f>
        <v>0.45</v>
      </c>
      <c r="BB43" s="92">
        <f>新业务利率假设!N42</f>
        <v>0.45</v>
      </c>
      <c r="BC43" s="92">
        <f>新业务利率假设!O42</f>
        <v>0.45</v>
      </c>
      <c r="BD43" s="92">
        <f>新业务利率假设!P42</f>
        <v>0</v>
      </c>
      <c r="BE43" s="92">
        <f>新业务利率假设!Q42</f>
        <v>0</v>
      </c>
      <c r="BF43" s="92">
        <f>新业务利率假设!R42</f>
        <v>0</v>
      </c>
      <c r="BG43" s="92">
        <f>新业务利率假设!S42</f>
        <v>0</v>
      </c>
      <c r="BH43" s="92">
        <f>新业务利率假设!T42</f>
        <v>0</v>
      </c>
      <c r="BI43" s="92">
        <f>新业务利率假设!U42</f>
        <v>0</v>
      </c>
      <c r="BJ43" s="92">
        <f>新业务利率假设!V42</f>
        <v>0</v>
      </c>
      <c r="BK43" s="92">
        <f>新业务利率假设!W42</f>
        <v>0</v>
      </c>
      <c r="BL43" s="92">
        <f>新业务利率假设!X42</f>
        <v>0</v>
      </c>
      <c r="BM43" s="92">
        <f>新业务利率假设!Y42</f>
        <v>0</v>
      </c>
      <c r="BN43" s="92">
        <f>新业务利率假设!Z42</f>
        <v>0</v>
      </c>
      <c r="BO43" s="92">
        <f>新业务利率假设!AA42</f>
        <v>0</v>
      </c>
      <c r="BP43" s="92">
        <f>新业务利率假设!AB42</f>
        <v>0</v>
      </c>
      <c r="BQ43" s="92">
        <f>新业务利率假设!AC42</f>
        <v>0</v>
      </c>
      <c r="BR43" s="92">
        <f>新业务利率假设!AD42</f>
        <v>0</v>
      </c>
      <c r="BS43" s="92">
        <f>新业务利率假设!AE42</f>
        <v>0</v>
      </c>
      <c r="BT43" s="92">
        <f>新业务利率假设!AF42</f>
        <v>0</v>
      </c>
      <c r="BU43" s="92">
        <f>新业务利率假设!AG42</f>
        <v>0</v>
      </c>
      <c r="BV43" s="92">
        <f>新业务利率假设!AH42</f>
        <v>0</v>
      </c>
      <c r="BW43" s="92">
        <f>新业务利率假设!AI42</f>
        <v>0</v>
      </c>
      <c r="BX43" s="92">
        <f>新业务利率假设!AJ42</f>
        <v>0</v>
      </c>
      <c r="BY43" s="92">
        <f>新业务利率假设!AK42</f>
        <v>0</v>
      </c>
      <c r="BZ43" s="92">
        <f>新业务利率假设!AL42</f>
        <v>0</v>
      </c>
      <c r="CA43" s="92">
        <f>新业务利率假设!AM42</f>
        <v>0</v>
      </c>
      <c r="CB43" s="92">
        <f>新业务利率假设!AN42</f>
        <v>0</v>
      </c>
      <c r="CC43" s="92">
        <f>新业务利率假设!AO42</f>
        <v>0</v>
      </c>
      <c r="CD43" s="92">
        <f>新业务利率假设!AP42</f>
        <v>0</v>
      </c>
      <c r="CF43" s="92">
        <f>B43*AQ43/100/12*0.5</f>
        <v>-9.7592578242462792E-3</v>
      </c>
      <c r="CG43" s="92">
        <f>C43*AR43/100/12*0.5+SUM($B43:B43)*AR43/100/12</f>
        <v>-5.1060144609888988E-4</v>
      </c>
      <c r="CH43" s="92">
        <f>D43*AS43/100/12*0.5+SUM($B43:C43)*AS43/100/12</f>
        <v>2.9696759386062477E-2</v>
      </c>
      <c r="CI43" s="92">
        <f>E43*AT43/100/12*0.5+SUM($B43:D43)*AT43/100/12</f>
        <v>5.0931416138848419E-2</v>
      </c>
      <c r="CJ43" s="92">
        <f>F43*AU43/100/12*0.5+SUM($B43:E43)*AU43/100/12</f>
        <v>7.1612010391634368E-2</v>
      </c>
      <c r="CK43" s="92">
        <f>G43*AV43/100/12*0.5+SUM($B43:F43)*AV43/100/12</f>
        <v>9.1738542144397986E-2</v>
      </c>
      <c r="CL43" s="92">
        <f>H43*AW43/100/12*0.5+SUM($B43:G43)*AW43/100/12</f>
        <v>0.11131101137456688</v>
      </c>
      <c r="CM43" s="92">
        <f>I43*AX43/100/12*0.5+SUM($B43:H43)*AX43/100/12</f>
        <v>0.13032941803613385</v>
      </c>
      <c r="CN43" s="92">
        <f>J43*AY43/100/12*0.5+SUM($B43:I43)*AY43/100/12</f>
        <v>0.14879376219812349</v>
      </c>
      <c r="CO43" s="92">
        <f>K43*AZ43/100/12*0.5+SUM($B43:J43)*AZ43/100/12</f>
        <v>0.16670404392873714</v>
      </c>
      <c r="CP43" s="92">
        <f>L43*BA43/100/12*0.5+SUM($B43:K43)*BA43/100/12</f>
        <v>0.18406026309781223</v>
      </c>
      <c r="CQ43" s="92">
        <f>M43*BB43/100/12*0.5+SUM($B43:L43)*BB43/100/12</f>
        <v>0.20086241968304239</v>
      </c>
      <c r="CR43" s="92">
        <f>N43*BC43/100/12*0.5+SUM($B43:M43)*BC43/100/12</f>
        <v>0.21711051381031637</v>
      </c>
      <c r="CS43" s="92">
        <f>O43*BD43/100/12*0.5+SUM($B43:N43)*BD43/100/12</f>
        <v>0</v>
      </c>
      <c r="CT43" s="92">
        <f>P43*BE43/100/12*0.5+SUM($B43:O43)*BE43/100/12</f>
        <v>0</v>
      </c>
      <c r="CU43" s="92">
        <f>Q43*BF43/100/12*0.5+SUM($B43:P43)*BF43/100/12</f>
        <v>0</v>
      </c>
      <c r="CV43" s="92">
        <f>R43*BG43/100/12*0.5+SUM($B43:Q43)*BG43/100/12</f>
        <v>0</v>
      </c>
      <c r="CW43" s="92">
        <f>S43*BH43/100/12*0.5+SUM($B43:R43)*BH43/100/12</f>
        <v>0</v>
      </c>
      <c r="CX43" s="92">
        <f>T43*BI43/100/12*0.5+SUM($B43:S43)*BI43/100/12</f>
        <v>0</v>
      </c>
      <c r="CY43" s="92">
        <f>U43*BJ43/100/12*0.5+SUM($B43:T43)*BJ43/100/12</f>
        <v>0</v>
      </c>
      <c r="CZ43" s="92">
        <f>V43*BK43/100/12*0.5+SUM($B43:U43)*BK43/100/12</f>
        <v>0</v>
      </c>
      <c r="DA43" s="92">
        <f>W43*BL43/100/12*0.5+SUM($B43:V43)*BL43/100/12</f>
        <v>0</v>
      </c>
      <c r="DB43" s="92">
        <f>X43*BM43/100/12*0.5+SUM($B43:W43)*BM43/100/12</f>
        <v>0</v>
      </c>
      <c r="DC43" s="92">
        <f>Y43*BN43/100/12*0.5+SUM($B43:X43)*BN43/100/12</f>
        <v>0</v>
      </c>
      <c r="DD43" s="92">
        <f>Z43*BO43/100/12*0.5+SUM($B43:Y43)*BO43/100/12</f>
        <v>0</v>
      </c>
      <c r="DE43" s="92">
        <f>AA43*BP43/100/12*0.5+SUM($B43:Z43)*BP43/100/12</f>
        <v>0</v>
      </c>
      <c r="DF43" s="92">
        <f>AB43*BQ43/100/12*0.5+SUM($B43:AA43)*BQ43/100/12</f>
        <v>0</v>
      </c>
      <c r="DG43" s="92">
        <f>AC43*BR43/100/12*0.5+SUM($B43:AB43)*BR43/100/12</f>
        <v>0</v>
      </c>
      <c r="DH43" s="92">
        <f>AD43*BS43/100/12*0.5+SUM($B43:AC43)*BS43/100/12</f>
        <v>0</v>
      </c>
      <c r="DI43" s="92">
        <f>AE43*BT43/100/12*0.5+SUM($B43:AD43)*BT43/100/12</f>
        <v>0</v>
      </c>
      <c r="DJ43" s="92">
        <f>AF43*BU43/100/12*0.5+SUM($B43:AE43)*BU43/100/12</f>
        <v>0</v>
      </c>
      <c r="DK43" s="92">
        <f>AG43*BV43/100/12*0.5+SUM($B43:AF43)*BV43/100/12</f>
        <v>0</v>
      </c>
      <c r="DL43" s="92">
        <f>AH43*BW43/100/12*0.5+SUM($B43:AG43)*BW43/100/12</f>
        <v>0</v>
      </c>
      <c r="DM43" s="92">
        <f>AI43*BX43/100/12*0.5+SUM($B43:AH43)*BX43/100/12</f>
        <v>0</v>
      </c>
      <c r="DN43" s="92">
        <f>AJ43*BY43/100/12*0.5+SUM($B43:AI43)*BY43/100/12</f>
        <v>0</v>
      </c>
      <c r="DO43" s="92">
        <f>AK43*BZ43/100/12*0.5+SUM($B43:AJ43)*BZ43/100/12</f>
        <v>0</v>
      </c>
      <c r="DP43" s="92">
        <f>AL43*CA43/100/12*0.5+SUM($B43:AK43)*CA43/100/12</f>
        <v>0</v>
      </c>
      <c r="DQ43" s="92">
        <f>AM43*CB43/100/12*0.5+SUM($B43:AL43)*CB43/100/12</f>
        <v>0</v>
      </c>
      <c r="DR43" s="92">
        <f>AN43*CC43/100/12*0.5+SUM($B43:AM43)*CC43/100/12</f>
        <v>0</v>
      </c>
      <c r="DS43" s="92">
        <f>AO43*CD43/100/12*0.5+SUM($B43:AN43)*CD43/100/12</f>
        <v>0</v>
      </c>
    </row>
    <row r="44" spans="1:123" ht="16.5">
      <c r="A44" s="55" t="str">
        <f>存量业务到期结构!B43</f>
        <v>零售通知存款</v>
      </c>
      <c r="B44" s="92">
        <f>基本优化结果!C43</f>
        <v>37.581005177458593</v>
      </c>
      <c r="C44" s="92">
        <f>基本优化结果!D43</f>
        <v>0.613643704322408</v>
      </c>
      <c r="D44" s="92">
        <f>基本优化结果!E43</f>
        <v>1.0838455147844077</v>
      </c>
      <c r="E44" s="92">
        <f>基本优化结果!F43</f>
        <v>1.09882544790742</v>
      </c>
      <c r="F44" s="92">
        <f>基本优化结果!G43</f>
        <v>1.1138053807190884</v>
      </c>
      <c r="G44" s="92">
        <f>基本优化结果!H43</f>
        <v>1.1287853135574306</v>
      </c>
      <c r="H44" s="92">
        <f>基本优化结果!I43</f>
        <v>1.1437651260562047</v>
      </c>
      <c r="I44" s="92">
        <f>基本优化结果!J43</f>
        <v>1.1587448134492324</v>
      </c>
      <c r="J44" s="92">
        <f>基本优化结果!K43</f>
        <v>1.1737249940799506</v>
      </c>
      <c r="K44" s="92">
        <f>基本优化结果!L43</f>
        <v>1.1887050451555212</v>
      </c>
      <c r="L44" s="92">
        <f>基本优化结果!M43</f>
        <v>1.2036845316414344</v>
      </c>
      <c r="M44" s="92">
        <f>基本优化结果!N43</f>
        <v>1.2186644636916999</v>
      </c>
      <c r="N44" s="92">
        <f>基本优化结果!O43</f>
        <v>1.2336446216467121</v>
      </c>
      <c r="O44" s="92">
        <f>基本优化结果!P43</f>
        <v>0</v>
      </c>
      <c r="P44" s="92">
        <f>基本优化结果!Q43</f>
        <v>0</v>
      </c>
      <c r="Q44" s="92">
        <f>基本优化结果!R43</f>
        <v>0</v>
      </c>
      <c r="R44" s="92">
        <f>基本优化结果!S43</f>
        <v>0</v>
      </c>
      <c r="S44" s="92">
        <f>基本优化结果!T43</f>
        <v>0</v>
      </c>
      <c r="T44" s="92">
        <f>基本优化结果!U43</f>
        <v>0</v>
      </c>
      <c r="U44" s="92">
        <f>基本优化结果!V43</f>
        <v>0</v>
      </c>
      <c r="V44" s="92">
        <f>基本优化结果!W43</f>
        <v>0</v>
      </c>
      <c r="W44" s="92">
        <f>基本优化结果!X43</f>
        <v>0</v>
      </c>
      <c r="X44" s="92">
        <f>基本优化结果!Y43</f>
        <v>0</v>
      </c>
      <c r="Y44" s="92">
        <f>基本优化结果!Z43</f>
        <v>0</v>
      </c>
      <c r="Z44" s="92">
        <f>基本优化结果!AA43</f>
        <v>0</v>
      </c>
      <c r="AA44" s="92">
        <f>基本优化结果!AB43</f>
        <v>0</v>
      </c>
      <c r="AB44" s="92">
        <f>基本优化结果!AC43</f>
        <v>0</v>
      </c>
      <c r="AC44" s="92">
        <f>基本优化结果!AD43</f>
        <v>0</v>
      </c>
      <c r="AD44" s="92">
        <f>基本优化结果!AE43</f>
        <v>0</v>
      </c>
      <c r="AE44" s="92">
        <f>基本优化结果!AF43</f>
        <v>0</v>
      </c>
      <c r="AF44" s="92">
        <f>基本优化结果!AG43</f>
        <v>0</v>
      </c>
      <c r="AG44" s="92">
        <f>基本优化结果!AH43</f>
        <v>0</v>
      </c>
      <c r="AH44" s="92">
        <f>基本优化结果!AI43</f>
        <v>0</v>
      </c>
      <c r="AI44" s="92">
        <f>基本优化结果!AJ43</f>
        <v>0</v>
      </c>
      <c r="AJ44" s="92">
        <f>基本优化结果!AK43</f>
        <v>0</v>
      </c>
      <c r="AK44" s="92">
        <f>基本优化结果!AL43</f>
        <v>0</v>
      </c>
      <c r="AL44" s="92">
        <f>基本优化结果!AM43</f>
        <v>0</v>
      </c>
      <c r="AM44" s="92">
        <f>基本优化结果!AN43</f>
        <v>0</v>
      </c>
      <c r="AN44" s="92">
        <f>基本优化结果!AO43</f>
        <v>0</v>
      </c>
      <c r="AO44" s="92">
        <f>基本优化结果!AP43</f>
        <v>0</v>
      </c>
      <c r="AQ44" s="92">
        <f>新业务利率假设!C43</f>
        <v>0.92</v>
      </c>
      <c r="AR44" s="92">
        <f>新业务利率假设!D43</f>
        <v>0.92</v>
      </c>
      <c r="AS44" s="92">
        <f>新业务利率假设!E43</f>
        <v>0.92</v>
      </c>
      <c r="AT44" s="92">
        <f>新业务利率假设!F43</f>
        <v>0.92</v>
      </c>
      <c r="AU44" s="92">
        <f>新业务利率假设!G43</f>
        <v>0.92</v>
      </c>
      <c r="AV44" s="92">
        <f>新业务利率假设!H43</f>
        <v>0.92</v>
      </c>
      <c r="AW44" s="92">
        <f>新业务利率假设!I43</f>
        <v>0.92</v>
      </c>
      <c r="AX44" s="92">
        <f>新业务利率假设!J43</f>
        <v>0.92</v>
      </c>
      <c r="AY44" s="92">
        <f>新业务利率假设!K43</f>
        <v>0.92</v>
      </c>
      <c r="AZ44" s="92">
        <f>新业务利率假设!L43</f>
        <v>0.92</v>
      </c>
      <c r="BA44" s="92">
        <f>新业务利率假设!M43</f>
        <v>0.92</v>
      </c>
      <c r="BB44" s="92">
        <f>新业务利率假设!N43</f>
        <v>0.92</v>
      </c>
      <c r="BC44" s="92">
        <f>新业务利率假设!O43</f>
        <v>0.92</v>
      </c>
      <c r="BD44" s="92">
        <f>新业务利率假设!P43</f>
        <v>0</v>
      </c>
      <c r="BE44" s="92">
        <f>新业务利率假设!Q43</f>
        <v>0</v>
      </c>
      <c r="BF44" s="92">
        <f>新业务利率假设!R43</f>
        <v>0</v>
      </c>
      <c r="BG44" s="92">
        <f>新业务利率假设!S43</f>
        <v>0</v>
      </c>
      <c r="BH44" s="92">
        <f>新业务利率假设!T43</f>
        <v>0</v>
      </c>
      <c r="BI44" s="92">
        <f>新业务利率假设!U43</f>
        <v>0</v>
      </c>
      <c r="BJ44" s="92">
        <f>新业务利率假设!V43</f>
        <v>0</v>
      </c>
      <c r="BK44" s="92">
        <f>新业务利率假设!W43</f>
        <v>0</v>
      </c>
      <c r="BL44" s="92">
        <f>新业务利率假设!X43</f>
        <v>0</v>
      </c>
      <c r="BM44" s="92">
        <f>新业务利率假设!Y43</f>
        <v>0</v>
      </c>
      <c r="BN44" s="92">
        <f>新业务利率假设!Z43</f>
        <v>0</v>
      </c>
      <c r="BO44" s="92">
        <f>新业务利率假设!AA43</f>
        <v>0</v>
      </c>
      <c r="BP44" s="92">
        <f>新业务利率假设!AB43</f>
        <v>0</v>
      </c>
      <c r="BQ44" s="92">
        <f>新业务利率假设!AC43</f>
        <v>0</v>
      </c>
      <c r="BR44" s="92">
        <f>新业务利率假设!AD43</f>
        <v>0</v>
      </c>
      <c r="BS44" s="92">
        <f>新业务利率假设!AE43</f>
        <v>0</v>
      </c>
      <c r="BT44" s="92">
        <f>新业务利率假设!AF43</f>
        <v>0</v>
      </c>
      <c r="BU44" s="92">
        <f>新业务利率假设!AG43</f>
        <v>0</v>
      </c>
      <c r="BV44" s="92">
        <f>新业务利率假设!AH43</f>
        <v>0</v>
      </c>
      <c r="BW44" s="92">
        <f>新业务利率假设!AI43</f>
        <v>0</v>
      </c>
      <c r="BX44" s="92">
        <f>新业务利率假设!AJ43</f>
        <v>0</v>
      </c>
      <c r="BY44" s="92">
        <f>新业务利率假设!AK43</f>
        <v>0</v>
      </c>
      <c r="BZ44" s="92">
        <f>新业务利率假设!AL43</f>
        <v>0</v>
      </c>
      <c r="CA44" s="92">
        <f>新业务利率假设!AM43</f>
        <v>0</v>
      </c>
      <c r="CB44" s="92">
        <f>新业务利率假设!AN43</f>
        <v>0</v>
      </c>
      <c r="CC44" s="92">
        <f>新业务利率假设!AO43</f>
        <v>0</v>
      </c>
      <c r="CD44" s="92">
        <f>新业务利率假设!AP43</f>
        <v>0</v>
      </c>
      <c r="CF44" s="92">
        <f>B44*AQ44/100/12*0.5</f>
        <v>1.4406051984692461E-2</v>
      </c>
      <c r="CG44" s="92">
        <f>C44*AR44/100/12*0.5+SUM($B44:B44)*AR44/100/12</f>
        <v>2.9047334056041846E-2</v>
      </c>
      <c r="CH44" s="92">
        <f>D44*AS44/100/12*0.5+SUM($B44:C44)*AS44/100/12</f>
        <v>2.969803825669946E-2</v>
      </c>
      <c r="CI44" s="92">
        <f>E44*AT44/100/12*0.5+SUM($B44:D44)*AT44/100/12</f>
        <v>3.0534728792397992E-2</v>
      </c>
      <c r="CJ44" s="92">
        <f>F44*AU44/100/12*0.5+SUM($B44:E44)*AU44/100/12</f>
        <v>3.1382903943371489E-2</v>
      </c>
      <c r="CK44" s="92">
        <f>G44*AV44/100/12*0.5+SUM($B44:F44)*AV44/100/12</f>
        <v>3.2242563709510813E-2</v>
      </c>
      <c r="CL44" s="92">
        <f>H44*AW44/100/12*0.5+SUM($B44:G44)*AW44/100/12</f>
        <v>3.3113708044696044E-2</v>
      </c>
      <c r="CM44" s="92">
        <f>I44*AX44/100/12*0.5+SUM($B44:H44)*AX44/100/12</f>
        <v>3.3996336854839784E-2</v>
      </c>
      <c r="CN44" s="92">
        <f>J44*AY44/100/12*0.5+SUM($B44:I44)*AY44/100/12</f>
        <v>3.4890450281059318E-2</v>
      </c>
      <c r="CO44" s="92">
        <f>K44*AZ44/100/12*0.5+SUM($B44:J44)*AZ44/100/12</f>
        <v>3.5796048462766239E-2</v>
      </c>
      <c r="CP44" s="92">
        <f>L44*BA44/100/12*0.5+SUM($B44:K44)*BA44/100/12</f>
        <v>3.6713131133871743E-2</v>
      </c>
      <c r="CQ44" s="92">
        <f>M44*BB44/100/12*0.5+SUM($B44:L44)*BB44/100/12</f>
        <v>3.7641698248749446E-2</v>
      </c>
      <c r="CR44" s="92">
        <f>N44*BC44/100/12*0.5+SUM($B44:M44)*BC44/100/12</f>
        <v>3.858175006479584E-2</v>
      </c>
      <c r="CS44" s="92">
        <f>O44*BD44/100/12*0.5+SUM($B44:N44)*BD44/100/12</f>
        <v>0</v>
      </c>
      <c r="CT44" s="92">
        <f>P44*BE44/100/12*0.5+SUM($B44:O44)*BE44/100/12</f>
        <v>0</v>
      </c>
      <c r="CU44" s="92">
        <f>Q44*BF44/100/12*0.5+SUM($B44:P44)*BF44/100/12</f>
        <v>0</v>
      </c>
      <c r="CV44" s="92">
        <f>R44*BG44/100/12*0.5+SUM($B44:Q44)*BG44/100/12</f>
        <v>0</v>
      </c>
      <c r="CW44" s="92">
        <f>S44*BH44/100/12*0.5+SUM($B44:R44)*BH44/100/12</f>
        <v>0</v>
      </c>
      <c r="CX44" s="92">
        <f>T44*BI44/100/12*0.5+SUM($B44:S44)*BI44/100/12</f>
        <v>0</v>
      </c>
      <c r="CY44" s="92">
        <f>U44*BJ44/100/12*0.5+SUM($B44:T44)*BJ44/100/12</f>
        <v>0</v>
      </c>
      <c r="CZ44" s="92">
        <f>V44*BK44/100/12*0.5+SUM($B44:U44)*BK44/100/12</f>
        <v>0</v>
      </c>
      <c r="DA44" s="92">
        <f>W44*BL44/100/12*0.5+SUM($B44:V44)*BL44/100/12</f>
        <v>0</v>
      </c>
      <c r="DB44" s="92">
        <f>X44*BM44/100/12*0.5+SUM($B44:W44)*BM44/100/12</f>
        <v>0</v>
      </c>
      <c r="DC44" s="92">
        <f>Y44*BN44/100/12*0.5+SUM($B44:X44)*BN44/100/12</f>
        <v>0</v>
      </c>
      <c r="DD44" s="92">
        <f>Z44*BO44/100/12*0.5+SUM($B44:Y44)*BO44/100/12</f>
        <v>0</v>
      </c>
      <c r="DE44" s="92">
        <f>AA44*BP44/100/12*0.5+SUM($B44:Z44)*BP44/100/12</f>
        <v>0</v>
      </c>
      <c r="DF44" s="92">
        <f>AB44*BQ44/100/12*0.5+SUM($B44:AA44)*BQ44/100/12</f>
        <v>0</v>
      </c>
      <c r="DG44" s="92">
        <f>AC44*BR44/100/12*0.5+SUM($B44:AB44)*BR44/100/12</f>
        <v>0</v>
      </c>
      <c r="DH44" s="92">
        <f>AD44*BS44/100/12*0.5+SUM($B44:AC44)*BS44/100/12</f>
        <v>0</v>
      </c>
      <c r="DI44" s="92">
        <f>AE44*BT44/100/12*0.5+SUM($B44:AD44)*BT44/100/12</f>
        <v>0</v>
      </c>
      <c r="DJ44" s="92">
        <f>AF44*BU44/100/12*0.5+SUM($B44:AE44)*BU44/100/12</f>
        <v>0</v>
      </c>
      <c r="DK44" s="92">
        <f>AG44*BV44/100/12*0.5+SUM($B44:AF44)*BV44/100/12</f>
        <v>0</v>
      </c>
      <c r="DL44" s="92">
        <f>AH44*BW44/100/12*0.5+SUM($B44:AG44)*BW44/100/12</f>
        <v>0</v>
      </c>
      <c r="DM44" s="92">
        <f>AI44*BX44/100/12*0.5+SUM($B44:AH44)*BX44/100/12</f>
        <v>0</v>
      </c>
      <c r="DN44" s="92">
        <f>AJ44*BY44/100/12*0.5+SUM($B44:AI44)*BY44/100/12</f>
        <v>0</v>
      </c>
      <c r="DO44" s="92">
        <f>AK44*BZ44/100/12*0.5+SUM($B44:AJ44)*BZ44/100/12</f>
        <v>0</v>
      </c>
      <c r="DP44" s="92">
        <f>AL44*CA44/100/12*0.5+SUM($B44:AK44)*CA44/100/12</f>
        <v>0</v>
      </c>
      <c r="DQ44" s="92">
        <f>AM44*CB44/100/12*0.5+SUM($B44:AL44)*CB44/100/12</f>
        <v>0</v>
      </c>
      <c r="DR44" s="92">
        <f>AN44*CC44/100/12*0.5+SUM($B44:AM44)*CC44/100/12</f>
        <v>0</v>
      </c>
      <c r="DS44" s="92">
        <f>AO44*CD44/100/12*0.5+SUM($B44:AN44)*CD44/100/12</f>
        <v>0</v>
      </c>
    </row>
    <row r="45" spans="1:123" ht="15">
      <c r="A45" s="15" t="str">
        <f>存量业务到期结构!B44</f>
        <v>同业和其他金融机构存放款项</v>
      </c>
      <c r="B45" s="75"/>
      <c r="C45" s="75"/>
      <c r="D45" s="75"/>
      <c r="E45" s="75"/>
      <c r="F45" s="75"/>
      <c r="G45" s="75"/>
      <c r="H45" s="75"/>
      <c r="I45" s="75"/>
      <c r="J45" s="75"/>
      <c r="K45" s="75"/>
      <c r="L45" s="75"/>
      <c r="M45" s="75"/>
      <c r="N45" s="75"/>
      <c r="O45" s="75"/>
      <c r="P45" s="75"/>
      <c r="Q45" s="75"/>
      <c r="R45" s="75"/>
      <c r="S45" s="75"/>
      <c r="T45" s="75"/>
      <c r="U45" s="75"/>
      <c r="V45" s="75"/>
      <c r="W45" s="75"/>
      <c r="X45" s="75"/>
      <c r="Y45" s="75"/>
      <c r="Z45" s="75"/>
      <c r="AA45" s="75"/>
      <c r="AB45" s="75"/>
      <c r="AC45" s="75"/>
      <c r="AD45" s="75"/>
      <c r="AE45" s="75"/>
      <c r="AF45" s="75"/>
      <c r="AG45" s="75"/>
      <c r="AH45" s="75"/>
      <c r="AI45" s="75"/>
      <c r="AJ45" s="75"/>
      <c r="AK45" s="75"/>
      <c r="AL45" s="75"/>
      <c r="AM45" s="75"/>
      <c r="AN45" s="75"/>
      <c r="AO45" s="75"/>
      <c r="AQ45" s="75"/>
      <c r="AR45" s="75"/>
      <c r="AS45" s="75"/>
      <c r="AT45" s="75"/>
      <c r="AU45" s="75"/>
      <c r="AV45" s="75"/>
      <c r="AW45" s="75"/>
      <c r="AX45" s="75"/>
      <c r="AY45" s="75"/>
      <c r="AZ45" s="75"/>
      <c r="BA45" s="75"/>
      <c r="BB45" s="75"/>
      <c r="BC45" s="75"/>
      <c r="BD45" s="75"/>
      <c r="BE45" s="75"/>
      <c r="BF45" s="75"/>
      <c r="BG45" s="75"/>
      <c r="BH45" s="75"/>
      <c r="BI45" s="75"/>
      <c r="BJ45" s="75"/>
      <c r="BK45" s="75"/>
      <c r="BL45" s="75"/>
      <c r="BM45" s="75"/>
      <c r="BN45" s="75"/>
      <c r="BO45" s="75"/>
      <c r="BP45" s="75"/>
      <c r="BQ45" s="75"/>
      <c r="BR45" s="75"/>
      <c r="BS45" s="75"/>
      <c r="BT45" s="75"/>
      <c r="BU45" s="75"/>
      <c r="BV45" s="75"/>
      <c r="BW45" s="75"/>
      <c r="BX45" s="75"/>
      <c r="BY45" s="75"/>
      <c r="BZ45" s="75"/>
      <c r="CA45" s="75"/>
      <c r="CB45" s="75"/>
      <c r="CC45" s="75"/>
      <c r="CD45" s="75"/>
      <c r="CF45" s="75">
        <f>SUM(CF46:CF47)</f>
        <v>0.20775606461949497</v>
      </c>
      <c r="CG45" s="75">
        <f t="shared" ref="CG45:DS45" si="12">SUM(CG46:CG47)</f>
        <v>0.89334778917703062</v>
      </c>
      <c r="CH45" s="75">
        <f t="shared" si="12"/>
        <v>1.6907654030389165</v>
      </c>
      <c r="CI45" s="75">
        <f t="shared" si="12"/>
        <v>2.336616521073569</v>
      </c>
      <c r="CJ45" s="75">
        <f t="shared" si="12"/>
        <v>2.9417667085524695</v>
      </c>
      <c r="CK45" s="75">
        <f t="shared" si="12"/>
        <v>3.4038473309790032</v>
      </c>
      <c r="CL45" s="75">
        <f t="shared" si="12"/>
        <v>3.6961424790609447</v>
      </c>
      <c r="CM45" s="75">
        <f t="shared" si="12"/>
        <v>3.8861195528546792</v>
      </c>
      <c r="CN45" s="75">
        <f t="shared" si="12"/>
        <v>4.0558805851544424</v>
      </c>
      <c r="CO45" s="75">
        <f t="shared" si="12"/>
        <v>4.2034180633613314</v>
      </c>
      <c r="CP45" s="75">
        <f t="shared" si="12"/>
        <v>4.3163455061767566</v>
      </c>
      <c r="CQ45" s="75">
        <f t="shared" si="12"/>
        <v>4.4687687730655794</v>
      </c>
      <c r="CR45" s="75">
        <f t="shared" si="12"/>
        <v>4.52095177194228</v>
      </c>
      <c r="CS45" s="75">
        <f t="shared" si="12"/>
        <v>4.4193006288587542</v>
      </c>
      <c r="CT45" s="75">
        <f t="shared" si="12"/>
        <v>4.4193006288587542</v>
      </c>
      <c r="CU45" s="75">
        <f t="shared" si="12"/>
        <v>4.4193006288587542</v>
      </c>
      <c r="CV45" s="75">
        <f t="shared" si="12"/>
        <v>4.4193006288587542</v>
      </c>
      <c r="CW45" s="75">
        <f t="shared" si="12"/>
        <v>4.4193006288587542</v>
      </c>
      <c r="CX45" s="75">
        <f t="shared" si="12"/>
        <v>4.4193006288587542</v>
      </c>
      <c r="CY45" s="75">
        <f t="shared" si="12"/>
        <v>4.4193006288587542</v>
      </c>
      <c r="CZ45" s="75">
        <f t="shared" si="12"/>
        <v>4.4193006288587542</v>
      </c>
      <c r="DA45" s="75">
        <f t="shared" si="12"/>
        <v>4.4193006288587542</v>
      </c>
      <c r="DB45" s="75">
        <f t="shared" si="12"/>
        <v>4.4193006288587542</v>
      </c>
      <c r="DC45" s="75">
        <f t="shared" si="12"/>
        <v>4.4193006288587542</v>
      </c>
      <c r="DD45" s="75">
        <f t="shared" si="12"/>
        <v>4.4193006288587542</v>
      </c>
      <c r="DE45" s="75">
        <f t="shared" si="12"/>
        <v>4.4193006288587542</v>
      </c>
      <c r="DF45" s="75">
        <f t="shared" si="12"/>
        <v>4.4193006288587542</v>
      </c>
      <c r="DG45" s="75">
        <f t="shared" si="12"/>
        <v>4.4193006288587542</v>
      </c>
      <c r="DH45" s="75">
        <f t="shared" si="12"/>
        <v>4.4193006288587542</v>
      </c>
      <c r="DI45" s="75">
        <f t="shared" si="12"/>
        <v>4.4193006288587542</v>
      </c>
      <c r="DJ45" s="75">
        <f t="shared" si="12"/>
        <v>4.4193006288587542</v>
      </c>
      <c r="DK45" s="75">
        <f t="shared" si="12"/>
        <v>4.4193006288587542</v>
      </c>
      <c r="DL45" s="75">
        <f t="shared" si="12"/>
        <v>4.4193006288587542</v>
      </c>
      <c r="DM45" s="75">
        <f t="shared" si="12"/>
        <v>4.4193006288587542</v>
      </c>
      <c r="DN45" s="75">
        <f t="shared" si="12"/>
        <v>4.4193006288587542</v>
      </c>
      <c r="DO45" s="75">
        <f t="shared" si="12"/>
        <v>4.4193006288587542</v>
      </c>
      <c r="DP45" s="75">
        <f t="shared" si="12"/>
        <v>4.4193006288587542</v>
      </c>
      <c r="DQ45" s="75">
        <f t="shared" si="12"/>
        <v>4.4193006288587542</v>
      </c>
      <c r="DR45" s="75">
        <f t="shared" si="12"/>
        <v>4.4193006288587542</v>
      </c>
      <c r="DS45" s="75">
        <f t="shared" si="12"/>
        <v>4.4193006288587542</v>
      </c>
    </row>
    <row r="46" spans="1:123" ht="16.5">
      <c r="A46" s="55" t="str">
        <f>存量业务到期结构!B45</f>
        <v>同业存放活期</v>
      </c>
      <c r="B46" s="92">
        <f>基本优化结果!C45</f>
        <v>19.305774500800194</v>
      </c>
      <c r="C46" s="92">
        <f>基本优化结果!D45</f>
        <v>150.00099999999998</v>
      </c>
      <c r="D46" s="92">
        <f>基本优化结果!E45</f>
        <v>1E-3</v>
      </c>
      <c r="E46" s="92">
        <f>基本优化结果!F45</f>
        <v>1E-3</v>
      </c>
      <c r="F46" s="92">
        <f>基本优化结果!G45</f>
        <v>1E-3</v>
      </c>
      <c r="G46" s="92">
        <f>基本优化结果!H45</f>
        <v>1E-3</v>
      </c>
      <c r="H46" s="92">
        <f>基本优化结果!I45</f>
        <v>-1E-3</v>
      </c>
      <c r="I46" s="92">
        <f>基本优化结果!J45</f>
        <v>-9.999999999999998E-4</v>
      </c>
      <c r="J46" s="92">
        <f>基本优化结果!K45</f>
        <v>-1E-3</v>
      </c>
      <c r="K46" s="92">
        <f>基本优化结果!L45</f>
        <v>-9.999999999999998E-4</v>
      </c>
      <c r="L46" s="92">
        <f>基本优化结果!M45</f>
        <v>-9.999999999999998E-4</v>
      </c>
      <c r="M46" s="92">
        <f>基本优化结果!N45</f>
        <v>-1E-3</v>
      </c>
      <c r="N46" s="92">
        <f>基本优化结果!O45</f>
        <v>-130.001</v>
      </c>
      <c r="O46" s="92">
        <f>基本优化结果!P45</f>
        <v>0</v>
      </c>
      <c r="P46" s="92">
        <f>基本优化结果!Q45</f>
        <v>0</v>
      </c>
      <c r="Q46" s="92">
        <f>基本优化结果!R45</f>
        <v>0</v>
      </c>
      <c r="R46" s="92">
        <f>基本优化结果!S45</f>
        <v>0</v>
      </c>
      <c r="S46" s="92">
        <f>基本优化结果!T45</f>
        <v>0</v>
      </c>
      <c r="T46" s="92">
        <f>基本优化结果!U45</f>
        <v>0</v>
      </c>
      <c r="U46" s="92">
        <f>基本优化结果!V45</f>
        <v>0</v>
      </c>
      <c r="V46" s="92">
        <f>基本优化结果!W45</f>
        <v>0</v>
      </c>
      <c r="W46" s="92">
        <f>基本优化结果!X45</f>
        <v>0</v>
      </c>
      <c r="X46" s="92">
        <f>基本优化结果!Y45</f>
        <v>0</v>
      </c>
      <c r="Y46" s="92">
        <f>基本优化结果!Z45</f>
        <v>0</v>
      </c>
      <c r="Z46" s="92">
        <f>基本优化结果!AA45</f>
        <v>0</v>
      </c>
      <c r="AA46" s="92">
        <f>基本优化结果!AB45</f>
        <v>0</v>
      </c>
      <c r="AB46" s="92">
        <f>基本优化结果!AC45</f>
        <v>0</v>
      </c>
      <c r="AC46" s="92">
        <f>基本优化结果!AD45</f>
        <v>0</v>
      </c>
      <c r="AD46" s="92">
        <f>基本优化结果!AE45</f>
        <v>0</v>
      </c>
      <c r="AE46" s="92">
        <f>基本优化结果!AF45</f>
        <v>0</v>
      </c>
      <c r="AF46" s="92">
        <f>基本优化结果!AG45</f>
        <v>0</v>
      </c>
      <c r="AG46" s="92">
        <f>基本优化结果!AH45</f>
        <v>0</v>
      </c>
      <c r="AH46" s="92">
        <f>基本优化结果!AI45</f>
        <v>0</v>
      </c>
      <c r="AI46" s="92">
        <f>基本优化结果!AJ45</f>
        <v>0</v>
      </c>
      <c r="AJ46" s="92">
        <f>基本优化结果!AK45</f>
        <v>0</v>
      </c>
      <c r="AK46" s="92">
        <f>基本优化结果!AL45</f>
        <v>0</v>
      </c>
      <c r="AL46" s="92">
        <f>基本优化结果!AM45</f>
        <v>0</v>
      </c>
      <c r="AM46" s="92">
        <f>基本优化结果!AN45</f>
        <v>0</v>
      </c>
      <c r="AN46" s="92">
        <f>基本优化结果!AO45</f>
        <v>0</v>
      </c>
      <c r="AO46" s="92">
        <f>基本优化结果!AP45</f>
        <v>0</v>
      </c>
      <c r="AQ46" s="92">
        <f>新业务利率假设!C45</f>
        <v>1.7000000000000002</v>
      </c>
      <c r="AR46" s="92">
        <f>新业务利率假设!D45</f>
        <v>1.7000000000000002</v>
      </c>
      <c r="AS46" s="92">
        <f>新业务利率假设!E45</f>
        <v>1.7000000000000002</v>
      </c>
      <c r="AT46" s="92">
        <f>新业务利率假设!F45</f>
        <v>1.7000000000000002</v>
      </c>
      <c r="AU46" s="92">
        <f>新业务利率假设!G45</f>
        <v>1.7000000000000002</v>
      </c>
      <c r="AV46" s="92">
        <f>新业务利率假设!H45</f>
        <v>1.7000000000000002</v>
      </c>
      <c r="AW46" s="92">
        <f>新业务利率假设!I45</f>
        <v>1.7000000000000002</v>
      </c>
      <c r="AX46" s="92">
        <f>新业务利率假设!J45</f>
        <v>1.7000000000000002</v>
      </c>
      <c r="AY46" s="92">
        <f>新业务利率假设!K45</f>
        <v>1.7000000000000002</v>
      </c>
      <c r="AZ46" s="92">
        <f>新业务利率假设!L45</f>
        <v>1.7000000000000002</v>
      </c>
      <c r="BA46" s="92">
        <f>新业务利率假设!M45</f>
        <v>1.7000000000000002</v>
      </c>
      <c r="BB46" s="92">
        <f>新业务利率假设!N45</f>
        <v>1.7000000000000002</v>
      </c>
      <c r="BC46" s="92">
        <f>新业务利率假设!O45</f>
        <v>1.7000000000000002</v>
      </c>
      <c r="BD46" s="92">
        <f>新业务利率假设!P45</f>
        <v>0</v>
      </c>
      <c r="BE46" s="92">
        <f>新业务利率假设!Q45</f>
        <v>0</v>
      </c>
      <c r="BF46" s="92">
        <f>新业务利率假设!R45</f>
        <v>0</v>
      </c>
      <c r="BG46" s="92">
        <f>新业务利率假设!S45</f>
        <v>0</v>
      </c>
      <c r="BH46" s="92">
        <f>新业务利率假设!T45</f>
        <v>0</v>
      </c>
      <c r="BI46" s="92">
        <f>新业务利率假设!U45</f>
        <v>0</v>
      </c>
      <c r="BJ46" s="92">
        <f>新业务利率假设!V45</f>
        <v>0</v>
      </c>
      <c r="BK46" s="92">
        <f>新业务利率假设!W45</f>
        <v>0</v>
      </c>
      <c r="BL46" s="92">
        <f>新业务利率假设!X45</f>
        <v>0</v>
      </c>
      <c r="BM46" s="92">
        <f>新业务利率假设!Y45</f>
        <v>0</v>
      </c>
      <c r="BN46" s="92">
        <f>新业务利率假设!Z45</f>
        <v>0</v>
      </c>
      <c r="BO46" s="92">
        <f>新业务利率假设!AA45</f>
        <v>0</v>
      </c>
      <c r="BP46" s="92">
        <f>新业务利率假设!AB45</f>
        <v>0</v>
      </c>
      <c r="BQ46" s="92">
        <f>新业务利率假设!AC45</f>
        <v>0</v>
      </c>
      <c r="BR46" s="92">
        <f>新业务利率假设!AD45</f>
        <v>0</v>
      </c>
      <c r="BS46" s="92">
        <f>新业务利率假设!AE45</f>
        <v>0</v>
      </c>
      <c r="BT46" s="92">
        <f>新业务利率假设!AF45</f>
        <v>0</v>
      </c>
      <c r="BU46" s="92">
        <f>新业务利率假设!AG45</f>
        <v>0</v>
      </c>
      <c r="BV46" s="92">
        <f>新业务利率假设!AH45</f>
        <v>0</v>
      </c>
      <c r="BW46" s="92">
        <f>新业务利率假设!AI45</f>
        <v>0</v>
      </c>
      <c r="BX46" s="92">
        <f>新业务利率假设!AJ45</f>
        <v>0</v>
      </c>
      <c r="BY46" s="92">
        <f>新业务利率假设!AK45</f>
        <v>0</v>
      </c>
      <c r="BZ46" s="92">
        <f>新业务利率假设!AL45</f>
        <v>0</v>
      </c>
      <c r="CA46" s="92">
        <f>新业务利率假设!AM45</f>
        <v>0</v>
      </c>
      <c r="CB46" s="92">
        <f>新业务利率假设!AN45</f>
        <v>0</v>
      </c>
      <c r="CC46" s="92">
        <f>新业务利率假设!AO45</f>
        <v>0</v>
      </c>
      <c r="CD46" s="92">
        <f>新业务利率假设!AP45</f>
        <v>0</v>
      </c>
      <c r="CF46" s="92">
        <f>B46*AQ46/100/12*0.5</f>
        <v>1.3674923604733472E-2</v>
      </c>
      <c r="CG46" s="92">
        <f>C46*AR46/100/12*0.5+SUM($B46:B46)*AR46/100/12</f>
        <v>0.13360055554280029</v>
      </c>
      <c r="CH46" s="92">
        <f>D46*AS46/100/12*0.5+SUM($B46:C46)*AS46/100/12</f>
        <v>0.23985197220946688</v>
      </c>
      <c r="CI46" s="92">
        <f>E46*AT46/100/12*0.5+SUM($B46:D46)*AT46/100/12</f>
        <v>0.23985338887613361</v>
      </c>
      <c r="CJ46" s="92">
        <f>F46*AU46/100/12*0.5+SUM($B46:E46)*AU46/100/12</f>
        <v>0.23985480554280028</v>
      </c>
      <c r="CK46" s="92">
        <f>G46*AV46/100/12*0.5+SUM($B46:F46)*AV46/100/12</f>
        <v>0.23985622220946692</v>
      </c>
      <c r="CL46" s="92">
        <f>H46*AW46/100/12*0.5+SUM($B46:G46)*AW46/100/12</f>
        <v>0.23985622220946698</v>
      </c>
      <c r="CM46" s="92">
        <f>I46*AX46/100/12*0.5+SUM($B46:H46)*AX46/100/12</f>
        <v>0.23985480554280028</v>
      </c>
      <c r="CN46" s="92">
        <f>J46*AY46/100/12*0.5+SUM($B46:I46)*AY46/100/12</f>
        <v>0.23985338887613364</v>
      </c>
      <c r="CO46" s="92">
        <f>K46*AZ46/100/12*0.5+SUM($B46:J46)*AZ46/100/12</f>
        <v>0.23985197220946697</v>
      </c>
      <c r="CP46" s="92">
        <f>L46*BA46/100/12*0.5+SUM($B46:K46)*BA46/100/12</f>
        <v>0.23985055554280024</v>
      </c>
      <c r="CQ46" s="92">
        <f>M46*BB46/100/12*0.5+SUM($B46:L46)*BB46/100/12</f>
        <v>0.2398491388761336</v>
      </c>
      <c r="CR46" s="92">
        <f>N46*BC46/100/12*0.5+SUM($B46:M46)*BC46/100/12</f>
        <v>0.14776438887613358</v>
      </c>
      <c r="CS46" s="92">
        <f>O46*BD46/100/12*0.5+SUM($B46:N46)*BD46/100/12</f>
        <v>0</v>
      </c>
      <c r="CT46" s="92">
        <f>P46*BE46/100/12*0.5+SUM($B46:O46)*BE46/100/12</f>
        <v>0</v>
      </c>
      <c r="CU46" s="92">
        <f>Q46*BF46/100/12*0.5+SUM($B46:P46)*BF46/100/12</f>
        <v>0</v>
      </c>
      <c r="CV46" s="92">
        <f>R46*BG46/100/12*0.5+SUM($B46:Q46)*BG46/100/12</f>
        <v>0</v>
      </c>
      <c r="CW46" s="92">
        <f>S46*BH46/100/12*0.5+SUM($B46:R46)*BH46/100/12</f>
        <v>0</v>
      </c>
      <c r="CX46" s="92">
        <f>T46*BI46/100/12*0.5+SUM($B46:S46)*BI46/100/12</f>
        <v>0</v>
      </c>
      <c r="CY46" s="92">
        <f>U46*BJ46/100/12*0.5+SUM($B46:T46)*BJ46/100/12</f>
        <v>0</v>
      </c>
      <c r="CZ46" s="92">
        <f>V46*BK46/100/12*0.5+SUM($B46:U46)*BK46/100/12</f>
        <v>0</v>
      </c>
      <c r="DA46" s="92">
        <f>W46*BL46/100/12*0.5+SUM($B46:V46)*BL46/100/12</f>
        <v>0</v>
      </c>
      <c r="DB46" s="92">
        <f>X46*BM46/100/12*0.5+SUM($B46:W46)*BM46/100/12</f>
        <v>0</v>
      </c>
      <c r="DC46" s="92">
        <f>Y46*BN46/100/12*0.5+SUM($B46:X46)*BN46/100/12</f>
        <v>0</v>
      </c>
      <c r="DD46" s="92">
        <f>Z46*BO46/100/12*0.5+SUM($B46:Y46)*BO46/100/12</f>
        <v>0</v>
      </c>
      <c r="DE46" s="92">
        <f>AA46*BP46/100/12*0.5+SUM($B46:Z46)*BP46/100/12</f>
        <v>0</v>
      </c>
      <c r="DF46" s="92">
        <f>AB46*BQ46/100/12*0.5+SUM($B46:AA46)*BQ46/100/12</f>
        <v>0</v>
      </c>
      <c r="DG46" s="92">
        <f>AC46*BR46/100/12*0.5+SUM($B46:AB46)*BR46/100/12</f>
        <v>0</v>
      </c>
      <c r="DH46" s="92">
        <f>AD46*BS46/100/12*0.5+SUM($B46:AC46)*BS46/100/12</f>
        <v>0</v>
      </c>
      <c r="DI46" s="92">
        <f>AE46*BT46/100/12*0.5+SUM($B46:AD46)*BT46/100/12</f>
        <v>0</v>
      </c>
      <c r="DJ46" s="92">
        <f>AF46*BU46/100/12*0.5+SUM($B46:AE46)*BU46/100/12</f>
        <v>0</v>
      </c>
      <c r="DK46" s="92">
        <f>AG46*BV46/100/12*0.5+SUM($B46:AF46)*BV46/100/12</f>
        <v>0</v>
      </c>
      <c r="DL46" s="92">
        <f>AH46*BW46/100/12*0.5+SUM($B46:AG46)*BW46/100/12</f>
        <v>0</v>
      </c>
      <c r="DM46" s="92">
        <f>AI46*BX46/100/12*0.5+SUM($B46:AH46)*BX46/100/12</f>
        <v>0</v>
      </c>
      <c r="DN46" s="92">
        <f>AJ46*BY46/100/12*0.5+SUM($B46:AI46)*BY46/100/12</f>
        <v>0</v>
      </c>
      <c r="DO46" s="92">
        <f>AK46*BZ46/100/12*0.5+SUM($B46:AJ46)*BZ46/100/12</f>
        <v>0</v>
      </c>
      <c r="DP46" s="92">
        <f>AL46*CA46/100/12*0.5+SUM($B46:AK46)*CA46/100/12</f>
        <v>0</v>
      </c>
      <c r="DQ46" s="92">
        <f>AM46*CB46/100/12*0.5+SUM($B46:AL46)*CB46/100/12</f>
        <v>0</v>
      </c>
      <c r="DR46" s="92">
        <f>AN46*CC46/100/12*0.5+SUM($B46:AM46)*CC46/100/12</f>
        <v>0</v>
      </c>
      <c r="DS46" s="92">
        <f>AO46*CD46/100/12*0.5+SUM($B46:AN46)*CD46/100/12</f>
        <v>0</v>
      </c>
    </row>
    <row r="47" spans="1:123" ht="16.5">
      <c r="A47" s="54" t="str">
        <f>存量业务到期结构!B46</f>
        <v>同业存放定期</v>
      </c>
      <c r="B47" s="92">
        <f>基本优化结果!C46</f>
        <v>136.99845248100812</v>
      </c>
      <c r="C47" s="92">
        <f>基本优化结果!D46</f>
        <v>262.29525995626398</v>
      </c>
      <c r="D47" s="92">
        <f>基本优化结果!E46</f>
        <v>225.58676159330247</v>
      </c>
      <c r="E47" s="92">
        <f>基本优化结果!F46</f>
        <v>230.30714525468755</v>
      </c>
      <c r="F47" s="92">
        <f>基本优化结果!G46</f>
        <v>196.85669296571228</v>
      </c>
      <c r="G47" s="92">
        <f>基本优化结果!H46</f>
        <v>129.31686404125298</v>
      </c>
      <c r="H47" s="92">
        <f>基本优化结果!I46</f>
        <v>77.009122840117186</v>
      </c>
      <c r="I47" s="92">
        <f>基本优化结果!J46</f>
        <v>57.093341014283645</v>
      </c>
      <c r="J47" s="92">
        <f>基本优化结果!K46</f>
        <v>62.738975903195922</v>
      </c>
      <c r="K47" s="92">
        <f>基本优化结果!L46</f>
        <v>41.406126360491193</v>
      </c>
      <c r="L47" s="92">
        <f>基本优化结果!M46</f>
        <v>38.308362685691876</v>
      </c>
      <c r="M47" s="92">
        <f>基本优化结果!N46</f>
        <v>69.285531588770951</v>
      </c>
      <c r="N47" s="92">
        <f>基本优化结果!O46</f>
        <v>32.550526441840695</v>
      </c>
      <c r="O47" s="92">
        <f>基本优化结果!P46</f>
        <v>0</v>
      </c>
      <c r="P47" s="92">
        <f>基本优化结果!Q46</f>
        <v>0</v>
      </c>
      <c r="Q47" s="92">
        <f>基本优化结果!R46</f>
        <v>0</v>
      </c>
      <c r="R47" s="92">
        <f>基本优化结果!S46</f>
        <v>0</v>
      </c>
      <c r="S47" s="92">
        <f>基本优化结果!T46</f>
        <v>0</v>
      </c>
      <c r="T47" s="92">
        <f>基本优化结果!U46</f>
        <v>0</v>
      </c>
      <c r="U47" s="92">
        <f>基本优化结果!V46</f>
        <v>0</v>
      </c>
      <c r="V47" s="92">
        <f>基本优化结果!W46</f>
        <v>0</v>
      </c>
      <c r="W47" s="92">
        <f>基本优化结果!X46</f>
        <v>0</v>
      </c>
      <c r="X47" s="92">
        <f>基本优化结果!Y46</f>
        <v>0</v>
      </c>
      <c r="Y47" s="92">
        <f>基本优化结果!Z46</f>
        <v>0</v>
      </c>
      <c r="Z47" s="92">
        <f>基本优化结果!AA46</f>
        <v>0</v>
      </c>
      <c r="AA47" s="92">
        <f>基本优化结果!AB46</f>
        <v>0</v>
      </c>
      <c r="AB47" s="92">
        <f>基本优化结果!AC46</f>
        <v>0</v>
      </c>
      <c r="AC47" s="92">
        <f>基本优化结果!AD46</f>
        <v>0</v>
      </c>
      <c r="AD47" s="92">
        <f>基本优化结果!AE46</f>
        <v>0</v>
      </c>
      <c r="AE47" s="92">
        <f>基本优化结果!AF46</f>
        <v>0</v>
      </c>
      <c r="AF47" s="92">
        <f>基本优化结果!AG46</f>
        <v>0</v>
      </c>
      <c r="AG47" s="92">
        <f>基本优化结果!AH46</f>
        <v>0</v>
      </c>
      <c r="AH47" s="92">
        <f>基本优化结果!AI46</f>
        <v>0</v>
      </c>
      <c r="AI47" s="92">
        <f>基本优化结果!AJ46</f>
        <v>0</v>
      </c>
      <c r="AJ47" s="92">
        <f>基本优化结果!AK46</f>
        <v>0</v>
      </c>
      <c r="AK47" s="92">
        <f>基本优化结果!AL46</f>
        <v>0</v>
      </c>
      <c r="AL47" s="92">
        <f>基本优化结果!AM46</f>
        <v>0</v>
      </c>
      <c r="AM47" s="92">
        <f>基本优化结果!AN46</f>
        <v>0</v>
      </c>
      <c r="AN47" s="92">
        <f>基本优化结果!AO46</f>
        <v>0</v>
      </c>
      <c r="AO47" s="92">
        <f>基本优化结果!AP46</f>
        <v>0</v>
      </c>
      <c r="AQ47" s="92">
        <f>新业务利率假设!C46</f>
        <v>3.4000000000000004</v>
      </c>
      <c r="AR47" s="92">
        <f>新业务利率假设!D46</f>
        <v>3.4000000000000004</v>
      </c>
      <c r="AS47" s="92">
        <f>新业务利率假设!E46</f>
        <v>3.4000000000000004</v>
      </c>
      <c r="AT47" s="92">
        <f>新业务利率假设!F46</f>
        <v>3.4000000000000004</v>
      </c>
      <c r="AU47" s="92">
        <f>新业务利率假设!G46</f>
        <v>3.4000000000000004</v>
      </c>
      <c r="AV47" s="92">
        <f>新业务利率假设!H46</f>
        <v>3.4000000000000004</v>
      </c>
      <c r="AW47" s="92">
        <f>新业务利率假设!I46</f>
        <v>3.4000000000000004</v>
      </c>
      <c r="AX47" s="92">
        <f>新业务利率假设!J46</f>
        <v>3.4000000000000004</v>
      </c>
      <c r="AY47" s="92">
        <f>新业务利率假设!K46</f>
        <v>3.4000000000000004</v>
      </c>
      <c r="AZ47" s="92">
        <f>新业务利率假设!L46</f>
        <v>3.4000000000000004</v>
      </c>
      <c r="BA47" s="92">
        <f>新业务利率假设!M46</f>
        <v>3.4000000000000004</v>
      </c>
      <c r="BB47" s="92">
        <f>新业务利率假设!N46</f>
        <v>3.4000000000000004</v>
      </c>
      <c r="BC47" s="92">
        <f>新业务利率假设!O46</f>
        <v>3.4000000000000004</v>
      </c>
      <c r="BD47" s="92">
        <f>新业务利率假设!P46</f>
        <v>0</v>
      </c>
      <c r="BE47" s="92">
        <f>新业务利率假设!Q46</f>
        <v>0</v>
      </c>
      <c r="BF47" s="92">
        <f>新业务利率假设!R46</f>
        <v>0</v>
      </c>
      <c r="BG47" s="92">
        <f>新业务利率假设!S46</f>
        <v>0</v>
      </c>
      <c r="BH47" s="92">
        <f>新业务利率假设!T46</f>
        <v>0</v>
      </c>
      <c r="BI47" s="92">
        <f>新业务利率假设!U46</f>
        <v>0</v>
      </c>
      <c r="BJ47" s="92">
        <f>新业务利率假设!V46</f>
        <v>0</v>
      </c>
      <c r="BK47" s="92">
        <f>新业务利率假设!W46</f>
        <v>0</v>
      </c>
      <c r="BL47" s="92">
        <f>新业务利率假设!X46</f>
        <v>0</v>
      </c>
      <c r="BM47" s="92">
        <f>新业务利率假设!Y46</f>
        <v>0</v>
      </c>
      <c r="BN47" s="92">
        <f>新业务利率假设!Z46</f>
        <v>0</v>
      </c>
      <c r="BO47" s="92">
        <f>新业务利率假设!AA46</f>
        <v>0</v>
      </c>
      <c r="BP47" s="92">
        <f>新业务利率假设!AB46</f>
        <v>0</v>
      </c>
      <c r="BQ47" s="92">
        <f>新业务利率假设!AC46</f>
        <v>0</v>
      </c>
      <c r="BR47" s="92">
        <f>新业务利率假设!AD46</f>
        <v>0</v>
      </c>
      <c r="BS47" s="92">
        <f>新业务利率假设!AE46</f>
        <v>0</v>
      </c>
      <c r="BT47" s="92">
        <f>新业务利率假设!AF46</f>
        <v>0</v>
      </c>
      <c r="BU47" s="92">
        <f>新业务利率假设!AG46</f>
        <v>0</v>
      </c>
      <c r="BV47" s="92">
        <f>新业务利率假设!AH46</f>
        <v>0</v>
      </c>
      <c r="BW47" s="92">
        <f>新业务利率假设!AI46</f>
        <v>0</v>
      </c>
      <c r="BX47" s="92">
        <f>新业务利率假设!AJ46</f>
        <v>0</v>
      </c>
      <c r="BY47" s="92">
        <f>新业务利率假设!AK46</f>
        <v>0</v>
      </c>
      <c r="BZ47" s="92">
        <f>新业务利率假设!AL46</f>
        <v>0</v>
      </c>
      <c r="CA47" s="92">
        <f>新业务利率假设!AM46</f>
        <v>0</v>
      </c>
      <c r="CB47" s="92">
        <f>新业务利率假设!AN46</f>
        <v>0</v>
      </c>
      <c r="CC47" s="92">
        <f>新业务利率假设!AO46</f>
        <v>0</v>
      </c>
      <c r="CD47" s="92">
        <f>新业务利率假设!AP46</f>
        <v>0</v>
      </c>
      <c r="CF47" s="92">
        <f>B47*AQ47/100/12*0.5</f>
        <v>0.19408114101476151</v>
      </c>
      <c r="CG47" s="92">
        <f>C47*AR47/100/12*0.5+SUMPRODUCT($B47:B47,$AQ47:AQ47)/100/12</f>
        <v>0.75974723363423036</v>
      </c>
      <c r="CH47" s="92">
        <f>D47*AS47/100/12*0.5+SUMPRODUCT($B47:C47,$AQ47:AR47)/100/12</f>
        <v>1.4509134308294496</v>
      </c>
      <c r="CI47" s="92">
        <f>E47*AT47/100/12*0.5+SUMPRODUCT($B47:D47,$AQ47:AS47)/100/12</f>
        <v>2.0967631321974354</v>
      </c>
      <c r="CJ47" s="92">
        <f>F47*AU47/100/12*0.5+SUMPRODUCT($B47:E47,$AQ47:AT47)/100/12</f>
        <v>2.7019119030096692</v>
      </c>
      <c r="CK47" s="92">
        <f>G47*AV47/100/12*0.5+SUMPRODUCT($B47:F47,$AQ47:AU47)/100/12</f>
        <v>3.1639911087695363</v>
      </c>
      <c r="CL47" s="92">
        <f>H47*AW47/100/12*0.5+SUMPRODUCT($B47:G47,$AQ47:AV47)/100/12</f>
        <v>3.4562862568514778</v>
      </c>
      <c r="CM47" s="92">
        <f>I47*AX47/100/12*0.5+SUMPRODUCT($B47:H47,$AQ47:AW47)/100/12</f>
        <v>3.646264747311879</v>
      </c>
      <c r="CN47" s="92">
        <f>J47*AY47/100/12*0.5+SUMPRODUCT($B47:I47,$AQ47:AX47)/100/12</f>
        <v>3.8160271962783083</v>
      </c>
      <c r="CO47" s="92">
        <f>K47*AZ47/100/12*0.5+SUMPRODUCT($B47:J47,$AQ47:AY47)/100/12</f>
        <v>3.9635660911518649</v>
      </c>
      <c r="CP47" s="92">
        <f>L47*BA47/100/12*0.5+SUMPRODUCT($B47:K47,$AQ47:AZ47)/100/12</f>
        <v>4.0764949506339567</v>
      </c>
      <c r="CQ47" s="92">
        <f>M47*BB47/100/12*0.5+SUMPRODUCT($B47:L47,$AQ47:BA47)/100/12</f>
        <v>4.2289196341894462</v>
      </c>
      <c r="CR47" s="92">
        <f>N47*BC47/100/12*0.5+SUMPRODUCT($B47:M47,$AQ47:BB47)/100/12</f>
        <v>4.3731873830661465</v>
      </c>
      <c r="CS47" s="92">
        <f>O47*BD47/100/12*0.5+SUMPRODUCT($B47:N47,$AQ47:BC47)/100/12</f>
        <v>4.4193006288587542</v>
      </c>
      <c r="CT47" s="92">
        <f>P47*BE47/100/12*0.5+SUMPRODUCT($B47:O47,$AQ47:BD47)/100/12</f>
        <v>4.4193006288587542</v>
      </c>
      <c r="CU47" s="92">
        <f>Q47*BF47/100/12*0.5+SUMPRODUCT($B47:P47,$AQ47:BE47)/100/12</f>
        <v>4.4193006288587542</v>
      </c>
      <c r="CV47" s="92">
        <f>R47*BG47/100/12*0.5+SUMPRODUCT($B47:Q47,$AQ47:BF47)/100/12</f>
        <v>4.4193006288587542</v>
      </c>
      <c r="CW47" s="92">
        <f>S47*BH47/100/12*0.5+SUMPRODUCT($B47:R47,$AQ47:BG47)/100/12</f>
        <v>4.4193006288587542</v>
      </c>
      <c r="CX47" s="92">
        <f>T47*BI47/100/12*0.5+SUMPRODUCT($B47:S47,$AQ47:BH47)/100/12</f>
        <v>4.4193006288587542</v>
      </c>
      <c r="CY47" s="92">
        <f>U47*BJ47/100/12*0.5+SUMPRODUCT($B47:T47,$AQ47:BI47)/100/12</f>
        <v>4.4193006288587542</v>
      </c>
      <c r="CZ47" s="92">
        <f>V47*BK47/100/12*0.5+SUMPRODUCT($B47:U47,$AQ47:BJ47)/100/12</f>
        <v>4.4193006288587542</v>
      </c>
      <c r="DA47" s="92">
        <f>W47*BL47/100/12*0.5+SUMPRODUCT($B47:V47,$AQ47:BK47)/100/12</f>
        <v>4.4193006288587542</v>
      </c>
      <c r="DB47" s="92">
        <f>X47*BM47/100/12*0.5+SUMPRODUCT($B47:W47,$AQ47:BL47)/100/12</f>
        <v>4.4193006288587542</v>
      </c>
      <c r="DC47" s="92">
        <f>Y47*BN47/100/12*0.5+SUMPRODUCT($B47:X47,$AQ47:BM47)/100/12</f>
        <v>4.4193006288587542</v>
      </c>
      <c r="DD47" s="92">
        <f>Z47*BO47/100/12*0.5+SUMPRODUCT($B47:Y47,$AQ47:BN47)/100/12</f>
        <v>4.4193006288587542</v>
      </c>
      <c r="DE47" s="92">
        <f>AA47*BP47/100/12*0.5+SUMPRODUCT($B47:Z47,$AQ47:BO47)/100/12</f>
        <v>4.4193006288587542</v>
      </c>
      <c r="DF47" s="92">
        <f>AB47*BQ47/100/12*0.5+SUMPRODUCT($B47:AA47,$AQ47:BP47)/100/12</f>
        <v>4.4193006288587542</v>
      </c>
      <c r="DG47" s="92">
        <f>AC47*BR47/100/12*0.5+SUMPRODUCT($B47:AB47,$AQ47:BQ47)/100/12</f>
        <v>4.4193006288587542</v>
      </c>
      <c r="DH47" s="92">
        <f>AD47*BS47/100/12*0.5+SUMPRODUCT($B47:AC47,$AQ47:BR47)/100/12</f>
        <v>4.4193006288587542</v>
      </c>
      <c r="DI47" s="92">
        <f>AE47*BT47/100/12*0.5+SUMPRODUCT($B47:AD47,$AQ47:BS47)/100/12</f>
        <v>4.4193006288587542</v>
      </c>
      <c r="DJ47" s="92">
        <f>AF47*BU47/100/12*0.5+SUMPRODUCT($B47:AE47,$AQ47:BT47)/100/12</f>
        <v>4.4193006288587542</v>
      </c>
      <c r="DK47" s="92">
        <f>AG47*BV47/100/12*0.5+SUMPRODUCT($B47:AF47,$AQ47:BU47)/100/12</f>
        <v>4.4193006288587542</v>
      </c>
      <c r="DL47" s="92">
        <f>AH47*BW47/100/12*0.5+SUMPRODUCT($B47:AG47,$AQ47:BV47)/100/12</f>
        <v>4.4193006288587542</v>
      </c>
      <c r="DM47" s="92">
        <f>AI47*BX47/100/12*0.5+SUMPRODUCT($B47:AH47,$AQ47:BW47)/100/12</f>
        <v>4.4193006288587542</v>
      </c>
      <c r="DN47" s="92">
        <f>AJ47*BY47/100/12*0.5+SUMPRODUCT($B47:AI47,$AQ47:BX47)/100/12</f>
        <v>4.4193006288587542</v>
      </c>
      <c r="DO47" s="92">
        <f>AK47*BZ47/100/12*0.5+SUMPRODUCT($B47:AJ47,$AQ47:BY47)/100/12</f>
        <v>4.4193006288587542</v>
      </c>
      <c r="DP47" s="92">
        <f>AL47*CA47/100/12*0.5+SUMPRODUCT($B47:AK47,$AQ47:BZ47)/100/12</f>
        <v>4.4193006288587542</v>
      </c>
      <c r="DQ47" s="92">
        <f>AM47*CB47/100/12*0.5+SUMPRODUCT($B47:AL47,$AQ47:CA47)/100/12</f>
        <v>4.4193006288587542</v>
      </c>
      <c r="DR47" s="92">
        <f>AN47*CC47/100/12*0.5+SUMPRODUCT($B47:AM47,$AQ47:CB47)/100/12</f>
        <v>4.4193006288587542</v>
      </c>
      <c r="DS47" s="92">
        <f>AO47*CD47/100/12*0.5+SUMPRODUCT($B47:AN47,$AQ47:CC47)/100/12</f>
        <v>4.4193006288587542</v>
      </c>
    </row>
    <row r="48" spans="1:123" ht="15">
      <c r="A48" s="140" t="str">
        <f>存量业务到期结构!B47</f>
        <v>拆入资金</v>
      </c>
      <c r="B48" s="92">
        <f>基本优化结果!C47</f>
        <v>695.13526981778</v>
      </c>
      <c r="C48" s="92">
        <f>基本优化结果!D47</f>
        <v>-96.001000000000005</v>
      </c>
      <c r="D48" s="92">
        <f>基本优化结果!E47</f>
        <v>173.53002809453301</v>
      </c>
      <c r="E48" s="92">
        <f>基本优化结果!F47</f>
        <v>23.720928937369401</v>
      </c>
      <c r="F48" s="92">
        <f>基本优化结果!G47</f>
        <v>26.476095106017876</v>
      </c>
      <c r="G48" s="92">
        <f>基本优化结果!H47</f>
        <v>-16.249208055991165</v>
      </c>
      <c r="H48" s="92">
        <f>基本优化结果!I47</f>
        <v>-24.1993634169913</v>
      </c>
      <c r="I48" s="92">
        <f>基本优化结果!J47</f>
        <v>-23.4733825144815</v>
      </c>
      <c r="J48" s="92">
        <f>基本优化结果!K47</f>
        <v>-22.769181039047098</v>
      </c>
      <c r="K48" s="92">
        <f>基本优化结果!L47</f>
        <v>-22.086105607875702</v>
      </c>
      <c r="L48" s="92">
        <f>基本优化结果!M47</f>
        <v>-21.423522439639399</v>
      </c>
      <c r="M48" s="92">
        <f>基本优化结果!N47</f>
        <v>-20.780816766450201</v>
      </c>
      <c r="N48" s="92">
        <f>基本优化结果!O47</f>
        <v>-20.1573922634567</v>
      </c>
      <c r="O48" s="92">
        <f>基本优化结果!P47</f>
        <v>0</v>
      </c>
      <c r="P48" s="92">
        <f>基本优化结果!Q47</f>
        <v>0</v>
      </c>
      <c r="Q48" s="92">
        <f>基本优化结果!R47</f>
        <v>0</v>
      </c>
      <c r="R48" s="92">
        <f>基本优化结果!S47</f>
        <v>0</v>
      </c>
      <c r="S48" s="92">
        <f>基本优化结果!T47</f>
        <v>0</v>
      </c>
      <c r="T48" s="92">
        <f>基本优化结果!U47</f>
        <v>0</v>
      </c>
      <c r="U48" s="92">
        <f>基本优化结果!V47</f>
        <v>0</v>
      </c>
      <c r="V48" s="92">
        <f>基本优化结果!W47</f>
        <v>0</v>
      </c>
      <c r="W48" s="92">
        <f>基本优化结果!X47</f>
        <v>0</v>
      </c>
      <c r="X48" s="92">
        <f>基本优化结果!Y47</f>
        <v>0</v>
      </c>
      <c r="Y48" s="92">
        <f>基本优化结果!Z47</f>
        <v>0</v>
      </c>
      <c r="Z48" s="92">
        <f>基本优化结果!AA47</f>
        <v>0</v>
      </c>
      <c r="AA48" s="92">
        <f>基本优化结果!AB47</f>
        <v>0</v>
      </c>
      <c r="AB48" s="92">
        <f>基本优化结果!AC47</f>
        <v>0</v>
      </c>
      <c r="AC48" s="92">
        <f>基本优化结果!AD47</f>
        <v>0</v>
      </c>
      <c r="AD48" s="92">
        <f>基本优化结果!AE47</f>
        <v>0</v>
      </c>
      <c r="AE48" s="92">
        <f>基本优化结果!AF47</f>
        <v>0</v>
      </c>
      <c r="AF48" s="92">
        <f>基本优化结果!AG47</f>
        <v>0</v>
      </c>
      <c r="AG48" s="92">
        <f>基本优化结果!AH47</f>
        <v>0</v>
      </c>
      <c r="AH48" s="92">
        <f>基本优化结果!AI47</f>
        <v>0</v>
      </c>
      <c r="AI48" s="92">
        <f>基本优化结果!AJ47</f>
        <v>0</v>
      </c>
      <c r="AJ48" s="92">
        <f>基本优化结果!AK47</f>
        <v>0</v>
      </c>
      <c r="AK48" s="92">
        <f>基本优化结果!AL47</f>
        <v>0</v>
      </c>
      <c r="AL48" s="92">
        <f>基本优化结果!AM47</f>
        <v>0</v>
      </c>
      <c r="AM48" s="92">
        <f>基本优化结果!AN47</f>
        <v>0</v>
      </c>
      <c r="AN48" s="92">
        <f>基本优化结果!AO47</f>
        <v>0</v>
      </c>
      <c r="AO48" s="92">
        <f>基本优化结果!AP47</f>
        <v>0</v>
      </c>
      <c r="AQ48" s="92">
        <f>新业务利率假设!C47</f>
        <v>2.7</v>
      </c>
      <c r="AR48" s="92">
        <f>新业务利率假设!D47</f>
        <v>2.7</v>
      </c>
      <c r="AS48" s="92">
        <f>新业务利率假设!E47</f>
        <v>2.7</v>
      </c>
      <c r="AT48" s="92">
        <f>新业务利率假设!F47</f>
        <v>2.7</v>
      </c>
      <c r="AU48" s="92">
        <f>新业务利率假设!G47</f>
        <v>2.7</v>
      </c>
      <c r="AV48" s="92">
        <f>新业务利率假设!H47</f>
        <v>2.7</v>
      </c>
      <c r="AW48" s="92">
        <f>新业务利率假设!I47</f>
        <v>2.7</v>
      </c>
      <c r="AX48" s="92">
        <f>新业务利率假设!J47</f>
        <v>2.7</v>
      </c>
      <c r="AY48" s="92">
        <f>新业务利率假设!K47</f>
        <v>2.7</v>
      </c>
      <c r="AZ48" s="92">
        <f>新业务利率假设!L47</f>
        <v>2.7</v>
      </c>
      <c r="BA48" s="92">
        <f>新业务利率假设!M47</f>
        <v>2.7</v>
      </c>
      <c r="BB48" s="92">
        <f>新业务利率假设!N47</f>
        <v>2.7</v>
      </c>
      <c r="BC48" s="92">
        <f>新业务利率假设!O47</f>
        <v>2.7</v>
      </c>
      <c r="BD48" s="92">
        <f>新业务利率假设!P47</f>
        <v>0</v>
      </c>
      <c r="BE48" s="92">
        <f>新业务利率假设!Q47</f>
        <v>0</v>
      </c>
      <c r="BF48" s="92">
        <f>新业务利率假设!R47</f>
        <v>0</v>
      </c>
      <c r="BG48" s="92">
        <f>新业务利率假设!S47</f>
        <v>0</v>
      </c>
      <c r="BH48" s="92">
        <f>新业务利率假设!T47</f>
        <v>0</v>
      </c>
      <c r="BI48" s="92">
        <f>新业务利率假设!U47</f>
        <v>0</v>
      </c>
      <c r="BJ48" s="92">
        <f>新业务利率假设!V47</f>
        <v>0</v>
      </c>
      <c r="BK48" s="92">
        <f>新业务利率假设!W47</f>
        <v>0</v>
      </c>
      <c r="BL48" s="92">
        <f>新业务利率假设!X47</f>
        <v>0</v>
      </c>
      <c r="BM48" s="92">
        <f>新业务利率假设!Y47</f>
        <v>0</v>
      </c>
      <c r="BN48" s="92">
        <f>新业务利率假设!Z47</f>
        <v>0</v>
      </c>
      <c r="BO48" s="92">
        <f>新业务利率假设!AA47</f>
        <v>0</v>
      </c>
      <c r="BP48" s="92">
        <f>新业务利率假设!AB47</f>
        <v>0</v>
      </c>
      <c r="BQ48" s="92">
        <f>新业务利率假设!AC47</f>
        <v>0</v>
      </c>
      <c r="BR48" s="92">
        <f>新业务利率假设!AD47</f>
        <v>0</v>
      </c>
      <c r="BS48" s="92">
        <f>新业务利率假设!AE47</f>
        <v>0</v>
      </c>
      <c r="BT48" s="92">
        <f>新业务利率假设!AF47</f>
        <v>0</v>
      </c>
      <c r="BU48" s="92">
        <f>新业务利率假设!AG47</f>
        <v>0</v>
      </c>
      <c r="BV48" s="92">
        <f>新业务利率假设!AH47</f>
        <v>0</v>
      </c>
      <c r="BW48" s="92">
        <f>新业务利率假设!AI47</f>
        <v>0</v>
      </c>
      <c r="BX48" s="92">
        <f>新业务利率假设!AJ47</f>
        <v>0</v>
      </c>
      <c r="BY48" s="92">
        <f>新业务利率假设!AK47</f>
        <v>0</v>
      </c>
      <c r="BZ48" s="92">
        <f>新业务利率假设!AL47</f>
        <v>0</v>
      </c>
      <c r="CA48" s="92">
        <f>新业务利率假设!AM47</f>
        <v>0</v>
      </c>
      <c r="CB48" s="92">
        <f>新业务利率假设!AN47</f>
        <v>0</v>
      </c>
      <c r="CC48" s="92">
        <f>新业务利率假设!AO47</f>
        <v>0</v>
      </c>
      <c r="CD48" s="92">
        <f>新业务利率假设!AP47</f>
        <v>0</v>
      </c>
      <c r="CF48" s="92">
        <f>B48*AQ48/100/12*0.5</f>
        <v>0.78202717854500259</v>
      </c>
      <c r="CG48" s="92">
        <f>C48*AR48/100/12*0.5+SUMPRODUCT($B48:B48,$AQ48:AQ48)/100/12</f>
        <v>1.4560532320900053</v>
      </c>
      <c r="CH48" s="92">
        <f>D48*AS48/100/12*0.5+SUMPRODUCT($B48:C48,$AQ48:AR48)/100/12</f>
        <v>1.5432733886963548</v>
      </c>
      <c r="CI48" s="92">
        <f>E48*AT48/100/12*0.5+SUMPRODUCT($B48:D48,$AQ48:AS48)/100/12</f>
        <v>1.765180715357245</v>
      </c>
      <c r="CJ48" s="92">
        <f>F48*AU48/100/12*0.5+SUMPRODUCT($B48:E48,$AQ48:AT48)/100/12</f>
        <v>1.8216523674060559</v>
      </c>
      <c r="CK48" s="92">
        <f>G48*AV48/100/12*0.5+SUMPRODUCT($B48:F48,$AQ48:AU48)/100/12</f>
        <v>1.8331576153373357</v>
      </c>
      <c r="CL48" s="92">
        <f>H48*AW48/100/12*0.5+SUMPRODUCT($B48:G48,$AQ48:AV48)/100/12</f>
        <v>1.7876529724302306</v>
      </c>
      <c r="CM48" s="92">
        <f>I48*AX48/100/12*0.5+SUMPRODUCT($B48:H48,$AQ48:AW48)/100/12</f>
        <v>1.7340211332573237</v>
      </c>
      <c r="CN48" s="92">
        <f>J48*AY48/100/12*0.5+SUMPRODUCT($B48:I48,$AQ48:AX48)/100/12</f>
        <v>1.681998249259604</v>
      </c>
      <c r="CO48" s="92">
        <f>K48*AZ48/100/12*0.5+SUMPRODUCT($B48:J48,$AQ48:AY48)/100/12</f>
        <v>1.631536051781816</v>
      </c>
      <c r="CP48" s="92">
        <f>L48*BA48/100/12*0.5+SUMPRODUCT($B48:K48,$AQ48:AZ48)/100/12</f>
        <v>1.5825877202283616</v>
      </c>
      <c r="CQ48" s="92">
        <f>M48*BB48/100/12*0.5+SUMPRODUCT($B48:L48,$AQ48:BA48)/100/12</f>
        <v>1.5351078386215105</v>
      </c>
      <c r="CR48" s="92">
        <f>N48*BC48/100/12*0.5+SUMPRODUCT($B48:M48,$AQ48:BB48)/100/12</f>
        <v>1.4890523534628652</v>
      </c>
      <c r="CS48" s="92">
        <f>O48*BD48/100/12*0.5+SUMPRODUCT($B48:N48,$AQ48:BC48)/100/12</f>
        <v>1.4663752871664766</v>
      </c>
      <c r="CT48" s="92">
        <f>P48*BE48/100/12*0.5+SUMPRODUCT($B48:O48,$AQ48:BD48)/100/12</f>
        <v>1.4663752871664766</v>
      </c>
      <c r="CU48" s="92">
        <f>Q48*BF48/100/12*0.5+SUMPRODUCT($B48:P48,$AQ48:BE48)/100/12</f>
        <v>1.4663752871664766</v>
      </c>
      <c r="CV48" s="92">
        <f>R48*BG48/100/12*0.5+SUMPRODUCT($B48:Q48,$AQ48:BF48)/100/12</f>
        <v>1.4663752871664766</v>
      </c>
      <c r="CW48" s="92">
        <f>S48*BH48/100/12*0.5+SUMPRODUCT($B48:R48,$AQ48:BG48)/100/12</f>
        <v>1.4663752871664766</v>
      </c>
      <c r="CX48" s="92">
        <f>T48*BI48/100/12*0.5+SUMPRODUCT($B48:S48,$AQ48:BH48)/100/12</f>
        <v>1.4663752871664766</v>
      </c>
      <c r="CY48" s="92">
        <f>U48*BJ48/100/12*0.5+SUMPRODUCT($B48:T48,$AQ48:BI48)/100/12</f>
        <v>1.4663752871664766</v>
      </c>
      <c r="CZ48" s="92">
        <f>V48*BK48/100/12*0.5+SUMPRODUCT($B48:U48,$AQ48:BJ48)/100/12</f>
        <v>1.4663752871664766</v>
      </c>
      <c r="DA48" s="92">
        <f>W48*BL48/100/12*0.5+SUMPRODUCT($B48:V48,$AQ48:BK48)/100/12</f>
        <v>1.4663752871664766</v>
      </c>
      <c r="DB48" s="92">
        <f>X48*BM48/100/12*0.5+SUMPRODUCT($B48:W48,$AQ48:BL48)/100/12</f>
        <v>1.4663752871664766</v>
      </c>
      <c r="DC48" s="92">
        <f>Y48*BN48/100/12*0.5+SUMPRODUCT($B48:X48,$AQ48:BM48)/100/12</f>
        <v>1.4663752871664766</v>
      </c>
      <c r="DD48" s="92">
        <f>Z48*BO48/100/12*0.5+SUMPRODUCT($B48:Y48,$AQ48:BN48)/100/12</f>
        <v>1.4663752871664766</v>
      </c>
      <c r="DE48" s="92">
        <f>AA48*BP48/100/12*0.5+SUMPRODUCT($B48:Z48,$AQ48:BO48)/100/12</f>
        <v>1.4663752871664766</v>
      </c>
      <c r="DF48" s="92">
        <f>AB48*BQ48/100/12*0.5+SUMPRODUCT($B48:AA48,$AQ48:BP48)/100/12</f>
        <v>1.4663752871664766</v>
      </c>
      <c r="DG48" s="92">
        <f>AC48*BR48/100/12*0.5+SUMPRODUCT($B48:AB48,$AQ48:BQ48)/100/12</f>
        <v>1.4663752871664766</v>
      </c>
      <c r="DH48" s="92">
        <f>AD48*BS48/100/12*0.5+SUMPRODUCT($B48:AC48,$AQ48:BR48)/100/12</f>
        <v>1.4663752871664766</v>
      </c>
      <c r="DI48" s="92">
        <f>AE48*BT48/100/12*0.5+SUMPRODUCT($B48:AD48,$AQ48:BS48)/100/12</f>
        <v>1.4663752871664766</v>
      </c>
      <c r="DJ48" s="92">
        <f>AF48*BU48/100/12*0.5+SUMPRODUCT($B48:AE48,$AQ48:BT48)/100/12</f>
        <v>1.4663752871664766</v>
      </c>
      <c r="DK48" s="92">
        <f>AG48*BV48/100/12*0.5+SUMPRODUCT($B48:AF48,$AQ48:BU48)/100/12</f>
        <v>1.4663752871664766</v>
      </c>
      <c r="DL48" s="92">
        <f>AH48*BW48/100/12*0.5+SUMPRODUCT($B48:AG48,$AQ48:BV48)/100/12</f>
        <v>1.4663752871664766</v>
      </c>
      <c r="DM48" s="92">
        <f>AI48*BX48/100/12*0.5+SUMPRODUCT($B48:AH48,$AQ48:BW48)/100/12</f>
        <v>1.4663752871664766</v>
      </c>
      <c r="DN48" s="92">
        <f>AJ48*BY48/100/12*0.5+SUMPRODUCT($B48:AI48,$AQ48:BX48)/100/12</f>
        <v>1.4663752871664766</v>
      </c>
      <c r="DO48" s="92">
        <f>AK48*BZ48/100/12*0.5+SUMPRODUCT($B48:AJ48,$AQ48:BY48)/100/12</f>
        <v>1.4663752871664766</v>
      </c>
      <c r="DP48" s="92">
        <f>AL48*CA48/100/12*0.5+SUMPRODUCT($B48:AK48,$AQ48:BZ48)/100/12</f>
        <v>1.4663752871664766</v>
      </c>
      <c r="DQ48" s="92">
        <f>AM48*CB48/100/12*0.5+SUMPRODUCT($B48:AL48,$AQ48:CA48)/100/12</f>
        <v>1.4663752871664766</v>
      </c>
      <c r="DR48" s="92">
        <f>AN48*CC48/100/12*0.5+SUMPRODUCT($B48:AM48,$AQ48:CB48)/100/12</f>
        <v>1.4663752871664766</v>
      </c>
      <c r="DS48" s="92">
        <f>AO48*CD48/100/12*0.5+SUMPRODUCT($B48:AN48,$AQ48:CC48)/100/12</f>
        <v>1.4663752871664766</v>
      </c>
    </row>
    <row r="49" spans="1:123" ht="15">
      <c r="A49" s="15" t="str">
        <f>存量业务到期结构!B48</f>
        <v>卖出回购金融资产</v>
      </c>
      <c r="B49" s="75"/>
      <c r="C49" s="75"/>
      <c r="D49" s="75"/>
      <c r="E49" s="75"/>
      <c r="F49" s="75"/>
      <c r="G49" s="75"/>
      <c r="H49" s="75"/>
      <c r="I49" s="75"/>
      <c r="J49" s="75"/>
      <c r="K49" s="75"/>
      <c r="L49" s="75"/>
      <c r="M49" s="75"/>
      <c r="N49" s="75"/>
      <c r="O49" s="75"/>
      <c r="P49" s="75"/>
      <c r="Q49" s="75"/>
      <c r="R49" s="75"/>
      <c r="S49" s="75"/>
      <c r="T49" s="75"/>
      <c r="U49" s="75"/>
      <c r="V49" s="75"/>
      <c r="W49" s="75"/>
      <c r="X49" s="75"/>
      <c r="Y49" s="75"/>
      <c r="Z49" s="75"/>
      <c r="AA49" s="75"/>
      <c r="AB49" s="75"/>
      <c r="AC49" s="75"/>
      <c r="AD49" s="75"/>
      <c r="AE49" s="75"/>
      <c r="AF49" s="75"/>
      <c r="AG49" s="75"/>
      <c r="AH49" s="75"/>
      <c r="AI49" s="75"/>
      <c r="AJ49" s="75"/>
      <c r="AK49" s="75"/>
      <c r="AL49" s="75"/>
      <c r="AM49" s="75"/>
      <c r="AN49" s="75"/>
      <c r="AO49" s="75"/>
      <c r="AQ49" s="75"/>
      <c r="AR49" s="75"/>
      <c r="AS49" s="75"/>
      <c r="AT49" s="75"/>
      <c r="AU49" s="75"/>
      <c r="AV49" s="75"/>
      <c r="AW49" s="75"/>
      <c r="AX49" s="75"/>
      <c r="AY49" s="75"/>
      <c r="AZ49" s="75"/>
      <c r="BA49" s="75"/>
      <c r="BB49" s="75"/>
      <c r="BC49" s="75"/>
      <c r="BD49" s="75"/>
      <c r="BE49" s="75"/>
      <c r="BF49" s="75"/>
      <c r="BG49" s="75"/>
      <c r="BH49" s="75"/>
      <c r="BI49" s="75"/>
      <c r="BJ49" s="75"/>
      <c r="BK49" s="75"/>
      <c r="BL49" s="75"/>
      <c r="BM49" s="75"/>
      <c r="BN49" s="75"/>
      <c r="BO49" s="75"/>
      <c r="BP49" s="75"/>
      <c r="BQ49" s="75"/>
      <c r="BR49" s="75"/>
      <c r="BS49" s="75"/>
      <c r="BT49" s="75"/>
      <c r="BU49" s="75"/>
      <c r="BV49" s="75"/>
      <c r="BW49" s="75"/>
      <c r="BX49" s="75"/>
      <c r="BY49" s="75"/>
      <c r="BZ49" s="75"/>
      <c r="CA49" s="75"/>
      <c r="CB49" s="75"/>
      <c r="CC49" s="75"/>
      <c r="CD49" s="75"/>
      <c r="CF49" s="75">
        <f>SUM(CF50:CF51)</f>
        <v>0.5396822382761155</v>
      </c>
      <c r="CG49" s="75">
        <f t="shared" ref="CG49:DS49" si="13">SUM(CG50:CG51)</f>
        <v>1.8968799359054149</v>
      </c>
      <c r="CH49" s="75">
        <f t="shared" si="13"/>
        <v>2.7407897163169812</v>
      </c>
      <c r="CI49" s="75">
        <f t="shared" si="13"/>
        <v>2.7883731941770149</v>
      </c>
      <c r="CJ49" s="75">
        <f t="shared" si="13"/>
        <v>2.7881554474419286</v>
      </c>
      <c r="CK49" s="75">
        <f t="shared" si="13"/>
        <v>2.7476587856486052</v>
      </c>
      <c r="CL49" s="75">
        <f t="shared" si="13"/>
        <v>2.7076241130082046</v>
      </c>
      <c r="CM49" s="75">
        <f t="shared" si="13"/>
        <v>2.665790151215921</v>
      </c>
      <c r="CN49" s="75">
        <f t="shared" si="13"/>
        <v>2.6244410757040373</v>
      </c>
      <c r="CO49" s="75">
        <f t="shared" si="13"/>
        <v>2.5843809921772167</v>
      </c>
      <c r="CP49" s="75">
        <f t="shared" si="13"/>
        <v>2.5459208343254494</v>
      </c>
      <c r="CQ49" s="75">
        <f t="shared" si="13"/>
        <v>2.5087630344204928</v>
      </c>
      <c r="CR49" s="75">
        <f t="shared" si="13"/>
        <v>2.4725232130490182</v>
      </c>
      <c r="CS49" s="75">
        <f t="shared" si="13"/>
        <v>2.4545810891541406</v>
      </c>
      <c r="CT49" s="75">
        <f t="shared" si="13"/>
        <v>2.4545810891541406</v>
      </c>
      <c r="CU49" s="75">
        <f t="shared" si="13"/>
        <v>2.4545810891541406</v>
      </c>
      <c r="CV49" s="75">
        <f t="shared" si="13"/>
        <v>2.4545810891541406</v>
      </c>
      <c r="CW49" s="75">
        <f t="shared" si="13"/>
        <v>2.4545810891541406</v>
      </c>
      <c r="CX49" s="75">
        <f t="shared" si="13"/>
        <v>2.4545810891541406</v>
      </c>
      <c r="CY49" s="75">
        <f t="shared" si="13"/>
        <v>2.4545810891541406</v>
      </c>
      <c r="CZ49" s="75">
        <f t="shared" si="13"/>
        <v>2.4545810891541406</v>
      </c>
      <c r="DA49" s="75">
        <f t="shared" si="13"/>
        <v>2.4545810891541406</v>
      </c>
      <c r="DB49" s="75">
        <f t="shared" si="13"/>
        <v>2.4545810891541406</v>
      </c>
      <c r="DC49" s="75">
        <f t="shared" si="13"/>
        <v>2.4545810891541406</v>
      </c>
      <c r="DD49" s="75">
        <f t="shared" si="13"/>
        <v>2.4545810891541406</v>
      </c>
      <c r="DE49" s="75">
        <f t="shared" si="13"/>
        <v>2.4545810891541406</v>
      </c>
      <c r="DF49" s="75">
        <f t="shared" si="13"/>
        <v>2.4545810891541406</v>
      </c>
      <c r="DG49" s="75">
        <f t="shared" si="13"/>
        <v>2.4545810891541406</v>
      </c>
      <c r="DH49" s="75">
        <f t="shared" si="13"/>
        <v>2.4545810891541406</v>
      </c>
      <c r="DI49" s="75">
        <f t="shared" si="13"/>
        <v>2.4545810891541406</v>
      </c>
      <c r="DJ49" s="75">
        <f t="shared" si="13"/>
        <v>2.4545810891541406</v>
      </c>
      <c r="DK49" s="75">
        <f t="shared" si="13"/>
        <v>2.4545810891541406</v>
      </c>
      <c r="DL49" s="75">
        <f t="shared" si="13"/>
        <v>2.4545810891541406</v>
      </c>
      <c r="DM49" s="75">
        <f t="shared" si="13"/>
        <v>2.4545810891541406</v>
      </c>
      <c r="DN49" s="75">
        <f t="shared" si="13"/>
        <v>2.4545810891541406</v>
      </c>
      <c r="DO49" s="75">
        <f t="shared" si="13"/>
        <v>2.4545810891541406</v>
      </c>
      <c r="DP49" s="75">
        <f t="shared" si="13"/>
        <v>2.4545810891541406</v>
      </c>
      <c r="DQ49" s="75">
        <f t="shared" si="13"/>
        <v>2.4545810891541406</v>
      </c>
      <c r="DR49" s="75">
        <f t="shared" si="13"/>
        <v>2.4545810891541406</v>
      </c>
      <c r="DS49" s="75">
        <f t="shared" si="13"/>
        <v>2.4545810891541406</v>
      </c>
    </row>
    <row r="50" spans="1:123" ht="16.5">
      <c r="A50" s="54" t="str">
        <f>存量业务到期结构!B49</f>
        <v>卖出回购债券</v>
      </c>
      <c r="B50" s="92">
        <f>基本优化结果!C49</f>
        <v>460.83471765327999</v>
      </c>
      <c r="C50" s="92">
        <f>基本优化结果!D49</f>
        <v>65.058241529598405</v>
      </c>
      <c r="D50" s="92">
        <f>基本优化结果!E49</f>
        <v>15.7777887754863</v>
      </c>
      <c r="E50" s="92">
        <f>基本优化结果!F49</f>
        <v>16.251122438750901</v>
      </c>
      <c r="F50" s="92">
        <f>基本优化结果!G49</f>
        <v>-16.7386561119135</v>
      </c>
      <c r="G50" s="92">
        <f>基本优化结果!H49</f>
        <v>-16.236496428556102</v>
      </c>
      <c r="H50" s="92">
        <f>基本优化结果!I49</f>
        <v>-15.7494015356994</v>
      </c>
      <c r="I50" s="92">
        <f>基本优化结果!J49</f>
        <v>-15.2769194896284</v>
      </c>
      <c r="J50" s="92">
        <f>基本优化结果!K49</f>
        <v>-14.818611904939498</v>
      </c>
      <c r="K50" s="92">
        <f>基本优化结果!L49</f>
        <v>-14.3740535477914</v>
      </c>
      <c r="L50" s="92">
        <f>基本优化结果!M49</f>
        <v>-13.9428319413576</v>
      </c>
      <c r="M50" s="92">
        <f>基本优化结果!N49</f>
        <v>-13.524546983116901</v>
      </c>
      <c r="N50" s="92">
        <f>基本优化结果!O49</f>
        <v>-13.118810573623399</v>
      </c>
      <c r="O50" s="92">
        <f>基本优化结果!P49</f>
        <v>0</v>
      </c>
      <c r="P50" s="92">
        <f>基本优化结果!Q49</f>
        <v>0</v>
      </c>
      <c r="Q50" s="92">
        <f>基本优化结果!R49</f>
        <v>0</v>
      </c>
      <c r="R50" s="92">
        <f>基本优化结果!S49</f>
        <v>0</v>
      </c>
      <c r="S50" s="92">
        <f>基本优化结果!T49</f>
        <v>0</v>
      </c>
      <c r="T50" s="92">
        <f>基本优化结果!U49</f>
        <v>0</v>
      </c>
      <c r="U50" s="92">
        <f>基本优化结果!V49</f>
        <v>0</v>
      </c>
      <c r="V50" s="92">
        <f>基本优化结果!W49</f>
        <v>0</v>
      </c>
      <c r="W50" s="92">
        <f>基本优化结果!X49</f>
        <v>0</v>
      </c>
      <c r="X50" s="92">
        <f>基本优化结果!Y49</f>
        <v>0</v>
      </c>
      <c r="Y50" s="92">
        <f>基本优化结果!Z49</f>
        <v>0</v>
      </c>
      <c r="Z50" s="92">
        <f>基本优化结果!AA49</f>
        <v>0</v>
      </c>
      <c r="AA50" s="92">
        <f>基本优化结果!AB49</f>
        <v>0</v>
      </c>
      <c r="AB50" s="92">
        <f>基本优化结果!AC49</f>
        <v>0</v>
      </c>
      <c r="AC50" s="92">
        <f>基本优化结果!AD49</f>
        <v>0</v>
      </c>
      <c r="AD50" s="92">
        <f>基本优化结果!AE49</f>
        <v>0</v>
      </c>
      <c r="AE50" s="92">
        <f>基本优化结果!AF49</f>
        <v>0</v>
      </c>
      <c r="AF50" s="92">
        <f>基本优化结果!AG49</f>
        <v>0</v>
      </c>
      <c r="AG50" s="92">
        <f>基本优化结果!AH49</f>
        <v>0</v>
      </c>
      <c r="AH50" s="92">
        <f>基本优化结果!AI49</f>
        <v>0</v>
      </c>
      <c r="AI50" s="92">
        <f>基本优化结果!AJ49</f>
        <v>0</v>
      </c>
      <c r="AJ50" s="92">
        <f>基本优化结果!AK49</f>
        <v>0</v>
      </c>
      <c r="AK50" s="92">
        <f>基本优化结果!AL49</f>
        <v>0</v>
      </c>
      <c r="AL50" s="92">
        <f>基本优化结果!AM49</f>
        <v>0</v>
      </c>
      <c r="AM50" s="92">
        <f>基本优化结果!AN49</f>
        <v>0</v>
      </c>
      <c r="AN50" s="92">
        <f>基本优化结果!AO49</f>
        <v>0</v>
      </c>
      <c r="AO50" s="92">
        <f>基本优化结果!AP49</f>
        <v>0</v>
      </c>
      <c r="AQ50" s="92">
        <f>新业务利率假设!C49</f>
        <v>2.3809499999999999</v>
      </c>
      <c r="AR50" s="92">
        <f>新业务利率假设!D49</f>
        <v>2.50745</v>
      </c>
      <c r="AS50" s="92">
        <f>新业务利率假设!E49</f>
        <v>2.5544500000000001</v>
      </c>
      <c r="AT50" s="92">
        <f>新业务利率假设!F49</f>
        <v>2.5062000000000002</v>
      </c>
      <c r="AU50" s="92">
        <f>新业务利率假设!G49</f>
        <v>2.4614000000000003</v>
      </c>
      <c r="AV50" s="92">
        <f>新业务利率假设!H49</f>
        <v>2.4827000000000004</v>
      </c>
      <c r="AW50" s="92">
        <f>新业务利率假设!I49</f>
        <v>2.5520500000000004</v>
      </c>
      <c r="AX50" s="92">
        <f>新业务利率假设!J49</f>
        <v>2.6255000000000006</v>
      </c>
      <c r="AY50" s="92">
        <f>新业务利率假设!K49</f>
        <v>2.6406000000000001</v>
      </c>
      <c r="AZ50" s="92">
        <f>新业务利率假设!L49</f>
        <v>2.5821499999999995</v>
      </c>
      <c r="BA50" s="92">
        <f>新业务利率假设!M49</f>
        <v>2.5382000000000002</v>
      </c>
      <c r="BB50" s="92">
        <f>新业务利率假设!N49</f>
        <v>2.5205500000000005</v>
      </c>
      <c r="BC50" s="92">
        <f>新业务利率假设!O49</f>
        <v>2.5371999999999999</v>
      </c>
      <c r="BD50" s="92">
        <f>新业务利率假设!P49</f>
        <v>0</v>
      </c>
      <c r="BE50" s="92">
        <f>新业务利率假设!Q49</f>
        <v>0</v>
      </c>
      <c r="BF50" s="92">
        <f>新业务利率假设!R49</f>
        <v>0</v>
      </c>
      <c r="BG50" s="92">
        <f>新业务利率假设!S49</f>
        <v>0</v>
      </c>
      <c r="BH50" s="92">
        <f>新业务利率假设!T49</f>
        <v>0</v>
      </c>
      <c r="BI50" s="92">
        <f>新业务利率假设!U49</f>
        <v>0</v>
      </c>
      <c r="BJ50" s="92">
        <f>新业务利率假设!V49</f>
        <v>0</v>
      </c>
      <c r="BK50" s="92">
        <f>新业务利率假设!W49</f>
        <v>0</v>
      </c>
      <c r="BL50" s="92">
        <f>新业务利率假设!X49</f>
        <v>0</v>
      </c>
      <c r="BM50" s="92">
        <f>新业务利率假设!Y49</f>
        <v>0</v>
      </c>
      <c r="BN50" s="92">
        <f>新业务利率假设!Z49</f>
        <v>0</v>
      </c>
      <c r="BO50" s="92">
        <f>新业务利率假设!AA49</f>
        <v>0</v>
      </c>
      <c r="BP50" s="92">
        <f>新业务利率假设!AB49</f>
        <v>0</v>
      </c>
      <c r="BQ50" s="92">
        <f>新业务利率假设!AC49</f>
        <v>0</v>
      </c>
      <c r="BR50" s="92">
        <f>新业务利率假设!AD49</f>
        <v>0</v>
      </c>
      <c r="BS50" s="92">
        <f>新业务利率假设!AE49</f>
        <v>0</v>
      </c>
      <c r="BT50" s="92">
        <f>新业务利率假设!AF49</f>
        <v>0</v>
      </c>
      <c r="BU50" s="92">
        <f>新业务利率假设!AG49</f>
        <v>0</v>
      </c>
      <c r="BV50" s="92">
        <f>新业务利率假设!AH49</f>
        <v>0</v>
      </c>
      <c r="BW50" s="92">
        <f>新业务利率假设!AI49</f>
        <v>0</v>
      </c>
      <c r="BX50" s="92">
        <f>新业务利率假设!AJ49</f>
        <v>0</v>
      </c>
      <c r="BY50" s="92">
        <f>新业务利率假设!AK49</f>
        <v>0</v>
      </c>
      <c r="BZ50" s="92">
        <f>新业务利率假设!AL49</f>
        <v>0</v>
      </c>
      <c r="CA50" s="92">
        <f>新业务利率假设!AM49</f>
        <v>0</v>
      </c>
      <c r="CB50" s="92">
        <f>新业务利率假设!AN49</f>
        <v>0</v>
      </c>
      <c r="CC50" s="92">
        <f>新业务利率假设!AO49</f>
        <v>0</v>
      </c>
      <c r="CD50" s="92">
        <f>新业务利率假设!AP49</f>
        <v>0</v>
      </c>
      <c r="CF50" s="92">
        <f>B50*AQ50/100/12*0.5</f>
        <v>0.45717684208190712</v>
      </c>
      <c r="CG50" s="92">
        <f>C50*AR50/100/12*0.5+SUMPRODUCT($B50:B50,$AQ50:AQ50)/100/12</f>
        <v>0.98232463738189402</v>
      </c>
      <c r="CH50" s="92">
        <f>D50*AS50/100/12*0.5+SUMPRODUCT($B50:C50,$AQ50:AR50)/100/12</f>
        <v>1.0670887458239493</v>
      </c>
      <c r="CI50" s="92">
        <f>E50*AT50/100/12*0.5+SUMPRODUCT($B50:D50,$AQ50:AS50)/100/12</f>
        <v>1.1008521356545902</v>
      </c>
      <c r="CJ50" s="92">
        <f>F50*AU50/100/12*0.5+SUMPRODUCT($B50:E50,$AQ50:AT50)/100/12</f>
        <v>1.1006554835304794</v>
      </c>
      <c r="CK50" s="92">
        <f>G50*AV50/100/12*0.5+SUMPRODUCT($B50:F50,$AQ50:AU50)/100/12</f>
        <v>1.066692617765046</v>
      </c>
      <c r="CL50" s="92">
        <f>H50*AW50/100/12*0.5+SUMPRODUCT($B50:G50,$AQ50:AV50)/100/12</f>
        <v>1.0331494469848967</v>
      </c>
      <c r="CM50" s="92">
        <f>I50*AX50/100/12*0.5+SUMPRODUCT($B50:H50,$AQ50:AW50)/100/12</f>
        <v>0.99968994185606286</v>
      </c>
      <c r="CN50" s="92">
        <f>J50*AY50/100/12*0.5+SUMPRODUCT($B50:I50,$AQ50:AX50)/100/12</f>
        <v>0.9666734507243121</v>
      </c>
      <c r="CO50" s="92">
        <f>K50*AZ50/100/12*0.5+SUMPRODUCT($B50:J50,$AQ50:AY50)/100/12</f>
        <v>0.9349042886557235</v>
      </c>
      <c r="CP50" s="92">
        <f>L50*BA50/100/12*0.5+SUMPRODUCT($B50:K50,$AQ50:AZ50)/100/12</f>
        <v>0.90469359765489699</v>
      </c>
      <c r="CQ50" s="92">
        <f>M50*BB50/100/12*0.5+SUMPRODUCT($B50:L50,$AQ50:BA50)/100/12</f>
        <v>0.87574401726662643</v>
      </c>
      <c r="CR50" s="92">
        <f>N50*BC50/100/12*0.5+SUMPRODUCT($B50:M50,$AQ50:BB50)/100/12</f>
        <v>0.84767137431425454</v>
      </c>
      <c r="CS50" s="92">
        <f>O50*BD50/100/12*0.5+SUMPRODUCT($B50:N50,$AQ50:BC50)/100/12</f>
        <v>0.83380260506950565</v>
      </c>
      <c r="CT50" s="92">
        <f>P50*BE50/100/12*0.5+SUMPRODUCT($B50:O50,$AQ50:BD50)/100/12</f>
        <v>0.83380260506950565</v>
      </c>
      <c r="CU50" s="92">
        <f>Q50*BF50/100/12*0.5+SUMPRODUCT($B50:P50,$AQ50:BE50)/100/12</f>
        <v>0.83380260506950565</v>
      </c>
      <c r="CV50" s="92">
        <f>R50*BG50/100/12*0.5+SUMPRODUCT($B50:Q50,$AQ50:BF50)/100/12</f>
        <v>0.83380260506950565</v>
      </c>
      <c r="CW50" s="92">
        <f>S50*BH50/100/12*0.5+SUMPRODUCT($B50:R50,$AQ50:BG50)/100/12</f>
        <v>0.83380260506950565</v>
      </c>
      <c r="CX50" s="92">
        <f>T50*BI50/100/12*0.5+SUMPRODUCT($B50:S50,$AQ50:BH50)/100/12</f>
        <v>0.83380260506950565</v>
      </c>
      <c r="CY50" s="92">
        <f>U50*BJ50/100/12*0.5+SUMPRODUCT($B50:T50,$AQ50:BI50)/100/12</f>
        <v>0.83380260506950565</v>
      </c>
      <c r="CZ50" s="92">
        <f>V50*BK50/100/12*0.5+SUMPRODUCT($B50:U50,$AQ50:BJ50)/100/12</f>
        <v>0.83380260506950565</v>
      </c>
      <c r="DA50" s="92">
        <f>W50*BL50/100/12*0.5+SUMPRODUCT($B50:V50,$AQ50:BK50)/100/12</f>
        <v>0.83380260506950565</v>
      </c>
      <c r="DB50" s="92">
        <f>X50*BM50/100/12*0.5+SUMPRODUCT($B50:W50,$AQ50:BL50)/100/12</f>
        <v>0.83380260506950565</v>
      </c>
      <c r="DC50" s="92">
        <f>Y50*BN50/100/12*0.5+SUMPRODUCT($B50:X50,$AQ50:BM50)/100/12</f>
        <v>0.83380260506950565</v>
      </c>
      <c r="DD50" s="92">
        <f>Z50*BO50/100/12*0.5+SUMPRODUCT($B50:Y50,$AQ50:BN50)/100/12</f>
        <v>0.83380260506950565</v>
      </c>
      <c r="DE50" s="92">
        <f>AA50*BP50/100/12*0.5+SUMPRODUCT($B50:Z50,$AQ50:BO50)/100/12</f>
        <v>0.83380260506950565</v>
      </c>
      <c r="DF50" s="92">
        <f>AB50*BQ50/100/12*0.5+SUMPRODUCT($B50:AA50,$AQ50:BP50)/100/12</f>
        <v>0.83380260506950565</v>
      </c>
      <c r="DG50" s="92">
        <f>AC50*BR50/100/12*0.5+SUMPRODUCT($B50:AB50,$AQ50:BQ50)/100/12</f>
        <v>0.83380260506950565</v>
      </c>
      <c r="DH50" s="92">
        <f>AD50*BS50/100/12*0.5+SUMPRODUCT($B50:AC50,$AQ50:BR50)/100/12</f>
        <v>0.83380260506950565</v>
      </c>
      <c r="DI50" s="92">
        <f>AE50*BT50/100/12*0.5+SUMPRODUCT($B50:AD50,$AQ50:BS50)/100/12</f>
        <v>0.83380260506950565</v>
      </c>
      <c r="DJ50" s="92">
        <f>AF50*BU50/100/12*0.5+SUMPRODUCT($B50:AE50,$AQ50:BT50)/100/12</f>
        <v>0.83380260506950565</v>
      </c>
      <c r="DK50" s="92">
        <f>AG50*BV50/100/12*0.5+SUMPRODUCT($B50:AF50,$AQ50:BU50)/100/12</f>
        <v>0.83380260506950565</v>
      </c>
      <c r="DL50" s="92">
        <f>AH50*BW50/100/12*0.5+SUMPRODUCT($B50:AG50,$AQ50:BV50)/100/12</f>
        <v>0.83380260506950565</v>
      </c>
      <c r="DM50" s="92">
        <f>AI50*BX50/100/12*0.5+SUMPRODUCT($B50:AH50,$AQ50:BW50)/100/12</f>
        <v>0.83380260506950565</v>
      </c>
      <c r="DN50" s="92">
        <f>AJ50*BY50/100/12*0.5+SUMPRODUCT($B50:AI50,$AQ50:BX50)/100/12</f>
        <v>0.83380260506950565</v>
      </c>
      <c r="DO50" s="92">
        <f>AK50*BZ50/100/12*0.5+SUMPRODUCT($B50:AJ50,$AQ50:BY50)/100/12</f>
        <v>0.83380260506950565</v>
      </c>
      <c r="DP50" s="92">
        <f>AL50*CA50/100/12*0.5+SUMPRODUCT($B50:AK50,$AQ50:BZ50)/100/12</f>
        <v>0.83380260506950565</v>
      </c>
      <c r="DQ50" s="92">
        <f>AM50*CB50/100/12*0.5+SUMPRODUCT($B50:AL50,$AQ50:CA50)/100/12</f>
        <v>0.83380260506950565</v>
      </c>
      <c r="DR50" s="92">
        <f>AN50*CC50/100/12*0.5+SUMPRODUCT($B50:AM50,$AQ50:CB50)/100/12</f>
        <v>0.83380260506950565</v>
      </c>
      <c r="DS50" s="92">
        <f>AO50*CD50/100/12*0.5+SUMPRODUCT($B50:AN50,$AQ50:CC50)/100/12</f>
        <v>0.83380260506950565</v>
      </c>
    </row>
    <row r="51" spans="1:123" ht="16.5">
      <c r="A51" s="54" t="str">
        <f>存量业务到期结构!B50</f>
        <v>卖出回购票据</v>
      </c>
      <c r="B51" s="92">
        <f>基本优化结果!C50</f>
        <v>79.205180346440002</v>
      </c>
      <c r="C51" s="92">
        <f>基本优化结果!D50</f>
        <v>719.5627258897</v>
      </c>
      <c r="D51" s="92">
        <f>基本优化结果!E50</f>
        <v>9.2171192010306999</v>
      </c>
      <c r="E51" s="92">
        <f>基本优化结果!F50</f>
        <v>4.0501653071858499</v>
      </c>
      <c r="F51" s="92">
        <f>基本优化结果!G50</f>
        <v>-4.0704161337217801</v>
      </c>
      <c r="G51" s="92">
        <f>基本优化结果!H50</f>
        <v>-2.2020280530531702</v>
      </c>
      <c r="H51" s="92">
        <f>基本优化结果!I50</f>
        <v>-4.0298137327879102</v>
      </c>
      <c r="I51" s="92">
        <f>基本优化结果!J50</f>
        <v>-4.0096646641239699</v>
      </c>
      <c r="J51" s="92">
        <f>基本优化结果!K50</f>
        <v>-3.9896163408033498</v>
      </c>
      <c r="K51" s="92">
        <f>基本优化结果!L50</f>
        <v>-3.96966825909933</v>
      </c>
      <c r="L51" s="92">
        <f>基本优化结果!M50</f>
        <v>-3.94981991780383</v>
      </c>
      <c r="M51" s="92">
        <f>基本优化结果!N50</f>
        <v>-3.9300708182148201</v>
      </c>
      <c r="N51" s="92">
        <f>基本优化结果!O50</f>
        <v>-3.9104204641237401</v>
      </c>
      <c r="O51" s="92">
        <f>基本优化结果!P50</f>
        <v>0</v>
      </c>
      <c r="P51" s="92">
        <f>基本优化结果!Q50</f>
        <v>0</v>
      </c>
      <c r="Q51" s="92">
        <f>基本优化结果!R50</f>
        <v>0</v>
      </c>
      <c r="R51" s="92">
        <f>基本优化结果!S50</f>
        <v>0</v>
      </c>
      <c r="S51" s="92">
        <f>基本优化结果!T50</f>
        <v>0</v>
      </c>
      <c r="T51" s="92">
        <f>基本优化结果!U50</f>
        <v>0</v>
      </c>
      <c r="U51" s="92">
        <f>基本优化结果!V50</f>
        <v>0</v>
      </c>
      <c r="V51" s="92">
        <f>基本优化结果!W50</f>
        <v>0</v>
      </c>
      <c r="W51" s="92">
        <f>基本优化结果!X50</f>
        <v>0</v>
      </c>
      <c r="X51" s="92">
        <f>基本优化结果!Y50</f>
        <v>0</v>
      </c>
      <c r="Y51" s="92">
        <f>基本优化结果!Z50</f>
        <v>0</v>
      </c>
      <c r="Z51" s="92">
        <f>基本优化结果!AA50</f>
        <v>0</v>
      </c>
      <c r="AA51" s="92">
        <f>基本优化结果!AB50</f>
        <v>0</v>
      </c>
      <c r="AB51" s="92">
        <f>基本优化结果!AC50</f>
        <v>0</v>
      </c>
      <c r="AC51" s="92">
        <f>基本优化结果!AD50</f>
        <v>0</v>
      </c>
      <c r="AD51" s="92">
        <f>基本优化结果!AE50</f>
        <v>0</v>
      </c>
      <c r="AE51" s="92">
        <f>基本优化结果!AF50</f>
        <v>0</v>
      </c>
      <c r="AF51" s="92">
        <f>基本优化结果!AG50</f>
        <v>0</v>
      </c>
      <c r="AG51" s="92">
        <f>基本优化结果!AH50</f>
        <v>0</v>
      </c>
      <c r="AH51" s="92">
        <f>基本优化结果!AI50</f>
        <v>0</v>
      </c>
      <c r="AI51" s="92">
        <f>基本优化结果!AJ50</f>
        <v>0</v>
      </c>
      <c r="AJ51" s="92">
        <f>基本优化结果!AK50</f>
        <v>0</v>
      </c>
      <c r="AK51" s="92">
        <f>基本优化结果!AL50</f>
        <v>0</v>
      </c>
      <c r="AL51" s="92">
        <f>基本优化结果!AM50</f>
        <v>0</v>
      </c>
      <c r="AM51" s="92">
        <f>基本优化结果!AN50</f>
        <v>0</v>
      </c>
      <c r="AN51" s="92">
        <f>基本优化结果!AO50</f>
        <v>0</v>
      </c>
      <c r="AO51" s="92">
        <f>基本优化结果!AP50</f>
        <v>0</v>
      </c>
      <c r="AQ51" s="92">
        <f>新业务利率假设!C50</f>
        <v>2.5</v>
      </c>
      <c r="AR51" s="92">
        <f>新业务利率假设!D50</f>
        <v>2.5</v>
      </c>
      <c r="AS51" s="92">
        <f>新业务利率假设!E50</f>
        <v>2.5</v>
      </c>
      <c r="AT51" s="92">
        <f>新业务利率假设!F50</f>
        <v>2.5</v>
      </c>
      <c r="AU51" s="92">
        <f>新业务利率假设!G50</f>
        <v>2.5</v>
      </c>
      <c r="AV51" s="92">
        <f>新业务利率假设!H50</f>
        <v>2.5</v>
      </c>
      <c r="AW51" s="92">
        <f>新业务利率假设!I50</f>
        <v>2.5</v>
      </c>
      <c r="AX51" s="92">
        <f>新业务利率假设!J50</f>
        <v>2.5</v>
      </c>
      <c r="AY51" s="92">
        <f>新业务利率假设!K50</f>
        <v>2.5</v>
      </c>
      <c r="AZ51" s="92">
        <f>新业务利率假设!L50</f>
        <v>2.5</v>
      </c>
      <c r="BA51" s="92">
        <f>新业务利率假设!M50</f>
        <v>2.5</v>
      </c>
      <c r="BB51" s="92">
        <f>新业务利率假设!N50</f>
        <v>2.5</v>
      </c>
      <c r="BC51" s="92">
        <f>新业务利率假设!O50</f>
        <v>2.5</v>
      </c>
      <c r="BD51" s="92">
        <f>新业务利率假设!P50</f>
        <v>0</v>
      </c>
      <c r="BE51" s="92">
        <f>新业务利率假设!Q50</f>
        <v>0</v>
      </c>
      <c r="BF51" s="92">
        <f>新业务利率假设!R50</f>
        <v>0</v>
      </c>
      <c r="BG51" s="92">
        <f>新业务利率假设!S50</f>
        <v>0</v>
      </c>
      <c r="BH51" s="92">
        <f>新业务利率假设!T50</f>
        <v>0</v>
      </c>
      <c r="BI51" s="92">
        <f>新业务利率假设!U50</f>
        <v>0</v>
      </c>
      <c r="BJ51" s="92">
        <f>新业务利率假设!V50</f>
        <v>0</v>
      </c>
      <c r="BK51" s="92">
        <f>新业务利率假设!W50</f>
        <v>0</v>
      </c>
      <c r="BL51" s="92">
        <f>新业务利率假设!X50</f>
        <v>0</v>
      </c>
      <c r="BM51" s="92">
        <f>新业务利率假设!Y50</f>
        <v>0</v>
      </c>
      <c r="BN51" s="92">
        <f>新业务利率假设!Z50</f>
        <v>0</v>
      </c>
      <c r="BO51" s="92">
        <f>新业务利率假设!AA50</f>
        <v>0</v>
      </c>
      <c r="BP51" s="92">
        <f>新业务利率假设!AB50</f>
        <v>0</v>
      </c>
      <c r="BQ51" s="92">
        <f>新业务利率假设!AC50</f>
        <v>0</v>
      </c>
      <c r="BR51" s="92">
        <f>新业务利率假设!AD50</f>
        <v>0</v>
      </c>
      <c r="BS51" s="92">
        <f>新业务利率假设!AE50</f>
        <v>0</v>
      </c>
      <c r="BT51" s="92">
        <f>新业务利率假设!AF50</f>
        <v>0</v>
      </c>
      <c r="BU51" s="92">
        <f>新业务利率假设!AG50</f>
        <v>0</v>
      </c>
      <c r="BV51" s="92">
        <f>新业务利率假设!AH50</f>
        <v>0</v>
      </c>
      <c r="BW51" s="92">
        <f>新业务利率假设!AI50</f>
        <v>0</v>
      </c>
      <c r="BX51" s="92">
        <f>新业务利率假设!AJ50</f>
        <v>0</v>
      </c>
      <c r="BY51" s="92">
        <f>新业务利率假设!AK50</f>
        <v>0</v>
      </c>
      <c r="BZ51" s="92">
        <f>新业务利率假设!AL50</f>
        <v>0</v>
      </c>
      <c r="CA51" s="92">
        <f>新业务利率假设!AM50</f>
        <v>0</v>
      </c>
      <c r="CB51" s="92">
        <f>新业务利率假设!AN50</f>
        <v>0</v>
      </c>
      <c r="CC51" s="92">
        <f>新业务利率假设!AO50</f>
        <v>0</v>
      </c>
      <c r="CD51" s="92">
        <f>新业务利率假设!AP50</f>
        <v>0</v>
      </c>
      <c r="CF51" s="92">
        <f>B51*AQ51/100/12*0.5</f>
        <v>8.2505396194208339E-2</v>
      </c>
      <c r="CG51" s="92">
        <f>C51*AR51/100/12*0.5+SUMPRODUCT($B51:B51,$AQ51:AQ51)/100/12</f>
        <v>0.91455529852352091</v>
      </c>
      <c r="CH51" s="92">
        <f>D51*AS51/100/12*0.5+SUMPRODUCT($B51:C51,$AQ51:AR51)/100/12</f>
        <v>1.6737009704930321</v>
      </c>
      <c r="CI51" s="92">
        <f>E51*AT51/100/12*0.5+SUMPRODUCT($B51:D51,$AQ51:AS51)/100/12</f>
        <v>1.6875210585224245</v>
      </c>
      <c r="CJ51" s="92">
        <f>F51*AU51/100/12*0.5+SUMPRODUCT($B51:E51,$AQ51:AT51)/100/12</f>
        <v>1.6874999639114494</v>
      </c>
      <c r="CK51" s="92">
        <f>G51*AV51/100/12*0.5+SUMPRODUCT($B51:F51,$AQ51:AU51)/100/12</f>
        <v>1.680966167883559</v>
      </c>
      <c r="CL51" s="92">
        <f>H51*AW51/100/12*0.5+SUMPRODUCT($B51:G51,$AQ51:AV51)/100/12</f>
        <v>1.6744746660233079</v>
      </c>
      <c r="CM51" s="92">
        <f>I51*AX51/100/12*0.5+SUMPRODUCT($B51:H51,$AQ51:AW51)/100/12</f>
        <v>1.666100209359858</v>
      </c>
      <c r="CN51" s="92">
        <f>J51*AY51/100/12*0.5+SUMPRODUCT($B51:I51,$AQ51:AX51)/100/12</f>
        <v>1.6577676249797253</v>
      </c>
      <c r="CO51" s="92">
        <f>K51*AZ51/100/12*0.5+SUMPRODUCT($B51:J51,$AQ51:AY51)/100/12</f>
        <v>1.6494767035214932</v>
      </c>
      <c r="CP51" s="92">
        <f>L51*BA51/100/12*0.5+SUMPRODUCT($B51:K51,$AQ51:AZ51)/100/12</f>
        <v>1.6412272366705525</v>
      </c>
      <c r="CQ51" s="92">
        <f>M51*BB51/100/12*0.5+SUMPRODUCT($B51:L51,$AQ51:BA51)/100/12</f>
        <v>1.6330190171538663</v>
      </c>
      <c r="CR51" s="92">
        <f>N51*BC51/100/12*0.5+SUMPRODUCT($B51:M51,$AQ51:BB51)/100/12</f>
        <v>1.6248518387347639</v>
      </c>
      <c r="CS51" s="92">
        <f>O51*BD51/100/12*0.5+SUMPRODUCT($B51:N51,$AQ51:BC51)/100/12</f>
        <v>1.6207784840846349</v>
      </c>
      <c r="CT51" s="92">
        <f>P51*BE51/100/12*0.5+SUMPRODUCT($B51:O51,$AQ51:BD51)/100/12</f>
        <v>1.6207784840846349</v>
      </c>
      <c r="CU51" s="92">
        <f>Q51*BF51/100/12*0.5+SUMPRODUCT($B51:P51,$AQ51:BE51)/100/12</f>
        <v>1.6207784840846349</v>
      </c>
      <c r="CV51" s="92">
        <f>R51*BG51/100/12*0.5+SUMPRODUCT($B51:Q51,$AQ51:BF51)/100/12</f>
        <v>1.6207784840846349</v>
      </c>
      <c r="CW51" s="92">
        <f>S51*BH51/100/12*0.5+SUMPRODUCT($B51:R51,$AQ51:BG51)/100/12</f>
        <v>1.6207784840846349</v>
      </c>
      <c r="CX51" s="92">
        <f>T51*BI51/100/12*0.5+SUMPRODUCT($B51:S51,$AQ51:BH51)/100/12</f>
        <v>1.6207784840846349</v>
      </c>
      <c r="CY51" s="92">
        <f>U51*BJ51/100/12*0.5+SUMPRODUCT($B51:T51,$AQ51:BI51)/100/12</f>
        <v>1.6207784840846349</v>
      </c>
      <c r="CZ51" s="92">
        <f>V51*BK51/100/12*0.5+SUMPRODUCT($B51:U51,$AQ51:BJ51)/100/12</f>
        <v>1.6207784840846349</v>
      </c>
      <c r="DA51" s="92">
        <f>W51*BL51/100/12*0.5+SUMPRODUCT($B51:V51,$AQ51:BK51)/100/12</f>
        <v>1.6207784840846349</v>
      </c>
      <c r="DB51" s="92">
        <f>X51*BM51/100/12*0.5+SUMPRODUCT($B51:W51,$AQ51:BL51)/100/12</f>
        <v>1.6207784840846349</v>
      </c>
      <c r="DC51" s="92">
        <f>Y51*BN51/100/12*0.5+SUMPRODUCT($B51:X51,$AQ51:BM51)/100/12</f>
        <v>1.6207784840846349</v>
      </c>
      <c r="DD51" s="92">
        <f>Z51*BO51/100/12*0.5+SUMPRODUCT($B51:Y51,$AQ51:BN51)/100/12</f>
        <v>1.6207784840846349</v>
      </c>
      <c r="DE51" s="92">
        <f>AA51*BP51/100/12*0.5+SUMPRODUCT($B51:Z51,$AQ51:BO51)/100/12</f>
        <v>1.6207784840846349</v>
      </c>
      <c r="DF51" s="92">
        <f>AB51*BQ51/100/12*0.5+SUMPRODUCT($B51:AA51,$AQ51:BP51)/100/12</f>
        <v>1.6207784840846349</v>
      </c>
      <c r="DG51" s="92">
        <f>AC51*BR51/100/12*0.5+SUMPRODUCT($B51:AB51,$AQ51:BQ51)/100/12</f>
        <v>1.6207784840846349</v>
      </c>
      <c r="DH51" s="92">
        <f>AD51*BS51/100/12*0.5+SUMPRODUCT($B51:AC51,$AQ51:BR51)/100/12</f>
        <v>1.6207784840846349</v>
      </c>
      <c r="DI51" s="92">
        <f>AE51*BT51/100/12*0.5+SUMPRODUCT($B51:AD51,$AQ51:BS51)/100/12</f>
        <v>1.6207784840846349</v>
      </c>
      <c r="DJ51" s="92">
        <f>AF51*BU51/100/12*0.5+SUMPRODUCT($B51:AE51,$AQ51:BT51)/100/12</f>
        <v>1.6207784840846349</v>
      </c>
      <c r="DK51" s="92">
        <f>AG51*BV51/100/12*0.5+SUMPRODUCT($B51:AF51,$AQ51:BU51)/100/12</f>
        <v>1.6207784840846349</v>
      </c>
      <c r="DL51" s="92">
        <f>AH51*BW51/100/12*0.5+SUMPRODUCT($B51:AG51,$AQ51:BV51)/100/12</f>
        <v>1.6207784840846349</v>
      </c>
      <c r="DM51" s="92">
        <f>AI51*BX51/100/12*0.5+SUMPRODUCT($B51:AH51,$AQ51:BW51)/100/12</f>
        <v>1.6207784840846349</v>
      </c>
      <c r="DN51" s="92">
        <f>AJ51*BY51/100/12*0.5+SUMPRODUCT($B51:AI51,$AQ51:BX51)/100/12</f>
        <v>1.6207784840846349</v>
      </c>
      <c r="DO51" s="92">
        <f>AK51*BZ51/100/12*0.5+SUMPRODUCT($B51:AJ51,$AQ51:BY51)/100/12</f>
        <v>1.6207784840846349</v>
      </c>
      <c r="DP51" s="92">
        <f>AL51*CA51/100/12*0.5+SUMPRODUCT($B51:AK51,$AQ51:BZ51)/100/12</f>
        <v>1.6207784840846349</v>
      </c>
      <c r="DQ51" s="92">
        <f>AM51*CB51/100/12*0.5+SUMPRODUCT($B51:AL51,$AQ51:CA51)/100/12</f>
        <v>1.6207784840846349</v>
      </c>
      <c r="DR51" s="92">
        <f>AN51*CC51/100/12*0.5+SUMPRODUCT($B51:AM51,$AQ51:CB51)/100/12</f>
        <v>1.6207784840846349</v>
      </c>
      <c r="DS51" s="92">
        <f>AO51*CD51/100/12*0.5+SUMPRODUCT($B51:AN51,$AQ51:CC51)/100/12</f>
        <v>1.6207784840846349</v>
      </c>
    </row>
    <row r="52" spans="1:123" ht="15">
      <c r="A52" s="15" t="str">
        <f>存量业务到期结构!B51</f>
        <v>应付债券</v>
      </c>
      <c r="B52" s="75"/>
      <c r="C52" s="75"/>
      <c r="D52" s="75"/>
      <c r="E52" s="75"/>
      <c r="F52" s="75"/>
      <c r="G52" s="75"/>
      <c r="H52" s="75"/>
      <c r="I52" s="75"/>
      <c r="J52" s="75"/>
      <c r="K52" s="75"/>
      <c r="L52" s="75"/>
      <c r="M52" s="75"/>
      <c r="N52" s="75"/>
      <c r="O52" s="75"/>
      <c r="P52" s="75"/>
      <c r="Q52" s="75"/>
      <c r="R52" s="75"/>
      <c r="S52" s="75"/>
      <c r="T52" s="75"/>
      <c r="U52" s="75"/>
      <c r="V52" s="75"/>
      <c r="W52" s="75"/>
      <c r="X52" s="75"/>
      <c r="Y52" s="75"/>
      <c r="Z52" s="75"/>
      <c r="AA52" s="75"/>
      <c r="AB52" s="75"/>
      <c r="AC52" s="75"/>
      <c r="AD52" s="75"/>
      <c r="AE52" s="75"/>
      <c r="AF52" s="75"/>
      <c r="AG52" s="75"/>
      <c r="AH52" s="75"/>
      <c r="AI52" s="75"/>
      <c r="AJ52" s="75"/>
      <c r="AK52" s="75"/>
      <c r="AL52" s="75"/>
      <c r="AM52" s="75"/>
      <c r="AN52" s="75"/>
      <c r="AO52" s="75"/>
      <c r="AQ52" s="75"/>
      <c r="AR52" s="75"/>
      <c r="AS52" s="75"/>
      <c r="AT52" s="75"/>
      <c r="AU52" s="75"/>
      <c r="AV52" s="75"/>
      <c r="AW52" s="75"/>
      <c r="AX52" s="75"/>
      <c r="AY52" s="75"/>
      <c r="AZ52" s="75"/>
      <c r="BA52" s="75"/>
      <c r="BB52" s="75"/>
      <c r="BC52" s="75"/>
      <c r="BD52" s="75"/>
      <c r="BE52" s="75"/>
      <c r="BF52" s="75"/>
      <c r="BG52" s="75"/>
      <c r="BH52" s="75"/>
      <c r="BI52" s="75"/>
      <c r="BJ52" s="75"/>
      <c r="BK52" s="75"/>
      <c r="BL52" s="75"/>
      <c r="BM52" s="75"/>
      <c r="BN52" s="75"/>
      <c r="BO52" s="75"/>
      <c r="BP52" s="75"/>
      <c r="BQ52" s="75"/>
      <c r="BR52" s="75"/>
      <c r="BS52" s="75"/>
      <c r="BT52" s="75"/>
      <c r="BU52" s="75"/>
      <c r="BV52" s="75"/>
      <c r="BW52" s="75"/>
      <c r="BX52" s="75"/>
      <c r="BY52" s="75"/>
      <c r="BZ52" s="75"/>
      <c r="CA52" s="75"/>
      <c r="CB52" s="75"/>
      <c r="CC52" s="75"/>
      <c r="CD52" s="75"/>
      <c r="CF52" s="75">
        <f>SUM(CF53:CF55)</f>
        <v>-9.9888391982913272E-2</v>
      </c>
      <c r="CG52" s="75">
        <f t="shared" ref="CG52:DS52" si="14">SUM(CG53:CG55)</f>
        <v>-8.1779503312732482E-2</v>
      </c>
      <c r="CH52" s="75">
        <f t="shared" si="14"/>
        <v>0.60966286659036151</v>
      </c>
      <c r="CI52" s="75">
        <f t="shared" si="14"/>
        <v>1.5252273086187271</v>
      </c>
      <c r="CJ52" s="75">
        <f t="shared" si="14"/>
        <v>2.6528231718853119</v>
      </c>
      <c r="CK52" s="75">
        <f t="shared" si="14"/>
        <v>3.8834977655991354</v>
      </c>
      <c r="CL52" s="75">
        <f t="shared" si="14"/>
        <v>4.7877476306911895</v>
      </c>
      <c r="CM52" s="75">
        <f t="shared" si="14"/>
        <v>5.5300308844136756</v>
      </c>
      <c r="CN52" s="75">
        <f t="shared" si="14"/>
        <v>6.4284172637697088</v>
      </c>
      <c r="CO52" s="75">
        <f t="shared" si="14"/>
        <v>7.0299270962276346</v>
      </c>
      <c r="CP52" s="75">
        <f t="shared" si="14"/>
        <v>7.3018619415875419</v>
      </c>
      <c r="CQ52" s="75">
        <f t="shared" si="14"/>
        <v>8.0363801142022915</v>
      </c>
      <c r="CR52" s="75">
        <f t="shared" si="14"/>
        <v>8.6391402998997968</v>
      </c>
      <c r="CS52" s="75">
        <f t="shared" si="14"/>
        <v>8.7929622333845376</v>
      </c>
      <c r="CT52" s="75">
        <f t="shared" si="14"/>
        <v>8.7929622333845376</v>
      </c>
      <c r="CU52" s="75">
        <f t="shared" si="14"/>
        <v>8.7929622333845376</v>
      </c>
      <c r="CV52" s="75">
        <f t="shared" si="14"/>
        <v>8.7929622333845376</v>
      </c>
      <c r="CW52" s="75">
        <f t="shared" si="14"/>
        <v>8.7929622333845376</v>
      </c>
      <c r="CX52" s="75">
        <f t="shared" si="14"/>
        <v>8.7929622333845376</v>
      </c>
      <c r="CY52" s="75">
        <f t="shared" si="14"/>
        <v>8.7929622333845376</v>
      </c>
      <c r="CZ52" s="75">
        <f t="shared" si="14"/>
        <v>8.7929622333845376</v>
      </c>
      <c r="DA52" s="75">
        <f t="shared" si="14"/>
        <v>8.7929622333845376</v>
      </c>
      <c r="DB52" s="75">
        <f t="shared" si="14"/>
        <v>8.7929622333845376</v>
      </c>
      <c r="DC52" s="75">
        <f t="shared" si="14"/>
        <v>8.7929622333845376</v>
      </c>
      <c r="DD52" s="75">
        <f t="shared" si="14"/>
        <v>8.7929622333845376</v>
      </c>
      <c r="DE52" s="75">
        <f t="shared" si="14"/>
        <v>8.7929622333845376</v>
      </c>
      <c r="DF52" s="75">
        <f t="shared" si="14"/>
        <v>8.7929622333845376</v>
      </c>
      <c r="DG52" s="75">
        <f t="shared" si="14"/>
        <v>8.7929622333845376</v>
      </c>
      <c r="DH52" s="75">
        <f t="shared" si="14"/>
        <v>8.7929622333845376</v>
      </c>
      <c r="DI52" s="75">
        <f t="shared" si="14"/>
        <v>8.7929622333845376</v>
      </c>
      <c r="DJ52" s="75">
        <f t="shared" si="14"/>
        <v>8.7929622333845376</v>
      </c>
      <c r="DK52" s="75">
        <f t="shared" si="14"/>
        <v>8.7929622333845376</v>
      </c>
      <c r="DL52" s="75">
        <f t="shared" si="14"/>
        <v>8.7929622333845376</v>
      </c>
      <c r="DM52" s="75">
        <f t="shared" si="14"/>
        <v>8.7929622333845376</v>
      </c>
      <c r="DN52" s="75">
        <f t="shared" si="14"/>
        <v>8.7929622333845376</v>
      </c>
      <c r="DO52" s="75">
        <f t="shared" si="14"/>
        <v>8.7929622333845376</v>
      </c>
      <c r="DP52" s="75">
        <f t="shared" si="14"/>
        <v>8.7929622333845376</v>
      </c>
      <c r="DQ52" s="75">
        <f t="shared" si="14"/>
        <v>8.7929622333845376</v>
      </c>
      <c r="DR52" s="75">
        <f t="shared" si="14"/>
        <v>8.7929622333845376</v>
      </c>
      <c r="DS52" s="75">
        <f t="shared" si="14"/>
        <v>8.7929622333845376</v>
      </c>
    </row>
    <row r="53" spans="1:123" ht="16.5">
      <c r="A53" s="54" t="str">
        <f>存量业务到期结构!B52</f>
        <v>次级定期债券</v>
      </c>
      <c r="B53" s="92">
        <f>基本优化结果!C52</f>
        <v>-1.3562700819445701</v>
      </c>
      <c r="C53" s="92">
        <f>基本优化结果!D52</f>
        <v>-1E-3</v>
      </c>
      <c r="D53" s="92">
        <f>基本优化结果!E52</f>
        <v>-1E-3</v>
      </c>
      <c r="E53" s="92">
        <f>基本优化结果!F52</f>
        <v>-1E-3</v>
      </c>
      <c r="F53" s="92">
        <f>基本优化结果!G52</f>
        <v>-1E-3</v>
      </c>
      <c r="G53" s="92">
        <f>基本优化结果!H52</f>
        <v>-1.0000000000000002E-3</v>
      </c>
      <c r="H53" s="92">
        <f>基本优化结果!I52</f>
        <v>9.9991335036670077E-4</v>
      </c>
      <c r="I53" s="92">
        <f>基本优化结果!J52</f>
        <v>9.9966666669276867E-4</v>
      </c>
      <c r="J53" s="92">
        <f>基本优化结果!K52</f>
        <v>1E-3</v>
      </c>
      <c r="K53" s="92">
        <f>基本优化结果!L52</f>
        <v>9.9999988079072476E-4</v>
      </c>
      <c r="L53" s="92">
        <f>基本优化结果!M52</f>
        <v>9.99666666643349E-4</v>
      </c>
      <c r="M53" s="92">
        <f>基本优化结果!N52</f>
        <v>9.9966666676746651E-4</v>
      </c>
      <c r="N53" s="92">
        <f>基本优化结果!O52</f>
        <v>9.9977777777202331E-4</v>
      </c>
      <c r="O53" s="92">
        <f>基本优化结果!P52</f>
        <v>0</v>
      </c>
      <c r="P53" s="92">
        <f>基本优化结果!Q52</f>
        <v>0</v>
      </c>
      <c r="Q53" s="92">
        <f>基本优化结果!R52</f>
        <v>0</v>
      </c>
      <c r="R53" s="92">
        <f>基本优化结果!S52</f>
        <v>0</v>
      </c>
      <c r="S53" s="92">
        <f>基本优化结果!T52</f>
        <v>0</v>
      </c>
      <c r="T53" s="92">
        <f>基本优化结果!U52</f>
        <v>0</v>
      </c>
      <c r="U53" s="92">
        <f>基本优化结果!V52</f>
        <v>0</v>
      </c>
      <c r="V53" s="92">
        <f>基本优化结果!W52</f>
        <v>0</v>
      </c>
      <c r="W53" s="92">
        <f>基本优化结果!X52</f>
        <v>0</v>
      </c>
      <c r="X53" s="92">
        <f>基本优化结果!Y52</f>
        <v>0</v>
      </c>
      <c r="Y53" s="92">
        <f>基本优化结果!Z52</f>
        <v>0</v>
      </c>
      <c r="Z53" s="92">
        <f>基本优化结果!AA52</f>
        <v>0</v>
      </c>
      <c r="AA53" s="92">
        <f>基本优化结果!AB52</f>
        <v>0</v>
      </c>
      <c r="AB53" s="92">
        <f>基本优化结果!AC52</f>
        <v>0</v>
      </c>
      <c r="AC53" s="92">
        <f>基本优化结果!AD52</f>
        <v>0</v>
      </c>
      <c r="AD53" s="92">
        <f>基本优化结果!AE52</f>
        <v>0</v>
      </c>
      <c r="AE53" s="92">
        <f>基本优化结果!AF52</f>
        <v>0</v>
      </c>
      <c r="AF53" s="92">
        <f>基本优化结果!AG52</f>
        <v>0</v>
      </c>
      <c r="AG53" s="92">
        <f>基本优化结果!AH52</f>
        <v>0</v>
      </c>
      <c r="AH53" s="92">
        <f>基本优化结果!AI52</f>
        <v>0</v>
      </c>
      <c r="AI53" s="92">
        <f>基本优化结果!AJ52</f>
        <v>0</v>
      </c>
      <c r="AJ53" s="92">
        <f>基本优化结果!AK52</f>
        <v>0</v>
      </c>
      <c r="AK53" s="92">
        <f>基本优化结果!AL52</f>
        <v>0</v>
      </c>
      <c r="AL53" s="92">
        <f>基本优化结果!AM52</f>
        <v>0</v>
      </c>
      <c r="AM53" s="92">
        <f>基本优化结果!AN52</f>
        <v>0</v>
      </c>
      <c r="AN53" s="92">
        <f>基本优化结果!AO52</f>
        <v>0</v>
      </c>
      <c r="AO53" s="92">
        <f>基本优化结果!AP52</f>
        <v>0</v>
      </c>
      <c r="AQ53" s="92">
        <f>新业务利率假设!C52</f>
        <v>4.5764000000000005</v>
      </c>
      <c r="AR53" s="92">
        <f>新业务利率假设!D52</f>
        <v>4.6381999999999994</v>
      </c>
      <c r="AS53" s="92">
        <f>新业务利率假设!E52</f>
        <v>4.5929000000000002</v>
      </c>
      <c r="AT53" s="92">
        <f>新业务利率假设!F52</f>
        <v>4.5701499999999999</v>
      </c>
      <c r="AU53" s="92">
        <f>新业务利率假设!G52</f>
        <v>4.5611499999999996</v>
      </c>
      <c r="AV53" s="92">
        <f>新业务利率假设!H52</f>
        <v>4.5676000000000005</v>
      </c>
      <c r="AW53" s="92">
        <f>新业务利率假设!I52</f>
        <v>4.5887499999999992</v>
      </c>
      <c r="AX53" s="92">
        <f>新业务利率假设!J52</f>
        <v>4.6025500000000008</v>
      </c>
      <c r="AY53" s="92">
        <f>新业务利率假设!K52</f>
        <v>4.5889999999999995</v>
      </c>
      <c r="AZ53" s="92">
        <f>新业务利率假设!L52</f>
        <v>4.6099500000000013</v>
      </c>
      <c r="BA53" s="92">
        <f>新业务利率假设!M52</f>
        <v>4.6066000000000003</v>
      </c>
      <c r="BB53" s="92">
        <f>新业务利率假设!N52</f>
        <v>4.5804499999999999</v>
      </c>
      <c r="BC53" s="92">
        <f>新业务利率假设!O52</f>
        <v>4.6602499999999996</v>
      </c>
      <c r="BD53" s="92">
        <f>新业务利率假设!P52</f>
        <v>0</v>
      </c>
      <c r="BE53" s="92">
        <f>新业务利率假设!Q52</f>
        <v>0</v>
      </c>
      <c r="BF53" s="92">
        <f>新业务利率假设!R52</f>
        <v>0</v>
      </c>
      <c r="BG53" s="92">
        <f>新业务利率假设!S52</f>
        <v>0</v>
      </c>
      <c r="BH53" s="92">
        <f>新业务利率假设!T52</f>
        <v>0</v>
      </c>
      <c r="BI53" s="92">
        <f>新业务利率假设!U52</f>
        <v>0</v>
      </c>
      <c r="BJ53" s="92">
        <f>新业务利率假设!V52</f>
        <v>0</v>
      </c>
      <c r="BK53" s="92">
        <f>新业务利率假设!W52</f>
        <v>0</v>
      </c>
      <c r="BL53" s="92">
        <f>新业务利率假设!X52</f>
        <v>0</v>
      </c>
      <c r="BM53" s="92">
        <f>新业务利率假设!Y52</f>
        <v>0</v>
      </c>
      <c r="BN53" s="92">
        <f>新业务利率假设!Z52</f>
        <v>0</v>
      </c>
      <c r="BO53" s="92">
        <f>新业务利率假设!AA52</f>
        <v>0</v>
      </c>
      <c r="BP53" s="92">
        <f>新业务利率假设!AB52</f>
        <v>0</v>
      </c>
      <c r="BQ53" s="92">
        <f>新业务利率假设!AC52</f>
        <v>0</v>
      </c>
      <c r="BR53" s="92">
        <f>新业务利率假设!AD52</f>
        <v>0</v>
      </c>
      <c r="BS53" s="92">
        <f>新业务利率假设!AE52</f>
        <v>0</v>
      </c>
      <c r="BT53" s="92">
        <f>新业务利率假设!AF52</f>
        <v>0</v>
      </c>
      <c r="BU53" s="92">
        <f>新业务利率假设!AG52</f>
        <v>0</v>
      </c>
      <c r="BV53" s="92">
        <f>新业务利率假设!AH52</f>
        <v>0</v>
      </c>
      <c r="BW53" s="92">
        <f>新业务利率假设!AI52</f>
        <v>0</v>
      </c>
      <c r="BX53" s="92">
        <f>新业务利率假设!AJ52</f>
        <v>0</v>
      </c>
      <c r="BY53" s="92">
        <f>新业务利率假设!AK52</f>
        <v>0</v>
      </c>
      <c r="BZ53" s="92">
        <f>新业务利率假设!AL52</f>
        <v>0</v>
      </c>
      <c r="CA53" s="92">
        <f>新业务利率假设!AM52</f>
        <v>0</v>
      </c>
      <c r="CB53" s="92">
        <f>新业务利率假设!AN52</f>
        <v>0</v>
      </c>
      <c r="CC53" s="92">
        <f>新业务利率假设!AO52</f>
        <v>0</v>
      </c>
      <c r="CD53" s="92">
        <f>新业务利率假设!AP52</f>
        <v>0</v>
      </c>
      <c r="CF53" s="92">
        <f>B53*AQ53/100/12*0.5</f>
        <v>-2.5861810012546378E-3</v>
      </c>
      <c r="CG53" s="92">
        <f>C53*AR53/100/12*0.5+SUMPRODUCT($B53:B53,$AQ53:AQ53)/100/12</f>
        <v>-5.1742945858426091E-3</v>
      </c>
      <c r="CH53" s="92">
        <f>D53*AS53/100/12*0.5+SUMPRODUCT($B53:C53,$AQ53:AR53)/100/12</f>
        <v>-5.1781408775092748E-3</v>
      </c>
      <c r="CI53" s="92">
        <f>E53*AT53/100/12*0.5+SUMPRODUCT($B53:D53,$AQ53:AS53)/100/12</f>
        <v>-5.1819588150092749E-3</v>
      </c>
      <c r="CJ53" s="92">
        <f>F53*AU53/100/12*0.5+SUMPRODUCT($B53:E53,$AQ53:AT53)/100/12</f>
        <v>-5.1857635233426083E-3</v>
      </c>
      <c r="CK53" s="92">
        <f>G53*AV53/100/12*0.5+SUMPRODUCT($B53:F53,$AQ53:AU53)/100/12</f>
        <v>-5.1895671691759414E-3</v>
      </c>
      <c r="CL53" s="92">
        <f>H53*AW53/100/12*0.5+SUMPRODUCT($B53:G53,$AQ53:AV53)/100/12</f>
        <v>-5.1895585223482353E-3</v>
      </c>
      <c r="CM53" s="92">
        <f>I53*AX53/100/12*0.5+SUMPRODUCT($B53:H53,$AQ53:AW53)/100/12</f>
        <v>-5.1857296189302014E-3</v>
      </c>
      <c r="CN53" s="92">
        <f>J53*AY53/100/12*0.5+SUMPRODUCT($B53:I53,$AQ53:AX53)/100/12</f>
        <v>-5.1819004456732064E-3</v>
      </c>
      <c r="CO53" s="92">
        <f>K53*AZ53/100/12*0.5+SUMPRODUCT($B53:J53,$AQ53:AY53)/100/12</f>
        <v>-5.1780675500688513E-3</v>
      </c>
      <c r="CP53" s="92">
        <f>L53*BA53/100/12*0.5+SUMPRODUCT($B53:K53,$AQ53:AZ53)/100/12</f>
        <v>-5.1742279609367642E-3</v>
      </c>
      <c r="CQ53" s="92">
        <f>M53*BB53/100/12*0.5+SUMPRODUCT($B53:L53,$AQ53:BA53)/100/12</f>
        <v>-5.1704012994157836E-3</v>
      </c>
      <c r="CR53" s="92">
        <f>N53*BC53/100/12*0.5+SUMPRODUCT($B53:M53,$AQ53:BB53)/100/12</f>
        <v>-5.1665520754271763E-3</v>
      </c>
      <c r="CS53" s="92">
        <f>O53*BD53/100/12*0.5+SUMPRODUCT($B53:N53,$AQ53:BC53)/100/12</f>
        <v>-5.1646107360984834E-3</v>
      </c>
      <c r="CT53" s="92">
        <f>P53*BE53/100/12*0.5+SUMPRODUCT($B53:O53,$AQ53:BD53)/100/12</f>
        <v>-5.1646107360984834E-3</v>
      </c>
      <c r="CU53" s="92">
        <f>Q53*BF53/100/12*0.5+SUMPRODUCT($B53:P53,$AQ53:BE53)/100/12</f>
        <v>-5.1646107360984834E-3</v>
      </c>
      <c r="CV53" s="92">
        <f>R53*BG53/100/12*0.5+SUMPRODUCT($B53:Q53,$AQ53:BF53)/100/12</f>
        <v>-5.1646107360984834E-3</v>
      </c>
      <c r="CW53" s="92">
        <f>S53*BH53/100/12*0.5+SUMPRODUCT($B53:R53,$AQ53:BG53)/100/12</f>
        <v>-5.1646107360984834E-3</v>
      </c>
      <c r="CX53" s="92">
        <f>T53*BI53/100/12*0.5+SUMPRODUCT($B53:S53,$AQ53:BH53)/100/12</f>
        <v>-5.1646107360984834E-3</v>
      </c>
      <c r="CY53" s="92">
        <f>U53*BJ53/100/12*0.5+SUMPRODUCT($B53:T53,$AQ53:BI53)/100/12</f>
        <v>-5.1646107360984834E-3</v>
      </c>
      <c r="CZ53" s="92">
        <f>V53*BK53/100/12*0.5+SUMPRODUCT($B53:U53,$AQ53:BJ53)/100/12</f>
        <v>-5.1646107360984834E-3</v>
      </c>
      <c r="DA53" s="92">
        <f>W53*BL53/100/12*0.5+SUMPRODUCT($B53:V53,$AQ53:BK53)/100/12</f>
        <v>-5.1646107360984834E-3</v>
      </c>
      <c r="DB53" s="92">
        <f>X53*BM53/100/12*0.5+SUMPRODUCT($B53:W53,$AQ53:BL53)/100/12</f>
        <v>-5.1646107360984834E-3</v>
      </c>
      <c r="DC53" s="92">
        <f>Y53*BN53/100/12*0.5+SUMPRODUCT($B53:X53,$AQ53:BM53)/100/12</f>
        <v>-5.1646107360984834E-3</v>
      </c>
      <c r="DD53" s="92">
        <f>Z53*BO53/100/12*0.5+SUMPRODUCT($B53:Y53,$AQ53:BN53)/100/12</f>
        <v>-5.1646107360984834E-3</v>
      </c>
      <c r="DE53" s="92">
        <f>AA53*BP53/100/12*0.5+SUMPRODUCT($B53:Z53,$AQ53:BO53)/100/12</f>
        <v>-5.1646107360984834E-3</v>
      </c>
      <c r="DF53" s="92">
        <f>AB53*BQ53/100/12*0.5+SUMPRODUCT($B53:AA53,$AQ53:BP53)/100/12</f>
        <v>-5.1646107360984834E-3</v>
      </c>
      <c r="DG53" s="92">
        <f>AC53*BR53/100/12*0.5+SUMPRODUCT($B53:AB53,$AQ53:BQ53)/100/12</f>
        <v>-5.1646107360984834E-3</v>
      </c>
      <c r="DH53" s="92">
        <f>AD53*BS53/100/12*0.5+SUMPRODUCT($B53:AC53,$AQ53:BR53)/100/12</f>
        <v>-5.1646107360984834E-3</v>
      </c>
      <c r="DI53" s="92">
        <f>AE53*BT53/100/12*0.5+SUMPRODUCT($B53:AD53,$AQ53:BS53)/100/12</f>
        <v>-5.1646107360984834E-3</v>
      </c>
      <c r="DJ53" s="92">
        <f>AF53*BU53/100/12*0.5+SUMPRODUCT($B53:AE53,$AQ53:BT53)/100/12</f>
        <v>-5.1646107360984834E-3</v>
      </c>
      <c r="DK53" s="92">
        <f>AG53*BV53/100/12*0.5+SUMPRODUCT($B53:AF53,$AQ53:BU53)/100/12</f>
        <v>-5.1646107360984834E-3</v>
      </c>
      <c r="DL53" s="92">
        <f>AH53*BW53/100/12*0.5+SUMPRODUCT($B53:AG53,$AQ53:BV53)/100/12</f>
        <v>-5.1646107360984834E-3</v>
      </c>
      <c r="DM53" s="92">
        <f>AI53*BX53/100/12*0.5+SUMPRODUCT($B53:AH53,$AQ53:BW53)/100/12</f>
        <v>-5.1646107360984834E-3</v>
      </c>
      <c r="DN53" s="92">
        <f>AJ53*BY53/100/12*0.5+SUMPRODUCT($B53:AI53,$AQ53:BX53)/100/12</f>
        <v>-5.1646107360984834E-3</v>
      </c>
      <c r="DO53" s="92">
        <f>AK53*BZ53/100/12*0.5+SUMPRODUCT($B53:AJ53,$AQ53:BY53)/100/12</f>
        <v>-5.1646107360984834E-3</v>
      </c>
      <c r="DP53" s="92">
        <f>AL53*CA53/100/12*0.5+SUMPRODUCT($B53:AK53,$AQ53:BZ53)/100/12</f>
        <v>-5.1646107360984834E-3</v>
      </c>
      <c r="DQ53" s="92">
        <f>AM53*CB53/100/12*0.5+SUMPRODUCT($B53:AL53,$AQ53:CA53)/100/12</f>
        <v>-5.1646107360984834E-3</v>
      </c>
      <c r="DR53" s="92">
        <f>AN53*CC53/100/12*0.5+SUMPRODUCT($B53:AM53,$AQ53:CB53)/100/12</f>
        <v>-5.1646107360984834E-3</v>
      </c>
      <c r="DS53" s="92">
        <f>AO53*CD53/100/12*0.5+SUMPRODUCT($B53:AN53,$AQ53:CC53)/100/12</f>
        <v>-5.1646107360984834E-3</v>
      </c>
    </row>
    <row r="54" spans="1:123" ht="16.5">
      <c r="A54" s="54" t="str">
        <f>存量业务到期结构!B53</f>
        <v>长期债券</v>
      </c>
      <c r="B54" s="92">
        <f>基本优化结果!C53</f>
        <v>-20.897496920000101</v>
      </c>
      <c r="C54" s="92">
        <f>基本优化结果!D53</f>
        <v>-1E-3</v>
      </c>
      <c r="D54" s="92">
        <f>基本优化结果!E53</f>
        <v>-1E-3</v>
      </c>
      <c r="E54" s="92">
        <f>基本优化结果!F53</f>
        <v>-1E-3</v>
      </c>
      <c r="F54" s="92">
        <f>基本优化结果!G53</f>
        <v>-112.999</v>
      </c>
      <c r="G54" s="92">
        <f>基本优化结果!H53</f>
        <v>9.9992752788385171E-4</v>
      </c>
      <c r="H54" s="92">
        <f>基本优化结果!I53</f>
        <v>150.00099991335037</v>
      </c>
      <c r="I54" s="92">
        <f>基本优化结果!J53</f>
        <v>150.0009996666667</v>
      </c>
      <c r="J54" s="92">
        <f>基本优化结果!K53</f>
        <v>1E-3</v>
      </c>
      <c r="K54" s="92">
        <f>基本优化结果!L53</f>
        <v>9.9999988079072476E-4</v>
      </c>
      <c r="L54" s="92">
        <f>基本优化结果!M53</f>
        <v>100.00099958417725</v>
      </c>
      <c r="M54" s="92">
        <f>基本优化结果!N53</f>
        <v>100.00099958393889</v>
      </c>
      <c r="N54" s="92">
        <f>基本优化结果!O53</f>
        <v>9.9977777777202331E-4</v>
      </c>
      <c r="O54" s="92">
        <f>基本优化结果!P53</f>
        <v>0</v>
      </c>
      <c r="P54" s="92">
        <f>基本优化结果!Q53</f>
        <v>0</v>
      </c>
      <c r="Q54" s="92">
        <f>基本优化结果!R53</f>
        <v>0</v>
      </c>
      <c r="R54" s="92">
        <f>基本优化结果!S53</f>
        <v>0</v>
      </c>
      <c r="S54" s="92">
        <f>基本优化结果!T53</f>
        <v>0</v>
      </c>
      <c r="T54" s="92">
        <f>基本优化结果!U53</f>
        <v>0</v>
      </c>
      <c r="U54" s="92">
        <f>基本优化结果!V53</f>
        <v>0</v>
      </c>
      <c r="V54" s="92">
        <f>基本优化结果!W53</f>
        <v>0</v>
      </c>
      <c r="W54" s="92">
        <f>基本优化结果!X53</f>
        <v>0</v>
      </c>
      <c r="X54" s="92">
        <f>基本优化结果!Y53</f>
        <v>0</v>
      </c>
      <c r="Y54" s="92">
        <f>基本优化结果!Z53</f>
        <v>0</v>
      </c>
      <c r="Z54" s="92">
        <f>基本优化结果!AA53</f>
        <v>0</v>
      </c>
      <c r="AA54" s="92">
        <f>基本优化结果!AB53</f>
        <v>0</v>
      </c>
      <c r="AB54" s="92">
        <f>基本优化结果!AC53</f>
        <v>0</v>
      </c>
      <c r="AC54" s="92">
        <f>基本优化结果!AD53</f>
        <v>0</v>
      </c>
      <c r="AD54" s="92">
        <f>基本优化结果!AE53</f>
        <v>0</v>
      </c>
      <c r="AE54" s="92">
        <f>基本优化结果!AF53</f>
        <v>0</v>
      </c>
      <c r="AF54" s="92">
        <f>基本优化结果!AG53</f>
        <v>0</v>
      </c>
      <c r="AG54" s="92">
        <f>基本优化结果!AH53</f>
        <v>0</v>
      </c>
      <c r="AH54" s="92">
        <f>基本优化结果!AI53</f>
        <v>0</v>
      </c>
      <c r="AI54" s="92">
        <f>基本优化结果!AJ53</f>
        <v>0</v>
      </c>
      <c r="AJ54" s="92">
        <f>基本优化结果!AK53</f>
        <v>0</v>
      </c>
      <c r="AK54" s="92">
        <f>基本优化结果!AL53</f>
        <v>0</v>
      </c>
      <c r="AL54" s="92">
        <f>基本优化结果!AM53</f>
        <v>0</v>
      </c>
      <c r="AM54" s="92">
        <f>基本优化结果!AN53</f>
        <v>0</v>
      </c>
      <c r="AN54" s="92">
        <f>基本优化结果!AO53</f>
        <v>0</v>
      </c>
      <c r="AO54" s="92">
        <f>基本优化结果!AP53</f>
        <v>0</v>
      </c>
      <c r="AQ54" s="92">
        <f>新业务利率假设!C53</f>
        <v>3.5764000000000005</v>
      </c>
      <c r="AR54" s="92">
        <f>新业务利率假设!D53</f>
        <v>3.6381999999999999</v>
      </c>
      <c r="AS54" s="92">
        <f>新业务利率假设!E53</f>
        <v>3.5929000000000002</v>
      </c>
      <c r="AT54" s="92">
        <f>新业务利率假设!F53</f>
        <v>3.5701499999999995</v>
      </c>
      <c r="AU54" s="92">
        <f>新业务利率假设!G53</f>
        <v>3.5611499999999991</v>
      </c>
      <c r="AV54" s="92">
        <f>新业务利率假设!H53</f>
        <v>3.5676000000000001</v>
      </c>
      <c r="AW54" s="92">
        <f>新业务利率假设!I53</f>
        <v>3.5887499999999997</v>
      </c>
      <c r="AX54" s="92">
        <f>新业务利率假设!J53</f>
        <v>3.6025500000000004</v>
      </c>
      <c r="AY54" s="92">
        <f>新业务利率假设!K53</f>
        <v>3.5889999999999995</v>
      </c>
      <c r="AZ54" s="92">
        <f>新业务利率假设!L53</f>
        <v>3.6099500000000009</v>
      </c>
      <c r="BA54" s="92">
        <f>新业务利率假设!M53</f>
        <v>3.6065999999999998</v>
      </c>
      <c r="BB54" s="92">
        <f>新业务利率假设!N53</f>
        <v>3.5804499999999999</v>
      </c>
      <c r="BC54" s="92">
        <f>新业务利率假设!O53</f>
        <v>3.66025</v>
      </c>
      <c r="BD54" s="92">
        <f>新业务利率假设!P53</f>
        <v>0</v>
      </c>
      <c r="BE54" s="92">
        <f>新业务利率假设!Q53</f>
        <v>0</v>
      </c>
      <c r="BF54" s="92">
        <f>新业务利率假设!R53</f>
        <v>0</v>
      </c>
      <c r="BG54" s="92">
        <f>新业务利率假设!S53</f>
        <v>0</v>
      </c>
      <c r="BH54" s="92">
        <f>新业务利率假设!T53</f>
        <v>0</v>
      </c>
      <c r="BI54" s="92">
        <f>新业务利率假设!U53</f>
        <v>0</v>
      </c>
      <c r="BJ54" s="92">
        <f>新业务利率假设!V53</f>
        <v>0</v>
      </c>
      <c r="BK54" s="92">
        <f>新业务利率假设!W53</f>
        <v>0</v>
      </c>
      <c r="BL54" s="92">
        <f>新业务利率假设!X53</f>
        <v>0</v>
      </c>
      <c r="BM54" s="92">
        <f>新业务利率假设!Y53</f>
        <v>0</v>
      </c>
      <c r="BN54" s="92">
        <f>新业务利率假设!Z53</f>
        <v>0</v>
      </c>
      <c r="BO54" s="92">
        <f>新业务利率假设!AA53</f>
        <v>0</v>
      </c>
      <c r="BP54" s="92">
        <f>新业务利率假设!AB53</f>
        <v>0</v>
      </c>
      <c r="BQ54" s="92">
        <f>新业务利率假设!AC53</f>
        <v>0</v>
      </c>
      <c r="BR54" s="92">
        <f>新业务利率假设!AD53</f>
        <v>0</v>
      </c>
      <c r="BS54" s="92">
        <f>新业务利率假设!AE53</f>
        <v>0</v>
      </c>
      <c r="BT54" s="92">
        <f>新业务利率假设!AF53</f>
        <v>0</v>
      </c>
      <c r="BU54" s="92">
        <f>新业务利率假设!AG53</f>
        <v>0</v>
      </c>
      <c r="BV54" s="92">
        <f>新业务利率假设!AH53</f>
        <v>0</v>
      </c>
      <c r="BW54" s="92">
        <f>新业务利率假设!AI53</f>
        <v>0</v>
      </c>
      <c r="BX54" s="92">
        <f>新业务利率假设!AJ53</f>
        <v>0</v>
      </c>
      <c r="BY54" s="92">
        <f>新业务利率假设!AK53</f>
        <v>0</v>
      </c>
      <c r="BZ54" s="92">
        <f>新业务利率假设!AL53</f>
        <v>0</v>
      </c>
      <c r="CA54" s="92">
        <f>新业务利率假设!AM53</f>
        <v>0</v>
      </c>
      <c r="CB54" s="92">
        <f>新业务利率假设!AN53</f>
        <v>0</v>
      </c>
      <c r="CC54" s="92">
        <f>新业务利率假设!AO53</f>
        <v>0</v>
      </c>
      <c r="CD54" s="92">
        <f>新业务利率假设!AP53</f>
        <v>0</v>
      </c>
      <c r="CF54" s="92">
        <f>B54*AQ54/100/12*0.5</f>
        <v>-3.1140753326953489E-2</v>
      </c>
      <c r="CG54" s="92">
        <f>C54*AR54/100/12*0.5+SUMPRODUCT($B54:B54,$AQ54:AQ54)/100/12</f>
        <v>-6.2283022570573644E-2</v>
      </c>
      <c r="CH54" s="92">
        <f>D54*AS54/100/12*0.5+SUMPRODUCT($B54:C54,$AQ54:AR54)/100/12</f>
        <v>-6.2286035528906977E-2</v>
      </c>
      <c r="CI54" s="92">
        <f>E54*AT54/100/12*0.5+SUMPRODUCT($B54:D54,$AQ54:AS54)/100/12</f>
        <v>-6.2289020133073643E-2</v>
      </c>
      <c r="CJ54" s="92">
        <f>F54*AU54/100/12*0.5+SUMPRODUCT($B54:E54,$AQ54:AT54)/100/12</f>
        <v>-0.2299598363830736</v>
      </c>
      <c r="CK54" s="92">
        <f>G54*AV54/100/12*0.5+SUMPRODUCT($B54:F54,$AQ54:AU54)/100/12</f>
        <v>-0.39762767867830329</v>
      </c>
      <c r="CL54" s="92">
        <f>H54*AW54/100/12*0.5+SUMPRODUCT($B54:G54,$AQ54:AV54)/100/12</f>
        <v>-0.17332782210310141</v>
      </c>
      <c r="CM54" s="92">
        <f>I54*AX54/100/12*0.5+SUMPRODUCT($B54:H54,$AQ54:AW54)/100/12</f>
        <v>0.27613142364197618</v>
      </c>
      <c r="CN54" s="92">
        <f>J54*AY54/100/12*0.5+SUMPRODUCT($B54:I54,$AQ54:AX54)/100/12</f>
        <v>0.50129379462078882</v>
      </c>
      <c r="CO54" s="92">
        <f>K54*AZ54/100/12*0.5+SUMPRODUCT($B54:J54,$AQ54:AY54)/100/12</f>
        <v>0.50129679418310946</v>
      </c>
      <c r="CP54" s="92">
        <f>L54*BA54/100/12*0.5+SUMPRODUCT($B54:K54,$AQ54:AZ54)/100/12</f>
        <v>0.65157480045388583</v>
      </c>
      <c r="CQ54" s="92">
        <f>M54*BB54/100/12*0.5+SUMPRODUCT($B54:L54,$AQ54:BA54)/100/12</f>
        <v>0.95103821047913895</v>
      </c>
      <c r="CR54" s="92">
        <f>N54*BC54/100/12*0.5+SUMPRODUCT($B54:M54,$AQ54:BB54)/100/12</f>
        <v>1.1002266431445247</v>
      </c>
      <c r="CS54" s="92">
        <f>O54*BD54/100/12*0.5+SUMPRODUCT($B54:N54,$AQ54:BC54)/100/12</f>
        <v>1.1002281679097792</v>
      </c>
      <c r="CT54" s="92">
        <f>P54*BE54/100/12*0.5+SUMPRODUCT($B54:O54,$AQ54:BD54)/100/12</f>
        <v>1.1002281679097792</v>
      </c>
      <c r="CU54" s="92">
        <f>Q54*BF54/100/12*0.5+SUMPRODUCT($B54:P54,$AQ54:BE54)/100/12</f>
        <v>1.1002281679097792</v>
      </c>
      <c r="CV54" s="92">
        <f>R54*BG54/100/12*0.5+SUMPRODUCT($B54:Q54,$AQ54:BF54)/100/12</f>
        <v>1.1002281679097792</v>
      </c>
      <c r="CW54" s="92">
        <f>S54*BH54/100/12*0.5+SUMPRODUCT($B54:R54,$AQ54:BG54)/100/12</f>
        <v>1.1002281679097792</v>
      </c>
      <c r="CX54" s="92">
        <f>T54*BI54/100/12*0.5+SUMPRODUCT($B54:S54,$AQ54:BH54)/100/12</f>
        <v>1.1002281679097792</v>
      </c>
      <c r="CY54" s="92">
        <f>U54*BJ54/100/12*0.5+SUMPRODUCT($B54:T54,$AQ54:BI54)/100/12</f>
        <v>1.1002281679097792</v>
      </c>
      <c r="CZ54" s="92">
        <f>V54*BK54/100/12*0.5+SUMPRODUCT($B54:U54,$AQ54:BJ54)/100/12</f>
        <v>1.1002281679097792</v>
      </c>
      <c r="DA54" s="92">
        <f>W54*BL54/100/12*0.5+SUMPRODUCT($B54:V54,$AQ54:BK54)/100/12</f>
        <v>1.1002281679097792</v>
      </c>
      <c r="DB54" s="92">
        <f>X54*BM54/100/12*0.5+SUMPRODUCT($B54:W54,$AQ54:BL54)/100/12</f>
        <v>1.1002281679097792</v>
      </c>
      <c r="DC54" s="92">
        <f>Y54*BN54/100/12*0.5+SUMPRODUCT($B54:X54,$AQ54:BM54)/100/12</f>
        <v>1.1002281679097792</v>
      </c>
      <c r="DD54" s="92">
        <f>Z54*BO54/100/12*0.5+SUMPRODUCT($B54:Y54,$AQ54:BN54)/100/12</f>
        <v>1.1002281679097792</v>
      </c>
      <c r="DE54" s="92">
        <f>AA54*BP54/100/12*0.5+SUMPRODUCT($B54:Z54,$AQ54:BO54)/100/12</f>
        <v>1.1002281679097792</v>
      </c>
      <c r="DF54" s="92">
        <f>AB54*BQ54/100/12*0.5+SUMPRODUCT($B54:AA54,$AQ54:BP54)/100/12</f>
        <v>1.1002281679097792</v>
      </c>
      <c r="DG54" s="92">
        <f>AC54*BR54/100/12*0.5+SUMPRODUCT($B54:AB54,$AQ54:BQ54)/100/12</f>
        <v>1.1002281679097792</v>
      </c>
      <c r="DH54" s="92">
        <f>AD54*BS54/100/12*0.5+SUMPRODUCT($B54:AC54,$AQ54:BR54)/100/12</f>
        <v>1.1002281679097792</v>
      </c>
      <c r="DI54" s="92">
        <f>AE54*BT54/100/12*0.5+SUMPRODUCT($B54:AD54,$AQ54:BS54)/100/12</f>
        <v>1.1002281679097792</v>
      </c>
      <c r="DJ54" s="92">
        <f>AF54*BU54/100/12*0.5+SUMPRODUCT($B54:AE54,$AQ54:BT54)/100/12</f>
        <v>1.1002281679097792</v>
      </c>
      <c r="DK54" s="92">
        <f>AG54*BV54/100/12*0.5+SUMPRODUCT($B54:AF54,$AQ54:BU54)/100/12</f>
        <v>1.1002281679097792</v>
      </c>
      <c r="DL54" s="92">
        <f>AH54*BW54/100/12*0.5+SUMPRODUCT($B54:AG54,$AQ54:BV54)/100/12</f>
        <v>1.1002281679097792</v>
      </c>
      <c r="DM54" s="92">
        <f>AI54*BX54/100/12*0.5+SUMPRODUCT($B54:AH54,$AQ54:BW54)/100/12</f>
        <v>1.1002281679097792</v>
      </c>
      <c r="DN54" s="92">
        <f>AJ54*BY54/100/12*0.5+SUMPRODUCT($B54:AI54,$AQ54:BX54)/100/12</f>
        <v>1.1002281679097792</v>
      </c>
      <c r="DO54" s="92">
        <f>AK54*BZ54/100/12*0.5+SUMPRODUCT($B54:AJ54,$AQ54:BY54)/100/12</f>
        <v>1.1002281679097792</v>
      </c>
      <c r="DP54" s="92">
        <f>AL54*CA54/100/12*0.5+SUMPRODUCT($B54:AK54,$AQ54:BZ54)/100/12</f>
        <v>1.1002281679097792</v>
      </c>
      <c r="DQ54" s="92">
        <f>AM54*CB54/100/12*0.5+SUMPRODUCT($B54:AL54,$AQ54:CA54)/100/12</f>
        <v>1.1002281679097792</v>
      </c>
      <c r="DR54" s="92">
        <f>AN54*CC54/100/12*0.5+SUMPRODUCT($B54:AM54,$AQ54:CB54)/100/12</f>
        <v>1.1002281679097792</v>
      </c>
      <c r="DS54" s="92">
        <f>AO54*CD54/100/12*0.5+SUMPRODUCT($B54:AN54,$AQ54:CC54)/100/12</f>
        <v>1.1002281679097792</v>
      </c>
    </row>
    <row r="55" spans="1:123" ht="16.5">
      <c r="A55" s="54" t="str">
        <f>存量业务到期结构!B54</f>
        <v>同业存单</v>
      </c>
      <c r="B55" s="92">
        <f>基本优化结果!C54</f>
        <v>-44.107638436470097</v>
      </c>
      <c r="C55" s="92">
        <f>基本优化结果!D54</f>
        <v>78.667152768729395</v>
      </c>
      <c r="D55" s="92">
        <f>基本优化结果!E54</f>
        <v>382.29899999999998</v>
      </c>
      <c r="E55" s="92">
        <f>基本优化结果!F54</f>
        <v>228.08182971335501</v>
      </c>
      <c r="F55" s="92">
        <f>基本优化结果!G54</f>
        <v>635.43182643659077</v>
      </c>
      <c r="G55" s="92">
        <f>基本优化结果!H54</f>
        <v>296.79899999999998</v>
      </c>
      <c r="H55" s="92">
        <f>基本优化结果!I54</f>
        <v>156.50099991335037</v>
      </c>
      <c r="I55" s="92">
        <f>基本优化结果!J54</f>
        <v>38.712452802642915</v>
      </c>
      <c r="J55" s="92">
        <f>基本优化结果!K54</f>
        <v>410.101</v>
      </c>
      <c r="K55" s="92">
        <f>基本优化结果!L54</f>
        <v>-9.0990000000000002</v>
      </c>
      <c r="L55" s="92">
        <f>基本优化结果!M54</f>
        <v>90.200999666666675</v>
      </c>
      <c r="M55" s="92">
        <f>基本优化结果!N54</f>
        <v>199.83295761864912</v>
      </c>
      <c r="N55" s="92">
        <f>基本优化结果!O54</f>
        <v>102.54564492010552</v>
      </c>
      <c r="O55" s="92">
        <f>基本优化结果!P54</f>
        <v>0</v>
      </c>
      <c r="P55" s="92">
        <f>基本优化结果!Q54</f>
        <v>0</v>
      </c>
      <c r="Q55" s="92">
        <f>基本优化结果!R54</f>
        <v>0</v>
      </c>
      <c r="R55" s="92">
        <f>基本优化结果!S54</f>
        <v>0</v>
      </c>
      <c r="S55" s="92">
        <f>基本优化结果!T54</f>
        <v>0</v>
      </c>
      <c r="T55" s="92">
        <f>基本优化结果!U54</f>
        <v>0</v>
      </c>
      <c r="U55" s="92">
        <f>基本优化结果!V54</f>
        <v>0</v>
      </c>
      <c r="V55" s="92">
        <f>基本优化结果!W54</f>
        <v>0</v>
      </c>
      <c r="W55" s="92">
        <f>基本优化结果!X54</f>
        <v>0</v>
      </c>
      <c r="X55" s="92">
        <f>基本优化结果!Y54</f>
        <v>0</v>
      </c>
      <c r="Y55" s="92">
        <f>基本优化结果!Z54</f>
        <v>0</v>
      </c>
      <c r="Z55" s="92">
        <f>基本优化结果!AA54</f>
        <v>0</v>
      </c>
      <c r="AA55" s="92">
        <f>基本优化结果!AB54</f>
        <v>0</v>
      </c>
      <c r="AB55" s="92">
        <f>基本优化结果!AC54</f>
        <v>0</v>
      </c>
      <c r="AC55" s="92">
        <f>基本优化结果!AD54</f>
        <v>0</v>
      </c>
      <c r="AD55" s="92">
        <f>基本优化结果!AE54</f>
        <v>0</v>
      </c>
      <c r="AE55" s="92">
        <f>基本优化结果!AF54</f>
        <v>0</v>
      </c>
      <c r="AF55" s="92">
        <f>基本优化结果!AG54</f>
        <v>0</v>
      </c>
      <c r="AG55" s="92">
        <f>基本优化结果!AH54</f>
        <v>0</v>
      </c>
      <c r="AH55" s="92">
        <f>基本优化结果!AI54</f>
        <v>0</v>
      </c>
      <c r="AI55" s="92">
        <f>基本优化结果!AJ54</f>
        <v>0</v>
      </c>
      <c r="AJ55" s="92">
        <f>基本优化结果!AK54</f>
        <v>0</v>
      </c>
      <c r="AK55" s="92">
        <f>基本优化结果!AL54</f>
        <v>0</v>
      </c>
      <c r="AL55" s="92">
        <f>基本优化结果!AM54</f>
        <v>0</v>
      </c>
      <c r="AM55" s="92">
        <f>基本优化结果!AN54</f>
        <v>0</v>
      </c>
      <c r="AN55" s="92">
        <f>基本优化结果!AO54</f>
        <v>0</v>
      </c>
      <c r="AO55" s="92">
        <f>基本优化结果!AP54</f>
        <v>0</v>
      </c>
      <c r="AQ55" s="92">
        <f>新业务利率假设!C54</f>
        <v>3.5999999999999996</v>
      </c>
      <c r="AR55" s="92">
        <f>新业务利率假设!D54</f>
        <v>3.5999999999999996</v>
      </c>
      <c r="AS55" s="92">
        <f>新业务利率假设!E54</f>
        <v>3.5999999999999996</v>
      </c>
      <c r="AT55" s="92">
        <f>新业务利率假设!F54</f>
        <v>3.5999999999999996</v>
      </c>
      <c r="AU55" s="92">
        <f>新业务利率假设!G54</f>
        <v>3.5999999999999996</v>
      </c>
      <c r="AV55" s="92">
        <f>新业务利率假设!H54</f>
        <v>3.5999999999999996</v>
      </c>
      <c r="AW55" s="92">
        <f>新业务利率假设!I54</f>
        <v>3.5999999999999996</v>
      </c>
      <c r="AX55" s="92">
        <f>新业务利率假设!J54</f>
        <v>3.5999999999999996</v>
      </c>
      <c r="AY55" s="92">
        <f>新业务利率假设!K54</f>
        <v>3.5999999999999996</v>
      </c>
      <c r="AZ55" s="92">
        <f>新业务利率假设!L54</f>
        <v>3.5999999999999996</v>
      </c>
      <c r="BA55" s="92">
        <f>新业务利率假设!M54</f>
        <v>3.5999999999999996</v>
      </c>
      <c r="BB55" s="92">
        <f>新业务利率假设!N54</f>
        <v>3.5999999999999996</v>
      </c>
      <c r="BC55" s="92">
        <f>新业务利率假设!O54</f>
        <v>3.5999999999999996</v>
      </c>
      <c r="BD55" s="92">
        <f>新业务利率假设!P54</f>
        <v>0</v>
      </c>
      <c r="BE55" s="92">
        <f>新业务利率假设!Q54</f>
        <v>0</v>
      </c>
      <c r="BF55" s="92">
        <f>新业务利率假设!R54</f>
        <v>0</v>
      </c>
      <c r="BG55" s="92">
        <f>新业务利率假设!S54</f>
        <v>0</v>
      </c>
      <c r="BH55" s="92">
        <f>新业务利率假设!T54</f>
        <v>0</v>
      </c>
      <c r="BI55" s="92">
        <f>新业务利率假设!U54</f>
        <v>0</v>
      </c>
      <c r="BJ55" s="92">
        <f>新业务利率假设!V54</f>
        <v>0</v>
      </c>
      <c r="BK55" s="92">
        <f>新业务利率假设!W54</f>
        <v>0</v>
      </c>
      <c r="BL55" s="92">
        <f>新业务利率假设!X54</f>
        <v>0</v>
      </c>
      <c r="BM55" s="92">
        <f>新业务利率假设!Y54</f>
        <v>0</v>
      </c>
      <c r="BN55" s="92">
        <f>新业务利率假设!Z54</f>
        <v>0</v>
      </c>
      <c r="BO55" s="92">
        <f>新业务利率假设!AA54</f>
        <v>0</v>
      </c>
      <c r="BP55" s="92">
        <f>新业务利率假设!AB54</f>
        <v>0</v>
      </c>
      <c r="BQ55" s="92">
        <f>新业务利率假设!AC54</f>
        <v>0</v>
      </c>
      <c r="BR55" s="92">
        <f>新业务利率假设!AD54</f>
        <v>0</v>
      </c>
      <c r="BS55" s="92">
        <f>新业务利率假设!AE54</f>
        <v>0</v>
      </c>
      <c r="BT55" s="92">
        <f>新业务利率假设!AF54</f>
        <v>0</v>
      </c>
      <c r="BU55" s="92">
        <f>新业务利率假设!AG54</f>
        <v>0</v>
      </c>
      <c r="BV55" s="92">
        <f>新业务利率假设!AH54</f>
        <v>0</v>
      </c>
      <c r="BW55" s="92">
        <f>新业务利率假设!AI54</f>
        <v>0</v>
      </c>
      <c r="BX55" s="92">
        <f>新业务利率假设!AJ54</f>
        <v>0</v>
      </c>
      <c r="BY55" s="92">
        <f>新业务利率假设!AK54</f>
        <v>0</v>
      </c>
      <c r="BZ55" s="92">
        <f>新业务利率假设!AL54</f>
        <v>0</v>
      </c>
      <c r="CA55" s="92">
        <f>新业务利率假设!AM54</f>
        <v>0</v>
      </c>
      <c r="CB55" s="92">
        <f>新业务利率假设!AN54</f>
        <v>0</v>
      </c>
      <c r="CC55" s="92">
        <f>新业务利率假设!AO54</f>
        <v>0</v>
      </c>
      <c r="CD55" s="92">
        <f>新业务利率假设!AP54</f>
        <v>0</v>
      </c>
      <c r="CF55" s="92">
        <f>B55*AQ55/100/12*0.5</f>
        <v>-6.6161457654705144E-2</v>
      </c>
      <c r="CG55" s="92">
        <f>C55*AR55/100/12*0.5+SUMPRODUCT($B55:B55,$AQ55:AQ55)/100/12</f>
        <v>-1.4322186156316224E-2</v>
      </c>
      <c r="CH55" s="92">
        <f>D55*AS55/100/12*0.5+SUMPRODUCT($B55:C55,$AQ55:AR55)/100/12</f>
        <v>0.67712704299677773</v>
      </c>
      <c r="CI55" s="92">
        <f>E55*AT55/100/12*0.5+SUMPRODUCT($B55:D55,$AQ55:AS55)/100/12</f>
        <v>1.5926982875668101</v>
      </c>
      <c r="CJ55" s="92">
        <f>F55*AU55/100/12*0.5+SUMPRODUCT($B55:E55,$AQ55:AT55)/100/12</f>
        <v>2.8879687717917282</v>
      </c>
      <c r="CK55" s="92">
        <f>G55*AV55/100/12*0.5+SUMPRODUCT($B55:F55,$AQ55:AU55)/100/12</f>
        <v>4.2863150114466144</v>
      </c>
      <c r="CL55" s="92">
        <f>H55*AW55/100/12*0.5+SUMPRODUCT($B55:G55,$AQ55:AV55)/100/12</f>
        <v>4.9662650113166391</v>
      </c>
      <c r="CM55" s="92">
        <f>I55*AX55/100/12*0.5+SUMPRODUCT($B55:H55,$AQ55:AW55)/100/12</f>
        <v>5.2590851903906293</v>
      </c>
      <c r="CN55" s="92">
        <f>J55*AY55/100/12*0.5+SUMPRODUCT($B55:I55,$AQ55:AX55)/100/12</f>
        <v>5.9323053695945935</v>
      </c>
      <c r="CO55" s="92">
        <f>K55*AZ55/100/12*0.5+SUMPRODUCT($B55:J55,$AQ55:AY55)/100/12</f>
        <v>6.5338083695945937</v>
      </c>
      <c r="CP55" s="92">
        <f>L55*BA55/100/12*0.5+SUMPRODUCT($B55:K55,$AQ55:AZ55)/100/12</f>
        <v>6.655461369094593</v>
      </c>
      <c r="CQ55" s="92">
        <f>M55*BB55/100/12*0.5+SUMPRODUCT($B55:L55,$AQ55:BA55)/100/12</f>
        <v>7.0905123050225676</v>
      </c>
      <c r="CR55" s="92">
        <f>N55*BC55/100/12*0.5+SUMPRODUCT($B55:M55,$AQ55:BB55)/100/12</f>
        <v>7.5440802088306986</v>
      </c>
      <c r="CS55" s="92">
        <f>O55*BD55/100/12*0.5+SUMPRODUCT($B55:N55,$AQ55:BC55)/100/12</f>
        <v>7.6978986762108574</v>
      </c>
      <c r="CT55" s="92">
        <f>P55*BE55/100/12*0.5+SUMPRODUCT($B55:O55,$AQ55:BD55)/100/12</f>
        <v>7.6978986762108574</v>
      </c>
      <c r="CU55" s="92">
        <f>Q55*BF55/100/12*0.5+SUMPRODUCT($B55:P55,$AQ55:BE55)/100/12</f>
        <v>7.6978986762108574</v>
      </c>
      <c r="CV55" s="92">
        <f>R55*BG55/100/12*0.5+SUMPRODUCT($B55:Q55,$AQ55:BF55)/100/12</f>
        <v>7.6978986762108574</v>
      </c>
      <c r="CW55" s="92">
        <f>S55*BH55/100/12*0.5+SUMPRODUCT($B55:R55,$AQ55:BG55)/100/12</f>
        <v>7.6978986762108574</v>
      </c>
      <c r="CX55" s="92">
        <f>T55*BI55/100/12*0.5+SUMPRODUCT($B55:S55,$AQ55:BH55)/100/12</f>
        <v>7.6978986762108574</v>
      </c>
      <c r="CY55" s="92">
        <f>U55*BJ55/100/12*0.5+SUMPRODUCT($B55:T55,$AQ55:BI55)/100/12</f>
        <v>7.6978986762108574</v>
      </c>
      <c r="CZ55" s="92">
        <f>V55*BK55/100/12*0.5+SUMPRODUCT($B55:U55,$AQ55:BJ55)/100/12</f>
        <v>7.6978986762108574</v>
      </c>
      <c r="DA55" s="92">
        <f>W55*BL55/100/12*0.5+SUMPRODUCT($B55:V55,$AQ55:BK55)/100/12</f>
        <v>7.6978986762108574</v>
      </c>
      <c r="DB55" s="92">
        <f>X55*BM55/100/12*0.5+SUMPRODUCT($B55:W55,$AQ55:BL55)/100/12</f>
        <v>7.6978986762108574</v>
      </c>
      <c r="DC55" s="92">
        <f>Y55*BN55/100/12*0.5+SUMPRODUCT($B55:X55,$AQ55:BM55)/100/12</f>
        <v>7.6978986762108574</v>
      </c>
      <c r="DD55" s="92">
        <f>Z55*BO55/100/12*0.5+SUMPRODUCT($B55:Y55,$AQ55:BN55)/100/12</f>
        <v>7.6978986762108574</v>
      </c>
      <c r="DE55" s="92">
        <f>AA55*BP55/100/12*0.5+SUMPRODUCT($B55:Z55,$AQ55:BO55)/100/12</f>
        <v>7.6978986762108574</v>
      </c>
      <c r="DF55" s="92">
        <f>AB55*BQ55/100/12*0.5+SUMPRODUCT($B55:AA55,$AQ55:BP55)/100/12</f>
        <v>7.6978986762108574</v>
      </c>
      <c r="DG55" s="92">
        <f>AC55*BR55/100/12*0.5+SUMPRODUCT($B55:AB55,$AQ55:BQ55)/100/12</f>
        <v>7.6978986762108574</v>
      </c>
      <c r="DH55" s="92">
        <f>AD55*BS55/100/12*0.5+SUMPRODUCT($B55:AC55,$AQ55:BR55)/100/12</f>
        <v>7.6978986762108574</v>
      </c>
      <c r="DI55" s="92">
        <f>AE55*BT55/100/12*0.5+SUMPRODUCT($B55:AD55,$AQ55:BS55)/100/12</f>
        <v>7.6978986762108574</v>
      </c>
      <c r="DJ55" s="92">
        <f>AF55*BU55/100/12*0.5+SUMPRODUCT($B55:AE55,$AQ55:BT55)/100/12</f>
        <v>7.6978986762108574</v>
      </c>
      <c r="DK55" s="92">
        <f>AG55*BV55/100/12*0.5+SUMPRODUCT($B55:AF55,$AQ55:BU55)/100/12</f>
        <v>7.6978986762108574</v>
      </c>
      <c r="DL55" s="92">
        <f>AH55*BW55/100/12*0.5+SUMPRODUCT($B55:AG55,$AQ55:BV55)/100/12</f>
        <v>7.6978986762108574</v>
      </c>
      <c r="DM55" s="92">
        <f>AI55*BX55/100/12*0.5+SUMPRODUCT($B55:AH55,$AQ55:BW55)/100/12</f>
        <v>7.6978986762108574</v>
      </c>
      <c r="DN55" s="92">
        <f>AJ55*BY55/100/12*0.5+SUMPRODUCT($B55:AI55,$AQ55:BX55)/100/12</f>
        <v>7.6978986762108574</v>
      </c>
      <c r="DO55" s="92">
        <f>AK55*BZ55/100/12*0.5+SUMPRODUCT($B55:AJ55,$AQ55:BY55)/100/12</f>
        <v>7.6978986762108574</v>
      </c>
      <c r="DP55" s="92">
        <f>AL55*CA55/100/12*0.5+SUMPRODUCT($B55:AK55,$AQ55:BZ55)/100/12</f>
        <v>7.6978986762108574</v>
      </c>
      <c r="DQ55" s="92">
        <f>AM55*CB55/100/12*0.5+SUMPRODUCT($B55:AL55,$AQ55:CA55)/100/12</f>
        <v>7.6978986762108574</v>
      </c>
      <c r="DR55" s="92">
        <f>AN55*CC55/100/12*0.5+SUMPRODUCT($B55:AM55,$AQ55:CB55)/100/12</f>
        <v>7.6978986762108574</v>
      </c>
      <c r="DS55" s="92">
        <f>AO55*CD55/100/12*0.5+SUMPRODUCT($B55:AN55,$AQ55:CC55)/100/12</f>
        <v>7.6978986762108574</v>
      </c>
    </row>
    <row r="56" spans="1:123" ht="15">
      <c r="A56" s="140" t="str">
        <f>存量业务到期结构!B55</f>
        <v>向央行借款</v>
      </c>
      <c r="B56" s="92">
        <f>基本优化结果!C55</f>
        <v>278.81671157509999</v>
      </c>
      <c r="C56" s="92">
        <f>基本优化结果!D55</f>
        <v>398.24166144010002</v>
      </c>
      <c r="D56" s="92">
        <f>基本优化结果!E55</f>
        <v>417.88334858829</v>
      </c>
      <c r="E56" s="92">
        <f>基本优化结果!F55</f>
        <v>496.25831542629999</v>
      </c>
      <c r="F56" s="92">
        <f>基本优化结果!G55</f>
        <v>219.4171105092</v>
      </c>
      <c r="G56" s="92">
        <f>基本优化结果!H55</f>
        <v>76.302690110499995</v>
      </c>
      <c r="H56" s="92">
        <f>基本优化结果!I55</f>
        <v>434.18940081175299</v>
      </c>
      <c r="I56" s="92">
        <f>基本优化结果!J55</f>
        <v>-150.001</v>
      </c>
      <c r="J56" s="92">
        <f>基本优化结果!K55</f>
        <v>239.999</v>
      </c>
      <c r="K56" s="92">
        <f>基本优化结果!L55</f>
        <v>265.318463807694</v>
      </c>
      <c r="L56" s="92">
        <f>基本优化结果!M55</f>
        <v>-14.608128511344701</v>
      </c>
      <c r="M56" s="92">
        <f>基本优化结果!N55</f>
        <v>244.999</v>
      </c>
      <c r="N56" s="92">
        <f>基本优化结果!O55</f>
        <v>-1E-3</v>
      </c>
      <c r="O56" s="92">
        <f>基本优化结果!P55</f>
        <v>0</v>
      </c>
      <c r="P56" s="92">
        <f>基本优化结果!Q55</f>
        <v>0</v>
      </c>
      <c r="Q56" s="92">
        <f>基本优化结果!R55</f>
        <v>0</v>
      </c>
      <c r="R56" s="92">
        <f>基本优化结果!S55</f>
        <v>0</v>
      </c>
      <c r="S56" s="92">
        <f>基本优化结果!T55</f>
        <v>0</v>
      </c>
      <c r="T56" s="92">
        <f>基本优化结果!U55</f>
        <v>0</v>
      </c>
      <c r="U56" s="92">
        <f>基本优化结果!V55</f>
        <v>0</v>
      </c>
      <c r="V56" s="92">
        <f>基本优化结果!W55</f>
        <v>0</v>
      </c>
      <c r="W56" s="92">
        <f>基本优化结果!X55</f>
        <v>0</v>
      </c>
      <c r="X56" s="92">
        <f>基本优化结果!Y55</f>
        <v>0</v>
      </c>
      <c r="Y56" s="92">
        <f>基本优化结果!Z55</f>
        <v>0</v>
      </c>
      <c r="Z56" s="92">
        <f>基本优化结果!AA55</f>
        <v>0</v>
      </c>
      <c r="AA56" s="92">
        <f>基本优化结果!AB55</f>
        <v>0</v>
      </c>
      <c r="AB56" s="92">
        <f>基本优化结果!AC55</f>
        <v>0</v>
      </c>
      <c r="AC56" s="92">
        <f>基本优化结果!AD55</f>
        <v>0</v>
      </c>
      <c r="AD56" s="92">
        <f>基本优化结果!AE55</f>
        <v>0</v>
      </c>
      <c r="AE56" s="92">
        <f>基本优化结果!AF55</f>
        <v>0</v>
      </c>
      <c r="AF56" s="92">
        <f>基本优化结果!AG55</f>
        <v>0</v>
      </c>
      <c r="AG56" s="92">
        <f>基本优化结果!AH55</f>
        <v>0</v>
      </c>
      <c r="AH56" s="92">
        <f>基本优化结果!AI55</f>
        <v>0</v>
      </c>
      <c r="AI56" s="92">
        <f>基本优化结果!AJ55</f>
        <v>0</v>
      </c>
      <c r="AJ56" s="92">
        <f>基本优化结果!AK55</f>
        <v>0</v>
      </c>
      <c r="AK56" s="92">
        <f>基本优化结果!AL55</f>
        <v>0</v>
      </c>
      <c r="AL56" s="92">
        <f>基本优化结果!AM55</f>
        <v>0</v>
      </c>
      <c r="AM56" s="92">
        <f>基本优化结果!AN55</f>
        <v>0</v>
      </c>
      <c r="AN56" s="92">
        <f>基本优化结果!AO55</f>
        <v>0</v>
      </c>
      <c r="AO56" s="92">
        <f>基本优化结果!AP55</f>
        <v>0</v>
      </c>
      <c r="AQ56" s="92">
        <f>新业务利率假设!C55</f>
        <v>3.2</v>
      </c>
      <c r="AR56" s="92">
        <f>新业务利率假设!D55</f>
        <v>3.2</v>
      </c>
      <c r="AS56" s="92">
        <f>新业务利率假设!E55</f>
        <v>3.2</v>
      </c>
      <c r="AT56" s="92">
        <f>新业务利率假设!F55</f>
        <v>3.2</v>
      </c>
      <c r="AU56" s="92">
        <f>新业务利率假设!G55</f>
        <v>3.2</v>
      </c>
      <c r="AV56" s="92">
        <f>新业务利率假设!H55</f>
        <v>3.2</v>
      </c>
      <c r="AW56" s="92">
        <f>新业务利率假设!I55</f>
        <v>3.2</v>
      </c>
      <c r="AX56" s="92">
        <f>新业务利率假设!J55</f>
        <v>3.2</v>
      </c>
      <c r="AY56" s="92">
        <f>新业务利率假设!K55</f>
        <v>3.2</v>
      </c>
      <c r="AZ56" s="92">
        <f>新业务利率假设!L55</f>
        <v>3.2</v>
      </c>
      <c r="BA56" s="92">
        <f>新业务利率假设!M55</f>
        <v>3.2</v>
      </c>
      <c r="BB56" s="92">
        <f>新业务利率假设!N55</f>
        <v>3.2</v>
      </c>
      <c r="BC56" s="92">
        <f>新业务利率假设!O55</f>
        <v>3.2</v>
      </c>
      <c r="BD56" s="92">
        <f>新业务利率假设!P55</f>
        <v>0</v>
      </c>
      <c r="BE56" s="92">
        <f>新业务利率假设!Q55</f>
        <v>0</v>
      </c>
      <c r="BF56" s="92">
        <f>新业务利率假设!R55</f>
        <v>0</v>
      </c>
      <c r="BG56" s="92">
        <f>新业务利率假设!S55</f>
        <v>0</v>
      </c>
      <c r="BH56" s="92">
        <f>新业务利率假设!T55</f>
        <v>0</v>
      </c>
      <c r="BI56" s="92">
        <f>新业务利率假设!U55</f>
        <v>0</v>
      </c>
      <c r="BJ56" s="92">
        <f>新业务利率假设!V55</f>
        <v>0</v>
      </c>
      <c r="BK56" s="92">
        <f>新业务利率假设!W55</f>
        <v>0</v>
      </c>
      <c r="BL56" s="92">
        <f>新业务利率假设!X55</f>
        <v>0</v>
      </c>
      <c r="BM56" s="92">
        <f>新业务利率假设!Y55</f>
        <v>0</v>
      </c>
      <c r="BN56" s="92">
        <f>新业务利率假设!Z55</f>
        <v>0</v>
      </c>
      <c r="BO56" s="92">
        <f>新业务利率假设!AA55</f>
        <v>0</v>
      </c>
      <c r="BP56" s="92">
        <f>新业务利率假设!AB55</f>
        <v>0</v>
      </c>
      <c r="BQ56" s="92">
        <f>新业务利率假设!AC55</f>
        <v>0</v>
      </c>
      <c r="BR56" s="92">
        <f>新业务利率假设!AD55</f>
        <v>0</v>
      </c>
      <c r="BS56" s="92">
        <f>新业务利率假设!AE55</f>
        <v>0</v>
      </c>
      <c r="BT56" s="92">
        <f>新业务利率假设!AF55</f>
        <v>0</v>
      </c>
      <c r="BU56" s="92">
        <f>新业务利率假设!AG55</f>
        <v>0</v>
      </c>
      <c r="BV56" s="92">
        <f>新业务利率假设!AH55</f>
        <v>0</v>
      </c>
      <c r="BW56" s="92">
        <f>新业务利率假设!AI55</f>
        <v>0</v>
      </c>
      <c r="BX56" s="92">
        <f>新业务利率假设!AJ55</f>
        <v>0</v>
      </c>
      <c r="BY56" s="92">
        <f>新业务利率假设!AK55</f>
        <v>0</v>
      </c>
      <c r="BZ56" s="92">
        <f>新业务利率假设!AL55</f>
        <v>0</v>
      </c>
      <c r="CA56" s="92">
        <f>新业务利率假设!AM55</f>
        <v>0</v>
      </c>
      <c r="CB56" s="92">
        <f>新业务利率假设!AN55</f>
        <v>0</v>
      </c>
      <c r="CC56" s="92">
        <f>新业务利率假设!AO55</f>
        <v>0</v>
      </c>
      <c r="CD56" s="92">
        <f>新业务利率假设!AP55</f>
        <v>0</v>
      </c>
      <c r="CF56" s="92">
        <f>B56*AQ56/100/12*0.5</f>
        <v>0.37175561543346664</v>
      </c>
      <c r="CG56" s="92">
        <f>C56*AR56/100/12*0.5+SUMPRODUCT($B56:B56,$AQ56:AQ56)/100/12</f>
        <v>1.2745001127870668</v>
      </c>
      <c r="CH56" s="92">
        <f>D56*AS56/100/12*0.5+SUMPRODUCT($B56:C56,$AQ56:AR56)/100/12</f>
        <v>2.3626667928249203</v>
      </c>
      <c r="CI56" s="92">
        <f>E56*AT56/100/12*0.5+SUMPRODUCT($B56:D56,$AQ56:AS56)/100/12</f>
        <v>3.5815223448443736</v>
      </c>
      <c r="CJ56" s="92">
        <f>F56*AU56/100/12*0.5+SUMPRODUCT($B56:E56,$AQ56:AT56)/100/12</f>
        <v>4.5357562460917071</v>
      </c>
      <c r="CK56" s="92">
        <f>G56*AV56/100/12*0.5+SUMPRODUCT($B56:F56,$AQ56:AU56)/100/12</f>
        <v>4.9300493135846404</v>
      </c>
      <c r="CL56" s="92">
        <f>H56*AW56/100/12*0.5+SUMPRODUCT($B56:G56,$AQ56:AV56)/100/12</f>
        <v>5.6107054348143102</v>
      </c>
      <c r="CM56" s="92">
        <f>I56*AX56/100/12*0.5+SUMPRODUCT($B56:H56,$AQ56:AW56)/100/12</f>
        <v>5.989623302563313</v>
      </c>
      <c r="CN56" s="92">
        <f>J56*AY56/100/12*0.5+SUMPRODUCT($B56:I56,$AQ56:AX56)/100/12</f>
        <v>6.1096206358966469</v>
      </c>
      <c r="CO56" s="92">
        <f>K56*AZ56/100/12*0.5+SUMPRODUCT($B56:J56,$AQ56:AY56)/100/12</f>
        <v>6.783377254306906</v>
      </c>
      <c r="CP56" s="92">
        <f>L56*BA56/100/12*0.5+SUMPRODUCT($B56:K56,$AQ56:AZ56)/100/12</f>
        <v>7.1176577013687057</v>
      </c>
      <c r="CQ56" s="92">
        <f>M56*BB56/100/12*0.5+SUMPRODUCT($B56:L56,$AQ56:BA56)/100/12</f>
        <v>7.4248455300202458</v>
      </c>
      <c r="CR56" s="92">
        <f>N56*BC56/100/12*0.5+SUMPRODUCT($B56:M56,$AQ56:BB56)/100/12</f>
        <v>7.7515095300202468</v>
      </c>
      <c r="CS56" s="92">
        <f>O56*BD56/100/12*0.5+SUMPRODUCT($B56:N56,$AQ56:BC56)/100/12</f>
        <v>7.7515081966869133</v>
      </c>
      <c r="CT56" s="92">
        <f>P56*BE56/100/12*0.5+SUMPRODUCT($B56:O56,$AQ56:BD56)/100/12</f>
        <v>7.7515081966869133</v>
      </c>
      <c r="CU56" s="92">
        <f>Q56*BF56/100/12*0.5+SUMPRODUCT($B56:P56,$AQ56:BE56)/100/12</f>
        <v>7.7515081966869133</v>
      </c>
      <c r="CV56" s="92">
        <f>R56*BG56/100/12*0.5+SUMPRODUCT($B56:Q56,$AQ56:BF56)/100/12</f>
        <v>7.7515081966869133</v>
      </c>
      <c r="CW56" s="92">
        <f>S56*BH56/100/12*0.5+SUMPRODUCT($B56:R56,$AQ56:BG56)/100/12</f>
        <v>7.7515081966869133</v>
      </c>
      <c r="CX56" s="92">
        <f>T56*BI56/100/12*0.5+SUMPRODUCT($B56:S56,$AQ56:BH56)/100/12</f>
        <v>7.7515081966869133</v>
      </c>
      <c r="CY56" s="92">
        <f>U56*BJ56/100/12*0.5+SUMPRODUCT($B56:T56,$AQ56:BI56)/100/12</f>
        <v>7.7515081966869133</v>
      </c>
      <c r="CZ56" s="92">
        <f>V56*BK56/100/12*0.5+SUMPRODUCT($B56:U56,$AQ56:BJ56)/100/12</f>
        <v>7.7515081966869133</v>
      </c>
      <c r="DA56" s="92">
        <f>W56*BL56/100/12*0.5+SUMPRODUCT($B56:V56,$AQ56:BK56)/100/12</f>
        <v>7.7515081966869133</v>
      </c>
      <c r="DB56" s="92">
        <f>X56*BM56/100/12*0.5+SUMPRODUCT($B56:W56,$AQ56:BL56)/100/12</f>
        <v>7.7515081966869133</v>
      </c>
      <c r="DC56" s="92">
        <f>Y56*BN56/100/12*0.5+SUMPRODUCT($B56:X56,$AQ56:BM56)/100/12</f>
        <v>7.7515081966869133</v>
      </c>
      <c r="DD56" s="92">
        <f>Z56*BO56/100/12*0.5+SUMPRODUCT($B56:Y56,$AQ56:BN56)/100/12</f>
        <v>7.7515081966869133</v>
      </c>
      <c r="DE56" s="92">
        <f>AA56*BP56/100/12*0.5+SUMPRODUCT($B56:Z56,$AQ56:BO56)/100/12</f>
        <v>7.7515081966869133</v>
      </c>
      <c r="DF56" s="92">
        <f>AB56*BQ56/100/12*0.5+SUMPRODUCT($B56:AA56,$AQ56:BP56)/100/12</f>
        <v>7.7515081966869133</v>
      </c>
      <c r="DG56" s="92">
        <f>AC56*BR56/100/12*0.5+SUMPRODUCT($B56:AB56,$AQ56:BQ56)/100/12</f>
        <v>7.7515081966869133</v>
      </c>
      <c r="DH56" s="92">
        <f>AD56*BS56/100/12*0.5+SUMPRODUCT($B56:AC56,$AQ56:BR56)/100/12</f>
        <v>7.7515081966869133</v>
      </c>
      <c r="DI56" s="92">
        <f>AE56*BT56/100/12*0.5+SUMPRODUCT($B56:AD56,$AQ56:BS56)/100/12</f>
        <v>7.7515081966869133</v>
      </c>
      <c r="DJ56" s="92">
        <f>AF56*BU56/100/12*0.5+SUMPRODUCT($B56:AE56,$AQ56:BT56)/100/12</f>
        <v>7.7515081966869133</v>
      </c>
      <c r="DK56" s="92">
        <f>AG56*BV56/100/12*0.5+SUMPRODUCT($B56:AF56,$AQ56:BU56)/100/12</f>
        <v>7.7515081966869133</v>
      </c>
      <c r="DL56" s="92">
        <f>AH56*BW56/100/12*0.5+SUMPRODUCT($B56:AG56,$AQ56:BV56)/100/12</f>
        <v>7.7515081966869133</v>
      </c>
      <c r="DM56" s="92">
        <f>AI56*BX56/100/12*0.5+SUMPRODUCT($B56:AH56,$AQ56:BW56)/100/12</f>
        <v>7.7515081966869133</v>
      </c>
      <c r="DN56" s="92">
        <f>AJ56*BY56/100/12*0.5+SUMPRODUCT($B56:AI56,$AQ56:BX56)/100/12</f>
        <v>7.7515081966869133</v>
      </c>
      <c r="DO56" s="92">
        <f>AK56*BZ56/100/12*0.5+SUMPRODUCT($B56:AJ56,$AQ56:BY56)/100/12</f>
        <v>7.7515081966869133</v>
      </c>
      <c r="DP56" s="92">
        <f>AL56*CA56/100/12*0.5+SUMPRODUCT($B56:AK56,$AQ56:BZ56)/100/12</f>
        <v>7.7515081966869133</v>
      </c>
      <c r="DQ56" s="92">
        <f>AM56*CB56/100/12*0.5+SUMPRODUCT($B56:AL56,$AQ56:CA56)/100/12</f>
        <v>7.7515081966869133</v>
      </c>
      <c r="DR56" s="92">
        <f>AN56*CC56/100/12*0.5+SUMPRODUCT($B56:AM56,$AQ56:CB56)/100/12</f>
        <v>7.7515081966869133</v>
      </c>
      <c r="DS56" s="92">
        <f>AO56*CD56/100/12*0.5+SUMPRODUCT($B56:AN56,$AQ56:CC56)/100/12</f>
        <v>7.7515081966869133</v>
      </c>
    </row>
    <row r="57" spans="1:123">
      <c r="CH57" s="199"/>
    </row>
    <row r="58" spans="1:123" ht="16.5">
      <c r="CE58" s="125" t="s">
        <v>373</v>
      </c>
      <c r="CF58" s="75">
        <f>CF5-CF30</f>
        <v>1.3741552411602971</v>
      </c>
      <c r="CG58" s="75">
        <f t="shared" ref="CG58:DS58" si="15">CG5-CG30</f>
        <v>3.6722103813521194</v>
      </c>
      <c r="CH58" s="75">
        <f t="shared" si="15"/>
        <v>4.5214628973646818</v>
      </c>
      <c r="CI58" s="75">
        <f t="shared" si="15"/>
        <v>4.7536639379629086</v>
      </c>
      <c r="CJ58" s="75">
        <f t="shared" si="15"/>
        <v>5.3725426851670619</v>
      </c>
      <c r="CK58" s="75">
        <f t="shared" si="15"/>
        <v>6.886078882103746</v>
      </c>
      <c r="CL58" s="75">
        <f t="shared" si="15"/>
        <v>8.8705210976165318</v>
      </c>
      <c r="CM58" s="75">
        <f t="shared" si="15"/>
        <v>10.895687651955491</v>
      </c>
      <c r="CN58" s="75">
        <f t="shared" si="15"/>
        <v>12.859487068060204</v>
      </c>
      <c r="CO58" s="75">
        <f t="shared" si="15"/>
        <v>15.071867111481886</v>
      </c>
      <c r="CP58" s="75">
        <f t="shared" si="15"/>
        <v>17.932173596085875</v>
      </c>
      <c r="CQ58" s="75">
        <f t="shared" si="15"/>
        <v>20.394224552244765</v>
      </c>
      <c r="CR58" s="75">
        <f t="shared" si="15"/>
        <v>22.028875407571533</v>
      </c>
      <c r="CS58" s="75">
        <f t="shared" si="15"/>
        <v>17.693358386149058</v>
      </c>
      <c r="CT58" s="75">
        <f t="shared" si="15"/>
        <v>17.693358386149058</v>
      </c>
      <c r="CU58" s="75">
        <f t="shared" si="15"/>
        <v>17.693358386149058</v>
      </c>
      <c r="CV58" s="75">
        <f t="shared" si="15"/>
        <v>17.693358386149058</v>
      </c>
      <c r="CW58" s="75">
        <f t="shared" si="15"/>
        <v>17.693358386149058</v>
      </c>
      <c r="CX58" s="75">
        <f t="shared" si="15"/>
        <v>17.693358386149058</v>
      </c>
      <c r="CY58" s="75">
        <f t="shared" si="15"/>
        <v>17.693358386149058</v>
      </c>
      <c r="CZ58" s="75">
        <f t="shared" si="15"/>
        <v>17.693358386149058</v>
      </c>
      <c r="DA58" s="75">
        <f t="shared" si="15"/>
        <v>17.693358386149058</v>
      </c>
      <c r="DB58" s="75">
        <f t="shared" si="15"/>
        <v>17.693358386149058</v>
      </c>
      <c r="DC58" s="75">
        <f t="shared" si="15"/>
        <v>17.693358386149058</v>
      </c>
      <c r="DD58" s="75">
        <f t="shared" si="15"/>
        <v>17.693358386149058</v>
      </c>
      <c r="DE58" s="75">
        <f t="shared" si="15"/>
        <v>17.693358386149058</v>
      </c>
      <c r="DF58" s="75">
        <f t="shared" si="15"/>
        <v>17.693358386149058</v>
      </c>
      <c r="DG58" s="75">
        <f t="shared" si="15"/>
        <v>17.693358386149058</v>
      </c>
      <c r="DH58" s="75">
        <f t="shared" si="15"/>
        <v>17.693358386149058</v>
      </c>
      <c r="DI58" s="75">
        <f t="shared" si="15"/>
        <v>17.693358386149058</v>
      </c>
      <c r="DJ58" s="75">
        <f t="shared" si="15"/>
        <v>17.693358386149058</v>
      </c>
      <c r="DK58" s="75">
        <f t="shared" si="15"/>
        <v>17.693358386149058</v>
      </c>
      <c r="DL58" s="75">
        <f t="shared" si="15"/>
        <v>17.693358386149058</v>
      </c>
      <c r="DM58" s="75">
        <f t="shared" si="15"/>
        <v>17.693358386149058</v>
      </c>
      <c r="DN58" s="75">
        <f t="shared" si="15"/>
        <v>17.693358386149058</v>
      </c>
      <c r="DO58" s="75">
        <f t="shared" si="15"/>
        <v>17.693358386149058</v>
      </c>
      <c r="DP58" s="75">
        <f t="shared" si="15"/>
        <v>17.693358386149058</v>
      </c>
      <c r="DQ58" s="75">
        <f t="shared" si="15"/>
        <v>17.693358386149058</v>
      </c>
      <c r="DR58" s="75">
        <f t="shared" si="15"/>
        <v>17.693358386149058</v>
      </c>
      <c r="DS58" s="75">
        <f t="shared" si="15"/>
        <v>17.693358386149058</v>
      </c>
    </row>
  </sheetData>
  <mergeCells count="3">
    <mergeCell ref="A3:C3"/>
    <mergeCell ref="AQ3:AT3"/>
    <mergeCell ref="CF3:CI3"/>
  </mergeCells>
  <phoneticPr fontId="19" type="noConversion"/>
  <hyperlinks>
    <hyperlink ref="A1" location="目录!A1" display="目录"/>
  </hyperlink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5" tint="0.59999389629810485"/>
  </sheetPr>
  <dimension ref="A1:AP113"/>
  <sheetViews>
    <sheetView zoomScale="80" zoomScaleNormal="80" workbookViewId="0">
      <selection activeCell="O4" sqref="O4:O28"/>
    </sheetView>
  </sheetViews>
  <sheetFormatPr defaultRowHeight="13.5"/>
  <cols>
    <col min="1" max="1" width="9" customWidth="1"/>
    <col min="2" max="2" width="32.375" bestFit="1" customWidth="1"/>
    <col min="3" max="42" width="10.875" bestFit="1" customWidth="1"/>
  </cols>
  <sheetData>
    <row r="1" spans="1:42">
      <c r="A1" s="116" t="s">
        <v>435</v>
      </c>
      <c r="C1" t="str">
        <f>ADDRESS(6,3)</f>
        <v>$C$6</v>
      </c>
    </row>
    <row r="2" spans="1:42">
      <c r="B2" s="163" t="s">
        <v>441</v>
      </c>
      <c r="C2" s="164">
        <f>period_num</f>
        <v>13</v>
      </c>
    </row>
    <row r="3" spans="1:42" ht="16.5">
      <c r="B3" s="13"/>
      <c r="C3" s="26">
        <v>1</v>
      </c>
      <c r="D3" s="26">
        <v>2</v>
      </c>
      <c r="E3" s="26">
        <v>3</v>
      </c>
      <c r="F3" s="26">
        <v>4</v>
      </c>
      <c r="G3" s="26">
        <v>5</v>
      </c>
      <c r="H3" s="26">
        <v>6</v>
      </c>
      <c r="I3" s="26">
        <v>7</v>
      </c>
      <c r="J3" s="26">
        <v>8</v>
      </c>
      <c r="K3" s="26">
        <v>9</v>
      </c>
      <c r="L3" s="26">
        <v>10</v>
      </c>
      <c r="M3" s="26">
        <v>11</v>
      </c>
      <c r="N3" s="26">
        <v>12</v>
      </c>
      <c r="O3" s="26">
        <v>13</v>
      </c>
      <c r="P3" s="26">
        <v>14</v>
      </c>
      <c r="Q3" s="26">
        <v>15</v>
      </c>
      <c r="R3" s="26">
        <v>16</v>
      </c>
      <c r="S3" s="26">
        <v>17</v>
      </c>
      <c r="T3" s="26">
        <v>18</v>
      </c>
      <c r="U3" s="26">
        <v>19</v>
      </c>
      <c r="V3" s="26">
        <v>20</v>
      </c>
      <c r="W3" s="26">
        <v>21</v>
      </c>
      <c r="X3" s="26">
        <v>22</v>
      </c>
      <c r="Y3" s="26">
        <v>23</v>
      </c>
      <c r="Z3" s="26">
        <v>24</v>
      </c>
      <c r="AA3" s="26">
        <v>25</v>
      </c>
      <c r="AB3" s="26">
        <v>26</v>
      </c>
      <c r="AC3" s="26">
        <v>27</v>
      </c>
      <c r="AD3" s="26">
        <v>28</v>
      </c>
      <c r="AE3" s="26">
        <v>29</v>
      </c>
      <c r="AF3" s="26">
        <v>30</v>
      </c>
      <c r="AG3" s="26">
        <v>31</v>
      </c>
      <c r="AH3" s="26">
        <v>32</v>
      </c>
      <c r="AI3" s="26">
        <v>33</v>
      </c>
      <c r="AJ3" s="26">
        <v>34</v>
      </c>
      <c r="AK3" s="26">
        <v>35</v>
      </c>
      <c r="AL3" s="26">
        <v>36</v>
      </c>
      <c r="AM3" s="26">
        <v>37</v>
      </c>
      <c r="AN3" s="26">
        <v>38</v>
      </c>
      <c r="AO3" s="26">
        <v>39</v>
      </c>
      <c r="AP3" s="26">
        <v>40</v>
      </c>
    </row>
    <row r="4" spans="1:42" ht="15">
      <c r="B4" s="14" t="str">
        <f>存量业务到期结构!B4</f>
        <v>资产端</v>
      </c>
      <c r="C4" s="75">
        <f>存量业务到期结构!E4+业务净增量_基准情景!C4</f>
        <v>55463.822889552801</v>
      </c>
      <c r="D4" s="75">
        <f>IF(D$3&lt;=$C$2,C4+业务净增量_基准情景!D4,0)</f>
        <v>56485.311624912087</v>
      </c>
      <c r="E4" s="75">
        <f>IF(E$3&lt;=$C$2,D4+业务净增量_基准情景!E4,0)</f>
        <v>56824.133693604701</v>
      </c>
      <c r="F4" s="75">
        <f>IF(F$3&lt;=$C$2,E4+业务净增量_基准情景!F4,0)</f>
        <v>57062.955762297323</v>
      </c>
      <c r="G4" s="75">
        <f>IF(G$3&lt;=$C$2,F4+业务净增量_基准情景!G4,0)</f>
        <v>57010.31385430009</v>
      </c>
      <c r="H4" s="75">
        <f>IF(H$3&lt;=$C$2,G4+业务净增量_基准情景!H4,0)</f>
        <v>57347.614256326036</v>
      </c>
      <c r="I4" s="75">
        <f>IF(I$3&lt;=$C$2,H4+业务净增量_基准情景!I4,0)</f>
        <v>57584.914658351991</v>
      </c>
      <c r="J4" s="75">
        <f>IF(J$3&lt;=$C$2,I4+业务净增量_基准情景!J4,0)</f>
        <v>57426.186083688095</v>
      </c>
      <c r="K4" s="75">
        <f>IF(K$3&lt;=$C$2,J4+业务净增量_基准情景!K4,0)</f>
        <v>57761.964819047382</v>
      </c>
      <c r="L4" s="75">
        <f>IF(L$3&lt;=$C$2,K4+业务净增量_基准情景!L4,0)</f>
        <v>57897.743554406668</v>
      </c>
      <c r="M4" s="75">
        <f>IF(M$3&lt;=$C$2,L4+业务净增量_基准情景!M4,0)</f>
        <v>58233.522289765955</v>
      </c>
      <c r="N4" s="75">
        <f>IF(N$3&lt;=$C$2,M4+业务净增量_基准情景!N4,0)</f>
        <v>58569.301025125242</v>
      </c>
      <c r="O4" s="75">
        <f>IF(O$3&lt;=$C$2,N4+业务净增量_基准情景!O4,0)</f>
        <v>58605.079760484528</v>
      </c>
      <c r="P4" s="75">
        <f>IF(P$3&lt;=$C$2,O4+业务净增量_基准情景!P4,0)</f>
        <v>0</v>
      </c>
      <c r="Q4" s="75">
        <f>IF(Q$3&lt;=$C$2,P4+业务净增量_基准情景!Q4,0)</f>
        <v>0</v>
      </c>
      <c r="R4" s="75">
        <f>IF(R$3&lt;=$C$2,Q4+业务净增量_基准情景!R4,0)</f>
        <v>0</v>
      </c>
      <c r="S4" s="75">
        <f>IF(S$3&lt;=$C$2,R4+业务净增量_基准情景!S4,0)</f>
        <v>0</v>
      </c>
      <c r="T4" s="75">
        <f>IF(T$3&lt;=$C$2,S4+业务净增量_基准情景!T4,0)</f>
        <v>0</v>
      </c>
      <c r="U4" s="75">
        <f>IF(U$3&lt;=$C$2,T4+业务净增量_基准情景!U4,0)</f>
        <v>0</v>
      </c>
      <c r="V4" s="75">
        <f>IF(V$3&lt;=$C$2,U4+业务净增量_基准情景!V4,0)</f>
        <v>0</v>
      </c>
      <c r="W4" s="75">
        <f>IF(W$3&lt;=$C$2,V4+业务净增量_基准情景!W4,0)</f>
        <v>0</v>
      </c>
      <c r="X4" s="75">
        <f>IF(X$3&lt;=$C$2,W4+业务净增量_基准情景!X4,0)</f>
        <v>0</v>
      </c>
      <c r="Y4" s="75">
        <f>IF(Y$3&lt;=$C$2,X4+业务净增量_基准情景!Y4,0)</f>
        <v>0</v>
      </c>
      <c r="Z4" s="75">
        <f>IF(Z$3&lt;=$C$2,Y4+业务净增量_基准情景!Z4,0)</f>
        <v>0</v>
      </c>
      <c r="AA4" s="75">
        <f>IF(AA$3&lt;=$C$2,Z4+业务净增量_基准情景!AA4,0)</f>
        <v>0</v>
      </c>
      <c r="AB4" s="75">
        <f>IF(AB$3&lt;=$C$2,AA4+业务净增量_基准情景!AB4,0)</f>
        <v>0</v>
      </c>
      <c r="AC4" s="75">
        <f>IF(AC$3&lt;=$C$2,AB4+业务净增量_基准情景!AC4,0)</f>
        <v>0</v>
      </c>
      <c r="AD4" s="75">
        <f>IF(AD$3&lt;=$C$2,AC4+业务净增量_基准情景!AD4,0)</f>
        <v>0</v>
      </c>
      <c r="AE4" s="75">
        <f>IF(AE$3&lt;=$C$2,AD4+业务净增量_基准情景!AE4,0)</f>
        <v>0</v>
      </c>
      <c r="AF4" s="75">
        <f>IF(AF$3&lt;=$C$2,AE4+业务净增量_基准情景!AF4,0)</f>
        <v>0</v>
      </c>
      <c r="AG4" s="75">
        <f>IF(AG$3&lt;=$C$2,AF4+业务净增量_基准情景!AG4,0)</f>
        <v>0</v>
      </c>
      <c r="AH4" s="75">
        <f>IF(AH$3&lt;=$C$2,AG4+业务净增量_基准情景!AH4,0)</f>
        <v>0</v>
      </c>
      <c r="AI4" s="75">
        <f>IF(AI$3&lt;=$C$2,AH4+业务净增量_基准情景!AI4,0)</f>
        <v>0</v>
      </c>
      <c r="AJ4" s="75">
        <f>IF(AJ$3&lt;=$C$2,AI4+业务净增量_基准情景!AJ4,0)</f>
        <v>0</v>
      </c>
      <c r="AK4" s="75">
        <f>IF(AK$3&lt;=$C$2,AJ4+业务净增量_基准情景!AK4,0)</f>
        <v>0</v>
      </c>
      <c r="AL4" s="75">
        <f>IF(AL$3&lt;=$C$2,AK4+业务净增量_基准情景!AL4,0)</f>
        <v>0</v>
      </c>
      <c r="AM4" s="75">
        <f>IF(AM$3&lt;=$C$2,AL4+业务净增量_基准情景!AM4,0)</f>
        <v>0</v>
      </c>
      <c r="AN4" s="75">
        <f>IF(AN$3&lt;=$C$2,AM4+业务净增量_基准情景!AN4,0)</f>
        <v>0</v>
      </c>
      <c r="AO4" s="75">
        <f>IF(AO$3&lt;=$C$2,AN4+业务净增量_基准情景!AO4,0)</f>
        <v>0</v>
      </c>
      <c r="AP4" s="75">
        <f>IF(AP$3&lt;=$C$2,AO4+业务净增量_基准情景!AP4,0)</f>
        <v>0</v>
      </c>
    </row>
    <row r="5" spans="1:42" ht="15">
      <c r="B5" s="15" t="str">
        <f>存量业务到期结构!B5</f>
        <v>贷款和垫款</v>
      </c>
      <c r="C5" s="75">
        <f>存量业务到期结构!E5+业务净增量_基准情景!C5</f>
        <v>34172.447430823195</v>
      </c>
      <c r="D5" s="75">
        <f>IF(D$3&lt;=$C$2,C5+业务净增量_基准情景!D5,0)</f>
        <v>35063.864097489859</v>
      </c>
      <c r="E5" s="75">
        <f>IF(E$3&lt;=$C$2,D5+业务净增量_基准情景!E5,0)</f>
        <v>35330.530764156523</v>
      </c>
      <c r="F5" s="75">
        <f>IF(F$3&lt;=$C$2,E5+业务净增量_基准情景!F5,0)</f>
        <v>35597.197430823187</v>
      </c>
      <c r="G5" s="75">
        <f>IF(G$3&lt;=$C$2,F5+业务净增量_基准情景!G5,0)</f>
        <v>35863.864097489852</v>
      </c>
      <c r="H5" s="75">
        <f>IF(H$3&lt;=$C$2,G5+业务净增量_基准情景!H5,0)</f>
        <v>36130.530764156516</v>
      </c>
      <c r="I5" s="75">
        <f>IF(I$3&lt;=$C$2,H5+业务净增量_基准情景!I5,0)</f>
        <v>36397.19743082318</v>
      </c>
      <c r="J5" s="75">
        <f>IF(J$3&lt;=$C$2,I5+业务净增量_基准情景!J5,0)</f>
        <v>36663.864097489844</v>
      </c>
      <c r="K5" s="75">
        <f>IF(K$3&lt;=$C$2,J5+业务净增量_基准情景!K5,0)</f>
        <v>36930.530764156509</v>
      </c>
      <c r="L5" s="75">
        <f>IF(L$3&lt;=$C$2,K5+业务净增量_基准情景!L5,0)</f>
        <v>37197.197430823173</v>
      </c>
      <c r="M5" s="75">
        <f>IF(M$3&lt;=$C$2,L5+业务净增量_基准情景!M5,0)</f>
        <v>37463.864097489837</v>
      </c>
      <c r="N5" s="75">
        <f>IF(N$3&lt;=$C$2,M5+业务净增量_基准情景!N5,0)</f>
        <v>37730.530764156501</v>
      </c>
      <c r="O5" s="75">
        <f>IF(O$3&lt;=$C$2,N5+业务净增量_基准情景!O5,0)</f>
        <v>37997.197430823166</v>
      </c>
      <c r="P5" s="75">
        <f>IF(P$3&lt;=$C$2,O5+业务净增量_基准情景!P5,0)</f>
        <v>0</v>
      </c>
      <c r="Q5" s="75">
        <f>IF(Q$3&lt;=$C$2,P5+业务净增量_基准情景!Q5,0)</f>
        <v>0</v>
      </c>
      <c r="R5" s="75">
        <f>IF(R$3&lt;=$C$2,Q5+业务净增量_基准情景!R5,0)</f>
        <v>0</v>
      </c>
      <c r="S5" s="75">
        <f>IF(S$3&lt;=$C$2,R5+业务净增量_基准情景!S5,0)</f>
        <v>0</v>
      </c>
      <c r="T5" s="75">
        <f>IF(T$3&lt;=$C$2,S5+业务净增量_基准情景!T5,0)</f>
        <v>0</v>
      </c>
      <c r="U5" s="75">
        <f>IF(U$3&lt;=$C$2,T5+业务净增量_基准情景!U5,0)</f>
        <v>0</v>
      </c>
      <c r="V5" s="75">
        <f>IF(V$3&lt;=$C$2,U5+业务净增量_基准情景!V5,0)</f>
        <v>0</v>
      </c>
      <c r="W5" s="75">
        <f>IF(W$3&lt;=$C$2,V5+业务净增量_基准情景!W5,0)</f>
        <v>0</v>
      </c>
      <c r="X5" s="75">
        <f>IF(X$3&lt;=$C$2,W5+业务净增量_基准情景!X5,0)</f>
        <v>0</v>
      </c>
      <c r="Y5" s="75">
        <f>IF(Y$3&lt;=$C$2,X5+业务净增量_基准情景!Y5,0)</f>
        <v>0</v>
      </c>
      <c r="Z5" s="75">
        <f>IF(Z$3&lt;=$C$2,Y5+业务净增量_基准情景!Z5,0)</f>
        <v>0</v>
      </c>
      <c r="AA5" s="75">
        <f>IF(AA$3&lt;=$C$2,Z5+业务净增量_基准情景!AA5,0)</f>
        <v>0</v>
      </c>
      <c r="AB5" s="75">
        <f>IF(AB$3&lt;=$C$2,AA5+业务净增量_基准情景!AB5,0)</f>
        <v>0</v>
      </c>
      <c r="AC5" s="75">
        <f>IF(AC$3&lt;=$C$2,AB5+业务净增量_基准情景!AC5,0)</f>
        <v>0</v>
      </c>
      <c r="AD5" s="75">
        <f>IF(AD$3&lt;=$C$2,AC5+业务净增量_基准情景!AD5,0)</f>
        <v>0</v>
      </c>
      <c r="AE5" s="75">
        <f>IF(AE$3&lt;=$C$2,AD5+业务净增量_基准情景!AE5,0)</f>
        <v>0</v>
      </c>
      <c r="AF5" s="75">
        <f>IF(AF$3&lt;=$C$2,AE5+业务净增量_基准情景!AF5,0)</f>
        <v>0</v>
      </c>
      <c r="AG5" s="75">
        <f>IF(AG$3&lt;=$C$2,AF5+业务净增量_基准情景!AG5,0)</f>
        <v>0</v>
      </c>
      <c r="AH5" s="75">
        <f>IF(AH$3&lt;=$C$2,AG5+业务净增量_基准情景!AH5,0)</f>
        <v>0</v>
      </c>
      <c r="AI5" s="75">
        <f>IF(AI$3&lt;=$C$2,AH5+业务净增量_基准情景!AI5,0)</f>
        <v>0</v>
      </c>
      <c r="AJ5" s="75">
        <f>IF(AJ$3&lt;=$C$2,AI5+业务净增量_基准情景!AJ5,0)</f>
        <v>0</v>
      </c>
      <c r="AK5" s="75">
        <f>IF(AK$3&lt;=$C$2,AJ5+业务净增量_基准情景!AK5,0)</f>
        <v>0</v>
      </c>
      <c r="AL5" s="75">
        <f>IF(AL$3&lt;=$C$2,AK5+业务净增量_基准情景!AL5,0)</f>
        <v>0</v>
      </c>
      <c r="AM5" s="75">
        <f>IF(AM$3&lt;=$C$2,AL5+业务净增量_基准情景!AM5,0)</f>
        <v>0</v>
      </c>
      <c r="AN5" s="75">
        <f>IF(AN$3&lt;=$C$2,AM5+业务净增量_基准情景!AN5,0)</f>
        <v>0</v>
      </c>
      <c r="AO5" s="75">
        <f>IF(AO$3&lt;=$C$2,AN5+业务净增量_基准情景!AO5,0)</f>
        <v>0</v>
      </c>
      <c r="AP5" s="75">
        <f>IF(AP$3&lt;=$C$2,AO5+业务净增量_基准情景!AP5,0)</f>
        <v>0</v>
      </c>
    </row>
    <row r="6" spans="1:42" ht="16.5">
      <c r="B6" s="54" t="str">
        <f>存量业务到期结构!B6</f>
        <v>公司贷款</v>
      </c>
      <c r="C6" s="92">
        <f>存量业务到期结构!E6+业务净增量_基准情景!C6</f>
        <v>12879.2749827022</v>
      </c>
      <c r="D6" s="92">
        <f>IF(D$3&lt;=$C$2,C6+业务净增量_基准情景!D6,0)</f>
        <v>13095.7749827022</v>
      </c>
      <c r="E6" s="92">
        <f>IF(E$3&lt;=$C$2,D6+业务净增量_基准情景!E6,0)</f>
        <v>13154.108316035534</v>
      </c>
      <c r="F6" s="92">
        <f>IF(F$3&lt;=$C$2,E6+业务净增量_基准情景!F6,0)</f>
        <v>13212.441649368868</v>
      </c>
      <c r="G6" s="92">
        <f>IF(G$3&lt;=$C$2,F6+业务净增量_基准情景!G6,0)</f>
        <v>13270.774982702202</v>
      </c>
      <c r="H6" s="92">
        <f>IF(H$3&lt;=$C$2,G6+业务净增量_基准情景!H6,0)</f>
        <v>13329.108316035536</v>
      </c>
      <c r="I6" s="92">
        <f>IF(I$3&lt;=$C$2,H6+业务净增量_基准情景!I6,0)</f>
        <v>13387.44164936887</v>
      </c>
      <c r="J6" s="92">
        <f>IF(J$3&lt;=$C$2,I6+业务净增量_基准情景!J6,0)</f>
        <v>13445.774982702203</v>
      </c>
      <c r="K6" s="92">
        <f>IF(K$3&lt;=$C$2,J6+业务净增量_基准情景!K6,0)</f>
        <v>13504.108316035537</v>
      </c>
      <c r="L6" s="92">
        <f>IF(L$3&lt;=$C$2,K6+业务净增量_基准情景!L6,0)</f>
        <v>13562.441649368871</v>
      </c>
      <c r="M6" s="92">
        <f>IF(M$3&lt;=$C$2,L6+业务净增量_基准情景!M6,0)</f>
        <v>13620.774982702205</v>
      </c>
      <c r="N6" s="92">
        <f>IF(N$3&lt;=$C$2,M6+业务净增量_基准情景!N6,0)</f>
        <v>13679.108316035539</v>
      </c>
      <c r="O6" s="92">
        <f>IF(O$3&lt;=$C$2,N6+业务净增量_基准情景!O6,0)</f>
        <v>13737.441649368873</v>
      </c>
      <c r="P6" s="92">
        <f>IF(P$3&lt;=$C$2,O6+业务净增量_基准情景!P6,0)</f>
        <v>0</v>
      </c>
      <c r="Q6" s="92">
        <f>IF(Q$3&lt;=$C$2,P6+业务净增量_基准情景!Q6,0)</f>
        <v>0</v>
      </c>
      <c r="R6" s="92">
        <f>IF(R$3&lt;=$C$2,Q6+业务净增量_基准情景!R6,0)</f>
        <v>0</v>
      </c>
      <c r="S6" s="92">
        <f>IF(S$3&lt;=$C$2,R6+业务净增量_基准情景!S6,0)</f>
        <v>0</v>
      </c>
      <c r="T6" s="92">
        <f>IF(T$3&lt;=$C$2,S6+业务净增量_基准情景!T6,0)</f>
        <v>0</v>
      </c>
      <c r="U6" s="92">
        <f>IF(U$3&lt;=$C$2,T6+业务净增量_基准情景!U6,0)</f>
        <v>0</v>
      </c>
      <c r="V6" s="92">
        <f>IF(V$3&lt;=$C$2,U6+业务净增量_基准情景!V6,0)</f>
        <v>0</v>
      </c>
      <c r="W6" s="92">
        <f>IF(W$3&lt;=$C$2,V6+业务净增量_基准情景!W6,0)</f>
        <v>0</v>
      </c>
      <c r="X6" s="92">
        <f>IF(X$3&lt;=$C$2,W6+业务净增量_基准情景!X6,0)</f>
        <v>0</v>
      </c>
      <c r="Y6" s="92">
        <f>IF(Y$3&lt;=$C$2,X6+业务净增量_基准情景!Y6,0)</f>
        <v>0</v>
      </c>
      <c r="Z6" s="92">
        <f>IF(Z$3&lt;=$C$2,Y6+业务净增量_基准情景!Z6,0)</f>
        <v>0</v>
      </c>
      <c r="AA6" s="92">
        <f>IF(AA$3&lt;=$C$2,Z6+业务净增量_基准情景!AA6,0)</f>
        <v>0</v>
      </c>
      <c r="AB6" s="92">
        <f>IF(AB$3&lt;=$C$2,AA6+业务净增量_基准情景!AB6,0)</f>
        <v>0</v>
      </c>
      <c r="AC6" s="92">
        <f>IF(AC$3&lt;=$C$2,AB6+业务净增量_基准情景!AC6,0)</f>
        <v>0</v>
      </c>
      <c r="AD6" s="92">
        <f>IF(AD$3&lt;=$C$2,AC6+业务净增量_基准情景!AD6,0)</f>
        <v>0</v>
      </c>
      <c r="AE6" s="92">
        <f>IF(AE$3&lt;=$C$2,AD6+业务净增量_基准情景!AE6,0)</f>
        <v>0</v>
      </c>
      <c r="AF6" s="92">
        <f>IF(AF$3&lt;=$C$2,AE6+业务净增量_基准情景!AF6,0)</f>
        <v>0</v>
      </c>
      <c r="AG6" s="92">
        <f>IF(AG$3&lt;=$C$2,AF6+业务净增量_基准情景!AG6,0)</f>
        <v>0</v>
      </c>
      <c r="AH6" s="92">
        <f>IF(AH$3&lt;=$C$2,AG6+业务净增量_基准情景!AH6,0)</f>
        <v>0</v>
      </c>
      <c r="AI6" s="92">
        <f>IF(AI$3&lt;=$C$2,AH6+业务净增量_基准情景!AI6,0)</f>
        <v>0</v>
      </c>
      <c r="AJ6" s="92">
        <f>IF(AJ$3&lt;=$C$2,AI6+业务净增量_基准情景!AJ6,0)</f>
        <v>0</v>
      </c>
      <c r="AK6" s="92">
        <f>IF(AK$3&lt;=$C$2,AJ6+业务净增量_基准情景!AK6,0)</f>
        <v>0</v>
      </c>
      <c r="AL6" s="92">
        <f>IF(AL$3&lt;=$C$2,AK6+业务净增量_基准情景!AL6,0)</f>
        <v>0</v>
      </c>
      <c r="AM6" s="92">
        <f>IF(AM$3&lt;=$C$2,AL6+业务净增量_基准情景!AM6,0)</f>
        <v>0</v>
      </c>
      <c r="AN6" s="92">
        <f>IF(AN$3&lt;=$C$2,AM6+业务净增量_基准情景!AN6,0)</f>
        <v>0</v>
      </c>
      <c r="AO6" s="92">
        <f>IF(AO$3&lt;=$C$2,AN6+业务净增量_基准情景!AO6,0)</f>
        <v>0</v>
      </c>
      <c r="AP6" s="92">
        <f>IF(AP$3&lt;=$C$2,AO6+业务净增量_基准情景!AP6,0)</f>
        <v>0</v>
      </c>
    </row>
    <row r="7" spans="1:42" ht="16.5">
      <c r="B7" s="54" t="str">
        <f>存量业务到期结构!B7</f>
        <v>零售住房贷款</v>
      </c>
      <c r="C7" s="92">
        <f>存量业务到期结构!E7+业务净增量_基准情景!C7</f>
        <v>9150.91</v>
      </c>
      <c r="D7" s="92">
        <f>IF(D$3&lt;=$C$2,C7+业务净增量_基准情景!D7,0)</f>
        <v>9247.9933333333338</v>
      </c>
      <c r="E7" s="92">
        <f>IF(E$3&lt;=$C$2,D7+业务净增量_基准情景!E7,0)</f>
        <v>9352.16</v>
      </c>
      <c r="F7" s="92">
        <f>IF(F$3&lt;=$C$2,E7+业务净增量_基准情景!F7,0)</f>
        <v>9456.3266666666659</v>
      </c>
      <c r="G7" s="92">
        <f>IF(G$3&lt;=$C$2,F7+业务净增量_基准情景!G7,0)</f>
        <v>9560.493333333332</v>
      </c>
      <c r="H7" s="92">
        <f>IF(H$3&lt;=$C$2,G7+业务净增量_基准情景!H7,0)</f>
        <v>9664.659999999998</v>
      </c>
      <c r="I7" s="92">
        <f>IF(I$3&lt;=$C$2,H7+业务净增量_基准情景!I7,0)</f>
        <v>9768.8266666666641</v>
      </c>
      <c r="J7" s="92">
        <f>IF(J$3&lt;=$C$2,I7+业务净增量_基准情景!J7,0)</f>
        <v>9872.9933333333302</v>
      </c>
      <c r="K7" s="92">
        <f>IF(K$3&lt;=$C$2,J7+业务净增量_基准情景!K7,0)</f>
        <v>9977.1599999999962</v>
      </c>
      <c r="L7" s="92">
        <f>IF(L$3&lt;=$C$2,K7+业务净增量_基准情景!L7,0)</f>
        <v>10081.326666666662</v>
      </c>
      <c r="M7" s="92">
        <f>IF(M$3&lt;=$C$2,L7+业务净增量_基准情景!M7,0)</f>
        <v>10185.493333333328</v>
      </c>
      <c r="N7" s="92">
        <f>IF(N$3&lt;=$C$2,M7+业务净增量_基准情景!N7,0)</f>
        <v>10289.659999999994</v>
      </c>
      <c r="O7" s="92">
        <f>IF(O$3&lt;=$C$2,N7+业务净增量_基准情景!O7,0)</f>
        <v>10393.82666666666</v>
      </c>
      <c r="P7" s="92">
        <f>IF(P$3&lt;=$C$2,O7+业务净增量_基准情景!P7,0)</f>
        <v>0</v>
      </c>
      <c r="Q7" s="92">
        <f>IF(Q$3&lt;=$C$2,P7+业务净增量_基准情景!Q7,0)</f>
        <v>0</v>
      </c>
      <c r="R7" s="92">
        <f>IF(R$3&lt;=$C$2,Q7+业务净增量_基准情景!R7,0)</f>
        <v>0</v>
      </c>
      <c r="S7" s="92">
        <f>IF(S$3&lt;=$C$2,R7+业务净增量_基准情景!S7,0)</f>
        <v>0</v>
      </c>
      <c r="T7" s="92">
        <f>IF(T$3&lt;=$C$2,S7+业务净增量_基准情景!T7,0)</f>
        <v>0</v>
      </c>
      <c r="U7" s="92">
        <f>IF(U$3&lt;=$C$2,T7+业务净增量_基准情景!U7,0)</f>
        <v>0</v>
      </c>
      <c r="V7" s="92">
        <f>IF(V$3&lt;=$C$2,U7+业务净增量_基准情景!V7,0)</f>
        <v>0</v>
      </c>
      <c r="W7" s="92">
        <f>IF(W$3&lt;=$C$2,V7+业务净增量_基准情景!W7,0)</f>
        <v>0</v>
      </c>
      <c r="X7" s="92">
        <f>IF(X$3&lt;=$C$2,W7+业务净增量_基准情景!X7,0)</f>
        <v>0</v>
      </c>
      <c r="Y7" s="92">
        <f>IF(Y$3&lt;=$C$2,X7+业务净增量_基准情景!Y7,0)</f>
        <v>0</v>
      </c>
      <c r="Z7" s="92">
        <f>IF(Z$3&lt;=$C$2,Y7+业务净增量_基准情景!Z7,0)</f>
        <v>0</v>
      </c>
      <c r="AA7" s="92">
        <f>IF(AA$3&lt;=$C$2,Z7+业务净增量_基准情景!AA7,0)</f>
        <v>0</v>
      </c>
      <c r="AB7" s="92">
        <f>IF(AB$3&lt;=$C$2,AA7+业务净增量_基准情景!AB7,0)</f>
        <v>0</v>
      </c>
      <c r="AC7" s="92">
        <f>IF(AC$3&lt;=$C$2,AB7+业务净增量_基准情景!AC7,0)</f>
        <v>0</v>
      </c>
      <c r="AD7" s="92">
        <f>IF(AD$3&lt;=$C$2,AC7+业务净增量_基准情景!AD7,0)</f>
        <v>0</v>
      </c>
      <c r="AE7" s="92">
        <f>IF(AE$3&lt;=$C$2,AD7+业务净增量_基准情景!AE7,0)</f>
        <v>0</v>
      </c>
      <c r="AF7" s="92">
        <f>IF(AF$3&lt;=$C$2,AE7+业务净增量_基准情景!AF7,0)</f>
        <v>0</v>
      </c>
      <c r="AG7" s="92">
        <f>IF(AG$3&lt;=$C$2,AF7+业务净增量_基准情景!AG7,0)</f>
        <v>0</v>
      </c>
      <c r="AH7" s="92">
        <f>IF(AH$3&lt;=$C$2,AG7+业务净增量_基准情景!AH7,0)</f>
        <v>0</v>
      </c>
      <c r="AI7" s="92">
        <f>IF(AI$3&lt;=$C$2,AH7+业务净增量_基准情景!AI7,0)</f>
        <v>0</v>
      </c>
      <c r="AJ7" s="92">
        <f>IF(AJ$3&lt;=$C$2,AI7+业务净增量_基准情景!AJ7,0)</f>
        <v>0</v>
      </c>
      <c r="AK7" s="92">
        <f>IF(AK$3&lt;=$C$2,AJ7+业务净增量_基准情景!AK7,0)</f>
        <v>0</v>
      </c>
      <c r="AL7" s="92">
        <f>IF(AL$3&lt;=$C$2,AK7+业务净增量_基准情景!AL7,0)</f>
        <v>0</v>
      </c>
      <c r="AM7" s="92">
        <f>IF(AM$3&lt;=$C$2,AL7+业务净增量_基准情景!AM7,0)</f>
        <v>0</v>
      </c>
      <c r="AN7" s="92">
        <f>IF(AN$3&lt;=$C$2,AM7+业务净增量_基准情景!AN7,0)</f>
        <v>0</v>
      </c>
      <c r="AO7" s="92">
        <f>IF(AO$3&lt;=$C$2,AN7+业务净增量_基准情景!AO7,0)</f>
        <v>0</v>
      </c>
      <c r="AP7" s="92">
        <f>IF(AP$3&lt;=$C$2,AO7+业务净增量_基准情景!AP7,0)</f>
        <v>0</v>
      </c>
    </row>
    <row r="8" spans="1:42" ht="16.5">
      <c r="B8" s="54" t="str">
        <f>存量业务到期结构!B8</f>
        <v>零售非住房贷款</v>
      </c>
      <c r="C8" s="92">
        <f>存量业务到期结构!E8+业务净增量_基准情景!C8</f>
        <v>4920.4541010945013</v>
      </c>
      <c r="D8" s="92">
        <f>IF(D$3&lt;=$C$2,C8+业务净增量_基准情景!D8,0)</f>
        <v>4959.9541010945013</v>
      </c>
      <c r="E8" s="92">
        <f>IF(E$3&lt;=$C$2,D8+业务净增量_基准情景!E8,0)</f>
        <v>4997.4541010945013</v>
      </c>
      <c r="F8" s="92">
        <f>IF(F$3&lt;=$C$2,E8+业务净增量_基准情景!F8,0)</f>
        <v>5034.9541010945013</v>
      </c>
      <c r="G8" s="92">
        <f>IF(G$3&lt;=$C$2,F8+业务净增量_基准情景!G8,0)</f>
        <v>5072.4541010945013</v>
      </c>
      <c r="H8" s="92">
        <f>IF(H$3&lt;=$C$2,G8+业务净增量_基准情景!H8,0)</f>
        <v>5109.9541010945013</v>
      </c>
      <c r="I8" s="92">
        <f>IF(I$3&lt;=$C$2,H8+业务净增量_基准情景!I8,0)</f>
        <v>5147.4541010945013</v>
      </c>
      <c r="J8" s="92">
        <f>IF(J$3&lt;=$C$2,I8+业务净增量_基准情景!J8,0)</f>
        <v>5184.9541010945013</v>
      </c>
      <c r="K8" s="92">
        <f>IF(K$3&lt;=$C$2,J8+业务净增量_基准情景!K8,0)</f>
        <v>5222.4541010945013</v>
      </c>
      <c r="L8" s="92">
        <f>IF(L$3&lt;=$C$2,K8+业务净增量_基准情景!L8,0)</f>
        <v>5259.9541010945013</v>
      </c>
      <c r="M8" s="92">
        <f>IF(M$3&lt;=$C$2,L8+业务净增量_基准情景!M8,0)</f>
        <v>5297.4541010945013</v>
      </c>
      <c r="N8" s="92">
        <f>IF(N$3&lt;=$C$2,M8+业务净增量_基准情景!N8,0)</f>
        <v>5334.9541010945013</v>
      </c>
      <c r="O8" s="92">
        <f>IF(O$3&lt;=$C$2,N8+业务净增量_基准情景!O8,0)</f>
        <v>5372.4541010945013</v>
      </c>
      <c r="P8" s="92">
        <f>IF(P$3&lt;=$C$2,O8+业务净增量_基准情景!P8,0)</f>
        <v>0</v>
      </c>
      <c r="Q8" s="92">
        <f>IF(Q$3&lt;=$C$2,P8+业务净增量_基准情景!Q8,0)</f>
        <v>0</v>
      </c>
      <c r="R8" s="92">
        <f>IF(R$3&lt;=$C$2,Q8+业务净增量_基准情景!R8,0)</f>
        <v>0</v>
      </c>
      <c r="S8" s="92">
        <f>IF(S$3&lt;=$C$2,R8+业务净增量_基准情景!S8,0)</f>
        <v>0</v>
      </c>
      <c r="T8" s="92">
        <f>IF(T$3&lt;=$C$2,S8+业务净增量_基准情景!T8,0)</f>
        <v>0</v>
      </c>
      <c r="U8" s="92">
        <f>IF(U$3&lt;=$C$2,T8+业务净增量_基准情景!U8,0)</f>
        <v>0</v>
      </c>
      <c r="V8" s="92">
        <f>IF(V$3&lt;=$C$2,U8+业务净增量_基准情景!V8,0)</f>
        <v>0</v>
      </c>
      <c r="W8" s="92">
        <f>IF(W$3&lt;=$C$2,V8+业务净增量_基准情景!W8,0)</f>
        <v>0</v>
      </c>
      <c r="X8" s="92">
        <f>IF(X$3&lt;=$C$2,W8+业务净增量_基准情景!X8,0)</f>
        <v>0</v>
      </c>
      <c r="Y8" s="92">
        <f>IF(Y$3&lt;=$C$2,X8+业务净增量_基准情景!Y8,0)</f>
        <v>0</v>
      </c>
      <c r="Z8" s="92">
        <f>IF(Z$3&lt;=$C$2,Y8+业务净增量_基准情景!Z8,0)</f>
        <v>0</v>
      </c>
      <c r="AA8" s="92">
        <f>IF(AA$3&lt;=$C$2,Z8+业务净增量_基准情景!AA8,0)</f>
        <v>0</v>
      </c>
      <c r="AB8" s="92">
        <f>IF(AB$3&lt;=$C$2,AA8+业务净增量_基准情景!AB8,0)</f>
        <v>0</v>
      </c>
      <c r="AC8" s="92">
        <f>IF(AC$3&lt;=$C$2,AB8+业务净增量_基准情景!AC8,0)</f>
        <v>0</v>
      </c>
      <c r="AD8" s="92">
        <f>IF(AD$3&lt;=$C$2,AC8+业务净增量_基准情景!AD8,0)</f>
        <v>0</v>
      </c>
      <c r="AE8" s="92">
        <f>IF(AE$3&lt;=$C$2,AD8+业务净增量_基准情景!AE8,0)</f>
        <v>0</v>
      </c>
      <c r="AF8" s="92">
        <f>IF(AF$3&lt;=$C$2,AE8+业务净增量_基准情景!AF8,0)</f>
        <v>0</v>
      </c>
      <c r="AG8" s="92">
        <f>IF(AG$3&lt;=$C$2,AF8+业务净增量_基准情景!AG8,0)</f>
        <v>0</v>
      </c>
      <c r="AH8" s="92">
        <f>IF(AH$3&lt;=$C$2,AG8+业务净增量_基准情景!AH8,0)</f>
        <v>0</v>
      </c>
      <c r="AI8" s="92">
        <f>IF(AI$3&lt;=$C$2,AH8+业务净增量_基准情景!AI8,0)</f>
        <v>0</v>
      </c>
      <c r="AJ8" s="92">
        <f>IF(AJ$3&lt;=$C$2,AI8+业务净增量_基准情景!AJ8,0)</f>
        <v>0</v>
      </c>
      <c r="AK8" s="92">
        <f>IF(AK$3&lt;=$C$2,AJ8+业务净增量_基准情景!AK8,0)</f>
        <v>0</v>
      </c>
      <c r="AL8" s="92">
        <f>IF(AL$3&lt;=$C$2,AK8+业务净增量_基准情景!AL8,0)</f>
        <v>0</v>
      </c>
      <c r="AM8" s="92">
        <f>IF(AM$3&lt;=$C$2,AL8+业务净增量_基准情景!AM8,0)</f>
        <v>0</v>
      </c>
      <c r="AN8" s="92">
        <f>IF(AN$3&lt;=$C$2,AM8+业务净增量_基准情景!AN8,0)</f>
        <v>0</v>
      </c>
      <c r="AO8" s="92">
        <f>IF(AO$3&lt;=$C$2,AN8+业务净增量_基准情景!AO8,0)</f>
        <v>0</v>
      </c>
      <c r="AP8" s="92">
        <f>IF(AP$3&lt;=$C$2,AO8+业务净增量_基准情景!AP8,0)</f>
        <v>0</v>
      </c>
    </row>
    <row r="9" spans="1:42" ht="16.5">
      <c r="B9" s="55" t="str">
        <f>存量业务到期结构!B9</f>
        <v>信用卡贷款</v>
      </c>
      <c r="C9" s="92">
        <f>存量业务到期结构!E9+业务净增量_基准情景!C9</f>
        <v>5693.6902141508999</v>
      </c>
      <c r="D9" s="92">
        <f>IF(D$3&lt;=$C$2,C9+业务净增量_基准情景!D9,0)</f>
        <v>5762.0235474842329</v>
      </c>
      <c r="E9" s="92">
        <f>IF(E$3&lt;=$C$2,D9+业务净增量_基准情景!E9,0)</f>
        <v>5828.6902141508999</v>
      </c>
      <c r="F9" s="92">
        <f>IF(F$3&lt;=$C$2,E9+业务净增量_基准情景!F9,0)</f>
        <v>5895.3568808175669</v>
      </c>
      <c r="G9" s="92">
        <f>IF(G$3&lt;=$C$2,F9+业务净增量_基准情景!G9,0)</f>
        <v>5962.0235474842339</v>
      </c>
      <c r="H9" s="92">
        <f>IF(H$3&lt;=$C$2,G9+业务净增量_基准情景!H9,0)</f>
        <v>6028.6902141509008</v>
      </c>
      <c r="I9" s="92">
        <f>IF(I$3&lt;=$C$2,H9+业务净增量_基准情景!I9,0)</f>
        <v>6095.3568808175678</v>
      </c>
      <c r="J9" s="92">
        <f>IF(J$3&lt;=$C$2,I9+业务净增量_基准情景!J9,0)</f>
        <v>6162.0235474842348</v>
      </c>
      <c r="K9" s="92">
        <f>IF(K$3&lt;=$C$2,J9+业务净增量_基准情景!K9,0)</f>
        <v>6228.6902141509017</v>
      </c>
      <c r="L9" s="92">
        <f>IF(L$3&lt;=$C$2,K9+业务净增量_基准情景!L9,0)</f>
        <v>6295.3568808175687</v>
      </c>
      <c r="M9" s="92">
        <f>IF(M$3&lt;=$C$2,L9+业务净增量_基准情景!M9,0)</f>
        <v>6362.0235474842357</v>
      </c>
      <c r="N9" s="92">
        <f>IF(N$3&lt;=$C$2,M9+业务净增量_基准情景!N9,0)</f>
        <v>6428.6902141509026</v>
      </c>
      <c r="O9" s="92">
        <f>IF(O$3&lt;=$C$2,N9+业务净增量_基准情景!O9,0)</f>
        <v>6495.3568808175696</v>
      </c>
      <c r="P9" s="92">
        <f>IF(P$3&lt;=$C$2,O9+业务净增量_基准情景!P9,0)</f>
        <v>0</v>
      </c>
      <c r="Q9" s="92">
        <f>IF(Q$3&lt;=$C$2,P9+业务净增量_基准情景!Q9,0)</f>
        <v>0</v>
      </c>
      <c r="R9" s="92">
        <f>IF(R$3&lt;=$C$2,Q9+业务净增量_基准情景!R9,0)</f>
        <v>0</v>
      </c>
      <c r="S9" s="92">
        <f>IF(S$3&lt;=$C$2,R9+业务净增量_基准情景!S9,0)</f>
        <v>0</v>
      </c>
      <c r="T9" s="92">
        <f>IF(T$3&lt;=$C$2,S9+业务净增量_基准情景!T9,0)</f>
        <v>0</v>
      </c>
      <c r="U9" s="92">
        <f>IF(U$3&lt;=$C$2,T9+业务净增量_基准情景!U9,0)</f>
        <v>0</v>
      </c>
      <c r="V9" s="92">
        <f>IF(V$3&lt;=$C$2,U9+业务净增量_基准情景!V9,0)</f>
        <v>0</v>
      </c>
      <c r="W9" s="92">
        <f>IF(W$3&lt;=$C$2,V9+业务净增量_基准情景!W9,0)</f>
        <v>0</v>
      </c>
      <c r="X9" s="92">
        <f>IF(X$3&lt;=$C$2,W9+业务净增量_基准情景!X9,0)</f>
        <v>0</v>
      </c>
      <c r="Y9" s="92">
        <f>IF(Y$3&lt;=$C$2,X9+业务净增量_基准情景!Y9,0)</f>
        <v>0</v>
      </c>
      <c r="Z9" s="92">
        <f>IF(Z$3&lt;=$C$2,Y9+业务净增量_基准情景!Z9,0)</f>
        <v>0</v>
      </c>
      <c r="AA9" s="92">
        <f>IF(AA$3&lt;=$C$2,Z9+业务净增量_基准情景!AA9,0)</f>
        <v>0</v>
      </c>
      <c r="AB9" s="92">
        <f>IF(AB$3&lt;=$C$2,AA9+业务净增量_基准情景!AB9,0)</f>
        <v>0</v>
      </c>
      <c r="AC9" s="92">
        <f>IF(AC$3&lt;=$C$2,AB9+业务净增量_基准情景!AC9,0)</f>
        <v>0</v>
      </c>
      <c r="AD9" s="92">
        <f>IF(AD$3&lt;=$C$2,AC9+业务净增量_基准情景!AD9,0)</f>
        <v>0</v>
      </c>
      <c r="AE9" s="92">
        <f>IF(AE$3&lt;=$C$2,AD9+业务净增量_基准情景!AE9,0)</f>
        <v>0</v>
      </c>
      <c r="AF9" s="92">
        <f>IF(AF$3&lt;=$C$2,AE9+业务净增量_基准情景!AF9,0)</f>
        <v>0</v>
      </c>
      <c r="AG9" s="92">
        <f>IF(AG$3&lt;=$C$2,AF9+业务净增量_基准情景!AG9,0)</f>
        <v>0</v>
      </c>
      <c r="AH9" s="92">
        <f>IF(AH$3&lt;=$C$2,AG9+业务净增量_基准情景!AH9,0)</f>
        <v>0</v>
      </c>
      <c r="AI9" s="92">
        <f>IF(AI$3&lt;=$C$2,AH9+业务净增量_基准情景!AI9,0)</f>
        <v>0</v>
      </c>
      <c r="AJ9" s="92">
        <f>IF(AJ$3&lt;=$C$2,AI9+业务净增量_基准情景!AJ9,0)</f>
        <v>0</v>
      </c>
      <c r="AK9" s="92">
        <f>IF(AK$3&lt;=$C$2,AJ9+业务净增量_基准情景!AK9,0)</f>
        <v>0</v>
      </c>
      <c r="AL9" s="92">
        <f>IF(AL$3&lt;=$C$2,AK9+业务净增量_基准情景!AL9,0)</f>
        <v>0</v>
      </c>
      <c r="AM9" s="92">
        <f>IF(AM$3&lt;=$C$2,AL9+业务净增量_基准情景!AM9,0)</f>
        <v>0</v>
      </c>
      <c r="AN9" s="92">
        <f>IF(AN$3&lt;=$C$2,AM9+业务净增量_基准情景!AN9,0)</f>
        <v>0</v>
      </c>
      <c r="AO9" s="92">
        <f>IF(AO$3&lt;=$C$2,AN9+业务净增量_基准情景!AO9,0)</f>
        <v>0</v>
      </c>
      <c r="AP9" s="92">
        <f>IF(AP$3&lt;=$C$2,AO9+业务净增量_基准情景!AP9,0)</f>
        <v>0</v>
      </c>
    </row>
    <row r="10" spans="1:42" ht="16.5">
      <c r="B10" s="54" t="str">
        <f>存量业务到期结构!B10</f>
        <v>票据贴现</v>
      </c>
      <c r="C10" s="92">
        <f>存量业务到期结构!E10+业务净增量_基准情景!C10</f>
        <v>1528.1181328755999</v>
      </c>
      <c r="D10" s="92">
        <f>IF(D$3&lt;=$C$2,C10+业务净增量_基准情景!D10,0)</f>
        <v>1998.1181328755999</v>
      </c>
      <c r="E10" s="92">
        <f>IF(E$3&lt;=$C$2,D10+业务净增量_基准情景!E10,0)</f>
        <v>1998.1181328755999</v>
      </c>
      <c r="F10" s="92">
        <f>IF(F$3&lt;=$C$2,E10+业务净增量_基准情景!F10,0)</f>
        <v>1998.1181328755999</v>
      </c>
      <c r="G10" s="92">
        <f>IF(G$3&lt;=$C$2,F10+业务净增量_基准情景!G10,0)</f>
        <v>1998.1181328755999</v>
      </c>
      <c r="H10" s="92">
        <f>IF(H$3&lt;=$C$2,G10+业务净增量_基准情景!H10,0)</f>
        <v>1998.1181328755999</v>
      </c>
      <c r="I10" s="92">
        <f>IF(I$3&lt;=$C$2,H10+业务净增量_基准情景!I10,0)</f>
        <v>1998.1181328755999</v>
      </c>
      <c r="J10" s="92">
        <f>IF(J$3&lt;=$C$2,I10+业务净增量_基准情景!J10,0)</f>
        <v>1998.1181328755999</v>
      </c>
      <c r="K10" s="92">
        <f>IF(K$3&lt;=$C$2,J10+业务净增量_基准情景!K10,0)</f>
        <v>1998.1181328755999</v>
      </c>
      <c r="L10" s="92">
        <f>IF(L$3&lt;=$C$2,K10+业务净增量_基准情景!L10,0)</f>
        <v>1998.1181328755999</v>
      </c>
      <c r="M10" s="92">
        <f>IF(M$3&lt;=$C$2,L10+业务净增量_基准情景!M10,0)</f>
        <v>1998.1181328755999</v>
      </c>
      <c r="N10" s="92">
        <f>IF(N$3&lt;=$C$2,M10+业务净增量_基准情景!N10,0)</f>
        <v>1998.1181328755999</v>
      </c>
      <c r="O10" s="92">
        <f>IF(O$3&lt;=$C$2,N10+业务净增量_基准情景!O10,0)</f>
        <v>1998.1181328755999</v>
      </c>
      <c r="P10" s="92">
        <f>IF(P$3&lt;=$C$2,O10+业务净增量_基准情景!P10,0)</f>
        <v>0</v>
      </c>
      <c r="Q10" s="92">
        <f>IF(Q$3&lt;=$C$2,P10+业务净增量_基准情景!Q10,0)</f>
        <v>0</v>
      </c>
      <c r="R10" s="92">
        <f>IF(R$3&lt;=$C$2,Q10+业务净增量_基准情景!R10,0)</f>
        <v>0</v>
      </c>
      <c r="S10" s="92">
        <f>IF(S$3&lt;=$C$2,R10+业务净增量_基准情景!S10,0)</f>
        <v>0</v>
      </c>
      <c r="T10" s="92">
        <f>IF(T$3&lt;=$C$2,S10+业务净增量_基准情景!T10,0)</f>
        <v>0</v>
      </c>
      <c r="U10" s="92">
        <f>IF(U$3&lt;=$C$2,T10+业务净增量_基准情景!U10,0)</f>
        <v>0</v>
      </c>
      <c r="V10" s="92">
        <f>IF(V$3&lt;=$C$2,U10+业务净增量_基准情景!V10,0)</f>
        <v>0</v>
      </c>
      <c r="W10" s="92">
        <f>IF(W$3&lt;=$C$2,V10+业务净增量_基准情景!W10,0)</f>
        <v>0</v>
      </c>
      <c r="X10" s="92">
        <f>IF(X$3&lt;=$C$2,W10+业务净增量_基准情景!X10,0)</f>
        <v>0</v>
      </c>
      <c r="Y10" s="92">
        <f>IF(Y$3&lt;=$C$2,X10+业务净增量_基准情景!Y10,0)</f>
        <v>0</v>
      </c>
      <c r="Z10" s="92">
        <f>IF(Z$3&lt;=$C$2,Y10+业务净增量_基准情景!Z10,0)</f>
        <v>0</v>
      </c>
      <c r="AA10" s="92">
        <f>IF(AA$3&lt;=$C$2,Z10+业务净增量_基准情景!AA10,0)</f>
        <v>0</v>
      </c>
      <c r="AB10" s="92">
        <f>IF(AB$3&lt;=$C$2,AA10+业务净增量_基准情景!AB10,0)</f>
        <v>0</v>
      </c>
      <c r="AC10" s="92">
        <f>IF(AC$3&lt;=$C$2,AB10+业务净增量_基准情景!AC10,0)</f>
        <v>0</v>
      </c>
      <c r="AD10" s="92">
        <f>IF(AD$3&lt;=$C$2,AC10+业务净增量_基准情景!AD10,0)</f>
        <v>0</v>
      </c>
      <c r="AE10" s="92">
        <f>IF(AE$3&lt;=$C$2,AD10+业务净增量_基准情景!AE10,0)</f>
        <v>0</v>
      </c>
      <c r="AF10" s="92">
        <f>IF(AF$3&lt;=$C$2,AE10+业务净增量_基准情景!AF10,0)</f>
        <v>0</v>
      </c>
      <c r="AG10" s="92">
        <f>IF(AG$3&lt;=$C$2,AF10+业务净增量_基准情景!AG10,0)</f>
        <v>0</v>
      </c>
      <c r="AH10" s="92">
        <f>IF(AH$3&lt;=$C$2,AG10+业务净增量_基准情景!AH10,0)</f>
        <v>0</v>
      </c>
      <c r="AI10" s="92">
        <f>IF(AI$3&lt;=$C$2,AH10+业务净增量_基准情景!AI10,0)</f>
        <v>0</v>
      </c>
      <c r="AJ10" s="92">
        <f>IF(AJ$3&lt;=$C$2,AI10+业务净增量_基准情景!AJ10,0)</f>
        <v>0</v>
      </c>
      <c r="AK10" s="92">
        <f>IF(AK$3&lt;=$C$2,AJ10+业务净增量_基准情景!AK10,0)</f>
        <v>0</v>
      </c>
      <c r="AL10" s="92">
        <f>IF(AL$3&lt;=$C$2,AK10+业务净增量_基准情景!AL10,0)</f>
        <v>0</v>
      </c>
      <c r="AM10" s="92">
        <f>IF(AM$3&lt;=$C$2,AL10+业务净增量_基准情景!AM10,0)</f>
        <v>0</v>
      </c>
      <c r="AN10" s="92">
        <f>IF(AN$3&lt;=$C$2,AM10+业务净增量_基准情景!AN10,0)</f>
        <v>0</v>
      </c>
      <c r="AO10" s="92">
        <f>IF(AO$3&lt;=$C$2,AN10+业务净增量_基准情景!AO10,0)</f>
        <v>0</v>
      </c>
      <c r="AP10" s="92">
        <f>IF(AP$3&lt;=$C$2,AO10+业务净增量_基准情景!AP10,0)</f>
        <v>0</v>
      </c>
    </row>
    <row r="11" spans="1:42" ht="15">
      <c r="B11" s="15" t="str">
        <f>存量业务到期结构!B11</f>
        <v>投资</v>
      </c>
      <c r="C11" s="75">
        <f>存量业务到期结构!E11+业务净增量_基准情景!C11</f>
        <v>11888.978414610896</v>
      </c>
      <c r="D11" s="75">
        <f>IF(D$3&lt;=$C$2,C11+业务净增量_基准情景!D11,0)</f>
        <v>12321.06174794423</v>
      </c>
      <c r="E11" s="75">
        <f>IF(E$3&lt;=$C$2,D11+业务净增量_基准情景!E11,0)</f>
        <v>12375.228414610896</v>
      </c>
      <c r="F11" s="75">
        <f>IF(F$3&lt;=$C$2,E11+业务净增量_基准情景!F11,0)</f>
        <v>12429.395081277564</v>
      </c>
      <c r="G11" s="75">
        <f>IF(G$3&lt;=$C$2,F11+业务净增量_基准情景!G11,0)</f>
        <v>12483.56174794423</v>
      </c>
      <c r="H11" s="75">
        <f>IF(H$3&lt;=$C$2,G11+业务净增量_基准情景!H11,0)</f>
        <v>12537.728414610896</v>
      </c>
      <c r="I11" s="75">
        <f>IF(I$3&lt;=$C$2,H11+业务净增量_基准情景!I11,0)</f>
        <v>12591.895081277562</v>
      </c>
      <c r="J11" s="75">
        <f>IF(J$3&lt;=$C$2,I11+业务净增量_基准情景!J11,0)</f>
        <v>12646.061747944228</v>
      </c>
      <c r="K11" s="75">
        <f>IF(K$3&lt;=$C$2,J11+业务净增量_基准情景!K11,0)</f>
        <v>12700.228414610896</v>
      </c>
      <c r="L11" s="75">
        <f>IF(L$3&lt;=$C$2,K11+业务净增量_基准情景!L11,0)</f>
        <v>12754.395081277562</v>
      </c>
      <c r="M11" s="75">
        <f>IF(M$3&lt;=$C$2,L11+业务净增量_基准情景!M11,0)</f>
        <v>12808.561747944228</v>
      </c>
      <c r="N11" s="75">
        <f>IF(N$3&lt;=$C$2,M11+业务净增量_基准情景!N11,0)</f>
        <v>12862.728414610896</v>
      </c>
      <c r="O11" s="75">
        <f>IF(O$3&lt;=$C$2,N11+业务净增量_基准情景!O11,0)</f>
        <v>12916.895081277562</v>
      </c>
      <c r="P11" s="75">
        <f>IF(P$3&lt;=$C$2,O11+业务净增量_基准情景!P11,0)</f>
        <v>0</v>
      </c>
      <c r="Q11" s="75">
        <f>IF(Q$3&lt;=$C$2,P11+业务净增量_基准情景!Q11,0)</f>
        <v>0</v>
      </c>
      <c r="R11" s="75">
        <f>IF(R$3&lt;=$C$2,Q11+业务净增量_基准情景!R11,0)</f>
        <v>0</v>
      </c>
      <c r="S11" s="75">
        <f>IF(S$3&lt;=$C$2,R11+业务净增量_基准情景!S11,0)</f>
        <v>0</v>
      </c>
      <c r="T11" s="75">
        <f>IF(T$3&lt;=$C$2,S11+业务净增量_基准情景!T11,0)</f>
        <v>0</v>
      </c>
      <c r="U11" s="75">
        <f>IF(U$3&lt;=$C$2,T11+业务净增量_基准情景!U11,0)</f>
        <v>0</v>
      </c>
      <c r="V11" s="75">
        <f>IF(V$3&lt;=$C$2,U11+业务净增量_基准情景!V11,0)</f>
        <v>0</v>
      </c>
      <c r="W11" s="75">
        <f>IF(W$3&lt;=$C$2,V11+业务净增量_基准情景!W11,0)</f>
        <v>0</v>
      </c>
      <c r="X11" s="75">
        <f>IF(X$3&lt;=$C$2,W11+业务净增量_基准情景!X11,0)</f>
        <v>0</v>
      </c>
      <c r="Y11" s="75">
        <f>IF(Y$3&lt;=$C$2,X11+业务净增量_基准情景!Y11,0)</f>
        <v>0</v>
      </c>
      <c r="Z11" s="75">
        <f>IF(Z$3&lt;=$C$2,Y11+业务净增量_基准情景!Z11,0)</f>
        <v>0</v>
      </c>
      <c r="AA11" s="75">
        <f>IF(AA$3&lt;=$C$2,Z11+业务净增量_基准情景!AA11,0)</f>
        <v>0</v>
      </c>
      <c r="AB11" s="75">
        <f>IF(AB$3&lt;=$C$2,AA11+业务净增量_基准情景!AB11,0)</f>
        <v>0</v>
      </c>
      <c r="AC11" s="75">
        <f>IF(AC$3&lt;=$C$2,AB11+业务净增量_基准情景!AC11,0)</f>
        <v>0</v>
      </c>
      <c r="AD11" s="75">
        <f>IF(AD$3&lt;=$C$2,AC11+业务净增量_基准情景!AD11,0)</f>
        <v>0</v>
      </c>
      <c r="AE11" s="75">
        <f>IF(AE$3&lt;=$C$2,AD11+业务净增量_基准情景!AE11,0)</f>
        <v>0</v>
      </c>
      <c r="AF11" s="75">
        <f>IF(AF$3&lt;=$C$2,AE11+业务净增量_基准情景!AF11,0)</f>
        <v>0</v>
      </c>
      <c r="AG11" s="75">
        <f>IF(AG$3&lt;=$C$2,AF11+业务净增量_基准情景!AG11,0)</f>
        <v>0</v>
      </c>
      <c r="AH11" s="75">
        <f>IF(AH$3&lt;=$C$2,AG11+业务净增量_基准情景!AH11,0)</f>
        <v>0</v>
      </c>
      <c r="AI11" s="75">
        <f>IF(AI$3&lt;=$C$2,AH11+业务净增量_基准情景!AI11,0)</f>
        <v>0</v>
      </c>
      <c r="AJ11" s="75">
        <f>IF(AJ$3&lt;=$C$2,AI11+业务净增量_基准情景!AJ11,0)</f>
        <v>0</v>
      </c>
      <c r="AK11" s="75">
        <f>IF(AK$3&lt;=$C$2,AJ11+业务净增量_基准情景!AK11,0)</f>
        <v>0</v>
      </c>
      <c r="AL11" s="75">
        <f>IF(AL$3&lt;=$C$2,AK11+业务净增量_基准情景!AL11,0)</f>
        <v>0</v>
      </c>
      <c r="AM11" s="75">
        <f>IF(AM$3&lt;=$C$2,AL11+业务净增量_基准情景!AM11,0)</f>
        <v>0</v>
      </c>
      <c r="AN11" s="75">
        <f>IF(AN$3&lt;=$C$2,AM11+业务净增量_基准情景!AN11,0)</f>
        <v>0</v>
      </c>
      <c r="AO11" s="75">
        <f>IF(AO$3&lt;=$C$2,AN11+业务净增量_基准情景!AO11,0)</f>
        <v>0</v>
      </c>
      <c r="AP11" s="75">
        <f>IF(AP$3&lt;=$C$2,AO11+业务净增量_基准情景!AP11,0)</f>
        <v>0</v>
      </c>
    </row>
    <row r="12" spans="1:42" ht="16.5">
      <c r="B12" s="16" t="str">
        <f>存量业务到期结构!B12</f>
        <v>债券</v>
      </c>
      <c r="C12" s="75">
        <f>存量业务到期结构!E12+业务净增量_基准情景!C12</f>
        <v>9466.4311778669944</v>
      </c>
      <c r="D12" s="75">
        <f>IF(D$3&lt;=$C$2,C12+业务净增量_基准情景!D12,0)</f>
        <v>9459.7645112003283</v>
      </c>
      <c r="E12" s="75">
        <f>IF(E$3&lt;=$C$2,D12+业务净增量_基准情景!E12,0)</f>
        <v>9576.4311778669944</v>
      </c>
      <c r="F12" s="75">
        <f>IF(F$3&lt;=$C$2,E12+业务净增量_基准情景!F12,0)</f>
        <v>9693.0978445336623</v>
      </c>
      <c r="G12" s="75">
        <f>IF(G$3&lt;=$C$2,F12+业务净增量_基准情景!G12,0)</f>
        <v>9809.7645112003283</v>
      </c>
      <c r="H12" s="75">
        <f>IF(H$3&lt;=$C$2,G12+业务净增量_基准情景!H12,0)</f>
        <v>9926.4311778669944</v>
      </c>
      <c r="I12" s="75">
        <f>IF(I$3&lt;=$C$2,H12+业务净增量_基准情景!I12,0)</f>
        <v>10043.09784453366</v>
      </c>
      <c r="J12" s="75">
        <f>IF(J$3&lt;=$C$2,I12+业务净增量_基准情景!J12,0)</f>
        <v>10159.764511200327</v>
      </c>
      <c r="K12" s="75">
        <f>IF(K$3&lt;=$C$2,J12+业务净增量_基准情景!K12,0)</f>
        <v>10276.431177866994</v>
      </c>
      <c r="L12" s="75">
        <f>IF(L$3&lt;=$C$2,K12+业务净增量_基准情景!L12,0)</f>
        <v>10393.09784453366</v>
      </c>
      <c r="M12" s="75">
        <f>IF(M$3&lt;=$C$2,L12+业务净增量_基准情景!M12,0)</f>
        <v>10509.764511200327</v>
      </c>
      <c r="N12" s="75">
        <f>IF(N$3&lt;=$C$2,M12+业务净增量_基准情景!N12,0)</f>
        <v>10626.431177866994</v>
      </c>
      <c r="O12" s="75">
        <f>IF(O$3&lt;=$C$2,N12+业务净增量_基准情景!O12,0)</f>
        <v>10743.09784453366</v>
      </c>
      <c r="P12" s="75">
        <f>IF(P$3&lt;=$C$2,O12+业务净增量_基准情景!P12,0)</f>
        <v>0</v>
      </c>
      <c r="Q12" s="75">
        <f>IF(Q$3&lt;=$C$2,P12+业务净增量_基准情景!Q12,0)</f>
        <v>0</v>
      </c>
      <c r="R12" s="75">
        <f>IF(R$3&lt;=$C$2,Q12+业务净增量_基准情景!R12,0)</f>
        <v>0</v>
      </c>
      <c r="S12" s="75">
        <f>IF(S$3&lt;=$C$2,R12+业务净增量_基准情景!S12,0)</f>
        <v>0</v>
      </c>
      <c r="T12" s="75">
        <f>IF(T$3&lt;=$C$2,S12+业务净增量_基准情景!T12,0)</f>
        <v>0</v>
      </c>
      <c r="U12" s="75">
        <f>IF(U$3&lt;=$C$2,T12+业务净增量_基准情景!U12,0)</f>
        <v>0</v>
      </c>
      <c r="V12" s="75">
        <f>IF(V$3&lt;=$C$2,U12+业务净增量_基准情景!V12,0)</f>
        <v>0</v>
      </c>
      <c r="W12" s="75">
        <f>IF(W$3&lt;=$C$2,V12+业务净增量_基准情景!W12,0)</f>
        <v>0</v>
      </c>
      <c r="X12" s="75">
        <f>IF(X$3&lt;=$C$2,W12+业务净增量_基准情景!X12,0)</f>
        <v>0</v>
      </c>
      <c r="Y12" s="75">
        <f>IF(Y$3&lt;=$C$2,X12+业务净增量_基准情景!Y12,0)</f>
        <v>0</v>
      </c>
      <c r="Z12" s="75">
        <f>IF(Z$3&lt;=$C$2,Y12+业务净增量_基准情景!Z12,0)</f>
        <v>0</v>
      </c>
      <c r="AA12" s="75">
        <f>IF(AA$3&lt;=$C$2,Z12+业务净增量_基准情景!AA12,0)</f>
        <v>0</v>
      </c>
      <c r="AB12" s="75">
        <f>IF(AB$3&lt;=$C$2,AA12+业务净增量_基准情景!AB12,0)</f>
        <v>0</v>
      </c>
      <c r="AC12" s="75">
        <f>IF(AC$3&lt;=$C$2,AB12+业务净增量_基准情景!AC12,0)</f>
        <v>0</v>
      </c>
      <c r="AD12" s="75">
        <f>IF(AD$3&lt;=$C$2,AC12+业务净增量_基准情景!AD12,0)</f>
        <v>0</v>
      </c>
      <c r="AE12" s="75">
        <f>IF(AE$3&lt;=$C$2,AD12+业务净增量_基准情景!AE12,0)</f>
        <v>0</v>
      </c>
      <c r="AF12" s="75">
        <f>IF(AF$3&lt;=$C$2,AE12+业务净增量_基准情景!AF12,0)</f>
        <v>0</v>
      </c>
      <c r="AG12" s="75">
        <f>IF(AG$3&lt;=$C$2,AF12+业务净增量_基准情景!AG12,0)</f>
        <v>0</v>
      </c>
      <c r="AH12" s="75">
        <f>IF(AH$3&lt;=$C$2,AG12+业务净增量_基准情景!AH12,0)</f>
        <v>0</v>
      </c>
      <c r="AI12" s="75">
        <f>IF(AI$3&lt;=$C$2,AH12+业务净增量_基准情景!AI12,0)</f>
        <v>0</v>
      </c>
      <c r="AJ12" s="75">
        <f>IF(AJ$3&lt;=$C$2,AI12+业务净增量_基准情景!AJ12,0)</f>
        <v>0</v>
      </c>
      <c r="AK12" s="75">
        <f>IF(AK$3&lt;=$C$2,AJ12+业务净增量_基准情景!AK12,0)</f>
        <v>0</v>
      </c>
      <c r="AL12" s="75">
        <f>IF(AL$3&lt;=$C$2,AK12+业务净增量_基准情景!AL12,0)</f>
        <v>0</v>
      </c>
      <c r="AM12" s="75">
        <f>IF(AM$3&lt;=$C$2,AL12+业务净增量_基准情景!AM12,0)</f>
        <v>0</v>
      </c>
      <c r="AN12" s="75">
        <f>IF(AN$3&lt;=$C$2,AM12+业务净增量_基准情景!AN12,0)</f>
        <v>0</v>
      </c>
      <c r="AO12" s="75">
        <f>IF(AO$3&lt;=$C$2,AN12+业务净增量_基准情景!AO12,0)</f>
        <v>0</v>
      </c>
      <c r="AP12" s="75">
        <f>IF(AP$3&lt;=$C$2,AO12+业务净增量_基准情景!AP12,0)</f>
        <v>0</v>
      </c>
    </row>
    <row r="13" spans="1:42" ht="16.5">
      <c r="B13" s="54" t="str">
        <f>存量业务到期结构!B13</f>
        <v>国债</v>
      </c>
      <c r="C13" s="92">
        <f>存量业务到期结构!E13+业务净增量_基准情景!C13</f>
        <v>5801.7438728932984</v>
      </c>
      <c r="D13" s="92">
        <f>IF(D$3&lt;=$C$2,C13+业务净增量_基准情景!D13,0)</f>
        <v>5797.6580361339938</v>
      </c>
      <c r="E13" s="92">
        <f>IF(E$3&lt;=$C$2,D13+业务净增量_基准情景!E13,0)</f>
        <v>5869.1601794218222</v>
      </c>
      <c r="F13" s="92">
        <f>IF(F$3&lt;=$C$2,E13+业务净增量_基准情景!F13,0)</f>
        <v>5940.6623227096525</v>
      </c>
      <c r="G13" s="92">
        <f>IF(G$3&lt;=$C$2,F13+业务净增量_基准情景!G13,0)</f>
        <v>6012.1644659974809</v>
      </c>
      <c r="H13" s="92">
        <f>IF(H$3&lt;=$C$2,G13+业务净增量_基准情景!H13,0)</f>
        <v>6083.6666092853093</v>
      </c>
      <c r="I13" s="92">
        <f>IF(I$3&lt;=$C$2,H13+业务净增量_基准情景!I13,0)</f>
        <v>6155.1687525731377</v>
      </c>
      <c r="J13" s="92">
        <f>IF(J$3&lt;=$C$2,I13+业务净增量_基准情景!J13,0)</f>
        <v>6226.6708958609661</v>
      </c>
      <c r="K13" s="92">
        <f>IF(K$3&lt;=$C$2,J13+业务净增量_基准情景!K13,0)</f>
        <v>6298.1730391487963</v>
      </c>
      <c r="L13" s="92">
        <f>IF(L$3&lt;=$C$2,K13+业务净增量_基准情景!L13,0)</f>
        <v>6369.6751824366247</v>
      </c>
      <c r="M13" s="92">
        <f>IF(M$3&lt;=$C$2,L13+业务净增量_基准情景!M13,0)</f>
        <v>6441.1773257244531</v>
      </c>
      <c r="N13" s="92">
        <f>IF(N$3&lt;=$C$2,M13+业务净增量_基准情景!N13,0)</f>
        <v>6512.6794690122833</v>
      </c>
      <c r="O13" s="92">
        <f>IF(O$3&lt;=$C$2,N13+业务净增量_基准情景!O13,0)</f>
        <v>6584.1816123001117</v>
      </c>
      <c r="P13" s="92">
        <f>IF(P$3&lt;=$C$2,O13+业务净增量_基准情景!P13,0)</f>
        <v>0</v>
      </c>
      <c r="Q13" s="92">
        <f>IF(Q$3&lt;=$C$2,P13+业务净增量_基准情景!Q13,0)</f>
        <v>0</v>
      </c>
      <c r="R13" s="92">
        <f>IF(R$3&lt;=$C$2,Q13+业务净增量_基准情景!R13,0)</f>
        <v>0</v>
      </c>
      <c r="S13" s="92">
        <f>IF(S$3&lt;=$C$2,R13+业务净增量_基准情景!S13,0)</f>
        <v>0</v>
      </c>
      <c r="T13" s="92">
        <f>IF(T$3&lt;=$C$2,S13+业务净增量_基准情景!T13,0)</f>
        <v>0</v>
      </c>
      <c r="U13" s="92">
        <f>IF(U$3&lt;=$C$2,T13+业务净增量_基准情景!U13,0)</f>
        <v>0</v>
      </c>
      <c r="V13" s="92">
        <f>IF(V$3&lt;=$C$2,U13+业务净增量_基准情景!V13,0)</f>
        <v>0</v>
      </c>
      <c r="W13" s="92">
        <f>IF(W$3&lt;=$C$2,V13+业务净增量_基准情景!W13,0)</f>
        <v>0</v>
      </c>
      <c r="X13" s="92">
        <f>IF(X$3&lt;=$C$2,W13+业务净增量_基准情景!X13,0)</f>
        <v>0</v>
      </c>
      <c r="Y13" s="92">
        <f>IF(Y$3&lt;=$C$2,X13+业务净增量_基准情景!Y13,0)</f>
        <v>0</v>
      </c>
      <c r="Z13" s="92">
        <f>IF(Z$3&lt;=$C$2,Y13+业务净增量_基准情景!Z13,0)</f>
        <v>0</v>
      </c>
      <c r="AA13" s="92">
        <f>IF(AA$3&lt;=$C$2,Z13+业务净增量_基准情景!AA13,0)</f>
        <v>0</v>
      </c>
      <c r="AB13" s="92">
        <f>IF(AB$3&lt;=$C$2,AA13+业务净增量_基准情景!AB13,0)</f>
        <v>0</v>
      </c>
      <c r="AC13" s="92">
        <f>IF(AC$3&lt;=$C$2,AB13+业务净增量_基准情景!AC13,0)</f>
        <v>0</v>
      </c>
      <c r="AD13" s="92">
        <f>IF(AD$3&lt;=$C$2,AC13+业务净增量_基准情景!AD13,0)</f>
        <v>0</v>
      </c>
      <c r="AE13" s="92">
        <f>IF(AE$3&lt;=$C$2,AD13+业务净增量_基准情景!AE13,0)</f>
        <v>0</v>
      </c>
      <c r="AF13" s="92">
        <f>IF(AF$3&lt;=$C$2,AE13+业务净增量_基准情景!AF13,0)</f>
        <v>0</v>
      </c>
      <c r="AG13" s="92">
        <f>IF(AG$3&lt;=$C$2,AF13+业务净增量_基准情景!AG13,0)</f>
        <v>0</v>
      </c>
      <c r="AH13" s="92">
        <f>IF(AH$3&lt;=$C$2,AG13+业务净增量_基准情景!AH13,0)</f>
        <v>0</v>
      </c>
      <c r="AI13" s="92">
        <f>IF(AI$3&lt;=$C$2,AH13+业务净增量_基准情景!AI13,0)</f>
        <v>0</v>
      </c>
      <c r="AJ13" s="92">
        <f>IF(AJ$3&lt;=$C$2,AI13+业务净增量_基准情景!AJ13,0)</f>
        <v>0</v>
      </c>
      <c r="AK13" s="92">
        <f>IF(AK$3&lt;=$C$2,AJ13+业务净增量_基准情景!AK13,0)</f>
        <v>0</v>
      </c>
      <c r="AL13" s="92">
        <f>IF(AL$3&lt;=$C$2,AK13+业务净增量_基准情景!AL13,0)</f>
        <v>0</v>
      </c>
      <c r="AM13" s="92">
        <f>IF(AM$3&lt;=$C$2,AL13+业务净增量_基准情景!AM13,0)</f>
        <v>0</v>
      </c>
      <c r="AN13" s="92">
        <f>IF(AN$3&lt;=$C$2,AM13+业务净增量_基准情景!AN13,0)</f>
        <v>0</v>
      </c>
      <c r="AO13" s="92">
        <f>IF(AO$3&lt;=$C$2,AN13+业务净增量_基准情景!AO13,0)</f>
        <v>0</v>
      </c>
      <c r="AP13" s="92">
        <f>IF(AP$3&lt;=$C$2,AO13+业务净增量_基准情景!AP13,0)</f>
        <v>0</v>
      </c>
    </row>
    <row r="14" spans="1:42" ht="16.5">
      <c r="B14" s="54" t="str">
        <f>存量业务到期结构!B14</f>
        <v>政策性银行金融债</v>
      </c>
      <c r="C14" s="92">
        <f>存量业务到期结构!E14+业务净增量_基准情景!C14</f>
        <v>2628.7987193961958</v>
      </c>
      <c r="D14" s="92">
        <f>IF(D$3&lt;=$C$2,C14+业务净增量_基准情景!D14,0)</f>
        <v>2626.9474066399221</v>
      </c>
      <c r="E14" s="92">
        <f>IF(E$3&lt;=$C$2,D14+业务净增量_基准情景!E14,0)</f>
        <v>2659.3453798747159</v>
      </c>
      <c r="F14" s="92">
        <f>IF(F$3&lt;=$C$2,E14+业务净增量_基准情景!F14,0)</f>
        <v>2691.7433531095103</v>
      </c>
      <c r="G14" s="92">
        <f>IF(G$3&lt;=$C$2,F14+业务净增量_基准情景!G14,0)</f>
        <v>2724.1413263443042</v>
      </c>
      <c r="H14" s="92">
        <f>IF(H$3&lt;=$C$2,G14+业务净增量_基准情景!H14,0)</f>
        <v>2756.539299579098</v>
      </c>
      <c r="I14" s="92">
        <f>IF(I$3&lt;=$C$2,H14+业务净增量_基准情景!I14,0)</f>
        <v>2788.9372728138919</v>
      </c>
      <c r="J14" s="92">
        <f>IF(J$3&lt;=$C$2,I14+业务净增量_基准情景!J14,0)</f>
        <v>2821.3352460486858</v>
      </c>
      <c r="K14" s="92">
        <f>IF(K$3&lt;=$C$2,J14+业务净增量_基准情景!K14,0)</f>
        <v>2853.7332192834801</v>
      </c>
      <c r="L14" s="92">
        <f>IF(L$3&lt;=$C$2,K14+业务净增量_基准情景!L14,0)</f>
        <v>2886.131192518274</v>
      </c>
      <c r="M14" s="92">
        <f>IF(M$3&lt;=$C$2,L14+业务净增量_基准情景!M14,0)</f>
        <v>2918.5291657530679</v>
      </c>
      <c r="N14" s="92">
        <f>IF(N$3&lt;=$C$2,M14+业务净增量_基准情景!N14,0)</f>
        <v>2950.9271389878622</v>
      </c>
      <c r="O14" s="92">
        <f>IF(O$3&lt;=$C$2,N14+业务净增量_基准情景!O14,0)</f>
        <v>2983.3251122226561</v>
      </c>
      <c r="P14" s="92">
        <f>IF(P$3&lt;=$C$2,O14+业务净增量_基准情景!P14,0)</f>
        <v>0</v>
      </c>
      <c r="Q14" s="92">
        <f>IF(Q$3&lt;=$C$2,P14+业务净增量_基准情景!Q14,0)</f>
        <v>0</v>
      </c>
      <c r="R14" s="92">
        <f>IF(R$3&lt;=$C$2,Q14+业务净增量_基准情景!R14,0)</f>
        <v>0</v>
      </c>
      <c r="S14" s="92">
        <f>IF(S$3&lt;=$C$2,R14+业务净增量_基准情景!S14,0)</f>
        <v>0</v>
      </c>
      <c r="T14" s="92">
        <f>IF(T$3&lt;=$C$2,S14+业务净增量_基准情景!T14,0)</f>
        <v>0</v>
      </c>
      <c r="U14" s="92">
        <f>IF(U$3&lt;=$C$2,T14+业务净增量_基准情景!U14,0)</f>
        <v>0</v>
      </c>
      <c r="V14" s="92">
        <f>IF(V$3&lt;=$C$2,U14+业务净增量_基准情景!V14,0)</f>
        <v>0</v>
      </c>
      <c r="W14" s="92">
        <f>IF(W$3&lt;=$C$2,V14+业务净增量_基准情景!W14,0)</f>
        <v>0</v>
      </c>
      <c r="X14" s="92">
        <f>IF(X$3&lt;=$C$2,W14+业务净增量_基准情景!X14,0)</f>
        <v>0</v>
      </c>
      <c r="Y14" s="92">
        <f>IF(Y$3&lt;=$C$2,X14+业务净增量_基准情景!Y14,0)</f>
        <v>0</v>
      </c>
      <c r="Z14" s="92">
        <f>IF(Z$3&lt;=$C$2,Y14+业务净增量_基准情景!Z14,0)</f>
        <v>0</v>
      </c>
      <c r="AA14" s="92">
        <f>IF(AA$3&lt;=$C$2,Z14+业务净增量_基准情景!AA14,0)</f>
        <v>0</v>
      </c>
      <c r="AB14" s="92">
        <f>IF(AB$3&lt;=$C$2,AA14+业务净增量_基准情景!AB14,0)</f>
        <v>0</v>
      </c>
      <c r="AC14" s="92">
        <f>IF(AC$3&lt;=$C$2,AB14+业务净增量_基准情景!AC14,0)</f>
        <v>0</v>
      </c>
      <c r="AD14" s="92">
        <f>IF(AD$3&lt;=$C$2,AC14+业务净增量_基准情景!AD14,0)</f>
        <v>0</v>
      </c>
      <c r="AE14" s="92">
        <f>IF(AE$3&lt;=$C$2,AD14+业务净增量_基准情景!AE14,0)</f>
        <v>0</v>
      </c>
      <c r="AF14" s="92">
        <f>IF(AF$3&lt;=$C$2,AE14+业务净增量_基准情景!AF14,0)</f>
        <v>0</v>
      </c>
      <c r="AG14" s="92">
        <f>IF(AG$3&lt;=$C$2,AF14+业务净增量_基准情景!AG14,0)</f>
        <v>0</v>
      </c>
      <c r="AH14" s="92">
        <f>IF(AH$3&lt;=$C$2,AG14+业务净增量_基准情景!AH14,0)</f>
        <v>0</v>
      </c>
      <c r="AI14" s="92">
        <f>IF(AI$3&lt;=$C$2,AH14+业务净增量_基准情景!AI14,0)</f>
        <v>0</v>
      </c>
      <c r="AJ14" s="92">
        <f>IF(AJ$3&lt;=$C$2,AI14+业务净增量_基准情景!AJ14,0)</f>
        <v>0</v>
      </c>
      <c r="AK14" s="92">
        <f>IF(AK$3&lt;=$C$2,AJ14+业务净增量_基准情景!AK14,0)</f>
        <v>0</v>
      </c>
      <c r="AL14" s="92">
        <f>IF(AL$3&lt;=$C$2,AK14+业务净增量_基准情景!AL14,0)</f>
        <v>0</v>
      </c>
      <c r="AM14" s="92">
        <f>IF(AM$3&lt;=$C$2,AL14+业务净增量_基准情景!AM14,0)</f>
        <v>0</v>
      </c>
      <c r="AN14" s="92">
        <f>IF(AN$3&lt;=$C$2,AM14+业务净增量_基准情景!AN14,0)</f>
        <v>0</v>
      </c>
      <c r="AO14" s="92">
        <f>IF(AO$3&lt;=$C$2,AN14+业务净增量_基准情景!AO14,0)</f>
        <v>0</v>
      </c>
      <c r="AP14" s="92">
        <f>IF(AP$3&lt;=$C$2,AO14+业务净增量_基准情景!AP14,0)</f>
        <v>0</v>
      </c>
    </row>
    <row r="15" spans="1:42" ht="16.5">
      <c r="B15" s="54" t="str">
        <f>存量业务到期结构!B15</f>
        <v>其他债券</v>
      </c>
      <c r="C15" s="92">
        <f>存量业务到期结构!E15+业务净增量_基准情景!C15</f>
        <v>1035.8885855775</v>
      </c>
      <c r="D15" s="92">
        <f>IF(D$3&lt;=$C$2,C15+业务净增量_基准情景!D15,0)</f>
        <v>1035.1590684264117</v>
      </c>
      <c r="E15" s="92">
        <f>IF(E$3&lt;=$C$2,D15+业务净增量_基准情景!E15,0)</f>
        <v>1047.9256185704551</v>
      </c>
      <c r="F15" s="92">
        <f>IF(F$3&lt;=$C$2,E15+业务净增量_基准情景!F15,0)</f>
        <v>1060.6921687144986</v>
      </c>
      <c r="G15" s="92">
        <f>IF(G$3&lt;=$C$2,F15+业务净增量_基准情景!G15,0)</f>
        <v>1073.4587188585419</v>
      </c>
      <c r="H15" s="92">
        <f>IF(H$3&lt;=$C$2,G15+业务净增量_基准情景!H15,0)</f>
        <v>1086.2252690025853</v>
      </c>
      <c r="I15" s="92">
        <f>IF(I$3&lt;=$C$2,H15+业务净增量_基准情景!I15,0)</f>
        <v>1098.9918191466286</v>
      </c>
      <c r="J15" s="92">
        <f>IF(J$3&lt;=$C$2,I15+业务净增量_基准情景!J15,0)</f>
        <v>1111.7583692906719</v>
      </c>
      <c r="K15" s="92">
        <f>IF(K$3&lt;=$C$2,J15+业务净增量_基准情景!K15,0)</f>
        <v>1124.5249194347155</v>
      </c>
      <c r="L15" s="92">
        <f>IF(L$3&lt;=$C$2,K15+业务净增量_基准情景!L15,0)</f>
        <v>1137.2914695787588</v>
      </c>
      <c r="M15" s="92">
        <f>IF(M$3&lt;=$C$2,L15+业务净增量_基准情景!M15,0)</f>
        <v>1150.0580197228021</v>
      </c>
      <c r="N15" s="92">
        <f>IF(N$3&lt;=$C$2,M15+业务净增量_基准情景!N15,0)</f>
        <v>1162.8245698668456</v>
      </c>
      <c r="O15" s="92">
        <f>IF(O$3&lt;=$C$2,N15+业务净增量_基准情景!O15,0)</f>
        <v>1175.591120010889</v>
      </c>
      <c r="P15" s="92">
        <f>IF(P$3&lt;=$C$2,O15+业务净增量_基准情景!P15,0)</f>
        <v>0</v>
      </c>
      <c r="Q15" s="92">
        <f>IF(Q$3&lt;=$C$2,P15+业务净增量_基准情景!Q15,0)</f>
        <v>0</v>
      </c>
      <c r="R15" s="92">
        <f>IF(R$3&lt;=$C$2,Q15+业务净增量_基准情景!R15,0)</f>
        <v>0</v>
      </c>
      <c r="S15" s="92">
        <f>IF(S$3&lt;=$C$2,R15+业务净增量_基准情景!S15,0)</f>
        <v>0</v>
      </c>
      <c r="T15" s="92">
        <f>IF(T$3&lt;=$C$2,S15+业务净增量_基准情景!T15,0)</f>
        <v>0</v>
      </c>
      <c r="U15" s="92">
        <f>IF(U$3&lt;=$C$2,T15+业务净增量_基准情景!U15,0)</f>
        <v>0</v>
      </c>
      <c r="V15" s="92">
        <f>IF(V$3&lt;=$C$2,U15+业务净增量_基准情景!V15,0)</f>
        <v>0</v>
      </c>
      <c r="W15" s="92">
        <f>IF(W$3&lt;=$C$2,V15+业务净增量_基准情景!W15,0)</f>
        <v>0</v>
      </c>
      <c r="X15" s="92">
        <f>IF(X$3&lt;=$C$2,W15+业务净增量_基准情景!X15,0)</f>
        <v>0</v>
      </c>
      <c r="Y15" s="92">
        <f>IF(Y$3&lt;=$C$2,X15+业务净增量_基准情景!Y15,0)</f>
        <v>0</v>
      </c>
      <c r="Z15" s="92">
        <f>IF(Z$3&lt;=$C$2,Y15+业务净增量_基准情景!Z15,0)</f>
        <v>0</v>
      </c>
      <c r="AA15" s="92">
        <f>IF(AA$3&lt;=$C$2,Z15+业务净增量_基准情景!AA15,0)</f>
        <v>0</v>
      </c>
      <c r="AB15" s="92">
        <f>IF(AB$3&lt;=$C$2,AA15+业务净增量_基准情景!AB15,0)</f>
        <v>0</v>
      </c>
      <c r="AC15" s="92">
        <f>IF(AC$3&lt;=$C$2,AB15+业务净增量_基准情景!AC15,0)</f>
        <v>0</v>
      </c>
      <c r="AD15" s="92">
        <f>IF(AD$3&lt;=$C$2,AC15+业务净增量_基准情景!AD15,0)</f>
        <v>0</v>
      </c>
      <c r="AE15" s="92">
        <f>IF(AE$3&lt;=$C$2,AD15+业务净增量_基准情景!AE15,0)</f>
        <v>0</v>
      </c>
      <c r="AF15" s="92">
        <f>IF(AF$3&lt;=$C$2,AE15+业务净增量_基准情景!AF15,0)</f>
        <v>0</v>
      </c>
      <c r="AG15" s="92">
        <f>IF(AG$3&lt;=$C$2,AF15+业务净增量_基准情景!AG15,0)</f>
        <v>0</v>
      </c>
      <c r="AH15" s="92">
        <f>IF(AH$3&lt;=$C$2,AG15+业务净增量_基准情景!AH15,0)</f>
        <v>0</v>
      </c>
      <c r="AI15" s="92">
        <f>IF(AI$3&lt;=$C$2,AH15+业务净增量_基准情景!AI15,0)</f>
        <v>0</v>
      </c>
      <c r="AJ15" s="92">
        <f>IF(AJ$3&lt;=$C$2,AI15+业务净增量_基准情景!AJ15,0)</f>
        <v>0</v>
      </c>
      <c r="AK15" s="92">
        <f>IF(AK$3&lt;=$C$2,AJ15+业务净增量_基准情景!AK15,0)</f>
        <v>0</v>
      </c>
      <c r="AL15" s="92">
        <f>IF(AL$3&lt;=$C$2,AK15+业务净增量_基准情景!AL15,0)</f>
        <v>0</v>
      </c>
      <c r="AM15" s="92">
        <f>IF(AM$3&lt;=$C$2,AL15+业务净增量_基准情景!AM15,0)</f>
        <v>0</v>
      </c>
      <c r="AN15" s="92">
        <f>IF(AN$3&lt;=$C$2,AM15+业务净增量_基准情景!AN15,0)</f>
        <v>0</v>
      </c>
      <c r="AO15" s="92">
        <f>IF(AO$3&lt;=$C$2,AN15+业务净增量_基准情景!AO15,0)</f>
        <v>0</v>
      </c>
      <c r="AP15" s="92">
        <f>IF(AP$3&lt;=$C$2,AO15+业务净增量_基准情景!AP15,0)</f>
        <v>0</v>
      </c>
    </row>
    <row r="16" spans="1:42" ht="16.5">
      <c r="B16" s="16" t="str">
        <f>存量业务到期结构!B16</f>
        <v>非标投资</v>
      </c>
      <c r="C16" s="75">
        <f>存量业务到期结构!E16+业务净增量_基准情景!C16</f>
        <v>2422.5472367438988</v>
      </c>
      <c r="D16" s="75">
        <f>IF(D$3&lt;=$C$2,C16+业务净增量_基准情景!D16,0)</f>
        <v>2861.2972367438988</v>
      </c>
      <c r="E16" s="75">
        <f>IF(E$3&lt;=$C$2,D16+业务净增量_基准情景!E16,0)</f>
        <v>2798.7972367438988</v>
      </c>
      <c r="F16" s="75">
        <f>IF(F$3&lt;=$C$2,E16+业务净增量_基准情景!F16,0)</f>
        <v>2736.2972367438988</v>
      </c>
      <c r="G16" s="75">
        <f>IF(G$3&lt;=$C$2,F16+业务净增量_基准情景!G16,0)</f>
        <v>2673.7972367438988</v>
      </c>
      <c r="H16" s="75">
        <f>IF(H$3&lt;=$C$2,G16+业务净增量_基准情景!H16,0)</f>
        <v>2611.2972367438988</v>
      </c>
      <c r="I16" s="75">
        <f>IF(I$3&lt;=$C$2,H16+业务净增量_基准情景!I16,0)</f>
        <v>2548.7972367438988</v>
      </c>
      <c r="J16" s="75">
        <f>IF(J$3&lt;=$C$2,I16+业务净增量_基准情景!J16,0)</f>
        <v>2486.2972367438988</v>
      </c>
      <c r="K16" s="75">
        <f>IF(K$3&lt;=$C$2,J16+业务净增量_基准情景!K16,0)</f>
        <v>2423.7972367438988</v>
      </c>
      <c r="L16" s="75">
        <f>IF(L$3&lt;=$C$2,K16+业务净增量_基准情景!L16,0)</f>
        <v>2361.2972367438988</v>
      </c>
      <c r="M16" s="75">
        <f>IF(M$3&lt;=$C$2,L16+业务净增量_基准情景!M16,0)</f>
        <v>2298.7972367438988</v>
      </c>
      <c r="N16" s="75">
        <f>IF(N$3&lt;=$C$2,M16+业务净增量_基准情景!N16,0)</f>
        <v>2236.2972367438988</v>
      </c>
      <c r="O16" s="75">
        <f>IF(O$3&lt;=$C$2,N16+业务净增量_基准情景!O16,0)</f>
        <v>2173.7972367438988</v>
      </c>
      <c r="P16" s="75">
        <f>IF(P$3&lt;=$C$2,O16+业务净增量_基准情景!P16,0)</f>
        <v>0</v>
      </c>
      <c r="Q16" s="75">
        <f>IF(Q$3&lt;=$C$2,P16+业务净增量_基准情景!Q16,0)</f>
        <v>0</v>
      </c>
      <c r="R16" s="75">
        <f>IF(R$3&lt;=$C$2,Q16+业务净增量_基准情景!R16,0)</f>
        <v>0</v>
      </c>
      <c r="S16" s="75">
        <f>IF(S$3&lt;=$C$2,R16+业务净增量_基准情景!S16,0)</f>
        <v>0</v>
      </c>
      <c r="T16" s="75">
        <f>IF(T$3&lt;=$C$2,S16+业务净增量_基准情景!T16,0)</f>
        <v>0</v>
      </c>
      <c r="U16" s="75">
        <f>IF(U$3&lt;=$C$2,T16+业务净增量_基准情景!U16,0)</f>
        <v>0</v>
      </c>
      <c r="V16" s="75">
        <f>IF(V$3&lt;=$C$2,U16+业务净增量_基准情景!V16,0)</f>
        <v>0</v>
      </c>
      <c r="W16" s="75">
        <f>IF(W$3&lt;=$C$2,V16+业务净增量_基准情景!W16,0)</f>
        <v>0</v>
      </c>
      <c r="X16" s="75">
        <f>IF(X$3&lt;=$C$2,W16+业务净增量_基准情景!X16,0)</f>
        <v>0</v>
      </c>
      <c r="Y16" s="75">
        <f>IF(Y$3&lt;=$C$2,X16+业务净增量_基准情景!Y16,0)</f>
        <v>0</v>
      </c>
      <c r="Z16" s="75">
        <f>IF(Z$3&lt;=$C$2,Y16+业务净增量_基准情景!Z16,0)</f>
        <v>0</v>
      </c>
      <c r="AA16" s="75">
        <f>IF(AA$3&lt;=$C$2,Z16+业务净增量_基准情景!AA16,0)</f>
        <v>0</v>
      </c>
      <c r="AB16" s="75">
        <f>IF(AB$3&lt;=$C$2,AA16+业务净增量_基准情景!AB16,0)</f>
        <v>0</v>
      </c>
      <c r="AC16" s="75">
        <f>IF(AC$3&lt;=$C$2,AB16+业务净增量_基准情景!AC16,0)</f>
        <v>0</v>
      </c>
      <c r="AD16" s="75">
        <f>IF(AD$3&lt;=$C$2,AC16+业务净增量_基准情景!AD16,0)</f>
        <v>0</v>
      </c>
      <c r="AE16" s="75">
        <f>IF(AE$3&lt;=$C$2,AD16+业务净增量_基准情景!AE16,0)</f>
        <v>0</v>
      </c>
      <c r="AF16" s="75">
        <f>IF(AF$3&lt;=$C$2,AE16+业务净增量_基准情景!AF16,0)</f>
        <v>0</v>
      </c>
      <c r="AG16" s="75">
        <f>IF(AG$3&lt;=$C$2,AF16+业务净增量_基准情景!AG16,0)</f>
        <v>0</v>
      </c>
      <c r="AH16" s="75">
        <f>IF(AH$3&lt;=$C$2,AG16+业务净增量_基准情景!AH16,0)</f>
        <v>0</v>
      </c>
      <c r="AI16" s="75">
        <f>IF(AI$3&lt;=$C$2,AH16+业务净增量_基准情景!AI16,0)</f>
        <v>0</v>
      </c>
      <c r="AJ16" s="75">
        <f>IF(AJ$3&lt;=$C$2,AI16+业务净增量_基准情景!AJ16,0)</f>
        <v>0</v>
      </c>
      <c r="AK16" s="75">
        <f>IF(AK$3&lt;=$C$2,AJ16+业务净增量_基准情景!AK16,0)</f>
        <v>0</v>
      </c>
      <c r="AL16" s="75">
        <f>IF(AL$3&lt;=$C$2,AK16+业务净增量_基准情景!AL16,0)</f>
        <v>0</v>
      </c>
      <c r="AM16" s="75">
        <f>IF(AM$3&lt;=$C$2,AL16+业务净增量_基准情景!AM16,0)</f>
        <v>0</v>
      </c>
      <c r="AN16" s="75">
        <f>IF(AN$3&lt;=$C$2,AM16+业务净增量_基准情景!AN16,0)</f>
        <v>0</v>
      </c>
      <c r="AO16" s="75">
        <f>IF(AO$3&lt;=$C$2,AN16+业务净增量_基准情景!AO16,0)</f>
        <v>0</v>
      </c>
      <c r="AP16" s="75">
        <f>IF(AP$3&lt;=$C$2,AO16+业务净增量_基准情景!AP16,0)</f>
        <v>0</v>
      </c>
    </row>
    <row r="17" spans="2:42" ht="16.5">
      <c r="B17" s="54" t="str">
        <f>存量业务到期结构!B17</f>
        <v>信贷类非标投资</v>
      </c>
      <c r="C17" s="92">
        <f>存量业务到期结构!E17+业务净增量_基准情景!C17</f>
        <v>1993.9200788089997</v>
      </c>
      <c r="D17" s="92">
        <f>IF(D$3&lt;=$C$2,C17+业务净增量_基准情景!D17,0)</f>
        <v>1912.6700788089997</v>
      </c>
      <c r="E17" s="92">
        <f>IF(E$3&lt;=$C$2,D17+业务净增量_基准情景!E17,0)</f>
        <v>1850.1700788089997</v>
      </c>
      <c r="F17" s="92">
        <f>IF(F$3&lt;=$C$2,E17+业务净增量_基准情景!F17,0)</f>
        <v>1787.6700788089997</v>
      </c>
      <c r="G17" s="92">
        <f>IF(G$3&lt;=$C$2,F17+业务净增量_基准情景!G17,0)</f>
        <v>1725.1700788089997</v>
      </c>
      <c r="H17" s="92">
        <f>IF(H$3&lt;=$C$2,G17+业务净增量_基准情景!H17,0)</f>
        <v>1662.6700788089997</v>
      </c>
      <c r="I17" s="92">
        <f>IF(I$3&lt;=$C$2,H17+业务净增量_基准情景!I17,0)</f>
        <v>1600.1700788089997</v>
      </c>
      <c r="J17" s="92">
        <f>IF(J$3&lt;=$C$2,I17+业务净增量_基准情景!J17,0)</f>
        <v>1537.6700788089997</v>
      </c>
      <c r="K17" s="92">
        <f>IF(K$3&lt;=$C$2,J17+业务净增量_基准情景!K17,0)</f>
        <v>1475.1700788089997</v>
      </c>
      <c r="L17" s="92">
        <f>IF(L$3&lt;=$C$2,K17+业务净增量_基准情景!L17,0)</f>
        <v>1412.6700788089997</v>
      </c>
      <c r="M17" s="92">
        <f>IF(M$3&lt;=$C$2,L17+业务净增量_基准情景!M17,0)</f>
        <v>1350.1700788089997</v>
      </c>
      <c r="N17" s="92">
        <f>IF(N$3&lt;=$C$2,M17+业务净增量_基准情景!N17,0)</f>
        <v>1287.6700788089997</v>
      </c>
      <c r="O17" s="92">
        <f>IF(O$3&lt;=$C$2,N17+业务净增量_基准情景!O17,0)</f>
        <v>1225.1700788089997</v>
      </c>
      <c r="P17" s="92">
        <f>IF(P$3&lt;=$C$2,O17+业务净增量_基准情景!P17,0)</f>
        <v>0</v>
      </c>
      <c r="Q17" s="92">
        <f>IF(Q$3&lt;=$C$2,P17+业务净增量_基准情景!Q17,0)</f>
        <v>0</v>
      </c>
      <c r="R17" s="92">
        <f>IF(R$3&lt;=$C$2,Q17+业务净增量_基准情景!R17,0)</f>
        <v>0</v>
      </c>
      <c r="S17" s="92">
        <f>IF(S$3&lt;=$C$2,R17+业务净增量_基准情景!S17,0)</f>
        <v>0</v>
      </c>
      <c r="T17" s="92">
        <f>IF(T$3&lt;=$C$2,S17+业务净增量_基准情景!T17,0)</f>
        <v>0</v>
      </c>
      <c r="U17" s="92">
        <f>IF(U$3&lt;=$C$2,T17+业务净增量_基准情景!U17,0)</f>
        <v>0</v>
      </c>
      <c r="V17" s="92">
        <f>IF(V$3&lt;=$C$2,U17+业务净增量_基准情景!V17,0)</f>
        <v>0</v>
      </c>
      <c r="W17" s="92">
        <f>IF(W$3&lt;=$C$2,V17+业务净增量_基准情景!W17,0)</f>
        <v>0</v>
      </c>
      <c r="X17" s="92">
        <f>IF(X$3&lt;=$C$2,W17+业务净增量_基准情景!X17,0)</f>
        <v>0</v>
      </c>
      <c r="Y17" s="92">
        <f>IF(Y$3&lt;=$C$2,X17+业务净增量_基准情景!Y17,0)</f>
        <v>0</v>
      </c>
      <c r="Z17" s="92">
        <f>IF(Z$3&lt;=$C$2,Y17+业务净增量_基准情景!Z17,0)</f>
        <v>0</v>
      </c>
      <c r="AA17" s="92">
        <f>IF(AA$3&lt;=$C$2,Z17+业务净增量_基准情景!AA17,0)</f>
        <v>0</v>
      </c>
      <c r="AB17" s="92">
        <f>IF(AB$3&lt;=$C$2,AA17+业务净增量_基准情景!AB17,0)</f>
        <v>0</v>
      </c>
      <c r="AC17" s="92">
        <f>IF(AC$3&lt;=$C$2,AB17+业务净增量_基准情景!AC17,0)</f>
        <v>0</v>
      </c>
      <c r="AD17" s="92">
        <f>IF(AD$3&lt;=$C$2,AC17+业务净增量_基准情景!AD17,0)</f>
        <v>0</v>
      </c>
      <c r="AE17" s="92">
        <f>IF(AE$3&lt;=$C$2,AD17+业务净增量_基准情景!AE17,0)</f>
        <v>0</v>
      </c>
      <c r="AF17" s="92">
        <f>IF(AF$3&lt;=$C$2,AE17+业务净增量_基准情景!AF17,0)</f>
        <v>0</v>
      </c>
      <c r="AG17" s="92">
        <f>IF(AG$3&lt;=$C$2,AF17+业务净增量_基准情景!AG17,0)</f>
        <v>0</v>
      </c>
      <c r="AH17" s="92">
        <f>IF(AH$3&lt;=$C$2,AG17+业务净增量_基准情景!AH17,0)</f>
        <v>0</v>
      </c>
      <c r="AI17" s="92">
        <f>IF(AI$3&lt;=$C$2,AH17+业务净增量_基准情景!AI17,0)</f>
        <v>0</v>
      </c>
      <c r="AJ17" s="92">
        <f>IF(AJ$3&lt;=$C$2,AI17+业务净增量_基准情景!AJ17,0)</f>
        <v>0</v>
      </c>
      <c r="AK17" s="92">
        <f>IF(AK$3&lt;=$C$2,AJ17+业务净增量_基准情景!AK17,0)</f>
        <v>0</v>
      </c>
      <c r="AL17" s="92">
        <f>IF(AL$3&lt;=$C$2,AK17+业务净增量_基准情景!AL17,0)</f>
        <v>0</v>
      </c>
      <c r="AM17" s="92">
        <f>IF(AM$3&lt;=$C$2,AL17+业务净增量_基准情景!AM17,0)</f>
        <v>0</v>
      </c>
      <c r="AN17" s="92">
        <f>IF(AN$3&lt;=$C$2,AM17+业务净增量_基准情景!AN17,0)</f>
        <v>0</v>
      </c>
      <c r="AO17" s="92">
        <f>IF(AO$3&lt;=$C$2,AN17+业务净增量_基准情景!AO17,0)</f>
        <v>0</v>
      </c>
      <c r="AP17" s="92">
        <f>IF(AP$3&lt;=$C$2,AO17+业务净增量_基准情景!AP17,0)</f>
        <v>0</v>
      </c>
    </row>
    <row r="18" spans="2:42" ht="16.5">
      <c r="B18" s="54" t="str">
        <f>存量业务到期结构!B18</f>
        <v>非信贷类非标投资</v>
      </c>
      <c r="C18" s="92">
        <f>存量业务到期结构!E18+业务净增量_基准情景!C18</f>
        <v>428.62715793489951</v>
      </c>
      <c r="D18" s="92">
        <f>IF(D$3&lt;=$C$2,C18+业务净增量_基准情景!D18,0)</f>
        <v>948.62715793489951</v>
      </c>
      <c r="E18" s="92">
        <f>IF(E$3&lt;=$C$2,D18+业务净增量_基准情景!E18,0)</f>
        <v>948.62715793489951</v>
      </c>
      <c r="F18" s="92">
        <f>IF(F$3&lt;=$C$2,E18+业务净增量_基准情景!F18,0)</f>
        <v>948.62715793489951</v>
      </c>
      <c r="G18" s="92">
        <f>IF(G$3&lt;=$C$2,F18+业务净增量_基准情景!G18,0)</f>
        <v>948.62715793489951</v>
      </c>
      <c r="H18" s="92">
        <f>IF(H$3&lt;=$C$2,G18+业务净增量_基准情景!H18,0)</f>
        <v>948.62715793489951</v>
      </c>
      <c r="I18" s="92">
        <f>IF(I$3&lt;=$C$2,H18+业务净增量_基准情景!I18,0)</f>
        <v>948.62715793489951</v>
      </c>
      <c r="J18" s="92">
        <f>IF(J$3&lt;=$C$2,I18+业务净增量_基准情景!J18,0)</f>
        <v>948.62715793489951</v>
      </c>
      <c r="K18" s="92">
        <f>IF(K$3&lt;=$C$2,J18+业务净增量_基准情景!K18,0)</f>
        <v>948.62715793489951</v>
      </c>
      <c r="L18" s="92">
        <f>IF(L$3&lt;=$C$2,K18+业务净增量_基准情景!L18,0)</f>
        <v>948.62715793489951</v>
      </c>
      <c r="M18" s="92">
        <f>IF(M$3&lt;=$C$2,L18+业务净增量_基准情景!M18,0)</f>
        <v>948.62715793489951</v>
      </c>
      <c r="N18" s="92">
        <f>IF(N$3&lt;=$C$2,M18+业务净增量_基准情景!N18,0)</f>
        <v>948.62715793489951</v>
      </c>
      <c r="O18" s="92">
        <f>IF(O$3&lt;=$C$2,N18+业务净增量_基准情景!O18,0)</f>
        <v>948.62715793489951</v>
      </c>
      <c r="P18" s="92">
        <f>IF(P$3&lt;=$C$2,O18+业务净增量_基准情景!P18,0)</f>
        <v>0</v>
      </c>
      <c r="Q18" s="92">
        <f>IF(Q$3&lt;=$C$2,P18+业务净增量_基准情景!Q18,0)</f>
        <v>0</v>
      </c>
      <c r="R18" s="92">
        <f>IF(R$3&lt;=$C$2,Q18+业务净增量_基准情景!R18,0)</f>
        <v>0</v>
      </c>
      <c r="S18" s="92">
        <f>IF(S$3&lt;=$C$2,R18+业务净增量_基准情景!S18,0)</f>
        <v>0</v>
      </c>
      <c r="T18" s="92">
        <f>IF(T$3&lt;=$C$2,S18+业务净增量_基准情景!T18,0)</f>
        <v>0</v>
      </c>
      <c r="U18" s="92">
        <f>IF(U$3&lt;=$C$2,T18+业务净增量_基准情景!U18,0)</f>
        <v>0</v>
      </c>
      <c r="V18" s="92">
        <f>IF(V$3&lt;=$C$2,U18+业务净增量_基准情景!V18,0)</f>
        <v>0</v>
      </c>
      <c r="W18" s="92">
        <f>IF(W$3&lt;=$C$2,V18+业务净增量_基准情景!W18,0)</f>
        <v>0</v>
      </c>
      <c r="X18" s="92">
        <f>IF(X$3&lt;=$C$2,W18+业务净增量_基准情景!X18,0)</f>
        <v>0</v>
      </c>
      <c r="Y18" s="92">
        <f>IF(Y$3&lt;=$C$2,X18+业务净增量_基准情景!Y18,0)</f>
        <v>0</v>
      </c>
      <c r="Z18" s="92">
        <f>IF(Z$3&lt;=$C$2,Y18+业务净增量_基准情景!Z18,0)</f>
        <v>0</v>
      </c>
      <c r="AA18" s="92">
        <f>IF(AA$3&lt;=$C$2,Z18+业务净增量_基准情景!AA18,0)</f>
        <v>0</v>
      </c>
      <c r="AB18" s="92">
        <f>IF(AB$3&lt;=$C$2,AA18+业务净增量_基准情景!AB18,0)</f>
        <v>0</v>
      </c>
      <c r="AC18" s="92">
        <f>IF(AC$3&lt;=$C$2,AB18+业务净增量_基准情景!AC18,0)</f>
        <v>0</v>
      </c>
      <c r="AD18" s="92">
        <f>IF(AD$3&lt;=$C$2,AC18+业务净增量_基准情景!AD18,0)</f>
        <v>0</v>
      </c>
      <c r="AE18" s="92">
        <f>IF(AE$3&lt;=$C$2,AD18+业务净增量_基准情景!AE18,0)</f>
        <v>0</v>
      </c>
      <c r="AF18" s="92">
        <f>IF(AF$3&lt;=$C$2,AE18+业务净增量_基准情景!AF18,0)</f>
        <v>0</v>
      </c>
      <c r="AG18" s="92">
        <f>IF(AG$3&lt;=$C$2,AF18+业务净增量_基准情景!AG18,0)</f>
        <v>0</v>
      </c>
      <c r="AH18" s="92">
        <f>IF(AH$3&lt;=$C$2,AG18+业务净增量_基准情景!AH18,0)</f>
        <v>0</v>
      </c>
      <c r="AI18" s="92">
        <f>IF(AI$3&lt;=$C$2,AH18+业务净增量_基准情景!AI18,0)</f>
        <v>0</v>
      </c>
      <c r="AJ18" s="92">
        <f>IF(AJ$3&lt;=$C$2,AI18+业务净增量_基准情景!AJ18,0)</f>
        <v>0</v>
      </c>
      <c r="AK18" s="92">
        <f>IF(AK$3&lt;=$C$2,AJ18+业务净增量_基准情景!AK18,0)</f>
        <v>0</v>
      </c>
      <c r="AL18" s="92">
        <f>IF(AL$3&lt;=$C$2,AK18+业务净增量_基准情景!AL18,0)</f>
        <v>0</v>
      </c>
      <c r="AM18" s="92">
        <f>IF(AM$3&lt;=$C$2,AL18+业务净增量_基准情景!AM18,0)</f>
        <v>0</v>
      </c>
      <c r="AN18" s="92">
        <f>IF(AN$3&lt;=$C$2,AM18+业务净增量_基准情景!AN18,0)</f>
        <v>0</v>
      </c>
      <c r="AO18" s="92">
        <f>IF(AO$3&lt;=$C$2,AN18+业务净增量_基准情景!AO18,0)</f>
        <v>0</v>
      </c>
      <c r="AP18" s="92">
        <f>IF(AP$3&lt;=$C$2,AO18+业务净增量_基准情景!AP18,0)</f>
        <v>0</v>
      </c>
    </row>
    <row r="19" spans="2:42" ht="15">
      <c r="B19" s="56" t="str">
        <f>存量业务到期结构!B19</f>
        <v>存放中央银行款项</v>
      </c>
      <c r="C19" s="92">
        <f>存量业务到期结构!E19+业务净增量_基准情景!C19</f>
        <v>4555.8272355836043</v>
      </c>
      <c r="D19" s="92">
        <f>IF(D$3&lt;=$C$2,C19+业务净增量_基准情景!D19,0)</f>
        <v>4573.8159709428874</v>
      </c>
      <c r="E19" s="92">
        <f>IF(E$3&lt;=$C$2,D19+业务净增量_基准情景!E19,0)</f>
        <v>4591.8047063021713</v>
      </c>
      <c r="F19" s="92">
        <f>IF(F$3&lt;=$C$2,E19+业务净增量_基准情景!F19,0)</f>
        <v>4609.7934416614553</v>
      </c>
      <c r="G19" s="92">
        <f>IF(G$3&lt;=$C$2,F19+业务净增量_基准情景!G19,0)</f>
        <v>4236.3182003308921</v>
      </c>
      <c r="H19" s="92">
        <f>IF(H$3&lt;=$C$2,G19+业务净增量_基准情景!H19,0)</f>
        <v>4252.7852690235086</v>
      </c>
      <c r="I19" s="92">
        <f>IF(I$3&lt;=$C$2,H19+业务净增量_基准情景!I19,0)</f>
        <v>4269.252337716126</v>
      </c>
      <c r="J19" s="92">
        <f>IF(J$3&lt;=$C$2,I19+业务净增量_基准情景!J19,0)</f>
        <v>3889.6904297188953</v>
      </c>
      <c r="K19" s="92">
        <f>IF(K$3&lt;=$C$2,J19+业务净增量_基准情景!K19,0)</f>
        <v>3904.6358317448467</v>
      </c>
      <c r="L19" s="92">
        <f>IF(L$3&lt;=$C$2,K19+业务净增量_基准情景!L19,0)</f>
        <v>3919.5812337707966</v>
      </c>
      <c r="M19" s="92">
        <f>IF(M$3&lt;=$C$2,L19+业务净增量_基准情景!M19,0)</f>
        <v>3934.5266357967471</v>
      </c>
      <c r="N19" s="92">
        <f>IF(N$3&lt;=$C$2,M19+业务净增量_基准情景!N19,0)</f>
        <v>3949.472037822698</v>
      </c>
      <c r="O19" s="92">
        <f>IF(O$3&lt;=$C$2,N19+业务净增量_基准情景!O19,0)</f>
        <v>3964.4174398486484</v>
      </c>
      <c r="P19" s="92">
        <f>IF(P$3&lt;=$C$2,O19+业务净增量_基准情景!P19,0)</f>
        <v>0</v>
      </c>
      <c r="Q19" s="92">
        <f>IF(Q$3&lt;=$C$2,P19+业务净增量_基准情景!Q19,0)</f>
        <v>0</v>
      </c>
      <c r="R19" s="92">
        <f>IF(R$3&lt;=$C$2,Q19+业务净增量_基准情景!R19,0)</f>
        <v>0</v>
      </c>
      <c r="S19" s="92">
        <f>IF(S$3&lt;=$C$2,R19+业务净增量_基准情景!S19,0)</f>
        <v>0</v>
      </c>
      <c r="T19" s="92">
        <f>IF(T$3&lt;=$C$2,S19+业务净增量_基准情景!T19,0)</f>
        <v>0</v>
      </c>
      <c r="U19" s="92">
        <f>IF(U$3&lt;=$C$2,T19+业务净增量_基准情景!U19,0)</f>
        <v>0</v>
      </c>
      <c r="V19" s="92">
        <f>IF(V$3&lt;=$C$2,U19+业务净增量_基准情景!V19,0)</f>
        <v>0</v>
      </c>
      <c r="W19" s="92">
        <f>IF(W$3&lt;=$C$2,V19+业务净增量_基准情景!W19,0)</f>
        <v>0</v>
      </c>
      <c r="X19" s="92">
        <f>IF(X$3&lt;=$C$2,W19+业务净增量_基准情景!X19,0)</f>
        <v>0</v>
      </c>
      <c r="Y19" s="92">
        <f>IF(Y$3&lt;=$C$2,X19+业务净增量_基准情景!Y19,0)</f>
        <v>0</v>
      </c>
      <c r="Z19" s="92">
        <f>IF(Z$3&lt;=$C$2,Y19+业务净增量_基准情景!Z19,0)</f>
        <v>0</v>
      </c>
      <c r="AA19" s="92">
        <f>IF(AA$3&lt;=$C$2,Z19+业务净增量_基准情景!AA19,0)</f>
        <v>0</v>
      </c>
      <c r="AB19" s="92">
        <f>IF(AB$3&lt;=$C$2,AA19+业务净增量_基准情景!AB19,0)</f>
        <v>0</v>
      </c>
      <c r="AC19" s="92">
        <f>IF(AC$3&lt;=$C$2,AB19+业务净增量_基准情景!AC19,0)</f>
        <v>0</v>
      </c>
      <c r="AD19" s="92">
        <f>IF(AD$3&lt;=$C$2,AC19+业务净增量_基准情景!AD19,0)</f>
        <v>0</v>
      </c>
      <c r="AE19" s="92">
        <f>IF(AE$3&lt;=$C$2,AD19+业务净增量_基准情景!AE19,0)</f>
        <v>0</v>
      </c>
      <c r="AF19" s="92">
        <f>IF(AF$3&lt;=$C$2,AE19+业务净增量_基准情景!AF19,0)</f>
        <v>0</v>
      </c>
      <c r="AG19" s="92">
        <f>IF(AG$3&lt;=$C$2,AF19+业务净增量_基准情景!AG19,0)</f>
        <v>0</v>
      </c>
      <c r="AH19" s="92">
        <f>IF(AH$3&lt;=$C$2,AG19+业务净增量_基准情景!AH19,0)</f>
        <v>0</v>
      </c>
      <c r="AI19" s="92">
        <f>IF(AI$3&lt;=$C$2,AH19+业务净增量_基准情景!AI19,0)</f>
        <v>0</v>
      </c>
      <c r="AJ19" s="92">
        <f>IF(AJ$3&lt;=$C$2,AI19+业务净增量_基准情景!AJ19,0)</f>
        <v>0</v>
      </c>
      <c r="AK19" s="92">
        <f>IF(AK$3&lt;=$C$2,AJ19+业务净增量_基准情景!AK19,0)</f>
        <v>0</v>
      </c>
      <c r="AL19" s="92">
        <f>IF(AL$3&lt;=$C$2,AK19+业务净增量_基准情景!AL19,0)</f>
        <v>0</v>
      </c>
      <c r="AM19" s="92">
        <f>IF(AM$3&lt;=$C$2,AL19+业务净增量_基准情景!AM19,0)</f>
        <v>0</v>
      </c>
      <c r="AN19" s="92">
        <f>IF(AN$3&lt;=$C$2,AM19+业务净增量_基准情景!AN19,0)</f>
        <v>0</v>
      </c>
      <c r="AO19" s="92">
        <f>IF(AO$3&lt;=$C$2,AN19+业务净增量_基准情景!AO19,0)</f>
        <v>0</v>
      </c>
      <c r="AP19" s="92">
        <f>IF(AP$3&lt;=$C$2,AO19+业务净增量_基准情景!AP19,0)</f>
        <v>0</v>
      </c>
    </row>
    <row r="20" spans="2:42" ht="15">
      <c r="B20" s="15" t="str">
        <f>存量业务到期结构!B20</f>
        <v>存放同业和其他金融机构款项</v>
      </c>
      <c r="C20" s="75">
        <f>存量业务到期结构!E20+业务净增量_基准情景!C20</f>
        <v>382.53583138929997</v>
      </c>
      <c r="D20" s="75">
        <f>IF(D$3&lt;=$C$2,C20+业务净增量_基准情景!D20,0)</f>
        <v>382.53583138929997</v>
      </c>
      <c r="E20" s="75">
        <f>IF(E$3&lt;=$C$2,D20+业务净增量_基准情景!E20,0)</f>
        <v>382.53583138929997</v>
      </c>
      <c r="F20" s="75">
        <f>IF(F$3&lt;=$C$2,E20+业务净增量_基准情景!F20,0)</f>
        <v>382.53583138929997</v>
      </c>
      <c r="G20" s="75">
        <f>IF(G$3&lt;=$C$2,F20+业务净增量_基准情景!G20,0)</f>
        <v>382.53583138929997</v>
      </c>
      <c r="H20" s="75">
        <f>IF(H$3&lt;=$C$2,G20+业务净增量_基准情景!H20,0)</f>
        <v>382.53583138929997</v>
      </c>
      <c r="I20" s="75">
        <f>IF(I$3&lt;=$C$2,H20+业务净增量_基准情景!I20,0)</f>
        <v>382.53583138929997</v>
      </c>
      <c r="J20" s="75">
        <f>IF(J$3&lt;=$C$2,I20+业务净增量_基准情景!J20,0)</f>
        <v>382.53583138929997</v>
      </c>
      <c r="K20" s="75">
        <f>IF(K$3&lt;=$C$2,J20+业务净增量_基准情景!K20,0)</f>
        <v>382.53583138929997</v>
      </c>
      <c r="L20" s="75">
        <f>IF(L$3&lt;=$C$2,K20+业务净增量_基准情景!L20,0)</f>
        <v>382.53583138929997</v>
      </c>
      <c r="M20" s="75">
        <f>IF(M$3&lt;=$C$2,L20+业务净增量_基准情景!M20,0)</f>
        <v>382.53583138929997</v>
      </c>
      <c r="N20" s="75">
        <f>IF(N$3&lt;=$C$2,M20+业务净增量_基准情景!N20,0)</f>
        <v>382.53583138929997</v>
      </c>
      <c r="O20" s="75">
        <f>IF(O$3&lt;=$C$2,N20+业务净增量_基准情景!O20,0)</f>
        <v>382.53583138929997</v>
      </c>
      <c r="P20" s="75">
        <f>IF(P$3&lt;=$C$2,O20+业务净增量_基准情景!P20,0)</f>
        <v>0</v>
      </c>
      <c r="Q20" s="75">
        <f>IF(Q$3&lt;=$C$2,P20+业务净增量_基准情景!Q20,0)</f>
        <v>0</v>
      </c>
      <c r="R20" s="75">
        <f>IF(R$3&lt;=$C$2,Q20+业务净增量_基准情景!R20,0)</f>
        <v>0</v>
      </c>
      <c r="S20" s="75">
        <f>IF(S$3&lt;=$C$2,R20+业务净增量_基准情景!S20,0)</f>
        <v>0</v>
      </c>
      <c r="T20" s="75">
        <f>IF(T$3&lt;=$C$2,S20+业务净增量_基准情景!T20,0)</f>
        <v>0</v>
      </c>
      <c r="U20" s="75">
        <f>IF(U$3&lt;=$C$2,T20+业务净增量_基准情景!U20,0)</f>
        <v>0</v>
      </c>
      <c r="V20" s="75">
        <f>IF(V$3&lt;=$C$2,U20+业务净增量_基准情景!V20,0)</f>
        <v>0</v>
      </c>
      <c r="W20" s="75">
        <f>IF(W$3&lt;=$C$2,V20+业务净增量_基准情景!W20,0)</f>
        <v>0</v>
      </c>
      <c r="X20" s="75">
        <f>IF(X$3&lt;=$C$2,W20+业务净增量_基准情景!X20,0)</f>
        <v>0</v>
      </c>
      <c r="Y20" s="75">
        <f>IF(Y$3&lt;=$C$2,X20+业务净增量_基准情景!Y20,0)</f>
        <v>0</v>
      </c>
      <c r="Z20" s="75">
        <f>IF(Z$3&lt;=$C$2,Y20+业务净增量_基准情景!Z20,0)</f>
        <v>0</v>
      </c>
      <c r="AA20" s="75">
        <f>IF(AA$3&lt;=$C$2,Z20+业务净增量_基准情景!AA20,0)</f>
        <v>0</v>
      </c>
      <c r="AB20" s="75">
        <f>IF(AB$3&lt;=$C$2,AA20+业务净增量_基准情景!AB20,0)</f>
        <v>0</v>
      </c>
      <c r="AC20" s="75">
        <f>IF(AC$3&lt;=$C$2,AB20+业务净增量_基准情景!AC20,0)</f>
        <v>0</v>
      </c>
      <c r="AD20" s="75">
        <f>IF(AD$3&lt;=$C$2,AC20+业务净增量_基准情景!AD20,0)</f>
        <v>0</v>
      </c>
      <c r="AE20" s="75">
        <f>IF(AE$3&lt;=$C$2,AD20+业务净增量_基准情景!AE20,0)</f>
        <v>0</v>
      </c>
      <c r="AF20" s="75">
        <f>IF(AF$3&lt;=$C$2,AE20+业务净增量_基准情景!AF20,0)</f>
        <v>0</v>
      </c>
      <c r="AG20" s="75">
        <f>IF(AG$3&lt;=$C$2,AF20+业务净增量_基准情景!AG20,0)</f>
        <v>0</v>
      </c>
      <c r="AH20" s="75">
        <f>IF(AH$3&lt;=$C$2,AG20+业务净增量_基准情景!AH20,0)</f>
        <v>0</v>
      </c>
      <c r="AI20" s="75">
        <f>IF(AI$3&lt;=$C$2,AH20+业务净增量_基准情景!AI20,0)</f>
        <v>0</v>
      </c>
      <c r="AJ20" s="75">
        <f>IF(AJ$3&lt;=$C$2,AI20+业务净增量_基准情景!AJ20,0)</f>
        <v>0</v>
      </c>
      <c r="AK20" s="75">
        <f>IF(AK$3&lt;=$C$2,AJ20+业务净增量_基准情景!AK20,0)</f>
        <v>0</v>
      </c>
      <c r="AL20" s="75">
        <f>IF(AL$3&lt;=$C$2,AK20+业务净增量_基准情景!AL20,0)</f>
        <v>0</v>
      </c>
      <c r="AM20" s="75">
        <f>IF(AM$3&lt;=$C$2,AL20+业务净增量_基准情景!AM20,0)</f>
        <v>0</v>
      </c>
      <c r="AN20" s="75">
        <f>IF(AN$3&lt;=$C$2,AM20+业务净增量_基准情景!AN20,0)</f>
        <v>0</v>
      </c>
      <c r="AO20" s="75">
        <f>IF(AO$3&lt;=$C$2,AN20+业务净增量_基准情景!AO20,0)</f>
        <v>0</v>
      </c>
      <c r="AP20" s="75">
        <f>IF(AP$3&lt;=$C$2,AO20+业务净增量_基准情景!AP20,0)</f>
        <v>0</v>
      </c>
    </row>
    <row r="21" spans="2:42" ht="16.5">
      <c r="B21" s="57" t="str">
        <f>存量业务到期结构!B21</f>
        <v>存放同业和其他金融机构款项 定期</v>
      </c>
      <c r="C21" s="92">
        <f>存量业务到期结构!E21+业务净增量_基准情景!C21</f>
        <v>49.231709550575346</v>
      </c>
      <c r="D21" s="92">
        <f>IF(D$3&lt;=$C$2,C21+业务净增量_基准情景!D21,0)</f>
        <v>49.231709550575346</v>
      </c>
      <c r="E21" s="92">
        <f>IF(E$3&lt;=$C$2,D21+业务净增量_基准情景!E21,0)</f>
        <v>49.231709550575346</v>
      </c>
      <c r="F21" s="92">
        <f>IF(F$3&lt;=$C$2,E21+业务净增量_基准情景!F21,0)</f>
        <v>49.231709550575346</v>
      </c>
      <c r="G21" s="92">
        <f>IF(G$3&lt;=$C$2,F21+业务净增量_基准情景!G21,0)</f>
        <v>49.231709550575346</v>
      </c>
      <c r="H21" s="92">
        <f>IF(H$3&lt;=$C$2,G21+业务净增量_基准情景!H21,0)</f>
        <v>49.231709550575346</v>
      </c>
      <c r="I21" s="92">
        <f>IF(I$3&lt;=$C$2,H21+业务净增量_基准情景!I21,0)</f>
        <v>49.231709550575346</v>
      </c>
      <c r="J21" s="92">
        <f>IF(J$3&lt;=$C$2,I21+业务净增量_基准情景!J21,0)</f>
        <v>49.231709550575346</v>
      </c>
      <c r="K21" s="92">
        <f>IF(K$3&lt;=$C$2,J21+业务净增量_基准情景!K21,0)</f>
        <v>49.231709550575346</v>
      </c>
      <c r="L21" s="92">
        <f>IF(L$3&lt;=$C$2,K21+业务净增量_基准情景!L21,0)</f>
        <v>49.231709550575346</v>
      </c>
      <c r="M21" s="92">
        <f>IF(M$3&lt;=$C$2,L21+业务净增量_基准情景!M21,0)</f>
        <v>49.231709550575346</v>
      </c>
      <c r="N21" s="92">
        <f>IF(N$3&lt;=$C$2,M21+业务净增量_基准情景!N21,0)</f>
        <v>49.231709550575346</v>
      </c>
      <c r="O21" s="92">
        <f>IF(O$3&lt;=$C$2,N21+业务净增量_基准情景!O21,0)</f>
        <v>49.231709550575346</v>
      </c>
      <c r="P21" s="92">
        <f>IF(P$3&lt;=$C$2,O21+业务净增量_基准情景!P21,0)</f>
        <v>0</v>
      </c>
      <c r="Q21" s="92">
        <f>IF(Q$3&lt;=$C$2,P21+业务净增量_基准情景!Q21,0)</f>
        <v>0</v>
      </c>
      <c r="R21" s="92">
        <f>IF(R$3&lt;=$C$2,Q21+业务净增量_基准情景!R21,0)</f>
        <v>0</v>
      </c>
      <c r="S21" s="92">
        <f>IF(S$3&lt;=$C$2,R21+业务净增量_基准情景!S21,0)</f>
        <v>0</v>
      </c>
      <c r="T21" s="92">
        <f>IF(T$3&lt;=$C$2,S21+业务净增量_基准情景!T21,0)</f>
        <v>0</v>
      </c>
      <c r="U21" s="92">
        <f>IF(U$3&lt;=$C$2,T21+业务净增量_基准情景!U21,0)</f>
        <v>0</v>
      </c>
      <c r="V21" s="92">
        <f>IF(V$3&lt;=$C$2,U21+业务净增量_基准情景!V21,0)</f>
        <v>0</v>
      </c>
      <c r="W21" s="92">
        <f>IF(W$3&lt;=$C$2,V21+业务净增量_基准情景!W21,0)</f>
        <v>0</v>
      </c>
      <c r="X21" s="92">
        <f>IF(X$3&lt;=$C$2,W21+业务净增量_基准情景!X21,0)</f>
        <v>0</v>
      </c>
      <c r="Y21" s="92">
        <f>IF(Y$3&lt;=$C$2,X21+业务净增量_基准情景!Y21,0)</f>
        <v>0</v>
      </c>
      <c r="Z21" s="92">
        <f>IF(Z$3&lt;=$C$2,Y21+业务净增量_基准情景!Z21,0)</f>
        <v>0</v>
      </c>
      <c r="AA21" s="92">
        <f>IF(AA$3&lt;=$C$2,Z21+业务净增量_基准情景!AA21,0)</f>
        <v>0</v>
      </c>
      <c r="AB21" s="92">
        <f>IF(AB$3&lt;=$C$2,AA21+业务净增量_基准情景!AB21,0)</f>
        <v>0</v>
      </c>
      <c r="AC21" s="92">
        <f>IF(AC$3&lt;=$C$2,AB21+业务净增量_基准情景!AC21,0)</f>
        <v>0</v>
      </c>
      <c r="AD21" s="92">
        <f>IF(AD$3&lt;=$C$2,AC21+业务净增量_基准情景!AD21,0)</f>
        <v>0</v>
      </c>
      <c r="AE21" s="92">
        <f>IF(AE$3&lt;=$C$2,AD21+业务净增量_基准情景!AE21,0)</f>
        <v>0</v>
      </c>
      <c r="AF21" s="92">
        <f>IF(AF$3&lt;=$C$2,AE21+业务净增量_基准情景!AF21,0)</f>
        <v>0</v>
      </c>
      <c r="AG21" s="92">
        <f>IF(AG$3&lt;=$C$2,AF21+业务净增量_基准情景!AG21,0)</f>
        <v>0</v>
      </c>
      <c r="AH21" s="92">
        <f>IF(AH$3&lt;=$C$2,AG21+业务净增量_基准情景!AH21,0)</f>
        <v>0</v>
      </c>
      <c r="AI21" s="92">
        <f>IF(AI$3&lt;=$C$2,AH21+业务净增量_基准情景!AI21,0)</f>
        <v>0</v>
      </c>
      <c r="AJ21" s="92">
        <f>IF(AJ$3&lt;=$C$2,AI21+业务净增量_基准情景!AJ21,0)</f>
        <v>0</v>
      </c>
      <c r="AK21" s="92">
        <f>IF(AK$3&lt;=$C$2,AJ21+业务净增量_基准情景!AK21,0)</f>
        <v>0</v>
      </c>
      <c r="AL21" s="92">
        <f>IF(AL$3&lt;=$C$2,AK21+业务净增量_基准情景!AL21,0)</f>
        <v>0</v>
      </c>
      <c r="AM21" s="92">
        <f>IF(AM$3&lt;=$C$2,AL21+业务净增量_基准情景!AM21,0)</f>
        <v>0</v>
      </c>
      <c r="AN21" s="92">
        <f>IF(AN$3&lt;=$C$2,AM21+业务净增量_基准情景!AN21,0)</f>
        <v>0</v>
      </c>
      <c r="AO21" s="92">
        <f>IF(AO$3&lt;=$C$2,AN21+业务净增量_基准情景!AO21,0)</f>
        <v>0</v>
      </c>
      <c r="AP21" s="92">
        <f>IF(AP$3&lt;=$C$2,AO21+业务净增量_基准情景!AP21,0)</f>
        <v>0</v>
      </c>
    </row>
    <row r="22" spans="2:42" ht="16.5">
      <c r="B22" s="55" t="str">
        <f>存量业务到期结构!B22</f>
        <v>存放同业和其他金融机构款项 活期</v>
      </c>
      <c r="C22" s="92">
        <f>存量业务到期结构!E22+业务净增量_基准情景!C22</f>
        <v>333.3041218387246</v>
      </c>
      <c r="D22" s="92">
        <f>IF(D$3&lt;=$C$2,C22+业务净增量_基准情景!D22,0)</f>
        <v>333.3041218387246</v>
      </c>
      <c r="E22" s="92">
        <f>IF(E$3&lt;=$C$2,D22+业务净增量_基准情景!E22,0)</f>
        <v>333.3041218387246</v>
      </c>
      <c r="F22" s="92">
        <f>IF(F$3&lt;=$C$2,E22+业务净增量_基准情景!F22,0)</f>
        <v>333.3041218387246</v>
      </c>
      <c r="G22" s="92">
        <f>IF(G$3&lt;=$C$2,F22+业务净增量_基准情景!G22,0)</f>
        <v>333.3041218387246</v>
      </c>
      <c r="H22" s="92">
        <f>IF(H$3&lt;=$C$2,G22+业务净增量_基准情景!H22,0)</f>
        <v>333.3041218387246</v>
      </c>
      <c r="I22" s="92">
        <f>IF(I$3&lt;=$C$2,H22+业务净增量_基准情景!I22,0)</f>
        <v>333.3041218387246</v>
      </c>
      <c r="J22" s="92">
        <f>IF(J$3&lt;=$C$2,I22+业务净增量_基准情景!J22,0)</f>
        <v>333.3041218387246</v>
      </c>
      <c r="K22" s="92">
        <f>IF(K$3&lt;=$C$2,J22+业务净增量_基准情景!K22,0)</f>
        <v>333.3041218387246</v>
      </c>
      <c r="L22" s="92">
        <f>IF(L$3&lt;=$C$2,K22+业务净增量_基准情景!L22,0)</f>
        <v>333.3041218387246</v>
      </c>
      <c r="M22" s="92">
        <f>IF(M$3&lt;=$C$2,L22+业务净增量_基准情景!M22,0)</f>
        <v>333.3041218387246</v>
      </c>
      <c r="N22" s="92">
        <f>IF(N$3&lt;=$C$2,M22+业务净增量_基准情景!N22,0)</f>
        <v>333.3041218387246</v>
      </c>
      <c r="O22" s="92">
        <f>IF(O$3&lt;=$C$2,N22+业务净增量_基准情景!O22,0)</f>
        <v>333.3041218387246</v>
      </c>
      <c r="P22" s="92">
        <f>IF(P$3&lt;=$C$2,O22+业务净增量_基准情景!P22,0)</f>
        <v>0</v>
      </c>
      <c r="Q22" s="92">
        <f>IF(Q$3&lt;=$C$2,P22+业务净增量_基准情景!Q22,0)</f>
        <v>0</v>
      </c>
      <c r="R22" s="92">
        <f>IF(R$3&lt;=$C$2,Q22+业务净增量_基准情景!R22,0)</f>
        <v>0</v>
      </c>
      <c r="S22" s="92">
        <f>IF(S$3&lt;=$C$2,R22+业务净增量_基准情景!S22,0)</f>
        <v>0</v>
      </c>
      <c r="T22" s="92">
        <f>IF(T$3&lt;=$C$2,S22+业务净增量_基准情景!T22,0)</f>
        <v>0</v>
      </c>
      <c r="U22" s="92">
        <f>IF(U$3&lt;=$C$2,T22+业务净增量_基准情景!U22,0)</f>
        <v>0</v>
      </c>
      <c r="V22" s="92">
        <f>IF(V$3&lt;=$C$2,U22+业务净增量_基准情景!V22,0)</f>
        <v>0</v>
      </c>
      <c r="W22" s="92">
        <f>IF(W$3&lt;=$C$2,V22+业务净增量_基准情景!W22,0)</f>
        <v>0</v>
      </c>
      <c r="X22" s="92">
        <f>IF(X$3&lt;=$C$2,W22+业务净增量_基准情景!X22,0)</f>
        <v>0</v>
      </c>
      <c r="Y22" s="92">
        <f>IF(Y$3&lt;=$C$2,X22+业务净增量_基准情景!Y22,0)</f>
        <v>0</v>
      </c>
      <c r="Z22" s="92">
        <f>IF(Z$3&lt;=$C$2,Y22+业务净增量_基准情景!Z22,0)</f>
        <v>0</v>
      </c>
      <c r="AA22" s="92">
        <f>IF(AA$3&lt;=$C$2,Z22+业务净增量_基准情景!AA22,0)</f>
        <v>0</v>
      </c>
      <c r="AB22" s="92">
        <f>IF(AB$3&lt;=$C$2,AA22+业务净增量_基准情景!AB22,0)</f>
        <v>0</v>
      </c>
      <c r="AC22" s="92">
        <f>IF(AC$3&lt;=$C$2,AB22+业务净增量_基准情景!AC22,0)</f>
        <v>0</v>
      </c>
      <c r="AD22" s="92">
        <f>IF(AD$3&lt;=$C$2,AC22+业务净增量_基准情景!AD22,0)</f>
        <v>0</v>
      </c>
      <c r="AE22" s="92">
        <f>IF(AE$3&lt;=$C$2,AD22+业务净增量_基准情景!AE22,0)</f>
        <v>0</v>
      </c>
      <c r="AF22" s="92">
        <f>IF(AF$3&lt;=$C$2,AE22+业务净增量_基准情景!AF22,0)</f>
        <v>0</v>
      </c>
      <c r="AG22" s="92">
        <f>IF(AG$3&lt;=$C$2,AF22+业务净增量_基准情景!AG22,0)</f>
        <v>0</v>
      </c>
      <c r="AH22" s="92">
        <f>IF(AH$3&lt;=$C$2,AG22+业务净增量_基准情景!AH22,0)</f>
        <v>0</v>
      </c>
      <c r="AI22" s="92">
        <f>IF(AI$3&lt;=$C$2,AH22+业务净增量_基准情景!AI22,0)</f>
        <v>0</v>
      </c>
      <c r="AJ22" s="92">
        <f>IF(AJ$3&lt;=$C$2,AI22+业务净增量_基准情景!AJ22,0)</f>
        <v>0</v>
      </c>
      <c r="AK22" s="92">
        <f>IF(AK$3&lt;=$C$2,AJ22+业务净增量_基准情景!AK22,0)</f>
        <v>0</v>
      </c>
      <c r="AL22" s="92">
        <f>IF(AL$3&lt;=$C$2,AK22+业务净增量_基准情景!AL22,0)</f>
        <v>0</v>
      </c>
      <c r="AM22" s="92">
        <f>IF(AM$3&lt;=$C$2,AL22+业务净增量_基准情景!AM22,0)</f>
        <v>0</v>
      </c>
      <c r="AN22" s="92">
        <f>IF(AN$3&lt;=$C$2,AM22+业务净增量_基准情景!AN22,0)</f>
        <v>0</v>
      </c>
      <c r="AO22" s="92">
        <f>IF(AO$3&lt;=$C$2,AN22+业务净增量_基准情景!AO22,0)</f>
        <v>0</v>
      </c>
      <c r="AP22" s="92">
        <f>IF(AP$3&lt;=$C$2,AO22+业务净增量_基准情景!AP22,0)</f>
        <v>0</v>
      </c>
    </row>
    <row r="23" spans="2:42" ht="15">
      <c r="B23" s="140" t="str">
        <f>存量业务到期结构!B23</f>
        <v>拆出资金</v>
      </c>
      <c r="C23" s="92">
        <f>存量业务到期结构!E23+业务净增量_基准情景!C23</f>
        <v>1721.7347919568999</v>
      </c>
      <c r="D23" s="92">
        <f>IF(D$3&lt;=$C$2,C23+业务净增量_基准情景!D23,0)</f>
        <v>1821.7347919568999</v>
      </c>
      <c r="E23" s="92">
        <f>IF(E$3&lt;=$C$2,D23+业务净增量_基准情景!E23,0)</f>
        <v>1821.7347919568999</v>
      </c>
      <c r="F23" s="92">
        <f>IF(F$3&lt;=$C$2,E23+业务净增量_基准情景!F23,0)</f>
        <v>1821.7347919568999</v>
      </c>
      <c r="G23" s="92">
        <f>IF(G$3&lt;=$C$2,F23+业务净增量_基准情景!G23,0)</f>
        <v>1821.7347919568999</v>
      </c>
      <c r="H23" s="92">
        <f>IF(H$3&lt;=$C$2,G23+业务净增量_基准情景!H23,0)</f>
        <v>1821.7347919568999</v>
      </c>
      <c r="I23" s="92">
        <f>IF(I$3&lt;=$C$2,H23+业务净增量_基准情景!I23,0)</f>
        <v>1821.7347919568999</v>
      </c>
      <c r="J23" s="92">
        <f>IF(J$3&lt;=$C$2,I23+业务净增量_基准情景!J23,0)</f>
        <v>1921.7347919568999</v>
      </c>
      <c r="K23" s="92">
        <f>IF(K$3&lt;=$C$2,J23+业务净增量_基准情景!K23,0)</f>
        <v>1921.7347919568999</v>
      </c>
      <c r="L23" s="92">
        <f>IF(L$3&lt;=$C$2,K23+业务净增量_基准情景!L23,0)</f>
        <v>1921.7347919568999</v>
      </c>
      <c r="M23" s="92">
        <f>IF(M$3&lt;=$C$2,L23+业务净增量_基准情景!M23,0)</f>
        <v>1921.7347919568999</v>
      </c>
      <c r="N23" s="92">
        <f>IF(N$3&lt;=$C$2,M23+业务净增量_基准情景!N23,0)</f>
        <v>1921.7347919568999</v>
      </c>
      <c r="O23" s="92">
        <f>IF(O$3&lt;=$C$2,N23+业务净增量_基准情景!O23,0)</f>
        <v>1921.7347919568999</v>
      </c>
      <c r="P23" s="92">
        <f>IF(P$3&lt;=$C$2,O23+业务净增量_基准情景!P23,0)</f>
        <v>0</v>
      </c>
      <c r="Q23" s="92">
        <f>IF(Q$3&lt;=$C$2,P23+业务净增量_基准情景!Q23,0)</f>
        <v>0</v>
      </c>
      <c r="R23" s="92">
        <f>IF(R$3&lt;=$C$2,Q23+业务净增量_基准情景!R23,0)</f>
        <v>0</v>
      </c>
      <c r="S23" s="92">
        <f>IF(S$3&lt;=$C$2,R23+业务净增量_基准情景!S23,0)</f>
        <v>0</v>
      </c>
      <c r="T23" s="92">
        <f>IF(T$3&lt;=$C$2,S23+业务净增量_基准情景!T23,0)</f>
        <v>0</v>
      </c>
      <c r="U23" s="92">
        <f>IF(U$3&lt;=$C$2,T23+业务净增量_基准情景!U23,0)</f>
        <v>0</v>
      </c>
      <c r="V23" s="92">
        <f>IF(V$3&lt;=$C$2,U23+业务净增量_基准情景!V23,0)</f>
        <v>0</v>
      </c>
      <c r="W23" s="92">
        <f>IF(W$3&lt;=$C$2,V23+业务净增量_基准情景!W23,0)</f>
        <v>0</v>
      </c>
      <c r="X23" s="92">
        <f>IF(X$3&lt;=$C$2,W23+业务净增量_基准情景!X23,0)</f>
        <v>0</v>
      </c>
      <c r="Y23" s="92">
        <f>IF(Y$3&lt;=$C$2,X23+业务净增量_基准情景!Y23,0)</f>
        <v>0</v>
      </c>
      <c r="Z23" s="92">
        <f>IF(Z$3&lt;=$C$2,Y23+业务净增量_基准情景!Z23,0)</f>
        <v>0</v>
      </c>
      <c r="AA23" s="92">
        <f>IF(AA$3&lt;=$C$2,Z23+业务净增量_基准情景!AA23,0)</f>
        <v>0</v>
      </c>
      <c r="AB23" s="92">
        <f>IF(AB$3&lt;=$C$2,AA23+业务净增量_基准情景!AB23,0)</f>
        <v>0</v>
      </c>
      <c r="AC23" s="92">
        <f>IF(AC$3&lt;=$C$2,AB23+业务净增量_基准情景!AC23,0)</f>
        <v>0</v>
      </c>
      <c r="AD23" s="92">
        <f>IF(AD$3&lt;=$C$2,AC23+业务净增量_基准情景!AD23,0)</f>
        <v>0</v>
      </c>
      <c r="AE23" s="92">
        <f>IF(AE$3&lt;=$C$2,AD23+业务净增量_基准情景!AE23,0)</f>
        <v>0</v>
      </c>
      <c r="AF23" s="92">
        <f>IF(AF$3&lt;=$C$2,AE23+业务净增量_基准情景!AF23,0)</f>
        <v>0</v>
      </c>
      <c r="AG23" s="92">
        <f>IF(AG$3&lt;=$C$2,AF23+业务净增量_基准情景!AG23,0)</f>
        <v>0</v>
      </c>
      <c r="AH23" s="92">
        <f>IF(AH$3&lt;=$C$2,AG23+业务净增量_基准情景!AH23,0)</f>
        <v>0</v>
      </c>
      <c r="AI23" s="92">
        <f>IF(AI$3&lt;=$C$2,AH23+业务净增量_基准情景!AI23,0)</f>
        <v>0</v>
      </c>
      <c r="AJ23" s="92">
        <f>IF(AJ$3&lt;=$C$2,AI23+业务净增量_基准情景!AJ23,0)</f>
        <v>0</v>
      </c>
      <c r="AK23" s="92">
        <f>IF(AK$3&lt;=$C$2,AJ23+业务净增量_基准情景!AK23,0)</f>
        <v>0</v>
      </c>
      <c r="AL23" s="92">
        <f>IF(AL$3&lt;=$C$2,AK23+业务净增量_基准情景!AL23,0)</f>
        <v>0</v>
      </c>
      <c r="AM23" s="92">
        <f>IF(AM$3&lt;=$C$2,AL23+业务净增量_基准情景!AM23,0)</f>
        <v>0</v>
      </c>
      <c r="AN23" s="92">
        <f>IF(AN$3&lt;=$C$2,AM23+业务净增量_基准情景!AN23,0)</f>
        <v>0</v>
      </c>
      <c r="AO23" s="92">
        <f>IF(AO$3&lt;=$C$2,AN23+业务净增量_基准情景!AO23,0)</f>
        <v>0</v>
      </c>
      <c r="AP23" s="92">
        <f>IF(AP$3&lt;=$C$2,AO23+业务净增量_基准情景!AP23,0)</f>
        <v>0</v>
      </c>
    </row>
    <row r="24" spans="2:42" ht="15">
      <c r="B24" s="15" t="str">
        <f>存量业务到期结构!B24</f>
        <v>买入返售金融资产</v>
      </c>
      <c r="C24" s="75">
        <f>存量业务到期结构!E24+业务净增量_基准情景!C24</f>
        <v>2742.2991851888996</v>
      </c>
      <c r="D24" s="75">
        <f>IF(D$3&lt;=$C$2,C24+业务净增量_基准情景!D24,0)</f>
        <v>2322.2991851888996</v>
      </c>
      <c r="E24" s="75">
        <f>IF(E$3&lt;=$C$2,D24+业务净增量_基准情景!E24,0)</f>
        <v>2322.2991851888996</v>
      </c>
      <c r="F24" s="75">
        <f>IF(F$3&lt;=$C$2,E24+业务净增量_基准情景!F24,0)</f>
        <v>2222.2991851888996</v>
      </c>
      <c r="G24" s="75">
        <f>IF(G$3&lt;=$C$2,F24+业务净增量_基准情景!G24,0)</f>
        <v>2222.2991851888996</v>
      </c>
      <c r="H24" s="75">
        <f>IF(H$3&lt;=$C$2,G24+业务净增量_基准情景!H24,0)</f>
        <v>2222.2991851888996</v>
      </c>
      <c r="I24" s="75">
        <f>IF(I$3&lt;=$C$2,H24+业务净增量_基准情景!I24,0)</f>
        <v>2122.2991851888996</v>
      </c>
      <c r="J24" s="75">
        <f>IF(J$3&lt;=$C$2,I24+业务净增量_基准情景!J24,0)</f>
        <v>1922.2991851888996</v>
      </c>
      <c r="K24" s="75">
        <f>IF(K$3&lt;=$C$2,J24+业务净增量_基准情景!K24,0)</f>
        <v>1922.2991851888996</v>
      </c>
      <c r="L24" s="75">
        <f>IF(L$3&lt;=$C$2,K24+业务净增量_基准情景!L24,0)</f>
        <v>1722.2991851888996</v>
      </c>
      <c r="M24" s="75">
        <f>IF(M$3&lt;=$C$2,L24+业务净增量_基准情景!M24,0)</f>
        <v>1722.2991851888996</v>
      </c>
      <c r="N24" s="75">
        <f>IF(N$3&lt;=$C$2,M24+业务净增量_基准情景!N24,0)</f>
        <v>1722.2991851888996</v>
      </c>
      <c r="O24" s="75">
        <f>IF(O$3&lt;=$C$2,N24+业务净增量_基准情景!O24,0)</f>
        <v>1422.2991851888996</v>
      </c>
      <c r="P24" s="75">
        <f>IF(P$3&lt;=$C$2,O24+业务净增量_基准情景!P24,0)</f>
        <v>0</v>
      </c>
      <c r="Q24" s="75">
        <f>IF(Q$3&lt;=$C$2,P24+业务净增量_基准情景!Q24,0)</f>
        <v>0</v>
      </c>
      <c r="R24" s="75">
        <f>IF(R$3&lt;=$C$2,Q24+业务净增量_基准情景!R24,0)</f>
        <v>0</v>
      </c>
      <c r="S24" s="75">
        <f>IF(S$3&lt;=$C$2,R24+业务净增量_基准情景!S24,0)</f>
        <v>0</v>
      </c>
      <c r="T24" s="75">
        <f>IF(T$3&lt;=$C$2,S24+业务净增量_基准情景!T24,0)</f>
        <v>0</v>
      </c>
      <c r="U24" s="75">
        <f>IF(U$3&lt;=$C$2,T24+业务净增量_基准情景!U24,0)</f>
        <v>0</v>
      </c>
      <c r="V24" s="75">
        <f>IF(V$3&lt;=$C$2,U24+业务净增量_基准情景!V24,0)</f>
        <v>0</v>
      </c>
      <c r="W24" s="75">
        <f>IF(W$3&lt;=$C$2,V24+业务净增量_基准情景!W24,0)</f>
        <v>0</v>
      </c>
      <c r="X24" s="75">
        <f>IF(X$3&lt;=$C$2,W24+业务净增量_基准情景!X24,0)</f>
        <v>0</v>
      </c>
      <c r="Y24" s="75">
        <f>IF(Y$3&lt;=$C$2,X24+业务净增量_基准情景!Y24,0)</f>
        <v>0</v>
      </c>
      <c r="Z24" s="75">
        <f>IF(Z$3&lt;=$C$2,Y24+业务净增量_基准情景!Z24,0)</f>
        <v>0</v>
      </c>
      <c r="AA24" s="75">
        <f>IF(AA$3&lt;=$C$2,Z24+业务净增量_基准情景!AA24,0)</f>
        <v>0</v>
      </c>
      <c r="AB24" s="75">
        <f>IF(AB$3&lt;=$C$2,AA24+业务净增量_基准情景!AB24,0)</f>
        <v>0</v>
      </c>
      <c r="AC24" s="75">
        <f>IF(AC$3&lt;=$C$2,AB24+业务净增量_基准情景!AC24,0)</f>
        <v>0</v>
      </c>
      <c r="AD24" s="75">
        <f>IF(AD$3&lt;=$C$2,AC24+业务净增量_基准情景!AD24,0)</f>
        <v>0</v>
      </c>
      <c r="AE24" s="75">
        <f>IF(AE$3&lt;=$C$2,AD24+业务净增量_基准情景!AE24,0)</f>
        <v>0</v>
      </c>
      <c r="AF24" s="75">
        <f>IF(AF$3&lt;=$C$2,AE24+业务净增量_基准情景!AF24,0)</f>
        <v>0</v>
      </c>
      <c r="AG24" s="75">
        <f>IF(AG$3&lt;=$C$2,AF24+业务净增量_基准情景!AG24,0)</f>
        <v>0</v>
      </c>
      <c r="AH24" s="75">
        <f>IF(AH$3&lt;=$C$2,AG24+业务净增量_基准情景!AH24,0)</f>
        <v>0</v>
      </c>
      <c r="AI24" s="75">
        <f>IF(AI$3&lt;=$C$2,AH24+业务净增量_基准情景!AI24,0)</f>
        <v>0</v>
      </c>
      <c r="AJ24" s="75">
        <f>IF(AJ$3&lt;=$C$2,AI24+业务净增量_基准情景!AJ24,0)</f>
        <v>0</v>
      </c>
      <c r="AK24" s="75">
        <f>IF(AK$3&lt;=$C$2,AJ24+业务净增量_基准情景!AK24,0)</f>
        <v>0</v>
      </c>
      <c r="AL24" s="75">
        <f>IF(AL$3&lt;=$C$2,AK24+业务净增量_基准情景!AL24,0)</f>
        <v>0</v>
      </c>
      <c r="AM24" s="75">
        <f>IF(AM$3&lt;=$C$2,AL24+业务净增量_基准情景!AM24,0)</f>
        <v>0</v>
      </c>
      <c r="AN24" s="75">
        <f>IF(AN$3&lt;=$C$2,AM24+业务净增量_基准情景!AN24,0)</f>
        <v>0</v>
      </c>
      <c r="AO24" s="75">
        <f>IF(AO$3&lt;=$C$2,AN24+业务净增量_基准情景!AO24,0)</f>
        <v>0</v>
      </c>
      <c r="AP24" s="75">
        <f>IF(AP$3&lt;=$C$2,AO24+业务净增量_基准情景!AP24,0)</f>
        <v>0</v>
      </c>
    </row>
    <row r="25" spans="2:42" ht="16.5">
      <c r="B25" s="54" t="str">
        <f>存量业务到期结构!B25</f>
        <v>买入返售债券</v>
      </c>
      <c r="C25" s="92">
        <f>存量业务到期结构!E25+业务净增量_基准情景!C25</f>
        <v>2686.2464830332997</v>
      </c>
      <c r="D25" s="92">
        <f>IF(D$3&lt;=$C$2,C25+业务净增量_基准情景!D25,0)</f>
        <v>2216.2464830332997</v>
      </c>
      <c r="E25" s="92">
        <f>IF(E$3&lt;=$C$2,D25+业务净增量_基准情景!E25,0)</f>
        <v>2216.2464830332997</v>
      </c>
      <c r="F25" s="92">
        <f>IF(F$3&lt;=$C$2,E25+业务净增量_基准情景!F25,0)</f>
        <v>2116.2464830332997</v>
      </c>
      <c r="G25" s="92">
        <f>IF(G$3&lt;=$C$2,F25+业务净增量_基准情景!G25,0)</f>
        <v>2116.2464830332997</v>
      </c>
      <c r="H25" s="92">
        <f>IF(H$3&lt;=$C$2,G25+业务净增量_基准情景!H25,0)</f>
        <v>2116.2464830332997</v>
      </c>
      <c r="I25" s="92">
        <f>IF(I$3&lt;=$C$2,H25+业务净增量_基准情景!I25,0)</f>
        <v>2016.2464830332997</v>
      </c>
      <c r="J25" s="92">
        <f>IF(J$3&lt;=$C$2,I25+业务净增量_基准情景!J25,0)</f>
        <v>1816.2464830332997</v>
      </c>
      <c r="K25" s="92">
        <f>IF(K$3&lt;=$C$2,J25+业务净增量_基准情景!K25,0)</f>
        <v>1816.2464830332997</v>
      </c>
      <c r="L25" s="92">
        <f>IF(L$3&lt;=$C$2,K25+业务净增量_基准情景!L25,0)</f>
        <v>1616.2464830332997</v>
      </c>
      <c r="M25" s="92">
        <f>IF(M$3&lt;=$C$2,L25+业务净增量_基准情景!M25,0)</f>
        <v>1616.2464830332997</v>
      </c>
      <c r="N25" s="92">
        <f>IF(N$3&lt;=$C$2,M25+业务净增量_基准情景!N25,0)</f>
        <v>1616.2464830332997</v>
      </c>
      <c r="O25" s="92">
        <f>IF(O$3&lt;=$C$2,N25+业务净增量_基准情景!O25,0)</f>
        <v>1316.2464830332997</v>
      </c>
      <c r="P25" s="92">
        <f>IF(P$3&lt;=$C$2,O25+业务净增量_基准情景!P25,0)</f>
        <v>0</v>
      </c>
      <c r="Q25" s="92">
        <f>IF(Q$3&lt;=$C$2,P25+业务净增量_基准情景!Q25,0)</f>
        <v>0</v>
      </c>
      <c r="R25" s="92">
        <f>IF(R$3&lt;=$C$2,Q25+业务净增量_基准情景!R25,0)</f>
        <v>0</v>
      </c>
      <c r="S25" s="92">
        <f>IF(S$3&lt;=$C$2,R25+业务净增量_基准情景!S25,0)</f>
        <v>0</v>
      </c>
      <c r="T25" s="92">
        <f>IF(T$3&lt;=$C$2,S25+业务净增量_基准情景!T25,0)</f>
        <v>0</v>
      </c>
      <c r="U25" s="92">
        <f>IF(U$3&lt;=$C$2,T25+业务净增量_基准情景!U25,0)</f>
        <v>0</v>
      </c>
      <c r="V25" s="92">
        <f>IF(V$3&lt;=$C$2,U25+业务净增量_基准情景!V25,0)</f>
        <v>0</v>
      </c>
      <c r="W25" s="92">
        <f>IF(W$3&lt;=$C$2,V25+业务净增量_基准情景!W25,0)</f>
        <v>0</v>
      </c>
      <c r="X25" s="92">
        <f>IF(X$3&lt;=$C$2,W25+业务净增量_基准情景!X25,0)</f>
        <v>0</v>
      </c>
      <c r="Y25" s="92">
        <f>IF(Y$3&lt;=$C$2,X25+业务净增量_基准情景!Y25,0)</f>
        <v>0</v>
      </c>
      <c r="Z25" s="92">
        <f>IF(Z$3&lt;=$C$2,Y25+业务净增量_基准情景!Z25,0)</f>
        <v>0</v>
      </c>
      <c r="AA25" s="92">
        <f>IF(AA$3&lt;=$C$2,Z25+业务净增量_基准情景!AA25,0)</f>
        <v>0</v>
      </c>
      <c r="AB25" s="92">
        <f>IF(AB$3&lt;=$C$2,AA25+业务净增量_基准情景!AB25,0)</f>
        <v>0</v>
      </c>
      <c r="AC25" s="92">
        <f>IF(AC$3&lt;=$C$2,AB25+业务净增量_基准情景!AC25,0)</f>
        <v>0</v>
      </c>
      <c r="AD25" s="92">
        <f>IF(AD$3&lt;=$C$2,AC25+业务净增量_基准情景!AD25,0)</f>
        <v>0</v>
      </c>
      <c r="AE25" s="92">
        <f>IF(AE$3&lt;=$C$2,AD25+业务净增量_基准情景!AE25,0)</f>
        <v>0</v>
      </c>
      <c r="AF25" s="92">
        <f>IF(AF$3&lt;=$C$2,AE25+业务净增量_基准情景!AF25,0)</f>
        <v>0</v>
      </c>
      <c r="AG25" s="92">
        <f>IF(AG$3&lt;=$C$2,AF25+业务净增量_基准情景!AG25,0)</f>
        <v>0</v>
      </c>
      <c r="AH25" s="92">
        <f>IF(AH$3&lt;=$C$2,AG25+业务净增量_基准情景!AH25,0)</f>
        <v>0</v>
      </c>
      <c r="AI25" s="92">
        <f>IF(AI$3&lt;=$C$2,AH25+业务净增量_基准情景!AI25,0)</f>
        <v>0</v>
      </c>
      <c r="AJ25" s="92">
        <f>IF(AJ$3&lt;=$C$2,AI25+业务净增量_基准情景!AJ25,0)</f>
        <v>0</v>
      </c>
      <c r="AK25" s="92">
        <f>IF(AK$3&lt;=$C$2,AJ25+业务净增量_基准情景!AK25,0)</f>
        <v>0</v>
      </c>
      <c r="AL25" s="92">
        <f>IF(AL$3&lt;=$C$2,AK25+业务净增量_基准情景!AL25,0)</f>
        <v>0</v>
      </c>
      <c r="AM25" s="92">
        <f>IF(AM$3&lt;=$C$2,AL25+业务净增量_基准情景!AM25,0)</f>
        <v>0</v>
      </c>
      <c r="AN25" s="92">
        <f>IF(AN$3&lt;=$C$2,AM25+业务净增量_基准情景!AN25,0)</f>
        <v>0</v>
      </c>
      <c r="AO25" s="92">
        <f>IF(AO$3&lt;=$C$2,AN25+业务净增量_基准情景!AO25,0)</f>
        <v>0</v>
      </c>
      <c r="AP25" s="92">
        <f>IF(AP$3&lt;=$C$2,AO25+业务净增量_基准情景!AP25,0)</f>
        <v>0</v>
      </c>
    </row>
    <row r="26" spans="2:42" ht="16.5">
      <c r="B26" s="54" t="str">
        <f>存量业务到期结构!B26</f>
        <v>买入返售贷款</v>
      </c>
      <c r="C26" s="92">
        <f>存量业务到期结构!E26+业务净增量_基准情景!C26</f>
        <v>0</v>
      </c>
      <c r="D26" s="92">
        <f>IF(D$3&lt;=$C$2,C26+业务净增量_基准情景!D26,0)</f>
        <v>0</v>
      </c>
      <c r="E26" s="92">
        <f>IF(E$3&lt;=$C$2,D26+业务净增量_基准情景!E26,0)</f>
        <v>0</v>
      </c>
      <c r="F26" s="92">
        <f>IF(F$3&lt;=$C$2,E26+业务净增量_基准情景!F26,0)</f>
        <v>0</v>
      </c>
      <c r="G26" s="92">
        <f>IF(G$3&lt;=$C$2,F26+业务净增量_基准情景!G26,0)</f>
        <v>0</v>
      </c>
      <c r="H26" s="92">
        <f>IF(H$3&lt;=$C$2,G26+业务净增量_基准情景!H26,0)</f>
        <v>0</v>
      </c>
      <c r="I26" s="92">
        <f>IF(I$3&lt;=$C$2,H26+业务净增量_基准情景!I26,0)</f>
        <v>0</v>
      </c>
      <c r="J26" s="92">
        <f>IF(J$3&lt;=$C$2,I26+业务净增量_基准情景!J26,0)</f>
        <v>0</v>
      </c>
      <c r="K26" s="92">
        <f>IF(K$3&lt;=$C$2,J26+业务净增量_基准情景!K26,0)</f>
        <v>0</v>
      </c>
      <c r="L26" s="92">
        <f>IF(L$3&lt;=$C$2,K26+业务净增量_基准情景!L26,0)</f>
        <v>0</v>
      </c>
      <c r="M26" s="92">
        <f>IF(M$3&lt;=$C$2,L26+业务净增量_基准情景!M26,0)</f>
        <v>0</v>
      </c>
      <c r="N26" s="92">
        <f>IF(N$3&lt;=$C$2,M26+业务净增量_基准情景!N26,0)</f>
        <v>0</v>
      </c>
      <c r="O26" s="92">
        <f>IF(O$3&lt;=$C$2,N26+业务净增量_基准情景!O26,0)</f>
        <v>0</v>
      </c>
      <c r="P26" s="92">
        <f>IF(P$3&lt;=$C$2,O26+业务净增量_基准情景!P26,0)</f>
        <v>0</v>
      </c>
      <c r="Q26" s="92">
        <f>IF(Q$3&lt;=$C$2,P26+业务净增量_基准情景!Q26,0)</f>
        <v>0</v>
      </c>
      <c r="R26" s="92">
        <f>IF(R$3&lt;=$C$2,Q26+业务净增量_基准情景!R26,0)</f>
        <v>0</v>
      </c>
      <c r="S26" s="92">
        <f>IF(S$3&lt;=$C$2,R26+业务净增量_基准情景!S26,0)</f>
        <v>0</v>
      </c>
      <c r="T26" s="92">
        <f>IF(T$3&lt;=$C$2,S26+业务净增量_基准情景!T26,0)</f>
        <v>0</v>
      </c>
      <c r="U26" s="92">
        <f>IF(U$3&lt;=$C$2,T26+业务净增量_基准情景!U26,0)</f>
        <v>0</v>
      </c>
      <c r="V26" s="92">
        <f>IF(V$3&lt;=$C$2,U26+业务净增量_基准情景!V26,0)</f>
        <v>0</v>
      </c>
      <c r="W26" s="92">
        <f>IF(W$3&lt;=$C$2,V26+业务净增量_基准情景!W26,0)</f>
        <v>0</v>
      </c>
      <c r="X26" s="92">
        <f>IF(X$3&lt;=$C$2,W26+业务净增量_基准情景!X26,0)</f>
        <v>0</v>
      </c>
      <c r="Y26" s="92">
        <f>IF(Y$3&lt;=$C$2,X26+业务净增量_基准情景!Y26,0)</f>
        <v>0</v>
      </c>
      <c r="Z26" s="92">
        <f>IF(Z$3&lt;=$C$2,Y26+业务净增量_基准情景!Z26,0)</f>
        <v>0</v>
      </c>
      <c r="AA26" s="92">
        <f>IF(AA$3&lt;=$C$2,Z26+业务净增量_基准情景!AA26,0)</f>
        <v>0</v>
      </c>
      <c r="AB26" s="92">
        <f>IF(AB$3&lt;=$C$2,AA26+业务净增量_基准情景!AB26,0)</f>
        <v>0</v>
      </c>
      <c r="AC26" s="92">
        <f>IF(AC$3&lt;=$C$2,AB26+业务净增量_基准情景!AC26,0)</f>
        <v>0</v>
      </c>
      <c r="AD26" s="92">
        <f>IF(AD$3&lt;=$C$2,AC26+业务净增量_基准情景!AD26,0)</f>
        <v>0</v>
      </c>
      <c r="AE26" s="92">
        <f>IF(AE$3&lt;=$C$2,AD26+业务净增量_基准情景!AE26,0)</f>
        <v>0</v>
      </c>
      <c r="AF26" s="92">
        <f>IF(AF$3&lt;=$C$2,AE26+业务净增量_基准情景!AF26,0)</f>
        <v>0</v>
      </c>
      <c r="AG26" s="92">
        <f>IF(AG$3&lt;=$C$2,AF26+业务净增量_基准情景!AG26,0)</f>
        <v>0</v>
      </c>
      <c r="AH26" s="92">
        <f>IF(AH$3&lt;=$C$2,AG26+业务净增量_基准情景!AH26,0)</f>
        <v>0</v>
      </c>
      <c r="AI26" s="92">
        <f>IF(AI$3&lt;=$C$2,AH26+业务净增量_基准情景!AI26,0)</f>
        <v>0</v>
      </c>
      <c r="AJ26" s="92">
        <f>IF(AJ$3&lt;=$C$2,AI26+业务净增量_基准情景!AJ26,0)</f>
        <v>0</v>
      </c>
      <c r="AK26" s="92">
        <f>IF(AK$3&lt;=$C$2,AJ26+业务净增量_基准情景!AK26,0)</f>
        <v>0</v>
      </c>
      <c r="AL26" s="92">
        <f>IF(AL$3&lt;=$C$2,AK26+业务净增量_基准情景!AL26,0)</f>
        <v>0</v>
      </c>
      <c r="AM26" s="92">
        <f>IF(AM$3&lt;=$C$2,AL26+业务净增量_基准情景!AM26,0)</f>
        <v>0</v>
      </c>
      <c r="AN26" s="92">
        <f>IF(AN$3&lt;=$C$2,AM26+业务净增量_基准情景!AN26,0)</f>
        <v>0</v>
      </c>
      <c r="AO26" s="92">
        <f>IF(AO$3&lt;=$C$2,AN26+业务净增量_基准情景!AO26,0)</f>
        <v>0</v>
      </c>
      <c r="AP26" s="92">
        <f>IF(AP$3&lt;=$C$2,AO26+业务净增量_基准情景!AP26,0)</f>
        <v>0</v>
      </c>
    </row>
    <row r="27" spans="2:42" ht="16.5">
      <c r="B27" s="54" t="str">
        <f>存量业务到期结构!B27</f>
        <v>买入返售票据</v>
      </c>
      <c r="C27" s="92">
        <f>存量业务到期结构!E27+业务净增量_基准情景!C27</f>
        <v>54.052702155600002</v>
      </c>
      <c r="D27" s="92">
        <f>IF(D$3&lt;=$C$2,C27+业务净增量_基准情景!D27,0)</f>
        <v>104.0527021556</v>
      </c>
      <c r="E27" s="92">
        <f>IF(E$3&lt;=$C$2,D27+业务净增量_基准情景!E27,0)</f>
        <v>104.0527021556</v>
      </c>
      <c r="F27" s="92">
        <f>IF(F$3&lt;=$C$2,E27+业务净增量_基准情景!F27,0)</f>
        <v>104.0527021556</v>
      </c>
      <c r="G27" s="92">
        <f>IF(G$3&lt;=$C$2,F27+业务净增量_基准情景!G27,0)</f>
        <v>104.0527021556</v>
      </c>
      <c r="H27" s="92">
        <f>IF(H$3&lt;=$C$2,G27+业务净增量_基准情景!H27,0)</f>
        <v>104.0527021556</v>
      </c>
      <c r="I27" s="92">
        <f>IF(I$3&lt;=$C$2,H27+业务净增量_基准情景!I27,0)</f>
        <v>104.0527021556</v>
      </c>
      <c r="J27" s="92">
        <f>IF(J$3&lt;=$C$2,I27+业务净增量_基准情景!J27,0)</f>
        <v>104.0527021556</v>
      </c>
      <c r="K27" s="92">
        <f>IF(K$3&lt;=$C$2,J27+业务净增量_基准情景!K27,0)</f>
        <v>104.0527021556</v>
      </c>
      <c r="L27" s="92">
        <f>IF(L$3&lt;=$C$2,K27+业务净增量_基准情景!L27,0)</f>
        <v>104.0527021556</v>
      </c>
      <c r="M27" s="92">
        <f>IF(M$3&lt;=$C$2,L27+业务净增量_基准情景!M27,0)</f>
        <v>104.0527021556</v>
      </c>
      <c r="N27" s="92">
        <f>IF(N$3&lt;=$C$2,M27+业务净增量_基准情景!N27,0)</f>
        <v>104.0527021556</v>
      </c>
      <c r="O27" s="92">
        <f>IF(O$3&lt;=$C$2,N27+业务净增量_基准情景!O27,0)</f>
        <v>104.0527021556</v>
      </c>
      <c r="P27" s="92">
        <f>IF(P$3&lt;=$C$2,O27+业务净增量_基准情景!P27,0)</f>
        <v>0</v>
      </c>
      <c r="Q27" s="92">
        <f>IF(Q$3&lt;=$C$2,P27+业务净增量_基准情景!Q27,0)</f>
        <v>0</v>
      </c>
      <c r="R27" s="92">
        <f>IF(R$3&lt;=$C$2,Q27+业务净增量_基准情景!R27,0)</f>
        <v>0</v>
      </c>
      <c r="S27" s="92">
        <f>IF(S$3&lt;=$C$2,R27+业务净增量_基准情景!S27,0)</f>
        <v>0</v>
      </c>
      <c r="T27" s="92">
        <f>IF(T$3&lt;=$C$2,S27+业务净增量_基准情景!T27,0)</f>
        <v>0</v>
      </c>
      <c r="U27" s="92">
        <f>IF(U$3&lt;=$C$2,T27+业务净增量_基准情景!U27,0)</f>
        <v>0</v>
      </c>
      <c r="V27" s="92">
        <f>IF(V$3&lt;=$C$2,U27+业务净增量_基准情景!V27,0)</f>
        <v>0</v>
      </c>
      <c r="W27" s="92">
        <f>IF(W$3&lt;=$C$2,V27+业务净增量_基准情景!W27,0)</f>
        <v>0</v>
      </c>
      <c r="X27" s="92">
        <f>IF(X$3&lt;=$C$2,W27+业务净增量_基准情景!X27,0)</f>
        <v>0</v>
      </c>
      <c r="Y27" s="92">
        <f>IF(Y$3&lt;=$C$2,X27+业务净增量_基准情景!Y27,0)</f>
        <v>0</v>
      </c>
      <c r="Z27" s="92">
        <f>IF(Z$3&lt;=$C$2,Y27+业务净增量_基准情景!Z27,0)</f>
        <v>0</v>
      </c>
      <c r="AA27" s="92">
        <f>IF(AA$3&lt;=$C$2,Z27+业务净增量_基准情景!AA27,0)</f>
        <v>0</v>
      </c>
      <c r="AB27" s="92">
        <f>IF(AB$3&lt;=$C$2,AA27+业务净增量_基准情景!AB27,0)</f>
        <v>0</v>
      </c>
      <c r="AC27" s="92">
        <f>IF(AC$3&lt;=$C$2,AB27+业务净增量_基准情景!AC27,0)</f>
        <v>0</v>
      </c>
      <c r="AD27" s="92">
        <f>IF(AD$3&lt;=$C$2,AC27+业务净增量_基准情景!AD27,0)</f>
        <v>0</v>
      </c>
      <c r="AE27" s="92">
        <f>IF(AE$3&lt;=$C$2,AD27+业务净增量_基准情景!AE27,0)</f>
        <v>0</v>
      </c>
      <c r="AF27" s="92">
        <f>IF(AF$3&lt;=$C$2,AE27+业务净增量_基准情景!AF27,0)</f>
        <v>0</v>
      </c>
      <c r="AG27" s="92">
        <f>IF(AG$3&lt;=$C$2,AF27+业务净增量_基准情景!AG27,0)</f>
        <v>0</v>
      </c>
      <c r="AH27" s="92">
        <f>IF(AH$3&lt;=$C$2,AG27+业务净增量_基准情景!AH27,0)</f>
        <v>0</v>
      </c>
      <c r="AI27" s="92">
        <f>IF(AI$3&lt;=$C$2,AH27+业务净增量_基准情景!AI27,0)</f>
        <v>0</v>
      </c>
      <c r="AJ27" s="92">
        <f>IF(AJ$3&lt;=$C$2,AI27+业务净增量_基准情景!AJ27,0)</f>
        <v>0</v>
      </c>
      <c r="AK27" s="92">
        <f>IF(AK$3&lt;=$C$2,AJ27+业务净增量_基准情景!AK27,0)</f>
        <v>0</v>
      </c>
      <c r="AL27" s="92">
        <f>IF(AL$3&lt;=$C$2,AK27+业务净增量_基准情景!AL27,0)</f>
        <v>0</v>
      </c>
      <c r="AM27" s="92">
        <f>IF(AM$3&lt;=$C$2,AL27+业务净增量_基准情景!AM27,0)</f>
        <v>0</v>
      </c>
      <c r="AN27" s="92">
        <f>IF(AN$3&lt;=$C$2,AM27+业务净增量_基准情景!AN27,0)</f>
        <v>0</v>
      </c>
      <c r="AO27" s="92">
        <f>IF(AO$3&lt;=$C$2,AN27+业务净增量_基准情景!AO27,0)</f>
        <v>0</v>
      </c>
      <c r="AP27" s="92">
        <f>IF(AP$3&lt;=$C$2,AO27+业务净增量_基准情景!AP27,0)</f>
        <v>0</v>
      </c>
    </row>
    <row r="28" spans="2:42" ht="16.5">
      <c r="B28" s="54" t="str">
        <f>存量业务到期结构!B28</f>
        <v>买入返售其他</v>
      </c>
      <c r="C28" s="92">
        <f>存量业务到期结构!E28+业务净增量_基准情景!C28</f>
        <v>2</v>
      </c>
      <c r="D28" s="92">
        <f>IF(D$3&lt;=$C$2,C28+业务净增量_基准情景!D28,0)</f>
        <v>2</v>
      </c>
      <c r="E28" s="92">
        <f>IF(E$3&lt;=$C$2,D28+业务净增量_基准情景!E28,0)</f>
        <v>2</v>
      </c>
      <c r="F28" s="92">
        <f>IF(F$3&lt;=$C$2,E28+业务净增量_基准情景!F28,0)</f>
        <v>2</v>
      </c>
      <c r="G28" s="92">
        <f>IF(G$3&lt;=$C$2,F28+业务净增量_基准情景!G28,0)</f>
        <v>2</v>
      </c>
      <c r="H28" s="92">
        <f>IF(H$3&lt;=$C$2,G28+业务净增量_基准情景!H28,0)</f>
        <v>2</v>
      </c>
      <c r="I28" s="92">
        <f>IF(I$3&lt;=$C$2,H28+业务净增量_基准情景!I28,0)</f>
        <v>2</v>
      </c>
      <c r="J28" s="92">
        <f>IF(J$3&lt;=$C$2,I28+业务净增量_基准情景!J28,0)</f>
        <v>2</v>
      </c>
      <c r="K28" s="92">
        <f>IF(K$3&lt;=$C$2,J28+业务净增量_基准情景!K28,0)</f>
        <v>2</v>
      </c>
      <c r="L28" s="92">
        <f>IF(L$3&lt;=$C$2,K28+业务净增量_基准情景!L28,0)</f>
        <v>2</v>
      </c>
      <c r="M28" s="92">
        <f>IF(M$3&lt;=$C$2,L28+业务净增量_基准情景!M28,0)</f>
        <v>2</v>
      </c>
      <c r="N28" s="92">
        <f>IF(N$3&lt;=$C$2,M28+业务净增量_基准情景!N28,0)</f>
        <v>2</v>
      </c>
      <c r="O28" s="92">
        <f>IF(O$3&lt;=$C$2,N28+业务净增量_基准情景!O28,0)</f>
        <v>2</v>
      </c>
      <c r="P28" s="92">
        <f>IF(P$3&lt;=$C$2,O28+业务净增量_基准情景!P28,0)</f>
        <v>0</v>
      </c>
      <c r="Q28" s="92">
        <f>IF(Q$3&lt;=$C$2,P28+业务净增量_基准情景!Q28,0)</f>
        <v>0</v>
      </c>
      <c r="R28" s="92">
        <f>IF(R$3&lt;=$C$2,Q28+业务净增量_基准情景!R28,0)</f>
        <v>0</v>
      </c>
      <c r="S28" s="92">
        <f>IF(S$3&lt;=$C$2,R28+业务净增量_基准情景!S28,0)</f>
        <v>0</v>
      </c>
      <c r="T28" s="92">
        <f>IF(T$3&lt;=$C$2,S28+业务净增量_基准情景!T28,0)</f>
        <v>0</v>
      </c>
      <c r="U28" s="92">
        <f>IF(U$3&lt;=$C$2,T28+业务净增量_基准情景!U28,0)</f>
        <v>0</v>
      </c>
      <c r="V28" s="92">
        <f>IF(V$3&lt;=$C$2,U28+业务净增量_基准情景!V28,0)</f>
        <v>0</v>
      </c>
      <c r="W28" s="92">
        <f>IF(W$3&lt;=$C$2,V28+业务净增量_基准情景!W28,0)</f>
        <v>0</v>
      </c>
      <c r="X28" s="92">
        <f>IF(X$3&lt;=$C$2,W28+业务净增量_基准情景!X28,0)</f>
        <v>0</v>
      </c>
      <c r="Y28" s="92">
        <f>IF(Y$3&lt;=$C$2,X28+业务净增量_基准情景!Y28,0)</f>
        <v>0</v>
      </c>
      <c r="Z28" s="92">
        <f>IF(Z$3&lt;=$C$2,Y28+业务净增量_基准情景!Z28,0)</f>
        <v>0</v>
      </c>
      <c r="AA28" s="92">
        <f>IF(AA$3&lt;=$C$2,Z28+业务净增量_基准情景!AA28,0)</f>
        <v>0</v>
      </c>
      <c r="AB28" s="92">
        <f>IF(AB$3&lt;=$C$2,AA28+业务净增量_基准情景!AB28,0)</f>
        <v>0</v>
      </c>
      <c r="AC28" s="92">
        <f>IF(AC$3&lt;=$C$2,AB28+业务净增量_基准情景!AC28,0)</f>
        <v>0</v>
      </c>
      <c r="AD28" s="92">
        <f>IF(AD$3&lt;=$C$2,AC28+业务净增量_基准情景!AD28,0)</f>
        <v>0</v>
      </c>
      <c r="AE28" s="92">
        <f>IF(AE$3&lt;=$C$2,AD28+业务净增量_基准情景!AE28,0)</f>
        <v>0</v>
      </c>
      <c r="AF28" s="92">
        <f>IF(AF$3&lt;=$C$2,AE28+业务净增量_基准情景!AF28,0)</f>
        <v>0</v>
      </c>
      <c r="AG28" s="92">
        <f>IF(AG$3&lt;=$C$2,AF28+业务净增量_基准情景!AG28,0)</f>
        <v>0</v>
      </c>
      <c r="AH28" s="92">
        <f>IF(AH$3&lt;=$C$2,AG28+业务净增量_基准情景!AH28,0)</f>
        <v>0</v>
      </c>
      <c r="AI28" s="92">
        <f>IF(AI$3&lt;=$C$2,AH28+业务净增量_基准情景!AI28,0)</f>
        <v>0</v>
      </c>
      <c r="AJ28" s="92">
        <f>IF(AJ$3&lt;=$C$2,AI28+业务净增量_基准情景!AJ28,0)</f>
        <v>0</v>
      </c>
      <c r="AK28" s="92">
        <f>IF(AK$3&lt;=$C$2,AJ28+业务净增量_基准情景!AK28,0)</f>
        <v>0</v>
      </c>
      <c r="AL28" s="92">
        <f>IF(AL$3&lt;=$C$2,AK28+业务净增量_基准情景!AL28,0)</f>
        <v>0</v>
      </c>
      <c r="AM28" s="92">
        <f>IF(AM$3&lt;=$C$2,AL28+业务净增量_基准情景!AM28,0)</f>
        <v>0</v>
      </c>
      <c r="AN28" s="92">
        <f>IF(AN$3&lt;=$C$2,AM28+业务净增量_基准情景!AN28,0)</f>
        <v>0</v>
      </c>
      <c r="AO28" s="92">
        <f>IF(AO$3&lt;=$C$2,AN28+业务净增量_基准情景!AO28,0)</f>
        <v>0</v>
      </c>
      <c r="AP28" s="92">
        <f>IF(AP$3&lt;=$C$2,AO28+业务净增量_基准情景!AP28,0)</f>
        <v>0</v>
      </c>
    </row>
    <row r="29" spans="2:42" ht="15">
      <c r="B29" s="14" t="str">
        <f>存量业务到期结构!B29</f>
        <v>负债端</v>
      </c>
      <c r="C29" s="75">
        <f>存量业务到期结构!E29+业务净增量_基准情景!C29</f>
        <v>51197.512845700759</v>
      </c>
      <c r="D29" s="75">
        <f>IF(D$3&lt;=$C$2,C29+业务净增量_基准情景!D29,0)</f>
        <v>52049.679512367424</v>
      </c>
      <c r="E29" s="75">
        <f>IF(E$3&lt;=$C$2,D29+业务净增量_基准情景!E29,0)</f>
        <v>52351.846179034088</v>
      </c>
      <c r="F29" s="75">
        <f>IF(F$3&lt;=$C$2,E29+业务净增量_基准情景!F29,0)</f>
        <v>52554.012845700752</v>
      </c>
      <c r="G29" s="75">
        <f>IF(G$3&lt;=$C$2,F29+业务净增量_基准情景!G29,0)</f>
        <v>52543.179512367416</v>
      </c>
      <c r="H29" s="75">
        <f>IF(H$3&lt;=$C$2,G29+业务净增量_基准情景!H29,0)</f>
        <v>52795.346179034081</v>
      </c>
      <c r="I29" s="75">
        <f>IF(I$3&lt;=$C$2,H29+业务净增量_基准情景!I29,0)</f>
        <v>53047.512845700745</v>
      </c>
      <c r="J29" s="75">
        <f>IF(J$3&lt;=$C$2,I29+业务净增量_基准情景!J29,0)</f>
        <v>52899.679512367409</v>
      </c>
      <c r="K29" s="75">
        <f>IF(K$3&lt;=$C$2,J29+业务净增量_基准情景!K29,0)</f>
        <v>53201.846179034073</v>
      </c>
      <c r="L29" s="75">
        <f>IF(L$3&lt;=$C$2,K29+业务净增量_基准情景!L29,0)</f>
        <v>53304.012845700738</v>
      </c>
      <c r="M29" s="75">
        <f>IF(M$3&lt;=$C$2,L29+业务净增量_基准情景!M29,0)</f>
        <v>53606.179512367402</v>
      </c>
      <c r="N29" s="75">
        <f>IF(N$3&lt;=$C$2,M29+业务净增量_基准情景!N29,0)</f>
        <v>53858.346179034066</v>
      </c>
      <c r="O29" s="75">
        <f>IF(O$3&lt;=$C$2,N29+业务净增量_基准情景!O29,0)</f>
        <v>53980.51284570073</v>
      </c>
      <c r="P29" s="75">
        <f>IF(P$3&lt;=$C$2,O29+业务净增量_基准情景!P29,0)</f>
        <v>0</v>
      </c>
      <c r="Q29" s="75">
        <f>IF(Q$3&lt;=$C$2,P29+业务净增量_基准情景!Q29,0)</f>
        <v>0</v>
      </c>
      <c r="R29" s="75">
        <f>IF(R$3&lt;=$C$2,Q29+业务净增量_基准情景!R29,0)</f>
        <v>0</v>
      </c>
      <c r="S29" s="75">
        <f>IF(S$3&lt;=$C$2,R29+业务净增量_基准情景!S29,0)</f>
        <v>0</v>
      </c>
      <c r="T29" s="75">
        <f>IF(T$3&lt;=$C$2,S29+业务净增量_基准情景!T29,0)</f>
        <v>0</v>
      </c>
      <c r="U29" s="75">
        <f>IF(U$3&lt;=$C$2,T29+业务净增量_基准情景!U29,0)</f>
        <v>0</v>
      </c>
      <c r="V29" s="75">
        <f>IF(V$3&lt;=$C$2,U29+业务净增量_基准情景!V29,0)</f>
        <v>0</v>
      </c>
      <c r="W29" s="75">
        <f>IF(W$3&lt;=$C$2,V29+业务净增量_基准情景!W29,0)</f>
        <v>0</v>
      </c>
      <c r="X29" s="75">
        <f>IF(X$3&lt;=$C$2,W29+业务净增量_基准情景!X29,0)</f>
        <v>0</v>
      </c>
      <c r="Y29" s="75">
        <f>IF(Y$3&lt;=$C$2,X29+业务净增量_基准情景!Y29,0)</f>
        <v>0</v>
      </c>
      <c r="Z29" s="75">
        <f>IF(Z$3&lt;=$C$2,Y29+业务净增量_基准情景!Z29,0)</f>
        <v>0</v>
      </c>
      <c r="AA29" s="75">
        <f>IF(AA$3&lt;=$C$2,Z29+业务净增量_基准情景!AA29,0)</f>
        <v>0</v>
      </c>
      <c r="AB29" s="75">
        <f>IF(AB$3&lt;=$C$2,AA29+业务净增量_基准情景!AB29,0)</f>
        <v>0</v>
      </c>
      <c r="AC29" s="75">
        <f>IF(AC$3&lt;=$C$2,AB29+业务净增量_基准情景!AC29,0)</f>
        <v>0</v>
      </c>
      <c r="AD29" s="75">
        <f>IF(AD$3&lt;=$C$2,AC29+业务净增量_基准情景!AD29,0)</f>
        <v>0</v>
      </c>
      <c r="AE29" s="75">
        <f>IF(AE$3&lt;=$C$2,AD29+业务净增量_基准情景!AE29,0)</f>
        <v>0</v>
      </c>
      <c r="AF29" s="75">
        <f>IF(AF$3&lt;=$C$2,AE29+业务净增量_基准情景!AF29,0)</f>
        <v>0</v>
      </c>
      <c r="AG29" s="75">
        <f>IF(AG$3&lt;=$C$2,AF29+业务净增量_基准情景!AG29,0)</f>
        <v>0</v>
      </c>
      <c r="AH29" s="75">
        <f>IF(AH$3&lt;=$C$2,AG29+业务净增量_基准情景!AH29,0)</f>
        <v>0</v>
      </c>
      <c r="AI29" s="75">
        <f>IF(AI$3&lt;=$C$2,AH29+业务净增量_基准情景!AI29,0)</f>
        <v>0</v>
      </c>
      <c r="AJ29" s="75">
        <f>IF(AJ$3&lt;=$C$2,AI29+业务净增量_基准情景!AJ29,0)</f>
        <v>0</v>
      </c>
      <c r="AK29" s="75">
        <f>IF(AK$3&lt;=$C$2,AJ29+业务净增量_基准情景!AK29,0)</f>
        <v>0</v>
      </c>
      <c r="AL29" s="75">
        <f>IF(AL$3&lt;=$C$2,AK29+业务净增量_基准情景!AL29,0)</f>
        <v>0</v>
      </c>
      <c r="AM29" s="75">
        <f>IF(AM$3&lt;=$C$2,AL29+业务净增量_基准情景!AM29,0)</f>
        <v>0</v>
      </c>
      <c r="AN29" s="75">
        <f>IF(AN$3&lt;=$C$2,AM29+业务净增量_基准情景!AN29,0)</f>
        <v>0</v>
      </c>
      <c r="AO29" s="75">
        <f>IF(AO$3&lt;=$C$2,AN29+业务净增量_基准情景!AO29,0)</f>
        <v>0</v>
      </c>
      <c r="AP29" s="75">
        <f>IF(AP$3&lt;=$C$2,AO29+业务净增量_基准情景!AP29,0)</f>
        <v>0</v>
      </c>
    </row>
    <row r="30" spans="2:42" ht="15">
      <c r="B30" s="15" t="str">
        <f>存量业务到期结构!B30</f>
        <v>客户存款</v>
      </c>
      <c r="C30" s="75">
        <f>存量业务到期结构!E30+业务净增量_基准情景!C30</f>
        <v>38537.731002318105</v>
      </c>
      <c r="D30" s="75">
        <f>IF(D$3&lt;=$C$2,C30+业务净增量_基准情景!D30,0)</f>
        <v>38689.89766898477</v>
      </c>
      <c r="E30" s="75">
        <f>IF(E$3&lt;=$C$2,D30+业务净增量_基准情景!E30,0)</f>
        <v>38842.064335651434</v>
      </c>
      <c r="F30" s="75">
        <f>IF(F$3&lt;=$C$2,E30+业务净增量_基准情景!F30,0)</f>
        <v>38994.231002318098</v>
      </c>
      <c r="G30" s="75">
        <f>IF(G$3&lt;=$C$2,F30+业务净增量_基准情景!G30,0)</f>
        <v>39146.397668984762</v>
      </c>
      <c r="H30" s="75">
        <f>IF(H$3&lt;=$C$2,G30+业务净增量_基准情景!H30,0)</f>
        <v>39298.564335651427</v>
      </c>
      <c r="I30" s="75">
        <f>IF(I$3&lt;=$C$2,H30+业务净增量_基准情景!I30,0)</f>
        <v>39450.731002318091</v>
      </c>
      <c r="J30" s="75">
        <f>IF(J$3&lt;=$C$2,I30+业务净增量_基准情景!J30,0)</f>
        <v>39602.897668984755</v>
      </c>
      <c r="K30" s="75">
        <f>IF(K$3&lt;=$C$2,J30+业务净增量_基准情景!K30,0)</f>
        <v>39755.064335651419</v>
      </c>
      <c r="L30" s="75">
        <f>IF(L$3&lt;=$C$2,K30+业务净增量_基准情景!L30,0)</f>
        <v>39907.231002318083</v>
      </c>
      <c r="M30" s="75">
        <f>IF(M$3&lt;=$C$2,L30+业务净增量_基准情景!M30,0)</f>
        <v>40059.397668984748</v>
      </c>
      <c r="N30" s="75">
        <f>IF(N$3&lt;=$C$2,M30+业务净增量_基准情景!N30,0)</f>
        <v>40211.564335651412</v>
      </c>
      <c r="O30" s="75">
        <f>IF(O$3&lt;=$C$2,N30+业务净增量_基准情景!O30,0)</f>
        <v>40363.731002318076</v>
      </c>
      <c r="P30" s="75">
        <f>IF(P$3&lt;=$C$2,O30+业务净增量_基准情景!P30,0)</f>
        <v>0</v>
      </c>
      <c r="Q30" s="75">
        <f>IF(Q$3&lt;=$C$2,P30+业务净增量_基准情景!Q30,0)</f>
        <v>0</v>
      </c>
      <c r="R30" s="75">
        <f>IF(R$3&lt;=$C$2,Q30+业务净增量_基准情景!R30,0)</f>
        <v>0</v>
      </c>
      <c r="S30" s="75">
        <f>IF(S$3&lt;=$C$2,R30+业务净增量_基准情景!S30,0)</f>
        <v>0</v>
      </c>
      <c r="T30" s="75">
        <f>IF(T$3&lt;=$C$2,S30+业务净增量_基准情景!T30,0)</f>
        <v>0</v>
      </c>
      <c r="U30" s="75">
        <f>IF(U$3&lt;=$C$2,T30+业务净增量_基准情景!U30,0)</f>
        <v>0</v>
      </c>
      <c r="V30" s="75">
        <f>IF(V$3&lt;=$C$2,U30+业务净增量_基准情景!V30,0)</f>
        <v>0</v>
      </c>
      <c r="W30" s="75">
        <f>IF(W$3&lt;=$C$2,V30+业务净增量_基准情景!W30,0)</f>
        <v>0</v>
      </c>
      <c r="X30" s="75">
        <f>IF(X$3&lt;=$C$2,W30+业务净增量_基准情景!X30,0)</f>
        <v>0</v>
      </c>
      <c r="Y30" s="75">
        <f>IF(Y$3&lt;=$C$2,X30+业务净增量_基准情景!Y30,0)</f>
        <v>0</v>
      </c>
      <c r="Z30" s="75">
        <f>IF(Z$3&lt;=$C$2,Y30+业务净增量_基准情景!Z30,0)</f>
        <v>0</v>
      </c>
      <c r="AA30" s="75">
        <f>IF(AA$3&lt;=$C$2,Z30+业务净增量_基准情景!AA30,0)</f>
        <v>0</v>
      </c>
      <c r="AB30" s="75">
        <f>IF(AB$3&lt;=$C$2,AA30+业务净增量_基准情景!AB30,0)</f>
        <v>0</v>
      </c>
      <c r="AC30" s="75">
        <f>IF(AC$3&lt;=$C$2,AB30+业务净增量_基准情景!AC30,0)</f>
        <v>0</v>
      </c>
      <c r="AD30" s="75">
        <f>IF(AD$3&lt;=$C$2,AC30+业务净增量_基准情景!AD30,0)</f>
        <v>0</v>
      </c>
      <c r="AE30" s="75">
        <f>IF(AE$3&lt;=$C$2,AD30+业务净增量_基准情景!AE30,0)</f>
        <v>0</v>
      </c>
      <c r="AF30" s="75">
        <f>IF(AF$3&lt;=$C$2,AE30+业务净增量_基准情景!AF30,0)</f>
        <v>0</v>
      </c>
      <c r="AG30" s="75">
        <f>IF(AG$3&lt;=$C$2,AF30+业务净增量_基准情景!AG30,0)</f>
        <v>0</v>
      </c>
      <c r="AH30" s="75">
        <f>IF(AH$3&lt;=$C$2,AG30+业务净增量_基准情景!AH30,0)</f>
        <v>0</v>
      </c>
      <c r="AI30" s="75">
        <f>IF(AI$3&lt;=$C$2,AH30+业务净增量_基准情景!AI30,0)</f>
        <v>0</v>
      </c>
      <c r="AJ30" s="75">
        <f>IF(AJ$3&lt;=$C$2,AI30+业务净增量_基准情景!AJ30,0)</f>
        <v>0</v>
      </c>
      <c r="AK30" s="75">
        <f>IF(AK$3&lt;=$C$2,AJ30+业务净增量_基准情景!AK30,0)</f>
        <v>0</v>
      </c>
      <c r="AL30" s="75">
        <f>IF(AL$3&lt;=$C$2,AK30+业务净增量_基准情景!AL30,0)</f>
        <v>0</v>
      </c>
      <c r="AM30" s="75">
        <f>IF(AM$3&lt;=$C$2,AL30+业务净增量_基准情景!AM30,0)</f>
        <v>0</v>
      </c>
      <c r="AN30" s="75">
        <f>IF(AN$3&lt;=$C$2,AM30+业务净增量_基准情景!AN30,0)</f>
        <v>0</v>
      </c>
      <c r="AO30" s="75">
        <f>IF(AO$3&lt;=$C$2,AN30+业务净增量_基准情景!AO30,0)</f>
        <v>0</v>
      </c>
      <c r="AP30" s="75">
        <f>IF(AP$3&lt;=$C$2,AO30+业务净增量_基准情景!AP30,0)</f>
        <v>0</v>
      </c>
    </row>
    <row r="31" spans="2:42" ht="16.5">
      <c r="B31" s="16" t="str">
        <f>存量业务到期结构!B31</f>
        <v>对公存款</v>
      </c>
      <c r="C31" s="75">
        <f>存量业务到期结构!E31+业务净增量_基准情景!C31</f>
        <v>25709.324786126803</v>
      </c>
      <c r="D31" s="75">
        <f>IF(D$3&lt;=$C$2,C31+业务净增量_基准情景!D31,0)</f>
        <v>25697.324786126803</v>
      </c>
      <c r="E31" s="75">
        <f>IF(E$3&lt;=$C$2,D31+业务净增量_基准情景!E31,0)</f>
        <v>25685.324786126803</v>
      </c>
      <c r="F31" s="75">
        <f>IF(F$3&lt;=$C$2,E31+业务净增量_基准情景!F31,0)</f>
        <v>25673.324786126803</v>
      </c>
      <c r="G31" s="75">
        <f>IF(G$3&lt;=$C$2,F31+业务净增量_基准情景!G31,0)</f>
        <v>25661.324786126803</v>
      </c>
      <c r="H31" s="75">
        <f>IF(H$3&lt;=$C$2,G31+业务净增量_基准情景!H31,0)</f>
        <v>25649.324786126803</v>
      </c>
      <c r="I31" s="75">
        <f>IF(I$3&lt;=$C$2,H31+业务净增量_基准情景!I31,0)</f>
        <v>25637.324786126803</v>
      </c>
      <c r="J31" s="75">
        <f>IF(J$3&lt;=$C$2,I31+业务净增量_基准情景!J31,0)</f>
        <v>25625.324786126803</v>
      </c>
      <c r="K31" s="75">
        <f>IF(K$3&lt;=$C$2,J31+业务净增量_基准情景!K31,0)</f>
        <v>25613.324786126803</v>
      </c>
      <c r="L31" s="75">
        <f>IF(L$3&lt;=$C$2,K31+业务净增量_基准情景!L31,0)</f>
        <v>25601.324786126803</v>
      </c>
      <c r="M31" s="75">
        <f>IF(M$3&lt;=$C$2,L31+业务净增量_基准情景!M31,0)</f>
        <v>25589.324786126803</v>
      </c>
      <c r="N31" s="75">
        <f>IF(N$3&lt;=$C$2,M31+业务净增量_基准情景!N31,0)</f>
        <v>25577.324786126803</v>
      </c>
      <c r="O31" s="75">
        <f>IF(O$3&lt;=$C$2,N31+业务净增量_基准情景!O31,0)</f>
        <v>25565.324786126803</v>
      </c>
      <c r="P31" s="75">
        <f>IF(P$3&lt;=$C$2,O31+业务净增量_基准情景!P31,0)</f>
        <v>0</v>
      </c>
      <c r="Q31" s="75">
        <f>IF(Q$3&lt;=$C$2,P31+业务净增量_基准情景!Q31,0)</f>
        <v>0</v>
      </c>
      <c r="R31" s="75">
        <f>IF(R$3&lt;=$C$2,Q31+业务净增量_基准情景!R31,0)</f>
        <v>0</v>
      </c>
      <c r="S31" s="75">
        <f>IF(S$3&lt;=$C$2,R31+业务净增量_基准情景!S31,0)</f>
        <v>0</v>
      </c>
      <c r="T31" s="75">
        <f>IF(T$3&lt;=$C$2,S31+业务净增量_基准情景!T31,0)</f>
        <v>0</v>
      </c>
      <c r="U31" s="75">
        <f>IF(U$3&lt;=$C$2,T31+业务净增量_基准情景!U31,0)</f>
        <v>0</v>
      </c>
      <c r="V31" s="75">
        <f>IF(V$3&lt;=$C$2,U31+业务净增量_基准情景!V31,0)</f>
        <v>0</v>
      </c>
      <c r="W31" s="75">
        <f>IF(W$3&lt;=$C$2,V31+业务净增量_基准情景!W31,0)</f>
        <v>0</v>
      </c>
      <c r="X31" s="75">
        <f>IF(X$3&lt;=$C$2,W31+业务净增量_基准情景!X31,0)</f>
        <v>0</v>
      </c>
      <c r="Y31" s="75">
        <f>IF(Y$3&lt;=$C$2,X31+业务净增量_基准情景!Y31,0)</f>
        <v>0</v>
      </c>
      <c r="Z31" s="75">
        <f>IF(Z$3&lt;=$C$2,Y31+业务净增量_基准情景!Z31,0)</f>
        <v>0</v>
      </c>
      <c r="AA31" s="75">
        <f>IF(AA$3&lt;=$C$2,Z31+业务净增量_基准情景!AA31,0)</f>
        <v>0</v>
      </c>
      <c r="AB31" s="75">
        <f>IF(AB$3&lt;=$C$2,AA31+业务净增量_基准情景!AB31,0)</f>
        <v>0</v>
      </c>
      <c r="AC31" s="75">
        <f>IF(AC$3&lt;=$C$2,AB31+业务净增量_基准情景!AC31,0)</f>
        <v>0</v>
      </c>
      <c r="AD31" s="75">
        <f>IF(AD$3&lt;=$C$2,AC31+业务净增量_基准情景!AD31,0)</f>
        <v>0</v>
      </c>
      <c r="AE31" s="75">
        <f>IF(AE$3&lt;=$C$2,AD31+业务净增量_基准情景!AE31,0)</f>
        <v>0</v>
      </c>
      <c r="AF31" s="75">
        <f>IF(AF$3&lt;=$C$2,AE31+业务净增量_基准情景!AF31,0)</f>
        <v>0</v>
      </c>
      <c r="AG31" s="75">
        <f>IF(AG$3&lt;=$C$2,AF31+业务净增量_基准情景!AG31,0)</f>
        <v>0</v>
      </c>
      <c r="AH31" s="75">
        <f>IF(AH$3&lt;=$C$2,AG31+业务净增量_基准情景!AH31,0)</f>
        <v>0</v>
      </c>
      <c r="AI31" s="75">
        <f>IF(AI$3&lt;=$C$2,AH31+业务净增量_基准情景!AI31,0)</f>
        <v>0</v>
      </c>
      <c r="AJ31" s="75">
        <f>IF(AJ$3&lt;=$C$2,AI31+业务净增量_基准情景!AJ31,0)</f>
        <v>0</v>
      </c>
      <c r="AK31" s="75">
        <f>IF(AK$3&lt;=$C$2,AJ31+业务净增量_基准情景!AK31,0)</f>
        <v>0</v>
      </c>
      <c r="AL31" s="75">
        <f>IF(AL$3&lt;=$C$2,AK31+业务净增量_基准情景!AL31,0)</f>
        <v>0</v>
      </c>
      <c r="AM31" s="75">
        <f>IF(AM$3&lt;=$C$2,AL31+业务净增量_基准情景!AM31,0)</f>
        <v>0</v>
      </c>
      <c r="AN31" s="75">
        <f>IF(AN$3&lt;=$C$2,AM31+业务净增量_基准情景!AN31,0)</f>
        <v>0</v>
      </c>
      <c r="AO31" s="75">
        <f>IF(AO$3&lt;=$C$2,AN31+业务净增量_基准情景!AO31,0)</f>
        <v>0</v>
      </c>
      <c r="AP31" s="75">
        <f>IF(AP$3&lt;=$C$2,AO31+业务净增量_基准情景!AP31,0)</f>
        <v>0</v>
      </c>
    </row>
    <row r="32" spans="2:42" ht="16.5">
      <c r="B32" s="54" t="str">
        <f>存量业务到期结构!B32</f>
        <v>一般对公定期存款</v>
      </c>
      <c r="C32" s="92">
        <f>存量业务到期结构!E32+业务净增量_基准情景!C32</f>
        <v>6590.6457394023091</v>
      </c>
      <c r="D32" s="92">
        <f>IF(D$3&lt;=$C$2,C32+业务净增量_基准情景!D32,0)</f>
        <v>6531.2723835221132</v>
      </c>
      <c r="E32" s="92">
        <f>IF(E$3&lt;=$C$2,D32+业务净增量_基准情景!E32,0)</f>
        <v>6639.9079263881686</v>
      </c>
      <c r="F32" s="92">
        <f>IF(F$3&lt;=$C$2,E32+业务净增量_基准情景!F32,0)</f>
        <v>6556.3698629595056</v>
      </c>
      <c r="G32" s="92">
        <f>IF(G$3&lt;=$C$2,F32+业务净增量_基准情景!G32,0)</f>
        <v>6472.8093670976468</v>
      </c>
      <c r="H32" s="92">
        <f>IF(H$3&lt;=$C$2,G32+业务净增量_基准情景!H32,0)</f>
        <v>6389.2264388025924</v>
      </c>
      <c r="I32" s="92">
        <f>IF(I$3&lt;=$C$2,H32+业务净增量_基准情景!I32,0)</f>
        <v>6305.6210780743422</v>
      </c>
      <c r="J32" s="92">
        <f>IF(J$3&lt;=$C$2,I32+业务净增量_基准情景!J32,0)</f>
        <v>6221.9932849128945</v>
      </c>
      <c r="K32" s="92">
        <f>IF(K$3&lt;=$C$2,J32+业务净增量_基准情景!K32,0)</f>
        <v>6138.3430593182493</v>
      </c>
      <c r="L32" s="92">
        <f>IF(L$3&lt;=$C$2,K32+业务净增量_基准情景!L32,0)</f>
        <v>6054.670401290412</v>
      </c>
      <c r="M32" s="92">
        <f>IF(M$3&lt;=$C$2,L32+业务净增量_基准情景!M32,0)</f>
        <v>5970.9753108293753</v>
      </c>
      <c r="N32" s="92">
        <f>IF(N$3&lt;=$C$2,M32+业务净增量_基准情景!N32,0)</f>
        <v>5887.2577879351447</v>
      </c>
      <c r="O32" s="92">
        <f>IF(O$3&lt;=$C$2,N32+业务净增量_基准情景!O32,0)</f>
        <v>5803.5178326077148</v>
      </c>
      <c r="P32" s="92">
        <f>IF(P$3&lt;=$C$2,O32+业务净增量_基准情景!P32,0)</f>
        <v>0</v>
      </c>
      <c r="Q32" s="92">
        <f>IF(Q$3&lt;=$C$2,P32+业务净增量_基准情景!Q32,0)</f>
        <v>0</v>
      </c>
      <c r="R32" s="92">
        <f>IF(R$3&lt;=$C$2,Q32+业务净增量_基准情景!R32,0)</f>
        <v>0</v>
      </c>
      <c r="S32" s="92">
        <f>IF(S$3&lt;=$C$2,R32+业务净增量_基准情景!S32,0)</f>
        <v>0</v>
      </c>
      <c r="T32" s="92">
        <f>IF(T$3&lt;=$C$2,S32+业务净增量_基准情景!T32,0)</f>
        <v>0</v>
      </c>
      <c r="U32" s="92">
        <f>IF(U$3&lt;=$C$2,T32+业务净增量_基准情景!U32,0)</f>
        <v>0</v>
      </c>
      <c r="V32" s="92">
        <f>IF(V$3&lt;=$C$2,U32+业务净增量_基准情景!V32,0)</f>
        <v>0</v>
      </c>
      <c r="W32" s="92">
        <f>IF(W$3&lt;=$C$2,V32+业务净增量_基准情景!W32,0)</f>
        <v>0</v>
      </c>
      <c r="X32" s="92">
        <f>IF(X$3&lt;=$C$2,W32+业务净增量_基准情景!X32,0)</f>
        <v>0</v>
      </c>
      <c r="Y32" s="92">
        <f>IF(Y$3&lt;=$C$2,X32+业务净增量_基准情景!Y32,0)</f>
        <v>0</v>
      </c>
      <c r="Z32" s="92">
        <f>IF(Z$3&lt;=$C$2,Y32+业务净增量_基准情景!Z32,0)</f>
        <v>0</v>
      </c>
      <c r="AA32" s="92">
        <f>IF(AA$3&lt;=$C$2,Z32+业务净增量_基准情景!AA32,0)</f>
        <v>0</v>
      </c>
      <c r="AB32" s="92">
        <f>IF(AB$3&lt;=$C$2,AA32+业务净增量_基准情景!AB32,0)</f>
        <v>0</v>
      </c>
      <c r="AC32" s="92">
        <f>IF(AC$3&lt;=$C$2,AB32+业务净增量_基准情景!AC32,0)</f>
        <v>0</v>
      </c>
      <c r="AD32" s="92">
        <f>IF(AD$3&lt;=$C$2,AC32+业务净增量_基准情景!AD32,0)</f>
        <v>0</v>
      </c>
      <c r="AE32" s="92">
        <f>IF(AE$3&lt;=$C$2,AD32+业务净增量_基准情景!AE32,0)</f>
        <v>0</v>
      </c>
      <c r="AF32" s="92">
        <f>IF(AF$3&lt;=$C$2,AE32+业务净增量_基准情景!AF32,0)</f>
        <v>0</v>
      </c>
      <c r="AG32" s="92">
        <f>IF(AG$3&lt;=$C$2,AF32+业务净增量_基准情景!AG32,0)</f>
        <v>0</v>
      </c>
      <c r="AH32" s="92">
        <f>IF(AH$3&lt;=$C$2,AG32+业务净增量_基准情景!AH32,0)</f>
        <v>0</v>
      </c>
      <c r="AI32" s="92">
        <f>IF(AI$3&lt;=$C$2,AH32+业务净增量_基准情景!AI32,0)</f>
        <v>0</v>
      </c>
      <c r="AJ32" s="92">
        <f>IF(AJ$3&lt;=$C$2,AI32+业务净增量_基准情景!AJ32,0)</f>
        <v>0</v>
      </c>
      <c r="AK32" s="92">
        <f>IF(AK$3&lt;=$C$2,AJ32+业务净增量_基准情景!AK32,0)</f>
        <v>0</v>
      </c>
      <c r="AL32" s="92">
        <f>IF(AL$3&lt;=$C$2,AK32+业务净增量_基准情景!AL32,0)</f>
        <v>0</v>
      </c>
      <c r="AM32" s="92">
        <f>IF(AM$3&lt;=$C$2,AL32+业务净增量_基准情景!AM32,0)</f>
        <v>0</v>
      </c>
      <c r="AN32" s="92">
        <f>IF(AN$3&lt;=$C$2,AM32+业务净增量_基准情景!AN32,0)</f>
        <v>0</v>
      </c>
      <c r="AO32" s="92">
        <f>IF(AO$3&lt;=$C$2,AN32+业务净增量_基准情景!AO32,0)</f>
        <v>0</v>
      </c>
      <c r="AP32" s="92">
        <f>IF(AP$3&lt;=$C$2,AO32+业务净增量_基准情景!AP32,0)</f>
        <v>0</v>
      </c>
    </row>
    <row r="33" spans="2:42" ht="16.5">
      <c r="B33" s="54" t="str">
        <f>存量业务到期结构!B33</f>
        <v>对公结构性存款</v>
      </c>
      <c r="C33" s="92">
        <f>存量业务到期结构!E33+业务净增量_基准情景!C33</f>
        <v>3187.8082925328999</v>
      </c>
      <c r="D33" s="92">
        <f>IF(D$3&lt;=$C$2,C33+业务净增量_基准情景!D33,0)</f>
        <v>3265.3082925328999</v>
      </c>
      <c r="E33" s="92">
        <f>IF(E$3&lt;=$C$2,D33+业务净增量_基准情景!E33,0)</f>
        <v>3342.8082925328999</v>
      </c>
      <c r="F33" s="92">
        <f>IF(F$3&lt;=$C$2,E33+业务净增量_基准情景!F33,0)</f>
        <v>3420.3082925328999</v>
      </c>
      <c r="G33" s="92">
        <f>IF(G$3&lt;=$C$2,F33+业务净增量_基准情景!G33,0)</f>
        <v>3497.8082925328999</v>
      </c>
      <c r="H33" s="92">
        <f>IF(H$3&lt;=$C$2,G33+业务净增量_基准情景!H33,0)</f>
        <v>3575.3082925328999</v>
      </c>
      <c r="I33" s="92">
        <f>IF(I$3&lt;=$C$2,H33+业务净增量_基准情景!I33,0)</f>
        <v>3652.8082925328999</v>
      </c>
      <c r="J33" s="92">
        <f>IF(J$3&lt;=$C$2,I33+业务净增量_基准情景!J33,0)</f>
        <v>3730.3082925328999</v>
      </c>
      <c r="K33" s="92">
        <f>IF(K$3&lt;=$C$2,J33+业务净增量_基准情景!K33,0)</f>
        <v>3807.8082925328999</v>
      </c>
      <c r="L33" s="92">
        <f>IF(L$3&lt;=$C$2,K33+业务净增量_基准情景!L33,0)</f>
        <v>3885.3082925328999</v>
      </c>
      <c r="M33" s="92">
        <f>IF(M$3&lt;=$C$2,L33+业务净增量_基准情景!M33,0)</f>
        <v>3962.8082925328999</v>
      </c>
      <c r="N33" s="92">
        <f>IF(N$3&lt;=$C$2,M33+业务净增量_基准情景!N33,0)</f>
        <v>4040.3082925328999</v>
      </c>
      <c r="O33" s="92">
        <f>IF(O$3&lt;=$C$2,N33+业务净增量_基准情景!O33,0)</f>
        <v>4117.8082925328999</v>
      </c>
      <c r="P33" s="92">
        <f>IF(P$3&lt;=$C$2,O33+业务净增量_基准情景!P33,0)</f>
        <v>0</v>
      </c>
      <c r="Q33" s="92">
        <f>IF(Q$3&lt;=$C$2,P33+业务净增量_基准情景!Q33,0)</f>
        <v>0</v>
      </c>
      <c r="R33" s="92">
        <f>IF(R$3&lt;=$C$2,Q33+业务净增量_基准情景!R33,0)</f>
        <v>0</v>
      </c>
      <c r="S33" s="92">
        <f>IF(S$3&lt;=$C$2,R33+业务净增量_基准情景!S33,0)</f>
        <v>0</v>
      </c>
      <c r="T33" s="92">
        <f>IF(T$3&lt;=$C$2,S33+业务净增量_基准情景!T33,0)</f>
        <v>0</v>
      </c>
      <c r="U33" s="92">
        <f>IF(U$3&lt;=$C$2,T33+业务净增量_基准情景!U33,0)</f>
        <v>0</v>
      </c>
      <c r="V33" s="92">
        <f>IF(V$3&lt;=$C$2,U33+业务净增量_基准情景!V33,0)</f>
        <v>0</v>
      </c>
      <c r="W33" s="92">
        <f>IF(W$3&lt;=$C$2,V33+业务净增量_基准情景!W33,0)</f>
        <v>0</v>
      </c>
      <c r="X33" s="92">
        <f>IF(X$3&lt;=$C$2,W33+业务净增量_基准情景!X33,0)</f>
        <v>0</v>
      </c>
      <c r="Y33" s="92">
        <f>IF(Y$3&lt;=$C$2,X33+业务净增量_基准情景!Y33,0)</f>
        <v>0</v>
      </c>
      <c r="Z33" s="92">
        <f>IF(Z$3&lt;=$C$2,Y33+业务净增量_基准情景!Z33,0)</f>
        <v>0</v>
      </c>
      <c r="AA33" s="92">
        <f>IF(AA$3&lt;=$C$2,Z33+业务净增量_基准情景!AA33,0)</f>
        <v>0</v>
      </c>
      <c r="AB33" s="92">
        <f>IF(AB$3&lt;=$C$2,AA33+业务净增量_基准情景!AB33,0)</f>
        <v>0</v>
      </c>
      <c r="AC33" s="92">
        <f>IF(AC$3&lt;=$C$2,AB33+业务净增量_基准情景!AC33,0)</f>
        <v>0</v>
      </c>
      <c r="AD33" s="92">
        <f>IF(AD$3&lt;=$C$2,AC33+业务净增量_基准情景!AD33,0)</f>
        <v>0</v>
      </c>
      <c r="AE33" s="92">
        <f>IF(AE$3&lt;=$C$2,AD33+业务净增量_基准情景!AE33,0)</f>
        <v>0</v>
      </c>
      <c r="AF33" s="92">
        <f>IF(AF$3&lt;=$C$2,AE33+业务净增量_基准情景!AF33,0)</f>
        <v>0</v>
      </c>
      <c r="AG33" s="92">
        <f>IF(AG$3&lt;=$C$2,AF33+业务净增量_基准情景!AG33,0)</f>
        <v>0</v>
      </c>
      <c r="AH33" s="92">
        <f>IF(AH$3&lt;=$C$2,AG33+业务净增量_基准情景!AH33,0)</f>
        <v>0</v>
      </c>
      <c r="AI33" s="92">
        <f>IF(AI$3&lt;=$C$2,AH33+业务净增量_基准情景!AI33,0)</f>
        <v>0</v>
      </c>
      <c r="AJ33" s="92">
        <f>IF(AJ$3&lt;=$C$2,AI33+业务净增量_基准情景!AJ33,0)</f>
        <v>0</v>
      </c>
      <c r="AK33" s="92">
        <f>IF(AK$3&lt;=$C$2,AJ33+业务净增量_基准情景!AK33,0)</f>
        <v>0</v>
      </c>
      <c r="AL33" s="92">
        <f>IF(AL$3&lt;=$C$2,AK33+业务净增量_基准情景!AL33,0)</f>
        <v>0</v>
      </c>
      <c r="AM33" s="92">
        <f>IF(AM$3&lt;=$C$2,AL33+业务净增量_基准情景!AM33,0)</f>
        <v>0</v>
      </c>
      <c r="AN33" s="92">
        <f>IF(AN$3&lt;=$C$2,AM33+业务净增量_基准情景!AN33,0)</f>
        <v>0</v>
      </c>
      <c r="AO33" s="92">
        <f>IF(AO$3&lt;=$C$2,AN33+业务净增量_基准情景!AO33,0)</f>
        <v>0</v>
      </c>
      <c r="AP33" s="92">
        <f>IF(AP$3&lt;=$C$2,AO33+业务净增量_基准情景!AP33,0)</f>
        <v>0</v>
      </c>
    </row>
    <row r="34" spans="2:42" ht="16.5">
      <c r="B34" s="54" t="str">
        <f>存量业务到期结构!B34</f>
        <v>对公大额存单</v>
      </c>
      <c r="C34" s="92">
        <f>存量业务到期结构!E34+业务净增量_基准情景!C34</f>
        <v>610.30710128470002</v>
      </c>
      <c r="D34" s="92">
        <f>IF(D$3&lt;=$C$2,C34+业务净增量_基准情景!D34,0)</f>
        <v>635.30710128470002</v>
      </c>
      <c r="E34" s="92">
        <f>IF(E$3&lt;=$C$2,D34+业务净增量_基准情景!E34,0)</f>
        <v>660.30710128470002</v>
      </c>
      <c r="F34" s="92">
        <f>IF(F$3&lt;=$C$2,E34+业务净增量_基准情景!F34,0)</f>
        <v>685.30710128470002</v>
      </c>
      <c r="G34" s="92">
        <f>IF(G$3&lt;=$C$2,F34+业务净增量_基准情景!G34,0)</f>
        <v>710.30710128470002</v>
      </c>
      <c r="H34" s="92">
        <f>IF(H$3&lt;=$C$2,G34+业务净增量_基准情景!H34,0)</f>
        <v>735.30710128470002</v>
      </c>
      <c r="I34" s="92">
        <f>IF(I$3&lt;=$C$2,H34+业务净增量_基准情景!I34,0)</f>
        <v>760.30710128470002</v>
      </c>
      <c r="J34" s="92">
        <f>IF(J$3&lt;=$C$2,I34+业务净增量_基准情景!J34,0)</f>
        <v>785.30710128470002</v>
      </c>
      <c r="K34" s="92">
        <f>IF(K$3&lt;=$C$2,J34+业务净增量_基准情景!K34,0)</f>
        <v>810.30710128470002</v>
      </c>
      <c r="L34" s="92">
        <f>IF(L$3&lt;=$C$2,K34+业务净增量_基准情景!L34,0)</f>
        <v>835.30710128470002</v>
      </c>
      <c r="M34" s="92">
        <f>IF(M$3&lt;=$C$2,L34+业务净增量_基准情景!M34,0)</f>
        <v>860.30710128470002</v>
      </c>
      <c r="N34" s="92">
        <f>IF(N$3&lt;=$C$2,M34+业务净增量_基准情景!N34,0)</f>
        <v>885.30710128470002</v>
      </c>
      <c r="O34" s="92">
        <f>IF(O$3&lt;=$C$2,N34+业务净增量_基准情景!O34,0)</f>
        <v>910.30710128470002</v>
      </c>
      <c r="P34" s="92">
        <f>IF(P$3&lt;=$C$2,O34+业务净增量_基准情景!P34,0)</f>
        <v>0</v>
      </c>
      <c r="Q34" s="92">
        <f>IF(Q$3&lt;=$C$2,P34+业务净增量_基准情景!Q34,0)</f>
        <v>0</v>
      </c>
      <c r="R34" s="92">
        <f>IF(R$3&lt;=$C$2,Q34+业务净增量_基准情景!R34,0)</f>
        <v>0</v>
      </c>
      <c r="S34" s="92">
        <f>IF(S$3&lt;=$C$2,R34+业务净增量_基准情景!S34,0)</f>
        <v>0</v>
      </c>
      <c r="T34" s="92">
        <f>IF(T$3&lt;=$C$2,S34+业务净增量_基准情景!T34,0)</f>
        <v>0</v>
      </c>
      <c r="U34" s="92">
        <f>IF(U$3&lt;=$C$2,T34+业务净增量_基准情景!U34,0)</f>
        <v>0</v>
      </c>
      <c r="V34" s="92">
        <f>IF(V$3&lt;=$C$2,U34+业务净增量_基准情景!V34,0)</f>
        <v>0</v>
      </c>
      <c r="W34" s="92">
        <f>IF(W$3&lt;=$C$2,V34+业务净增量_基准情景!W34,0)</f>
        <v>0</v>
      </c>
      <c r="X34" s="92">
        <f>IF(X$3&lt;=$C$2,W34+业务净增量_基准情景!X34,0)</f>
        <v>0</v>
      </c>
      <c r="Y34" s="92">
        <f>IF(Y$3&lt;=$C$2,X34+业务净增量_基准情景!Y34,0)</f>
        <v>0</v>
      </c>
      <c r="Z34" s="92">
        <f>IF(Z$3&lt;=$C$2,Y34+业务净增量_基准情景!Z34,0)</f>
        <v>0</v>
      </c>
      <c r="AA34" s="92">
        <f>IF(AA$3&lt;=$C$2,Z34+业务净增量_基准情景!AA34,0)</f>
        <v>0</v>
      </c>
      <c r="AB34" s="92">
        <f>IF(AB$3&lt;=$C$2,AA34+业务净增量_基准情景!AB34,0)</f>
        <v>0</v>
      </c>
      <c r="AC34" s="92">
        <f>IF(AC$3&lt;=$C$2,AB34+业务净增量_基准情景!AC34,0)</f>
        <v>0</v>
      </c>
      <c r="AD34" s="92">
        <f>IF(AD$3&lt;=$C$2,AC34+业务净增量_基准情景!AD34,0)</f>
        <v>0</v>
      </c>
      <c r="AE34" s="92">
        <f>IF(AE$3&lt;=$C$2,AD34+业务净增量_基准情景!AE34,0)</f>
        <v>0</v>
      </c>
      <c r="AF34" s="92">
        <f>IF(AF$3&lt;=$C$2,AE34+业务净增量_基准情景!AF34,0)</f>
        <v>0</v>
      </c>
      <c r="AG34" s="92">
        <f>IF(AG$3&lt;=$C$2,AF34+业务净增量_基准情景!AG34,0)</f>
        <v>0</v>
      </c>
      <c r="AH34" s="92">
        <f>IF(AH$3&lt;=$C$2,AG34+业务净增量_基准情景!AH34,0)</f>
        <v>0</v>
      </c>
      <c r="AI34" s="92">
        <f>IF(AI$3&lt;=$C$2,AH34+业务净增量_基准情景!AI34,0)</f>
        <v>0</v>
      </c>
      <c r="AJ34" s="92">
        <f>IF(AJ$3&lt;=$C$2,AI34+业务净增量_基准情景!AJ34,0)</f>
        <v>0</v>
      </c>
      <c r="AK34" s="92">
        <f>IF(AK$3&lt;=$C$2,AJ34+业务净增量_基准情景!AK34,0)</f>
        <v>0</v>
      </c>
      <c r="AL34" s="92">
        <f>IF(AL$3&lt;=$C$2,AK34+业务净增量_基准情景!AL34,0)</f>
        <v>0</v>
      </c>
      <c r="AM34" s="92">
        <f>IF(AM$3&lt;=$C$2,AL34+业务净增量_基准情景!AM34,0)</f>
        <v>0</v>
      </c>
      <c r="AN34" s="92">
        <f>IF(AN$3&lt;=$C$2,AM34+业务净增量_基准情景!AN34,0)</f>
        <v>0</v>
      </c>
      <c r="AO34" s="92">
        <f>IF(AO$3&lt;=$C$2,AN34+业务净增量_基准情景!AO34,0)</f>
        <v>0</v>
      </c>
      <c r="AP34" s="92">
        <f>IF(AP$3&lt;=$C$2,AO34+业务净增量_基准情景!AP34,0)</f>
        <v>0</v>
      </c>
    </row>
    <row r="35" spans="2:42" ht="16.5">
      <c r="B35" s="54" t="str">
        <f>存量业务到期结构!B35</f>
        <v>对公协议存款</v>
      </c>
      <c r="C35" s="92">
        <f>存量业务到期结构!E35+业务净增量_基准情景!C35</f>
        <v>133.1</v>
      </c>
      <c r="D35" s="92">
        <f>IF(D$3&lt;=$C$2,C35+业务净增量_基准情景!D35,0)</f>
        <v>133.1</v>
      </c>
      <c r="E35" s="92">
        <f>IF(E$3&lt;=$C$2,D35+业务净增量_基准情景!E35,0)</f>
        <v>133.1</v>
      </c>
      <c r="F35" s="92">
        <f>IF(F$3&lt;=$C$2,E35+业务净增量_基准情景!F35,0)</f>
        <v>133.1</v>
      </c>
      <c r="G35" s="92">
        <f>IF(G$3&lt;=$C$2,F35+业务净增量_基准情景!G35,0)</f>
        <v>133.1</v>
      </c>
      <c r="H35" s="92">
        <f>IF(H$3&lt;=$C$2,G35+业务净增量_基准情景!H35,0)</f>
        <v>133.1</v>
      </c>
      <c r="I35" s="92">
        <f>IF(I$3&lt;=$C$2,H35+业务净增量_基准情景!I35,0)</f>
        <v>133.1</v>
      </c>
      <c r="J35" s="92">
        <f>IF(J$3&lt;=$C$2,I35+业务净增量_基准情景!J35,0)</f>
        <v>133.1</v>
      </c>
      <c r="K35" s="92">
        <f>IF(K$3&lt;=$C$2,J35+业务净增量_基准情景!K35,0)</f>
        <v>133.1</v>
      </c>
      <c r="L35" s="92">
        <f>IF(L$3&lt;=$C$2,K35+业务净增量_基准情景!L35,0)</f>
        <v>133.1</v>
      </c>
      <c r="M35" s="92">
        <f>IF(M$3&lt;=$C$2,L35+业务净增量_基准情景!M35,0)</f>
        <v>133.1</v>
      </c>
      <c r="N35" s="92">
        <f>IF(N$3&lt;=$C$2,M35+业务净增量_基准情景!N35,0)</f>
        <v>133.1</v>
      </c>
      <c r="O35" s="92">
        <f>IF(O$3&lt;=$C$2,N35+业务净增量_基准情景!O35,0)</f>
        <v>133.1</v>
      </c>
      <c r="P35" s="92">
        <f>IF(P$3&lt;=$C$2,O35+业务净增量_基准情景!P35,0)</f>
        <v>0</v>
      </c>
      <c r="Q35" s="92">
        <f>IF(Q$3&lt;=$C$2,P35+业务净增量_基准情景!Q35,0)</f>
        <v>0</v>
      </c>
      <c r="R35" s="92">
        <f>IF(R$3&lt;=$C$2,Q35+业务净增量_基准情景!R35,0)</f>
        <v>0</v>
      </c>
      <c r="S35" s="92">
        <f>IF(S$3&lt;=$C$2,R35+业务净增量_基准情景!S35,0)</f>
        <v>0</v>
      </c>
      <c r="T35" s="92">
        <f>IF(T$3&lt;=$C$2,S35+业务净增量_基准情景!T35,0)</f>
        <v>0</v>
      </c>
      <c r="U35" s="92">
        <f>IF(U$3&lt;=$C$2,T35+业务净增量_基准情景!U35,0)</f>
        <v>0</v>
      </c>
      <c r="V35" s="92">
        <f>IF(V$3&lt;=$C$2,U35+业务净增量_基准情景!V35,0)</f>
        <v>0</v>
      </c>
      <c r="W35" s="92">
        <f>IF(W$3&lt;=$C$2,V35+业务净增量_基准情景!W35,0)</f>
        <v>0</v>
      </c>
      <c r="X35" s="92">
        <f>IF(X$3&lt;=$C$2,W35+业务净增量_基准情景!X35,0)</f>
        <v>0</v>
      </c>
      <c r="Y35" s="92">
        <f>IF(Y$3&lt;=$C$2,X35+业务净增量_基准情景!Y35,0)</f>
        <v>0</v>
      </c>
      <c r="Z35" s="92">
        <f>IF(Z$3&lt;=$C$2,Y35+业务净增量_基准情景!Z35,0)</f>
        <v>0</v>
      </c>
      <c r="AA35" s="92">
        <f>IF(AA$3&lt;=$C$2,Z35+业务净增量_基准情景!AA35,0)</f>
        <v>0</v>
      </c>
      <c r="AB35" s="92">
        <f>IF(AB$3&lt;=$C$2,AA35+业务净增量_基准情景!AB35,0)</f>
        <v>0</v>
      </c>
      <c r="AC35" s="92">
        <f>IF(AC$3&lt;=$C$2,AB35+业务净增量_基准情景!AC35,0)</f>
        <v>0</v>
      </c>
      <c r="AD35" s="92">
        <f>IF(AD$3&lt;=$C$2,AC35+业务净增量_基准情景!AD35,0)</f>
        <v>0</v>
      </c>
      <c r="AE35" s="92">
        <f>IF(AE$3&lt;=$C$2,AD35+业务净增量_基准情景!AE35,0)</f>
        <v>0</v>
      </c>
      <c r="AF35" s="92">
        <f>IF(AF$3&lt;=$C$2,AE35+业务净增量_基准情景!AF35,0)</f>
        <v>0</v>
      </c>
      <c r="AG35" s="92">
        <f>IF(AG$3&lt;=$C$2,AF35+业务净增量_基准情景!AG35,0)</f>
        <v>0</v>
      </c>
      <c r="AH35" s="92">
        <f>IF(AH$3&lt;=$C$2,AG35+业务净增量_基准情景!AH35,0)</f>
        <v>0</v>
      </c>
      <c r="AI35" s="92">
        <f>IF(AI$3&lt;=$C$2,AH35+业务净增量_基准情景!AI35,0)</f>
        <v>0</v>
      </c>
      <c r="AJ35" s="92">
        <f>IF(AJ$3&lt;=$C$2,AI35+业务净增量_基准情景!AJ35,0)</f>
        <v>0</v>
      </c>
      <c r="AK35" s="92">
        <f>IF(AK$3&lt;=$C$2,AJ35+业务净增量_基准情景!AK35,0)</f>
        <v>0</v>
      </c>
      <c r="AL35" s="92">
        <f>IF(AL$3&lt;=$C$2,AK35+业务净增量_基准情景!AL35,0)</f>
        <v>0</v>
      </c>
      <c r="AM35" s="92">
        <f>IF(AM$3&lt;=$C$2,AL35+业务净增量_基准情景!AM35,0)</f>
        <v>0</v>
      </c>
      <c r="AN35" s="92">
        <f>IF(AN$3&lt;=$C$2,AM35+业务净增量_基准情景!AN35,0)</f>
        <v>0</v>
      </c>
      <c r="AO35" s="92">
        <f>IF(AO$3&lt;=$C$2,AN35+业务净增量_基准情景!AO35,0)</f>
        <v>0</v>
      </c>
      <c r="AP35" s="92">
        <f>IF(AP$3&lt;=$C$2,AO35+业务净增量_基准情景!AP35,0)</f>
        <v>0</v>
      </c>
    </row>
    <row r="36" spans="2:42" ht="16.5">
      <c r="B36" s="55" t="str">
        <f>存量业务到期结构!B36</f>
        <v>对公活期存款</v>
      </c>
      <c r="C36" s="92">
        <f>存量业务到期结构!E36+业务净增量_基准情景!C36</f>
        <v>14452.201450945591</v>
      </c>
      <c r="D36" s="92">
        <f>IF(D$3&lt;=$C$2,C36+业务净增量_基准情景!D36,0)</f>
        <v>14394.061139289479</v>
      </c>
      <c r="E36" s="92">
        <f>IF(E$3&lt;=$C$2,D36+业务净增量_基准情景!E36,0)</f>
        <v>14156.17155413048</v>
      </c>
      <c r="F36" s="92">
        <f>IF(F$3&lt;=$C$2,E36+业务净增量_基准情景!F36,0)</f>
        <v>14123.884567260497</v>
      </c>
      <c r="G36" s="92">
        <f>IF(G$3&lt;=$C$2,F36+业务净增量_基准情景!G36,0)</f>
        <v>14091.621580390512</v>
      </c>
      <c r="H36" s="92">
        <f>IF(H$3&lt;=$C$2,G36+业务净增量_基准情景!H36,0)</f>
        <v>14059.38259352053</v>
      </c>
      <c r="I36" s="92">
        <f>IF(I$3&lt;=$C$2,H36+业务净增量_基准情景!I36,0)</f>
        <v>14027.167606650544</v>
      </c>
      <c r="J36" s="92">
        <f>IF(J$3&lt;=$C$2,I36+业务净增量_基准情景!J36,0)</f>
        <v>13994.97661978056</v>
      </c>
      <c r="K36" s="92">
        <f>IF(K$3&lt;=$C$2,J36+业务净增量_基准情景!K36,0)</f>
        <v>13962.809632910577</v>
      </c>
      <c r="L36" s="92">
        <f>IF(L$3&lt;=$C$2,K36+业务净增量_基准情景!L36,0)</f>
        <v>13930.666646040592</v>
      </c>
      <c r="M36" s="92">
        <f>IF(M$3&lt;=$C$2,L36+业务净增量_基准情景!M36,0)</f>
        <v>13898.547659170608</v>
      </c>
      <c r="N36" s="92">
        <f>IF(N$3&lt;=$C$2,M36+业务净增量_基准情景!N36,0)</f>
        <v>13866.452672300624</v>
      </c>
      <c r="O36" s="92">
        <f>IF(O$3&lt;=$C$2,N36+业务净增量_基准情景!O36,0)</f>
        <v>13834.381685430641</v>
      </c>
      <c r="P36" s="92">
        <f>IF(P$3&lt;=$C$2,O36+业务净增量_基准情景!P36,0)</f>
        <v>0</v>
      </c>
      <c r="Q36" s="92">
        <f>IF(Q$3&lt;=$C$2,P36+业务净增量_基准情景!Q36,0)</f>
        <v>0</v>
      </c>
      <c r="R36" s="92">
        <f>IF(R$3&lt;=$C$2,Q36+业务净增量_基准情景!R36,0)</f>
        <v>0</v>
      </c>
      <c r="S36" s="92">
        <f>IF(S$3&lt;=$C$2,R36+业务净增量_基准情景!S36,0)</f>
        <v>0</v>
      </c>
      <c r="T36" s="92">
        <f>IF(T$3&lt;=$C$2,S36+业务净增量_基准情景!T36,0)</f>
        <v>0</v>
      </c>
      <c r="U36" s="92">
        <f>IF(U$3&lt;=$C$2,T36+业务净增量_基准情景!U36,0)</f>
        <v>0</v>
      </c>
      <c r="V36" s="92">
        <f>IF(V$3&lt;=$C$2,U36+业务净增量_基准情景!V36,0)</f>
        <v>0</v>
      </c>
      <c r="W36" s="92">
        <f>IF(W$3&lt;=$C$2,V36+业务净增量_基准情景!W36,0)</f>
        <v>0</v>
      </c>
      <c r="X36" s="92">
        <f>IF(X$3&lt;=$C$2,W36+业务净增量_基准情景!X36,0)</f>
        <v>0</v>
      </c>
      <c r="Y36" s="92">
        <f>IF(Y$3&lt;=$C$2,X36+业务净增量_基准情景!Y36,0)</f>
        <v>0</v>
      </c>
      <c r="Z36" s="92">
        <f>IF(Z$3&lt;=$C$2,Y36+业务净增量_基准情景!Z36,0)</f>
        <v>0</v>
      </c>
      <c r="AA36" s="92">
        <f>IF(AA$3&lt;=$C$2,Z36+业务净增量_基准情景!AA36,0)</f>
        <v>0</v>
      </c>
      <c r="AB36" s="92">
        <f>IF(AB$3&lt;=$C$2,AA36+业务净增量_基准情景!AB36,0)</f>
        <v>0</v>
      </c>
      <c r="AC36" s="92">
        <f>IF(AC$3&lt;=$C$2,AB36+业务净增量_基准情景!AC36,0)</f>
        <v>0</v>
      </c>
      <c r="AD36" s="92">
        <f>IF(AD$3&lt;=$C$2,AC36+业务净增量_基准情景!AD36,0)</f>
        <v>0</v>
      </c>
      <c r="AE36" s="92">
        <f>IF(AE$3&lt;=$C$2,AD36+业务净增量_基准情景!AE36,0)</f>
        <v>0</v>
      </c>
      <c r="AF36" s="92">
        <f>IF(AF$3&lt;=$C$2,AE36+业务净增量_基准情景!AF36,0)</f>
        <v>0</v>
      </c>
      <c r="AG36" s="92">
        <f>IF(AG$3&lt;=$C$2,AF36+业务净增量_基准情景!AG36,0)</f>
        <v>0</v>
      </c>
      <c r="AH36" s="92">
        <f>IF(AH$3&lt;=$C$2,AG36+业务净增量_基准情景!AH36,0)</f>
        <v>0</v>
      </c>
      <c r="AI36" s="92">
        <f>IF(AI$3&lt;=$C$2,AH36+业务净增量_基准情景!AI36,0)</f>
        <v>0</v>
      </c>
      <c r="AJ36" s="92">
        <f>IF(AJ$3&lt;=$C$2,AI36+业务净增量_基准情景!AJ36,0)</f>
        <v>0</v>
      </c>
      <c r="AK36" s="92">
        <f>IF(AK$3&lt;=$C$2,AJ36+业务净增量_基准情景!AK36,0)</f>
        <v>0</v>
      </c>
      <c r="AL36" s="92">
        <f>IF(AL$3&lt;=$C$2,AK36+业务净增量_基准情景!AL36,0)</f>
        <v>0</v>
      </c>
      <c r="AM36" s="92">
        <f>IF(AM$3&lt;=$C$2,AL36+业务净增量_基准情景!AM36,0)</f>
        <v>0</v>
      </c>
      <c r="AN36" s="92">
        <f>IF(AN$3&lt;=$C$2,AM36+业务净增量_基准情景!AN36,0)</f>
        <v>0</v>
      </c>
      <c r="AO36" s="92">
        <f>IF(AO$3&lt;=$C$2,AN36+业务净增量_基准情景!AO36,0)</f>
        <v>0</v>
      </c>
      <c r="AP36" s="92">
        <f>IF(AP$3&lt;=$C$2,AO36+业务净增量_基准情景!AP36,0)</f>
        <v>0</v>
      </c>
    </row>
    <row r="37" spans="2:42" ht="16.5">
      <c r="B37" s="55" t="str">
        <f>存量业务到期结构!B37</f>
        <v>对公通知存款</v>
      </c>
      <c r="C37" s="92">
        <f>存量业务到期结构!E37+业务净增量_基准情景!C37</f>
        <v>735.26220196130294</v>
      </c>
      <c r="D37" s="92">
        <f>IF(D$3&lt;=$C$2,C37+业务净增量_基准情景!D37,0)</f>
        <v>738.27586949761121</v>
      </c>
      <c r="E37" s="92">
        <f>IF(E$3&lt;=$C$2,D37+业务净增量_基准情景!E37,0)</f>
        <v>753.02991179055346</v>
      </c>
      <c r="F37" s="92">
        <f>IF(F$3&lt;=$C$2,E37+业务净增量_基准情景!F37,0)</f>
        <v>754.35496208920017</v>
      </c>
      <c r="G37" s="92">
        <f>IF(G$3&lt;=$C$2,F37+业务净增量_基准情景!G37,0)</f>
        <v>755.67844482104294</v>
      </c>
      <c r="H37" s="92">
        <f>IF(H$3&lt;=$C$2,G37+业务净增量_基准情景!H37,0)</f>
        <v>757.00035998608189</v>
      </c>
      <c r="I37" s="92">
        <f>IF(I$3&lt;=$C$2,H37+业务净增量_基准情景!I37,0)</f>
        <v>758.32070758431712</v>
      </c>
      <c r="J37" s="92">
        <f>IF(J$3&lt;=$C$2,I37+业务净增量_基准情景!J37,0)</f>
        <v>759.63948761574841</v>
      </c>
      <c r="K37" s="92">
        <f>IF(K$3&lt;=$C$2,J37+业务净增量_基准情景!K37,0)</f>
        <v>760.95670008037575</v>
      </c>
      <c r="L37" s="92">
        <f>IF(L$3&lt;=$C$2,K37+业务净增量_基准情景!L37,0)</f>
        <v>762.2723449781995</v>
      </c>
      <c r="M37" s="92">
        <f>IF(M$3&lt;=$C$2,L37+业务净增量_基准情景!M37,0)</f>
        <v>763.58642230921919</v>
      </c>
      <c r="N37" s="92">
        <f>IF(N$3&lt;=$C$2,M37+业务净增量_基准情景!N37,0)</f>
        <v>764.89893207343516</v>
      </c>
      <c r="O37" s="92">
        <f>IF(O$3&lt;=$C$2,N37+业务净增量_基准情景!O37,0)</f>
        <v>766.20987427084708</v>
      </c>
      <c r="P37" s="92">
        <f>IF(P$3&lt;=$C$2,O37+业务净增量_基准情景!P37,0)</f>
        <v>0</v>
      </c>
      <c r="Q37" s="92">
        <f>IF(Q$3&lt;=$C$2,P37+业务净增量_基准情景!Q37,0)</f>
        <v>0</v>
      </c>
      <c r="R37" s="92">
        <f>IF(R$3&lt;=$C$2,Q37+业务净增量_基准情景!R37,0)</f>
        <v>0</v>
      </c>
      <c r="S37" s="92">
        <f>IF(S$3&lt;=$C$2,R37+业务净增量_基准情景!S37,0)</f>
        <v>0</v>
      </c>
      <c r="T37" s="92">
        <f>IF(T$3&lt;=$C$2,S37+业务净增量_基准情景!T37,0)</f>
        <v>0</v>
      </c>
      <c r="U37" s="92">
        <f>IF(U$3&lt;=$C$2,T37+业务净增量_基准情景!U37,0)</f>
        <v>0</v>
      </c>
      <c r="V37" s="92">
        <f>IF(V$3&lt;=$C$2,U37+业务净增量_基准情景!V37,0)</f>
        <v>0</v>
      </c>
      <c r="W37" s="92">
        <f>IF(W$3&lt;=$C$2,V37+业务净增量_基准情景!W37,0)</f>
        <v>0</v>
      </c>
      <c r="X37" s="92">
        <f>IF(X$3&lt;=$C$2,W37+业务净增量_基准情景!X37,0)</f>
        <v>0</v>
      </c>
      <c r="Y37" s="92">
        <f>IF(Y$3&lt;=$C$2,X37+业务净增量_基准情景!Y37,0)</f>
        <v>0</v>
      </c>
      <c r="Z37" s="92">
        <f>IF(Z$3&lt;=$C$2,Y37+业务净增量_基准情景!Z37,0)</f>
        <v>0</v>
      </c>
      <c r="AA37" s="92">
        <f>IF(AA$3&lt;=$C$2,Z37+业务净增量_基准情景!AA37,0)</f>
        <v>0</v>
      </c>
      <c r="AB37" s="92">
        <f>IF(AB$3&lt;=$C$2,AA37+业务净增量_基准情景!AB37,0)</f>
        <v>0</v>
      </c>
      <c r="AC37" s="92">
        <f>IF(AC$3&lt;=$C$2,AB37+业务净增量_基准情景!AC37,0)</f>
        <v>0</v>
      </c>
      <c r="AD37" s="92">
        <f>IF(AD$3&lt;=$C$2,AC37+业务净增量_基准情景!AD37,0)</f>
        <v>0</v>
      </c>
      <c r="AE37" s="92">
        <f>IF(AE$3&lt;=$C$2,AD37+业务净增量_基准情景!AE37,0)</f>
        <v>0</v>
      </c>
      <c r="AF37" s="92">
        <f>IF(AF$3&lt;=$C$2,AE37+业务净增量_基准情景!AF37,0)</f>
        <v>0</v>
      </c>
      <c r="AG37" s="92">
        <f>IF(AG$3&lt;=$C$2,AF37+业务净增量_基准情景!AG37,0)</f>
        <v>0</v>
      </c>
      <c r="AH37" s="92">
        <f>IF(AH$3&lt;=$C$2,AG37+业务净增量_基准情景!AH37,0)</f>
        <v>0</v>
      </c>
      <c r="AI37" s="92">
        <f>IF(AI$3&lt;=$C$2,AH37+业务净增量_基准情景!AI37,0)</f>
        <v>0</v>
      </c>
      <c r="AJ37" s="92">
        <f>IF(AJ$3&lt;=$C$2,AI37+业务净增量_基准情景!AJ37,0)</f>
        <v>0</v>
      </c>
      <c r="AK37" s="92">
        <f>IF(AK$3&lt;=$C$2,AJ37+业务净增量_基准情景!AK37,0)</f>
        <v>0</v>
      </c>
      <c r="AL37" s="92">
        <f>IF(AL$3&lt;=$C$2,AK37+业务净增量_基准情景!AL37,0)</f>
        <v>0</v>
      </c>
      <c r="AM37" s="92">
        <f>IF(AM$3&lt;=$C$2,AL37+业务净增量_基准情景!AM37,0)</f>
        <v>0</v>
      </c>
      <c r="AN37" s="92">
        <f>IF(AN$3&lt;=$C$2,AM37+业务净增量_基准情景!AN37,0)</f>
        <v>0</v>
      </c>
      <c r="AO37" s="92">
        <f>IF(AO$3&lt;=$C$2,AN37+业务净增量_基准情景!AO37,0)</f>
        <v>0</v>
      </c>
      <c r="AP37" s="92">
        <f>IF(AP$3&lt;=$C$2,AO37+业务净增量_基准情景!AP37,0)</f>
        <v>0</v>
      </c>
    </row>
    <row r="38" spans="2:42" ht="16.5">
      <c r="B38" s="16" t="str">
        <f>存量业务到期结构!B38</f>
        <v>零售存款</v>
      </c>
      <c r="C38" s="75">
        <f>存量业务到期结构!E38+业务净增量_基准情景!C38</f>
        <v>12828.406216191299</v>
      </c>
      <c r="D38" s="75">
        <f>IF(D$3&lt;=$C$2,C38+业务净增量_基准情景!D38,0)</f>
        <v>12992.572882857965</v>
      </c>
      <c r="E38" s="75">
        <f>IF(E$3&lt;=$C$2,D38+业务净增量_基准情景!E38,0)</f>
        <v>13156.739549524631</v>
      </c>
      <c r="F38" s="75">
        <f>IF(F$3&lt;=$C$2,E38+业务净增量_基准情景!F38,0)</f>
        <v>13320.906216191297</v>
      </c>
      <c r="G38" s="75">
        <f>IF(G$3&lt;=$C$2,F38+业务净增量_基准情景!G38,0)</f>
        <v>13485.072882857963</v>
      </c>
      <c r="H38" s="75">
        <f>IF(H$3&lt;=$C$2,G38+业务净增量_基准情景!H38,0)</f>
        <v>13649.239549524629</v>
      </c>
      <c r="I38" s="75">
        <f>IF(I$3&lt;=$C$2,H38+业务净增量_基准情景!I38,0)</f>
        <v>13813.406216191295</v>
      </c>
      <c r="J38" s="75">
        <f>IF(J$3&lt;=$C$2,I38+业务净增量_基准情景!J38,0)</f>
        <v>13977.572882857961</v>
      </c>
      <c r="K38" s="75">
        <f>IF(K$3&lt;=$C$2,J38+业务净增量_基准情景!K38,0)</f>
        <v>14141.739549524627</v>
      </c>
      <c r="L38" s="75">
        <f>IF(L$3&lt;=$C$2,K38+业务净增量_基准情景!L38,0)</f>
        <v>14305.906216191293</v>
      </c>
      <c r="M38" s="75">
        <f>IF(M$3&lt;=$C$2,L38+业务净增量_基准情景!M38,0)</f>
        <v>14470.072882857959</v>
      </c>
      <c r="N38" s="75">
        <f>IF(N$3&lt;=$C$2,M38+业务净增量_基准情景!N38,0)</f>
        <v>14634.239549524626</v>
      </c>
      <c r="O38" s="75">
        <f>IF(O$3&lt;=$C$2,N38+业务净增量_基准情景!O38,0)</f>
        <v>14798.406216191292</v>
      </c>
      <c r="P38" s="75">
        <f>IF(P$3&lt;=$C$2,O38+业务净增量_基准情景!P38,0)</f>
        <v>0</v>
      </c>
      <c r="Q38" s="75">
        <f>IF(Q$3&lt;=$C$2,P38+业务净增量_基准情景!Q38,0)</f>
        <v>0</v>
      </c>
      <c r="R38" s="75">
        <f>IF(R$3&lt;=$C$2,Q38+业务净增量_基准情景!R38,0)</f>
        <v>0</v>
      </c>
      <c r="S38" s="75">
        <f>IF(S$3&lt;=$C$2,R38+业务净增量_基准情景!S38,0)</f>
        <v>0</v>
      </c>
      <c r="T38" s="75">
        <f>IF(T$3&lt;=$C$2,S38+业务净增量_基准情景!T38,0)</f>
        <v>0</v>
      </c>
      <c r="U38" s="75">
        <f>IF(U$3&lt;=$C$2,T38+业务净增量_基准情景!U38,0)</f>
        <v>0</v>
      </c>
      <c r="V38" s="75">
        <f>IF(V$3&lt;=$C$2,U38+业务净增量_基准情景!V38,0)</f>
        <v>0</v>
      </c>
      <c r="W38" s="75">
        <f>IF(W$3&lt;=$C$2,V38+业务净增量_基准情景!W38,0)</f>
        <v>0</v>
      </c>
      <c r="X38" s="75">
        <f>IF(X$3&lt;=$C$2,W38+业务净增量_基准情景!X38,0)</f>
        <v>0</v>
      </c>
      <c r="Y38" s="75">
        <f>IF(Y$3&lt;=$C$2,X38+业务净增量_基准情景!Y38,0)</f>
        <v>0</v>
      </c>
      <c r="Z38" s="75">
        <f>IF(Z$3&lt;=$C$2,Y38+业务净增量_基准情景!Z38,0)</f>
        <v>0</v>
      </c>
      <c r="AA38" s="75">
        <f>IF(AA$3&lt;=$C$2,Z38+业务净增量_基准情景!AA38,0)</f>
        <v>0</v>
      </c>
      <c r="AB38" s="75">
        <f>IF(AB$3&lt;=$C$2,AA38+业务净增量_基准情景!AB38,0)</f>
        <v>0</v>
      </c>
      <c r="AC38" s="75">
        <f>IF(AC$3&lt;=$C$2,AB38+业务净增量_基准情景!AC38,0)</f>
        <v>0</v>
      </c>
      <c r="AD38" s="75">
        <f>IF(AD$3&lt;=$C$2,AC38+业务净增量_基准情景!AD38,0)</f>
        <v>0</v>
      </c>
      <c r="AE38" s="75">
        <f>IF(AE$3&lt;=$C$2,AD38+业务净增量_基准情景!AE38,0)</f>
        <v>0</v>
      </c>
      <c r="AF38" s="75">
        <f>IF(AF$3&lt;=$C$2,AE38+业务净增量_基准情景!AF38,0)</f>
        <v>0</v>
      </c>
      <c r="AG38" s="75">
        <f>IF(AG$3&lt;=$C$2,AF38+业务净增量_基准情景!AG38,0)</f>
        <v>0</v>
      </c>
      <c r="AH38" s="75">
        <f>IF(AH$3&lt;=$C$2,AG38+业务净增量_基准情景!AH38,0)</f>
        <v>0</v>
      </c>
      <c r="AI38" s="75">
        <f>IF(AI$3&lt;=$C$2,AH38+业务净增量_基准情景!AI38,0)</f>
        <v>0</v>
      </c>
      <c r="AJ38" s="75">
        <f>IF(AJ$3&lt;=$C$2,AI38+业务净增量_基准情景!AJ38,0)</f>
        <v>0</v>
      </c>
      <c r="AK38" s="75">
        <f>IF(AK$3&lt;=$C$2,AJ38+业务净增量_基准情景!AK38,0)</f>
        <v>0</v>
      </c>
      <c r="AL38" s="75">
        <f>IF(AL$3&lt;=$C$2,AK38+业务净增量_基准情景!AL38,0)</f>
        <v>0</v>
      </c>
      <c r="AM38" s="75">
        <f>IF(AM$3&lt;=$C$2,AL38+业务净增量_基准情景!AM38,0)</f>
        <v>0</v>
      </c>
      <c r="AN38" s="75">
        <f>IF(AN$3&lt;=$C$2,AM38+业务净增量_基准情景!AN38,0)</f>
        <v>0</v>
      </c>
      <c r="AO38" s="75">
        <f>IF(AO$3&lt;=$C$2,AN38+业务净增量_基准情景!AO38,0)</f>
        <v>0</v>
      </c>
      <c r="AP38" s="75">
        <f>IF(AP$3&lt;=$C$2,AO38+业务净增量_基准情景!AP38,0)</f>
        <v>0</v>
      </c>
    </row>
    <row r="39" spans="2:42" ht="16.5">
      <c r="B39" s="54" t="str">
        <f>存量业务到期结构!B39</f>
        <v>一般零售定期存款</v>
      </c>
      <c r="C39" s="92">
        <f>存量业务到期结构!E39+业务净增量_基准情景!C39</f>
        <v>1672.6721073524216</v>
      </c>
      <c r="D39" s="92">
        <f>IF(D$3&lt;=$C$2,C39+业务净增量_基准情景!D39,0)</f>
        <v>1564.1523738840006</v>
      </c>
      <c r="E39" s="92">
        <f>IF(E$3&lt;=$C$2,D39+业务净增量_基准情景!E39,0)</f>
        <v>1501.5393603615482</v>
      </c>
      <c r="F39" s="92">
        <f>IF(F$3&lt;=$C$2,E39+业务净增量_基准情景!F39,0)</f>
        <v>1440.3888669062108</v>
      </c>
      <c r="G39" s="92">
        <f>IF(G$3&lt;=$C$2,F39+业务净增量_基准情景!G39,0)</f>
        <v>1380.7008935179895</v>
      </c>
      <c r="H39" s="92">
        <f>IF(H$3&lt;=$C$2,G39+业务净增量_基准情景!H39,0)</f>
        <v>1322.4754401968826</v>
      </c>
      <c r="I39" s="92">
        <f>IF(I$3&lt;=$C$2,H39+业务净增量_基准情景!I39,0)</f>
        <v>1265.7125069428917</v>
      </c>
      <c r="J39" s="92">
        <f>IF(J$3&lt;=$C$2,I39+业务净增量_基准情景!J39,0)</f>
        <v>1210.4120937560151</v>
      </c>
      <c r="K39" s="92">
        <f>IF(K$3&lt;=$C$2,J39+业务净增量_基准情景!K39,0)</f>
        <v>1156.5742006362552</v>
      </c>
      <c r="L39" s="92">
        <f>IF(L$3&lt;=$C$2,K39+业务净增量_基准情景!L39,0)</f>
        <v>1104.1988275836111</v>
      </c>
      <c r="M39" s="92">
        <f>IF(M$3&lt;=$C$2,L39+业务净增量_基准情景!M39,0)</f>
        <v>1053.28597459808</v>
      </c>
      <c r="N39" s="92">
        <f>IF(N$3&lt;=$C$2,M39+业务净增量_基准情景!N39,0)</f>
        <v>1003.8356416796669</v>
      </c>
      <c r="O39" s="92">
        <f>IF(O$3&lt;=$C$2,N39+业务净增量_基准情景!O39,0)</f>
        <v>955.84782882836816</v>
      </c>
      <c r="P39" s="92">
        <f>IF(P$3&lt;=$C$2,O39+业务净增量_基准情景!P39,0)</f>
        <v>0</v>
      </c>
      <c r="Q39" s="92">
        <f>IF(Q$3&lt;=$C$2,P39+业务净增量_基准情景!Q39,0)</f>
        <v>0</v>
      </c>
      <c r="R39" s="92">
        <f>IF(R$3&lt;=$C$2,Q39+业务净增量_基准情景!R39,0)</f>
        <v>0</v>
      </c>
      <c r="S39" s="92">
        <f>IF(S$3&lt;=$C$2,R39+业务净增量_基准情景!S39,0)</f>
        <v>0</v>
      </c>
      <c r="T39" s="92">
        <f>IF(T$3&lt;=$C$2,S39+业务净增量_基准情景!T39,0)</f>
        <v>0</v>
      </c>
      <c r="U39" s="92">
        <f>IF(U$3&lt;=$C$2,T39+业务净增量_基准情景!U39,0)</f>
        <v>0</v>
      </c>
      <c r="V39" s="92">
        <f>IF(V$3&lt;=$C$2,U39+业务净增量_基准情景!V39,0)</f>
        <v>0</v>
      </c>
      <c r="W39" s="92">
        <f>IF(W$3&lt;=$C$2,V39+业务净增量_基准情景!W39,0)</f>
        <v>0</v>
      </c>
      <c r="X39" s="92">
        <f>IF(X$3&lt;=$C$2,W39+业务净增量_基准情景!X39,0)</f>
        <v>0</v>
      </c>
      <c r="Y39" s="92">
        <f>IF(Y$3&lt;=$C$2,X39+业务净增量_基准情景!Y39,0)</f>
        <v>0</v>
      </c>
      <c r="Z39" s="92">
        <f>IF(Z$3&lt;=$C$2,Y39+业务净增量_基准情景!Z39,0)</f>
        <v>0</v>
      </c>
      <c r="AA39" s="92">
        <f>IF(AA$3&lt;=$C$2,Z39+业务净增量_基准情景!AA39,0)</f>
        <v>0</v>
      </c>
      <c r="AB39" s="92">
        <f>IF(AB$3&lt;=$C$2,AA39+业务净增量_基准情景!AB39,0)</f>
        <v>0</v>
      </c>
      <c r="AC39" s="92">
        <f>IF(AC$3&lt;=$C$2,AB39+业务净增量_基准情景!AC39,0)</f>
        <v>0</v>
      </c>
      <c r="AD39" s="92">
        <f>IF(AD$3&lt;=$C$2,AC39+业务净增量_基准情景!AD39,0)</f>
        <v>0</v>
      </c>
      <c r="AE39" s="92">
        <f>IF(AE$3&lt;=$C$2,AD39+业务净增量_基准情景!AE39,0)</f>
        <v>0</v>
      </c>
      <c r="AF39" s="92">
        <f>IF(AF$3&lt;=$C$2,AE39+业务净增量_基准情景!AF39,0)</f>
        <v>0</v>
      </c>
      <c r="AG39" s="92">
        <f>IF(AG$3&lt;=$C$2,AF39+业务净增量_基准情景!AG39,0)</f>
        <v>0</v>
      </c>
      <c r="AH39" s="92">
        <f>IF(AH$3&lt;=$C$2,AG39+业务净增量_基准情景!AH39,0)</f>
        <v>0</v>
      </c>
      <c r="AI39" s="92">
        <f>IF(AI$3&lt;=$C$2,AH39+业务净增量_基准情景!AI39,0)</f>
        <v>0</v>
      </c>
      <c r="AJ39" s="92">
        <f>IF(AJ$3&lt;=$C$2,AI39+业务净增量_基准情景!AJ39,0)</f>
        <v>0</v>
      </c>
      <c r="AK39" s="92">
        <f>IF(AK$3&lt;=$C$2,AJ39+业务净增量_基准情景!AK39,0)</f>
        <v>0</v>
      </c>
      <c r="AL39" s="92">
        <f>IF(AL$3&lt;=$C$2,AK39+业务净增量_基准情景!AL39,0)</f>
        <v>0</v>
      </c>
      <c r="AM39" s="92">
        <f>IF(AM$3&lt;=$C$2,AL39+业务净增量_基准情景!AM39,0)</f>
        <v>0</v>
      </c>
      <c r="AN39" s="92">
        <f>IF(AN$3&lt;=$C$2,AM39+业务净增量_基准情景!AN39,0)</f>
        <v>0</v>
      </c>
      <c r="AO39" s="92">
        <f>IF(AO$3&lt;=$C$2,AN39+业务净增量_基准情景!AO39,0)</f>
        <v>0</v>
      </c>
      <c r="AP39" s="92">
        <f>IF(AP$3&lt;=$C$2,AO39+业务净增量_基准情景!AP39,0)</f>
        <v>0</v>
      </c>
    </row>
    <row r="40" spans="2:42" ht="16.5">
      <c r="B40" s="54" t="str">
        <f>存量业务到期结构!B40</f>
        <v>零售结构性存款</v>
      </c>
      <c r="C40" s="92">
        <f>存量业务到期结构!E40+业务净增量_基准情景!C40</f>
        <v>1136.2393733332999</v>
      </c>
      <c r="D40" s="92">
        <f>IF(D$3&lt;=$C$2,C40+业务净增量_基准情景!D40,0)</f>
        <v>1294.5727066666332</v>
      </c>
      <c r="E40" s="92">
        <f>IF(E$3&lt;=$C$2,D40+业务净增量_基准情景!E40,0)</f>
        <v>1452.9060399999664</v>
      </c>
      <c r="F40" s="92">
        <f>IF(F$3&lt;=$C$2,E40+业务净增量_基准情景!F40,0)</f>
        <v>1611.2393733332997</v>
      </c>
      <c r="G40" s="92">
        <f>IF(G$3&lt;=$C$2,F40+业务净增量_基准情景!G40,0)</f>
        <v>1769.5727066666329</v>
      </c>
      <c r="H40" s="92">
        <f>IF(H$3&lt;=$C$2,G40+业务净增量_基准情景!H40,0)</f>
        <v>1927.9060399999662</v>
      </c>
      <c r="I40" s="92">
        <f>IF(I$3&lt;=$C$2,H40+业务净增量_基准情景!I40,0)</f>
        <v>2086.2393733332997</v>
      </c>
      <c r="J40" s="92">
        <f>IF(J$3&lt;=$C$2,I40+业务净增量_基准情景!J40,0)</f>
        <v>2244.5727066666332</v>
      </c>
      <c r="K40" s="92">
        <f>IF(K$3&lt;=$C$2,J40+业务净增量_基准情景!K40,0)</f>
        <v>2402.9060399999667</v>
      </c>
      <c r="L40" s="92">
        <f>IF(L$3&lt;=$C$2,K40+业务净增量_基准情景!L40,0)</f>
        <v>2561.2393733333001</v>
      </c>
      <c r="M40" s="92">
        <f>IF(M$3&lt;=$C$2,L40+业务净增量_基准情景!M40,0)</f>
        <v>2719.5727066666336</v>
      </c>
      <c r="N40" s="92">
        <f>IF(N$3&lt;=$C$2,M40+业务净增量_基准情景!N40,0)</f>
        <v>2877.9060399999671</v>
      </c>
      <c r="O40" s="92">
        <f>IF(O$3&lt;=$C$2,N40+业务净增量_基准情景!O40,0)</f>
        <v>3036.2393733333006</v>
      </c>
      <c r="P40" s="92">
        <f>IF(P$3&lt;=$C$2,O40+业务净增量_基准情景!P40,0)</f>
        <v>0</v>
      </c>
      <c r="Q40" s="92">
        <f>IF(Q$3&lt;=$C$2,P40+业务净增量_基准情景!Q40,0)</f>
        <v>0</v>
      </c>
      <c r="R40" s="92">
        <f>IF(R$3&lt;=$C$2,Q40+业务净增量_基准情景!R40,0)</f>
        <v>0</v>
      </c>
      <c r="S40" s="92">
        <f>IF(S$3&lt;=$C$2,R40+业务净增量_基准情景!S40,0)</f>
        <v>0</v>
      </c>
      <c r="T40" s="92">
        <f>IF(T$3&lt;=$C$2,S40+业务净增量_基准情景!T40,0)</f>
        <v>0</v>
      </c>
      <c r="U40" s="92">
        <f>IF(U$3&lt;=$C$2,T40+业务净增量_基准情景!U40,0)</f>
        <v>0</v>
      </c>
      <c r="V40" s="92">
        <f>IF(V$3&lt;=$C$2,U40+业务净增量_基准情景!V40,0)</f>
        <v>0</v>
      </c>
      <c r="W40" s="92">
        <f>IF(W$3&lt;=$C$2,V40+业务净增量_基准情景!W40,0)</f>
        <v>0</v>
      </c>
      <c r="X40" s="92">
        <f>IF(X$3&lt;=$C$2,W40+业务净增量_基准情景!X40,0)</f>
        <v>0</v>
      </c>
      <c r="Y40" s="92">
        <f>IF(Y$3&lt;=$C$2,X40+业务净增量_基准情景!Y40,0)</f>
        <v>0</v>
      </c>
      <c r="Z40" s="92">
        <f>IF(Z$3&lt;=$C$2,Y40+业务净增量_基准情景!Z40,0)</f>
        <v>0</v>
      </c>
      <c r="AA40" s="92">
        <f>IF(AA$3&lt;=$C$2,Z40+业务净增量_基准情景!AA40,0)</f>
        <v>0</v>
      </c>
      <c r="AB40" s="92">
        <f>IF(AB$3&lt;=$C$2,AA40+业务净增量_基准情景!AB40,0)</f>
        <v>0</v>
      </c>
      <c r="AC40" s="92">
        <f>IF(AC$3&lt;=$C$2,AB40+业务净增量_基准情景!AC40,0)</f>
        <v>0</v>
      </c>
      <c r="AD40" s="92">
        <f>IF(AD$3&lt;=$C$2,AC40+业务净增量_基准情景!AD40,0)</f>
        <v>0</v>
      </c>
      <c r="AE40" s="92">
        <f>IF(AE$3&lt;=$C$2,AD40+业务净增量_基准情景!AE40,0)</f>
        <v>0</v>
      </c>
      <c r="AF40" s="92">
        <f>IF(AF$3&lt;=$C$2,AE40+业务净增量_基准情景!AF40,0)</f>
        <v>0</v>
      </c>
      <c r="AG40" s="92">
        <f>IF(AG$3&lt;=$C$2,AF40+业务净增量_基准情景!AG40,0)</f>
        <v>0</v>
      </c>
      <c r="AH40" s="92">
        <f>IF(AH$3&lt;=$C$2,AG40+业务净增量_基准情景!AH40,0)</f>
        <v>0</v>
      </c>
      <c r="AI40" s="92">
        <f>IF(AI$3&lt;=$C$2,AH40+业务净增量_基准情景!AI40,0)</f>
        <v>0</v>
      </c>
      <c r="AJ40" s="92">
        <f>IF(AJ$3&lt;=$C$2,AI40+业务净增量_基准情景!AJ40,0)</f>
        <v>0</v>
      </c>
      <c r="AK40" s="92">
        <f>IF(AK$3&lt;=$C$2,AJ40+业务净增量_基准情景!AK40,0)</f>
        <v>0</v>
      </c>
      <c r="AL40" s="92">
        <f>IF(AL$3&lt;=$C$2,AK40+业务净增量_基准情景!AL40,0)</f>
        <v>0</v>
      </c>
      <c r="AM40" s="92">
        <f>IF(AM$3&lt;=$C$2,AL40+业务净增量_基准情景!AM40,0)</f>
        <v>0</v>
      </c>
      <c r="AN40" s="92">
        <f>IF(AN$3&lt;=$C$2,AM40+业务净增量_基准情景!AN40,0)</f>
        <v>0</v>
      </c>
      <c r="AO40" s="92">
        <f>IF(AO$3&lt;=$C$2,AN40+业务净增量_基准情景!AO40,0)</f>
        <v>0</v>
      </c>
      <c r="AP40" s="92">
        <f>IF(AP$3&lt;=$C$2,AO40+业务净增量_基准情景!AP40,0)</f>
        <v>0</v>
      </c>
    </row>
    <row r="41" spans="2:42" ht="16.5">
      <c r="B41" s="54" t="str">
        <f>存量业务到期结构!B41</f>
        <v>零售大额存单</v>
      </c>
      <c r="C41" s="92">
        <f>存量业务到期结构!E41+业务净增量_基准情景!C41</f>
        <v>860.09772767929996</v>
      </c>
      <c r="D41" s="92">
        <f>IF(D$3&lt;=$C$2,C41+业务净增量_基准情景!D41,0)</f>
        <v>870.09772767929996</v>
      </c>
      <c r="E41" s="92">
        <f>IF(E$3&lt;=$C$2,D41+业务净增量_基准情景!E41,0)</f>
        <v>880.09772767929996</v>
      </c>
      <c r="F41" s="92">
        <f>IF(F$3&lt;=$C$2,E41+业务净增量_基准情景!F41,0)</f>
        <v>890.09772767929996</v>
      </c>
      <c r="G41" s="92">
        <f>IF(G$3&lt;=$C$2,F41+业务净增量_基准情景!G41,0)</f>
        <v>900.09772767929996</v>
      </c>
      <c r="H41" s="92">
        <f>IF(H$3&lt;=$C$2,G41+业务净增量_基准情景!H41,0)</f>
        <v>910.09772767929996</v>
      </c>
      <c r="I41" s="92">
        <f>IF(I$3&lt;=$C$2,H41+业务净增量_基准情景!I41,0)</f>
        <v>920.09772767929996</v>
      </c>
      <c r="J41" s="92">
        <f>IF(J$3&lt;=$C$2,I41+业务净增量_基准情景!J41,0)</f>
        <v>930.09772767929996</v>
      </c>
      <c r="K41" s="92">
        <f>IF(K$3&lt;=$C$2,J41+业务净增量_基准情景!K41,0)</f>
        <v>940.09772767929996</v>
      </c>
      <c r="L41" s="92">
        <f>IF(L$3&lt;=$C$2,K41+业务净增量_基准情景!L41,0)</f>
        <v>950.09772767929996</v>
      </c>
      <c r="M41" s="92">
        <f>IF(M$3&lt;=$C$2,L41+业务净增量_基准情景!M41,0)</f>
        <v>960.09772767929996</v>
      </c>
      <c r="N41" s="92">
        <f>IF(N$3&lt;=$C$2,M41+业务净增量_基准情景!N41,0)</f>
        <v>970.09772767929996</v>
      </c>
      <c r="O41" s="92">
        <f>IF(O$3&lt;=$C$2,N41+业务净增量_基准情景!O41,0)</f>
        <v>980.09772767929996</v>
      </c>
      <c r="P41" s="92">
        <f>IF(P$3&lt;=$C$2,O41+业务净增量_基准情景!P41,0)</f>
        <v>0</v>
      </c>
      <c r="Q41" s="92">
        <f>IF(Q$3&lt;=$C$2,P41+业务净增量_基准情景!Q41,0)</f>
        <v>0</v>
      </c>
      <c r="R41" s="92">
        <f>IF(R$3&lt;=$C$2,Q41+业务净增量_基准情景!R41,0)</f>
        <v>0</v>
      </c>
      <c r="S41" s="92">
        <f>IF(S$3&lt;=$C$2,R41+业务净增量_基准情景!S41,0)</f>
        <v>0</v>
      </c>
      <c r="T41" s="92">
        <f>IF(T$3&lt;=$C$2,S41+业务净增量_基准情景!T41,0)</f>
        <v>0</v>
      </c>
      <c r="U41" s="92">
        <f>IF(U$3&lt;=$C$2,T41+业务净增量_基准情景!U41,0)</f>
        <v>0</v>
      </c>
      <c r="V41" s="92">
        <f>IF(V$3&lt;=$C$2,U41+业务净增量_基准情景!V41,0)</f>
        <v>0</v>
      </c>
      <c r="W41" s="92">
        <f>IF(W$3&lt;=$C$2,V41+业务净增量_基准情景!W41,0)</f>
        <v>0</v>
      </c>
      <c r="X41" s="92">
        <f>IF(X$3&lt;=$C$2,W41+业务净增量_基准情景!X41,0)</f>
        <v>0</v>
      </c>
      <c r="Y41" s="92">
        <f>IF(Y$3&lt;=$C$2,X41+业务净增量_基准情景!Y41,0)</f>
        <v>0</v>
      </c>
      <c r="Z41" s="92">
        <f>IF(Z$3&lt;=$C$2,Y41+业务净增量_基准情景!Z41,0)</f>
        <v>0</v>
      </c>
      <c r="AA41" s="92">
        <f>IF(AA$3&lt;=$C$2,Z41+业务净增量_基准情景!AA41,0)</f>
        <v>0</v>
      </c>
      <c r="AB41" s="92">
        <f>IF(AB$3&lt;=$C$2,AA41+业务净增量_基准情景!AB41,0)</f>
        <v>0</v>
      </c>
      <c r="AC41" s="92">
        <f>IF(AC$3&lt;=$C$2,AB41+业务净增量_基准情景!AC41,0)</f>
        <v>0</v>
      </c>
      <c r="AD41" s="92">
        <f>IF(AD$3&lt;=$C$2,AC41+业务净增量_基准情景!AD41,0)</f>
        <v>0</v>
      </c>
      <c r="AE41" s="92">
        <f>IF(AE$3&lt;=$C$2,AD41+业务净增量_基准情景!AE41,0)</f>
        <v>0</v>
      </c>
      <c r="AF41" s="92">
        <f>IF(AF$3&lt;=$C$2,AE41+业务净增量_基准情景!AF41,0)</f>
        <v>0</v>
      </c>
      <c r="AG41" s="92">
        <f>IF(AG$3&lt;=$C$2,AF41+业务净增量_基准情景!AG41,0)</f>
        <v>0</v>
      </c>
      <c r="AH41" s="92">
        <f>IF(AH$3&lt;=$C$2,AG41+业务净增量_基准情景!AH41,0)</f>
        <v>0</v>
      </c>
      <c r="AI41" s="92">
        <f>IF(AI$3&lt;=$C$2,AH41+业务净增量_基准情景!AI41,0)</f>
        <v>0</v>
      </c>
      <c r="AJ41" s="92">
        <f>IF(AJ$3&lt;=$C$2,AI41+业务净增量_基准情景!AJ41,0)</f>
        <v>0</v>
      </c>
      <c r="AK41" s="92">
        <f>IF(AK$3&lt;=$C$2,AJ41+业务净增量_基准情景!AK41,0)</f>
        <v>0</v>
      </c>
      <c r="AL41" s="92">
        <f>IF(AL$3&lt;=$C$2,AK41+业务净增量_基准情景!AL41,0)</f>
        <v>0</v>
      </c>
      <c r="AM41" s="92">
        <f>IF(AM$3&lt;=$C$2,AL41+业务净增量_基准情景!AM41,0)</f>
        <v>0</v>
      </c>
      <c r="AN41" s="92">
        <f>IF(AN$3&lt;=$C$2,AM41+业务净增量_基准情景!AN41,0)</f>
        <v>0</v>
      </c>
      <c r="AO41" s="92">
        <f>IF(AO$3&lt;=$C$2,AN41+业务净增量_基准情景!AO41,0)</f>
        <v>0</v>
      </c>
      <c r="AP41" s="92">
        <f>IF(AP$3&lt;=$C$2,AO41+业务净增量_基准情景!AP41,0)</f>
        <v>0</v>
      </c>
    </row>
    <row r="42" spans="2:42" ht="16.5">
      <c r="B42" s="55" t="str">
        <f>存量业务到期结构!B42</f>
        <v>零售活期存款</v>
      </c>
      <c r="C42" s="92">
        <f>存量业务到期结构!E42+业务净增量_基准情景!C42</f>
        <v>9121.8170026488206</v>
      </c>
      <c r="D42" s="92">
        <f>IF(D$3&lt;=$C$2,C42+业务净增量_基准情景!D42,0)</f>
        <v>9225.5574257462522</v>
      </c>
      <c r="E42" s="92">
        <f>IF(E$3&lt;=$C$2,D42+业务净增量_基准情景!E42,0)</f>
        <v>9282.9209270870142</v>
      </c>
      <c r="F42" s="92">
        <f>IF(F$3&lt;=$C$2,E42+业务净增量_基准情景!F42,0)</f>
        <v>9338.8069284277772</v>
      </c>
      <c r="G42" s="92">
        <f>IF(G$3&lt;=$C$2,F42+业务净增量_基准情景!G42,0)</f>
        <v>9393.2154297685393</v>
      </c>
      <c r="H42" s="92">
        <f>IF(H$3&lt;=$C$2,G42+业务净增量_基准情景!H42,0)</f>
        <v>9446.1464311093023</v>
      </c>
      <c r="I42" s="92">
        <f>IF(I$3&lt;=$C$2,H42+业务净增量_基准情景!I42,0)</f>
        <v>9497.5999324500644</v>
      </c>
      <c r="J42" s="92">
        <f>IF(J$3&lt;=$C$2,I42+业务净增量_基准情景!J42,0)</f>
        <v>9547.5759337908275</v>
      </c>
      <c r="K42" s="92">
        <f>IF(K$3&lt;=$C$2,J42+业务净增量_基准情景!K42,0)</f>
        <v>9596.0744351315898</v>
      </c>
      <c r="L42" s="92">
        <f>IF(L$3&lt;=$C$2,K42+业务净增量_基准情景!L42,0)</f>
        <v>9643.0954364723511</v>
      </c>
      <c r="M42" s="92">
        <f>IF(M$3&lt;=$C$2,L42+业务净增量_基准情景!M42,0)</f>
        <v>9688.6389378131153</v>
      </c>
      <c r="N42" s="92">
        <f>IF(N$3&lt;=$C$2,M42+业务净增量_基准情景!N42,0)</f>
        <v>9732.7049391538767</v>
      </c>
      <c r="O42" s="92">
        <f>IF(O$3&lt;=$C$2,N42+业务净增量_基准情景!O42,0)</f>
        <v>9775.2934404946391</v>
      </c>
      <c r="P42" s="92">
        <f>IF(P$3&lt;=$C$2,O42+业务净增量_基准情景!P42,0)</f>
        <v>0</v>
      </c>
      <c r="Q42" s="92">
        <f>IF(Q$3&lt;=$C$2,P42+业务净增量_基准情景!Q42,0)</f>
        <v>0</v>
      </c>
      <c r="R42" s="92">
        <f>IF(R$3&lt;=$C$2,Q42+业务净增量_基准情景!R42,0)</f>
        <v>0</v>
      </c>
      <c r="S42" s="92">
        <f>IF(S$3&lt;=$C$2,R42+业务净增量_基准情景!S42,0)</f>
        <v>0</v>
      </c>
      <c r="T42" s="92">
        <f>IF(T$3&lt;=$C$2,S42+业务净增量_基准情景!T42,0)</f>
        <v>0</v>
      </c>
      <c r="U42" s="92">
        <f>IF(U$3&lt;=$C$2,T42+业务净增量_基准情景!U42,0)</f>
        <v>0</v>
      </c>
      <c r="V42" s="92">
        <f>IF(V$3&lt;=$C$2,U42+业务净增量_基准情景!V42,0)</f>
        <v>0</v>
      </c>
      <c r="W42" s="92">
        <f>IF(W$3&lt;=$C$2,V42+业务净增量_基准情景!W42,0)</f>
        <v>0</v>
      </c>
      <c r="X42" s="92">
        <f>IF(X$3&lt;=$C$2,W42+业务净增量_基准情景!X42,0)</f>
        <v>0</v>
      </c>
      <c r="Y42" s="92">
        <f>IF(Y$3&lt;=$C$2,X42+业务净增量_基准情景!Y42,0)</f>
        <v>0</v>
      </c>
      <c r="Z42" s="92">
        <f>IF(Z$3&lt;=$C$2,Y42+业务净增量_基准情景!Z42,0)</f>
        <v>0</v>
      </c>
      <c r="AA42" s="92">
        <f>IF(AA$3&lt;=$C$2,Z42+业务净增量_基准情景!AA42,0)</f>
        <v>0</v>
      </c>
      <c r="AB42" s="92">
        <f>IF(AB$3&lt;=$C$2,AA42+业务净增量_基准情景!AB42,0)</f>
        <v>0</v>
      </c>
      <c r="AC42" s="92">
        <f>IF(AC$3&lt;=$C$2,AB42+业务净增量_基准情景!AC42,0)</f>
        <v>0</v>
      </c>
      <c r="AD42" s="92">
        <f>IF(AD$3&lt;=$C$2,AC42+业务净增量_基准情景!AD42,0)</f>
        <v>0</v>
      </c>
      <c r="AE42" s="92">
        <f>IF(AE$3&lt;=$C$2,AD42+业务净增量_基准情景!AE42,0)</f>
        <v>0</v>
      </c>
      <c r="AF42" s="92">
        <f>IF(AF$3&lt;=$C$2,AE42+业务净增量_基准情景!AF42,0)</f>
        <v>0</v>
      </c>
      <c r="AG42" s="92">
        <f>IF(AG$3&lt;=$C$2,AF42+业务净增量_基准情景!AG42,0)</f>
        <v>0</v>
      </c>
      <c r="AH42" s="92">
        <f>IF(AH$3&lt;=$C$2,AG42+业务净增量_基准情景!AH42,0)</f>
        <v>0</v>
      </c>
      <c r="AI42" s="92">
        <f>IF(AI$3&lt;=$C$2,AH42+业务净增量_基准情景!AI42,0)</f>
        <v>0</v>
      </c>
      <c r="AJ42" s="92">
        <f>IF(AJ$3&lt;=$C$2,AI42+业务净增量_基准情景!AJ42,0)</f>
        <v>0</v>
      </c>
      <c r="AK42" s="92">
        <f>IF(AK$3&lt;=$C$2,AJ42+业务净增量_基准情景!AK42,0)</f>
        <v>0</v>
      </c>
      <c r="AL42" s="92">
        <f>IF(AL$3&lt;=$C$2,AK42+业务净增量_基准情景!AL42,0)</f>
        <v>0</v>
      </c>
      <c r="AM42" s="92">
        <f>IF(AM$3&lt;=$C$2,AL42+业务净增量_基准情景!AM42,0)</f>
        <v>0</v>
      </c>
      <c r="AN42" s="92">
        <f>IF(AN$3&lt;=$C$2,AM42+业务净增量_基准情景!AN42,0)</f>
        <v>0</v>
      </c>
      <c r="AO42" s="92">
        <f>IF(AO$3&lt;=$C$2,AN42+业务净增量_基准情景!AO42,0)</f>
        <v>0</v>
      </c>
      <c r="AP42" s="92">
        <f>IF(AP$3&lt;=$C$2,AO42+业务净增量_基准情景!AP42,0)</f>
        <v>0</v>
      </c>
    </row>
    <row r="43" spans="2:42" ht="16.5">
      <c r="B43" s="55" t="str">
        <f>存量业务到期结构!B43</f>
        <v>零售通知存款</v>
      </c>
      <c r="C43" s="92">
        <f>存量业务到期结构!E43+业务净增量_基准情景!C43</f>
        <v>37.580005177458567</v>
      </c>
      <c r="D43" s="92">
        <f>IF(D$3&lt;=$C$2,C43+业务净增量_基准情景!D43,0)</f>
        <v>38.19264888178099</v>
      </c>
      <c r="E43" s="92">
        <f>IF(E$3&lt;=$C$2,D43+业务净增量_基准情景!E43,0)</f>
        <v>39.275494396803815</v>
      </c>
      <c r="F43" s="92">
        <f>IF(F$3&lt;=$C$2,E43+业务净增量_基准情景!F43,0)</f>
        <v>40.373319844711233</v>
      </c>
      <c r="G43" s="92">
        <f>IF(G$3&lt;=$C$2,F43+业务净增量_基准情景!G43,0)</f>
        <v>41.48612522550328</v>
      </c>
      <c r="H43" s="92">
        <f>IF(H$3&lt;=$C$2,G43+业务净增量_基准情景!H43,0)</f>
        <v>42.613910539179926</v>
      </c>
      <c r="I43" s="92">
        <f>IF(I$3&lt;=$C$2,H43+业务净增量_基准情景!I43,0)</f>
        <v>43.756675785741194</v>
      </c>
      <c r="J43" s="92">
        <f>IF(J$3&lt;=$C$2,I43+业务净增量_基准情景!J43,0)</f>
        <v>44.91442096518707</v>
      </c>
      <c r="K43" s="92">
        <f>IF(K$3&lt;=$C$2,J43+业务净增量_基准情景!K43,0)</f>
        <v>46.087146077517559</v>
      </c>
      <c r="L43" s="92">
        <f>IF(L$3&lt;=$C$2,K43+业务净增量_基准情景!L43,0)</f>
        <v>47.274851122732677</v>
      </c>
      <c r="M43" s="92">
        <f>IF(M$3&lt;=$C$2,L43+业务净增量_基准情景!M43,0)</f>
        <v>48.477536100832374</v>
      </c>
      <c r="N43" s="92">
        <f>IF(N$3&lt;=$C$2,M43+业务净增量_基准情景!N43,0)</f>
        <v>49.695201011816714</v>
      </c>
      <c r="O43" s="92">
        <f>IF(O$3&lt;=$C$2,N43+业务净增量_基准情景!O43,0)</f>
        <v>50.927845855685653</v>
      </c>
      <c r="P43" s="92">
        <f>IF(P$3&lt;=$C$2,O43+业务净增量_基准情景!P43,0)</f>
        <v>0</v>
      </c>
      <c r="Q43" s="92">
        <f>IF(Q$3&lt;=$C$2,P43+业务净增量_基准情景!Q43,0)</f>
        <v>0</v>
      </c>
      <c r="R43" s="92">
        <f>IF(R$3&lt;=$C$2,Q43+业务净增量_基准情景!R43,0)</f>
        <v>0</v>
      </c>
      <c r="S43" s="92">
        <f>IF(S$3&lt;=$C$2,R43+业务净增量_基准情景!S43,0)</f>
        <v>0</v>
      </c>
      <c r="T43" s="92">
        <f>IF(T$3&lt;=$C$2,S43+业务净增量_基准情景!T43,0)</f>
        <v>0</v>
      </c>
      <c r="U43" s="92">
        <f>IF(U$3&lt;=$C$2,T43+业务净增量_基准情景!U43,0)</f>
        <v>0</v>
      </c>
      <c r="V43" s="92">
        <f>IF(V$3&lt;=$C$2,U43+业务净增量_基准情景!V43,0)</f>
        <v>0</v>
      </c>
      <c r="W43" s="92">
        <f>IF(W$3&lt;=$C$2,V43+业务净增量_基准情景!W43,0)</f>
        <v>0</v>
      </c>
      <c r="X43" s="92">
        <f>IF(X$3&lt;=$C$2,W43+业务净增量_基准情景!X43,0)</f>
        <v>0</v>
      </c>
      <c r="Y43" s="92">
        <f>IF(Y$3&lt;=$C$2,X43+业务净增量_基准情景!Y43,0)</f>
        <v>0</v>
      </c>
      <c r="Z43" s="92">
        <f>IF(Z$3&lt;=$C$2,Y43+业务净增量_基准情景!Z43,0)</f>
        <v>0</v>
      </c>
      <c r="AA43" s="92">
        <f>IF(AA$3&lt;=$C$2,Z43+业务净增量_基准情景!AA43,0)</f>
        <v>0</v>
      </c>
      <c r="AB43" s="92">
        <f>IF(AB$3&lt;=$C$2,AA43+业务净增量_基准情景!AB43,0)</f>
        <v>0</v>
      </c>
      <c r="AC43" s="92">
        <f>IF(AC$3&lt;=$C$2,AB43+业务净增量_基准情景!AC43,0)</f>
        <v>0</v>
      </c>
      <c r="AD43" s="92">
        <f>IF(AD$3&lt;=$C$2,AC43+业务净增量_基准情景!AD43,0)</f>
        <v>0</v>
      </c>
      <c r="AE43" s="92">
        <f>IF(AE$3&lt;=$C$2,AD43+业务净增量_基准情景!AE43,0)</f>
        <v>0</v>
      </c>
      <c r="AF43" s="92">
        <f>IF(AF$3&lt;=$C$2,AE43+业务净增量_基准情景!AF43,0)</f>
        <v>0</v>
      </c>
      <c r="AG43" s="92">
        <f>IF(AG$3&lt;=$C$2,AF43+业务净增量_基准情景!AG43,0)</f>
        <v>0</v>
      </c>
      <c r="AH43" s="92">
        <f>IF(AH$3&lt;=$C$2,AG43+业务净增量_基准情景!AH43,0)</f>
        <v>0</v>
      </c>
      <c r="AI43" s="92">
        <f>IF(AI$3&lt;=$C$2,AH43+业务净增量_基准情景!AI43,0)</f>
        <v>0</v>
      </c>
      <c r="AJ43" s="92">
        <f>IF(AJ$3&lt;=$C$2,AI43+业务净增量_基准情景!AJ43,0)</f>
        <v>0</v>
      </c>
      <c r="AK43" s="92">
        <f>IF(AK$3&lt;=$C$2,AJ43+业务净增量_基准情景!AK43,0)</f>
        <v>0</v>
      </c>
      <c r="AL43" s="92">
        <f>IF(AL$3&lt;=$C$2,AK43+业务净增量_基准情景!AL43,0)</f>
        <v>0</v>
      </c>
      <c r="AM43" s="92">
        <f>IF(AM$3&lt;=$C$2,AL43+业务净增量_基准情景!AM43,0)</f>
        <v>0</v>
      </c>
      <c r="AN43" s="92">
        <f>IF(AN$3&lt;=$C$2,AM43+业务净增量_基准情景!AN43,0)</f>
        <v>0</v>
      </c>
      <c r="AO43" s="92">
        <f>IF(AO$3&lt;=$C$2,AN43+业务净增量_基准情景!AO43,0)</f>
        <v>0</v>
      </c>
      <c r="AP43" s="92">
        <f>IF(AP$3&lt;=$C$2,AO43+业务净增量_基准情景!AP43,0)</f>
        <v>0</v>
      </c>
    </row>
    <row r="44" spans="2:42" ht="15">
      <c r="B44" s="15" t="str">
        <f>存量业务到期结构!B44</f>
        <v>同业和其他金融机构存放款项</v>
      </c>
      <c r="C44" s="75">
        <f>存量业务到期结构!E44+业务净增量_基准情景!C44</f>
        <v>4605.2361640926001</v>
      </c>
      <c r="D44" s="75">
        <f>IF(D$3&lt;=$C$2,C44+业务净增量_基准情景!D44,0)</f>
        <v>4755.2361640926001</v>
      </c>
      <c r="E44" s="75">
        <f>IF(E$3&lt;=$C$2,D44+业务净增量_基准情景!E44,0)</f>
        <v>4755.2361640926001</v>
      </c>
      <c r="F44" s="75">
        <f>IF(F$3&lt;=$C$2,E44+业务净增量_基准情景!F44,0)</f>
        <v>4755.2361640926001</v>
      </c>
      <c r="G44" s="75">
        <f>IF(G$3&lt;=$C$2,F44+业务净增量_基准情景!G44,0)</f>
        <v>4755.2361640926001</v>
      </c>
      <c r="H44" s="75">
        <f>IF(H$3&lt;=$C$2,G44+业务净增量_基准情景!H44,0)</f>
        <v>4755.2361640926001</v>
      </c>
      <c r="I44" s="75">
        <f>IF(I$3&lt;=$C$2,H44+业务净增量_基准情景!I44,0)</f>
        <v>4755.2361640926001</v>
      </c>
      <c r="J44" s="75">
        <f>IF(J$3&lt;=$C$2,I44+业务净增量_基准情景!J44,0)</f>
        <v>4755.2361640926001</v>
      </c>
      <c r="K44" s="75">
        <f>IF(K$3&lt;=$C$2,J44+业务净增量_基准情景!K44,0)</f>
        <v>4755.2361640926001</v>
      </c>
      <c r="L44" s="75">
        <f>IF(L$3&lt;=$C$2,K44+业务净增量_基准情景!L44,0)</f>
        <v>4755.2361640926001</v>
      </c>
      <c r="M44" s="75">
        <f>IF(M$3&lt;=$C$2,L44+业务净增量_基准情景!M44,0)</f>
        <v>4755.2361640926001</v>
      </c>
      <c r="N44" s="75">
        <f>IF(N$3&lt;=$C$2,M44+业务净增量_基准情景!N44,0)</f>
        <v>4755.2361640926001</v>
      </c>
      <c r="O44" s="75">
        <f>IF(O$3&lt;=$C$2,N44+业务净增量_基准情景!O44,0)</f>
        <v>4625.2361640926001</v>
      </c>
      <c r="P44" s="75">
        <f>IF(P$3&lt;=$C$2,O44+业务净增量_基准情景!P44,0)</f>
        <v>0</v>
      </c>
      <c r="Q44" s="75">
        <f>IF(Q$3&lt;=$C$2,P44+业务净增量_基准情景!Q44,0)</f>
        <v>0</v>
      </c>
      <c r="R44" s="75">
        <f>IF(R$3&lt;=$C$2,Q44+业务净增量_基准情景!R44,0)</f>
        <v>0</v>
      </c>
      <c r="S44" s="75">
        <f>IF(S$3&lt;=$C$2,R44+业务净增量_基准情景!S44,0)</f>
        <v>0</v>
      </c>
      <c r="T44" s="75">
        <f>IF(T$3&lt;=$C$2,S44+业务净增量_基准情景!T44,0)</f>
        <v>0</v>
      </c>
      <c r="U44" s="75">
        <f>IF(U$3&lt;=$C$2,T44+业务净增量_基准情景!U44,0)</f>
        <v>0</v>
      </c>
      <c r="V44" s="75">
        <f>IF(V$3&lt;=$C$2,U44+业务净增量_基准情景!V44,0)</f>
        <v>0</v>
      </c>
      <c r="W44" s="75">
        <f>IF(W$3&lt;=$C$2,V44+业务净增量_基准情景!W44,0)</f>
        <v>0</v>
      </c>
      <c r="X44" s="75">
        <f>IF(X$3&lt;=$C$2,W44+业务净增量_基准情景!X44,0)</f>
        <v>0</v>
      </c>
      <c r="Y44" s="75">
        <f>IF(Y$3&lt;=$C$2,X44+业务净增量_基准情景!Y44,0)</f>
        <v>0</v>
      </c>
      <c r="Z44" s="75">
        <f>IF(Z$3&lt;=$C$2,Y44+业务净增量_基准情景!Z44,0)</f>
        <v>0</v>
      </c>
      <c r="AA44" s="75">
        <f>IF(AA$3&lt;=$C$2,Z44+业务净增量_基准情景!AA44,0)</f>
        <v>0</v>
      </c>
      <c r="AB44" s="75">
        <f>IF(AB$3&lt;=$C$2,AA44+业务净增量_基准情景!AB44,0)</f>
        <v>0</v>
      </c>
      <c r="AC44" s="75">
        <f>IF(AC$3&lt;=$C$2,AB44+业务净增量_基准情景!AC44,0)</f>
        <v>0</v>
      </c>
      <c r="AD44" s="75">
        <f>IF(AD$3&lt;=$C$2,AC44+业务净增量_基准情景!AD44,0)</f>
        <v>0</v>
      </c>
      <c r="AE44" s="75">
        <f>IF(AE$3&lt;=$C$2,AD44+业务净增量_基准情景!AE44,0)</f>
        <v>0</v>
      </c>
      <c r="AF44" s="75">
        <f>IF(AF$3&lt;=$C$2,AE44+业务净增量_基准情景!AF44,0)</f>
        <v>0</v>
      </c>
      <c r="AG44" s="75">
        <f>IF(AG$3&lt;=$C$2,AF44+业务净增量_基准情景!AG44,0)</f>
        <v>0</v>
      </c>
      <c r="AH44" s="75">
        <f>IF(AH$3&lt;=$C$2,AG44+业务净增量_基准情景!AH44,0)</f>
        <v>0</v>
      </c>
      <c r="AI44" s="75">
        <f>IF(AI$3&lt;=$C$2,AH44+业务净增量_基准情景!AI44,0)</f>
        <v>0</v>
      </c>
      <c r="AJ44" s="75">
        <f>IF(AJ$3&lt;=$C$2,AI44+业务净增量_基准情景!AJ44,0)</f>
        <v>0</v>
      </c>
      <c r="AK44" s="75">
        <f>IF(AK$3&lt;=$C$2,AJ44+业务净增量_基准情景!AK44,0)</f>
        <v>0</v>
      </c>
      <c r="AL44" s="75">
        <f>IF(AL$3&lt;=$C$2,AK44+业务净增量_基准情景!AL44,0)</f>
        <v>0</v>
      </c>
      <c r="AM44" s="75">
        <f>IF(AM$3&lt;=$C$2,AL44+业务净增量_基准情景!AM44,0)</f>
        <v>0</v>
      </c>
      <c r="AN44" s="75">
        <f>IF(AN$3&lt;=$C$2,AM44+业务净增量_基准情景!AN44,0)</f>
        <v>0</v>
      </c>
      <c r="AO44" s="75">
        <f>IF(AO$3&lt;=$C$2,AN44+业务净增量_基准情景!AO44,0)</f>
        <v>0</v>
      </c>
      <c r="AP44" s="75">
        <f>IF(AP$3&lt;=$C$2,AO44+业务净增量_基准情景!AP44,0)</f>
        <v>0</v>
      </c>
    </row>
    <row r="45" spans="2:42" ht="16.5">
      <c r="B45" s="55" t="str">
        <f>存量业务到期结构!B45</f>
        <v>同业存放活期</v>
      </c>
      <c r="C45" s="92">
        <f>存量业务到期结构!E45+业务净增量_基准情景!C45</f>
        <v>3277.9935978229005</v>
      </c>
      <c r="D45" s="92">
        <f>IF(D$3&lt;=$C$2,C45+业务净增量_基准情景!D45,0)</f>
        <v>3427.9935978229005</v>
      </c>
      <c r="E45" s="92">
        <f>IF(E$3&lt;=$C$2,D45+业务净增量_基准情景!E45,0)</f>
        <v>3427.9935978229005</v>
      </c>
      <c r="F45" s="92">
        <f>IF(F$3&lt;=$C$2,E45+业务净增量_基准情景!F45,0)</f>
        <v>3427.9935978229005</v>
      </c>
      <c r="G45" s="92">
        <f>IF(G$3&lt;=$C$2,F45+业务净增量_基准情景!G45,0)</f>
        <v>3427.9935978229005</v>
      </c>
      <c r="H45" s="92">
        <f>IF(H$3&lt;=$C$2,G45+业务净增量_基准情景!H45,0)</f>
        <v>3427.9935978229005</v>
      </c>
      <c r="I45" s="92">
        <f>IF(I$3&lt;=$C$2,H45+业务净增量_基准情景!I45,0)</f>
        <v>3427.9935978229005</v>
      </c>
      <c r="J45" s="92">
        <f>IF(J$3&lt;=$C$2,I45+业务净增量_基准情景!J45,0)</f>
        <v>3427.9935978229005</v>
      </c>
      <c r="K45" s="92">
        <f>IF(K$3&lt;=$C$2,J45+业务净增量_基准情景!K45,0)</f>
        <v>3427.9935978229005</v>
      </c>
      <c r="L45" s="92">
        <f>IF(L$3&lt;=$C$2,K45+业务净增量_基准情景!L45,0)</f>
        <v>3427.9935978229005</v>
      </c>
      <c r="M45" s="92">
        <f>IF(M$3&lt;=$C$2,L45+业务净增量_基准情景!M45,0)</f>
        <v>3427.9935978229005</v>
      </c>
      <c r="N45" s="92">
        <f>IF(N$3&lt;=$C$2,M45+业务净增量_基准情景!N45,0)</f>
        <v>3427.9935978229005</v>
      </c>
      <c r="O45" s="92">
        <f>IF(O$3&lt;=$C$2,N45+业务净增量_基准情景!O45,0)</f>
        <v>3297.9935978229005</v>
      </c>
      <c r="P45" s="92">
        <f>IF(P$3&lt;=$C$2,O45+业务净增量_基准情景!P45,0)</f>
        <v>0</v>
      </c>
      <c r="Q45" s="92">
        <f>IF(Q$3&lt;=$C$2,P45+业务净增量_基准情景!Q45,0)</f>
        <v>0</v>
      </c>
      <c r="R45" s="92">
        <f>IF(R$3&lt;=$C$2,Q45+业务净增量_基准情景!R45,0)</f>
        <v>0</v>
      </c>
      <c r="S45" s="92">
        <f>IF(S$3&lt;=$C$2,R45+业务净增量_基准情景!S45,0)</f>
        <v>0</v>
      </c>
      <c r="T45" s="92">
        <f>IF(T$3&lt;=$C$2,S45+业务净增量_基准情景!T45,0)</f>
        <v>0</v>
      </c>
      <c r="U45" s="92">
        <f>IF(U$3&lt;=$C$2,T45+业务净增量_基准情景!U45,0)</f>
        <v>0</v>
      </c>
      <c r="V45" s="92">
        <f>IF(V$3&lt;=$C$2,U45+业务净增量_基准情景!V45,0)</f>
        <v>0</v>
      </c>
      <c r="W45" s="92">
        <f>IF(W$3&lt;=$C$2,V45+业务净增量_基准情景!W45,0)</f>
        <v>0</v>
      </c>
      <c r="X45" s="92">
        <f>IF(X$3&lt;=$C$2,W45+业务净增量_基准情景!X45,0)</f>
        <v>0</v>
      </c>
      <c r="Y45" s="92">
        <f>IF(Y$3&lt;=$C$2,X45+业务净增量_基准情景!Y45,0)</f>
        <v>0</v>
      </c>
      <c r="Z45" s="92">
        <f>IF(Z$3&lt;=$C$2,Y45+业务净增量_基准情景!Z45,0)</f>
        <v>0</v>
      </c>
      <c r="AA45" s="92">
        <f>IF(AA$3&lt;=$C$2,Z45+业务净增量_基准情景!AA45,0)</f>
        <v>0</v>
      </c>
      <c r="AB45" s="92">
        <f>IF(AB$3&lt;=$C$2,AA45+业务净增量_基准情景!AB45,0)</f>
        <v>0</v>
      </c>
      <c r="AC45" s="92">
        <f>IF(AC$3&lt;=$C$2,AB45+业务净增量_基准情景!AC45,0)</f>
        <v>0</v>
      </c>
      <c r="AD45" s="92">
        <f>IF(AD$3&lt;=$C$2,AC45+业务净增量_基准情景!AD45,0)</f>
        <v>0</v>
      </c>
      <c r="AE45" s="92">
        <f>IF(AE$3&lt;=$C$2,AD45+业务净增量_基准情景!AE45,0)</f>
        <v>0</v>
      </c>
      <c r="AF45" s="92">
        <f>IF(AF$3&lt;=$C$2,AE45+业务净增量_基准情景!AF45,0)</f>
        <v>0</v>
      </c>
      <c r="AG45" s="92">
        <f>IF(AG$3&lt;=$C$2,AF45+业务净增量_基准情景!AG45,0)</f>
        <v>0</v>
      </c>
      <c r="AH45" s="92">
        <f>IF(AH$3&lt;=$C$2,AG45+业务净增量_基准情景!AH45,0)</f>
        <v>0</v>
      </c>
      <c r="AI45" s="92">
        <f>IF(AI$3&lt;=$C$2,AH45+业务净增量_基准情景!AI45,0)</f>
        <v>0</v>
      </c>
      <c r="AJ45" s="92">
        <f>IF(AJ$3&lt;=$C$2,AI45+业务净增量_基准情景!AJ45,0)</f>
        <v>0</v>
      </c>
      <c r="AK45" s="92">
        <f>IF(AK$3&lt;=$C$2,AJ45+业务净增量_基准情景!AK45,0)</f>
        <v>0</v>
      </c>
      <c r="AL45" s="92">
        <f>IF(AL$3&lt;=$C$2,AK45+业务净增量_基准情景!AL45,0)</f>
        <v>0</v>
      </c>
      <c r="AM45" s="92">
        <f>IF(AM$3&lt;=$C$2,AL45+业务净增量_基准情景!AM45,0)</f>
        <v>0</v>
      </c>
      <c r="AN45" s="92">
        <f>IF(AN$3&lt;=$C$2,AM45+业务净增量_基准情景!AN45,0)</f>
        <v>0</v>
      </c>
      <c r="AO45" s="92">
        <f>IF(AO$3&lt;=$C$2,AN45+业务净增量_基准情景!AO45,0)</f>
        <v>0</v>
      </c>
      <c r="AP45" s="92">
        <f>IF(AP$3&lt;=$C$2,AO45+业务净增量_基准情景!AP45,0)</f>
        <v>0</v>
      </c>
    </row>
    <row r="46" spans="2:42" ht="16.5">
      <c r="B46" s="54" t="str">
        <f>存量业务到期结构!B46</f>
        <v>同业存放定期</v>
      </c>
      <c r="C46" s="92">
        <f>存量业务到期结构!E46+业务净增量_基准情景!C46</f>
        <v>1327.2425662696996</v>
      </c>
      <c r="D46" s="92">
        <f>IF(D$3&lt;=$C$2,C46+业务净增量_基准情景!D46,0)</f>
        <v>1327.2425662696996</v>
      </c>
      <c r="E46" s="92">
        <f>IF(E$3&lt;=$C$2,D46+业务净增量_基准情景!E46,0)</f>
        <v>1327.2425662696996</v>
      </c>
      <c r="F46" s="92">
        <f>IF(F$3&lt;=$C$2,E46+业务净增量_基准情景!F46,0)</f>
        <v>1327.2425662696996</v>
      </c>
      <c r="G46" s="92">
        <f>IF(G$3&lt;=$C$2,F46+业务净增量_基准情景!G46,0)</f>
        <v>1327.2425662696996</v>
      </c>
      <c r="H46" s="92">
        <f>IF(H$3&lt;=$C$2,G46+业务净增量_基准情景!H46,0)</f>
        <v>1327.2425662696996</v>
      </c>
      <c r="I46" s="92">
        <f>IF(I$3&lt;=$C$2,H46+业务净增量_基准情景!I46,0)</f>
        <v>1327.2425662696996</v>
      </c>
      <c r="J46" s="92">
        <f>IF(J$3&lt;=$C$2,I46+业务净增量_基准情景!J46,0)</f>
        <v>1327.2425662696996</v>
      </c>
      <c r="K46" s="92">
        <f>IF(K$3&lt;=$C$2,J46+业务净增量_基准情景!K46,0)</f>
        <v>1327.2425662696996</v>
      </c>
      <c r="L46" s="92">
        <f>IF(L$3&lt;=$C$2,K46+业务净增量_基准情景!L46,0)</f>
        <v>1327.2425662696996</v>
      </c>
      <c r="M46" s="92">
        <f>IF(M$3&lt;=$C$2,L46+业务净增量_基准情景!M46,0)</f>
        <v>1327.2425662696996</v>
      </c>
      <c r="N46" s="92">
        <f>IF(N$3&lt;=$C$2,M46+业务净增量_基准情景!N46,0)</f>
        <v>1327.2425662696996</v>
      </c>
      <c r="O46" s="92">
        <f>IF(O$3&lt;=$C$2,N46+业务净增量_基准情景!O46,0)</f>
        <v>1327.2425662696996</v>
      </c>
      <c r="P46" s="92">
        <f>IF(P$3&lt;=$C$2,O46+业务净增量_基准情景!P46,0)</f>
        <v>0</v>
      </c>
      <c r="Q46" s="92">
        <f>IF(Q$3&lt;=$C$2,P46+业务净增量_基准情景!Q46,0)</f>
        <v>0</v>
      </c>
      <c r="R46" s="92">
        <f>IF(R$3&lt;=$C$2,Q46+业务净增量_基准情景!R46,0)</f>
        <v>0</v>
      </c>
      <c r="S46" s="92">
        <f>IF(S$3&lt;=$C$2,R46+业务净增量_基准情景!S46,0)</f>
        <v>0</v>
      </c>
      <c r="T46" s="92">
        <f>IF(T$3&lt;=$C$2,S46+业务净增量_基准情景!T46,0)</f>
        <v>0</v>
      </c>
      <c r="U46" s="92">
        <f>IF(U$3&lt;=$C$2,T46+业务净增量_基准情景!U46,0)</f>
        <v>0</v>
      </c>
      <c r="V46" s="92">
        <f>IF(V$3&lt;=$C$2,U46+业务净增量_基准情景!V46,0)</f>
        <v>0</v>
      </c>
      <c r="W46" s="92">
        <f>IF(W$3&lt;=$C$2,V46+业务净增量_基准情景!W46,0)</f>
        <v>0</v>
      </c>
      <c r="X46" s="92">
        <f>IF(X$3&lt;=$C$2,W46+业务净增量_基准情景!X46,0)</f>
        <v>0</v>
      </c>
      <c r="Y46" s="92">
        <f>IF(Y$3&lt;=$C$2,X46+业务净增量_基准情景!Y46,0)</f>
        <v>0</v>
      </c>
      <c r="Z46" s="92">
        <f>IF(Z$3&lt;=$C$2,Y46+业务净增量_基准情景!Z46,0)</f>
        <v>0</v>
      </c>
      <c r="AA46" s="92">
        <f>IF(AA$3&lt;=$C$2,Z46+业务净增量_基准情景!AA46,0)</f>
        <v>0</v>
      </c>
      <c r="AB46" s="92">
        <f>IF(AB$3&lt;=$C$2,AA46+业务净增量_基准情景!AB46,0)</f>
        <v>0</v>
      </c>
      <c r="AC46" s="92">
        <f>IF(AC$3&lt;=$C$2,AB46+业务净增量_基准情景!AC46,0)</f>
        <v>0</v>
      </c>
      <c r="AD46" s="92">
        <f>IF(AD$3&lt;=$C$2,AC46+业务净增量_基准情景!AD46,0)</f>
        <v>0</v>
      </c>
      <c r="AE46" s="92">
        <f>IF(AE$3&lt;=$C$2,AD46+业务净增量_基准情景!AE46,0)</f>
        <v>0</v>
      </c>
      <c r="AF46" s="92">
        <f>IF(AF$3&lt;=$C$2,AE46+业务净增量_基准情景!AF46,0)</f>
        <v>0</v>
      </c>
      <c r="AG46" s="92">
        <f>IF(AG$3&lt;=$C$2,AF46+业务净增量_基准情景!AG46,0)</f>
        <v>0</v>
      </c>
      <c r="AH46" s="92">
        <f>IF(AH$3&lt;=$C$2,AG46+业务净增量_基准情景!AH46,0)</f>
        <v>0</v>
      </c>
      <c r="AI46" s="92">
        <f>IF(AI$3&lt;=$C$2,AH46+业务净增量_基准情景!AI46,0)</f>
        <v>0</v>
      </c>
      <c r="AJ46" s="92">
        <f>IF(AJ$3&lt;=$C$2,AI46+业务净增量_基准情景!AJ46,0)</f>
        <v>0</v>
      </c>
      <c r="AK46" s="92">
        <f>IF(AK$3&lt;=$C$2,AJ46+业务净增量_基准情景!AK46,0)</f>
        <v>0</v>
      </c>
      <c r="AL46" s="92">
        <f>IF(AL$3&lt;=$C$2,AK46+业务净增量_基准情景!AL46,0)</f>
        <v>0</v>
      </c>
      <c r="AM46" s="92">
        <f>IF(AM$3&lt;=$C$2,AL46+业务净增量_基准情景!AM46,0)</f>
        <v>0</v>
      </c>
      <c r="AN46" s="92">
        <f>IF(AN$3&lt;=$C$2,AM46+业务净增量_基准情景!AN46,0)</f>
        <v>0</v>
      </c>
      <c r="AO46" s="92">
        <f>IF(AO$3&lt;=$C$2,AN46+业务净增量_基准情景!AO46,0)</f>
        <v>0</v>
      </c>
      <c r="AP46" s="92">
        <f>IF(AP$3&lt;=$C$2,AO46+业务净增量_基准情景!AP46,0)</f>
        <v>0</v>
      </c>
    </row>
    <row r="47" spans="2:42" ht="15">
      <c r="B47" s="140" t="str">
        <f>存量业务到期结构!B47</f>
        <v>拆入资金</v>
      </c>
      <c r="C47" s="92">
        <f>存量业务到期结构!E47+业务净增量_基准情景!C47</f>
        <v>849.42014268360003</v>
      </c>
      <c r="D47" s="92">
        <f>IF(D$3&lt;=$C$2,C47+业务净增量_基准情景!D47,0)</f>
        <v>769.42014268360003</v>
      </c>
      <c r="E47" s="92">
        <f>IF(E$3&lt;=$C$2,D47+业务净增量_基准情景!E47,0)</f>
        <v>769.42014268360003</v>
      </c>
      <c r="F47" s="92">
        <f>IF(F$3&lt;=$C$2,E47+业务净增量_基准情景!F47,0)</f>
        <v>769.42014268360003</v>
      </c>
      <c r="G47" s="92">
        <f>IF(G$3&lt;=$C$2,F47+业务净增量_基准情景!G47,0)</f>
        <v>769.42014268360003</v>
      </c>
      <c r="H47" s="92">
        <f>IF(H$3&lt;=$C$2,G47+业务净增量_基准情景!H47,0)</f>
        <v>769.42014268360003</v>
      </c>
      <c r="I47" s="92">
        <f>IF(I$3&lt;=$C$2,H47+业务净增量_基准情景!I47,0)</f>
        <v>769.42014268360003</v>
      </c>
      <c r="J47" s="92">
        <f>IF(J$3&lt;=$C$2,I47+业务净增量_基准情景!J47,0)</f>
        <v>769.42014268360003</v>
      </c>
      <c r="K47" s="92">
        <f>IF(K$3&lt;=$C$2,J47+业务净增量_基准情景!K47,0)</f>
        <v>769.42014268360003</v>
      </c>
      <c r="L47" s="92">
        <f>IF(L$3&lt;=$C$2,K47+业务净增量_基准情景!L47,0)</f>
        <v>769.42014268360003</v>
      </c>
      <c r="M47" s="92">
        <f>IF(M$3&lt;=$C$2,L47+业务净增量_基准情景!M47,0)</f>
        <v>769.42014268360003</v>
      </c>
      <c r="N47" s="92">
        <f>IF(N$3&lt;=$C$2,M47+业务净增量_基准情景!N47,0)</f>
        <v>769.42014268360003</v>
      </c>
      <c r="O47" s="92">
        <f>IF(O$3&lt;=$C$2,N47+业务净增量_基准情景!O47,0)</f>
        <v>769.42014268360003</v>
      </c>
      <c r="P47" s="92">
        <f>IF(P$3&lt;=$C$2,O47+业务净增量_基准情景!P47,0)</f>
        <v>0</v>
      </c>
      <c r="Q47" s="92">
        <f>IF(Q$3&lt;=$C$2,P47+业务净增量_基准情景!Q47,0)</f>
        <v>0</v>
      </c>
      <c r="R47" s="92">
        <f>IF(R$3&lt;=$C$2,Q47+业务净增量_基准情景!R47,0)</f>
        <v>0</v>
      </c>
      <c r="S47" s="92">
        <f>IF(S$3&lt;=$C$2,R47+业务净增量_基准情景!S47,0)</f>
        <v>0</v>
      </c>
      <c r="T47" s="92">
        <f>IF(T$3&lt;=$C$2,S47+业务净增量_基准情景!T47,0)</f>
        <v>0</v>
      </c>
      <c r="U47" s="92">
        <f>IF(U$3&lt;=$C$2,T47+业务净增量_基准情景!U47,0)</f>
        <v>0</v>
      </c>
      <c r="V47" s="92">
        <f>IF(V$3&lt;=$C$2,U47+业务净增量_基准情景!V47,0)</f>
        <v>0</v>
      </c>
      <c r="W47" s="92">
        <f>IF(W$3&lt;=$C$2,V47+业务净增量_基准情景!W47,0)</f>
        <v>0</v>
      </c>
      <c r="X47" s="92">
        <f>IF(X$3&lt;=$C$2,W47+业务净增量_基准情景!X47,0)</f>
        <v>0</v>
      </c>
      <c r="Y47" s="92">
        <f>IF(Y$3&lt;=$C$2,X47+业务净增量_基准情景!Y47,0)</f>
        <v>0</v>
      </c>
      <c r="Z47" s="92">
        <f>IF(Z$3&lt;=$C$2,Y47+业务净增量_基准情景!Z47,0)</f>
        <v>0</v>
      </c>
      <c r="AA47" s="92">
        <f>IF(AA$3&lt;=$C$2,Z47+业务净增量_基准情景!AA47,0)</f>
        <v>0</v>
      </c>
      <c r="AB47" s="92">
        <f>IF(AB$3&lt;=$C$2,AA47+业务净增量_基准情景!AB47,0)</f>
        <v>0</v>
      </c>
      <c r="AC47" s="92">
        <f>IF(AC$3&lt;=$C$2,AB47+业务净增量_基准情景!AC47,0)</f>
        <v>0</v>
      </c>
      <c r="AD47" s="92">
        <f>IF(AD$3&lt;=$C$2,AC47+业务净增量_基准情景!AD47,0)</f>
        <v>0</v>
      </c>
      <c r="AE47" s="92">
        <f>IF(AE$3&lt;=$C$2,AD47+业务净增量_基准情景!AE47,0)</f>
        <v>0</v>
      </c>
      <c r="AF47" s="92">
        <f>IF(AF$3&lt;=$C$2,AE47+业务净增量_基准情景!AF47,0)</f>
        <v>0</v>
      </c>
      <c r="AG47" s="92">
        <f>IF(AG$3&lt;=$C$2,AF47+业务净增量_基准情景!AG47,0)</f>
        <v>0</v>
      </c>
      <c r="AH47" s="92">
        <f>IF(AH$3&lt;=$C$2,AG47+业务净增量_基准情景!AH47,0)</f>
        <v>0</v>
      </c>
      <c r="AI47" s="92">
        <f>IF(AI$3&lt;=$C$2,AH47+业务净增量_基准情景!AI47,0)</f>
        <v>0</v>
      </c>
      <c r="AJ47" s="92">
        <f>IF(AJ$3&lt;=$C$2,AI47+业务净增量_基准情景!AJ47,0)</f>
        <v>0</v>
      </c>
      <c r="AK47" s="92">
        <f>IF(AK$3&lt;=$C$2,AJ47+业务净增量_基准情景!AK47,0)</f>
        <v>0</v>
      </c>
      <c r="AL47" s="92">
        <f>IF(AL$3&lt;=$C$2,AK47+业务净增量_基准情景!AL47,0)</f>
        <v>0</v>
      </c>
      <c r="AM47" s="92">
        <f>IF(AM$3&lt;=$C$2,AL47+业务净增量_基准情景!AM47,0)</f>
        <v>0</v>
      </c>
      <c r="AN47" s="92">
        <f>IF(AN$3&lt;=$C$2,AM47+业务净增量_基准情景!AN47,0)</f>
        <v>0</v>
      </c>
      <c r="AO47" s="92">
        <f>IF(AO$3&lt;=$C$2,AN47+业务净增量_基准情景!AO47,0)</f>
        <v>0</v>
      </c>
      <c r="AP47" s="92">
        <f>IF(AP$3&lt;=$C$2,AO47+业务净增量_基准情景!AP47,0)</f>
        <v>0</v>
      </c>
    </row>
    <row r="48" spans="2:42" ht="15">
      <c r="B48" s="15" t="str">
        <f>存量业务到期结构!B48</f>
        <v>卖出回购金融资产</v>
      </c>
      <c r="C48" s="75">
        <f>存量业务到期结构!E48+业务净增量_基准情景!C48</f>
        <v>642.38184351219979</v>
      </c>
      <c r="D48" s="75">
        <f>IF(D$3&lt;=$C$2,C48+业务净增量_基准情景!D48,0)</f>
        <v>1182.3818435121998</v>
      </c>
      <c r="E48" s="75">
        <f>IF(E$3&lt;=$C$2,D48+业务净增量_基准情景!E48,0)</f>
        <v>1182.3818435121998</v>
      </c>
      <c r="F48" s="75">
        <f>IF(F$3&lt;=$C$2,E48+业务净增量_基准情景!F48,0)</f>
        <v>1182.3818435121998</v>
      </c>
      <c r="G48" s="75">
        <f>IF(G$3&lt;=$C$2,F48+业务净增量_基准情景!G48,0)</f>
        <v>1182.3818435121998</v>
      </c>
      <c r="H48" s="75">
        <f>IF(H$3&lt;=$C$2,G48+业务净增量_基准情景!H48,0)</f>
        <v>1182.3818435121998</v>
      </c>
      <c r="I48" s="75">
        <f>IF(I$3&lt;=$C$2,H48+业务净增量_基准情景!I48,0)</f>
        <v>1182.3818435121998</v>
      </c>
      <c r="J48" s="75">
        <f>IF(J$3&lt;=$C$2,I48+业务净增量_基准情景!J48,0)</f>
        <v>1182.3818435121998</v>
      </c>
      <c r="K48" s="75">
        <f>IF(K$3&lt;=$C$2,J48+业务净增量_基准情景!K48,0)</f>
        <v>1182.3818435121998</v>
      </c>
      <c r="L48" s="75">
        <f>IF(L$3&lt;=$C$2,K48+业务净增量_基准情景!L48,0)</f>
        <v>1182.3818435121998</v>
      </c>
      <c r="M48" s="75">
        <f>IF(M$3&lt;=$C$2,L48+业务净增量_基准情景!M48,0)</f>
        <v>1182.3818435121998</v>
      </c>
      <c r="N48" s="75">
        <f>IF(N$3&lt;=$C$2,M48+业务净增量_基准情景!N48,0)</f>
        <v>1182.3818435121998</v>
      </c>
      <c r="O48" s="75">
        <f>IF(O$3&lt;=$C$2,N48+业务净增量_基准情景!O48,0)</f>
        <v>1182.3818435121998</v>
      </c>
      <c r="P48" s="75">
        <f>IF(P$3&lt;=$C$2,O48+业务净增量_基准情景!P48,0)</f>
        <v>0</v>
      </c>
      <c r="Q48" s="75">
        <f>IF(Q$3&lt;=$C$2,P48+业务净增量_基准情景!Q48,0)</f>
        <v>0</v>
      </c>
      <c r="R48" s="75">
        <f>IF(R$3&lt;=$C$2,Q48+业务净增量_基准情景!R48,0)</f>
        <v>0</v>
      </c>
      <c r="S48" s="75">
        <f>IF(S$3&lt;=$C$2,R48+业务净增量_基准情景!S48,0)</f>
        <v>0</v>
      </c>
      <c r="T48" s="75">
        <f>IF(T$3&lt;=$C$2,S48+业务净增量_基准情景!T48,0)</f>
        <v>0</v>
      </c>
      <c r="U48" s="75">
        <f>IF(U$3&lt;=$C$2,T48+业务净增量_基准情景!U48,0)</f>
        <v>0</v>
      </c>
      <c r="V48" s="75">
        <f>IF(V$3&lt;=$C$2,U48+业务净增量_基准情景!V48,0)</f>
        <v>0</v>
      </c>
      <c r="W48" s="75">
        <f>IF(W$3&lt;=$C$2,V48+业务净增量_基准情景!W48,0)</f>
        <v>0</v>
      </c>
      <c r="X48" s="75">
        <f>IF(X$3&lt;=$C$2,W48+业务净增量_基准情景!X48,0)</f>
        <v>0</v>
      </c>
      <c r="Y48" s="75">
        <f>IF(Y$3&lt;=$C$2,X48+业务净增量_基准情景!Y48,0)</f>
        <v>0</v>
      </c>
      <c r="Z48" s="75">
        <f>IF(Z$3&lt;=$C$2,Y48+业务净增量_基准情景!Z48,0)</f>
        <v>0</v>
      </c>
      <c r="AA48" s="75">
        <f>IF(AA$3&lt;=$C$2,Z48+业务净增量_基准情景!AA48,0)</f>
        <v>0</v>
      </c>
      <c r="AB48" s="75">
        <f>IF(AB$3&lt;=$C$2,AA48+业务净增量_基准情景!AB48,0)</f>
        <v>0</v>
      </c>
      <c r="AC48" s="75">
        <f>IF(AC$3&lt;=$C$2,AB48+业务净增量_基准情景!AC48,0)</f>
        <v>0</v>
      </c>
      <c r="AD48" s="75">
        <f>IF(AD$3&lt;=$C$2,AC48+业务净增量_基准情景!AD48,0)</f>
        <v>0</v>
      </c>
      <c r="AE48" s="75">
        <f>IF(AE$3&lt;=$C$2,AD48+业务净增量_基准情景!AE48,0)</f>
        <v>0</v>
      </c>
      <c r="AF48" s="75">
        <f>IF(AF$3&lt;=$C$2,AE48+业务净增量_基准情景!AF48,0)</f>
        <v>0</v>
      </c>
      <c r="AG48" s="75">
        <f>IF(AG$3&lt;=$C$2,AF48+业务净增量_基准情景!AG48,0)</f>
        <v>0</v>
      </c>
      <c r="AH48" s="75">
        <f>IF(AH$3&lt;=$C$2,AG48+业务净增量_基准情景!AH48,0)</f>
        <v>0</v>
      </c>
      <c r="AI48" s="75">
        <f>IF(AI$3&lt;=$C$2,AH48+业务净增量_基准情景!AI48,0)</f>
        <v>0</v>
      </c>
      <c r="AJ48" s="75">
        <f>IF(AJ$3&lt;=$C$2,AI48+业务净增量_基准情景!AJ48,0)</f>
        <v>0</v>
      </c>
      <c r="AK48" s="75">
        <f>IF(AK$3&lt;=$C$2,AJ48+业务净增量_基准情景!AK48,0)</f>
        <v>0</v>
      </c>
      <c r="AL48" s="75">
        <f>IF(AL$3&lt;=$C$2,AK48+业务净增量_基准情景!AL48,0)</f>
        <v>0</v>
      </c>
      <c r="AM48" s="75">
        <f>IF(AM$3&lt;=$C$2,AL48+业务净增量_基准情景!AM48,0)</f>
        <v>0</v>
      </c>
      <c r="AN48" s="75">
        <f>IF(AN$3&lt;=$C$2,AM48+业务净增量_基准情景!AN48,0)</f>
        <v>0</v>
      </c>
      <c r="AO48" s="75">
        <f>IF(AO$3&lt;=$C$2,AN48+业务净增量_基准情景!AO48,0)</f>
        <v>0</v>
      </c>
      <c r="AP48" s="75">
        <f>IF(AP$3&lt;=$C$2,AO48+业务净增量_基准情景!AP48,0)</f>
        <v>0</v>
      </c>
    </row>
    <row r="49" spans="2:42" ht="16.5">
      <c r="B49" s="54" t="str">
        <f>存量业务到期结构!B49</f>
        <v>卖出回购债券</v>
      </c>
      <c r="C49" s="92">
        <f>存量业务到期结构!E49+业务净增量_基准情景!C49</f>
        <v>485.10389104599972</v>
      </c>
      <c r="D49" s="92">
        <f>IF(D$3&lt;=$C$2,C49+业务净增量_基准情景!D49,0)</f>
        <v>485.10389104599972</v>
      </c>
      <c r="E49" s="92">
        <f>IF(E$3&lt;=$C$2,D49+业务净增量_基准情景!E49,0)</f>
        <v>485.10389104599972</v>
      </c>
      <c r="F49" s="92">
        <f>IF(F$3&lt;=$C$2,E49+业务净增量_基准情景!F49,0)</f>
        <v>485.10389104599972</v>
      </c>
      <c r="G49" s="92">
        <f>IF(G$3&lt;=$C$2,F49+业务净增量_基准情景!G49,0)</f>
        <v>485.10389104599972</v>
      </c>
      <c r="H49" s="92">
        <f>IF(H$3&lt;=$C$2,G49+业务净增量_基准情景!H49,0)</f>
        <v>485.10389104599972</v>
      </c>
      <c r="I49" s="92">
        <f>IF(I$3&lt;=$C$2,H49+业务净增量_基准情景!I49,0)</f>
        <v>485.10389104599972</v>
      </c>
      <c r="J49" s="92">
        <f>IF(J$3&lt;=$C$2,I49+业务净增量_基准情景!J49,0)</f>
        <v>485.10389104599972</v>
      </c>
      <c r="K49" s="92">
        <f>IF(K$3&lt;=$C$2,J49+业务净增量_基准情景!K49,0)</f>
        <v>485.10389104599972</v>
      </c>
      <c r="L49" s="92">
        <f>IF(L$3&lt;=$C$2,K49+业务净增量_基准情景!L49,0)</f>
        <v>485.10389104599972</v>
      </c>
      <c r="M49" s="92">
        <f>IF(M$3&lt;=$C$2,L49+业务净增量_基准情景!M49,0)</f>
        <v>485.10389104599972</v>
      </c>
      <c r="N49" s="92">
        <f>IF(N$3&lt;=$C$2,M49+业务净增量_基准情景!N49,0)</f>
        <v>485.10389104599972</v>
      </c>
      <c r="O49" s="92">
        <f>IF(O$3&lt;=$C$2,N49+业务净增量_基准情景!O49,0)</f>
        <v>485.10389104599972</v>
      </c>
      <c r="P49" s="92">
        <f>IF(P$3&lt;=$C$2,O49+业务净增量_基准情景!P49,0)</f>
        <v>0</v>
      </c>
      <c r="Q49" s="92">
        <f>IF(Q$3&lt;=$C$2,P49+业务净增量_基准情景!Q49,0)</f>
        <v>0</v>
      </c>
      <c r="R49" s="92">
        <f>IF(R$3&lt;=$C$2,Q49+业务净增量_基准情景!R49,0)</f>
        <v>0</v>
      </c>
      <c r="S49" s="92">
        <f>IF(S$3&lt;=$C$2,R49+业务净增量_基准情景!S49,0)</f>
        <v>0</v>
      </c>
      <c r="T49" s="92">
        <f>IF(T$3&lt;=$C$2,S49+业务净增量_基准情景!T49,0)</f>
        <v>0</v>
      </c>
      <c r="U49" s="92">
        <f>IF(U$3&lt;=$C$2,T49+业务净增量_基准情景!U49,0)</f>
        <v>0</v>
      </c>
      <c r="V49" s="92">
        <f>IF(V$3&lt;=$C$2,U49+业务净增量_基准情景!V49,0)</f>
        <v>0</v>
      </c>
      <c r="W49" s="92">
        <f>IF(W$3&lt;=$C$2,V49+业务净增量_基准情景!W49,0)</f>
        <v>0</v>
      </c>
      <c r="X49" s="92">
        <f>IF(X$3&lt;=$C$2,W49+业务净增量_基准情景!X49,0)</f>
        <v>0</v>
      </c>
      <c r="Y49" s="92">
        <f>IF(Y$3&lt;=$C$2,X49+业务净增量_基准情景!Y49,0)</f>
        <v>0</v>
      </c>
      <c r="Z49" s="92">
        <f>IF(Z$3&lt;=$C$2,Y49+业务净增量_基准情景!Z49,0)</f>
        <v>0</v>
      </c>
      <c r="AA49" s="92">
        <f>IF(AA$3&lt;=$C$2,Z49+业务净增量_基准情景!AA49,0)</f>
        <v>0</v>
      </c>
      <c r="AB49" s="92">
        <f>IF(AB$3&lt;=$C$2,AA49+业务净增量_基准情景!AB49,0)</f>
        <v>0</v>
      </c>
      <c r="AC49" s="92">
        <f>IF(AC$3&lt;=$C$2,AB49+业务净增量_基准情景!AC49,0)</f>
        <v>0</v>
      </c>
      <c r="AD49" s="92">
        <f>IF(AD$3&lt;=$C$2,AC49+业务净增量_基准情景!AD49,0)</f>
        <v>0</v>
      </c>
      <c r="AE49" s="92">
        <f>IF(AE$3&lt;=$C$2,AD49+业务净增量_基准情景!AE49,0)</f>
        <v>0</v>
      </c>
      <c r="AF49" s="92">
        <f>IF(AF$3&lt;=$C$2,AE49+业务净增量_基准情景!AF49,0)</f>
        <v>0</v>
      </c>
      <c r="AG49" s="92">
        <f>IF(AG$3&lt;=$C$2,AF49+业务净增量_基准情景!AG49,0)</f>
        <v>0</v>
      </c>
      <c r="AH49" s="92">
        <f>IF(AH$3&lt;=$C$2,AG49+业务净增量_基准情景!AH49,0)</f>
        <v>0</v>
      </c>
      <c r="AI49" s="92">
        <f>IF(AI$3&lt;=$C$2,AH49+业务净增量_基准情景!AI49,0)</f>
        <v>0</v>
      </c>
      <c r="AJ49" s="92">
        <f>IF(AJ$3&lt;=$C$2,AI49+业务净增量_基准情景!AJ49,0)</f>
        <v>0</v>
      </c>
      <c r="AK49" s="92">
        <f>IF(AK$3&lt;=$C$2,AJ49+业务净增量_基准情景!AK49,0)</f>
        <v>0</v>
      </c>
      <c r="AL49" s="92">
        <f>IF(AL$3&lt;=$C$2,AK49+业务净增量_基准情景!AL49,0)</f>
        <v>0</v>
      </c>
      <c r="AM49" s="92">
        <f>IF(AM$3&lt;=$C$2,AL49+业务净增量_基准情景!AM49,0)</f>
        <v>0</v>
      </c>
      <c r="AN49" s="92">
        <f>IF(AN$3&lt;=$C$2,AM49+业务净增量_基准情景!AN49,0)</f>
        <v>0</v>
      </c>
      <c r="AO49" s="92">
        <f>IF(AO$3&lt;=$C$2,AN49+业务净增量_基准情景!AO49,0)</f>
        <v>0</v>
      </c>
      <c r="AP49" s="92">
        <f>IF(AP$3&lt;=$C$2,AO49+业务净增量_基准情景!AP49,0)</f>
        <v>0</v>
      </c>
    </row>
    <row r="50" spans="2:42" ht="16.5">
      <c r="B50" s="54" t="str">
        <f>存量业务到期结构!B50</f>
        <v>卖出回购票据</v>
      </c>
      <c r="C50" s="92">
        <f>存量业务到期结构!E50+业务净增量_基准情景!C50</f>
        <v>157.27795246619999</v>
      </c>
      <c r="D50" s="92">
        <f>IF(D$3&lt;=$C$2,C50+业务净增量_基准情景!D50,0)</f>
        <v>697.27795246619996</v>
      </c>
      <c r="E50" s="92">
        <f>IF(E$3&lt;=$C$2,D50+业务净增量_基准情景!E50,0)</f>
        <v>697.27795246619996</v>
      </c>
      <c r="F50" s="92">
        <f>IF(F$3&lt;=$C$2,E50+业务净增量_基准情景!F50,0)</f>
        <v>697.27795246619996</v>
      </c>
      <c r="G50" s="92">
        <f>IF(G$3&lt;=$C$2,F50+业务净增量_基准情景!G50,0)</f>
        <v>697.27795246619996</v>
      </c>
      <c r="H50" s="92">
        <f>IF(H$3&lt;=$C$2,G50+业务净增量_基准情景!H50,0)</f>
        <v>697.27795246619996</v>
      </c>
      <c r="I50" s="92">
        <f>IF(I$3&lt;=$C$2,H50+业务净增量_基准情景!I50,0)</f>
        <v>697.27795246619996</v>
      </c>
      <c r="J50" s="92">
        <f>IF(J$3&lt;=$C$2,I50+业务净增量_基准情景!J50,0)</f>
        <v>697.27795246619996</v>
      </c>
      <c r="K50" s="92">
        <f>IF(K$3&lt;=$C$2,J50+业务净增量_基准情景!K50,0)</f>
        <v>697.27795246619996</v>
      </c>
      <c r="L50" s="92">
        <f>IF(L$3&lt;=$C$2,K50+业务净增量_基准情景!L50,0)</f>
        <v>697.27795246619996</v>
      </c>
      <c r="M50" s="92">
        <f>IF(M$3&lt;=$C$2,L50+业务净增量_基准情景!M50,0)</f>
        <v>697.27795246619996</v>
      </c>
      <c r="N50" s="92">
        <f>IF(N$3&lt;=$C$2,M50+业务净增量_基准情景!N50,0)</f>
        <v>697.27795246619996</v>
      </c>
      <c r="O50" s="92">
        <f>IF(O$3&lt;=$C$2,N50+业务净增量_基准情景!O50,0)</f>
        <v>697.27795246619996</v>
      </c>
      <c r="P50" s="92">
        <f>IF(P$3&lt;=$C$2,O50+业务净增量_基准情景!P50,0)</f>
        <v>0</v>
      </c>
      <c r="Q50" s="92">
        <f>IF(Q$3&lt;=$C$2,P50+业务净增量_基准情景!Q50,0)</f>
        <v>0</v>
      </c>
      <c r="R50" s="92">
        <f>IF(R$3&lt;=$C$2,Q50+业务净增量_基准情景!R50,0)</f>
        <v>0</v>
      </c>
      <c r="S50" s="92">
        <f>IF(S$3&lt;=$C$2,R50+业务净增量_基准情景!S50,0)</f>
        <v>0</v>
      </c>
      <c r="T50" s="92">
        <f>IF(T$3&lt;=$C$2,S50+业务净增量_基准情景!T50,0)</f>
        <v>0</v>
      </c>
      <c r="U50" s="92">
        <f>IF(U$3&lt;=$C$2,T50+业务净增量_基准情景!U50,0)</f>
        <v>0</v>
      </c>
      <c r="V50" s="92">
        <f>IF(V$3&lt;=$C$2,U50+业务净增量_基准情景!V50,0)</f>
        <v>0</v>
      </c>
      <c r="W50" s="92">
        <f>IF(W$3&lt;=$C$2,V50+业务净增量_基准情景!W50,0)</f>
        <v>0</v>
      </c>
      <c r="X50" s="92">
        <f>IF(X$3&lt;=$C$2,W50+业务净增量_基准情景!X50,0)</f>
        <v>0</v>
      </c>
      <c r="Y50" s="92">
        <f>IF(Y$3&lt;=$C$2,X50+业务净增量_基准情景!Y50,0)</f>
        <v>0</v>
      </c>
      <c r="Z50" s="92">
        <f>IF(Z$3&lt;=$C$2,Y50+业务净增量_基准情景!Z50,0)</f>
        <v>0</v>
      </c>
      <c r="AA50" s="92">
        <f>IF(AA$3&lt;=$C$2,Z50+业务净增量_基准情景!AA50,0)</f>
        <v>0</v>
      </c>
      <c r="AB50" s="92">
        <f>IF(AB$3&lt;=$C$2,AA50+业务净增量_基准情景!AB50,0)</f>
        <v>0</v>
      </c>
      <c r="AC50" s="92">
        <f>IF(AC$3&lt;=$C$2,AB50+业务净增量_基准情景!AC50,0)</f>
        <v>0</v>
      </c>
      <c r="AD50" s="92">
        <f>IF(AD$3&lt;=$C$2,AC50+业务净增量_基准情景!AD50,0)</f>
        <v>0</v>
      </c>
      <c r="AE50" s="92">
        <f>IF(AE$3&lt;=$C$2,AD50+业务净增量_基准情景!AE50,0)</f>
        <v>0</v>
      </c>
      <c r="AF50" s="92">
        <f>IF(AF$3&lt;=$C$2,AE50+业务净增量_基准情景!AF50,0)</f>
        <v>0</v>
      </c>
      <c r="AG50" s="92">
        <f>IF(AG$3&lt;=$C$2,AF50+业务净增量_基准情景!AG50,0)</f>
        <v>0</v>
      </c>
      <c r="AH50" s="92">
        <f>IF(AH$3&lt;=$C$2,AG50+业务净增量_基准情景!AH50,0)</f>
        <v>0</v>
      </c>
      <c r="AI50" s="92">
        <f>IF(AI$3&lt;=$C$2,AH50+业务净增量_基准情景!AI50,0)</f>
        <v>0</v>
      </c>
      <c r="AJ50" s="92">
        <f>IF(AJ$3&lt;=$C$2,AI50+业务净增量_基准情景!AJ50,0)</f>
        <v>0</v>
      </c>
      <c r="AK50" s="92">
        <f>IF(AK$3&lt;=$C$2,AJ50+业务净增量_基准情景!AK50,0)</f>
        <v>0</v>
      </c>
      <c r="AL50" s="92">
        <f>IF(AL$3&lt;=$C$2,AK50+业务净增量_基准情景!AL50,0)</f>
        <v>0</v>
      </c>
      <c r="AM50" s="92">
        <f>IF(AM$3&lt;=$C$2,AL50+业务净增量_基准情景!AM50,0)</f>
        <v>0</v>
      </c>
      <c r="AN50" s="92">
        <f>IF(AN$3&lt;=$C$2,AM50+业务净增量_基准情景!AN50,0)</f>
        <v>0</v>
      </c>
      <c r="AO50" s="92">
        <f>IF(AO$3&lt;=$C$2,AN50+业务净增量_基准情景!AO50,0)</f>
        <v>0</v>
      </c>
      <c r="AP50" s="92">
        <f>IF(AP$3&lt;=$C$2,AO50+业务净增量_基准情景!AP50,0)</f>
        <v>0</v>
      </c>
    </row>
    <row r="51" spans="2:42" ht="15">
      <c r="B51" s="15" t="str">
        <f>存量业务到期结构!B51</f>
        <v>应付债券</v>
      </c>
      <c r="C51" s="75">
        <f>存量业务到期结构!E51+业务净增量_基准情景!C51</f>
        <v>3347.350818816155</v>
      </c>
      <c r="D51" s="75">
        <f>IF(D$3&lt;=$C$2,C51+业务净增量_基准情景!D51,0)</f>
        <v>3347.350818816155</v>
      </c>
      <c r="E51" s="75">
        <f>IF(E$3&lt;=$C$2,D51+业务净增量_基准情景!E51,0)</f>
        <v>3497.350818816155</v>
      </c>
      <c r="F51" s="75">
        <f>IF(F$3&lt;=$C$2,E51+业务净增量_基准情景!F51,0)</f>
        <v>3497.350818816155</v>
      </c>
      <c r="G51" s="75">
        <f>IF(G$3&lt;=$C$2,F51+业务净增量_基准情景!G51,0)</f>
        <v>3584.350818816155</v>
      </c>
      <c r="H51" s="75">
        <f>IF(H$3&lt;=$C$2,G51+业务净增量_基准情景!H51,0)</f>
        <v>3634.350818816155</v>
      </c>
      <c r="I51" s="75">
        <f>IF(I$3&lt;=$C$2,H51+业务净增量_基准情景!I51,0)</f>
        <v>3734.350818816155</v>
      </c>
      <c r="J51" s="75">
        <f>IF(J$3&lt;=$C$2,I51+业务净增量_基准情景!J51,0)</f>
        <v>3684.350818816155</v>
      </c>
      <c r="K51" s="75">
        <f>IF(K$3&lt;=$C$2,J51+业务净增量_基准情景!K51,0)</f>
        <v>3784.350818816155</v>
      </c>
      <c r="L51" s="75">
        <f>IF(L$3&lt;=$C$2,K51+业务净增量_基准情景!L51,0)</f>
        <v>3734.350818816155</v>
      </c>
      <c r="M51" s="75">
        <f>IF(M$3&lt;=$C$2,L51+业务净增量_基准情景!M51,0)</f>
        <v>3884.350818816155</v>
      </c>
      <c r="N51" s="75">
        <f>IF(N$3&lt;=$C$2,M51+业务净增量_基准情景!N51,0)</f>
        <v>3984.350818816155</v>
      </c>
      <c r="O51" s="75">
        <f>IF(O$3&lt;=$C$2,N51+业务净增量_基准情景!O51,0)</f>
        <v>4084.350818816155</v>
      </c>
      <c r="P51" s="75">
        <f>IF(P$3&lt;=$C$2,O51+业务净增量_基准情景!P51,0)</f>
        <v>0</v>
      </c>
      <c r="Q51" s="75">
        <f>IF(Q$3&lt;=$C$2,P51+业务净增量_基准情景!Q51,0)</f>
        <v>0</v>
      </c>
      <c r="R51" s="75">
        <f>IF(R$3&lt;=$C$2,Q51+业务净增量_基准情景!R51,0)</f>
        <v>0</v>
      </c>
      <c r="S51" s="75">
        <f>IF(S$3&lt;=$C$2,R51+业务净增量_基准情景!S51,0)</f>
        <v>0</v>
      </c>
      <c r="T51" s="75">
        <f>IF(T$3&lt;=$C$2,S51+业务净增量_基准情景!T51,0)</f>
        <v>0</v>
      </c>
      <c r="U51" s="75">
        <f>IF(U$3&lt;=$C$2,T51+业务净增量_基准情景!U51,0)</f>
        <v>0</v>
      </c>
      <c r="V51" s="75">
        <f>IF(V$3&lt;=$C$2,U51+业务净增量_基准情景!V51,0)</f>
        <v>0</v>
      </c>
      <c r="W51" s="75">
        <f>IF(W$3&lt;=$C$2,V51+业务净增量_基准情景!W51,0)</f>
        <v>0</v>
      </c>
      <c r="X51" s="75">
        <f>IF(X$3&lt;=$C$2,W51+业务净增量_基准情景!X51,0)</f>
        <v>0</v>
      </c>
      <c r="Y51" s="75">
        <f>IF(Y$3&lt;=$C$2,X51+业务净增量_基准情景!Y51,0)</f>
        <v>0</v>
      </c>
      <c r="Z51" s="75">
        <f>IF(Z$3&lt;=$C$2,Y51+业务净增量_基准情景!Z51,0)</f>
        <v>0</v>
      </c>
      <c r="AA51" s="75">
        <f>IF(AA$3&lt;=$C$2,Z51+业务净增量_基准情景!AA51,0)</f>
        <v>0</v>
      </c>
      <c r="AB51" s="75">
        <f>IF(AB$3&lt;=$C$2,AA51+业务净增量_基准情景!AB51,0)</f>
        <v>0</v>
      </c>
      <c r="AC51" s="75">
        <f>IF(AC$3&lt;=$C$2,AB51+业务净增量_基准情景!AC51,0)</f>
        <v>0</v>
      </c>
      <c r="AD51" s="75">
        <f>IF(AD$3&lt;=$C$2,AC51+业务净增量_基准情景!AD51,0)</f>
        <v>0</v>
      </c>
      <c r="AE51" s="75">
        <f>IF(AE$3&lt;=$C$2,AD51+业务净增量_基准情景!AE51,0)</f>
        <v>0</v>
      </c>
      <c r="AF51" s="75">
        <f>IF(AF$3&lt;=$C$2,AE51+业务净增量_基准情景!AF51,0)</f>
        <v>0</v>
      </c>
      <c r="AG51" s="75">
        <f>IF(AG$3&lt;=$C$2,AF51+业务净增量_基准情景!AG51,0)</f>
        <v>0</v>
      </c>
      <c r="AH51" s="75">
        <f>IF(AH$3&lt;=$C$2,AG51+业务净增量_基准情景!AH51,0)</f>
        <v>0</v>
      </c>
      <c r="AI51" s="75">
        <f>IF(AI$3&lt;=$C$2,AH51+业务净增量_基准情景!AI51,0)</f>
        <v>0</v>
      </c>
      <c r="AJ51" s="75">
        <f>IF(AJ$3&lt;=$C$2,AI51+业务净增量_基准情景!AJ51,0)</f>
        <v>0</v>
      </c>
      <c r="AK51" s="75">
        <f>IF(AK$3&lt;=$C$2,AJ51+业务净增量_基准情景!AK51,0)</f>
        <v>0</v>
      </c>
      <c r="AL51" s="75">
        <f>IF(AL$3&lt;=$C$2,AK51+业务净增量_基准情景!AL51,0)</f>
        <v>0</v>
      </c>
      <c r="AM51" s="75">
        <f>IF(AM$3&lt;=$C$2,AL51+业务净增量_基准情景!AM51,0)</f>
        <v>0</v>
      </c>
      <c r="AN51" s="75">
        <f>IF(AN$3&lt;=$C$2,AM51+业务净增量_基准情景!AN51,0)</f>
        <v>0</v>
      </c>
      <c r="AO51" s="75">
        <f>IF(AO$3&lt;=$C$2,AN51+业务净增量_基准情景!AO51,0)</f>
        <v>0</v>
      </c>
      <c r="AP51" s="75">
        <f>IF(AP$3&lt;=$C$2,AO51+业务净增量_基准情景!AP51,0)</f>
        <v>0</v>
      </c>
    </row>
    <row r="52" spans="2:42" ht="16.5">
      <c r="B52" s="54" t="str">
        <f>存量业务到期结构!B52</f>
        <v>次级定期债券</v>
      </c>
      <c r="C52" s="92">
        <f>存量业务到期结构!E52+业务净增量_基准情景!C52</f>
        <v>228.64472991805542</v>
      </c>
      <c r="D52" s="92">
        <f>IF(D$3&lt;=$C$2,C52+业务净增量_基准情景!D52,0)</f>
        <v>228.64472991805542</v>
      </c>
      <c r="E52" s="92">
        <f>IF(E$3&lt;=$C$2,D52+业务净增量_基准情景!E52,0)</f>
        <v>228.64472991805542</v>
      </c>
      <c r="F52" s="92">
        <f>IF(F$3&lt;=$C$2,E52+业务净增量_基准情景!F52,0)</f>
        <v>228.64472991805542</v>
      </c>
      <c r="G52" s="92">
        <f>IF(G$3&lt;=$C$2,F52+业务净增量_基准情景!G52,0)</f>
        <v>228.64472991805542</v>
      </c>
      <c r="H52" s="92">
        <f>IF(H$3&lt;=$C$2,G52+业务净增量_基准情景!H52,0)</f>
        <v>228.64472991805542</v>
      </c>
      <c r="I52" s="92">
        <f>IF(I$3&lt;=$C$2,H52+业务净增量_基准情景!I52,0)</f>
        <v>228.64472991805542</v>
      </c>
      <c r="J52" s="92">
        <f>IF(J$3&lt;=$C$2,I52+业务净增量_基准情景!J52,0)</f>
        <v>228.64472991805542</v>
      </c>
      <c r="K52" s="92">
        <f>IF(K$3&lt;=$C$2,J52+业务净增量_基准情景!K52,0)</f>
        <v>228.64472991805542</v>
      </c>
      <c r="L52" s="92">
        <f>IF(L$3&lt;=$C$2,K52+业务净增量_基准情景!L52,0)</f>
        <v>228.64472991805542</v>
      </c>
      <c r="M52" s="92">
        <f>IF(M$3&lt;=$C$2,L52+业务净增量_基准情景!M52,0)</f>
        <v>228.64472991805542</v>
      </c>
      <c r="N52" s="92">
        <f>IF(N$3&lt;=$C$2,M52+业务净增量_基准情景!N52,0)</f>
        <v>228.64472991805542</v>
      </c>
      <c r="O52" s="92">
        <f>IF(O$3&lt;=$C$2,N52+业务净增量_基准情景!O52,0)</f>
        <v>228.64472991805542</v>
      </c>
      <c r="P52" s="92">
        <f>IF(P$3&lt;=$C$2,O52+业务净增量_基准情景!P52,0)</f>
        <v>0</v>
      </c>
      <c r="Q52" s="92">
        <f>IF(Q$3&lt;=$C$2,P52+业务净增量_基准情景!Q52,0)</f>
        <v>0</v>
      </c>
      <c r="R52" s="92">
        <f>IF(R$3&lt;=$C$2,Q52+业务净增量_基准情景!R52,0)</f>
        <v>0</v>
      </c>
      <c r="S52" s="92">
        <f>IF(S$3&lt;=$C$2,R52+业务净增量_基准情景!S52,0)</f>
        <v>0</v>
      </c>
      <c r="T52" s="92">
        <f>IF(T$3&lt;=$C$2,S52+业务净增量_基准情景!T52,0)</f>
        <v>0</v>
      </c>
      <c r="U52" s="92">
        <f>IF(U$3&lt;=$C$2,T52+业务净增量_基准情景!U52,0)</f>
        <v>0</v>
      </c>
      <c r="V52" s="92">
        <f>IF(V$3&lt;=$C$2,U52+业务净增量_基准情景!V52,0)</f>
        <v>0</v>
      </c>
      <c r="W52" s="92">
        <f>IF(W$3&lt;=$C$2,V52+业务净增量_基准情景!W52,0)</f>
        <v>0</v>
      </c>
      <c r="X52" s="92">
        <f>IF(X$3&lt;=$C$2,W52+业务净增量_基准情景!X52,0)</f>
        <v>0</v>
      </c>
      <c r="Y52" s="92">
        <f>IF(Y$3&lt;=$C$2,X52+业务净增量_基准情景!Y52,0)</f>
        <v>0</v>
      </c>
      <c r="Z52" s="92">
        <f>IF(Z$3&lt;=$C$2,Y52+业务净增量_基准情景!Z52,0)</f>
        <v>0</v>
      </c>
      <c r="AA52" s="92">
        <f>IF(AA$3&lt;=$C$2,Z52+业务净增量_基准情景!AA52,0)</f>
        <v>0</v>
      </c>
      <c r="AB52" s="92">
        <f>IF(AB$3&lt;=$C$2,AA52+业务净增量_基准情景!AB52,0)</f>
        <v>0</v>
      </c>
      <c r="AC52" s="92">
        <f>IF(AC$3&lt;=$C$2,AB52+业务净增量_基准情景!AC52,0)</f>
        <v>0</v>
      </c>
      <c r="AD52" s="92">
        <f>IF(AD$3&lt;=$C$2,AC52+业务净增量_基准情景!AD52,0)</f>
        <v>0</v>
      </c>
      <c r="AE52" s="92">
        <f>IF(AE$3&lt;=$C$2,AD52+业务净增量_基准情景!AE52,0)</f>
        <v>0</v>
      </c>
      <c r="AF52" s="92">
        <f>IF(AF$3&lt;=$C$2,AE52+业务净增量_基准情景!AF52,0)</f>
        <v>0</v>
      </c>
      <c r="AG52" s="92">
        <f>IF(AG$3&lt;=$C$2,AF52+业务净增量_基准情景!AG52,0)</f>
        <v>0</v>
      </c>
      <c r="AH52" s="92">
        <f>IF(AH$3&lt;=$C$2,AG52+业务净增量_基准情景!AH52,0)</f>
        <v>0</v>
      </c>
      <c r="AI52" s="92">
        <f>IF(AI$3&lt;=$C$2,AH52+业务净增量_基准情景!AI52,0)</f>
        <v>0</v>
      </c>
      <c r="AJ52" s="92">
        <f>IF(AJ$3&lt;=$C$2,AI52+业务净增量_基准情景!AJ52,0)</f>
        <v>0</v>
      </c>
      <c r="AK52" s="92">
        <f>IF(AK$3&lt;=$C$2,AJ52+业务净增量_基准情景!AK52,0)</f>
        <v>0</v>
      </c>
      <c r="AL52" s="92">
        <f>IF(AL$3&lt;=$C$2,AK52+业务净增量_基准情景!AL52,0)</f>
        <v>0</v>
      </c>
      <c r="AM52" s="92">
        <f>IF(AM$3&lt;=$C$2,AL52+业务净增量_基准情景!AM52,0)</f>
        <v>0</v>
      </c>
      <c r="AN52" s="92">
        <f>IF(AN$3&lt;=$C$2,AM52+业务净增量_基准情景!AN52,0)</f>
        <v>0</v>
      </c>
      <c r="AO52" s="92">
        <f>IF(AO$3&lt;=$C$2,AN52+业务净增量_基准情景!AO52,0)</f>
        <v>0</v>
      </c>
      <c r="AP52" s="92">
        <f>IF(AP$3&lt;=$C$2,AO52+业务净增量_基准情景!AP52,0)</f>
        <v>0</v>
      </c>
    </row>
    <row r="53" spans="2:42" ht="16.5">
      <c r="B53" s="54" t="str">
        <f>存量业务到期结构!B53</f>
        <v>长期债券</v>
      </c>
      <c r="C53" s="92">
        <f>存量业务到期结构!E53+业务净增量_基准情景!C53</f>
        <v>779.10350307999988</v>
      </c>
      <c r="D53" s="92">
        <f>IF(D$3&lt;=$C$2,C53+业务净增量_基准情景!D53,0)</f>
        <v>779.10350307999988</v>
      </c>
      <c r="E53" s="92">
        <f>IF(E$3&lt;=$C$2,D53+业务净增量_基准情景!E53,0)</f>
        <v>779.10350307999988</v>
      </c>
      <c r="F53" s="92">
        <f>IF(F$3&lt;=$C$2,E53+业务净增量_基准情景!F53,0)</f>
        <v>779.10350307999988</v>
      </c>
      <c r="G53" s="92">
        <f>IF(G$3&lt;=$C$2,F53+业务净增量_基准情景!G53,0)</f>
        <v>666.10350307999988</v>
      </c>
      <c r="H53" s="92">
        <f>IF(H$3&lt;=$C$2,G53+业务净增量_基准情景!H53,0)</f>
        <v>666.10350307999988</v>
      </c>
      <c r="I53" s="92">
        <f>IF(I$3&lt;=$C$2,H53+业务净增量_基准情景!I53,0)</f>
        <v>816.10350307999988</v>
      </c>
      <c r="J53" s="92">
        <f>IF(J$3&lt;=$C$2,I53+业务净增量_基准情景!J53,0)</f>
        <v>966.10350307999988</v>
      </c>
      <c r="K53" s="92">
        <f>IF(K$3&lt;=$C$2,J53+业务净增量_基准情景!K53,0)</f>
        <v>966.10350307999988</v>
      </c>
      <c r="L53" s="92">
        <f>IF(L$3&lt;=$C$2,K53+业务净增量_基准情景!L53,0)</f>
        <v>966.10350307999988</v>
      </c>
      <c r="M53" s="92">
        <f>IF(M$3&lt;=$C$2,L53+业务净增量_基准情景!M53,0)</f>
        <v>1066.1035030799999</v>
      </c>
      <c r="N53" s="92">
        <f>IF(N$3&lt;=$C$2,M53+业务净增量_基准情景!N53,0)</f>
        <v>1166.1035030799999</v>
      </c>
      <c r="O53" s="92">
        <f>IF(O$3&lt;=$C$2,N53+业务净增量_基准情景!O53,0)</f>
        <v>1166.1035030799999</v>
      </c>
      <c r="P53" s="92">
        <f>IF(P$3&lt;=$C$2,O53+业务净增量_基准情景!P53,0)</f>
        <v>0</v>
      </c>
      <c r="Q53" s="92">
        <f>IF(Q$3&lt;=$C$2,P53+业务净增量_基准情景!Q53,0)</f>
        <v>0</v>
      </c>
      <c r="R53" s="92">
        <f>IF(R$3&lt;=$C$2,Q53+业务净增量_基准情景!R53,0)</f>
        <v>0</v>
      </c>
      <c r="S53" s="92">
        <f>IF(S$3&lt;=$C$2,R53+业务净增量_基准情景!S53,0)</f>
        <v>0</v>
      </c>
      <c r="T53" s="92">
        <f>IF(T$3&lt;=$C$2,S53+业务净增量_基准情景!T53,0)</f>
        <v>0</v>
      </c>
      <c r="U53" s="92">
        <f>IF(U$3&lt;=$C$2,T53+业务净增量_基准情景!U53,0)</f>
        <v>0</v>
      </c>
      <c r="V53" s="92">
        <f>IF(V$3&lt;=$C$2,U53+业务净增量_基准情景!V53,0)</f>
        <v>0</v>
      </c>
      <c r="W53" s="92">
        <f>IF(W$3&lt;=$C$2,V53+业务净增量_基准情景!W53,0)</f>
        <v>0</v>
      </c>
      <c r="X53" s="92">
        <f>IF(X$3&lt;=$C$2,W53+业务净增量_基准情景!X53,0)</f>
        <v>0</v>
      </c>
      <c r="Y53" s="92">
        <f>IF(Y$3&lt;=$C$2,X53+业务净增量_基准情景!Y53,0)</f>
        <v>0</v>
      </c>
      <c r="Z53" s="92">
        <f>IF(Z$3&lt;=$C$2,Y53+业务净增量_基准情景!Z53,0)</f>
        <v>0</v>
      </c>
      <c r="AA53" s="92">
        <f>IF(AA$3&lt;=$C$2,Z53+业务净增量_基准情景!AA53,0)</f>
        <v>0</v>
      </c>
      <c r="AB53" s="92">
        <f>IF(AB$3&lt;=$C$2,AA53+业务净增量_基准情景!AB53,0)</f>
        <v>0</v>
      </c>
      <c r="AC53" s="92">
        <f>IF(AC$3&lt;=$C$2,AB53+业务净增量_基准情景!AC53,0)</f>
        <v>0</v>
      </c>
      <c r="AD53" s="92">
        <f>IF(AD$3&lt;=$C$2,AC53+业务净增量_基准情景!AD53,0)</f>
        <v>0</v>
      </c>
      <c r="AE53" s="92">
        <f>IF(AE$3&lt;=$C$2,AD53+业务净增量_基准情景!AE53,0)</f>
        <v>0</v>
      </c>
      <c r="AF53" s="92">
        <f>IF(AF$3&lt;=$C$2,AE53+业务净增量_基准情景!AF53,0)</f>
        <v>0</v>
      </c>
      <c r="AG53" s="92">
        <f>IF(AG$3&lt;=$C$2,AF53+业务净增量_基准情景!AG53,0)</f>
        <v>0</v>
      </c>
      <c r="AH53" s="92">
        <f>IF(AH$3&lt;=$C$2,AG53+业务净增量_基准情景!AH53,0)</f>
        <v>0</v>
      </c>
      <c r="AI53" s="92">
        <f>IF(AI$3&lt;=$C$2,AH53+业务净增量_基准情景!AI53,0)</f>
        <v>0</v>
      </c>
      <c r="AJ53" s="92">
        <f>IF(AJ$3&lt;=$C$2,AI53+业务净增量_基准情景!AJ53,0)</f>
        <v>0</v>
      </c>
      <c r="AK53" s="92">
        <f>IF(AK$3&lt;=$C$2,AJ53+业务净增量_基准情景!AK53,0)</f>
        <v>0</v>
      </c>
      <c r="AL53" s="92">
        <f>IF(AL$3&lt;=$C$2,AK53+业务净增量_基准情景!AL53,0)</f>
        <v>0</v>
      </c>
      <c r="AM53" s="92">
        <f>IF(AM$3&lt;=$C$2,AL53+业务净增量_基准情景!AM53,0)</f>
        <v>0</v>
      </c>
      <c r="AN53" s="92">
        <f>IF(AN$3&lt;=$C$2,AM53+业务净增量_基准情景!AN53,0)</f>
        <v>0</v>
      </c>
      <c r="AO53" s="92">
        <f>IF(AO$3&lt;=$C$2,AN53+业务净增量_基准情景!AO53,0)</f>
        <v>0</v>
      </c>
      <c r="AP53" s="92">
        <f>IF(AP$3&lt;=$C$2,AO53+业务净增量_基准情景!AP53,0)</f>
        <v>0</v>
      </c>
    </row>
    <row r="54" spans="2:42" ht="16.5">
      <c r="B54" s="54" t="str">
        <f>存量业务到期结构!B54</f>
        <v>同业存单</v>
      </c>
      <c r="C54" s="92">
        <f>存量业务到期结构!E54+业务净增量_基准情景!C54</f>
        <v>2339.6025858180997</v>
      </c>
      <c r="D54" s="92">
        <f>IF(D$3&lt;=$C$2,C54+业务净增量_基准情景!D54,0)</f>
        <v>2339.6025858180997</v>
      </c>
      <c r="E54" s="92">
        <f>IF(E$3&lt;=$C$2,D54+业务净增量_基准情景!E54,0)</f>
        <v>2489.6025858180997</v>
      </c>
      <c r="F54" s="92">
        <f>IF(F$3&lt;=$C$2,E54+业务净增量_基准情景!F54,0)</f>
        <v>2489.6025858180997</v>
      </c>
      <c r="G54" s="92">
        <f>IF(G$3&lt;=$C$2,F54+业务净增量_基准情景!G54,0)</f>
        <v>2689.6025858180997</v>
      </c>
      <c r="H54" s="92">
        <f>IF(H$3&lt;=$C$2,G54+业务净增量_基准情景!H54,0)</f>
        <v>2739.6025858180997</v>
      </c>
      <c r="I54" s="92">
        <f>IF(I$3&lt;=$C$2,H54+业务净增量_基准情景!I54,0)</f>
        <v>2689.6025858180997</v>
      </c>
      <c r="J54" s="92">
        <f>IF(J$3&lt;=$C$2,I54+业务净增量_基准情景!J54,0)</f>
        <v>2489.6025858180997</v>
      </c>
      <c r="K54" s="92">
        <f>IF(K$3&lt;=$C$2,J54+业务净增量_基准情景!K54,0)</f>
        <v>2589.6025858180997</v>
      </c>
      <c r="L54" s="92">
        <f>IF(L$3&lt;=$C$2,K54+业务净增量_基准情景!L54,0)</f>
        <v>2539.6025858180997</v>
      </c>
      <c r="M54" s="92">
        <f>IF(M$3&lt;=$C$2,L54+业务净增量_基准情景!M54,0)</f>
        <v>2589.6025858180997</v>
      </c>
      <c r="N54" s="92">
        <f>IF(N$3&lt;=$C$2,M54+业务净增量_基准情景!N54,0)</f>
        <v>2589.6025858180997</v>
      </c>
      <c r="O54" s="92">
        <f>IF(O$3&lt;=$C$2,N54+业务净增量_基准情景!O54,0)</f>
        <v>2689.6025858180997</v>
      </c>
      <c r="P54" s="92">
        <f>IF(P$3&lt;=$C$2,O54+业务净增量_基准情景!P54,0)</f>
        <v>0</v>
      </c>
      <c r="Q54" s="92">
        <f>IF(Q$3&lt;=$C$2,P54+业务净增量_基准情景!Q54,0)</f>
        <v>0</v>
      </c>
      <c r="R54" s="92">
        <f>IF(R$3&lt;=$C$2,Q54+业务净增量_基准情景!R54,0)</f>
        <v>0</v>
      </c>
      <c r="S54" s="92">
        <f>IF(S$3&lt;=$C$2,R54+业务净增量_基准情景!S54,0)</f>
        <v>0</v>
      </c>
      <c r="T54" s="92">
        <f>IF(T$3&lt;=$C$2,S54+业务净增量_基准情景!T54,0)</f>
        <v>0</v>
      </c>
      <c r="U54" s="92">
        <f>IF(U$3&lt;=$C$2,T54+业务净增量_基准情景!U54,0)</f>
        <v>0</v>
      </c>
      <c r="V54" s="92">
        <f>IF(V$3&lt;=$C$2,U54+业务净增量_基准情景!V54,0)</f>
        <v>0</v>
      </c>
      <c r="W54" s="92">
        <f>IF(W$3&lt;=$C$2,V54+业务净增量_基准情景!W54,0)</f>
        <v>0</v>
      </c>
      <c r="X54" s="92">
        <f>IF(X$3&lt;=$C$2,W54+业务净增量_基准情景!X54,0)</f>
        <v>0</v>
      </c>
      <c r="Y54" s="92">
        <f>IF(Y$3&lt;=$C$2,X54+业务净增量_基准情景!Y54,0)</f>
        <v>0</v>
      </c>
      <c r="Z54" s="92">
        <f>IF(Z$3&lt;=$C$2,Y54+业务净增量_基准情景!Z54,0)</f>
        <v>0</v>
      </c>
      <c r="AA54" s="92">
        <f>IF(AA$3&lt;=$C$2,Z54+业务净增量_基准情景!AA54,0)</f>
        <v>0</v>
      </c>
      <c r="AB54" s="92">
        <f>IF(AB$3&lt;=$C$2,AA54+业务净增量_基准情景!AB54,0)</f>
        <v>0</v>
      </c>
      <c r="AC54" s="92">
        <f>IF(AC$3&lt;=$C$2,AB54+业务净增量_基准情景!AC54,0)</f>
        <v>0</v>
      </c>
      <c r="AD54" s="92">
        <f>IF(AD$3&lt;=$C$2,AC54+业务净增量_基准情景!AD54,0)</f>
        <v>0</v>
      </c>
      <c r="AE54" s="92">
        <f>IF(AE$3&lt;=$C$2,AD54+业务净增量_基准情景!AE54,0)</f>
        <v>0</v>
      </c>
      <c r="AF54" s="92">
        <f>IF(AF$3&lt;=$C$2,AE54+业务净增量_基准情景!AF54,0)</f>
        <v>0</v>
      </c>
      <c r="AG54" s="92">
        <f>IF(AG$3&lt;=$C$2,AF54+业务净增量_基准情景!AG54,0)</f>
        <v>0</v>
      </c>
      <c r="AH54" s="92">
        <f>IF(AH$3&lt;=$C$2,AG54+业务净增量_基准情景!AH54,0)</f>
        <v>0</v>
      </c>
      <c r="AI54" s="92">
        <f>IF(AI$3&lt;=$C$2,AH54+业务净增量_基准情景!AI54,0)</f>
        <v>0</v>
      </c>
      <c r="AJ54" s="92">
        <f>IF(AJ$3&lt;=$C$2,AI54+业务净增量_基准情景!AJ54,0)</f>
        <v>0</v>
      </c>
      <c r="AK54" s="92">
        <f>IF(AK$3&lt;=$C$2,AJ54+业务净增量_基准情景!AK54,0)</f>
        <v>0</v>
      </c>
      <c r="AL54" s="92">
        <f>IF(AL$3&lt;=$C$2,AK54+业务净增量_基准情景!AL54,0)</f>
        <v>0</v>
      </c>
      <c r="AM54" s="92">
        <f>IF(AM$3&lt;=$C$2,AL54+业务净增量_基准情景!AM54,0)</f>
        <v>0</v>
      </c>
      <c r="AN54" s="92">
        <f>IF(AN$3&lt;=$C$2,AM54+业务净增量_基准情景!AN54,0)</f>
        <v>0</v>
      </c>
      <c r="AO54" s="92">
        <f>IF(AO$3&lt;=$C$2,AN54+业务净增量_基准情景!AO54,0)</f>
        <v>0</v>
      </c>
      <c r="AP54" s="92">
        <f>IF(AP$3&lt;=$C$2,AO54+业务净增量_基准情景!AP54,0)</f>
        <v>0</v>
      </c>
    </row>
    <row r="55" spans="2:42" ht="15">
      <c r="B55" s="140" t="str">
        <f>存量业务到期结构!B55</f>
        <v>向央行借款</v>
      </c>
      <c r="C55" s="92">
        <f>存量业务到期结构!E55+业务净增量_基准情景!C55</f>
        <v>3215.3928742781004</v>
      </c>
      <c r="D55" s="92">
        <f>IF(D$3&lt;=$C$2,C55+业务净增量_基准情景!D55,0)</f>
        <v>3305.3928742781004</v>
      </c>
      <c r="E55" s="92">
        <f>IF(E$3&lt;=$C$2,D55+业务净增量_基准情景!E55,0)</f>
        <v>3305.3928742781004</v>
      </c>
      <c r="F55" s="92">
        <f>IF(F$3&lt;=$C$2,E55+业务净增量_基准情景!F55,0)</f>
        <v>3355.3928742781004</v>
      </c>
      <c r="G55" s="92">
        <f>IF(G$3&lt;=$C$2,F55+业务净增量_基准情景!G55,0)</f>
        <v>3105.3928742781004</v>
      </c>
      <c r="H55" s="92">
        <f>IF(H$3&lt;=$C$2,G55+业务净增量_基准情景!H55,0)</f>
        <v>3155.3928742781004</v>
      </c>
      <c r="I55" s="92">
        <f>IF(I$3&lt;=$C$2,H55+业务净增量_基准情景!I55,0)</f>
        <v>3155.3928742781004</v>
      </c>
      <c r="J55" s="92">
        <f>IF(J$3&lt;=$C$2,I55+业务净增量_基准情景!J55,0)</f>
        <v>2905.3928742781004</v>
      </c>
      <c r="K55" s="92">
        <f>IF(K$3&lt;=$C$2,J55+业务净增量_基准情景!K55,0)</f>
        <v>2955.3928742781004</v>
      </c>
      <c r="L55" s="92">
        <f>IF(L$3&lt;=$C$2,K55+业务净增量_基准情景!L55,0)</f>
        <v>2955.3928742781004</v>
      </c>
      <c r="M55" s="92">
        <f>IF(M$3&lt;=$C$2,L55+业务净增量_基准情景!M55,0)</f>
        <v>2955.3928742781004</v>
      </c>
      <c r="N55" s="92">
        <f>IF(N$3&lt;=$C$2,M55+业务净增量_基准情景!N55,0)</f>
        <v>2955.3928742781004</v>
      </c>
      <c r="O55" s="92">
        <f>IF(O$3&lt;=$C$2,N55+业务净增量_基准情景!O55,0)</f>
        <v>2955.3928742781004</v>
      </c>
      <c r="P55" s="92">
        <f>IF(P$3&lt;=$C$2,O55+业务净增量_基准情景!P55,0)</f>
        <v>0</v>
      </c>
      <c r="Q55" s="92">
        <f>IF(Q$3&lt;=$C$2,P55+业务净增量_基准情景!Q55,0)</f>
        <v>0</v>
      </c>
      <c r="R55" s="92">
        <f>IF(R$3&lt;=$C$2,Q55+业务净增量_基准情景!R55,0)</f>
        <v>0</v>
      </c>
      <c r="S55" s="92">
        <f>IF(S$3&lt;=$C$2,R55+业务净增量_基准情景!S55,0)</f>
        <v>0</v>
      </c>
      <c r="T55" s="92">
        <f>IF(T$3&lt;=$C$2,S55+业务净增量_基准情景!T55,0)</f>
        <v>0</v>
      </c>
      <c r="U55" s="92">
        <f>IF(U$3&lt;=$C$2,T55+业务净增量_基准情景!U55,0)</f>
        <v>0</v>
      </c>
      <c r="V55" s="92">
        <f>IF(V$3&lt;=$C$2,U55+业务净增量_基准情景!V55,0)</f>
        <v>0</v>
      </c>
      <c r="W55" s="92">
        <f>IF(W$3&lt;=$C$2,V55+业务净增量_基准情景!W55,0)</f>
        <v>0</v>
      </c>
      <c r="X55" s="92">
        <f>IF(X$3&lt;=$C$2,W55+业务净增量_基准情景!X55,0)</f>
        <v>0</v>
      </c>
      <c r="Y55" s="92">
        <f>IF(Y$3&lt;=$C$2,X55+业务净增量_基准情景!Y55,0)</f>
        <v>0</v>
      </c>
      <c r="Z55" s="92">
        <f>IF(Z$3&lt;=$C$2,Y55+业务净增量_基准情景!Z55,0)</f>
        <v>0</v>
      </c>
      <c r="AA55" s="92">
        <f>IF(AA$3&lt;=$C$2,Z55+业务净增量_基准情景!AA55,0)</f>
        <v>0</v>
      </c>
      <c r="AB55" s="92">
        <f>IF(AB$3&lt;=$C$2,AA55+业务净增量_基准情景!AB55,0)</f>
        <v>0</v>
      </c>
      <c r="AC55" s="92">
        <f>IF(AC$3&lt;=$C$2,AB55+业务净增量_基准情景!AC55,0)</f>
        <v>0</v>
      </c>
      <c r="AD55" s="92">
        <f>IF(AD$3&lt;=$C$2,AC55+业务净增量_基准情景!AD55,0)</f>
        <v>0</v>
      </c>
      <c r="AE55" s="92">
        <f>IF(AE$3&lt;=$C$2,AD55+业务净增量_基准情景!AE55,0)</f>
        <v>0</v>
      </c>
      <c r="AF55" s="92">
        <f>IF(AF$3&lt;=$C$2,AE55+业务净增量_基准情景!AF55,0)</f>
        <v>0</v>
      </c>
      <c r="AG55" s="92">
        <f>IF(AG$3&lt;=$C$2,AF55+业务净增量_基准情景!AG55,0)</f>
        <v>0</v>
      </c>
      <c r="AH55" s="92">
        <f>IF(AH$3&lt;=$C$2,AG55+业务净增量_基准情景!AH55,0)</f>
        <v>0</v>
      </c>
      <c r="AI55" s="92">
        <f>IF(AI$3&lt;=$C$2,AH55+业务净增量_基准情景!AI55,0)</f>
        <v>0</v>
      </c>
      <c r="AJ55" s="92">
        <f>IF(AJ$3&lt;=$C$2,AI55+业务净增量_基准情景!AJ55,0)</f>
        <v>0</v>
      </c>
      <c r="AK55" s="92">
        <f>IF(AK$3&lt;=$C$2,AJ55+业务净增量_基准情景!AK55,0)</f>
        <v>0</v>
      </c>
      <c r="AL55" s="92">
        <f>IF(AL$3&lt;=$C$2,AK55+业务净增量_基准情景!AL55,0)</f>
        <v>0</v>
      </c>
      <c r="AM55" s="92">
        <f>IF(AM$3&lt;=$C$2,AL55+业务净增量_基准情景!AM55,0)</f>
        <v>0</v>
      </c>
      <c r="AN55" s="92">
        <f>IF(AN$3&lt;=$C$2,AM55+业务净增量_基准情景!AN55,0)</f>
        <v>0</v>
      </c>
      <c r="AO55" s="92">
        <f>IF(AO$3&lt;=$C$2,AN55+业务净增量_基准情景!AO55,0)</f>
        <v>0</v>
      </c>
      <c r="AP55" s="92">
        <f>IF(AP$3&lt;=$C$2,AO55+业务净增量_基准情景!AP55,0)</f>
        <v>0</v>
      </c>
    </row>
    <row r="113" spans="3:3">
      <c r="C113">
        <v>3.2847584528178403E-2</v>
      </c>
    </row>
  </sheetData>
  <phoneticPr fontId="19" type="noConversion"/>
  <hyperlinks>
    <hyperlink ref="A1" location="目录!A1" display="目录"/>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5" tint="0.59999389629810485"/>
  </sheetPr>
  <dimension ref="A1:AP55"/>
  <sheetViews>
    <sheetView zoomScale="85" zoomScaleNormal="85" workbookViewId="0">
      <selection activeCell="C30" sqref="C30"/>
    </sheetView>
  </sheetViews>
  <sheetFormatPr defaultRowHeight="13.5"/>
  <cols>
    <col min="1" max="1" width="9.375" customWidth="1"/>
    <col min="2" max="2" width="32.375" bestFit="1" customWidth="1"/>
    <col min="3" max="3" width="9.375" bestFit="1" customWidth="1"/>
  </cols>
  <sheetData>
    <row r="1" spans="1:42">
      <c r="A1" s="27" t="s">
        <v>31</v>
      </c>
    </row>
    <row r="3" spans="1:42" ht="16.5">
      <c r="B3" s="26"/>
      <c r="C3" s="26">
        <v>1</v>
      </c>
      <c r="D3" s="26">
        <v>2</v>
      </c>
      <c r="E3" s="26">
        <v>3</v>
      </c>
      <c r="F3" s="26">
        <v>4</v>
      </c>
      <c r="G3" s="26">
        <v>5</v>
      </c>
      <c r="H3" s="26">
        <v>6</v>
      </c>
      <c r="I3" s="26">
        <v>7</v>
      </c>
      <c r="J3" s="26">
        <v>8</v>
      </c>
      <c r="K3" s="26">
        <v>9</v>
      </c>
      <c r="L3" s="26">
        <v>10</v>
      </c>
      <c r="M3" s="26">
        <v>11</v>
      </c>
      <c r="N3" s="26">
        <v>12</v>
      </c>
      <c r="O3" s="26">
        <v>13</v>
      </c>
      <c r="P3" s="26">
        <v>14</v>
      </c>
      <c r="Q3" s="26">
        <v>15</v>
      </c>
      <c r="R3" s="26">
        <v>16</v>
      </c>
      <c r="S3" s="26">
        <v>17</v>
      </c>
      <c r="T3" s="26">
        <v>18</v>
      </c>
      <c r="U3" s="26">
        <v>19</v>
      </c>
      <c r="V3" s="26">
        <v>20</v>
      </c>
      <c r="W3" s="26">
        <v>21</v>
      </c>
      <c r="X3" s="26">
        <v>22</v>
      </c>
      <c r="Y3" s="26">
        <v>23</v>
      </c>
      <c r="Z3" s="26">
        <v>24</v>
      </c>
      <c r="AA3" s="26">
        <v>25</v>
      </c>
      <c r="AB3" s="26">
        <v>26</v>
      </c>
      <c r="AC3" s="26">
        <v>27</v>
      </c>
      <c r="AD3" s="26">
        <v>28</v>
      </c>
      <c r="AE3" s="26">
        <v>29</v>
      </c>
      <c r="AF3" s="26">
        <v>30</v>
      </c>
      <c r="AG3" s="26">
        <v>31</v>
      </c>
      <c r="AH3" s="26">
        <v>32</v>
      </c>
      <c r="AI3" s="26">
        <v>33</v>
      </c>
      <c r="AJ3" s="26">
        <v>34</v>
      </c>
      <c r="AK3" s="26">
        <v>35</v>
      </c>
      <c r="AL3" s="26">
        <v>36</v>
      </c>
      <c r="AM3" s="26">
        <v>37</v>
      </c>
      <c r="AN3" s="26">
        <v>38</v>
      </c>
      <c r="AO3" s="26">
        <v>39</v>
      </c>
      <c r="AP3" s="26">
        <v>40</v>
      </c>
    </row>
    <row r="4" spans="1:42" ht="15">
      <c r="B4" s="14" t="str">
        <f>存量业务到期结构!B4</f>
        <v>资产端</v>
      </c>
      <c r="C4" s="75">
        <f>新业务量假设!E63</f>
        <v>-52.806027665910449</v>
      </c>
      <c r="D4" s="75">
        <f>新业务量假设!F63</f>
        <v>1021.488735359284</v>
      </c>
      <c r="E4" s="75">
        <f>新业务量假设!G63</f>
        <v>338.82206869261699</v>
      </c>
      <c r="F4" s="75">
        <f>新业务量假设!H63</f>
        <v>238.82206869261881</v>
      </c>
      <c r="G4" s="75">
        <f>新业务量假设!I63</f>
        <v>-52.641907997230192</v>
      </c>
      <c r="H4" s="75">
        <f>新业务量假设!J63</f>
        <v>337.30040202594955</v>
      </c>
      <c r="I4" s="75">
        <f>新业务量假设!K63</f>
        <v>237.30040202595046</v>
      </c>
      <c r="J4" s="75">
        <f>新业务量假设!L63</f>
        <v>-158.72857466389769</v>
      </c>
      <c r="K4" s="75">
        <f>新业务量假设!M63</f>
        <v>335.7787353592862</v>
      </c>
      <c r="L4" s="75">
        <f>新业务量假设!N63</f>
        <v>135.77873535928302</v>
      </c>
      <c r="M4" s="75">
        <f>新业务量假设!O63</f>
        <v>335.77873535928347</v>
      </c>
      <c r="N4" s="75">
        <f>新业务量假设!P63</f>
        <v>335.77873535928575</v>
      </c>
      <c r="O4" s="75">
        <f>新业务量假设!Q63</f>
        <v>35.778735359283473</v>
      </c>
      <c r="P4" s="75">
        <f>新业务量假设!R63</f>
        <v>0</v>
      </c>
      <c r="Q4" s="75">
        <f>新业务量假设!S63</f>
        <v>0</v>
      </c>
      <c r="R4" s="75">
        <f>新业务量假设!T63</f>
        <v>0</v>
      </c>
      <c r="S4" s="75">
        <f>新业务量假设!U63</f>
        <v>0</v>
      </c>
      <c r="T4" s="75">
        <f>新业务量假设!V63</f>
        <v>0</v>
      </c>
      <c r="U4" s="75">
        <f>新业务量假设!W63</f>
        <v>0</v>
      </c>
      <c r="V4" s="75">
        <f>新业务量假设!X63</f>
        <v>0</v>
      </c>
      <c r="W4" s="75">
        <f>新业务量假设!Y63</f>
        <v>0</v>
      </c>
      <c r="X4" s="75">
        <f>新业务量假设!Z63</f>
        <v>0</v>
      </c>
      <c r="Y4" s="75">
        <f>新业务量假设!AA63</f>
        <v>0</v>
      </c>
      <c r="Z4" s="75">
        <f>新业务量假设!AB63</f>
        <v>0</v>
      </c>
      <c r="AA4" s="75">
        <f>新业务量假设!AC63</f>
        <v>0</v>
      </c>
      <c r="AB4" s="75">
        <f>新业务量假设!AD63</f>
        <v>0</v>
      </c>
      <c r="AC4" s="75">
        <f>新业务量假设!AE63</f>
        <v>0</v>
      </c>
      <c r="AD4" s="75">
        <f>新业务量假设!AF63</f>
        <v>0</v>
      </c>
      <c r="AE4" s="75">
        <f>新业务量假设!AG63</f>
        <v>0</v>
      </c>
      <c r="AF4" s="75">
        <f>新业务量假设!AH63</f>
        <v>0</v>
      </c>
      <c r="AG4" s="75">
        <f>新业务量假设!AI63</f>
        <v>0</v>
      </c>
      <c r="AH4" s="75">
        <f>新业务量假设!AJ63</f>
        <v>0</v>
      </c>
      <c r="AI4" s="75">
        <f>新业务量假设!AK63</f>
        <v>0</v>
      </c>
      <c r="AJ4" s="75">
        <f>新业务量假设!AL63</f>
        <v>0</v>
      </c>
      <c r="AK4" s="75">
        <f>新业务量假设!AM63</f>
        <v>0</v>
      </c>
      <c r="AL4" s="75">
        <f>新业务量假设!AN63</f>
        <v>0</v>
      </c>
      <c r="AM4" s="75">
        <f>新业务量假设!AO63</f>
        <v>0</v>
      </c>
      <c r="AN4" s="75">
        <f>新业务量假设!AP63</f>
        <v>0</v>
      </c>
      <c r="AO4" s="75">
        <f>新业务量假设!AQ63</f>
        <v>0</v>
      </c>
      <c r="AP4" s="75">
        <f>新业务量假设!AR63</f>
        <v>0</v>
      </c>
    </row>
    <row r="5" spans="1:42" ht="15">
      <c r="B5" s="15" t="str">
        <f>存量业务到期结构!B5</f>
        <v>贷款和垫款</v>
      </c>
      <c r="C5" s="75">
        <f>新业务量假设!E64</f>
        <v>-139.35622341309886</v>
      </c>
      <c r="D5" s="75">
        <f>新业务量假设!F64</f>
        <v>891.41666666666697</v>
      </c>
      <c r="E5" s="75">
        <f>新业务量假设!G64</f>
        <v>266.66666666666697</v>
      </c>
      <c r="F5" s="75">
        <f>新业务量假设!H64</f>
        <v>266.66666666666697</v>
      </c>
      <c r="G5" s="75">
        <f>新业务量假设!I64</f>
        <v>266.66666666666697</v>
      </c>
      <c r="H5" s="75">
        <f>新业务量假设!J64</f>
        <v>266.66666666666697</v>
      </c>
      <c r="I5" s="75">
        <f>新业务量假设!K64</f>
        <v>266.66666666666697</v>
      </c>
      <c r="J5" s="75">
        <f>新业务量假设!L64</f>
        <v>266.66666666666697</v>
      </c>
      <c r="K5" s="75">
        <f>新业务量假设!M64</f>
        <v>266.66666666666697</v>
      </c>
      <c r="L5" s="75">
        <f>新业务量假设!N64</f>
        <v>266.66666666666697</v>
      </c>
      <c r="M5" s="75">
        <f>新业务量假设!O64</f>
        <v>266.66666666666697</v>
      </c>
      <c r="N5" s="75">
        <f>新业务量假设!P64</f>
        <v>266.66666666666697</v>
      </c>
      <c r="O5" s="75">
        <f>新业务量假设!Q64</f>
        <v>266.66666666666697</v>
      </c>
      <c r="P5" s="75">
        <f>新业务量假设!R64</f>
        <v>0</v>
      </c>
      <c r="Q5" s="75">
        <f>新业务量假设!S64</f>
        <v>0</v>
      </c>
      <c r="R5" s="75">
        <f>新业务量假设!T64</f>
        <v>0</v>
      </c>
      <c r="S5" s="75">
        <f>新业务量假设!U64</f>
        <v>0</v>
      </c>
      <c r="T5" s="75">
        <f>新业务量假设!V64</f>
        <v>0</v>
      </c>
      <c r="U5" s="75">
        <f>新业务量假设!W64</f>
        <v>0</v>
      </c>
      <c r="V5" s="75">
        <f>新业务量假设!X64</f>
        <v>0</v>
      </c>
      <c r="W5" s="75">
        <f>新业务量假设!Y64</f>
        <v>0</v>
      </c>
      <c r="X5" s="75">
        <f>新业务量假设!Z64</f>
        <v>0</v>
      </c>
      <c r="Y5" s="75">
        <f>新业务量假设!AA64</f>
        <v>0</v>
      </c>
      <c r="Z5" s="75">
        <f>新业务量假设!AB64</f>
        <v>0</v>
      </c>
      <c r="AA5" s="75">
        <f>新业务量假设!AC64</f>
        <v>0</v>
      </c>
      <c r="AB5" s="75">
        <f>新业务量假设!AD64</f>
        <v>0</v>
      </c>
      <c r="AC5" s="75">
        <f>新业务量假设!AE64</f>
        <v>0</v>
      </c>
      <c r="AD5" s="75">
        <f>新业务量假设!AF64</f>
        <v>0</v>
      </c>
      <c r="AE5" s="75">
        <f>新业务量假设!AG64</f>
        <v>0</v>
      </c>
      <c r="AF5" s="75">
        <f>新业务量假设!AH64</f>
        <v>0</v>
      </c>
      <c r="AG5" s="75">
        <f>新业务量假设!AI64</f>
        <v>0</v>
      </c>
      <c r="AH5" s="75">
        <f>新业务量假设!AJ64</f>
        <v>0</v>
      </c>
      <c r="AI5" s="75">
        <f>新业务量假设!AK64</f>
        <v>0</v>
      </c>
      <c r="AJ5" s="75">
        <f>新业务量假设!AL64</f>
        <v>0</v>
      </c>
      <c r="AK5" s="75">
        <f>新业务量假设!AM64</f>
        <v>0</v>
      </c>
      <c r="AL5" s="75">
        <f>新业务量假设!AN64</f>
        <v>0</v>
      </c>
      <c r="AM5" s="75">
        <f>新业务量假设!AO64</f>
        <v>0</v>
      </c>
      <c r="AN5" s="75">
        <f>新业务量假设!AP64</f>
        <v>0</v>
      </c>
      <c r="AO5" s="75">
        <f>新业务量假设!AQ64</f>
        <v>0</v>
      </c>
      <c r="AP5" s="75">
        <f>新业务量假设!AR64</f>
        <v>0</v>
      </c>
    </row>
    <row r="6" spans="1:42" ht="16.5">
      <c r="B6" s="54" t="str">
        <f>存量业务到期结构!B6</f>
        <v>公司贷款</v>
      </c>
      <c r="C6" s="92">
        <f>新业务量假设!E65</f>
        <v>-94.94005507770089</v>
      </c>
      <c r="D6" s="92">
        <f>新业务量假设!F65</f>
        <v>216.5</v>
      </c>
      <c r="E6" s="92">
        <f>新业务量假设!G65</f>
        <v>58.33333333333394</v>
      </c>
      <c r="F6" s="92">
        <f>新业务量假设!H65</f>
        <v>58.33333333333394</v>
      </c>
      <c r="G6" s="92">
        <f>新业务量假设!I65</f>
        <v>58.33333333333394</v>
      </c>
      <c r="H6" s="92">
        <f>新业务量假设!J65</f>
        <v>58.33333333333394</v>
      </c>
      <c r="I6" s="92">
        <f>新业务量假设!K65</f>
        <v>58.33333333333394</v>
      </c>
      <c r="J6" s="92">
        <f>新业务量假设!L65</f>
        <v>58.33333333333394</v>
      </c>
      <c r="K6" s="92">
        <f>新业务量假设!M65</f>
        <v>58.33333333333394</v>
      </c>
      <c r="L6" s="92">
        <f>新业务量假设!N65</f>
        <v>58.33333333333394</v>
      </c>
      <c r="M6" s="92">
        <f>新业务量假设!O65</f>
        <v>58.33333333333394</v>
      </c>
      <c r="N6" s="92">
        <f>新业务量假设!P65</f>
        <v>58.33333333333394</v>
      </c>
      <c r="O6" s="92">
        <f>新业务量假设!Q65</f>
        <v>58.33333333333394</v>
      </c>
      <c r="P6" s="92">
        <f>新业务量假设!R65</f>
        <v>0</v>
      </c>
      <c r="Q6" s="92">
        <f>新业务量假设!S65</f>
        <v>0</v>
      </c>
      <c r="R6" s="92">
        <f>新业务量假设!T65</f>
        <v>0</v>
      </c>
      <c r="S6" s="92">
        <f>新业务量假设!U65</f>
        <v>0</v>
      </c>
      <c r="T6" s="92">
        <f>新业务量假设!V65</f>
        <v>0</v>
      </c>
      <c r="U6" s="92">
        <f>新业务量假设!W65</f>
        <v>0</v>
      </c>
      <c r="V6" s="92">
        <f>新业务量假设!X65</f>
        <v>0</v>
      </c>
      <c r="W6" s="92">
        <f>新业务量假设!Y65</f>
        <v>0</v>
      </c>
      <c r="X6" s="92">
        <f>新业务量假设!Z65</f>
        <v>0</v>
      </c>
      <c r="Y6" s="92">
        <f>新业务量假设!AA65</f>
        <v>0</v>
      </c>
      <c r="Z6" s="92">
        <f>新业务量假设!AB65</f>
        <v>0</v>
      </c>
      <c r="AA6" s="92">
        <f>新业务量假设!AC65</f>
        <v>0</v>
      </c>
      <c r="AB6" s="92">
        <f>新业务量假设!AD65</f>
        <v>0</v>
      </c>
      <c r="AC6" s="92">
        <f>新业务量假设!AE65</f>
        <v>0</v>
      </c>
      <c r="AD6" s="92">
        <f>新业务量假设!AF65</f>
        <v>0</v>
      </c>
      <c r="AE6" s="92">
        <f>新业务量假设!AG65</f>
        <v>0</v>
      </c>
      <c r="AF6" s="92">
        <f>新业务量假设!AH65</f>
        <v>0</v>
      </c>
      <c r="AG6" s="92">
        <f>新业务量假设!AI65</f>
        <v>0</v>
      </c>
      <c r="AH6" s="92">
        <f>新业务量假设!AJ65</f>
        <v>0</v>
      </c>
      <c r="AI6" s="92">
        <f>新业务量假设!AK65</f>
        <v>0</v>
      </c>
      <c r="AJ6" s="92">
        <f>新业务量假设!AL65</f>
        <v>0</v>
      </c>
      <c r="AK6" s="92">
        <f>新业务量假设!AM65</f>
        <v>0</v>
      </c>
      <c r="AL6" s="92">
        <f>新业务量假设!AN65</f>
        <v>0</v>
      </c>
      <c r="AM6" s="92">
        <f>新业务量假设!AO65</f>
        <v>0</v>
      </c>
      <c r="AN6" s="92">
        <f>新业务量假设!AP65</f>
        <v>0</v>
      </c>
      <c r="AO6" s="92">
        <f>新业务量假设!AQ65</f>
        <v>0</v>
      </c>
      <c r="AP6" s="92">
        <f>新业务量假设!AR65</f>
        <v>0</v>
      </c>
    </row>
    <row r="7" spans="1:42" ht="16.5">
      <c r="B7" s="54" t="str">
        <f>存量业务到期结构!B7</f>
        <v>零售住房贷款</v>
      </c>
      <c r="C7" s="92">
        <f>新业务量假设!E66</f>
        <v>45.44984531460068</v>
      </c>
      <c r="D7" s="92">
        <f>新业务量假设!F66</f>
        <v>97.08333333333394</v>
      </c>
      <c r="E7" s="92">
        <f>新业务量假设!G66</f>
        <v>104.16666666666606</v>
      </c>
      <c r="F7" s="92">
        <f>新业务量假设!H66</f>
        <v>104.16666666666606</v>
      </c>
      <c r="G7" s="92">
        <f>新业务量假设!I66</f>
        <v>104.16666666666606</v>
      </c>
      <c r="H7" s="92">
        <f>新业务量假设!J66</f>
        <v>104.16666666666606</v>
      </c>
      <c r="I7" s="92">
        <f>新业务量假设!K66</f>
        <v>104.16666666666606</v>
      </c>
      <c r="J7" s="92">
        <f>新业务量假设!L66</f>
        <v>104.16666666666606</v>
      </c>
      <c r="K7" s="92">
        <f>新业务量假设!M66</f>
        <v>104.16666666666606</v>
      </c>
      <c r="L7" s="92">
        <f>新业务量假设!N66</f>
        <v>104.16666666666606</v>
      </c>
      <c r="M7" s="92">
        <f>新业务量假设!O66</f>
        <v>104.16666666666606</v>
      </c>
      <c r="N7" s="92">
        <f>新业务量假设!P66</f>
        <v>104.16666666666606</v>
      </c>
      <c r="O7" s="92">
        <f>新业务量假设!Q66</f>
        <v>104.16666666666606</v>
      </c>
      <c r="P7" s="92">
        <f>新业务量假设!R66</f>
        <v>0</v>
      </c>
      <c r="Q7" s="92">
        <f>新业务量假设!S66</f>
        <v>0</v>
      </c>
      <c r="R7" s="92">
        <f>新业务量假设!T66</f>
        <v>0</v>
      </c>
      <c r="S7" s="92">
        <f>新业务量假设!U66</f>
        <v>0</v>
      </c>
      <c r="T7" s="92">
        <f>新业务量假设!V66</f>
        <v>0</v>
      </c>
      <c r="U7" s="92">
        <f>新业务量假设!W66</f>
        <v>0</v>
      </c>
      <c r="V7" s="92">
        <f>新业务量假设!X66</f>
        <v>0</v>
      </c>
      <c r="W7" s="92">
        <f>新业务量假设!Y66</f>
        <v>0</v>
      </c>
      <c r="X7" s="92">
        <f>新业务量假设!Z66</f>
        <v>0</v>
      </c>
      <c r="Y7" s="92">
        <f>新业务量假设!AA66</f>
        <v>0</v>
      </c>
      <c r="Z7" s="92">
        <f>新业务量假设!AB66</f>
        <v>0</v>
      </c>
      <c r="AA7" s="92">
        <f>新业务量假设!AC66</f>
        <v>0</v>
      </c>
      <c r="AB7" s="92">
        <f>新业务量假设!AD66</f>
        <v>0</v>
      </c>
      <c r="AC7" s="92">
        <f>新业务量假设!AE66</f>
        <v>0</v>
      </c>
      <c r="AD7" s="92">
        <f>新业务量假设!AF66</f>
        <v>0</v>
      </c>
      <c r="AE7" s="92">
        <f>新业务量假设!AG66</f>
        <v>0</v>
      </c>
      <c r="AF7" s="92">
        <f>新业务量假设!AH66</f>
        <v>0</v>
      </c>
      <c r="AG7" s="92">
        <f>新业务量假设!AI66</f>
        <v>0</v>
      </c>
      <c r="AH7" s="92">
        <f>新业务量假设!AJ66</f>
        <v>0</v>
      </c>
      <c r="AI7" s="92">
        <f>新业务量假设!AK66</f>
        <v>0</v>
      </c>
      <c r="AJ7" s="92">
        <f>新业务量假设!AL66</f>
        <v>0</v>
      </c>
      <c r="AK7" s="92">
        <f>新业务量假设!AM66</f>
        <v>0</v>
      </c>
      <c r="AL7" s="92">
        <f>新业务量假设!AN66</f>
        <v>0</v>
      </c>
      <c r="AM7" s="92">
        <f>新业务量假设!AO66</f>
        <v>0</v>
      </c>
      <c r="AN7" s="92">
        <f>新业务量假设!AP66</f>
        <v>0</v>
      </c>
      <c r="AO7" s="92">
        <f>新业务量假设!AQ66</f>
        <v>0</v>
      </c>
      <c r="AP7" s="92">
        <f>新业务量假设!AR66</f>
        <v>0</v>
      </c>
    </row>
    <row r="8" spans="1:42" ht="16.5">
      <c r="B8" s="54" t="str">
        <f>存量业务到期结构!B8</f>
        <v>零售非住房贷款</v>
      </c>
      <c r="C8" s="92">
        <f>新业务量假设!E67</f>
        <v>68.558422625601452</v>
      </c>
      <c r="D8" s="92">
        <f>新业务量假设!F67</f>
        <v>39.5</v>
      </c>
      <c r="E8" s="92">
        <f>新业务量假设!G67</f>
        <v>37.5</v>
      </c>
      <c r="F8" s="92">
        <f>新业务量假设!H67</f>
        <v>37.5</v>
      </c>
      <c r="G8" s="92">
        <f>新业务量假设!I67</f>
        <v>37.5</v>
      </c>
      <c r="H8" s="92">
        <f>新业务量假设!J67</f>
        <v>37.5</v>
      </c>
      <c r="I8" s="92">
        <f>新业务量假设!K67</f>
        <v>37.5</v>
      </c>
      <c r="J8" s="92">
        <f>新业务量假设!L67</f>
        <v>37.5</v>
      </c>
      <c r="K8" s="92">
        <f>新业务量假设!M67</f>
        <v>37.5</v>
      </c>
      <c r="L8" s="92">
        <f>新业务量假设!N67</f>
        <v>37.5</v>
      </c>
      <c r="M8" s="92">
        <f>新业务量假设!O67</f>
        <v>37.5</v>
      </c>
      <c r="N8" s="92">
        <f>新业务量假设!P67</f>
        <v>37.5</v>
      </c>
      <c r="O8" s="92">
        <f>新业务量假设!Q67</f>
        <v>37.5</v>
      </c>
      <c r="P8" s="92">
        <f>新业务量假设!R67</f>
        <v>0</v>
      </c>
      <c r="Q8" s="92">
        <f>新业务量假设!S67</f>
        <v>0</v>
      </c>
      <c r="R8" s="92">
        <f>新业务量假设!T67</f>
        <v>0</v>
      </c>
      <c r="S8" s="92">
        <f>新业务量假设!U67</f>
        <v>0</v>
      </c>
      <c r="T8" s="92">
        <f>新业务量假设!V67</f>
        <v>0</v>
      </c>
      <c r="U8" s="92">
        <f>新业务量假设!W67</f>
        <v>0</v>
      </c>
      <c r="V8" s="92">
        <f>新业务量假设!X67</f>
        <v>0</v>
      </c>
      <c r="W8" s="92">
        <f>新业务量假设!Y67</f>
        <v>0</v>
      </c>
      <c r="X8" s="92">
        <f>新业务量假设!Z67</f>
        <v>0</v>
      </c>
      <c r="Y8" s="92">
        <f>新业务量假设!AA67</f>
        <v>0</v>
      </c>
      <c r="Z8" s="92">
        <f>新业务量假设!AB67</f>
        <v>0</v>
      </c>
      <c r="AA8" s="92">
        <f>新业务量假设!AC67</f>
        <v>0</v>
      </c>
      <c r="AB8" s="92">
        <f>新业务量假设!AD67</f>
        <v>0</v>
      </c>
      <c r="AC8" s="92">
        <f>新业务量假设!AE67</f>
        <v>0</v>
      </c>
      <c r="AD8" s="92">
        <f>新业务量假设!AF67</f>
        <v>0</v>
      </c>
      <c r="AE8" s="92">
        <f>新业务量假设!AG67</f>
        <v>0</v>
      </c>
      <c r="AF8" s="92">
        <f>新业务量假设!AH67</f>
        <v>0</v>
      </c>
      <c r="AG8" s="92">
        <f>新业务量假设!AI67</f>
        <v>0</v>
      </c>
      <c r="AH8" s="92">
        <f>新业务量假设!AJ67</f>
        <v>0</v>
      </c>
      <c r="AI8" s="92">
        <f>新业务量假设!AK67</f>
        <v>0</v>
      </c>
      <c r="AJ8" s="92">
        <f>新业务量假设!AL67</f>
        <v>0</v>
      </c>
      <c r="AK8" s="92">
        <f>新业务量假设!AM67</f>
        <v>0</v>
      </c>
      <c r="AL8" s="92">
        <f>新业务量假设!AN67</f>
        <v>0</v>
      </c>
      <c r="AM8" s="92">
        <f>新业务量假设!AO67</f>
        <v>0</v>
      </c>
      <c r="AN8" s="92">
        <f>新业务量假设!AP67</f>
        <v>0</v>
      </c>
      <c r="AO8" s="92">
        <f>新业务量假设!AQ67</f>
        <v>0</v>
      </c>
      <c r="AP8" s="92">
        <f>新业务量假设!AR67</f>
        <v>0</v>
      </c>
    </row>
    <row r="9" spans="1:42" ht="16.5">
      <c r="B9" s="55" t="str">
        <f>存量业务到期结构!B9</f>
        <v>信用卡贷款</v>
      </c>
      <c r="C9" s="92">
        <f>新业务量假设!E68</f>
        <v>34.344818042999577</v>
      </c>
      <c r="D9" s="92">
        <f>新业务量假设!F68</f>
        <v>68.33333333333303</v>
      </c>
      <c r="E9" s="92">
        <f>新业务量假设!G68</f>
        <v>66.66666666666697</v>
      </c>
      <c r="F9" s="92">
        <f>新业务量假设!H68</f>
        <v>66.66666666666697</v>
      </c>
      <c r="G9" s="92">
        <f>新业务量假设!I68</f>
        <v>66.66666666666697</v>
      </c>
      <c r="H9" s="92">
        <f>新业务量假设!J68</f>
        <v>66.66666666666697</v>
      </c>
      <c r="I9" s="92">
        <f>新业务量假设!K68</f>
        <v>66.66666666666697</v>
      </c>
      <c r="J9" s="92">
        <f>新业务量假设!L68</f>
        <v>66.66666666666697</v>
      </c>
      <c r="K9" s="92">
        <f>新业务量假设!M68</f>
        <v>66.66666666666697</v>
      </c>
      <c r="L9" s="92">
        <f>新业务量假设!N68</f>
        <v>66.66666666666697</v>
      </c>
      <c r="M9" s="92">
        <f>新业务量假设!O68</f>
        <v>66.66666666666697</v>
      </c>
      <c r="N9" s="92">
        <f>新业务量假设!P68</f>
        <v>66.66666666666697</v>
      </c>
      <c r="O9" s="92">
        <f>新业务量假设!Q68</f>
        <v>66.66666666666697</v>
      </c>
      <c r="P9" s="92">
        <f>新业务量假设!R68</f>
        <v>0</v>
      </c>
      <c r="Q9" s="92">
        <f>新业务量假设!S68</f>
        <v>0</v>
      </c>
      <c r="R9" s="92">
        <f>新业务量假设!T68</f>
        <v>0</v>
      </c>
      <c r="S9" s="92">
        <f>新业务量假设!U68</f>
        <v>0</v>
      </c>
      <c r="T9" s="92">
        <f>新业务量假设!V68</f>
        <v>0</v>
      </c>
      <c r="U9" s="92">
        <f>新业务量假设!W68</f>
        <v>0</v>
      </c>
      <c r="V9" s="92">
        <f>新业务量假设!X68</f>
        <v>0</v>
      </c>
      <c r="W9" s="92">
        <f>新业务量假设!Y68</f>
        <v>0</v>
      </c>
      <c r="X9" s="92">
        <f>新业务量假设!Z68</f>
        <v>0</v>
      </c>
      <c r="Y9" s="92">
        <f>新业务量假设!AA68</f>
        <v>0</v>
      </c>
      <c r="Z9" s="92">
        <f>新业务量假设!AB68</f>
        <v>0</v>
      </c>
      <c r="AA9" s="92">
        <f>新业务量假设!AC68</f>
        <v>0</v>
      </c>
      <c r="AB9" s="92">
        <f>新业务量假设!AD68</f>
        <v>0</v>
      </c>
      <c r="AC9" s="92">
        <f>新业务量假设!AE68</f>
        <v>0</v>
      </c>
      <c r="AD9" s="92">
        <f>新业务量假设!AF68</f>
        <v>0</v>
      </c>
      <c r="AE9" s="92">
        <f>新业务量假设!AG68</f>
        <v>0</v>
      </c>
      <c r="AF9" s="92">
        <f>新业务量假设!AH68</f>
        <v>0</v>
      </c>
      <c r="AG9" s="92">
        <f>新业务量假设!AI68</f>
        <v>0</v>
      </c>
      <c r="AH9" s="92">
        <f>新业务量假设!AJ68</f>
        <v>0</v>
      </c>
      <c r="AI9" s="92">
        <f>新业务量假设!AK68</f>
        <v>0</v>
      </c>
      <c r="AJ9" s="92">
        <f>新业务量假设!AL68</f>
        <v>0</v>
      </c>
      <c r="AK9" s="92">
        <f>新业务量假设!AM68</f>
        <v>0</v>
      </c>
      <c r="AL9" s="92">
        <f>新业务量假设!AN68</f>
        <v>0</v>
      </c>
      <c r="AM9" s="92">
        <f>新业务量假设!AO68</f>
        <v>0</v>
      </c>
      <c r="AN9" s="92">
        <f>新业务量假设!AP68</f>
        <v>0</v>
      </c>
      <c r="AO9" s="92">
        <f>新业务量假设!AQ68</f>
        <v>0</v>
      </c>
      <c r="AP9" s="92">
        <f>新业务量假设!AR68</f>
        <v>0</v>
      </c>
    </row>
    <row r="10" spans="1:42" ht="16.5">
      <c r="B10" s="54" t="str">
        <f>存量业务到期结构!B10</f>
        <v>票据贴现</v>
      </c>
      <c r="C10" s="92">
        <f>新业务量假设!E69</f>
        <v>-192.76925431859968</v>
      </c>
      <c r="D10" s="92">
        <f>新业务量假设!F69</f>
        <v>470</v>
      </c>
      <c r="E10" s="92">
        <f>新业务量假设!G69</f>
        <v>0</v>
      </c>
      <c r="F10" s="92">
        <f>新业务量假设!H69</f>
        <v>0</v>
      </c>
      <c r="G10" s="92">
        <f>新业务量假设!I69</f>
        <v>0</v>
      </c>
      <c r="H10" s="92">
        <f>新业务量假设!J69</f>
        <v>0</v>
      </c>
      <c r="I10" s="92">
        <f>新业务量假设!K69</f>
        <v>0</v>
      </c>
      <c r="J10" s="92">
        <f>新业务量假设!L69</f>
        <v>0</v>
      </c>
      <c r="K10" s="92">
        <f>新业务量假设!M69</f>
        <v>0</v>
      </c>
      <c r="L10" s="92">
        <f>新业务量假设!N69</f>
        <v>0</v>
      </c>
      <c r="M10" s="92">
        <f>新业务量假设!O69</f>
        <v>0</v>
      </c>
      <c r="N10" s="92">
        <f>新业务量假设!P69</f>
        <v>0</v>
      </c>
      <c r="O10" s="92">
        <f>新业务量假设!Q69</f>
        <v>0</v>
      </c>
      <c r="P10" s="92">
        <f>新业务量假设!R69</f>
        <v>0</v>
      </c>
      <c r="Q10" s="92">
        <f>新业务量假设!S69</f>
        <v>0</v>
      </c>
      <c r="R10" s="92">
        <f>新业务量假设!T69</f>
        <v>0</v>
      </c>
      <c r="S10" s="92">
        <f>新业务量假设!U69</f>
        <v>0</v>
      </c>
      <c r="T10" s="92">
        <f>新业务量假设!V69</f>
        <v>0</v>
      </c>
      <c r="U10" s="92">
        <f>新业务量假设!W69</f>
        <v>0</v>
      </c>
      <c r="V10" s="92">
        <f>新业务量假设!X69</f>
        <v>0</v>
      </c>
      <c r="W10" s="92">
        <f>新业务量假设!Y69</f>
        <v>0</v>
      </c>
      <c r="X10" s="92">
        <f>新业务量假设!Z69</f>
        <v>0</v>
      </c>
      <c r="Y10" s="92">
        <f>新业务量假设!AA69</f>
        <v>0</v>
      </c>
      <c r="Z10" s="92">
        <f>新业务量假设!AB69</f>
        <v>0</v>
      </c>
      <c r="AA10" s="92">
        <f>新业务量假设!AC69</f>
        <v>0</v>
      </c>
      <c r="AB10" s="92">
        <f>新业务量假设!AD69</f>
        <v>0</v>
      </c>
      <c r="AC10" s="92">
        <f>新业务量假设!AE69</f>
        <v>0</v>
      </c>
      <c r="AD10" s="92">
        <f>新业务量假设!AF69</f>
        <v>0</v>
      </c>
      <c r="AE10" s="92">
        <f>新业务量假设!AG69</f>
        <v>0</v>
      </c>
      <c r="AF10" s="92">
        <f>新业务量假设!AH69</f>
        <v>0</v>
      </c>
      <c r="AG10" s="92">
        <f>新业务量假设!AI69</f>
        <v>0</v>
      </c>
      <c r="AH10" s="92">
        <f>新业务量假设!AJ69</f>
        <v>0</v>
      </c>
      <c r="AI10" s="92">
        <f>新业务量假设!AK69</f>
        <v>0</v>
      </c>
      <c r="AJ10" s="92">
        <f>新业务量假设!AL69</f>
        <v>0</v>
      </c>
      <c r="AK10" s="92">
        <f>新业务量假设!AM69</f>
        <v>0</v>
      </c>
      <c r="AL10" s="92">
        <f>新业务量假设!AN69</f>
        <v>0</v>
      </c>
      <c r="AM10" s="92">
        <f>新业务量假设!AO69</f>
        <v>0</v>
      </c>
      <c r="AN10" s="92">
        <f>新业务量假设!AP69</f>
        <v>0</v>
      </c>
      <c r="AO10" s="92">
        <f>新业务量假设!AQ69</f>
        <v>0</v>
      </c>
      <c r="AP10" s="92">
        <f>新业务量假设!AR69</f>
        <v>0</v>
      </c>
    </row>
    <row r="11" spans="1:42" ht="15">
      <c r="B11" s="15" t="str">
        <f>存量业务到期结构!B11</f>
        <v>投资</v>
      </c>
      <c r="C11" s="75">
        <f>新业务量假设!E70</f>
        <v>-141.62939070160604</v>
      </c>
      <c r="D11" s="75">
        <f>新业务量假设!F70</f>
        <v>432.08333333333394</v>
      </c>
      <c r="E11" s="75">
        <f>新业务量假设!G70</f>
        <v>54.16666666666606</v>
      </c>
      <c r="F11" s="75">
        <f>新业务量假设!H70</f>
        <v>54.166666666667879</v>
      </c>
      <c r="G11" s="75">
        <f>新业务量假设!I70</f>
        <v>54.16666666666606</v>
      </c>
      <c r="H11" s="75">
        <f>新业务量假设!J70</f>
        <v>54.16666666666606</v>
      </c>
      <c r="I11" s="75">
        <f>新业务量假设!K70</f>
        <v>54.16666666666606</v>
      </c>
      <c r="J11" s="75">
        <f>新业务量假设!L70</f>
        <v>54.16666666666606</v>
      </c>
      <c r="K11" s="75">
        <f>新业务量假设!M70</f>
        <v>54.166666666667879</v>
      </c>
      <c r="L11" s="75">
        <f>新业务量假设!N70</f>
        <v>54.16666666666606</v>
      </c>
      <c r="M11" s="75">
        <f>新业务量假设!O70</f>
        <v>54.16666666666606</v>
      </c>
      <c r="N11" s="75">
        <f>新业务量假设!P70</f>
        <v>54.166666666667879</v>
      </c>
      <c r="O11" s="75">
        <f>新业务量假设!Q70</f>
        <v>54.16666666666606</v>
      </c>
      <c r="P11" s="75">
        <f>新业务量假设!R70</f>
        <v>0</v>
      </c>
      <c r="Q11" s="75">
        <f>新业务量假设!S70</f>
        <v>0</v>
      </c>
      <c r="R11" s="75">
        <f>新业务量假设!T70</f>
        <v>0</v>
      </c>
      <c r="S11" s="75">
        <f>新业务量假设!U70</f>
        <v>0</v>
      </c>
      <c r="T11" s="75">
        <f>新业务量假设!V70</f>
        <v>0</v>
      </c>
      <c r="U11" s="75">
        <f>新业务量假设!W70</f>
        <v>0</v>
      </c>
      <c r="V11" s="75">
        <f>新业务量假设!X70</f>
        <v>0</v>
      </c>
      <c r="W11" s="75">
        <f>新业务量假设!Y70</f>
        <v>0</v>
      </c>
      <c r="X11" s="75">
        <f>新业务量假设!Z70</f>
        <v>0</v>
      </c>
      <c r="Y11" s="75">
        <f>新业务量假设!AA70</f>
        <v>0</v>
      </c>
      <c r="Z11" s="75">
        <f>新业务量假设!AB70</f>
        <v>0</v>
      </c>
      <c r="AA11" s="75">
        <f>新业务量假设!AC70</f>
        <v>0</v>
      </c>
      <c r="AB11" s="75">
        <f>新业务量假设!AD70</f>
        <v>0</v>
      </c>
      <c r="AC11" s="75">
        <f>新业务量假设!AE70</f>
        <v>0</v>
      </c>
      <c r="AD11" s="75">
        <f>新业务量假设!AF70</f>
        <v>0</v>
      </c>
      <c r="AE11" s="75">
        <f>新业务量假设!AG70</f>
        <v>0</v>
      </c>
      <c r="AF11" s="75">
        <f>新业务量假设!AH70</f>
        <v>0</v>
      </c>
      <c r="AG11" s="75">
        <f>新业务量假设!AI70</f>
        <v>0</v>
      </c>
      <c r="AH11" s="75">
        <f>新业务量假设!AJ70</f>
        <v>0</v>
      </c>
      <c r="AI11" s="75">
        <f>新业务量假设!AK70</f>
        <v>0</v>
      </c>
      <c r="AJ11" s="75">
        <f>新业务量假设!AL70</f>
        <v>0</v>
      </c>
      <c r="AK11" s="75">
        <f>新业务量假设!AM70</f>
        <v>0</v>
      </c>
      <c r="AL11" s="75">
        <f>新业务量假设!AN70</f>
        <v>0</v>
      </c>
      <c r="AM11" s="75">
        <f>新业务量假设!AO70</f>
        <v>0</v>
      </c>
      <c r="AN11" s="75">
        <f>新业务量假设!AP70</f>
        <v>0</v>
      </c>
      <c r="AO11" s="75">
        <f>新业务量假设!AQ70</f>
        <v>0</v>
      </c>
      <c r="AP11" s="75">
        <f>新业务量假设!AR70</f>
        <v>0</v>
      </c>
    </row>
    <row r="12" spans="1:42" ht="16.5">
      <c r="B12" s="16" t="str">
        <f>存量业务到期结构!B12</f>
        <v>债券</v>
      </c>
      <c r="C12" s="75">
        <f>新业务量假设!E71</f>
        <v>-47.765315211605412</v>
      </c>
      <c r="D12" s="75">
        <f>新业务量假设!F71</f>
        <v>-6.6666666666660603</v>
      </c>
      <c r="E12" s="75">
        <f>新业务量假设!G71</f>
        <v>116.66666666666606</v>
      </c>
      <c r="F12" s="75">
        <f>新业务量假设!H71</f>
        <v>116.66666666666788</v>
      </c>
      <c r="G12" s="75">
        <f>新业务量假设!I71</f>
        <v>116.66666666666606</v>
      </c>
      <c r="H12" s="75">
        <f>新业务量假设!J71</f>
        <v>116.66666666666606</v>
      </c>
      <c r="I12" s="75">
        <f>新业务量假设!K71</f>
        <v>116.66666666666606</v>
      </c>
      <c r="J12" s="75">
        <f>新业务量假设!L71</f>
        <v>116.66666666666606</v>
      </c>
      <c r="K12" s="75">
        <f>新业务量假设!M71</f>
        <v>116.66666666666788</v>
      </c>
      <c r="L12" s="75">
        <f>新业务量假设!N71</f>
        <v>116.66666666666606</v>
      </c>
      <c r="M12" s="75">
        <f>新业务量假设!O71</f>
        <v>116.66666666666606</v>
      </c>
      <c r="N12" s="75">
        <f>新业务量假设!P71</f>
        <v>116.66666666666788</v>
      </c>
      <c r="O12" s="75">
        <f>新业务量假设!Q71</f>
        <v>116.66666666666606</v>
      </c>
      <c r="P12" s="75">
        <f>新业务量假设!R71</f>
        <v>0</v>
      </c>
      <c r="Q12" s="75">
        <f>新业务量假设!S71</f>
        <v>0</v>
      </c>
      <c r="R12" s="75">
        <f>新业务量假设!T71</f>
        <v>0</v>
      </c>
      <c r="S12" s="75">
        <f>新业务量假设!U71</f>
        <v>0</v>
      </c>
      <c r="T12" s="75">
        <f>新业务量假设!V71</f>
        <v>0</v>
      </c>
      <c r="U12" s="75">
        <f>新业务量假设!W71</f>
        <v>0</v>
      </c>
      <c r="V12" s="75">
        <f>新业务量假设!X71</f>
        <v>0</v>
      </c>
      <c r="W12" s="75">
        <f>新业务量假设!Y71</f>
        <v>0</v>
      </c>
      <c r="X12" s="75">
        <f>新业务量假设!Z71</f>
        <v>0</v>
      </c>
      <c r="Y12" s="75">
        <f>新业务量假设!AA71</f>
        <v>0</v>
      </c>
      <c r="Z12" s="75">
        <f>新业务量假设!AB71</f>
        <v>0</v>
      </c>
      <c r="AA12" s="75">
        <f>新业务量假设!AC71</f>
        <v>0</v>
      </c>
      <c r="AB12" s="75">
        <f>新业务量假设!AD71</f>
        <v>0</v>
      </c>
      <c r="AC12" s="75">
        <f>新业务量假设!AE71</f>
        <v>0</v>
      </c>
      <c r="AD12" s="75">
        <f>新业务量假设!AF71</f>
        <v>0</v>
      </c>
      <c r="AE12" s="75">
        <f>新业务量假设!AG71</f>
        <v>0</v>
      </c>
      <c r="AF12" s="75">
        <f>新业务量假设!AH71</f>
        <v>0</v>
      </c>
      <c r="AG12" s="75">
        <f>新业务量假设!AI71</f>
        <v>0</v>
      </c>
      <c r="AH12" s="75">
        <f>新业务量假设!AJ71</f>
        <v>0</v>
      </c>
      <c r="AI12" s="75">
        <f>新业务量假设!AK71</f>
        <v>0</v>
      </c>
      <c r="AJ12" s="75">
        <f>新业务量假设!AL71</f>
        <v>0</v>
      </c>
      <c r="AK12" s="75">
        <f>新业务量假设!AM71</f>
        <v>0</v>
      </c>
      <c r="AL12" s="75">
        <f>新业务量假设!AN71</f>
        <v>0</v>
      </c>
      <c r="AM12" s="75">
        <f>新业务量假设!AO71</f>
        <v>0</v>
      </c>
      <c r="AN12" s="75">
        <f>新业务量假设!AP71</f>
        <v>0</v>
      </c>
      <c r="AO12" s="75">
        <f>新业务量假设!AQ71</f>
        <v>0</v>
      </c>
      <c r="AP12" s="75">
        <f>新业务量假设!AR71</f>
        <v>0</v>
      </c>
    </row>
    <row r="13" spans="1:42" ht="16.5">
      <c r="B13" s="54" t="str">
        <f>存量业务到期结构!B13</f>
        <v>国债</v>
      </c>
      <c r="C13" s="92">
        <f>新业务量假设!E72</f>
        <v>-29.27419210670169</v>
      </c>
      <c r="D13" s="92">
        <f>新业务量假设!F72</f>
        <v>-4.0858367593041454</v>
      </c>
      <c r="E13" s="92">
        <f>新业务量假设!G72</f>
        <v>71.502143287828673</v>
      </c>
      <c r="F13" s="92">
        <f>新业务量假设!H72</f>
        <v>71.502143287829782</v>
      </c>
      <c r="G13" s="92">
        <f>新业务量假设!I72</f>
        <v>71.502143287828673</v>
      </c>
      <c r="H13" s="92">
        <f>新业务量假设!J72</f>
        <v>71.502143287828673</v>
      </c>
      <c r="I13" s="92">
        <f>新业务量假设!K72</f>
        <v>71.502143287828673</v>
      </c>
      <c r="J13" s="92">
        <f>新业务量假设!L72</f>
        <v>71.502143287828673</v>
      </c>
      <c r="K13" s="92">
        <f>新业务量假设!M72</f>
        <v>71.502143287829782</v>
      </c>
      <c r="L13" s="92">
        <f>新业务量假设!N72</f>
        <v>71.502143287828673</v>
      </c>
      <c r="M13" s="92">
        <f>新业务量假设!O72</f>
        <v>71.502143287828673</v>
      </c>
      <c r="N13" s="92">
        <f>新业务量假设!P72</f>
        <v>71.502143287829782</v>
      </c>
      <c r="O13" s="92">
        <f>新业务量假设!Q72</f>
        <v>71.502143287828673</v>
      </c>
      <c r="P13" s="92">
        <f>新业务量假设!R72</f>
        <v>0</v>
      </c>
      <c r="Q13" s="92">
        <f>新业务量假设!S72</f>
        <v>0</v>
      </c>
      <c r="R13" s="92">
        <f>新业务量假设!T72</f>
        <v>0</v>
      </c>
      <c r="S13" s="92">
        <f>新业务量假设!U72</f>
        <v>0</v>
      </c>
      <c r="T13" s="92">
        <f>新业务量假设!V72</f>
        <v>0</v>
      </c>
      <c r="U13" s="92">
        <f>新业务量假设!W72</f>
        <v>0</v>
      </c>
      <c r="V13" s="92">
        <f>新业务量假设!X72</f>
        <v>0</v>
      </c>
      <c r="W13" s="92">
        <f>新业务量假设!Y72</f>
        <v>0</v>
      </c>
      <c r="X13" s="92">
        <f>新业务量假设!Z72</f>
        <v>0</v>
      </c>
      <c r="Y13" s="92">
        <f>新业务量假设!AA72</f>
        <v>0</v>
      </c>
      <c r="Z13" s="92">
        <f>新业务量假设!AB72</f>
        <v>0</v>
      </c>
      <c r="AA13" s="92">
        <f>新业务量假设!AC72</f>
        <v>0</v>
      </c>
      <c r="AB13" s="92">
        <f>新业务量假设!AD72</f>
        <v>0</v>
      </c>
      <c r="AC13" s="92">
        <f>新业务量假设!AE72</f>
        <v>0</v>
      </c>
      <c r="AD13" s="92">
        <f>新业务量假设!AF72</f>
        <v>0</v>
      </c>
      <c r="AE13" s="92">
        <f>新业务量假设!AG72</f>
        <v>0</v>
      </c>
      <c r="AF13" s="92">
        <f>新业务量假设!AH72</f>
        <v>0</v>
      </c>
      <c r="AG13" s="92">
        <f>新业务量假设!AI72</f>
        <v>0</v>
      </c>
      <c r="AH13" s="92">
        <f>新业务量假设!AJ72</f>
        <v>0</v>
      </c>
      <c r="AI13" s="92">
        <f>新业务量假设!AK72</f>
        <v>0</v>
      </c>
      <c r="AJ13" s="92">
        <f>新业务量假设!AL72</f>
        <v>0</v>
      </c>
      <c r="AK13" s="92">
        <f>新业务量假设!AM72</f>
        <v>0</v>
      </c>
      <c r="AL13" s="92">
        <f>新业务量假设!AN72</f>
        <v>0</v>
      </c>
      <c r="AM13" s="92">
        <f>新业务量假设!AO72</f>
        <v>0</v>
      </c>
      <c r="AN13" s="92">
        <f>新业务量假设!AP72</f>
        <v>0</v>
      </c>
      <c r="AO13" s="92">
        <f>新业务量假设!AQ72</f>
        <v>0</v>
      </c>
      <c r="AP13" s="92">
        <f>新业务量假设!AR72</f>
        <v>0</v>
      </c>
    </row>
    <row r="14" spans="1:42" ht="16.5">
      <c r="B14" s="54" t="str">
        <f>存量业务到期结构!B14</f>
        <v>政策性银行金融债</v>
      </c>
      <c r="C14" s="92">
        <f>新业务量假设!E73</f>
        <v>-13.264280603803716</v>
      </c>
      <c r="D14" s="92">
        <f>新业务量假设!F73</f>
        <v>-1.8513127562737857</v>
      </c>
      <c r="E14" s="92">
        <f>新业务量假设!G73</f>
        <v>32.397973234794023</v>
      </c>
      <c r="F14" s="92">
        <f>新业务量假设!H73</f>
        <v>32.397973234794534</v>
      </c>
      <c r="G14" s="92">
        <f>新业务量假设!I73</f>
        <v>32.397973234794023</v>
      </c>
      <c r="H14" s="92">
        <f>新业务量假设!J73</f>
        <v>32.397973234794023</v>
      </c>
      <c r="I14" s="92">
        <f>新业务量假设!K73</f>
        <v>32.397973234794023</v>
      </c>
      <c r="J14" s="92">
        <f>新业务量假设!L73</f>
        <v>32.397973234794023</v>
      </c>
      <c r="K14" s="92">
        <f>新业务量假设!M73</f>
        <v>32.397973234794534</v>
      </c>
      <c r="L14" s="92">
        <f>新业务量假设!N73</f>
        <v>32.397973234794023</v>
      </c>
      <c r="M14" s="92">
        <f>新业务量假设!O73</f>
        <v>32.397973234794023</v>
      </c>
      <c r="N14" s="92">
        <f>新业务量假设!P73</f>
        <v>32.397973234794534</v>
      </c>
      <c r="O14" s="92">
        <f>新业务量假设!Q73</f>
        <v>32.397973234794023</v>
      </c>
      <c r="P14" s="92">
        <f>新业务量假设!R73</f>
        <v>0</v>
      </c>
      <c r="Q14" s="92">
        <f>新业务量假设!S73</f>
        <v>0</v>
      </c>
      <c r="R14" s="92">
        <f>新业务量假设!T73</f>
        <v>0</v>
      </c>
      <c r="S14" s="92">
        <f>新业务量假设!U73</f>
        <v>0</v>
      </c>
      <c r="T14" s="92">
        <f>新业务量假设!V73</f>
        <v>0</v>
      </c>
      <c r="U14" s="92">
        <f>新业务量假设!W73</f>
        <v>0</v>
      </c>
      <c r="V14" s="92">
        <f>新业务量假设!X73</f>
        <v>0</v>
      </c>
      <c r="W14" s="92">
        <f>新业务量假设!Y73</f>
        <v>0</v>
      </c>
      <c r="X14" s="92">
        <f>新业务量假设!Z73</f>
        <v>0</v>
      </c>
      <c r="Y14" s="92">
        <f>新业务量假设!AA73</f>
        <v>0</v>
      </c>
      <c r="Z14" s="92">
        <f>新业务量假设!AB73</f>
        <v>0</v>
      </c>
      <c r="AA14" s="92">
        <f>新业务量假设!AC73</f>
        <v>0</v>
      </c>
      <c r="AB14" s="92">
        <f>新业务量假设!AD73</f>
        <v>0</v>
      </c>
      <c r="AC14" s="92">
        <f>新业务量假设!AE73</f>
        <v>0</v>
      </c>
      <c r="AD14" s="92">
        <f>新业务量假设!AF73</f>
        <v>0</v>
      </c>
      <c r="AE14" s="92">
        <f>新业务量假设!AG73</f>
        <v>0</v>
      </c>
      <c r="AF14" s="92">
        <f>新业务量假设!AH73</f>
        <v>0</v>
      </c>
      <c r="AG14" s="92">
        <f>新业务量假设!AI73</f>
        <v>0</v>
      </c>
      <c r="AH14" s="92">
        <f>新业务量假设!AJ73</f>
        <v>0</v>
      </c>
      <c r="AI14" s="92">
        <f>新业务量假设!AK73</f>
        <v>0</v>
      </c>
      <c r="AJ14" s="92">
        <f>新业务量假设!AL73</f>
        <v>0</v>
      </c>
      <c r="AK14" s="92">
        <f>新业务量假设!AM73</f>
        <v>0</v>
      </c>
      <c r="AL14" s="92">
        <f>新业务量假设!AN73</f>
        <v>0</v>
      </c>
      <c r="AM14" s="92">
        <f>新业务量假设!AO73</f>
        <v>0</v>
      </c>
      <c r="AN14" s="92">
        <f>新业务量假设!AP73</f>
        <v>0</v>
      </c>
      <c r="AO14" s="92">
        <f>新业务量假设!AQ73</f>
        <v>0</v>
      </c>
      <c r="AP14" s="92">
        <f>新业务量假设!AR73</f>
        <v>0</v>
      </c>
    </row>
    <row r="15" spans="1:42" ht="16.5">
      <c r="B15" s="54" t="str">
        <f>存量业务到期结构!B15</f>
        <v>其他债券</v>
      </c>
      <c r="C15" s="92">
        <f>新业务量假设!E74</f>
        <v>-5.2268425011000028</v>
      </c>
      <c r="D15" s="92">
        <f>新业务量假设!F74</f>
        <v>-0.72951715108812898</v>
      </c>
      <c r="E15" s="92">
        <f>新业务量假设!G74</f>
        <v>12.766550144043352</v>
      </c>
      <c r="F15" s="92">
        <f>新业务量假设!H74</f>
        <v>12.766550144043551</v>
      </c>
      <c r="G15" s="92">
        <f>新业务量假设!I74</f>
        <v>12.766550144043352</v>
      </c>
      <c r="H15" s="92">
        <f>新业务量假设!J74</f>
        <v>12.766550144043352</v>
      </c>
      <c r="I15" s="92">
        <f>新业务量假设!K74</f>
        <v>12.766550144043352</v>
      </c>
      <c r="J15" s="92">
        <f>新业务量假设!L74</f>
        <v>12.766550144043352</v>
      </c>
      <c r="K15" s="92">
        <f>新业务量假设!M74</f>
        <v>12.766550144043551</v>
      </c>
      <c r="L15" s="92">
        <f>新业务量假设!N74</f>
        <v>12.766550144043352</v>
      </c>
      <c r="M15" s="92">
        <f>新业务量假设!O74</f>
        <v>12.766550144043352</v>
      </c>
      <c r="N15" s="92">
        <f>新业务量假设!P74</f>
        <v>12.766550144043551</v>
      </c>
      <c r="O15" s="92">
        <f>新业务量假设!Q74</f>
        <v>12.766550144043352</v>
      </c>
      <c r="P15" s="92">
        <f>新业务量假设!R74</f>
        <v>0</v>
      </c>
      <c r="Q15" s="92">
        <f>新业务量假设!S74</f>
        <v>0</v>
      </c>
      <c r="R15" s="92">
        <f>新业务量假设!T74</f>
        <v>0</v>
      </c>
      <c r="S15" s="92">
        <f>新业务量假设!U74</f>
        <v>0</v>
      </c>
      <c r="T15" s="92">
        <f>新业务量假设!V74</f>
        <v>0</v>
      </c>
      <c r="U15" s="92">
        <f>新业务量假设!W74</f>
        <v>0</v>
      </c>
      <c r="V15" s="92">
        <f>新业务量假设!X74</f>
        <v>0</v>
      </c>
      <c r="W15" s="92">
        <f>新业务量假设!Y74</f>
        <v>0</v>
      </c>
      <c r="X15" s="92">
        <f>新业务量假设!Z74</f>
        <v>0</v>
      </c>
      <c r="Y15" s="92">
        <f>新业务量假设!AA74</f>
        <v>0</v>
      </c>
      <c r="Z15" s="92">
        <f>新业务量假设!AB74</f>
        <v>0</v>
      </c>
      <c r="AA15" s="92">
        <f>新业务量假设!AC74</f>
        <v>0</v>
      </c>
      <c r="AB15" s="92">
        <f>新业务量假设!AD74</f>
        <v>0</v>
      </c>
      <c r="AC15" s="92">
        <f>新业务量假设!AE74</f>
        <v>0</v>
      </c>
      <c r="AD15" s="92">
        <f>新业务量假设!AF74</f>
        <v>0</v>
      </c>
      <c r="AE15" s="92">
        <f>新业务量假设!AG74</f>
        <v>0</v>
      </c>
      <c r="AF15" s="92">
        <f>新业务量假设!AH74</f>
        <v>0</v>
      </c>
      <c r="AG15" s="92">
        <f>新业务量假设!AI74</f>
        <v>0</v>
      </c>
      <c r="AH15" s="92">
        <f>新业务量假设!AJ74</f>
        <v>0</v>
      </c>
      <c r="AI15" s="92">
        <f>新业务量假设!AK74</f>
        <v>0</v>
      </c>
      <c r="AJ15" s="92">
        <f>新业务量假设!AL74</f>
        <v>0</v>
      </c>
      <c r="AK15" s="92">
        <f>新业务量假设!AM74</f>
        <v>0</v>
      </c>
      <c r="AL15" s="92">
        <f>新业务量假设!AN74</f>
        <v>0</v>
      </c>
      <c r="AM15" s="92">
        <f>新业务量假设!AO74</f>
        <v>0</v>
      </c>
      <c r="AN15" s="92">
        <f>新业务量假设!AP74</f>
        <v>0</v>
      </c>
      <c r="AO15" s="92">
        <f>新业务量假设!AQ74</f>
        <v>0</v>
      </c>
      <c r="AP15" s="92">
        <f>新业务量假设!AR74</f>
        <v>0</v>
      </c>
    </row>
    <row r="16" spans="1:42" ht="16.5">
      <c r="B16" s="16" t="str">
        <f>存量业务到期结构!B16</f>
        <v>非标投资</v>
      </c>
      <c r="C16" s="75">
        <f>新业务量假设!E75</f>
        <v>-93.86407549000063</v>
      </c>
      <c r="D16" s="75">
        <f>新业务量假设!F75</f>
        <v>438.75</v>
      </c>
      <c r="E16" s="75">
        <f>新业务量假设!G75</f>
        <v>-62.5</v>
      </c>
      <c r="F16" s="75">
        <f>新业务量假设!H75</f>
        <v>-62.5</v>
      </c>
      <c r="G16" s="75">
        <f>新业务量假设!I75</f>
        <v>-62.5</v>
      </c>
      <c r="H16" s="75">
        <f>新业务量假设!J75</f>
        <v>-62.5</v>
      </c>
      <c r="I16" s="75">
        <f>新业务量假设!K75</f>
        <v>-62.5</v>
      </c>
      <c r="J16" s="75">
        <f>新业务量假设!L75</f>
        <v>-62.5</v>
      </c>
      <c r="K16" s="75">
        <f>新业务量假设!M75</f>
        <v>-62.5</v>
      </c>
      <c r="L16" s="75">
        <f>新业务量假设!N75</f>
        <v>-62.5</v>
      </c>
      <c r="M16" s="75">
        <f>新业务量假设!O75</f>
        <v>-62.5</v>
      </c>
      <c r="N16" s="75">
        <f>新业务量假设!P75</f>
        <v>-62.5</v>
      </c>
      <c r="O16" s="75">
        <f>新业务量假设!Q75</f>
        <v>-62.5</v>
      </c>
      <c r="P16" s="75">
        <f>新业务量假设!R75</f>
        <v>0</v>
      </c>
      <c r="Q16" s="75">
        <f>新业务量假设!S75</f>
        <v>0</v>
      </c>
      <c r="R16" s="75">
        <f>新业务量假设!T75</f>
        <v>0</v>
      </c>
      <c r="S16" s="75">
        <f>新业务量假设!U75</f>
        <v>0</v>
      </c>
      <c r="T16" s="75">
        <f>新业务量假设!V75</f>
        <v>0</v>
      </c>
      <c r="U16" s="75">
        <f>新业务量假设!W75</f>
        <v>0</v>
      </c>
      <c r="V16" s="75">
        <f>新业务量假设!X75</f>
        <v>0</v>
      </c>
      <c r="W16" s="75">
        <f>新业务量假设!Y75</f>
        <v>0</v>
      </c>
      <c r="X16" s="75">
        <f>新业务量假设!Z75</f>
        <v>0</v>
      </c>
      <c r="Y16" s="75">
        <f>新业务量假设!AA75</f>
        <v>0</v>
      </c>
      <c r="Z16" s="75">
        <f>新业务量假设!AB75</f>
        <v>0</v>
      </c>
      <c r="AA16" s="75">
        <f>新业务量假设!AC75</f>
        <v>0</v>
      </c>
      <c r="AB16" s="75">
        <f>新业务量假设!AD75</f>
        <v>0</v>
      </c>
      <c r="AC16" s="75">
        <f>新业务量假设!AE75</f>
        <v>0</v>
      </c>
      <c r="AD16" s="75">
        <f>新业务量假设!AF75</f>
        <v>0</v>
      </c>
      <c r="AE16" s="75">
        <f>新业务量假设!AG75</f>
        <v>0</v>
      </c>
      <c r="AF16" s="75">
        <f>新业务量假设!AH75</f>
        <v>0</v>
      </c>
      <c r="AG16" s="75">
        <f>新业务量假设!AI75</f>
        <v>0</v>
      </c>
      <c r="AH16" s="75">
        <f>新业务量假设!AJ75</f>
        <v>0</v>
      </c>
      <c r="AI16" s="75">
        <f>新业务量假设!AK75</f>
        <v>0</v>
      </c>
      <c r="AJ16" s="75">
        <f>新业务量假设!AL75</f>
        <v>0</v>
      </c>
      <c r="AK16" s="75">
        <f>新业务量假设!AM75</f>
        <v>0</v>
      </c>
      <c r="AL16" s="75">
        <f>新业务量假设!AN75</f>
        <v>0</v>
      </c>
      <c r="AM16" s="75">
        <f>新业务量假设!AO75</f>
        <v>0</v>
      </c>
      <c r="AN16" s="75">
        <f>新业务量假设!AP75</f>
        <v>0</v>
      </c>
      <c r="AO16" s="75">
        <f>新业务量假设!AQ75</f>
        <v>0</v>
      </c>
      <c r="AP16" s="75">
        <f>新业务量假设!AR75</f>
        <v>0</v>
      </c>
    </row>
    <row r="17" spans="2:42" ht="16.5">
      <c r="B17" s="54" t="str">
        <f>存量业务到期结构!B17</f>
        <v>信贷类非标投资</v>
      </c>
      <c r="C17" s="92">
        <f>新业务量假设!E76</f>
        <v>-49.998996820000229</v>
      </c>
      <c r="D17" s="92">
        <f>新业务量假设!F76</f>
        <v>-81.25</v>
      </c>
      <c r="E17" s="92">
        <f>新业务量假设!G76</f>
        <v>-62.5</v>
      </c>
      <c r="F17" s="92">
        <f>新业务量假设!H76</f>
        <v>-62.5</v>
      </c>
      <c r="G17" s="92">
        <f>新业务量假设!I76</f>
        <v>-62.5</v>
      </c>
      <c r="H17" s="92">
        <f>新业务量假设!J76</f>
        <v>-62.5</v>
      </c>
      <c r="I17" s="92">
        <f>新业务量假设!K76</f>
        <v>-62.5</v>
      </c>
      <c r="J17" s="92">
        <f>新业务量假设!L76</f>
        <v>-62.5</v>
      </c>
      <c r="K17" s="92">
        <f>新业务量假设!M76</f>
        <v>-62.5</v>
      </c>
      <c r="L17" s="92">
        <f>新业务量假设!N76</f>
        <v>-62.5</v>
      </c>
      <c r="M17" s="92">
        <f>新业务量假设!O76</f>
        <v>-62.5</v>
      </c>
      <c r="N17" s="92">
        <f>新业务量假设!P76</f>
        <v>-62.5</v>
      </c>
      <c r="O17" s="92">
        <f>新业务量假设!Q76</f>
        <v>-62.5</v>
      </c>
      <c r="P17" s="92">
        <f>新业务量假设!R76</f>
        <v>0</v>
      </c>
      <c r="Q17" s="92">
        <f>新业务量假设!S76</f>
        <v>0</v>
      </c>
      <c r="R17" s="92">
        <f>新业务量假设!T76</f>
        <v>0</v>
      </c>
      <c r="S17" s="92">
        <f>新业务量假设!U76</f>
        <v>0</v>
      </c>
      <c r="T17" s="92">
        <f>新业务量假设!V76</f>
        <v>0</v>
      </c>
      <c r="U17" s="92">
        <f>新业务量假设!W76</f>
        <v>0</v>
      </c>
      <c r="V17" s="92">
        <f>新业务量假设!X76</f>
        <v>0</v>
      </c>
      <c r="W17" s="92">
        <f>新业务量假设!Y76</f>
        <v>0</v>
      </c>
      <c r="X17" s="92">
        <f>新业务量假设!Z76</f>
        <v>0</v>
      </c>
      <c r="Y17" s="92">
        <f>新业务量假设!AA76</f>
        <v>0</v>
      </c>
      <c r="Z17" s="92">
        <f>新业务量假设!AB76</f>
        <v>0</v>
      </c>
      <c r="AA17" s="92">
        <f>新业务量假设!AC76</f>
        <v>0</v>
      </c>
      <c r="AB17" s="92">
        <f>新业务量假设!AD76</f>
        <v>0</v>
      </c>
      <c r="AC17" s="92">
        <f>新业务量假设!AE76</f>
        <v>0</v>
      </c>
      <c r="AD17" s="92">
        <f>新业务量假设!AF76</f>
        <v>0</v>
      </c>
      <c r="AE17" s="92">
        <f>新业务量假设!AG76</f>
        <v>0</v>
      </c>
      <c r="AF17" s="92">
        <f>新业务量假设!AH76</f>
        <v>0</v>
      </c>
      <c r="AG17" s="92">
        <f>新业务量假设!AI76</f>
        <v>0</v>
      </c>
      <c r="AH17" s="92">
        <f>新业务量假设!AJ76</f>
        <v>0</v>
      </c>
      <c r="AI17" s="92">
        <f>新业务量假设!AK76</f>
        <v>0</v>
      </c>
      <c r="AJ17" s="92">
        <f>新业务量假设!AL76</f>
        <v>0</v>
      </c>
      <c r="AK17" s="92">
        <f>新业务量假设!AM76</f>
        <v>0</v>
      </c>
      <c r="AL17" s="92">
        <f>新业务量假设!AN76</f>
        <v>0</v>
      </c>
      <c r="AM17" s="92">
        <f>新业务量假设!AO76</f>
        <v>0</v>
      </c>
      <c r="AN17" s="92">
        <f>新业务量假设!AP76</f>
        <v>0</v>
      </c>
      <c r="AO17" s="92">
        <f>新业务量假设!AQ76</f>
        <v>0</v>
      </c>
      <c r="AP17" s="92">
        <f>新业务量假设!AR76</f>
        <v>0</v>
      </c>
    </row>
    <row r="18" spans="2:42" ht="16.5">
      <c r="B18" s="54" t="str">
        <f>存量业务到期结构!B18</f>
        <v>非信贷类非标投资</v>
      </c>
      <c r="C18" s="92">
        <f>新业务量假设!E77</f>
        <v>-43.865078670000401</v>
      </c>
      <c r="D18" s="92">
        <f>新业务量假设!F77</f>
        <v>520</v>
      </c>
      <c r="E18" s="92">
        <f>新业务量假设!G77</f>
        <v>0</v>
      </c>
      <c r="F18" s="92">
        <f>新业务量假设!H77</f>
        <v>0</v>
      </c>
      <c r="G18" s="92">
        <f>新业务量假设!I77</f>
        <v>0</v>
      </c>
      <c r="H18" s="92">
        <f>新业务量假设!J77</f>
        <v>0</v>
      </c>
      <c r="I18" s="92">
        <f>新业务量假设!K77</f>
        <v>0</v>
      </c>
      <c r="J18" s="92">
        <f>新业务量假设!L77</f>
        <v>0</v>
      </c>
      <c r="K18" s="92">
        <f>新业务量假设!M77</f>
        <v>0</v>
      </c>
      <c r="L18" s="92">
        <f>新业务量假设!N77</f>
        <v>0</v>
      </c>
      <c r="M18" s="92">
        <f>新业务量假设!O77</f>
        <v>0</v>
      </c>
      <c r="N18" s="92">
        <f>新业务量假设!P77</f>
        <v>0</v>
      </c>
      <c r="O18" s="92">
        <f>新业务量假设!Q77</f>
        <v>0</v>
      </c>
      <c r="P18" s="92">
        <f>新业务量假设!R77</f>
        <v>0</v>
      </c>
      <c r="Q18" s="92">
        <f>新业务量假设!S77</f>
        <v>0</v>
      </c>
      <c r="R18" s="92">
        <f>新业务量假设!T77</f>
        <v>0</v>
      </c>
      <c r="S18" s="92">
        <f>新业务量假设!U77</f>
        <v>0</v>
      </c>
      <c r="T18" s="92">
        <f>新业务量假设!V77</f>
        <v>0</v>
      </c>
      <c r="U18" s="92">
        <f>新业务量假设!W77</f>
        <v>0</v>
      </c>
      <c r="V18" s="92">
        <f>新业务量假设!X77</f>
        <v>0</v>
      </c>
      <c r="W18" s="92">
        <f>新业务量假设!Y77</f>
        <v>0</v>
      </c>
      <c r="X18" s="92">
        <f>新业务量假设!Z77</f>
        <v>0</v>
      </c>
      <c r="Y18" s="92">
        <f>新业务量假设!AA77</f>
        <v>0</v>
      </c>
      <c r="Z18" s="92">
        <f>新业务量假设!AB77</f>
        <v>0</v>
      </c>
      <c r="AA18" s="92">
        <f>新业务量假设!AC77</f>
        <v>0</v>
      </c>
      <c r="AB18" s="92">
        <f>新业务量假设!AD77</f>
        <v>0</v>
      </c>
      <c r="AC18" s="92">
        <f>新业务量假设!AE77</f>
        <v>0</v>
      </c>
      <c r="AD18" s="92">
        <f>新业务量假设!AF77</f>
        <v>0</v>
      </c>
      <c r="AE18" s="92">
        <f>新业务量假设!AG77</f>
        <v>0</v>
      </c>
      <c r="AF18" s="92">
        <f>新业务量假设!AH77</f>
        <v>0</v>
      </c>
      <c r="AG18" s="92">
        <f>新业务量假设!AI77</f>
        <v>0</v>
      </c>
      <c r="AH18" s="92">
        <f>新业务量假设!AJ77</f>
        <v>0</v>
      </c>
      <c r="AI18" s="92">
        <f>新业务量假设!AK77</f>
        <v>0</v>
      </c>
      <c r="AJ18" s="92">
        <f>新业务量假设!AL77</f>
        <v>0</v>
      </c>
      <c r="AK18" s="92">
        <f>新业务量假设!AM77</f>
        <v>0</v>
      </c>
      <c r="AL18" s="92">
        <f>新业务量假设!AN77</f>
        <v>0</v>
      </c>
      <c r="AM18" s="92">
        <f>新业务量假设!AO77</f>
        <v>0</v>
      </c>
      <c r="AN18" s="92">
        <f>新业务量假设!AP77</f>
        <v>0</v>
      </c>
      <c r="AO18" s="92">
        <f>新业务量假设!AQ77</f>
        <v>0</v>
      </c>
      <c r="AP18" s="92">
        <f>新业务量假设!AR77</f>
        <v>0</v>
      </c>
    </row>
    <row r="19" spans="2:42" ht="15">
      <c r="B19" s="56" t="str">
        <f>存量业务到期结构!B19</f>
        <v>存放中央银行款项</v>
      </c>
      <c r="C19" s="92">
        <f>新业务量假设!E78</f>
        <v>126.72868000399467</v>
      </c>
      <c r="D19" s="92">
        <f>新业务量假设!F78</f>
        <v>17.988735359283055</v>
      </c>
      <c r="E19" s="92">
        <f>新业务量假设!G78</f>
        <v>17.988735359283964</v>
      </c>
      <c r="F19" s="92">
        <f>新业务量假设!H78</f>
        <v>17.988735359283964</v>
      </c>
      <c r="G19" s="92">
        <f>新业务量假设!I78</f>
        <v>-373.47524133056322</v>
      </c>
      <c r="H19" s="92">
        <f>新业务量假设!J78</f>
        <v>16.467068692616522</v>
      </c>
      <c r="I19" s="92">
        <f>新业务量假设!K78</f>
        <v>16.467068692617431</v>
      </c>
      <c r="J19" s="92">
        <f>新业务量假设!L78</f>
        <v>-379.56190799723072</v>
      </c>
      <c r="K19" s="92">
        <f>新业务量假设!M78</f>
        <v>14.945402025951353</v>
      </c>
      <c r="L19" s="92">
        <f>新业务量假设!N78</f>
        <v>14.945402025949988</v>
      </c>
      <c r="M19" s="92">
        <f>新业务量假设!O78</f>
        <v>14.945402025950443</v>
      </c>
      <c r="N19" s="92">
        <f>新业务量假设!P78</f>
        <v>14.945402025950898</v>
      </c>
      <c r="O19" s="92">
        <f>新业务量假设!Q78</f>
        <v>14.945402025950443</v>
      </c>
      <c r="P19" s="92">
        <f>新业务量假设!R78</f>
        <v>0</v>
      </c>
      <c r="Q19" s="92">
        <f>新业务量假设!S78</f>
        <v>0</v>
      </c>
      <c r="R19" s="92">
        <f>新业务量假设!T78</f>
        <v>0</v>
      </c>
      <c r="S19" s="92">
        <f>新业务量假设!U78</f>
        <v>0</v>
      </c>
      <c r="T19" s="92">
        <f>新业务量假设!V78</f>
        <v>0</v>
      </c>
      <c r="U19" s="92">
        <f>新业务量假设!W78</f>
        <v>0</v>
      </c>
      <c r="V19" s="92">
        <f>新业务量假设!X78</f>
        <v>0</v>
      </c>
      <c r="W19" s="92">
        <f>新业务量假设!Y78</f>
        <v>0</v>
      </c>
      <c r="X19" s="92">
        <f>新业务量假设!Z78</f>
        <v>0</v>
      </c>
      <c r="Y19" s="92">
        <f>新业务量假设!AA78</f>
        <v>0</v>
      </c>
      <c r="Z19" s="92">
        <f>新业务量假设!AB78</f>
        <v>0</v>
      </c>
      <c r="AA19" s="92">
        <f>新业务量假设!AC78</f>
        <v>0</v>
      </c>
      <c r="AB19" s="92">
        <f>新业务量假设!AD78</f>
        <v>0</v>
      </c>
      <c r="AC19" s="92">
        <f>新业务量假设!AE78</f>
        <v>0</v>
      </c>
      <c r="AD19" s="92">
        <f>新业务量假设!AF78</f>
        <v>0</v>
      </c>
      <c r="AE19" s="92">
        <f>新业务量假设!AG78</f>
        <v>0</v>
      </c>
      <c r="AF19" s="92">
        <f>新业务量假设!AH78</f>
        <v>0</v>
      </c>
      <c r="AG19" s="92">
        <f>新业务量假设!AI78</f>
        <v>0</v>
      </c>
      <c r="AH19" s="92">
        <f>新业务量假设!AJ78</f>
        <v>0</v>
      </c>
      <c r="AI19" s="92">
        <f>新业务量假设!AK78</f>
        <v>0</v>
      </c>
      <c r="AJ19" s="92">
        <f>新业务量假设!AL78</f>
        <v>0</v>
      </c>
      <c r="AK19" s="92">
        <f>新业务量假设!AM78</f>
        <v>0</v>
      </c>
      <c r="AL19" s="92">
        <f>新业务量假设!AN78</f>
        <v>0</v>
      </c>
      <c r="AM19" s="92">
        <f>新业务量假设!AO78</f>
        <v>0</v>
      </c>
      <c r="AN19" s="92">
        <f>新业务量假设!AP78</f>
        <v>0</v>
      </c>
      <c r="AO19" s="92">
        <f>新业务量假设!AQ78</f>
        <v>0</v>
      </c>
      <c r="AP19" s="92">
        <f>新业务量假设!AR78</f>
        <v>0</v>
      </c>
    </row>
    <row r="20" spans="2:42" ht="15">
      <c r="B20" s="15" t="str">
        <f>存量业务到期结构!B20</f>
        <v>存放同业和其他金融机构款项</v>
      </c>
      <c r="C20" s="75">
        <f>新业务量假设!E79</f>
        <v>-25.205674894500078</v>
      </c>
      <c r="D20" s="75">
        <f>新业务量假设!F79</f>
        <v>0</v>
      </c>
      <c r="E20" s="75">
        <f>新业务量假设!G79</f>
        <v>0</v>
      </c>
      <c r="F20" s="75">
        <f>新业务量假设!H79</f>
        <v>0</v>
      </c>
      <c r="G20" s="75">
        <f>新业务量假设!I79</f>
        <v>0</v>
      </c>
      <c r="H20" s="75">
        <f>新业务量假设!J79</f>
        <v>0</v>
      </c>
      <c r="I20" s="75">
        <f>新业务量假设!K79</f>
        <v>0</v>
      </c>
      <c r="J20" s="75">
        <f>新业务量假设!L79</f>
        <v>0</v>
      </c>
      <c r="K20" s="75">
        <f>新业务量假设!M79</f>
        <v>0</v>
      </c>
      <c r="L20" s="75">
        <f>新业务量假设!N79</f>
        <v>0</v>
      </c>
      <c r="M20" s="75">
        <f>新业务量假设!O79</f>
        <v>0</v>
      </c>
      <c r="N20" s="75">
        <f>新业务量假设!P79</f>
        <v>0</v>
      </c>
      <c r="O20" s="75">
        <f>新业务量假设!Q79</f>
        <v>0</v>
      </c>
      <c r="P20" s="75">
        <f>新业务量假设!R79</f>
        <v>0</v>
      </c>
      <c r="Q20" s="75">
        <f>新业务量假设!S79</f>
        <v>0</v>
      </c>
      <c r="R20" s="75">
        <f>新业务量假设!T79</f>
        <v>0</v>
      </c>
      <c r="S20" s="75">
        <f>新业务量假设!U79</f>
        <v>0</v>
      </c>
      <c r="T20" s="75">
        <f>新业务量假设!V79</f>
        <v>0</v>
      </c>
      <c r="U20" s="75">
        <f>新业务量假设!W79</f>
        <v>0</v>
      </c>
      <c r="V20" s="75">
        <f>新业务量假设!X79</f>
        <v>0</v>
      </c>
      <c r="W20" s="75">
        <f>新业务量假设!Y79</f>
        <v>0</v>
      </c>
      <c r="X20" s="75">
        <f>新业务量假设!Z79</f>
        <v>0</v>
      </c>
      <c r="Y20" s="75">
        <f>新业务量假设!AA79</f>
        <v>0</v>
      </c>
      <c r="Z20" s="75">
        <f>新业务量假设!AB79</f>
        <v>0</v>
      </c>
      <c r="AA20" s="75">
        <f>新业务量假设!AC79</f>
        <v>0</v>
      </c>
      <c r="AB20" s="75">
        <f>新业务量假设!AD79</f>
        <v>0</v>
      </c>
      <c r="AC20" s="75">
        <f>新业务量假设!AE79</f>
        <v>0</v>
      </c>
      <c r="AD20" s="75">
        <f>新业务量假设!AF79</f>
        <v>0</v>
      </c>
      <c r="AE20" s="75">
        <f>新业务量假设!AG79</f>
        <v>0</v>
      </c>
      <c r="AF20" s="75">
        <f>新业务量假设!AH79</f>
        <v>0</v>
      </c>
      <c r="AG20" s="75">
        <f>新业务量假设!AI79</f>
        <v>0</v>
      </c>
      <c r="AH20" s="75">
        <f>新业务量假设!AJ79</f>
        <v>0</v>
      </c>
      <c r="AI20" s="75">
        <f>新业务量假设!AK79</f>
        <v>0</v>
      </c>
      <c r="AJ20" s="75">
        <f>新业务量假设!AL79</f>
        <v>0</v>
      </c>
      <c r="AK20" s="75">
        <f>新业务量假设!AM79</f>
        <v>0</v>
      </c>
      <c r="AL20" s="75">
        <f>新业务量假设!AN79</f>
        <v>0</v>
      </c>
      <c r="AM20" s="75">
        <f>新业务量假设!AO79</f>
        <v>0</v>
      </c>
      <c r="AN20" s="75">
        <f>新业务量假设!AP79</f>
        <v>0</v>
      </c>
      <c r="AO20" s="75">
        <f>新业务量假设!AQ79</f>
        <v>0</v>
      </c>
      <c r="AP20" s="75">
        <f>新业务量假设!AR79</f>
        <v>0</v>
      </c>
    </row>
    <row r="21" spans="2:42" ht="16.5">
      <c r="B21" s="57" t="str">
        <f>存量业务到期结构!B21</f>
        <v>存放同业和其他金融机构款项 定期</v>
      </c>
      <c r="C21" s="92">
        <f>新业务量假设!E80</f>
        <v>-3.2439274013246511</v>
      </c>
      <c r="D21" s="92">
        <f>新业务量假设!F80</f>
        <v>0</v>
      </c>
      <c r="E21" s="92">
        <f>新业务量假设!G80</f>
        <v>0</v>
      </c>
      <c r="F21" s="92">
        <f>新业务量假设!H80</f>
        <v>0</v>
      </c>
      <c r="G21" s="92">
        <f>新业务量假设!I80</f>
        <v>0</v>
      </c>
      <c r="H21" s="92">
        <f>新业务量假设!J80</f>
        <v>0</v>
      </c>
      <c r="I21" s="92">
        <f>新业务量假设!K80</f>
        <v>0</v>
      </c>
      <c r="J21" s="92">
        <f>新业务量假设!L80</f>
        <v>0</v>
      </c>
      <c r="K21" s="92">
        <f>新业务量假设!M80</f>
        <v>0</v>
      </c>
      <c r="L21" s="92">
        <f>新业务量假设!N80</f>
        <v>0</v>
      </c>
      <c r="M21" s="92">
        <f>新业务量假设!O80</f>
        <v>0</v>
      </c>
      <c r="N21" s="92">
        <f>新业务量假设!P80</f>
        <v>0</v>
      </c>
      <c r="O21" s="92">
        <f>新业务量假设!Q80</f>
        <v>0</v>
      </c>
      <c r="P21" s="92">
        <f>新业务量假设!R80</f>
        <v>0</v>
      </c>
      <c r="Q21" s="92">
        <f>新业务量假设!S80</f>
        <v>0</v>
      </c>
      <c r="R21" s="92">
        <f>新业务量假设!T80</f>
        <v>0</v>
      </c>
      <c r="S21" s="92">
        <f>新业务量假设!U80</f>
        <v>0</v>
      </c>
      <c r="T21" s="92">
        <f>新业务量假设!V80</f>
        <v>0</v>
      </c>
      <c r="U21" s="92">
        <f>新业务量假设!W80</f>
        <v>0</v>
      </c>
      <c r="V21" s="92">
        <f>新业务量假设!X80</f>
        <v>0</v>
      </c>
      <c r="W21" s="92">
        <f>新业务量假设!Y80</f>
        <v>0</v>
      </c>
      <c r="X21" s="92">
        <f>新业务量假设!Z80</f>
        <v>0</v>
      </c>
      <c r="Y21" s="92">
        <f>新业务量假设!AA80</f>
        <v>0</v>
      </c>
      <c r="Z21" s="92">
        <f>新业务量假设!AB80</f>
        <v>0</v>
      </c>
      <c r="AA21" s="92">
        <f>新业务量假设!AC80</f>
        <v>0</v>
      </c>
      <c r="AB21" s="92">
        <f>新业务量假设!AD80</f>
        <v>0</v>
      </c>
      <c r="AC21" s="92">
        <f>新业务量假设!AE80</f>
        <v>0</v>
      </c>
      <c r="AD21" s="92">
        <f>新业务量假设!AF80</f>
        <v>0</v>
      </c>
      <c r="AE21" s="92">
        <f>新业务量假设!AG80</f>
        <v>0</v>
      </c>
      <c r="AF21" s="92">
        <f>新业务量假设!AH80</f>
        <v>0</v>
      </c>
      <c r="AG21" s="92">
        <f>新业务量假设!AI80</f>
        <v>0</v>
      </c>
      <c r="AH21" s="92">
        <f>新业务量假设!AJ80</f>
        <v>0</v>
      </c>
      <c r="AI21" s="92">
        <f>新业务量假设!AK80</f>
        <v>0</v>
      </c>
      <c r="AJ21" s="92">
        <f>新业务量假设!AL80</f>
        <v>0</v>
      </c>
      <c r="AK21" s="92">
        <f>新业务量假设!AM80</f>
        <v>0</v>
      </c>
      <c r="AL21" s="92">
        <f>新业务量假设!AN80</f>
        <v>0</v>
      </c>
      <c r="AM21" s="92">
        <f>新业务量假设!AO80</f>
        <v>0</v>
      </c>
      <c r="AN21" s="92">
        <f>新业务量假设!AP80</f>
        <v>0</v>
      </c>
      <c r="AO21" s="92">
        <f>新业务量假设!AQ80</f>
        <v>0</v>
      </c>
      <c r="AP21" s="92">
        <f>新业务量假设!AR80</f>
        <v>0</v>
      </c>
    </row>
    <row r="22" spans="2:42" ht="16.5">
      <c r="B22" s="55" t="str">
        <f>存量业务到期结构!B22</f>
        <v>存放同业和其他金融机构款项 活期</v>
      </c>
      <c r="C22" s="92">
        <f>新业务量假设!E81</f>
        <v>-21.961747493175423</v>
      </c>
      <c r="D22" s="92">
        <f>新业务量假设!F81</f>
        <v>0</v>
      </c>
      <c r="E22" s="92">
        <f>新业务量假设!G81</f>
        <v>0</v>
      </c>
      <c r="F22" s="92">
        <f>新业务量假设!H81</f>
        <v>0</v>
      </c>
      <c r="G22" s="92">
        <f>新业务量假设!I81</f>
        <v>0</v>
      </c>
      <c r="H22" s="92">
        <f>新业务量假设!J81</f>
        <v>0</v>
      </c>
      <c r="I22" s="92">
        <f>新业务量假设!K81</f>
        <v>0</v>
      </c>
      <c r="J22" s="92">
        <f>新业务量假设!L81</f>
        <v>0</v>
      </c>
      <c r="K22" s="92">
        <f>新业务量假设!M81</f>
        <v>0</v>
      </c>
      <c r="L22" s="92">
        <f>新业务量假设!N81</f>
        <v>0</v>
      </c>
      <c r="M22" s="92">
        <f>新业务量假设!O81</f>
        <v>0</v>
      </c>
      <c r="N22" s="92">
        <f>新业务量假设!P81</f>
        <v>0</v>
      </c>
      <c r="O22" s="92">
        <f>新业务量假设!Q81</f>
        <v>0</v>
      </c>
      <c r="P22" s="92">
        <f>新业务量假设!R81</f>
        <v>0</v>
      </c>
      <c r="Q22" s="92">
        <f>新业务量假设!S81</f>
        <v>0</v>
      </c>
      <c r="R22" s="92">
        <f>新业务量假设!T81</f>
        <v>0</v>
      </c>
      <c r="S22" s="92">
        <f>新业务量假设!U81</f>
        <v>0</v>
      </c>
      <c r="T22" s="92">
        <f>新业务量假设!V81</f>
        <v>0</v>
      </c>
      <c r="U22" s="92">
        <f>新业务量假设!W81</f>
        <v>0</v>
      </c>
      <c r="V22" s="92">
        <f>新业务量假设!X81</f>
        <v>0</v>
      </c>
      <c r="W22" s="92">
        <f>新业务量假设!Y81</f>
        <v>0</v>
      </c>
      <c r="X22" s="92">
        <f>新业务量假设!Z81</f>
        <v>0</v>
      </c>
      <c r="Y22" s="92">
        <f>新业务量假设!AA81</f>
        <v>0</v>
      </c>
      <c r="Z22" s="92">
        <f>新业务量假设!AB81</f>
        <v>0</v>
      </c>
      <c r="AA22" s="92">
        <f>新业务量假设!AC81</f>
        <v>0</v>
      </c>
      <c r="AB22" s="92">
        <f>新业务量假设!AD81</f>
        <v>0</v>
      </c>
      <c r="AC22" s="92">
        <f>新业务量假设!AE81</f>
        <v>0</v>
      </c>
      <c r="AD22" s="92">
        <f>新业务量假设!AF81</f>
        <v>0</v>
      </c>
      <c r="AE22" s="92">
        <f>新业务量假设!AG81</f>
        <v>0</v>
      </c>
      <c r="AF22" s="92">
        <f>新业务量假设!AH81</f>
        <v>0</v>
      </c>
      <c r="AG22" s="92">
        <f>新业务量假设!AI81</f>
        <v>0</v>
      </c>
      <c r="AH22" s="92">
        <f>新业务量假设!AJ81</f>
        <v>0</v>
      </c>
      <c r="AI22" s="92">
        <f>新业务量假设!AK81</f>
        <v>0</v>
      </c>
      <c r="AJ22" s="92">
        <f>新业务量假设!AL81</f>
        <v>0</v>
      </c>
      <c r="AK22" s="92">
        <f>新业务量假设!AM81</f>
        <v>0</v>
      </c>
      <c r="AL22" s="92">
        <f>新业务量假设!AN81</f>
        <v>0</v>
      </c>
      <c r="AM22" s="92">
        <f>新业务量假设!AO81</f>
        <v>0</v>
      </c>
      <c r="AN22" s="92">
        <f>新业务量假设!AP81</f>
        <v>0</v>
      </c>
      <c r="AO22" s="92">
        <f>新业务量假设!AQ81</f>
        <v>0</v>
      </c>
      <c r="AP22" s="92">
        <f>新业务量假设!AR81</f>
        <v>0</v>
      </c>
    </row>
    <row r="23" spans="2:42" ht="15">
      <c r="B23" s="140" t="str">
        <f>存量业务到期结构!B23</f>
        <v>拆出资金</v>
      </c>
      <c r="C23" s="92">
        <f>新业务量假设!E82</f>
        <v>-16.755820437899729</v>
      </c>
      <c r="D23" s="92">
        <f>新业务量假设!F82</f>
        <v>100</v>
      </c>
      <c r="E23" s="92">
        <f>新业务量假设!G82</f>
        <v>0</v>
      </c>
      <c r="F23" s="92">
        <f>新业务量假设!H82</f>
        <v>0</v>
      </c>
      <c r="G23" s="92">
        <f>新业务量假设!I82</f>
        <v>0</v>
      </c>
      <c r="H23" s="92">
        <f>新业务量假设!J82</f>
        <v>0</v>
      </c>
      <c r="I23" s="92">
        <f>新业务量假设!K82</f>
        <v>0</v>
      </c>
      <c r="J23" s="92">
        <f>新业务量假设!L82</f>
        <v>100</v>
      </c>
      <c r="K23" s="92">
        <f>新业务量假设!M82</f>
        <v>0</v>
      </c>
      <c r="L23" s="92">
        <f>新业务量假设!N82</f>
        <v>0</v>
      </c>
      <c r="M23" s="92">
        <f>新业务量假设!O82</f>
        <v>0</v>
      </c>
      <c r="N23" s="92">
        <f>新业务量假设!P82</f>
        <v>0</v>
      </c>
      <c r="O23" s="92">
        <f>新业务量假设!Q82</f>
        <v>0</v>
      </c>
      <c r="P23" s="92">
        <f>新业务量假设!R82</f>
        <v>0</v>
      </c>
      <c r="Q23" s="92">
        <f>新业务量假设!S82</f>
        <v>0</v>
      </c>
      <c r="R23" s="92">
        <f>新业务量假设!T82</f>
        <v>0</v>
      </c>
      <c r="S23" s="92">
        <f>新业务量假设!U82</f>
        <v>0</v>
      </c>
      <c r="T23" s="92">
        <f>新业务量假设!V82</f>
        <v>0</v>
      </c>
      <c r="U23" s="92">
        <f>新业务量假设!W82</f>
        <v>0</v>
      </c>
      <c r="V23" s="92">
        <f>新业务量假设!X82</f>
        <v>0</v>
      </c>
      <c r="W23" s="92">
        <f>新业务量假设!Y82</f>
        <v>0</v>
      </c>
      <c r="X23" s="92">
        <f>新业务量假设!Z82</f>
        <v>0</v>
      </c>
      <c r="Y23" s="92">
        <f>新业务量假设!AA82</f>
        <v>0</v>
      </c>
      <c r="Z23" s="92">
        <f>新业务量假设!AB82</f>
        <v>0</v>
      </c>
      <c r="AA23" s="92">
        <f>新业务量假设!AC82</f>
        <v>0</v>
      </c>
      <c r="AB23" s="92">
        <f>新业务量假设!AD82</f>
        <v>0</v>
      </c>
      <c r="AC23" s="92">
        <f>新业务量假设!AE82</f>
        <v>0</v>
      </c>
      <c r="AD23" s="92">
        <f>新业务量假设!AF82</f>
        <v>0</v>
      </c>
      <c r="AE23" s="92">
        <f>新业务量假设!AG82</f>
        <v>0</v>
      </c>
      <c r="AF23" s="92">
        <f>新业务量假设!AH82</f>
        <v>0</v>
      </c>
      <c r="AG23" s="92">
        <f>新业务量假设!AI82</f>
        <v>0</v>
      </c>
      <c r="AH23" s="92">
        <f>新业务量假设!AJ82</f>
        <v>0</v>
      </c>
      <c r="AI23" s="92">
        <f>新业务量假设!AK82</f>
        <v>0</v>
      </c>
      <c r="AJ23" s="92">
        <f>新业务量假设!AL82</f>
        <v>0</v>
      </c>
      <c r="AK23" s="92">
        <f>新业务量假设!AM82</f>
        <v>0</v>
      </c>
      <c r="AL23" s="92">
        <f>新业务量假设!AN82</f>
        <v>0</v>
      </c>
      <c r="AM23" s="92">
        <f>新业务量假设!AO82</f>
        <v>0</v>
      </c>
      <c r="AN23" s="92">
        <f>新业务量假设!AP82</f>
        <v>0</v>
      </c>
      <c r="AO23" s="92">
        <f>新业务量假设!AQ82</f>
        <v>0</v>
      </c>
      <c r="AP23" s="92">
        <f>新业务量假设!AR82</f>
        <v>0</v>
      </c>
    </row>
    <row r="24" spans="2:42" ht="15">
      <c r="B24" s="15" t="str">
        <f>存量业务到期结构!B24</f>
        <v>买入返售金融资产</v>
      </c>
      <c r="C24" s="75">
        <f>新业务量假设!E83</f>
        <v>143.41240177719959</v>
      </c>
      <c r="D24" s="75">
        <f>新业务量假设!F83</f>
        <v>-420</v>
      </c>
      <c r="E24" s="75">
        <f>新业务量假设!G83</f>
        <v>0</v>
      </c>
      <c r="F24" s="75">
        <f>新业务量假设!H83</f>
        <v>-100</v>
      </c>
      <c r="G24" s="75">
        <f>新业务量假设!I83</f>
        <v>0</v>
      </c>
      <c r="H24" s="75">
        <f>新业务量假设!J83</f>
        <v>0</v>
      </c>
      <c r="I24" s="75">
        <f>新业务量假设!K83</f>
        <v>-100</v>
      </c>
      <c r="J24" s="75">
        <f>新业务量假设!L83</f>
        <v>-200</v>
      </c>
      <c r="K24" s="75">
        <f>新业务量假设!M83</f>
        <v>0</v>
      </c>
      <c r="L24" s="75">
        <f>新业务量假设!N83</f>
        <v>-200</v>
      </c>
      <c r="M24" s="75">
        <f>新业务量假设!O83</f>
        <v>0</v>
      </c>
      <c r="N24" s="75">
        <f>新业务量假设!P83</f>
        <v>0</v>
      </c>
      <c r="O24" s="75">
        <f>新业务量假设!Q83</f>
        <v>-300</v>
      </c>
      <c r="P24" s="75">
        <f>新业务量假设!R83</f>
        <v>0</v>
      </c>
      <c r="Q24" s="75">
        <f>新业务量假设!S83</f>
        <v>0</v>
      </c>
      <c r="R24" s="75">
        <f>新业务量假设!T83</f>
        <v>0</v>
      </c>
      <c r="S24" s="75">
        <f>新业务量假设!U83</f>
        <v>0</v>
      </c>
      <c r="T24" s="75">
        <f>新业务量假设!V83</f>
        <v>0</v>
      </c>
      <c r="U24" s="75">
        <f>新业务量假设!W83</f>
        <v>0</v>
      </c>
      <c r="V24" s="75">
        <f>新业务量假设!X83</f>
        <v>0</v>
      </c>
      <c r="W24" s="75">
        <f>新业务量假设!Y83</f>
        <v>0</v>
      </c>
      <c r="X24" s="75">
        <f>新业务量假设!Z83</f>
        <v>0</v>
      </c>
      <c r="Y24" s="75">
        <f>新业务量假设!AA83</f>
        <v>0</v>
      </c>
      <c r="Z24" s="75">
        <f>新业务量假设!AB83</f>
        <v>0</v>
      </c>
      <c r="AA24" s="75">
        <f>新业务量假设!AC83</f>
        <v>0</v>
      </c>
      <c r="AB24" s="75">
        <f>新业务量假设!AD83</f>
        <v>0</v>
      </c>
      <c r="AC24" s="75">
        <f>新业务量假设!AE83</f>
        <v>0</v>
      </c>
      <c r="AD24" s="75">
        <f>新业务量假设!AF83</f>
        <v>0</v>
      </c>
      <c r="AE24" s="75">
        <f>新业务量假设!AG83</f>
        <v>0</v>
      </c>
      <c r="AF24" s="75">
        <f>新业务量假设!AH83</f>
        <v>0</v>
      </c>
      <c r="AG24" s="75">
        <f>新业务量假设!AI83</f>
        <v>0</v>
      </c>
      <c r="AH24" s="75">
        <f>新业务量假设!AJ83</f>
        <v>0</v>
      </c>
      <c r="AI24" s="75">
        <f>新业务量假设!AK83</f>
        <v>0</v>
      </c>
      <c r="AJ24" s="75">
        <f>新业务量假设!AL83</f>
        <v>0</v>
      </c>
      <c r="AK24" s="75">
        <f>新业务量假设!AM83</f>
        <v>0</v>
      </c>
      <c r="AL24" s="75">
        <f>新业务量假设!AN83</f>
        <v>0</v>
      </c>
      <c r="AM24" s="75">
        <f>新业务量假设!AO83</f>
        <v>0</v>
      </c>
      <c r="AN24" s="75">
        <f>新业务量假设!AP83</f>
        <v>0</v>
      </c>
      <c r="AO24" s="75">
        <f>新业务量假设!AQ83</f>
        <v>0</v>
      </c>
      <c r="AP24" s="75">
        <f>新业务量假设!AR83</f>
        <v>0</v>
      </c>
    </row>
    <row r="25" spans="2:42" ht="16.5">
      <c r="B25" s="54" t="str">
        <f>存量业务到期结构!B25</f>
        <v>买入返售债券</v>
      </c>
      <c r="C25" s="92">
        <f>新业务量假设!E84</f>
        <v>121.34090303329958</v>
      </c>
      <c r="D25" s="92">
        <f>新业务量假设!F84</f>
        <v>-470</v>
      </c>
      <c r="E25" s="92">
        <f>新业务量假设!G84</f>
        <v>0</v>
      </c>
      <c r="F25" s="92">
        <f>新业务量假设!H84</f>
        <v>-100</v>
      </c>
      <c r="G25" s="92">
        <f>新业务量假设!I84</f>
        <v>0</v>
      </c>
      <c r="H25" s="92">
        <f>新业务量假设!J84</f>
        <v>0</v>
      </c>
      <c r="I25" s="92">
        <f>新业务量假设!K84</f>
        <v>-100</v>
      </c>
      <c r="J25" s="92">
        <f>新业务量假设!L84</f>
        <v>-200</v>
      </c>
      <c r="K25" s="92">
        <f>新业务量假设!M84</f>
        <v>0</v>
      </c>
      <c r="L25" s="92">
        <f>新业务量假设!N84</f>
        <v>-200</v>
      </c>
      <c r="M25" s="92">
        <f>新业务量假设!O84</f>
        <v>0</v>
      </c>
      <c r="N25" s="92">
        <f>新业务量假设!P84</f>
        <v>0</v>
      </c>
      <c r="O25" s="92">
        <f>新业务量假设!Q84</f>
        <v>-300</v>
      </c>
      <c r="P25" s="92">
        <f>新业务量假设!R84</f>
        <v>0</v>
      </c>
      <c r="Q25" s="92">
        <f>新业务量假设!S84</f>
        <v>0</v>
      </c>
      <c r="R25" s="92">
        <f>新业务量假设!T84</f>
        <v>0</v>
      </c>
      <c r="S25" s="92">
        <f>新业务量假设!U84</f>
        <v>0</v>
      </c>
      <c r="T25" s="92">
        <f>新业务量假设!V84</f>
        <v>0</v>
      </c>
      <c r="U25" s="92">
        <f>新业务量假设!W84</f>
        <v>0</v>
      </c>
      <c r="V25" s="92">
        <f>新业务量假设!X84</f>
        <v>0</v>
      </c>
      <c r="W25" s="92">
        <f>新业务量假设!Y84</f>
        <v>0</v>
      </c>
      <c r="X25" s="92">
        <f>新业务量假设!Z84</f>
        <v>0</v>
      </c>
      <c r="Y25" s="92">
        <f>新业务量假设!AA84</f>
        <v>0</v>
      </c>
      <c r="Z25" s="92">
        <f>新业务量假设!AB84</f>
        <v>0</v>
      </c>
      <c r="AA25" s="92">
        <f>新业务量假设!AC84</f>
        <v>0</v>
      </c>
      <c r="AB25" s="92">
        <f>新业务量假设!AD84</f>
        <v>0</v>
      </c>
      <c r="AC25" s="92">
        <f>新业务量假设!AE84</f>
        <v>0</v>
      </c>
      <c r="AD25" s="92">
        <f>新业务量假设!AF84</f>
        <v>0</v>
      </c>
      <c r="AE25" s="92">
        <f>新业务量假设!AG84</f>
        <v>0</v>
      </c>
      <c r="AF25" s="92">
        <f>新业务量假设!AH84</f>
        <v>0</v>
      </c>
      <c r="AG25" s="92">
        <f>新业务量假设!AI84</f>
        <v>0</v>
      </c>
      <c r="AH25" s="92">
        <f>新业务量假设!AJ84</f>
        <v>0</v>
      </c>
      <c r="AI25" s="92">
        <f>新业务量假设!AK84</f>
        <v>0</v>
      </c>
      <c r="AJ25" s="92">
        <f>新业务量假设!AL84</f>
        <v>0</v>
      </c>
      <c r="AK25" s="92">
        <f>新业务量假设!AM84</f>
        <v>0</v>
      </c>
      <c r="AL25" s="92">
        <f>新业务量假设!AN84</f>
        <v>0</v>
      </c>
      <c r="AM25" s="92">
        <f>新业务量假设!AO84</f>
        <v>0</v>
      </c>
      <c r="AN25" s="92">
        <f>新业务量假设!AP84</f>
        <v>0</v>
      </c>
      <c r="AO25" s="92">
        <f>新业务量假设!AQ84</f>
        <v>0</v>
      </c>
      <c r="AP25" s="92">
        <f>新业务量假设!AR84</f>
        <v>0</v>
      </c>
    </row>
    <row r="26" spans="2:42" ht="16.5">
      <c r="B26" s="54" t="str">
        <f>存量业务到期结构!B26</f>
        <v>买入返售贷款</v>
      </c>
      <c r="C26" s="92">
        <f>新业务量假设!E85</f>
        <v>0</v>
      </c>
      <c r="D26" s="92">
        <f>新业务量假设!F85</f>
        <v>0</v>
      </c>
      <c r="E26" s="92">
        <f>新业务量假设!G85</f>
        <v>0</v>
      </c>
      <c r="F26" s="92">
        <f>新业务量假设!H85</f>
        <v>0</v>
      </c>
      <c r="G26" s="92">
        <f>新业务量假设!I85</f>
        <v>0</v>
      </c>
      <c r="H26" s="92">
        <f>新业务量假设!J85</f>
        <v>0</v>
      </c>
      <c r="I26" s="92">
        <f>新业务量假设!K85</f>
        <v>0</v>
      </c>
      <c r="J26" s="92">
        <f>新业务量假设!L85</f>
        <v>0</v>
      </c>
      <c r="K26" s="92">
        <f>新业务量假设!M85</f>
        <v>0</v>
      </c>
      <c r="L26" s="92">
        <f>新业务量假设!N85</f>
        <v>0</v>
      </c>
      <c r="M26" s="92">
        <f>新业务量假设!O85</f>
        <v>0</v>
      </c>
      <c r="N26" s="92">
        <f>新业务量假设!P85</f>
        <v>0</v>
      </c>
      <c r="O26" s="92">
        <f>新业务量假设!Q85</f>
        <v>0</v>
      </c>
      <c r="P26" s="92">
        <f>新业务量假设!R85</f>
        <v>0</v>
      </c>
      <c r="Q26" s="92">
        <f>新业务量假设!S85</f>
        <v>0</v>
      </c>
      <c r="R26" s="92">
        <f>新业务量假设!T85</f>
        <v>0</v>
      </c>
      <c r="S26" s="92">
        <f>新业务量假设!U85</f>
        <v>0</v>
      </c>
      <c r="T26" s="92">
        <f>新业务量假设!V85</f>
        <v>0</v>
      </c>
      <c r="U26" s="92">
        <f>新业务量假设!W85</f>
        <v>0</v>
      </c>
      <c r="V26" s="92">
        <f>新业务量假设!X85</f>
        <v>0</v>
      </c>
      <c r="W26" s="92">
        <f>新业务量假设!Y85</f>
        <v>0</v>
      </c>
      <c r="X26" s="92">
        <f>新业务量假设!Z85</f>
        <v>0</v>
      </c>
      <c r="Y26" s="92">
        <f>新业务量假设!AA85</f>
        <v>0</v>
      </c>
      <c r="Z26" s="92">
        <f>新业务量假设!AB85</f>
        <v>0</v>
      </c>
      <c r="AA26" s="92">
        <f>新业务量假设!AC85</f>
        <v>0</v>
      </c>
      <c r="AB26" s="92">
        <f>新业务量假设!AD85</f>
        <v>0</v>
      </c>
      <c r="AC26" s="92">
        <f>新业务量假设!AE85</f>
        <v>0</v>
      </c>
      <c r="AD26" s="92">
        <f>新业务量假设!AF85</f>
        <v>0</v>
      </c>
      <c r="AE26" s="92">
        <f>新业务量假设!AG85</f>
        <v>0</v>
      </c>
      <c r="AF26" s="92">
        <f>新业务量假设!AH85</f>
        <v>0</v>
      </c>
      <c r="AG26" s="92">
        <f>新业务量假设!AI85</f>
        <v>0</v>
      </c>
      <c r="AH26" s="92">
        <f>新业务量假设!AJ85</f>
        <v>0</v>
      </c>
      <c r="AI26" s="92">
        <f>新业务量假设!AK85</f>
        <v>0</v>
      </c>
      <c r="AJ26" s="92">
        <f>新业务量假设!AL85</f>
        <v>0</v>
      </c>
      <c r="AK26" s="92">
        <f>新业务量假设!AM85</f>
        <v>0</v>
      </c>
      <c r="AL26" s="92">
        <f>新业务量假设!AN85</f>
        <v>0</v>
      </c>
      <c r="AM26" s="92">
        <f>新业务量假设!AO85</f>
        <v>0</v>
      </c>
      <c r="AN26" s="92">
        <f>新业务量假设!AP85</f>
        <v>0</v>
      </c>
      <c r="AO26" s="92">
        <f>新业务量假设!AQ85</f>
        <v>0</v>
      </c>
      <c r="AP26" s="92">
        <f>新业务量假设!AR85</f>
        <v>0</v>
      </c>
    </row>
    <row r="27" spans="2:42" ht="16.5">
      <c r="B27" s="54" t="str">
        <f>存量业务到期结构!B27</f>
        <v>买入返售票据</v>
      </c>
      <c r="C27" s="92">
        <f>新业务量假设!E86</f>
        <v>22.071498743900001</v>
      </c>
      <c r="D27" s="92">
        <f>新业务量假设!F86</f>
        <v>50</v>
      </c>
      <c r="E27" s="92">
        <f>新业务量假设!G86</f>
        <v>0</v>
      </c>
      <c r="F27" s="92">
        <f>新业务量假设!H86</f>
        <v>0</v>
      </c>
      <c r="G27" s="92">
        <f>新业务量假设!I86</f>
        <v>0</v>
      </c>
      <c r="H27" s="92">
        <f>新业务量假设!J86</f>
        <v>0</v>
      </c>
      <c r="I27" s="92">
        <f>新业务量假设!K86</f>
        <v>0</v>
      </c>
      <c r="J27" s="92">
        <f>新业务量假设!L86</f>
        <v>0</v>
      </c>
      <c r="K27" s="92">
        <f>新业务量假设!M86</f>
        <v>0</v>
      </c>
      <c r="L27" s="92">
        <f>新业务量假设!N86</f>
        <v>0</v>
      </c>
      <c r="M27" s="92">
        <f>新业务量假设!O86</f>
        <v>0</v>
      </c>
      <c r="N27" s="92">
        <f>新业务量假设!P86</f>
        <v>0</v>
      </c>
      <c r="O27" s="92">
        <f>新业务量假设!Q86</f>
        <v>0</v>
      </c>
      <c r="P27" s="92">
        <f>新业务量假设!R86</f>
        <v>0</v>
      </c>
      <c r="Q27" s="92">
        <f>新业务量假设!S86</f>
        <v>0</v>
      </c>
      <c r="R27" s="92">
        <f>新业务量假设!T86</f>
        <v>0</v>
      </c>
      <c r="S27" s="92">
        <f>新业务量假设!U86</f>
        <v>0</v>
      </c>
      <c r="T27" s="92">
        <f>新业务量假设!V86</f>
        <v>0</v>
      </c>
      <c r="U27" s="92">
        <f>新业务量假设!W86</f>
        <v>0</v>
      </c>
      <c r="V27" s="92">
        <f>新业务量假设!X86</f>
        <v>0</v>
      </c>
      <c r="W27" s="92">
        <f>新业务量假设!Y86</f>
        <v>0</v>
      </c>
      <c r="X27" s="92">
        <f>新业务量假设!Z86</f>
        <v>0</v>
      </c>
      <c r="Y27" s="92">
        <f>新业务量假设!AA86</f>
        <v>0</v>
      </c>
      <c r="Z27" s="92">
        <f>新业务量假设!AB86</f>
        <v>0</v>
      </c>
      <c r="AA27" s="92">
        <f>新业务量假设!AC86</f>
        <v>0</v>
      </c>
      <c r="AB27" s="92">
        <f>新业务量假设!AD86</f>
        <v>0</v>
      </c>
      <c r="AC27" s="92">
        <f>新业务量假设!AE86</f>
        <v>0</v>
      </c>
      <c r="AD27" s="92">
        <f>新业务量假设!AF86</f>
        <v>0</v>
      </c>
      <c r="AE27" s="92">
        <f>新业务量假设!AG86</f>
        <v>0</v>
      </c>
      <c r="AF27" s="92">
        <f>新业务量假设!AH86</f>
        <v>0</v>
      </c>
      <c r="AG27" s="92">
        <f>新业务量假设!AI86</f>
        <v>0</v>
      </c>
      <c r="AH27" s="92">
        <f>新业务量假设!AJ86</f>
        <v>0</v>
      </c>
      <c r="AI27" s="92">
        <f>新业务量假设!AK86</f>
        <v>0</v>
      </c>
      <c r="AJ27" s="92">
        <f>新业务量假设!AL86</f>
        <v>0</v>
      </c>
      <c r="AK27" s="92">
        <f>新业务量假设!AM86</f>
        <v>0</v>
      </c>
      <c r="AL27" s="92">
        <f>新业务量假设!AN86</f>
        <v>0</v>
      </c>
      <c r="AM27" s="92">
        <f>新业务量假设!AO86</f>
        <v>0</v>
      </c>
      <c r="AN27" s="92">
        <f>新业务量假设!AP86</f>
        <v>0</v>
      </c>
      <c r="AO27" s="92">
        <f>新业务量假设!AQ86</f>
        <v>0</v>
      </c>
      <c r="AP27" s="92">
        <f>新业务量假设!AR86</f>
        <v>0</v>
      </c>
    </row>
    <row r="28" spans="2:42" ht="16.5">
      <c r="B28" s="54" t="str">
        <f>存量业务到期结构!B28</f>
        <v>买入返售其他</v>
      </c>
      <c r="C28" s="92">
        <f>新业务量假设!E87</f>
        <v>0</v>
      </c>
      <c r="D28" s="92">
        <f>新业务量假设!F87</f>
        <v>0</v>
      </c>
      <c r="E28" s="92">
        <f>新业务量假设!G87</f>
        <v>0</v>
      </c>
      <c r="F28" s="92">
        <f>新业务量假设!H87</f>
        <v>0</v>
      </c>
      <c r="G28" s="92">
        <f>新业务量假设!I87</f>
        <v>0</v>
      </c>
      <c r="H28" s="92">
        <f>新业务量假设!J87</f>
        <v>0</v>
      </c>
      <c r="I28" s="92">
        <f>新业务量假设!K87</f>
        <v>0</v>
      </c>
      <c r="J28" s="92">
        <f>新业务量假设!L87</f>
        <v>0</v>
      </c>
      <c r="K28" s="92">
        <f>新业务量假设!M87</f>
        <v>0</v>
      </c>
      <c r="L28" s="92">
        <f>新业务量假设!N87</f>
        <v>0</v>
      </c>
      <c r="M28" s="92">
        <f>新业务量假设!O87</f>
        <v>0</v>
      </c>
      <c r="N28" s="92">
        <f>新业务量假设!P87</f>
        <v>0</v>
      </c>
      <c r="O28" s="92">
        <f>新业务量假设!Q87</f>
        <v>0</v>
      </c>
      <c r="P28" s="92">
        <f>新业务量假设!R87</f>
        <v>0</v>
      </c>
      <c r="Q28" s="92">
        <f>新业务量假设!S87</f>
        <v>0</v>
      </c>
      <c r="R28" s="92">
        <f>新业务量假设!T87</f>
        <v>0</v>
      </c>
      <c r="S28" s="92">
        <f>新业务量假设!U87</f>
        <v>0</v>
      </c>
      <c r="T28" s="92">
        <f>新业务量假设!V87</f>
        <v>0</v>
      </c>
      <c r="U28" s="92">
        <f>新业务量假设!W87</f>
        <v>0</v>
      </c>
      <c r="V28" s="92">
        <f>新业务量假设!X87</f>
        <v>0</v>
      </c>
      <c r="W28" s="92">
        <f>新业务量假设!Y87</f>
        <v>0</v>
      </c>
      <c r="X28" s="92">
        <f>新业务量假设!Z87</f>
        <v>0</v>
      </c>
      <c r="Y28" s="92">
        <f>新业务量假设!AA87</f>
        <v>0</v>
      </c>
      <c r="Z28" s="92">
        <f>新业务量假设!AB87</f>
        <v>0</v>
      </c>
      <c r="AA28" s="92">
        <f>新业务量假设!AC87</f>
        <v>0</v>
      </c>
      <c r="AB28" s="92">
        <f>新业务量假设!AD87</f>
        <v>0</v>
      </c>
      <c r="AC28" s="92">
        <f>新业务量假设!AE87</f>
        <v>0</v>
      </c>
      <c r="AD28" s="92">
        <f>新业务量假设!AF87</f>
        <v>0</v>
      </c>
      <c r="AE28" s="92">
        <f>新业务量假设!AG87</f>
        <v>0</v>
      </c>
      <c r="AF28" s="92">
        <f>新业务量假设!AH87</f>
        <v>0</v>
      </c>
      <c r="AG28" s="92">
        <f>新业务量假设!AI87</f>
        <v>0</v>
      </c>
      <c r="AH28" s="92">
        <f>新业务量假设!AJ87</f>
        <v>0</v>
      </c>
      <c r="AI28" s="92">
        <f>新业务量假设!AK87</f>
        <v>0</v>
      </c>
      <c r="AJ28" s="92">
        <f>新业务量假设!AL87</f>
        <v>0</v>
      </c>
      <c r="AK28" s="92">
        <f>新业务量假设!AM87</f>
        <v>0</v>
      </c>
      <c r="AL28" s="92">
        <f>新业务量假设!AN87</f>
        <v>0</v>
      </c>
      <c r="AM28" s="92">
        <f>新业务量假设!AO87</f>
        <v>0</v>
      </c>
      <c r="AN28" s="92">
        <f>新业务量假设!AP87</f>
        <v>0</v>
      </c>
      <c r="AO28" s="92">
        <f>新业务量假设!AQ87</f>
        <v>0</v>
      </c>
      <c r="AP28" s="92">
        <f>新业务量假设!AR87</f>
        <v>0</v>
      </c>
    </row>
    <row r="29" spans="2:42" ht="15">
      <c r="B29" s="14" t="str">
        <f>存量业务到期结构!B29</f>
        <v>负债端</v>
      </c>
      <c r="C29" s="75">
        <f>新业务量假设!E88</f>
        <v>-103.66588939944256</v>
      </c>
      <c r="D29" s="75">
        <f>新业务量假设!F88</f>
        <v>852.16666666666629</v>
      </c>
      <c r="E29" s="75">
        <f>新业务量假设!G88</f>
        <v>302.16666666666475</v>
      </c>
      <c r="F29" s="75">
        <f>新业务量假设!H88</f>
        <v>202.16666666666626</v>
      </c>
      <c r="G29" s="75">
        <f>新业务量假设!I88</f>
        <v>-10.833333333333997</v>
      </c>
      <c r="H29" s="75">
        <f>新业务量假设!J88</f>
        <v>252.16666666666762</v>
      </c>
      <c r="I29" s="75">
        <f>新业务量假设!K88</f>
        <v>252.16666666666578</v>
      </c>
      <c r="J29" s="75">
        <f>新业务量假设!L88</f>
        <v>-147.83333333333454</v>
      </c>
      <c r="K29" s="75">
        <f>新业务量假设!M88</f>
        <v>302.16666666666561</v>
      </c>
      <c r="L29" s="75">
        <f>新业务量假设!N88</f>
        <v>102.16666666666708</v>
      </c>
      <c r="M29" s="75">
        <f>新业务量假设!O88</f>
        <v>302.16666666666526</v>
      </c>
      <c r="N29" s="75">
        <f>新业务量假设!P88</f>
        <v>252.16666666666708</v>
      </c>
      <c r="O29" s="75">
        <f>新业务量假设!Q88</f>
        <v>122.16666666666484</v>
      </c>
      <c r="P29" s="75">
        <f>新业务量假设!R88</f>
        <v>0</v>
      </c>
      <c r="Q29" s="75">
        <f>新业务量假设!S88</f>
        <v>0</v>
      </c>
      <c r="R29" s="75">
        <f>新业务量假设!T88</f>
        <v>0</v>
      </c>
      <c r="S29" s="75">
        <f>新业务量假设!U88</f>
        <v>0</v>
      </c>
      <c r="T29" s="75">
        <f>新业务量假设!V88</f>
        <v>0</v>
      </c>
      <c r="U29" s="75">
        <f>新业务量假设!W88</f>
        <v>0</v>
      </c>
      <c r="V29" s="75">
        <f>新业务量假设!X88</f>
        <v>0</v>
      </c>
      <c r="W29" s="75">
        <f>新业务量假设!Y88</f>
        <v>0</v>
      </c>
      <c r="X29" s="75">
        <f>新业务量假设!Z88</f>
        <v>0</v>
      </c>
      <c r="Y29" s="75">
        <f>新业务量假设!AA88</f>
        <v>0</v>
      </c>
      <c r="Z29" s="75">
        <f>新业务量假设!AB88</f>
        <v>0</v>
      </c>
      <c r="AA29" s="75">
        <f>新业务量假设!AC88</f>
        <v>0</v>
      </c>
      <c r="AB29" s="75">
        <f>新业务量假设!AD88</f>
        <v>0</v>
      </c>
      <c r="AC29" s="75">
        <f>新业务量假设!AE88</f>
        <v>0</v>
      </c>
      <c r="AD29" s="75">
        <f>新业务量假设!AF88</f>
        <v>0</v>
      </c>
      <c r="AE29" s="75">
        <f>新业务量假设!AG88</f>
        <v>0</v>
      </c>
      <c r="AF29" s="75">
        <f>新业务量假设!AH88</f>
        <v>0</v>
      </c>
      <c r="AG29" s="75">
        <f>新业务量假设!AI88</f>
        <v>0</v>
      </c>
      <c r="AH29" s="75">
        <f>新业务量假设!AJ88</f>
        <v>0</v>
      </c>
      <c r="AI29" s="75">
        <f>新业务量假设!AK88</f>
        <v>0</v>
      </c>
      <c r="AJ29" s="75">
        <f>新业务量假设!AL88</f>
        <v>0</v>
      </c>
      <c r="AK29" s="75">
        <f>新业务量假设!AM88</f>
        <v>0</v>
      </c>
      <c r="AL29" s="75">
        <f>新业务量假设!AN88</f>
        <v>0</v>
      </c>
      <c r="AM29" s="75">
        <f>新业务量假设!AO88</f>
        <v>0</v>
      </c>
      <c r="AN29" s="75">
        <f>新业务量假设!AP88</f>
        <v>0</v>
      </c>
      <c r="AO29" s="75">
        <f>新业务量假设!AQ88</f>
        <v>0</v>
      </c>
      <c r="AP29" s="75">
        <f>新业务量假设!AR88</f>
        <v>0</v>
      </c>
    </row>
    <row r="30" spans="2:42" ht="15">
      <c r="B30" s="15" t="str">
        <f>存量业务到期结构!B30</f>
        <v>客户存款</v>
      </c>
      <c r="C30" s="75">
        <f>新业务量假设!E89</f>
        <v>-168.63036056149775</v>
      </c>
      <c r="D30" s="75">
        <f>新业务量假设!F89</f>
        <v>152.16666666666629</v>
      </c>
      <c r="E30" s="75">
        <f>新业务量假设!G89</f>
        <v>152.16666666666475</v>
      </c>
      <c r="F30" s="75">
        <f>新业务量假设!H89</f>
        <v>152.16666666666626</v>
      </c>
      <c r="G30" s="75">
        <f>新业务量假设!I89</f>
        <v>152.166666666666</v>
      </c>
      <c r="H30" s="75">
        <f>新业务量假设!J89</f>
        <v>152.16666666666762</v>
      </c>
      <c r="I30" s="75">
        <f>新业务量假设!K89</f>
        <v>152.16666666666578</v>
      </c>
      <c r="J30" s="75">
        <f>新业务量假设!L89</f>
        <v>152.16666666666546</v>
      </c>
      <c r="K30" s="75">
        <f>新业务量假设!M89</f>
        <v>152.16666666666563</v>
      </c>
      <c r="L30" s="75">
        <f>新业务量假设!N89</f>
        <v>152.16666666666708</v>
      </c>
      <c r="M30" s="75">
        <f>新业务量假设!O89</f>
        <v>152.16666666666526</v>
      </c>
      <c r="N30" s="75">
        <f>新业务量假设!P89</f>
        <v>152.16666666666708</v>
      </c>
      <c r="O30" s="75">
        <f>新业务量假设!Q89</f>
        <v>152.16666666666484</v>
      </c>
      <c r="P30" s="75">
        <f>新业务量假设!R89</f>
        <v>0</v>
      </c>
      <c r="Q30" s="75">
        <f>新业务量假设!S89</f>
        <v>0</v>
      </c>
      <c r="R30" s="75">
        <f>新业务量假设!T89</f>
        <v>0</v>
      </c>
      <c r="S30" s="75">
        <f>新业务量假设!U89</f>
        <v>0</v>
      </c>
      <c r="T30" s="75">
        <f>新业务量假设!V89</f>
        <v>0</v>
      </c>
      <c r="U30" s="75">
        <f>新业务量假设!W89</f>
        <v>0</v>
      </c>
      <c r="V30" s="75">
        <f>新业务量假设!X89</f>
        <v>0</v>
      </c>
      <c r="W30" s="75">
        <f>新业务量假设!Y89</f>
        <v>0</v>
      </c>
      <c r="X30" s="75">
        <f>新业务量假设!Z89</f>
        <v>0</v>
      </c>
      <c r="Y30" s="75">
        <f>新业务量假设!AA89</f>
        <v>0</v>
      </c>
      <c r="Z30" s="75">
        <f>新业务量假设!AB89</f>
        <v>0</v>
      </c>
      <c r="AA30" s="75">
        <f>新业务量假设!AC89</f>
        <v>0</v>
      </c>
      <c r="AB30" s="75">
        <f>新业务量假设!AD89</f>
        <v>0</v>
      </c>
      <c r="AC30" s="75">
        <f>新业务量假设!AE89</f>
        <v>0</v>
      </c>
      <c r="AD30" s="75">
        <f>新业务量假设!AF89</f>
        <v>0</v>
      </c>
      <c r="AE30" s="75">
        <f>新业务量假设!AG89</f>
        <v>0</v>
      </c>
      <c r="AF30" s="75">
        <f>新业务量假设!AH89</f>
        <v>0</v>
      </c>
      <c r="AG30" s="75">
        <f>新业务量假设!AI89</f>
        <v>0</v>
      </c>
      <c r="AH30" s="75">
        <f>新业务量假设!AJ89</f>
        <v>0</v>
      </c>
      <c r="AI30" s="75">
        <f>新业务量假设!AK89</f>
        <v>0</v>
      </c>
      <c r="AJ30" s="75">
        <f>新业务量假设!AL89</f>
        <v>0</v>
      </c>
      <c r="AK30" s="75">
        <f>新业务量假设!AM89</f>
        <v>0</v>
      </c>
      <c r="AL30" s="75">
        <f>新业务量假设!AN89</f>
        <v>0</v>
      </c>
      <c r="AM30" s="75">
        <f>新业务量假设!AO89</f>
        <v>0</v>
      </c>
      <c r="AN30" s="75">
        <f>新业务量假设!AP89</f>
        <v>0</v>
      </c>
      <c r="AO30" s="75">
        <f>新业务量假设!AQ89</f>
        <v>0</v>
      </c>
      <c r="AP30" s="75">
        <f>新业务量假设!AR89</f>
        <v>0</v>
      </c>
    </row>
    <row r="31" spans="2:42" ht="16.5">
      <c r="B31" s="16" t="str">
        <f>存量业务到期结构!B31</f>
        <v>对公存款</v>
      </c>
      <c r="C31" s="75">
        <f>新业务量假设!E90</f>
        <v>-172.45681831569755</v>
      </c>
      <c r="D31" s="75">
        <f>新业务量假设!F90</f>
        <v>-12</v>
      </c>
      <c r="E31" s="75">
        <f>新业务量假设!G90</f>
        <v>-12.000000000001023</v>
      </c>
      <c r="F31" s="75">
        <f>新业务量假设!H90</f>
        <v>-11.999999999999886</v>
      </c>
      <c r="G31" s="75">
        <f>新业务量假设!I90</f>
        <v>-12.000000000000114</v>
      </c>
      <c r="H31" s="75">
        <f>新业务量假设!J90</f>
        <v>-11.999999999998408</v>
      </c>
      <c r="I31" s="75">
        <f>新业务量假设!K90</f>
        <v>-12.000000000000227</v>
      </c>
      <c r="J31" s="75">
        <f>新业务量假设!L90</f>
        <v>-12.000000000000455</v>
      </c>
      <c r="K31" s="75">
        <f>新业务量假设!M90</f>
        <v>-12.000000000000682</v>
      </c>
      <c r="L31" s="75">
        <f>新业务量假设!N90</f>
        <v>-11.999999999998749</v>
      </c>
      <c r="M31" s="75">
        <f>新业务量假设!O90</f>
        <v>-12.000000000000909</v>
      </c>
      <c r="N31" s="75">
        <f>新业务量假设!P90</f>
        <v>-11.999999999999091</v>
      </c>
      <c r="O31" s="75">
        <f>新业务量假设!Q90</f>
        <v>-12.000000000001251</v>
      </c>
      <c r="P31" s="75">
        <f>新业务量假设!R90</f>
        <v>0</v>
      </c>
      <c r="Q31" s="75">
        <f>新业务量假设!S90</f>
        <v>0</v>
      </c>
      <c r="R31" s="75">
        <f>新业务量假设!T90</f>
        <v>0</v>
      </c>
      <c r="S31" s="75">
        <f>新业务量假设!U90</f>
        <v>0</v>
      </c>
      <c r="T31" s="75">
        <f>新业务量假设!V90</f>
        <v>0</v>
      </c>
      <c r="U31" s="75">
        <f>新业务量假设!W90</f>
        <v>0</v>
      </c>
      <c r="V31" s="75">
        <f>新业务量假设!X90</f>
        <v>0</v>
      </c>
      <c r="W31" s="75">
        <f>新业务量假设!Y90</f>
        <v>0</v>
      </c>
      <c r="X31" s="75">
        <f>新业务量假设!Z90</f>
        <v>0</v>
      </c>
      <c r="Y31" s="75">
        <f>新业务量假设!AA90</f>
        <v>0</v>
      </c>
      <c r="Z31" s="75">
        <f>新业务量假设!AB90</f>
        <v>0</v>
      </c>
      <c r="AA31" s="75">
        <f>新业务量假设!AC90</f>
        <v>0</v>
      </c>
      <c r="AB31" s="75">
        <f>新业务量假设!AD90</f>
        <v>0</v>
      </c>
      <c r="AC31" s="75">
        <f>新业务量假设!AE90</f>
        <v>0</v>
      </c>
      <c r="AD31" s="75">
        <f>新业务量假设!AF90</f>
        <v>0</v>
      </c>
      <c r="AE31" s="75">
        <f>新业务量假设!AG90</f>
        <v>0</v>
      </c>
      <c r="AF31" s="75">
        <f>新业务量假设!AH90</f>
        <v>0</v>
      </c>
      <c r="AG31" s="75">
        <f>新业务量假设!AI90</f>
        <v>0</v>
      </c>
      <c r="AH31" s="75">
        <f>新业务量假设!AJ90</f>
        <v>0</v>
      </c>
      <c r="AI31" s="75">
        <f>新业务量假设!AK90</f>
        <v>0</v>
      </c>
      <c r="AJ31" s="75">
        <f>新业务量假设!AL90</f>
        <v>0</v>
      </c>
      <c r="AK31" s="75">
        <f>新业务量假设!AM90</f>
        <v>0</v>
      </c>
      <c r="AL31" s="75">
        <f>新业务量假设!AN90</f>
        <v>0</v>
      </c>
      <c r="AM31" s="75">
        <f>新业务量假设!AO90</f>
        <v>0</v>
      </c>
      <c r="AN31" s="75">
        <f>新业务量假设!AP90</f>
        <v>0</v>
      </c>
      <c r="AO31" s="75">
        <f>新业务量假设!AQ90</f>
        <v>0</v>
      </c>
      <c r="AP31" s="75">
        <f>新业务量假设!AR90</f>
        <v>0</v>
      </c>
    </row>
    <row r="32" spans="2:42" ht="16.5">
      <c r="B32" s="54" t="str">
        <f>存量业务到期结构!B32</f>
        <v>一般对公定期存款</v>
      </c>
      <c r="C32" s="92">
        <f>新业务量假设!E91</f>
        <v>231.19517841870766</v>
      </c>
      <c r="D32" s="92">
        <f>新业务量假设!F91</f>
        <v>-59.373355880195959</v>
      </c>
      <c r="E32" s="92">
        <f>新业务量假设!G91</f>
        <v>108.6355428660554</v>
      </c>
      <c r="F32" s="92">
        <f>新业务量假设!H91</f>
        <v>-83.538063428663008</v>
      </c>
      <c r="G32" s="92">
        <f>新业务量假设!I91</f>
        <v>-83.560495861858726</v>
      </c>
      <c r="H32" s="92">
        <f>新业务量假设!J91</f>
        <v>-83.582928295054444</v>
      </c>
      <c r="I32" s="92">
        <f>新业务量假设!K91</f>
        <v>-83.605360728250162</v>
      </c>
      <c r="J32" s="92">
        <f>新业务量假设!L91</f>
        <v>-83.627793161447698</v>
      </c>
      <c r="K32" s="92">
        <f>新业务量假设!M91</f>
        <v>-83.650225594645235</v>
      </c>
      <c r="L32" s="92">
        <f>新业务量假设!N91</f>
        <v>-83.672658027837315</v>
      </c>
      <c r="M32" s="92">
        <f>新业务量假设!O91</f>
        <v>-83.695090461036671</v>
      </c>
      <c r="N32" s="92">
        <f>新业务量假设!P91</f>
        <v>-83.717522894230569</v>
      </c>
      <c r="O32" s="92">
        <f>新业务量假设!Q91</f>
        <v>-83.739955327429925</v>
      </c>
      <c r="P32" s="92">
        <f>新业务量假设!R91</f>
        <v>0</v>
      </c>
      <c r="Q32" s="92">
        <f>新业务量假设!S91</f>
        <v>0</v>
      </c>
      <c r="R32" s="92">
        <f>新业务量假设!T91</f>
        <v>0</v>
      </c>
      <c r="S32" s="92">
        <f>新业务量假设!U91</f>
        <v>0</v>
      </c>
      <c r="T32" s="92">
        <f>新业务量假设!V91</f>
        <v>0</v>
      </c>
      <c r="U32" s="92">
        <f>新业务量假设!W91</f>
        <v>0</v>
      </c>
      <c r="V32" s="92">
        <f>新业务量假设!X91</f>
        <v>0</v>
      </c>
      <c r="W32" s="92">
        <f>新业务量假设!Y91</f>
        <v>0</v>
      </c>
      <c r="X32" s="92">
        <f>新业务量假设!Z91</f>
        <v>0</v>
      </c>
      <c r="Y32" s="92">
        <f>新业务量假设!AA91</f>
        <v>0</v>
      </c>
      <c r="Z32" s="92">
        <f>新业务量假设!AB91</f>
        <v>0</v>
      </c>
      <c r="AA32" s="92">
        <f>新业务量假设!AC91</f>
        <v>0</v>
      </c>
      <c r="AB32" s="92">
        <f>新业务量假设!AD91</f>
        <v>0</v>
      </c>
      <c r="AC32" s="92">
        <f>新业务量假设!AE91</f>
        <v>0</v>
      </c>
      <c r="AD32" s="92">
        <f>新业务量假设!AF91</f>
        <v>0</v>
      </c>
      <c r="AE32" s="92">
        <f>新业务量假设!AG91</f>
        <v>0</v>
      </c>
      <c r="AF32" s="92">
        <f>新业务量假设!AH91</f>
        <v>0</v>
      </c>
      <c r="AG32" s="92">
        <f>新业务量假设!AI91</f>
        <v>0</v>
      </c>
      <c r="AH32" s="92">
        <f>新业务量假设!AJ91</f>
        <v>0</v>
      </c>
      <c r="AI32" s="92">
        <f>新业务量假设!AK91</f>
        <v>0</v>
      </c>
      <c r="AJ32" s="92">
        <f>新业务量假设!AL91</f>
        <v>0</v>
      </c>
      <c r="AK32" s="92">
        <f>新业务量假设!AM91</f>
        <v>0</v>
      </c>
      <c r="AL32" s="92">
        <f>新业务量假设!AN91</f>
        <v>0</v>
      </c>
      <c r="AM32" s="92">
        <f>新业务量假设!AO91</f>
        <v>0</v>
      </c>
      <c r="AN32" s="92">
        <f>新业务量假设!AP91</f>
        <v>0</v>
      </c>
      <c r="AO32" s="92">
        <f>新业务量假设!AQ91</f>
        <v>0</v>
      </c>
      <c r="AP32" s="92">
        <f>新业务量假设!AR91</f>
        <v>0</v>
      </c>
    </row>
    <row r="33" spans="2:42" ht="16.5">
      <c r="B33" s="54" t="str">
        <f>存量业务到期结构!B33</f>
        <v>对公结构性存款</v>
      </c>
      <c r="C33" s="92">
        <f>新业务量假设!E92</f>
        <v>77.155008305899628</v>
      </c>
      <c r="D33" s="92">
        <f>新业务量假设!F92</f>
        <v>77.5</v>
      </c>
      <c r="E33" s="92">
        <f>新业务量假设!G92</f>
        <v>77.5</v>
      </c>
      <c r="F33" s="92">
        <f>新业务量假设!H92</f>
        <v>77.5</v>
      </c>
      <c r="G33" s="92">
        <f>新业务量假设!I92</f>
        <v>77.5</v>
      </c>
      <c r="H33" s="92">
        <f>新业务量假设!J92</f>
        <v>77.5</v>
      </c>
      <c r="I33" s="92">
        <f>新业务量假设!K92</f>
        <v>77.5</v>
      </c>
      <c r="J33" s="92">
        <f>新业务量假设!L92</f>
        <v>77.5</v>
      </c>
      <c r="K33" s="92">
        <f>新业务量假设!M92</f>
        <v>77.5</v>
      </c>
      <c r="L33" s="92">
        <f>新业务量假设!N92</f>
        <v>77.5</v>
      </c>
      <c r="M33" s="92">
        <f>新业务量假设!O92</f>
        <v>77.5</v>
      </c>
      <c r="N33" s="92">
        <f>新业务量假设!P92</f>
        <v>77.5</v>
      </c>
      <c r="O33" s="92">
        <f>新业务量假设!Q92</f>
        <v>77.5</v>
      </c>
      <c r="P33" s="92">
        <f>新业务量假设!R92</f>
        <v>0</v>
      </c>
      <c r="Q33" s="92">
        <f>新业务量假设!S92</f>
        <v>0</v>
      </c>
      <c r="R33" s="92">
        <f>新业务量假设!T92</f>
        <v>0</v>
      </c>
      <c r="S33" s="92">
        <f>新业务量假设!U92</f>
        <v>0</v>
      </c>
      <c r="T33" s="92">
        <f>新业务量假设!V92</f>
        <v>0</v>
      </c>
      <c r="U33" s="92">
        <f>新业务量假设!W92</f>
        <v>0</v>
      </c>
      <c r="V33" s="92">
        <f>新业务量假设!X92</f>
        <v>0</v>
      </c>
      <c r="W33" s="92">
        <f>新业务量假设!Y92</f>
        <v>0</v>
      </c>
      <c r="X33" s="92">
        <f>新业务量假设!Z92</f>
        <v>0</v>
      </c>
      <c r="Y33" s="92">
        <f>新业务量假设!AA92</f>
        <v>0</v>
      </c>
      <c r="Z33" s="92">
        <f>新业务量假设!AB92</f>
        <v>0</v>
      </c>
      <c r="AA33" s="92">
        <f>新业务量假设!AC92</f>
        <v>0</v>
      </c>
      <c r="AB33" s="92">
        <f>新业务量假设!AD92</f>
        <v>0</v>
      </c>
      <c r="AC33" s="92">
        <f>新业务量假设!AE92</f>
        <v>0</v>
      </c>
      <c r="AD33" s="92">
        <f>新业务量假设!AF92</f>
        <v>0</v>
      </c>
      <c r="AE33" s="92">
        <f>新业务量假设!AG92</f>
        <v>0</v>
      </c>
      <c r="AF33" s="92">
        <f>新业务量假设!AH92</f>
        <v>0</v>
      </c>
      <c r="AG33" s="92">
        <f>新业务量假设!AI92</f>
        <v>0</v>
      </c>
      <c r="AH33" s="92">
        <f>新业务量假设!AJ92</f>
        <v>0</v>
      </c>
      <c r="AI33" s="92">
        <f>新业务量假设!AK92</f>
        <v>0</v>
      </c>
      <c r="AJ33" s="92">
        <f>新业务量假设!AL92</f>
        <v>0</v>
      </c>
      <c r="AK33" s="92">
        <f>新业务量假设!AM92</f>
        <v>0</v>
      </c>
      <c r="AL33" s="92">
        <f>新业务量假设!AN92</f>
        <v>0</v>
      </c>
      <c r="AM33" s="92">
        <f>新业务量假设!AO92</f>
        <v>0</v>
      </c>
      <c r="AN33" s="92">
        <f>新业务量假设!AP92</f>
        <v>0</v>
      </c>
      <c r="AO33" s="92">
        <f>新业务量假设!AQ92</f>
        <v>0</v>
      </c>
      <c r="AP33" s="92">
        <f>新业务量假设!AR92</f>
        <v>0</v>
      </c>
    </row>
    <row r="34" spans="2:42" ht="16.5">
      <c r="B34" s="54" t="str">
        <f>存量业务到期结构!B34</f>
        <v>对公大额存单</v>
      </c>
      <c r="C34" s="92">
        <f>新业务量假设!E93</f>
        <v>-4.0896000453001307</v>
      </c>
      <c r="D34" s="92">
        <f>新业务量假设!F93</f>
        <v>25</v>
      </c>
      <c r="E34" s="92">
        <f>新业务量假设!G93</f>
        <v>25</v>
      </c>
      <c r="F34" s="92">
        <f>新业务量假设!H93</f>
        <v>25</v>
      </c>
      <c r="G34" s="92">
        <f>新业务量假设!I93</f>
        <v>25</v>
      </c>
      <c r="H34" s="92">
        <f>新业务量假设!J93</f>
        <v>25</v>
      </c>
      <c r="I34" s="92">
        <f>新业务量假设!K93</f>
        <v>25</v>
      </c>
      <c r="J34" s="92">
        <f>新业务量假设!L93</f>
        <v>25</v>
      </c>
      <c r="K34" s="92">
        <f>新业务量假设!M93</f>
        <v>25</v>
      </c>
      <c r="L34" s="92">
        <f>新业务量假设!N93</f>
        <v>25</v>
      </c>
      <c r="M34" s="92">
        <f>新业务量假设!O93</f>
        <v>25</v>
      </c>
      <c r="N34" s="92">
        <f>新业务量假设!P93</f>
        <v>25</v>
      </c>
      <c r="O34" s="92">
        <f>新业务量假设!Q93</f>
        <v>25</v>
      </c>
      <c r="P34" s="92">
        <f>新业务量假设!R93</f>
        <v>0</v>
      </c>
      <c r="Q34" s="92">
        <f>新业务量假设!S93</f>
        <v>0</v>
      </c>
      <c r="R34" s="92">
        <f>新业务量假设!T93</f>
        <v>0</v>
      </c>
      <c r="S34" s="92">
        <f>新业务量假设!U93</f>
        <v>0</v>
      </c>
      <c r="T34" s="92">
        <f>新业务量假设!V93</f>
        <v>0</v>
      </c>
      <c r="U34" s="92">
        <f>新业务量假设!W93</f>
        <v>0</v>
      </c>
      <c r="V34" s="92">
        <f>新业务量假设!X93</f>
        <v>0</v>
      </c>
      <c r="W34" s="92">
        <f>新业务量假设!Y93</f>
        <v>0</v>
      </c>
      <c r="X34" s="92">
        <f>新业务量假设!Z93</f>
        <v>0</v>
      </c>
      <c r="Y34" s="92">
        <f>新业务量假设!AA93</f>
        <v>0</v>
      </c>
      <c r="Z34" s="92">
        <f>新业务量假设!AB93</f>
        <v>0</v>
      </c>
      <c r="AA34" s="92">
        <f>新业务量假设!AC93</f>
        <v>0</v>
      </c>
      <c r="AB34" s="92">
        <f>新业务量假设!AD93</f>
        <v>0</v>
      </c>
      <c r="AC34" s="92">
        <f>新业务量假设!AE93</f>
        <v>0</v>
      </c>
      <c r="AD34" s="92">
        <f>新业务量假设!AF93</f>
        <v>0</v>
      </c>
      <c r="AE34" s="92">
        <f>新业务量假设!AG93</f>
        <v>0</v>
      </c>
      <c r="AF34" s="92">
        <f>新业务量假设!AH93</f>
        <v>0</v>
      </c>
      <c r="AG34" s="92">
        <f>新业务量假设!AI93</f>
        <v>0</v>
      </c>
      <c r="AH34" s="92">
        <f>新业务量假设!AJ93</f>
        <v>0</v>
      </c>
      <c r="AI34" s="92">
        <f>新业务量假设!AK93</f>
        <v>0</v>
      </c>
      <c r="AJ34" s="92">
        <f>新业务量假设!AL93</f>
        <v>0</v>
      </c>
      <c r="AK34" s="92">
        <f>新业务量假设!AM93</f>
        <v>0</v>
      </c>
      <c r="AL34" s="92">
        <f>新业务量假设!AN93</f>
        <v>0</v>
      </c>
      <c r="AM34" s="92">
        <f>新业务量假设!AO93</f>
        <v>0</v>
      </c>
      <c r="AN34" s="92">
        <f>新业务量假设!AP93</f>
        <v>0</v>
      </c>
      <c r="AO34" s="92">
        <f>新业务量假设!AQ93</f>
        <v>0</v>
      </c>
      <c r="AP34" s="92">
        <f>新业务量假设!AR93</f>
        <v>0</v>
      </c>
    </row>
    <row r="35" spans="2:42" ht="16.5">
      <c r="B35" s="54" t="str">
        <f>存量业务到期结构!B35</f>
        <v>对公协议存款</v>
      </c>
      <c r="C35" s="92">
        <f>新业务量假设!E94</f>
        <v>-11.5</v>
      </c>
      <c r="D35" s="92">
        <f>新业务量假设!F94</f>
        <v>0</v>
      </c>
      <c r="E35" s="92">
        <f>新业务量假设!G94</f>
        <v>0</v>
      </c>
      <c r="F35" s="92">
        <f>新业务量假设!H94</f>
        <v>0</v>
      </c>
      <c r="G35" s="92">
        <f>新业务量假设!I94</f>
        <v>0</v>
      </c>
      <c r="H35" s="92">
        <f>新业务量假设!J94</f>
        <v>0</v>
      </c>
      <c r="I35" s="92">
        <f>新业务量假设!K94</f>
        <v>0</v>
      </c>
      <c r="J35" s="92">
        <f>新业务量假设!L94</f>
        <v>0</v>
      </c>
      <c r="K35" s="92">
        <f>新业务量假设!M94</f>
        <v>0</v>
      </c>
      <c r="L35" s="92">
        <f>新业务量假设!N94</f>
        <v>0</v>
      </c>
      <c r="M35" s="92">
        <f>新业务量假设!O94</f>
        <v>0</v>
      </c>
      <c r="N35" s="92">
        <f>新业务量假设!P94</f>
        <v>0</v>
      </c>
      <c r="O35" s="92">
        <f>新业务量假设!Q94</f>
        <v>0</v>
      </c>
      <c r="P35" s="92">
        <f>新业务量假设!R94</f>
        <v>0</v>
      </c>
      <c r="Q35" s="92">
        <f>新业务量假设!S94</f>
        <v>0</v>
      </c>
      <c r="R35" s="92">
        <f>新业务量假设!T94</f>
        <v>0</v>
      </c>
      <c r="S35" s="92">
        <f>新业务量假设!U94</f>
        <v>0</v>
      </c>
      <c r="T35" s="92">
        <f>新业务量假设!V94</f>
        <v>0</v>
      </c>
      <c r="U35" s="92">
        <f>新业务量假设!W94</f>
        <v>0</v>
      </c>
      <c r="V35" s="92">
        <f>新业务量假设!X94</f>
        <v>0</v>
      </c>
      <c r="W35" s="92">
        <f>新业务量假设!Y94</f>
        <v>0</v>
      </c>
      <c r="X35" s="92">
        <f>新业务量假设!Z94</f>
        <v>0</v>
      </c>
      <c r="Y35" s="92">
        <f>新业务量假设!AA94</f>
        <v>0</v>
      </c>
      <c r="Z35" s="92">
        <f>新业务量假设!AB94</f>
        <v>0</v>
      </c>
      <c r="AA35" s="92">
        <f>新业务量假设!AC94</f>
        <v>0</v>
      </c>
      <c r="AB35" s="92">
        <f>新业务量假设!AD94</f>
        <v>0</v>
      </c>
      <c r="AC35" s="92">
        <f>新业务量假设!AE94</f>
        <v>0</v>
      </c>
      <c r="AD35" s="92">
        <f>新业务量假设!AF94</f>
        <v>0</v>
      </c>
      <c r="AE35" s="92">
        <f>新业务量假设!AG94</f>
        <v>0</v>
      </c>
      <c r="AF35" s="92">
        <f>新业务量假设!AH94</f>
        <v>0</v>
      </c>
      <c r="AG35" s="92">
        <f>新业务量假设!AI94</f>
        <v>0</v>
      </c>
      <c r="AH35" s="92">
        <f>新业务量假设!AJ94</f>
        <v>0</v>
      </c>
      <c r="AI35" s="92">
        <f>新业务量假设!AK94</f>
        <v>0</v>
      </c>
      <c r="AJ35" s="92">
        <f>新业务量假设!AL94</f>
        <v>0</v>
      </c>
      <c r="AK35" s="92">
        <f>新业务量假设!AM94</f>
        <v>0</v>
      </c>
      <c r="AL35" s="92">
        <f>新业务量假设!AN94</f>
        <v>0</v>
      </c>
      <c r="AM35" s="92">
        <f>新业务量假设!AO94</f>
        <v>0</v>
      </c>
      <c r="AN35" s="92">
        <f>新业务量假设!AP94</f>
        <v>0</v>
      </c>
      <c r="AO35" s="92">
        <f>新业务量假设!AQ94</f>
        <v>0</v>
      </c>
      <c r="AP35" s="92">
        <f>新业务量假设!AR94</f>
        <v>0</v>
      </c>
    </row>
    <row r="36" spans="2:42" ht="16.5">
      <c r="B36" s="55" t="str">
        <f>存量业务到期结构!B36</f>
        <v>对公活期存款</v>
      </c>
      <c r="C36" s="92">
        <f>新业务量假设!E95</f>
        <v>-464.18606971900772</v>
      </c>
      <c r="D36" s="92">
        <f>新业务量假设!F95</f>
        <v>-58.140311656112317</v>
      </c>
      <c r="E36" s="92">
        <f>新业务量假设!G95</f>
        <v>-237.88958515899867</v>
      </c>
      <c r="F36" s="92">
        <f>新业务量假设!H95</f>
        <v>-32.286986869983593</v>
      </c>
      <c r="G36" s="92">
        <f>新业务量假设!I95</f>
        <v>-32.262986869984161</v>
      </c>
      <c r="H36" s="92">
        <f>新业务量假设!J95</f>
        <v>-32.238986869982909</v>
      </c>
      <c r="I36" s="92">
        <f>新业务量假设!K95</f>
        <v>-32.214986869985296</v>
      </c>
      <c r="J36" s="92">
        <f>新业务量假设!L95</f>
        <v>-32.190986869984044</v>
      </c>
      <c r="K36" s="92">
        <f>新业务量假设!M95</f>
        <v>-32.166986869982793</v>
      </c>
      <c r="L36" s="92">
        <f>新业务量假设!N95</f>
        <v>-32.14298686998518</v>
      </c>
      <c r="M36" s="92">
        <f>新业务量假设!O95</f>
        <v>-32.118986869983928</v>
      </c>
      <c r="N36" s="92">
        <f>新业务量假设!P95</f>
        <v>-32.094986869984496</v>
      </c>
      <c r="O36" s="92">
        <f>新业务量假设!Q95</f>
        <v>-32.070986869983244</v>
      </c>
      <c r="P36" s="92">
        <f>新业务量假设!R95</f>
        <v>0</v>
      </c>
      <c r="Q36" s="92">
        <f>新业务量假设!S95</f>
        <v>0</v>
      </c>
      <c r="R36" s="92">
        <f>新业务量假设!T95</f>
        <v>0</v>
      </c>
      <c r="S36" s="92">
        <f>新业务量假设!U95</f>
        <v>0</v>
      </c>
      <c r="T36" s="92">
        <f>新业务量假设!V95</f>
        <v>0</v>
      </c>
      <c r="U36" s="92">
        <f>新业务量假设!W95</f>
        <v>0</v>
      </c>
      <c r="V36" s="92">
        <f>新业务量假设!X95</f>
        <v>0</v>
      </c>
      <c r="W36" s="92">
        <f>新业务量假设!Y95</f>
        <v>0</v>
      </c>
      <c r="X36" s="92">
        <f>新业务量假设!Z95</f>
        <v>0</v>
      </c>
      <c r="Y36" s="92">
        <f>新业务量假设!AA95</f>
        <v>0</v>
      </c>
      <c r="Z36" s="92">
        <f>新业务量假设!AB95</f>
        <v>0</v>
      </c>
      <c r="AA36" s="92">
        <f>新业务量假设!AC95</f>
        <v>0</v>
      </c>
      <c r="AB36" s="92">
        <f>新业务量假设!AD95</f>
        <v>0</v>
      </c>
      <c r="AC36" s="92">
        <f>新业务量假设!AE95</f>
        <v>0</v>
      </c>
      <c r="AD36" s="92">
        <f>新业务量假设!AF95</f>
        <v>0</v>
      </c>
      <c r="AE36" s="92">
        <f>新业务量假设!AG95</f>
        <v>0</v>
      </c>
      <c r="AF36" s="92">
        <f>新业务量假设!AH95</f>
        <v>0</v>
      </c>
      <c r="AG36" s="92">
        <f>新业务量假设!AI95</f>
        <v>0</v>
      </c>
      <c r="AH36" s="92">
        <f>新业务量假设!AJ95</f>
        <v>0</v>
      </c>
      <c r="AI36" s="92">
        <f>新业务量假设!AK95</f>
        <v>0</v>
      </c>
      <c r="AJ36" s="92">
        <f>新业务量假设!AL95</f>
        <v>0</v>
      </c>
      <c r="AK36" s="92">
        <f>新业务量假设!AM95</f>
        <v>0</v>
      </c>
      <c r="AL36" s="92">
        <f>新业务量假设!AN95</f>
        <v>0</v>
      </c>
      <c r="AM36" s="92">
        <f>新业务量假设!AO95</f>
        <v>0</v>
      </c>
      <c r="AN36" s="92">
        <f>新业务量假设!AP95</f>
        <v>0</v>
      </c>
      <c r="AO36" s="92">
        <f>新业务量假设!AQ95</f>
        <v>0</v>
      </c>
      <c r="AP36" s="92">
        <f>新业务量假设!AR95</f>
        <v>0</v>
      </c>
    </row>
    <row r="37" spans="2:42" ht="16.5">
      <c r="B37" s="55" t="str">
        <f>存量业务到期结构!B37</f>
        <v>对公通知存款</v>
      </c>
      <c r="C37" s="92">
        <f>新业务量假设!E96</f>
        <v>-1.0313352759969803</v>
      </c>
      <c r="D37" s="92">
        <f>新业务量假设!F96</f>
        <v>3.0136675363082759</v>
      </c>
      <c r="E37" s="92">
        <f>新业务量假设!G96</f>
        <v>14.754042292942245</v>
      </c>
      <c r="F37" s="92">
        <f>新业务量假设!H96</f>
        <v>1.3250502986467154</v>
      </c>
      <c r="G37" s="92">
        <f>新业务量假设!I96</f>
        <v>1.3234827318427733</v>
      </c>
      <c r="H37" s="92">
        <f>新业务量假设!J96</f>
        <v>1.3219151650389449</v>
      </c>
      <c r="I37" s="92">
        <f>新业务量假设!K96</f>
        <v>1.3203475982352302</v>
      </c>
      <c r="J37" s="92">
        <f>新业务量假设!L96</f>
        <v>1.3187800314312881</v>
      </c>
      <c r="K37" s="92">
        <f>新业务量假设!M96</f>
        <v>1.317212464627346</v>
      </c>
      <c r="L37" s="92">
        <f>新业务量假设!N96</f>
        <v>1.3156448978237449</v>
      </c>
      <c r="M37" s="92">
        <f>新业务量假设!O96</f>
        <v>1.3140773310196892</v>
      </c>
      <c r="N37" s="92">
        <f>新业务量假设!P96</f>
        <v>1.3125097642159744</v>
      </c>
      <c r="O37" s="92">
        <f>新业务量假设!Q96</f>
        <v>1.3109421974119186</v>
      </c>
      <c r="P37" s="92">
        <f>新业务量假设!R96</f>
        <v>0</v>
      </c>
      <c r="Q37" s="92">
        <f>新业务量假设!S96</f>
        <v>0</v>
      </c>
      <c r="R37" s="92">
        <f>新业务量假设!T96</f>
        <v>0</v>
      </c>
      <c r="S37" s="92">
        <f>新业务量假设!U96</f>
        <v>0</v>
      </c>
      <c r="T37" s="92">
        <f>新业务量假设!V96</f>
        <v>0</v>
      </c>
      <c r="U37" s="92">
        <f>新业务量假设!W96</f>
        <v>0</v>
      </c>
      <c r="V37" s="92">
        <f>新业务量假设!X96</f>
        <v>0</v>
      </c>
      <c r="W37" s="92">
        <f>新业务量假设!Y96</f>
        <v>0</v>
      </c>
      <c r="X37" s="92">
        <f>新业务量假设!Z96</f>
        <v>0</v>
      </c>
      <c r="Y37" s="92">
        <f>新业务量假设!AA96</f>
        <v>0</v>
      </c>
      <c r="Z37" s="92">
        <f>新业务量假设!AB96</f>
        <v>0</v>
      </c>
      <c r="AA37" s="92">
        <f>新业务量假设!AC96</f>
        <v>0</v>
      </c>
      <c r="AB37" s="92">
        <f>新业务量假设!AD96</f>
        <v>0</v>
      </c>
      <c r="AC37" s="92">
        <f>新业务量假设!AE96</f>
        <v>0</v>
      </c>
      <c r="AD37" s="92">
        <f>新业务量假设!AF96</f>
        <v>0</v>
      </c>
      <c r="AE37" s="92">
        <f>新业务量假设!AG96</f>
        <v>0</v>
      </c>
      <c r="AF37" s="92">
        <f>新业务量假设!AH96</f>
        <v>0</v>
      </c>
      <c r="AG37" s="92">
        <f>新业务量假设!AI96</f>
        <v>0</v>
      </c>
      <c r="AH37" s="92">
        <f>新业务量假设!AJ96</f>
        <v>0</v>
      </c>
      <c r="AI37" s="92">
        <f>新业务量假设!AK96</f>
        <v>0</v>
      </c>
      <c r="AJ37" s="92">
        <f>新业务量假设!AL96</f>
        <v>0</v>
      </c>
      <c r="AK37" s="92">
        <f>新业务量假设!AM96</f>
        <v>0</v>
      </c>
      <c r="AL37" s="92">
        <f>新业务量假设!AN96</f>
        <v>0</v>
      </c>
      <c r="AM37" s="92">
        <f>新业务量假设!AO96</f>
        <v>0</v>
      </c>
      <c r="AN37" s="92">
        <f>新业务量假设!AP96</f>
        <v>0</v>
      </c>
      <c r="AO37" s="92">
        <f>新业务量假设!AQ96</f>
        <v>0</v>
      </c>
      <c r="AP37" s="92">
        <f>新业务量假设!AR96</f>
        <v>0</v>
      </c>
    </row>
    <row r="38" spans="2:42" ht="16.5">
      <c r="B38" s="16" t="str">
        <f>存量业务到期结构!B38</f>
        <v>零售存款</v>
      </c>
      <c r="C38" s="75">
        <f>新业务量假设!E97</f>
        <v>3.8264577541997866</v>
      </c>
      <c r="D38" s="75">
        <f>新业务量假设!F97</f>
        <v>164.16666666666629</v>
      </c>
      <c r="E38" s="75">
        <f>新业务量假设!G97</f>
        <v>164.16666666666578</v>
      </c>
      <c r="F38" s="75">
        <f>新业务量假设!H97</f>
        <v>164.16666666666615</v>
      </c>
      <c r="G38" s="75">
        <f>新业务量假设!I97</f>
        <v>164.16666666666612</v>
      </c>
      <c r="H38" s="75">
        <f>新业务量假设!J97</f>
        <v>164.16666666666603</v>
      </c>
      <c r="I38" s="75">
        <f>新业务量假设!K97</f>
        <v>164.166666666666</v>
      </c>
      <c r="J38" s="75">
        <f>新业务量假设!L97</f>
        <v>164.16666666666592</v>
      </c>
      <c r="K38" s="75">
        <f>新业务量假设!M97</f>
        <v>164.16666666666632</v>
      </c>
      <c r="L38" s="75">
        <f>新业务量假设!N97</f>
        <v>164.16666666666583</v>
      </c>
      <c r="M38" s="75">
        <f>新业务量假设!O97</f>
        <v>164.16666666666617</v>
      </c>
      <c r="N38" s="75">
        <f>新业务量假设!P97</f>
        <v>164.16666666666617</v>
      </c>
      <c r="O38" s="75">
        <f>新业务量假设!Q97</f>
        <v>164.16666666666609</v>
      </c>
      <c r="P38" s="75">
        <f>新业务量假设!R97</f>
        <v>0</v>
      </c>
      <c r="Q38" s="75">
        <f>新业务量假设!S97</f>
        <v>0</v>
      </c>
      <c r="R38" s="75">
        <f>新业务量假设!T97</f>
        <v>0</v>
      </c>
      <c r="S38" s="75">
        <f>新业务量假设!U97</f>
        <v>0</v>
      </c>
      <c r="T38" s="75">
        <f>新业务量假设!V97</f>
        <v>0</v>
      </c>
      <c r="U38" s="75">
        <f>新业务量假设!W97</f>
        <v>0</v>
      </c>
      <c r="V38" s="75">
        <f>新业务量假设!X97</f>
        <v>0</v>
      </c>
      <c r="W38" s="75">
        <f>新业务量假设!Y97</f>
        <v>0</v>
      </c>
      <c r="X38" s="75">
        <f>新业务量假设!Z97</f>
        <v>0</v>
      </c>
      <c r="Y38" s="75">
        <f>新业务量假设!AA97</f>
        <v>0</v>
      </c>
      <c r="Z38" s="75">
        <f>新业务量假设!AB97</f>
        <v>0</v>
      </c>
      <c r="AA38" s="75">
        <f>新业务量假设!AC97</f>
        <v>0</v>
      </c>
      <c r="AB38" s="75">
        <f>新业务量假设!AD97</f>
        <v>0</v>
      </c>
      <c r="AC38" s="75">
        <f>新业务量假设!AE97</f>
        <v>0</v>
      </c>
      <c r="AD38" s="75">
        <f>新业务量假设!AF97</f>
        <v>0</v>
      </c>
      <c r="AE38" s="75">
        <f>新业务量假设!AG97</f>
        <v>0</v>
      </c>
      <c r="AF38" s="75">
        <f>新业务量假设!AH97</f>
        <v>0</v>
      </c>
      <c r="AG38" s="75">
        <f>新业务量假设!AI97</f>
        <v>0</v>
      </c>
      <c r="AH38" s="75">
        <f>新业务量假设!AJ97</f>
        <v>0</v>
      </c>
      <c r="AI38" s="75">
        <f>新业务量假设!AK97</f>
        <v>0</v>
      </c>
      <c r="AJ38" s="75">
        <f>新业务量假设!AL97</f>
        <v>0</v>
      </c>
      <c r="AK38" s="75">
        <f>新业务量假设!AM97</f>
        <v>0</v>
      </c>
      <c r="AL38" s="75">
        <f>新业务量假设!AN97</f>
        <v>0</v>
      </c>
      <c r="AM38" s="75">
        <f>新业务量假设!AO97</f>
        <v>0</v>
      </c>
      <c r="AN38" s="75">
        <f>新业务量假设!AP97</f>
        <v>0</v>
      </c>
      <c r="AO38" s="75">
        <f>新业务量假设!AQ97</f>
        <v>0</v>
      </c>
      <c r="AP38" s="75">
        <f>新业务量假设!AR97</f>
        <v>0</v>
      </c>
    </row>
    <row r="39" spans="2:42" ht="16.5">
      <c r="B39" s="54" t="str">
        <f>存量业务到期结构!B39</f>
        <v>一般零售定期存款</v>
      </c>
      <c r="C39" s="92">
        <f>新业务量假设!E98</f>
        <v>32.689626291321247</v>
      </c>
      <c r="D39" s="92">
        <f>新业务量假设!F98</f>
        <v>-108.51973346842101</v>
      </c>
      <c r="E39" s="92">
        <f>新业务量假设!G98</f>
        <v>-62.61301352245232</v>
      </c>
      <c r="F39" s="92">
        <f>新业务量假设!H98</f>
        <v>-61.150493455337482</v>
      </c>
      <c r="G39" s="92">
        <f>新业务量假设!I98</f>
        <v>-59.68797338822128</v>
      </c>
      <c r="H39" s="92">
        <f>新业务量假设!J98</f>
        <v>-58.225453321106897</v>
      </c>
      <c r="I39" s="92">
        <f>新业务量假设!K98</f>
        <v>-56.762933253990923</v>
      </c>
      <c r="J39" s="92">
        <f>新业务量假设!L98</f>
        <v>-55.30041318687654</v>
      </c>
      <c r="K39" s="92">
        <f>新业务量假设!M98</f>
        <v>-53.837893119759883</v>
      </c>
      <c r="L39" s="92">
        <f>新业务量假设!N98</f>
        <v>-52.375373052644136</v>
      </c>
      <c r="M39" s="92">
        <f>新业务量假设!O98</f>
        <v>-50.912852985531117</v>
      </c>
      <c r="N39" s="92">
        <f>新业务量假设!P98</f>
        <v>-49.450332918413096</v>
      </c>
      <c r="O39" s="92">
        <f>新业务量假设!Q98</f>
        <v>-47.987812851298713</v>
      </c>
      <c r="P39" s="92">
        <f>新业务量假设!R98</f>
        <v>0</v>
      </c>
      <c r="Q39" s="92">
        <f>新业务量假设!S98</f>
        <v>0</v>
      </c>
      <c r="R39" s="92">
        <f>新业务量假设!T98</f>
        <v>0</v>
      </c>
      <c r="S39" s="92">
        <f>新业务量假设!U98</f>
        <v>0</v>
      </c>
      <c r="T39" s="92">
        <f>新业务量假设!V98</f>
        <v>0</v>
      </c>
      <c r="U39" s="92">
        <f>新业务量假设!W98</f>
        <v>0</v>
      </c>
      <c r="V39" s="92">
        <f>新业务量假设!X98</f>
        <v>0</v>
      </c>
      <c r="W39" s="92">
        <f>新业务量假设!Y98</f>
        <v>0</v>
      </c>
      <c r="X39" s="92">
        <f>新业务量假设!Z98</f>
        <v>0</v>
      </c>
      <c r="Y39" s="92">
        <f>新业务量假设!AA98</f>
        <v>0</v>
      </c>
      <c r="Z39" s="92">
        <f>新业务量假设!AB98</f>
        <v>0</v>
      </c>
      <c r="AA39" s="92">
        <f>新业务量假设!AC98</f>
        <v>0</v>
      </c>
      <c r="AB39" s="92">
        <f>新业务量假设!AD98</f>
        <v>0</v>
      </c>
      <c r="AC39" s="92">
        <f>新业务量假设!AE98</f>
        <v>0</v>
      </c>
      <c r="AD39" s="92">
        <f>新业务量假设!AF98</f>
        <v>0</v>
      </c>
      <c r="AE39" s="92">
        <f>新业务量假设!AG98</f>
        <v>0</v>
      </c>
      <c r="AF39" s="92">
        <f>新业务量假设!AH98</f>
        <v>0</v>
      </c>
      <c r="AG39" s="92">
        <f>新业务量假设!AI98</f>
        <v>0</v>
      </c>
      <c r="AH39" s="92">
        <f>新业务量假设!AJ98</f>
        <v>0</v>
      </c>
      <c r="AI39" s="92">
        <f>新业务量假设!AK98</f>
        <v>0</v>
      </c>
      <c r="AJ39" s="92">
        <f>新业务量假设!AL98</f>
        <v>0</v>
      </c>
      <c r="AK39" s="92">
        <f>新业务量假设!AM98</f>
        <v>0</v>
      </c>
      <c r="AL39" s="92">
        <f>新业务量假设!AN98</f>
        <v>0</v>
      </c>
      <c r="AM39" s="92">
        <f>新业务量假设!AO98</f>
        <v>0</v>
      </c>
      <c r="AN39" s="92">
        <f>新业务量假设!AP98</f>
        <v>0</v>
      </c>
      <c r="AO39" s="92">
        <f>新业务量假设!AQ98</f>
        <v>0</v>
      </c>
      <c r="AP39" s="92">
        <f>新业务量假设!AR98</f>
        <v>0</v>
      </c>
    </row>
    <row r="40" spans="2:42" ht="16.5">
      <c r="B40" s="54" t="str">
        <f>存量业务到期结构!B40</f>
        <v>零售结构性存款</v>
      </c>
      <c r="C40" s="92">
        <f>新业务量假设!E99</f>
        <v>26.519773333299781</v>
      </c>
      <c r="D40" s="92">
        <f>新业务量假设!F99</f>
        <v>158.33333333333326</v>
      </c>
      <c r="E40" s="92">
        <f>新业务量假设!G99</f>
        <v>158.33333333333326</v>
      </c>
      <c r="F40" s="92">
        <f>新业务量假设!H99</f>
        <v>158.33333333333326</v>
      </c>
      <c r="G40" s="92">
        <f>新业务量假设!I99</f>
        <v>158.33333333333326</v>
      </c>
      <c r="H40" s="92">
        <f>新业务量假设!J99</f>
        <v>158.33333333333326</v>
      </c>
      <c r="I40" s="92">
        <f>新业务量假设!K99</f>
        <v>158.33333333333348</v>
      </c>
      <c r="J40" s="92">
        <f>新业务量假设!L99</f>
        <v>158.33333333333348</v>
      </c>
      <c r="K40" s="92">
        <f>新业务量假设!M99</f>
        <v>158.33333333333348</v>
      </c>
      <c r="L40" s="92">
        <f>新业务量假设!N99</f>
        <v>158.33333333333348</v>
      </c>
      <c r="M40" s="92">
        <f>新业务量假设!O99</f>
        <v>158.33333333333348</v>
      </c>
      <c r="N40" s="92">
        <f>新业务量假设!P99</f>
        <v>158.33333333333348</v>
      </c>
      <c r="O40" s="92">
        <f>新业务量假设!Q99</f>
        <v>158.33333333333348</v>
      </c>
      <c r="P40" s="92">
        <f>新业务量假设!R99</f>
        <v>0</v>
      </c>
      <c r="Q40" s="92">
        <f>新业务量假设!S99</f>
        <v>0</v>
      </c>
      <c r="R40" s="92">
        <f>新业务量假设!T99</f>
        <v>0</v>
      </c>
      <c r="S40" s="92">
        <f>新业务量假设!U99</f>
        <v>0</v>
      </c>
      <c r="T40" s="92">
        <f>新业务量假设!V99</f>
        <v>0</v>
      </c>
      <c r="U40" s="92">
        <f>新业务量假设!W99</f>
        <v>0</v>
      </c>
      <c r="V40" s="92">
        <f>新业务量假设!X99</f>
        <v>0</v>
      </c>
      <c r="W40" s="92">
        <f>新业务量假设!Y99</f>
        <v>0</v>
      </c>
      <c r="X40" s="92">
        <f>新业务量假设!Z99</f>
        <v>0</v>
      </c>
      <c r="Y40" s="92">
        <f>新业务量假设!AA99</f>
        <v>0</v>
      </c>
      <c r="Z40" s="92">
        <f>新业务量假设!AB99</f>
        <v>0</v>
      </c>
      <c r="AA40" s="92">
        <f>新业务量假设!AC99</f>
        <v>0</v>
      </c>
      <c r="AB40" s="92">
        <f>新业务量假设!AD99</f>
        <v>0</v>
      </c>
      <c r="AC40" s="92">
        <f>新业务量假设!AE99</f>
        <v>0</v>
      </c>
      <c r="AD40" s="92">
        <f>新业务量假设!AF99</f>
        <v>0</v>
      </c>
      <c r="AE40" s="92">
        <f>新业务量假设!AG99</f>
        <v>0</v>
      </c>
      <c r="AF40" s="92">
        <f>新业务量假设!AH99</f>
        <v>0</v>
      </c>
      <c r="AG40" s="92">
        <f>新业务量假设!AI99</f>
        <v>0</v>
      </c>
      <c r="AH40" s="92">
        <f>新业务量假设!AJ99</f>
        <v>0</v>
      </c>
      <c r="AI40" s="92">
        <f>新业务量假设!AK99</f>
        <v>0</v>
      </c>
      <c r="AJ40" s="92">
        <f>新业务量假设!AL99</f>
        <v>0</v>
      </c>
      <c r="AK40" s="92">
        <f>新业务量假设!AM99</f>
        <v>0</v>
      </c>
      <c r="AL40" s="92">
        <f>新业务量假设!AN99</f>
        <v>0</v>
      </c>
      <c r="AM40" s="92">
        <f>新业务量假设!AO99</f>
        <v>0</v>
      </c>
      <c r="AN40" s="92">
        <f>新业务量假设!AP99</f>
        <v>0</v>
      </c>
      <c r="AO40" s="92">
        <f>新业务量假设!AQ99</f>
        <v>0</v>
      </c>
      <c r="AP40" s="92">
        <f>新业务量假设!AR99</f>
        <v>0</v>
      </c>
    </row>
    <row r="41" spans="2:42" ht="16.5">
      <c r="B41" s="54" t="str">
        <f>存量业务到期结构!B41</f>
        <v>零售大额存单</v>
      </c>
      <c r="C41" s="92">
        <f>新业务量假设!E100</f>
        <v>30.648236997299932</v>
      </c>
      <c r="D41" s="92">
        <f>新业务量假设!F100</f>
        <v>10</v>
      </c>
      <c r="E41" s="92">
        <f>新业务量假设!G100</f>
        <v>10</v>
      </c>
      <c r="F41" s="92">
        <f>新业务量假设!H100</f>
        <v>10</v>
      </c>
      <c r="G41" s="92">
        <f>新业务量假设!I100</f>
        <v>10</v>
      </c>
      <c r="H41" s="92">
        <f>新业务量假设!J100</f>
        <v>10</v>
      </c>
      <c r="I41" s="92">
        <f>新业务量假设!K100</f>
        <v>10</v>
      </c>
      <c r="J41" s="92">
        <f>新业务量假设!L100</f>
        <v>10</v>
      </c>
      <c r="K41" s="92">
        <f>新业务量假设!M100</f>
        <v>10</v>
      </c>
      <c r="L41" s="92">
        <f>新业务量假设!N100</f>
        <v>10</v>
      </c>
      <c r="M41" s="92">
        <f>新业务量假设!O100</f>
        <v>10</v>
      </c>
      <c r="N41" s="92">
        <f>新业务量假设!P100</f>
        <v>10</v>
      </c>
      <c r="O41" s="92">
        <f>新业务量假设!Q100</f>
        <v>10</v>
      </c>
      <c r="P41" s="92">
        <f>新业务量假设!R100</f>
        <v>0</v>
      </c>
      <c r="Q41" s="92">
        <f>新业务量假设!S100</f>
        <v>0</v>
      </c>
      <c r="R41" s="92">
        <f>新业务量假设!T100</f>
        <v>0</v>
      </c>
      <c r="S41" s="92">
        <f>新业务量假设!U100</f>
        <v>0</v>
      </c>
      <c r="T41" s="92">
        <f>新业务量假设!V100</f>
        <v>0</v>
      </c>
      <c r="U41" s="92">
        <f>新业务量假设!W100</f>
        <v>0</v>
      </c>
      <c r="V41" s="92">
        <f>新业务量假设!X100</f>
        <v>0</v>
      </c>
      <c r="W41" s="92">
        <f>新业务量假设!Y100</f>
        <v>0</v>
      </c>
      <c r="X41" s="92">
        <f>新业务量假设!Z100</f>
        <v>0</v>
      </c>
      <c r="Y41" s="92">
        <f>新业务量假设!AA100</f>
        <v>0</v>
      </c>
      <c r="Z41" s="92">
        <f>新业务量假设!AB100</f>
        <v>0</v>
      </c>
      <c r="AA41" s="92">
        <f>新业务量假设!AC100</f>
        <v>0</v>
      </c>
      <c r="AB41" s="92">
        <f>新业务量假设!AD100</f>
        <v>0</v>
      </c>
      <c r="AC41" s="92">
        <f>新业务量假设!AE100</f>
        <v>0</v>
      </c>
      <c r="AD41" s="92">
        <f>新业务量假设!AF100</f>
        <v>0</v>
      </c>
      <c r="AE41" s="92">
        <f>新业务量假设!AG100</f>
        <v>0</v>
      </c>
      <c r="AF41" s="92">
        <f>新业务量假设!AH100</f>
        <v>0</v>
      </c>
      <c r="AG41" s="92">
        <f>新业务量假设!AI100</f>
        <v>0</v>
      </c>
      <c r="AH41" s="92">
        <f>新业务量假设!AJ100</f>
        <v>0</v>
      </c>
      <c r="AI41" s="92">
        <f>新业务量假设!AK100</f>
        <v>0</v>
      </c>
      <c r="AJ41" s="92">
        <f>新业务量假设!AL100</f>
        <v>0</v>
      </c>
      <c r="AK41" s="92">
        <f>新业务量假设!AM100</f>
        <v>0</v>
      </c>
      <c r="AL41" s="92">
        <f>新业务量假设!AN100</f>
        <v>0</v>
      </c>
      <c r="AM41" s="92">
        <f>新业务量假设!AO100</f>
        <v>0</v>
      </c>
      <c r="AN41" s="92">
        <f>新业务量假设!AP100</f>
        <v>0</v>
      </c>
      <c r="AO41" s="92">
        <f>新业务量假设!AQ100</f>
        <v>0</v>
      </c>
      <c r="AP41" s="92">
        <f>新业务量假设!AR100</f>
        <v>0</v>
      </c>
    </row>
    <row r="42" spans="2:42" ht="16.5">
      <c r="B42" s="55" t="str">
        <f>存量业务到期结构!B42</f>
        <v>零售活期存款</v>
      </c>
      <c r="C42" s="92">
        <f>新业务量假设!E101</f>
        <v>-88.378533734379744</v>
      </c>
      <c r="D42" s="92">
        <f>新业务量假设!F101</f>
        <v>103.74042309743163</v>
      </c>
      <c r="E42" s="92">
        <f>新业务量假设!G101</f>
        <v>57.363501340762014</v>
      </c>
      <c r="F42" s="92">
        <f>新业务量假设!H101</f>
        <v>55.886001340762959</v>
      </c>
      <c r="G42" s="92">
        <f>新业务量假设!I101</f>
        <v>54.408501340762086</v>
      </c>
      <c r="H42" s="92">
        <f>新业务量假设!J101</f>
        <v>52.931001340763032</v>
      </c>
      <c r="I42" s="92">
        <f>新业务量假设!K101</f>
        <v>51.453501340762159</v>
      </c>
      <c r="J42" s="92">
        <f>新业务量假设!L101</f>
        <v>49.976001340763105</v>
      </c>
      <c r="K42" s="92">
        <f>新业务量假设!M101</f>
        <v>48.498501340762232</v>
      </c>
      <c r="L42" s="92">
        <f>新业务量假设!N101</f>
        <v>47.021001340761359</v>
      </c>
      <c r="M42" s="92">
        <f>新业务量假设!O101</f>
        <v>45.543501340764124</v>
      </c>
      <c r="N42" s="92">
        <f>新业务量假设!P101</f>
        <v>44.066001340761431</v>
      </c>
      <c r="O42" s="92">
        <f>新业务量假设!Q101</f>
        <v>42.588501340762377</v>
      </c>
      <c r="P42" s="92">
        <f>新业务量假设!R101</f>
        <v>0</v>
      </c>
      <c r="Q42" s="92">
        <f>新业务量假设!S101</f>
        <v>0</v>
      </c>
      <c r="R42" s="92">
        <f>新业务量假设!T101</f>
        <v>0</v>
      </c>
      <c r="S42" s="92">
        <f>新业务量假设!U101</f>
        <v>0</v>
      </c>
      <c r="T42" s="92">
        <f>新业务量假设!V101</f>
        <v>0</v>
      </c>
      <c r="U42" s="92">
        <f>新业务量假设!W101</f>
        <v>0</v>
      </c>
      <c r="V42" s="92">
        <f>新业务量假设!X101</f>
        <v>0</v>
      </c>
      <c r="W42" s="92">
        <f>新业务量假设!Y101</f>
        <v>0</v>
      </c>
      <c r="X42" s="92">
        <f>新业务量假设!Z101</f>
        <v>0</v>
      </c>
      <c r="Y42" s="92">
        <f>新业务量假设!AA101</f>
        <v>0</v>
      </c>
      <c r="Z42" s="92">
        <f>新业务量假设!AB101</f>
        <v>0</v>
      </c>
      <c r="AA42" s="92">
        <f>新业务量假设!AC101</f>
        <v>0</v>
      </c>
      <c r="AB42" s="92">
        <f>新业务量假设!AD101</f>
        <v>0</v>
      </c>
      <c r="AC42" s="92">
        <f>新业务量假设!AE101</f>
        <v>0</v>
      </c>
      <c r="AD42" s="92">
        <f>新业务量假设!AF101</f>
        <v>0</v>
      </c>
      <c r="AE42" s="92">
        <f>新业务量假设!AG101</f>
        <v>0</v>
      </c>
      <c r="AF42" s="92">
        <f>新业务量假设!AH101</f>
        <v>0</v>
      </c>
      <c r="AG42" s="92">
        <f>新业务量假设!AI101</f>
        <v>0</v>
      </c>
      <c r="AH42" s="92">
        <f>新业务量假设!AJ101</f>
        <v>0</v>
      </c>
      <c r="AI42" s="92">
        <f>新业务量假设!AK101</f>
        <v>0</v>
      </c>
      <c r="AJ42" s="92">
        <f>新业务量假设!AL101</f>
        <v>0</v>
      </c>
      <c r="AK42" s="92">
        <f>新业务量假设!AM101</f>
        <v>0</v>
      </c>
      <c r="AL42" s="92">
        <f>新业务量假设!AN101</f>
        <v>0</v>
      </c>
      <c r="AM42" s="92">
        <f>新业务量假设!AO101</f>
        <v>0</v>
      </c>
      <c r="AN42" s="92">
        <f>新业务量假设!AP101</f>
        <v>0</v>
      </c>
      <c r="AO42" s="92">
        <f>新业务量假设!AQ101</f>
        <v>0</v>
      </c>
      <c r="AP42" s="92">
        <f>新业务量假设!AR101</f>
        <v>0</v>
      </c>
    </row>
    <row r="43" spans="2:42" ht="16.5">
      <c r="B43" s="55" t="str">
        <f>存量业务到期结构!B43</f>
        <v>零售通知存款</v>
      </c>
      <c r="C43" s="92">
        <f>新业务量假设!E102</f>
        <v>2.34735486665857</v>
      </c>
      <c r="D43" s="92">
        <f>新业务量假设!F102</f>
        <v>0.61264370432242288</v>
      </c>
      <c r="E43" s="92">
        <f>新业务量假设!G102</f>
        <v>1.0828455150228251</v>
      </c>
      <c r="F43" s="92">
        <f>新业务量假设!H102</f>
        <v>1.0978254479074181</v>
      </c>
      <c r="G43" s="92">
        <f>新业务量假设!I102</f>
        <v>1.1128053807920466</v>
      </c>
      <c r="H43" s="92">
        <f>新业务量假设!J102</f>
        <v>1.1277853136766467</v>
      </c>
      <c r="I43" s="92">
        <f>新业务量假设!K102</f>
        <v>1.1427652465612681</v>
      </c>
      <c r="J43" s="92">
        <f>新业务量假设!L102</f>
        <v>1.1577451794458753</v>
      </c>
      <c r="K43" s="92">
        <f>新业务量假设!M102</f>
        <v>1.1727251123304896</v>
      </c>
      <c r="L43" s="92">
        <f>新业务量假设!N102</f>
        <v>1.1877050452151181</v>
      </c>
      <c r="M43" s="92">
        <f>新业务量假设!O102</f>
        <v>1.2026849780996969</v>
      </c>
      <c r="N43" s="92">
        <f>新业务量假设!P102</f>
        <v>1.2176649109843396</v>
      </c>
      <c r="O43" s="92">
        <f>新业务量假设!Q102</f>
        <v>1.2326448438689397</v>
      </c>
      <c r="P43" s="92">
        <f>新业务量假设!R102</f>
        <v>0</v>
      </c>
      <c r="Q43" s="92">
        <f>新业务量假设!S102</f>
        <v>0</v>
      </c>
      <c r="R43" s="92">
        <f>新业务量假设!T102</f>
        <v>0</v>
      </c>
      <c r="S43" s="92">
        <f>新业务量假设!U102</f>
        <v>0</v>
      </c>
      <c r="T43" s="92">
        <f>新业务量假设!V102</f>
        <v>0</v>
      </c>
      <c r="U43" s="92">
        <f>新业务量假设!W102</f>
        <v>0</v>
      </c>
      <c r="V43" s="92">
        <f>新业务量假设!X102</f>
        <v>0</v>
      </c>
      <c r="W43" s="92">
        <f>新业务量假设!Y102</f>
        <v>0</v>
      </c>
      <c r="X43" s="92">
        <f>新业务量假设!Z102</f>
        <v>0</v>
      </c>
      <c r="Y43" s="92">
        <f>新业务量假设!AA102</f>
        <v>0</v>
      </c>
      <c r="Z43" s="92">
        <f>新业务量假设!AB102</f>
        <v>0</v>
      </c>
      <c r="AA43" s="92">
        <f>新业务量假设!AC102</f>
        <v>0</v>
      </c>
      <c r="AB43" s="92">
        <f>新业务量假设!AD102</f>
        <v>0</v>
      </c>
      <c r="AC43" s="92">
        <f>新业务量假设!AE102</f>
        <v>0</v>
      </c>
      <c r="AD43" s="92">
        <f>新业务量假设!AF102</f>
        <v>0</v>
      </c>
      <c r="AE43" s="92">
        <f>新业务量假设!AG102</f>
        <v>0</v>
      </c>
      <c r="AF43" s="92">
        <f>新业务量假设!AH102</f>
        <v>0</v>
      </c>
      <c r="AG43" s="92">
        <f>新业务量假设!AI102</f>
        <v>0</v>
      </c>
      <c r="AH43" s="92">
        <f>新业务量假设!AJ102</f>
        <v>0</v>
      </c>
      <c r="AI43" s="92">
        <f>新业务量假设!AK102</f>
        <v>0</v>
      </c>
      <c r="AJ43" s="92">
        <f>新业务量假设!AL102</f>
        <v>0</v>
      </c>
      <c r="AK43" s="92">
        <f>新业务量假设!AM102</f>
        <v>0</v>
      </c>
      <c r="AL43" s="92">
        <f>新业务量假设!AN102</f>
        <v>0</v>
      </c>
      <c r="AM43" s="92">
        <f>新业务量假设!AO102</f>
        <v>0</v>
      </c>
      <c r="AN43" s="92">
        <f>新业务量假设!AP102</f>
        <v>0</v>
      </c>
      <c r="AO43" s="92">
        <f>新业务量假设!AQ102</f>
        <v>0</v>
      </c>
      <c r="AP43" s="92">
        <f>新业务量假设!AR102</f>
        <v>0</v>
      </c>
    </row>
    <row r="44" spans="2:42" ht="15">
      <c r="B44" s="15" t="str">
        <f>存量业务到期结构!B44</f>
        <v>同业和其他金融机构存放款项</v>
      </c>
      <c r="C44" s="75">
        <f>新业务量假设!E103</f>
        <v>15.39347353050016</v>
      </c>
      <c r="D44" s="75">
        <f>新业务量假设!F103</f>
        <v>150</v>
      </c>
      <c r="E44" s="75">
        <f>新业务量假设!G103</f>
        <v>0</v>
      </c>
      <c r="F44" s="75">
        <f>新业务量假设!H103</f>
        <v>0</v>
      </c>
      <c r="G44" s="75">
        <f>新业务量假设!I103</f>
        <v>0</v>
      </c>
      <c r="H44" s="75">
        <f>新业务量假设!J103</f>
        <v>0</v>
      </c>
      <c r="I44" s="75">
        <f>新业务量假设!K103</f>
        <v>0</v>
      </c>
      <c r="J44" s="75">
        <f>新业务量假设!L103</f>
        <v>0</v>
      </c>
      <c r="K44" s="75">
        <f>新业务量假设!M103</f>
        <v>0</v>
      </c>
      <c r="L44" s="75">
        <f>新业务量假设!N103</f>
        <v>0</v>
      </c>
      <c r="M44" s="75">
        <f>新业务量假设!O103</f>
        <v>0</v>
      </c>
      <c r="N44" s="75">
        <f>新业务量假设!P103</f>
        <v>0</v>
      </c>
      <c r="O44" s="75">
        <f>新业务量假设!Q103</f>
        <v>-130</v>
      </c>
      <c r="P44" s="75">
        <f>新业务量假设!R103</f>
        <v>0</v>
      </c>
      <c r="Q44" s="75">
        <f>新业务量假设!S103</f>
        <v>0</v>
      </c>
      <c r="R44" s="75">
        <f>新业务量假设!T103</f>
        <v>0</v>
      </c>
      <c r="S44" s="75">
        <f>新业务量假设!U103</f>
        <v>0</v>
      </c>
      <c r="T44" s="75">
        <f>新业务量假设!V103</f>
        <v>0</v>
      </c>
      <c r="U44" s="75">
        <f>新业务量假设!W103</f>
        <v>0</v>
      </c>
      <c r="V44" s="75">
        <f>新业务量假设!X103</f>
        <v>0</v>
      </c>
      <c r="W44" s="75">
        <f>新业务量假设!Y103</f>
        <v>0</v>
      </c>
      <c r="X44" s="75">
        <f>新业务量假设!Z103</f>
        <v>0</v>
      </c>
      <c r="Y44" s="75">
        <f>新业务量假设!AA103</f>
        <v>0</v>
      </c>
      <c r="Z44" s="75">
        <f>新业务量假设!AB103</f>
        <v>0</v>
      </c>
      <c r="AA44" s="75">
        <f>新业务量假设!AC103</f>
        <v>0</v>
      </c>
      <c r="AB44" s="75">
        <f>新业务量假设!AD103</f>
        <v>0</v>
      </c>
      <c r="AC44" s="75">
        <f>新业务量假设!AE103</f>
        <v>0</v>
      </c>
      <c r="AD44" s="75">
        <f>新业务量假设!AF103</f>
        <v>0</v>
      </c>
      <c r="AE44" s="75">
        <f>新业务量假设!AG103</f>
        <v>0</v>
      </c>
      <c r="AF44" s="75">
        <f>新业务量假设!AH103</f>
        <v>0</v>
      </c>
      <c r="AG44" s="75">
        <f>新业务量假设!AI103</f>
        <v>0</v>
      </c>
      <c r="AH44" s="75">
        <f>新业务量假设!AJ103</f>
        <v>0</v>
      </c>
      <c r="AI44" s="75">
        <f>新业务量假设!AK103</f>
        <v>0</v>
      </c>
      <c r="AJ44" s="75">
        <f>新业务量假设!AL103</f>
        <v>0</v>
      </c>
      <c r="AK44" s="75">
        <f>新业务量假设!AM103</f>
        <v>0</v>
      </c>
      <c r="AL44" s="75">
        <f>新业务量假设!AN103</f>
        <v>0</v>
      </c>
      <c r="AM44" s="75">
        <f>新业务量假设!AO103</f>
        <v>0</v>
      </c>
      <c r="AN44" s="75">
        <f>新业务量假设!AP103</f>
        <v>0</v>
      </c>
      <c r="AO44" s="75">
        <f>新业务量假设!AQ103</f>
        <v>0</v>
      </c>
      <c r="AP44" s="75">
        <f>新业务量假设!AR103</f>
        <v>0</v>
      </c>
    </row>
    <row r="45" spans="2:42" ht="16.5">
      <c r="B45" s="55" t="str">
        <f>存量业务到期结构!B45</f>
        <v>同业存放活期</v>
      </c>
      <c r="C45" s="92">
        <f>新业务量假设!E104</f>
        <v>19.304774500800249</v>
      </c>
      <c r="D45" s="92">
        <f>新业务量假设!F104</f>
        <v>150</v>
      </c>
      <c r="E45" s="92">
        <f>新业务量假设!G104</f>
        <v>0</v>
      </c>
      <c r="F45" s="92">
        <f>新业务量假设!H104</f>
        <v>0</v>
      </c>
      <c r="G45" s="92">
        <f>新业务量假设!I104</f>
        <v>0</v>
      </c>
      <c r="H45" s="92">
        <f>新业务量假设!J104</f>
        <v>0</v>
      </c>
      <c r="I45" s="92">
        <f>新业务量假设!K104</f>
        <v>0</v>
      </c>
      <c r="J45" s="92">
        <f>新业务量假设!L104</f>
        <v>0</v>
      </c>
      <c r="K45" s="92">
        <f>新业务量假设!M104</f>
        <v>0</v>
      </c>
      <c r="L45" s="92">
        <f>新业务量假设!N104</f>
        <v>0</v>
      </c>
      <c r="M45" s="92">
        <f>新业务量假设!O104</f>
        <v>0</v>
      </c>
      <c r="N45" s="92">
        <f>新业务量假设!P104</f>
        <v>0</v>
      </c>
      <c r="O45" s="92">
        <f>新业务量假设!Q104</f>
        <v>-130</v>
      </c>
      <c r="P45" s="92">
        <f>新业务量假设!R104</f>
        <v>0</v>
      </c>
      <c r="Q45" s="92">
        <f>新业务量假设!S104</f>
        <v>0</v>
      </c>
      <c r="R45" s="92">
        <f>新业务量假设!T104</f>
        <v>0</v>
      </c>
      <c r="S45" s="92">
        <f>新业务量假设!U104</f>
        <v>0</v>
      </c>
      <c r="T45" s="92">
        <f>新业务量假设!V104</f>
        <v>0</v>
      </c>
      <c r="U45" s="92">
        <f>新业务量假设!W104</f>
        <v>0</v>
      </c>
      <c r="V45" s="92">
        <f>新业务量假设!X104</f>
        <v>0</v>
      </c>
      <c r="W45" s="92">
        <f>新业务量假设!Y104</f>
        <v>0</v>
      </c>
      <c r="X45" s="92">
        <f>新业务量假设!Z104</f>
        <v>0</v>
      </c>
      <c r="Y45" s="92">
        <f>新业务量假设!AA104</f>
        <v>0</v>
      </c>
      <c r="Z45" s="92">
        <f>新业务量假设!AB104</f>
        <v>0</v>
      </c>
      <c r="AA45" s="92">
        <f>新业务量假设!AC104</f>
        <v>0</v>
      </c>
      <c r="AB45" s="92">
        <f>新业务量假设!AD104</f>
        <v>0</v>
      </c>
      <c r="AC45" s="92">
        <f>新业务量假设!AE104</f>
        <v>0</v>
      </c>
      <c r="AD45" s="92">
        <f>新业务量假设!AF104</f>
        <v>0</v>
      </c>
      <c r="AE45" s="92">
        <f>新业务量假设!AG104</f>
        <v>0</v>
      </c>
      <c r="AF45" s="92">
        <f>新业务量假设!AH104</f>
        <v>0</v>
      </c>
      <c r="AG45" s="92">
        <f>新业务量假设!AI104</f>
        <v>0</v>
      </c>
      <c r="AH45" s="92">
        <f>新业务量假设!AJ104</f>
        <v>0</v>
      </c>
      <c r="AI45" s="92">
        <f>新业务量假设!AK104</f>
        <v>0</v>
      </c>
      <c r="AJ45" s="92">
        <f>新业务量假设!AL104</f>
        <v>0</v>
      </c>
      <c r="AK45" s="92">
        <f>新业务量假设!AM104</f>
        <v>0</v>
      </c>
      <c r="AL45" s="92">
        <f>新业务量假设!AN104</f>
        <v>0</v>
      </c>
      <c r="AM45" s="92">
        <f>新业务量假设!AO104</f>
        <v>0</v>
      </c>
      <c r="AN45" s="92">
        <f>新业务量假设!AP104</f>
        <v>0</v>
      </c>
      <c r="AO45" s="92">
        <f>新业务量假设!AQ104</f>
        <v>0</v>
      </c>
      <c r="AP45" s="92">
        <f>新业务量假设!AR104</f>
        <v>0</v>
      </c>
    </row>
    <row r="46" spans="2:42" ht="16.5">
      <c r="B46" s="54" t="str">
        <f>存量业务到期结构!B46</f>
        <v>同业存放定期</v>
      </c>
      <c r="C46" s="92">
        <f>新业务量假设!E105</f>
        <v>-3.9113009703000898</v>
      </c>
      <c r="D46" s="92">
        <f>新业务量假设!F105</f>
        <v>0</v>
      </c>
      <c r="E46" s="92">
        <f>新业务量假设!G105</f>
        <v>0</v>
      </c>
      <c r="F46" s="92">
        <f>新业务量假设!H105</f>
        <v>0</v>
      </c>
      <c r="G46" s="92">
        <f>新业务量假设!I105</f>
        <v>0</v>
      </c>
      <c r="H46" s="92">
        <f>新业务量假设!J105</f>
        <v>0</v>
      </c>
      <c r="I46" s="92">
        <f>新业务量假设!K105</f>
        <v>0</v>
      </c>
      <c r="J46" s="92">
        <f>新业务量假设!L105</f>
        <v>0</v>
      </c>
      <c r="K46" s="92">
        <f>新业务量假设!M105</f>
        <v>0</v>
      </c>
      <c r="L46" s="92">
        <f>新业务量假设!N105</f>
        <v>0</v>
      </c>
      <c r="M46" s="92">
        <f>新业务量假设!O105</f>
        <v>0</v>
      </c>
      <c r="N46" s="92">
        <f>新业务量假设!P105</f>
        <v>0</v>
      </c>
      <c r="O46" s="92">
        <f>新业务量假设!Q105</f>
        <v>0</v>
      </c>
      <c r="P46" s="92">
        <f>新业务量假设!R105</f>
        <v>0</v>
      </c>
      <c r="Q46" s="92">
        <f>新业务量假设!S105</f>
        <v>0</v>
      </c>
      <c r="R46" s="92">
        <f>新业务量假设!T105</f>
        <v>0</v>
      </c>
      <c r="S46" s="92">
        <f>新业务量假设!U105</f>
        <v>0</v>
      </c>
      <c r="T46" s="92">
        <f>新业务量假设!V105</f>
        <v>0</v>
      </c>
      <c r="U46" s="92">
        <f>新业务量假设!W105</f>
        <v>0</v>
      </c>
      <c r="V46" s="92">
        <f>新业务量假设!X105</f>
        <v>0</v>
      </c>
      <c r="W46" s="92">
        <f>新业务量假设!Y105</f>
        <v>0</v>
      </c>
      <c r="X46" s="92">
        <f>新业务量假设!Z105</f>
        <v>0</v>
      </c>
      <c r="Y46" s="92">
        <f>新业务量假设!AA105</f>
        <v>0</v>
      </c>
      <c r="Z46" s="92">
        <f>新业务量假设!AB105</f>
        <v>0</v>
      </c>
      <c r="AA46" s="92">
        <f>新业务量假设!AC105</f>
        <v>0</v>
      </c>
      <c r="AB46" s="92">
        <f>新业务量假设!AD105</f>
        <v>0</v>
      </c>
      <c r="AC46" s="92">
        <f>新业务量假设!AE105</f>
        <v>0</v>
      </c>
      <c r="AD46" s="92">
        <f>新业务量假设!AF105</f>
        <v>0</v>
      </c>
      <c r="AE46" s="92">
        <f>新业务量假设!AG105</f>
        <v>0</v>
      </c>
      <c r="AF46" s="92">
        <f>新业务量假设!AH105</f>
        <v>0</v>
      </c>
      <c r="AG46" s="92">
        <f>新业务量假设!AI105</f>
        <v>0</v>
      </c>
      <c r="AH46" s="92">
        <f>新业务量假设!AJ105</f>
        <v>0</v>
      </c>
      <c r="AI46" s="92">
        <f>新业务量假设!AK105</f>
        <v>0</v>
      </c>
      <c r="AJ46" s="92">
        <f>新业务量假设!AL105</f>
        <v>0</v>
      </c>
      <c r="AK46" s="92">
        <f>新业务量假设!AM105</f>
        <v>0</v>
      </c>
      <c r="AL46" s="92">
        <f>新业务量假设!AN105</f>
        <v>0</v>
      </c>
      <c r="AM46" s="92">
        <f>新业务量假设!AO105</f>
        <v>0</v>
      </c>
      <c r="AN46" s="92">
        <f>新业务量假设!AP105</f>
        <v>0</v>
      </c>
      <c r="AO46" s="92">
        <f>新业务量假设!AQ105</f>
        <v>0</v>
      </c>
      <c r="AP46" s="92">
        <f>新业务量假设!AR105</f>
        <v>0</v>
      </c>
    </row>
    <row r="47" spans="2:42" ht="15">
      <c r="B47" s="140" t="str">
        <f>存量业务到期结构!B47</f>
        <v>拆入资金</v>
      </c>
      <c r="C47" s="92">
        <f>新业务量假设!E106</f>
        <v>284.28254268360001</v>
      </c>
      <c r="D47" s="92">
        <f>新业务量假设!F106</f>
        <v>-80</v>
      </c>
      <c r="E47" s="92">
        <f>新业务量假设!G106</f>
        <v>0</v>
      </c>
      <c r="F47" s="92">
        <f>新业务量假设!H106</f>
        <v>0</v>
      </c>
      <c r="G47" s="92">
        <f>新业务量假设!I106</f>
        <v>0</v>
      </c>
      <c r="H47" s="92">
        <f>新业务量假设!J106</f>
        <v>0</v>
      </c>
      <c r="I47" s="92">
        <f>新业务量假设!K106</f>
        <v>0</v>
      </c>
      <c r="J47" s="92">
        <f>新业务量假设!L106</f>
        <v>0</v>
      </c>
      <c r="K47" s="92">
        <f>新业务量假设!M106</f>
        <v>0</v>
      </c>
      <c r="L47" s="92">
        <f>新业务量假设!N106</f>
        <v>0</v>
      </c>
      <c r="M47" s="92">
        <f>新业务量假设!O106</f>
        <v>0</v>
      </c>
      <c r="N47" s="92">
        <f>新业务量假设!P106</f>
        <v>0</v>
      </c>
      <c r="O47" s="92">
        <f>新业务量假设!Q106</f>
        <v>0</v>
      </c>
      <c r="P47" s="92">
        <f>新业务量假设!R106</f>
        <v>0</v>
      </c>
      <c r="Q47" s="92">
        <f>新业务量假设!S106</f>
        <v>0</v>
      </c>
      <c r="R47" s="92">
        <f>新业务量假设!T106</f>
        <v>0</v>
      </c>
      <c r="S47" s="92">
        <f>新业务量假设!U106</f>
        <v>0</v>
      </c>
      <c r="T47" s="92">
        <f>新业务量假设!V106</f>
        <v>0</v>
      </c>
      <c r="U47" s="92">
        <f>新业务量假设!W106</f>
        <v>0</v>
      </c>
      <c r="V47" s="92">
        <f>新业务量假设!X106</f>
        <v>0</v>
      </c>
      <c r="W47" s="92">
        <f>新业务量假设!Y106</f>
        <v>0</v>
      </c>
      <c r="X47" s="92">
        <f>新业务量假设!Z106</f>
        <v>0</v>
      </c>
      <c r="Y47" s="92">
        <f>新业务量假设!AA106</f>
        <v>0</v>
      </c>
      <c r="Z47" s="92">
        <f>新业务量假设!AB106</f>
        <v>0</v>
      </c>
      <c r="AA47" s="92">
        <f>新业务量假设!AC106</f>
        <v>0</v>
      </c>
      <c r="AB47" s="92">
        <f>新业务量假设!AD106</f>
        <v>0</v>
      </c>
      <c r="AC47" s="92">
        <f>新业务量假设!AE106</f>
        <v>0</v>
      </c>
      <c r="AD47" s="92">
        <f>新业务量假设!AF106</f>
        <v>0</v>
      </c>
      <c r="AE47" s="92">
        <f>新业务量假设!AG106</f>
        <v>0</v>
      </c>
      <c r="AF47" s="92">
        <f>新业务量假设!AH106</f>
        <v>0</v>
      </c>
      <c r="AG47" s="92">
        <f>新业务量假设!AI106</f>
        <v>0</v>
      </c>
      <c r="AH47" s="92">
        <f>新业务量假设!AJ106</f>
        <v>0</v>
      </c>
      <c r="AI47" s="92">
        <f>新业务量假设!AK106</f>
        <v>0</v>
      </c>
      <c r="AJ47" s="92">
        <f>新业务量假设!AL106</f>
        <v>0</v>
      </c>
      <c r="AK47" s="92">
        <f>新业务量假设!AM106</f>
        <v>0</v>
      </c>
      <c r="AL47" s="92">
        <f>新业务量假设!AN106</f>
        <v>0</v>
      </c>
      <c r="AM47" s="92">
        <f>新业务量假设!AO106</f>
        <v>0</v>
      </c>
      <c r="AN47" s="92">
        <f>新业务量假设!AP106</f>
        <v>0</v>
      </c>
      <c r="AO47" s="92">
        <f>新业务量假设!AQ106</f>
        <v>0</v>
      </c>
      <c r="AP47" s="92">
        <f>新业务量假设!AR106</f>
        <v>0</v>
      </c>
    </row>
    <row r="48" spans="2:42" ht="15">
      <c r="B48" s="15" t="str">
        <f>存量业务到期结构!B48</f>
        <v>卖出回购金融资产</v>
      </c>
      <c r="C48" s="75">
        <f>新业务量假设!E107</f>
        <v>129.96460173609972</v>
      </c>
      <c r="D48" s="75">
        <f>新业务量假设!F107</f>
        <v>540</v>
      </c>
      <c r="E48" s="75">
        <f>新业务量假设!G107</f>
        <v>0</v>
      </c>
      <c r="F48" s="75">
        <f>新业务量假设!H107</f>
        <v>0</v>
      </c>
      <c r="G48" s="75">
        <f>新业务量假设!I107</f>
        <v>0</v>
      </c>
      <c r="H48" s="75">
        <f>新业务量假设!J107</f>
        <v>0</v>
      </c>
      <c r="I48" s="75">
        <f>新业务量假设!K107</f>
        <v>0</v>
      </c>
      <c r="J48" s="75">
        <f>新业务量假设!L107</f>
        <v>0</v>
      </c>
      <c r="K48" s="75">
        <f>新业务量假设!M107</f>
        <v>0</v>
      </c>
      <c r="L48" s="75">
        <f>新业务量假设!N107</f>
        <v>0</v>
      </c>
      <c r="M48" s="75">
        <f>新业务量假设!O107</f>
        <v>0</v>
      </c>
      <c r="N48" s="75">
        <f>新业务量假设!P107</f>
        <v>0</v>
      </c>
      <c r="O48" s="75">
        <f>新业务量假设!Q107</f>
        <v>0</v>
      </c>
      <c r="P48" s="75">
        <f>新业务量假设!R107</f>
        <v>0</v>
      </c>
      <c r="Q48" s="75">
        <f>新业务量假设!S107</f>
        <v>0</v>
      </c>
      <c r="R48" s="75">
        <f>新业务量假设!T107</f>
        <v>0</v>
      </c>
      <c r="S48" s="75">
        <f>新业务量假设!U107</f>
        <v>0</v>
      </c>
      <c r="T48" s="75">
        <f>新业务量假设!V107</f>
        <v>0</v>
      </c>
      <c r="U48" s="75">
        <f>新业务量假设!W107</f>
        <v>0</v>
      </c>
      <c r="V48" s="75">
        <f>新业务量假设!X107</f>
        <v>0</v>
      </c>
      <c r="W48" s="75">
        <f>新业务量假设!Y107</f>
        <v>0</v>
      </c>
      <c r="X48" s="75">
        <f>新业务量假设!Z107</f>
        <v>0</v>
      </c>
      <c r="Y48" s="75">
        <f>新业务量假设!AA107</f>
        <v>0</v>
      </c>
      <c r="Z48" s="75">
        <f>新业务量假设!AB107</f>
        <v>0</v>
      </c>
      <c r="AA48" s="75">
        <f>新业务量假设!AC107</f>
        <v>0</v>
      </c>
      <c r="AB48" s="75">
        <f>新业务量假设!AD107</f>
        <v>0</v>
      </c>
      <c r="AC48" s="75">
        <f>新业务量假设!AE107</f>
        <v>0</v>
      </c>
      <c r="AD48" s="75">
        <f>新业务量假设!AF107</f>
        <v>0</v>
      </c>
      <c r="AE48" s="75">
        <f>新业务量假设!AG107</f>
        <v>0</v>
      </c>
      <c r="AF48" s="75">
        <f>新业务量假设!AH107</f>
        <v>0</v>
      </c>
      <c r="AG48" s="75">
        <f>新业务量假设!AI107</f>
        <v>0</v>
      </c>
      <c r="AH48" s="75">
        <f>新业务量假设!AJ107</f>
        <v>0</v>
      </c>
      <c r="AI48" s="75">
        <f>新业务量假设!AK107</f>
        <v>0</v>
      </c>
      <c r="AJ48" s="75">
        <f>新业务量假设!AL107</f>
        <v>0</v>
      </c>
      <c r="AK48" s="75">
        <f>新业务量假设!AM107</f>
        <v>0</v>
      </c>
      <c r="AL48" s="75">
        <f>新业务量假设!AN107</f>
        <v>0</v>
      </c>
      <c r="AM48" s="75">
        <f>新业务量假设!AO107</f>
        <v>0</v>
      </c>
      <c r="AN48" s="75">
        <f>新业务量假设!AP107</f>
        <v>0</v>
      </c>
      <c r="AO48" s="75">
        <f>新业务量假设!AQ107</f>
        <v>0</v>
      </c>
      <c r="AP48" s="75">
        <f>新业务量假设!AR107</f>
        <v>0</v>
      </c>
    </row>
    <row r="49" spans="2:42" ht="16.5">
      <c r="B49" s="54" t="str">
        <f>存量业务到期结构!B49</f>
        <v>卖出回购债券</v>
      </c>
      <c r="C49" s="92">
        <f>新业务量假设!E108</f>
        <v>127.34913303639973</v>
      </c>
      <c r="D49" s="92">
        <f>新业务量假设!F108</f>
        <v>0</v>
      </c>
      <c r="E49" s="92">
        <f>新业务量假设!G108</f>
        <v>0</v>
      </c>
      <c r="F49" s="92">
        <f>新业务量假设!H108</f>
        <v>0</v>
      </c>
      <c r="G49" s="92">
        <f>新业务量假设!I108</f>
        <v>0</v>
      </c>
      <c r="H49" s="92">
        <f>新业务量假设!J108</f>
        <v>0</v>
      </c>
      <c r="I49" s="92">
        <f>新业务量假设!K108</f>
        <v>0</v>
      </c>
      <c r="J49" s="92">
        <f>新业务量假设!L108</f>
        <v>0</v>
      </c>
      <c r="K49" s="92">
        <f>新业务量假设!M108</f>
        <v>0</v>
      </c>
      <c r="L49" s="92">
        <f>新业务量假设!N108</f>
        <v>0</v>
      </c>
      <c r="M49" s="92">
        <f>新业务量假设!O108</f>
        <v>0</v>
      </c>
      <c r="N49" s="92">
        <f>新业务量假设!P108</f>
        <v>0</v>
      </c>
      <c r="O49" s="92">
        <f>新业务量假设!Q108</f>
        <v>0</v>
      </c>
      <c r="P49" s="92">
        <f>新业务量假设!R108</f>
        <v>0</v>
      </c>
      <c r="Q49" s="92">
        <f>新业务量假设!S108</f>
        <v>0</v>
      </c>
      <c r="R49" s="92">
        <f>新业务量假设!T108</f>
        <v>0</v>
      </c>
      <c r="S49" s="92">
        <f>新业务量假设!U108</f>
        <v>0</v>
      </c>
      <c r="T49" s="92">
        <f>新业务量假设!V108</f>
        <v>0</v>
      </c>
      <c r="U49" s="92">
        <f>新业务量假设!W108</f>
        <v>0</v>
      </c>
      <c r="V49" s="92">
        <f>新业务量假设!X108</f>
        <v>0</v>
      </c>
      <c r="W49" s="92">
        <f>新业务量假设!Y108</f>
        <v>0</v>
      </c>
      <c r="X49" s="92">
        <f>新业务量假设!Z108</f>
        <v>0</v>
      </c>
      <c r="Y49" s="92">
        <f>新业务量假设!AA108</f>
        <v>0</v>
      </c>
      <c r="Z49" s="92">
        <f>新业务量假设!AB108</f>
        <v>0</v>
      </c>
      <c r="AA49" s="92">
        <f>新业务量假设!AC108</f>
        <v>0</v>
      </c>
      <c r="AB49" s="92">
        <f>新业务量假设!AD108</f>
        <v>0</v>
      </c>
      <c r="AC49" s="92">
        <f>新业务量假设!AE108</f>
        <v>0</v>
      </c>
      <c r="AD49" s="92">
        <f>新业务量假设!AF108</f>
        <v>0</v>
      </c>
      <c r="AE49" s="92">
        <f>新业务量假设!AG108</f>
        <v>0</v>
      </c>
      <c r="AF49" s="92">
        <f>新业务量假设!AH108</f>
        <v>0</v>
      </c>
      <c r="AG49" s="92">
        <f>新业务量假设!AI108</f>
        <v>0</v>
      </c>
      <c r="AH49" s="92">
        <f>新业务量假设!AJ108</f>
        <v>0</v>
      </c>
      <c r="AI49" s="92">
        <f>新业务量假设!AK108</f>
        <v>0</v>
      </c>
      <c r="AJ49" s="92">
        <f>新业务量假设!AL108</f>
        <v>0</v>
      </c>
      <c r="AK49" s="92">
        <f>新业务量假设!AM108</f>
        <v>0</v>
      </c>
      <c r="AL49" s="92">
        <f>新业务量假设!AN108</f>
        <v>0</v>
      </c>
      <c r="AM49" s="92">
        <f>新业务量假设!AO108</f>
        <v>0</v>
      </c>
      <c r="AN49" s="92">
        <f>新业务量假设!AP108</f>
        <v>0</v>
      </c>
      <c r="AO49" s="92">
        <f>新业务量假设!AQ108</f>
        <v>0</v>
      </c>
      <c r="AP49" s="92">
        <f>新业务量假设!AR108</f>
        <v>0</v>
      </c>
    </row>
    <row r="50" spans="2:42" ht="16.5">
      <c r="B50" s="54" t="str">
        <f>存量业务到期结构!B50</f>
        <v>卖出回购票据</v>
      </c>
      <c r="C50" s="92">
        <f>新业务量假设!E109</f>
        <v>2.6154686996999885</v>
      </c>
      <c r="D50" s="92">
        <f>新业务量假设!F109</f>
        <v>540</v>
      </c>
      <c r="E50" s="92">
        <f>新业务量假设!G109</f>
        <v>0</v>
      </c>
      <c r="F50" s="92">
        <f>新业务量假设!H109</f>
        <v>0</v>
      </c>
      <c r="G50" s="92">
        <f>新业务量假设!I109</f>
        <v>0</v>
      </c>
      <c r="H50" s="92">
        <f>新业务量假设!J109</f>
        <v>0</v>
      </c>
      <c r="I50" s="92">
        <f>新业务量假设!K109</f>
        <v>0</v>
      </c>
      <c r="J50" s="92">
        <f>新业务量假设!L109</f>
        <v>0</v>
      </c>
      <c r="K50" s="92">
        <f>新业务量假设!M109</f>
        <v>0</v>
      </c>
      <c r="L50" s="92">
        <f>新业务量假设!N109</f>
        <v>0</v>
      </c>
      <c r="M50" s="92">
        <f>新业务量假设!O109</f>
        <v>0</v>
      </c>
      <c r="N50" s="92">
        <f>新业务量假设!P109</f>
        <v>0</v>
      </c>
      <c r="O50" s="92">
        <f>新业务量假设!Q109</f>
        <v>0</v>
      </c>
      <c r="P50" s="92">
        <f>新业务量假设!R109</f>
        <v>0</v>
      </c>
      <c r="Q50" s="92">
        <f>新业务量假设!S109</f>
        <v>0</v>
      </c>
      <c r="R50" s="92">
        <f>新业务量假设!T109</f>
        <v>0</v>
      </c>
      <c r="S50" s="92">
        <f>新业务量假设!U109</f>
        <v>0</v>
      </c>
      <c r="T50" s="92">
        <f>新业务量假设!V109</f>
        <v>0</v>
      </c>
      <c r="U50" s="92">
        <f>新业务量假设!W109</f>
        <v>0</v>
      </c>
      <c r="V50" s="92">
        <f>新业务量假设!X109</f>
        <v>0</v>
      </c>
      <c r="W50" s="92">
        <f>新业务量假设!Y109</f>
        <v>0</v>
      </c>
      <c r="X50" s="92">
        <f>新业务量假设!Z109</f>
        <v>0</v>
      </c>
      <c r="Y50" s="92">
        <f>新业务量假设!AA109</f>
        <v>0</v>
      </c>
      <c r="Z50" s="92">
        <f>新业务量假设!AB109</f>
        <v>0</v>
      </c>
      <c r="AA50" s="92">
        <f>新业务量假设!AC109</f>
        <v>0</v>
      </c>
      <c r="AB50" s="92">
        <f>新业务量假设!AD109</f>
        <v>0</v>
      </c>
      <c r="AC50" s="92">
        <f>新业务量假设!AE109</f>
        <v>0</v>
      </c>
      <c r="AD50" s="92">
        <f>新业务量假设!AF109</f>
        <v>0</v>
      </c>
      <c r="AE50" s="92">
        <f>新业务量假设!AG109</f>
        <v>0</v>
      </c>
      <c r="AF50" s="92">
        <f>新业务量假设!AH109</f>
        <v>0</v>
      </c>
      <c r="AG50" s="92">
        <f>新业务量假设!AI109</f>
        <v>0</v>
      </c>
      <c r="AH50" s="92">
        <f>新业务量假设!AJ109</f>
        <v>0</v>
      </c>
      <c r="AI50" s="92">
        <f>新业务量假设!AK109</f>
        <v>0</v>
      </c>
      <c r="AJ50" s="92">
        <f>新业务量假设!AL109</f>
        <v>0</v>
      </c>
      <c r="AK50" s="92">
        <f>新业务量假设!AM109</f>
        <v>0</v>
      </c>
      <c r="AL50" s="92">
        <f>新业务量假设!AN109</f>
        <v>0</v>
      </c>
      <c r="AM50" s="92">
        <f>新业务量假设!AO109</f>
        <v>0</v>
      </c>
      <c r="AN50" s="92">
        <f>新业务量假设!AP109</f>
        <v>0</v>
      </c>
      <c r="AO50" s="92">
        <f>新业务量假设!AQ109</f>
        <v>0</v>
      </c>
      <c r="AP50" s="92">
        <f>新业务量假设!AR109</f>
        <v>0</v>
      </c>
    </row>
    <row r="51" spans="2:42" ht="15">
      <c r="B51" s="15" t="str">
        <f>存量业务到期结构!B51</f>
        <v>应付债券</v>
      </c>
      <c r="C51" s="75">
        <f>新业务量假设!E110</f>
        <v>-198.94918118384476</v>
      </c>
      <c r="D51" s="75">
        <f>新业务量假设!F110</f>
        <v>0</v>
      </c>
      <c r="E51" s="75">
        <f>新业务量假设!G110</f>
        <v>150</v>
      </c>
      <c r="F51" s="75">
        <f>新业务量假设!H110</f>
        <v>0</v>
      </c>
      <c r="G51" s="75">
        <f>新业务量假设!I110</f>
        <v>87</v>
      </c>
      <c r="H51" s="75">
        <f>新业务量假设!J110</f>
        <v>50</v>
      </c>
      <c r="I51" s="75">
        <f>新业务量假设!K110</f>
        <v>100</v>
      </c>
      <c r="J51" s="75">
        <f>新业务量假设!L110</f>
        <v>-50</v>
      </c>
      <c r="K51" s="75">
        <f>新业务量假设!M110</f>
        <v>100</v>
      </c>
      <c r="L51" s="75">
        <f>新业务量假设!N110</f>
        <v>-50</v>
      </c>
      <c r="M51" s="75">
        <f>新业务量假设!O110</f>
        <v>150</v>
      </c>
      <c r="N51" s="75">
        <f>新业务量假设!P110</f>
        <v>100</v>
      </c>
      <c r="O51" s="75">
        <f>新业务量假设!Q110</f>
        <v>100</v>
      </c>
      <c r="P51" s="75">
        <f>新业务量假设!R110</f>
        <v>0</v>
      </c>
      <c r="Q51" s="75">
        <f>新业务量假设!S110</f>
        <v>0</v>
      </c>
      <c r="R51" s="75">
        <f>新业务量假设!T110</f>
        <v>0</v>
      </c>
      <c r="S51" s="75">
        <f>新业务量假设!U110</f>
        <v>0</v>
      </c>
      <c r="T51" s="75">
        <f>新业务量假设!V110</f>
        <v>0</v>
      </c>
      <c r="U51" s="75">
        <f>新业务量假设!W110</f>
        <v>0</v>
      </c>
      <c r="V51" s="75">
        <f>新业务量假设!X110</f>
        <v>0</v>
      </c>
      <c r="W51" s="75">
        <f>新业务量假设!Y110</f>
        <v>0</v>
      </c>
      <c r="X51" s="75">
        <f>新业务量假设!Z110</f>
        <v>0</v>
      </c>
      <c r="Y51" s="75">
        <f>新业务量假设!AA110</f>
        <v>0</v>
      </c>
      <c r="Z51" s="75">
        <f>新业务量假设!AB110</f>
        <v>0</v>
      </c>
      <c r="AA51" s="75">
        <f>新业务量假设!AC110</f>
        <v>0</v>
      </c>
      <c r="AB51" s="75">
        <f>新业务量假设!AD110</f>
        <v>0</v>
      </c>
      <c r="AC51" s="75">
        <f>新业务量假设!AE110</f>
        <v>0</v>
      </c>
      <c r="AD51" s="75">
        <f>新业务量假设!AF110</f>
        <v>0</v>
      </c>
      <c r="AE51" s="75">
        <f>新业务量假设!AG110</f>
        <v>0</v>
      </c>
      <c r="AF51" s="75">
        <f>新业务量假设!AH110</f>
        <v>0</v>
      </c>
      <c r="AG51" s="75">
        <f>新业务量假设!AI110</f>
        <v>0</v>
      </c>
      <c r="AH51" s="75">
        <f>新业务量假设!AJ110</f>
        <v>0</v>
      </c>
      <c r="AI51" s="75">
        <f>新业务量假设!AK110</f>
        <v>0</v>
      </c>
      <c r="AJ51" s="75">
        <f>新业务量假设!AL110</f>
        <v>0</v>
      </c>
      <c r="AK51" s="75">
        <f>新业务量假设!AM110</f>
        <v>0</v>
      </c>
      <c r="AL51" s="75">
        <f>新业务量假设!AN110</f>
        <v>0</v>
      </c>
      <c r="AM51" s="75">
        <f>新业务量假设!AO110</f>
        <v>0</v>
      </c>
      <c r="AN51" s="75">
        <f>新业务量假设!AP110</f>
        <v>0</v>
      </c>
      <c r="AO51" s="75">
        <f>新业务量假设!AQ110</f>
        <v>0</v>
      </c>
      <c r="AP51" s="75">
        <f>新业务量假设!AR110</f>
        <v>0</v>
      </c>
    </row>
    <row r="52" spans="2:42" ht="16.5">
      <c r="B52" s="54" t="str">
        <f>存量业务到期结构!B52</f>
        <v>次级定期债券</v>
      </c>
      <c r="C52" s="92">
        <f>新业务量假设!E111</f>
        <v>-1.3552700819445695</v>
      </c>
      <c r="D52" s="92">
        <f>新业务量假设!F111</f>
        <v>0</v>
      </c>
      <c r="E52" s="92">
        <f>新业务量假设!G111</f>
        <v>0</v>
      </c>
      <c r="F52" s="92">
        <f>新业务量假设!H111</f>
        <v>0</v>
      </c>
      <c r="G52" s="92">
        <f>新业务量假设!I111</f>
        <v>0</v>
      </c>
      <c r="H52" s="92">
        <f>新业务量假设!J111</f>
        <v>0</v>
      </c>
      <c r="I52" s="92">
        <f>新业务量假设!K111</f>
        <v>0</v>
      </c>
      <c r="J52" s="92">
        <f>新业务量假设!L111</f>
        <v>0</v>
      </c>
      <c r="K52" s="92">
        <f>新业务量假设!M111</f>
        <v>0</v>
      </c>
      <c r="L52" s="92">
        <f>新业务量假设!N111</f>
        <v>0</v>
      </c>
      <c r="M52" s="92">
        <f>新业务量假设!O111</f>
        <v>0</v>
      </c>
      <c r="N52" s="92">
        <f>新业务量假设!P111</f>
        <v>0</v>
      </c>
      <c r="O52" s="92">
        <f>新业务量假设!Q111</f>
        <v>0</v>
      </c>
      <c r="P52" s="92">
        <f>新业务量假设!R111</f>
        <v>0</v>
      </c>
      <c r="Q52" s="92">
        <f>新业务量假设!S111</f>
        <v>0</v>
      </c>
      <c r="R52" s="92">
        <f>新业务量假设!T111</f>
        <v>0</v>
      </c>
      <c r="S52" s="92">
        <f>新业务量假设!U111</f>
        <v>0</v>
      </c>
      <c r="T52" s="92">
        <f>新业务量假设!V111</f>
        <v>0</v>
      </c>
      <c r="U52" s="92">
        <f>新业务量假设!W111</f>
        <v>0</v>
      </c>
      <c r="V52" s="92">
        <f>新业务量假设!X111</f>
        <v>0</v>
      </c>
      <c r="W52" s="92">
        <f>新业务量假设!Y111</f>
        <v>0</v>
      </c>
      <c r="X52" s="92">
        <f>新业务量假设!Z111</f>
        <v>0</v>
      </c>
      <c r="Y52" s="92">
        <f>新业务量假设!AA111</f>
        <v>0</v>
      </c>
      <c r="Z52" s="92">
        <f>新业务量假设!AB111</f>
        <v>0</v>
      </c>
      <c r="AA52" s="92">
        <f>新业务量假设!AC111</f>
        <v>0</v>
      </c>
      <c r="AB52" s="92">
        <f>新业务量假设!AD111</f>
        <v>0</v>
      </c>
      <c r="AC52" s="92">
        <f>新业务量假设!AE111</f>
        <v>0</v>
      </c>
      <c r="AD52" s="92">
        <f>新业务量假设!AF111</f>
        <v>0</v>
      </c>
      <c r="AE52" s="92">
        <f>新业务量假设!AG111</f>
        <v>0</v>
      </c>
      <c r="AF52" s="92">
        <f>新业务量假设!AH111</f>
        <v>0</v>
      </c>
      <c r="AG52" s="92">
        <f>新业务量假设!AI111</f>
        <v>0</v>
      </c>
      <c r="AH52" s="92">
        <f>新业务量假设!AJ111</f>
        <v>0</v>
      </c>
      <c r="AI52" s="92">
        <f>新业务量假设!AK111</f>
        <v>0</v>
      </c>
      <c r="AJ52" s="92">
        <f>新业务量假设!AL111</f>
        <v>0</v>
      </c>
      <c r="AK52" s="92">
        <f>新业务量假设!AM111</f>
        <v>0</v>
      </c>
      <c r="AL52" s="92">
        <f>新业务量假设!AN111</f>
        <v>0</v>
      </c>
      <c r="AM52" s="92">
        <f>新业务量假设!AO111</f>
        <v>0</v>
      </c>
      <c r="AN52" s="92">
        <f>新业务量假设!AP111</f>
        <v>0</v>
      </c>
      <c r="AO52" s="92">
        <f>新业务量假设!AQ111</f>
        <v>0</v>
      </c>
      <c r="AP52" s="92">
        <f>新业务量假设!AR111</f>
        <v>0</v>
      </c>
    </row>
    <row r="53" spans="2:42" ht="16.5">
      <c r="B53" s="54" t="str">
        <f>存量业务到期结构!B53</f>
        <v>长期债券</v>
      </c>
      <c r="C53" s="92">
        <f>新业务量假设!E112</f>
        <v>-20.896496920000118</v>
      </c>
      <c r="D53" s="92">
        <f>新业务量假设!F112</f>
        <v>0</v>
      </c>
      <c r="E53" s="92">
        <f>新业务量假设!G112</f>
        <v>0</v>
      </c>
      <c r="F53" s="92">
        <f>新业务量假设!H112</f>
        <v>0</v>
      </c>
      <c r="G53" s="92">
        <f>新业务量假设!I112</f>
        <v>-113</v>
      </c>
      <c r="H53" s="92">
        <f>新业务量假设!J112</f>
        <v>0</v>
      </c>
      <c r="I53" s="92">
        <f>新业务量假设!K112</f>
        <v>150</v>
      </c>
      <c r="J53" s="92">
        <f>新业务量假设!L112</f>
        <v>150</v>
      </c>
      <c r="K53" s="92">
        <f>新业务量假设!M112</f>
        <v>0</v>
      </c>
      <c r="L53" s="92">
        <f>新业务量假设!N112</f>
        <v>0</v>
      </c>
      <c r="M53" s="92">
        <f>新业务量假设!O112</f>
        <v>100</v>
      </c>
      <c r="N53" s="92">
        <f>新业务量假设!P112</f>
        <v>100</v>
      </c>
      <c r="O53" s="92">
        <f>新业务量假设!Q112</f>
        <v>0</v>
      </c>
      <c r="P53" s="92">
        <f>新业务量假设!R112</f>
        <v>0</v>
      </c>
      <c r="Q53" s="92">
        <f>新业务量假设!S112</f>
        <v>0</v>
      </c>
      <c r="R53" s="92">
        <f>新业务量假设!T112</f>
        <v>0</v>
      </c>
      <c r="S53" s="92">
        <f>新业务量假设!U112</f>
        <v>0</v>
      </c>
      <c r="T53" s="92">
        <f>新业务量假设!V112</f>
        <v>0</v>
      </c>
      <c r="U53" s="92">
        <f>新业务量假设!W112</f>
        <v>0</v>
      </c>
      <c r="V53" s="92">
        <f>新业务量假设!X112</f>
        <v>0</v>
      </c>
      <c r="W53" s="92">
        <f>新业务量假设!Y112</f>
        <v>0</v>
      </c>
      <c r="X53" s="92">
        <f>新业务量假设!Z112</f>
        <v>0</v>
      </c>
      <c r="Y53" s="92">
        <f>新业务量假设!AA112</f>
        <v>0</v>
      </c>
      <c r="Z53" s="92">
        <f>新业务量假设!AB112</f>
        <v>0</v>
      </c>
      <c r="AA53" s="92">
        <f>新业务量假设!AC112</f>
        <v>0</v>
      </c>
      <c r="AB53" s="92">
        <f>新业务量假设!AD112</f>
        <v>0</v>
      </c>
      <c r="AC53" s="92">
        <f>新业务量假设!AE112</f>
        <v>0</v>
      </c>
      <c r="AD53" s="92">
        <f>新业务量假设!AF112</f>
        <v>0</v>
      </c>
      <c r="AE53" s="92">
        <f>新业务量假设!AG112</f>
        <v>0</v>
      </c>
      <c r="AF53" s="92">
        <f>新业务量假设!AH112</f>
        <v>0</v>
      </c>
      <c r="AG53" s="92">
        <f>新业务量假设!AI112</f>
        <v>0</v>
      </c>
      <c r="AH53" s="92">
        <f>新业务量假设!AJ112</f>
        <v>0</v>
      </c>
      <c r="AI53" s="92">
        <f>新业务量假设!AK112</f>
        <v>0</v>
      </c>
      <c r="AJ53" s="92">
        <f>新业务量假设!AL112</f>
        <v>0</v>
      </c>
      <c r="AK53" s="92">
        <f>新业务量假设!AM112</f>
        <v>0</v>
      </c>
      <c r="AL53" s="92">
        <f>新业务量假设!AN112</f>
        <v>0</v>
      </c>
      <c r="AM53" s="92">
        <f>新业务量假设!AO112</f>
        <v>0</v>
      </c>
      <c r="AN53" s="92">
        <f>新业务量假设!AP112</f>
        <v>0</v>
      </c>
      <c r="AO53" s="92">
        <f>新业务量假设!AQ112</f>
        <v>0</v>
      </c>
      <c r="AP53" s="92">
        <f>新业务量假设!AR112</f>
        <v>0</v>
      </c>
    </row>
    <row r="54" spans="2:42" ht="16.5">
      <c r="B54" s="54" t="str">
        <f>存量业务到期结构!B54</f>
        <v>同业存单</v>
      </c>
      <c r="C54" s="92">
        <f>新业务量假设!E113</f>
        <v>-176.69741418190006</v>
      </c>
      <c r="D54" s="92">
        <f>新业务量假设!F113</f>
        <v>0</v>
      </c>
      <c r="E54" s="92">
        <f>新业务量假设!G113</f>
        <v>150</v>
      </c>
      <c r="F54" s="92">
        <f>新业务量假设!H113</f>
        <v>0</v>
      </c>
      <c r="G54" s="92">
        <f>新业务量假设!I113</f>
        <v>200</v>
      </c>
      <c r="H54" s="92">
        <f>新业务量假设!J113</f>
        <v>50</v>
      </c>
      <c r="I54" s="92">
        <f>新业务量假设!K113</f>
        <v>-50</v>
      </c>
      <c r="J54" s="92">
        <f>新业务量假设!L113</f>
        <v>-200</v>
      </c>
      <c r="K54" s="92">
        <f>新业务量假设!M113</f>
        <v>100</v>
      </c>
      <c r="L54" s="92">
        <f>新业务量假设!N113</f>
        <v>-50</v>
      </c>
      <c r="M54" s="92">
        <f>新业务量假设!O113</f>
        <v>50</v>
      </c>
      <c r="N54" s="92">
        <f>新业务量假设!P113</f>
        <v>0</v>
      </c>
      <c r="O54" s="92">
        <f>新业务量假设!Q113</f>
        <v>100</v>
      </c>
      <c r="P54" s="92">
        <f>新业务量假设!R113</f>
        <v>0</v>
      </c>
      <c r="Q54" s="92">
        <f>新业务量假设!S113</f>
        <v>0</v>
      </c>
      <c r="R54" s="92">
        <f>新业务量假设!T113</f>
        <v>0</v>
      </c>
      <c r="S54" s="92">
        <f>新业务量假设!U113</f>
        <v>0</v>
      </c>
      <c r="T54" s="92">
        <f>新业务量假设!V113</f>
        <v>0</v>
      </c>
      <c r="U54" s="92">
        <f>新业务量假设!W113</f>
        <v>0</v>
      </c>
      <c r="V54" s="92">
        <f>新业务量假设!X113</f>
        <v>0</v>
      </c>
      <c r="W54" s="92">
        <f>新业务量假设!Y113</f>
        <v>0</v>
      </c>
      <c r="X54" s="92">
        <f>新业务量假设!Z113</f>
        <v>0</v>
      </c>
      <c r="Y54" s="92">
        <f>新业务量假设!AA113</f>
        <v>0</v>
      </c>
      <c r="Z54" s="92">
        <f>新业务量假设!AB113</f>
        <v>0</v>
      </c>
      <c r="AA54" s="92">
        <f>新业务量假设!AC113</f>
        <v>0</v>
      </c>
      <c r="AB54" s="92">
        <f>新业务量假设!AD113</f>
        <v>0</v>
      </c>
      <c r="AC54" s="92">
        <f>新业务量假设!AE113</f>
        <v>0</v>
      </c>
      <c r="AD54" s="92">
        <f>新业务量假设!AF113</f>
        <v>0</v>
      </c>
      <c r="AE54" s="92">
        <f>新业务量假设!AG113</f>
        <v>0</v>
      </c>
      <c r="AF54" s="92">
        <f>新业务量假设!AH113</f>
        <v>0</v>
      </c>
      <c r="AG54" s="92">
        <f>新业务量假设!AI113</f>
        <v>0</v>
      </c>
      <c r="AH54" s="92">
        <f>新业务量假设!AJ113</f>
        <v>0</v>
      </c>
      <c r="AI54" s="92">
        <f>新业务量假设!AK113</f>
        <v>0</v>
      </c>
      <c r="AJ54" s="92">
        <f>新业务量假设!AL113</f>
        <v>0</v>
      </c>
      <c r="AK54" s="92">
        <f>新业务量假设!AM113</f>
        <v>0</v>
      </c>
      <c r="AL54" s="92">
        <f>新业务量假设!AN113</f>
        <v>0</v>
      </c>
      <c r="AM54" s="92">
        <f>新业务量假设!AO113</f>
        <v>0</v>
      </c>
      <c r="AN54" s="92">
        <f>新业务量假设!AP113</f>
        <v>0</v>
      </c>
      <c r="AO54" s="92">
        <f>新业务量假设!AQ113</f>
        <v>0</v>
      </c>
      <c r="AP54" s="92">
        <f>新业务量假设!AR113</f>
        <v>0</v>
      </c>
    </row>
    <row r="55" spans="2:42" ht="15">
      <c r="B55" s="140" t="str">
        <f>存量业务到期结构!B55</f>
        <v>向央行借款</v>
      </c>
      <c r="C55" s="92">
        <f>新业务量假设!E114</f>
        <v>-165.72696560429995</v>
      </c>
      <c r="D55" s="92">
        <f>新业务量假设!F114</f>
        <v>90</v>
      </c>
      <c r="E55" s="92">
        <f>新业务量假设!G114</f>
        <v>0</v>
      </c>
      <c r="F55" s="92">
        <f>新业务量假设!H114</f>
        <v>50</v>
      </c>
      <c r="G55" s="92">
        <f>新业务量假设!I114</f>
        <v>-250</v>
      </c>
      <c r="H55" s="92">
        <f>新业务量假设!J114</f>
        <v>50</v>
      </c>
      <c r="I55" s="92">
        <f>新业务量假设!K114</f>
        <v>0</v>
      </c>
      <c r="J55" s="92">
        <f>新业务量假设!L114</f>
        <v>-250</v>
      </c>
      <c r="K55" s="92">
        <f>新业务量假设!M114</f>
        <v>50</v>
      </c>
      <c r="L55" s="92">
        <f>新业务量假设!N114</f>
        <v>0</v>
      </c>
      <c r="M55" s="92">
        <f>新业务量假设!O114</f>
        <v>0</v>
      </c>
      <c r="N55" s="92">
        <f>新业务量假设!P114</f>
        <v>0</v>
      </c>
      <c r="O55" s="92">
        <f>新业务量假设!Q114</f>
        <v>0</v>
      </c>
      <c r="P55" s="92">
        <f>新业务量假设!R114</f>
        <v>0</v>
      </c>
      <c r="Q55" s="92">
        <f>新业务量假设!S114</f>
        <v>0</v>
      </c>
      <c r="R55" s="92">
        <f>新业务量假设!T114</f>
        <v>0</v>
      </c>
      <c r="S55" s="92">
        <f>新业务量假设!U114</f>
        <v>0</v>
      </c>
      <c r="T55" s="92">
        <f>新业务量假设!V114</f>
        <v>0</v>
      </c>
      <c r="U55" s="92">
        <f>新业务量假设!W114</f>
        <v>0</v>
      </c>
      <c r="V55" s="92">
        <f>新业务量假设!X114</f>
        <v>0</v>
      </c>
      <c r="W55" s="92">
        <f>新业务量假设!Y114</f>
        <v>0</v>
      </c>
      <c r="X55" s="92">
        <f>新业务量假设!Z114</f>
        <v>0</v>
      </c>
      <c r="Y55" s="92">
        <f>新业务量假设!AA114</f>
        <v>0</v>
      </c>
      <c r="Z55" s="92">
        <f>新业务量假设!AB114</f>
        <v>0</v>
      </c>
      <c r="AA55" s="92">
        <f>新业务量假设!AC114</f>
        <v>0</v>
      </c>
      <c r="AB55" s="92">
        <f>新业务量假设!AD114</f>
        <v>0</v>
      </c>
      <c r="AC55" s="92">
        <f>新业务量假设!AE114</f>
        <v>0</v>
      </c>
      <c r="AD55" s="92">
        <f>新业务量假设!AF114</f>
        <v>0</v>
      </c>
      <c r="AE55" s="92">
        <f>新业务量假设!AG114</f>
        <v>0</v>
      </c>
      <c r="AF55" s="92">
        <f>新业务量假设!AH114</f>
        <v>0</v>
      </c>
      <c r="AG55" s="92">
        <f>新业务量假设!AI114</f>
        <v>0</v>
      </c>
      <c r="AH55" s="92">
        <f>新业务量假设!AJ114</f>
        <v>0</v>
      </c>
      <c r="AI55" s="92">
        <f>新业务量假设!AK114</f>
        <v>0</v>
      </c>
      <c r="AJ55" s="92">
        <f>新业务量假设!AL114</f>
        <v>0</v>
      </c>
      <c r="AK55" s="92">
        <f>新业务量假设!AM114</f>
        <v>0</v>
      </c>
      <c r="AL55" s="92">
        <f>新业务量假设!AN114</f>
        <v>0</v>
      </c>
      <c r="AM55" s="92">
        <f>新业务量假设!AO114</f>
        <v>0</v>
      </c>
      <c r="AN55" s="92">
        <f>新业务量假设!AP114</f>
        <v>0</v>
      </c>
      <c r="AO55" s="92">
        <f>新业务量假设!AQ114</f>
        <v>0</v>
      </c>
      <c r="AP55" s="92">
        <f>新业务量假设!AR114</f>
        <v>0</v>
      </c>
    </row>
  </sheetData>
  <phoneticPr fontId="19" type="noConversion"/>
  <hyperlinks>
    <hyperlink ref="A1" location="目录!A1" display="目录"/>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5" tint="0.59999389629810485"/>
  </sheetPr>
  <dimension ref="A1:AP55"/>
  <sheetViews>
    <sheetView workbookViewId="0">
      <selection activeCell="N6" sqref="N6"/>
    </sheetView>
  </sheetViews>
  <sheetFormatPr defaultRowHeight="13.5"/>
  <cols>
    <col min="1" max="1" width="9.375" customWidth="1"/>
    <col min="2" max="2" width="32.375" bestFit="1" customWidth="1"/>
    <col min="14" max="14" width="9.375" bestFit="1" customWidth="1"/>
  </cols>
  <sheetData>
    <row r="1" spans="1:42">
      <c r="A1" s="27" t="s">
        <v>31</v>
      </c>
    </row>
    <row r="2" spans="1:42">
      <c r="B2" s="163" t="s">
        <v>441</v>
      </c>
      <c r="C2" s="164">
        <f>period_num</f>
        <v>13</v>
      </c>
    </row>
    <row r="3" spans="1:42" ht="16.5">
      <c r="B3" s="26"/>
      <c r="C3" s="26">
        <v>1</v>
      </c>
      <c r="D3" s="26">
        <v>2</v>
      </c>
      <c r="E3" s="26">
        <v>3</v>
      </c>
      <c r="F3" s="26">
        <v>4</v>
      </c>
      <c r="G3" s="26">
        <v>5</v>
      </c>
      <c r="H3" s="26">
        <v>6</v>
      </c>
      <c r="I3" s="26">
        <v>7</v>
      </c>
      <c r="J3" s="26">
        <v>8</v>
      </c>
      <c r="K3" s="26">
        <v>9</v>
      </c>
      <c r="L3" s="26">
        <v>10</v>
      </c>
      <c r="M3" s="26">
        <v>11</v>
      </c>
      <c r="N3" s="26">
        <v>12</v>
      </c>
      <c r="O3" s="26">
        <v>13</v>
      </c>
      <c r="P3" s="26">
        <v>14</v>
      </c>
      <c r="Q3" s="26">
        <v>15</v>
      </c>
      <c r="R3" s="26">
        <v>16</v>
      </c>
      <c r="S3" s="26">
        <v>17</v>
      </c>
      <c r="T3" s="26">
        <v>18</v>
      </c>
      <c r="U3" s="26">
        <v>19</v>
      </c>
      <c r="V3" s="26">
        <v>20</v>
      </c>
      <c r="W3" s="26">
        <v>21</v>
      </c>
      <c r="X3" s="26">
        <v>22</v>
      </c>
      <c r="Y3" s="26">
        <v>23</v>
      </c>
      <c r="Z3" s="26">
        <v>24</v>
      </c>
      <c r="AA3" s="26">
        <v>25</v>
      </c>
      <c r="AB3" s="26">
        <v>26</v>
      </c>
      <c r="AC3" s="26">
        <v>27</v>
      </c>
      <c r="AD3" s="26">
        <v>28</v>
      </c>
      <c r="AE3" s="26">
        <v>29</v>
      </c>
      <c r="AF3" s="26">
        <v>30</v>
      </c>
      <c r="AG3" s="26">
        <v>31</v>
      </c>
      <c r="AH3" s="26">
        <v>32</v>
      </c>
      <c r="AI3" s="26">
        <v>33</v>
      </c>
      <c r="AJ3" s="26">
        <v>34</v>
      </c>
      <c r="AK3" s="26">
        <v>35</v>
      </c>
      <c r="AL3" s="26">
        <v>36</v>
      </c>
      <c r="AM3" s="26">
        <v>37</v>
      </c>
      <c r="AN3" s="26">
        <v>38</v>
      </c>
      <c r="AO3" s="26">
        <v>39</v>
      </c>
      <c r="AP3" s="26">
        <v>40</v>
      </c>
    </row>
    <row r="4" spans="1:42" ht="15">
      <c r="B4" s="14" t="str">
        <f>存量业务到期结构!B4</f>
        <v>资产端</v>
      </c>
      <c r="C4" s="75">
        <f>SUM(C6:C28)</f>
        <v>5162.7830169478884</v>
      </c>
      <c r="D4" s="75">
        <f t="shared" ref="D4:AP4" si="0">SUM(D6:D28)</f>
        <v>2770.1686591103839</v>
      </c>
      <c r="E4" s="75">
        <f t="shared" si="0"/>
        <v>1684.4662432325167</v>
      </c>
      <c r="F4" s="75">
        <f t="shared" si="0"/>
        <v>1461.0199592331189</v>
      </c>
      <c r="G4" s="75">
        <f t="shared" si="0"/>
        <v>1089.4472238786698</v>
      </c>
      <c r="H4" s="75">
        <f t="shared" si="0"/>
        <v>1612.4146875639499</v>
      </c>
      <c r="I4" s="75">
        <f t="shared" si="0"/>
        <v>1225.2274766491503</v>
      </c>
      <c r="J4" s="75">
        <f t="shared" si="0"/>
        <v>705.70698186390234</v>
      </c>
      <c r="K4" s="75">
        <f t="shared" si="0"/>
        <v>1212.6403234461866</v>
      </c>
      <c r="L4" s="75">
        <f>SUM(L6:L28)</f>
        <v>1169.7236599039827</v>
      </c>
      <c r="M4" s="75">
        <f t="shared" si="0"/>
        <v>1106.6692646944837</v>
      </c>
      <c r="N4" s="75">
        <f t="shared" si="0"/>
        <v>1411.2186209127856</v>
      </c>
      <c r="O4" s="75">
        <f t="shared" si="0"/>
        <v>351.09846961518349</v>
      </c>
      <c r="P4" s="75">
        <f t="shared" si="0"/>
        <v>0</v>
      </c>
      <c r="Q4" s="75">
        <f t="shared" si="0"/>
        <v>0</v>
      </c>
      <c r="R4" s="75">
        <f t="shared" si="0"/>
        <v>0</v>
      </c>
      <c r="S4" s="75">
        <f t="shared" si="0"/>
        <v>0</v>
      </c>
      <c r="T4" s="75">
        <f t="shared" si="0"/>
        <v>0</v>
      </c>
      <c r="U4" s="75">
        <f t="shared" si="0"/>
        <v>0</v>
      </c>
      <c r="V4" s="75">
        <f t="shared" si="0"/>
        <v>0</v>
      </c>
      <c r="W4" s="75">
        <f t="shared" si="0"/>
        <v>0</v>
      </c>
      <c r="X4" s="75">
        <f t="shared" si="0"/>
        <v>0</v>
      </c>
      <c r="Y4" s="75">
        <f t="shared" si="0"/>
        <v>0</v>
      </c>
      <c r="Z4" s="75">
        <f t="shared" si="0"/>
        <v>0</v>
      </c>
      <c r="AA4" s="75">
        <f t="shared" si="0"/>
        <v>0</v>
      </c>
      <c r="AB4" s="75">
        <f t="shared" si="0"/>
        <v>0</v>
      </c>
      <c r="AC4" s="75">
        <f t="shared" si="0"/>
        <v>0</v>
      </c>
      <c r="AD4" s="75">
        <f t="shared" si="0"/>
        <v>0</v>
      </c>
      <c r="AE4" s="75">
        <f t="shared" si="0"/>
        <v>0</v>
      </c>
      <c r="AF4" s="75">
        <f t="shared" si="0"/>
        <v>0</v>
      </c>
      <c r="AG4" s="75">
        <f t="shared" si="0"/>
        <v>0</v>
      </c>
      <c r="AH4" s="75">
        <f t="shared" si="0"/>
        <v>0</v>
      </c>
      <c r="AI4" s="75">
        <f t="shared" si="0"/>
        <v>0</v>
      </c>
      <c r="AJ4" s="75">
        <f t="shared" si="0"/>
        <v>0</v>
      </c>
      <c r="AK4" s="75">
        <f t="shared" si="0"/>
        <v>0</v>
      </c>
      <c r="AL4" s="75">
        <f t="shared" si="0"/>
        <v>0</v>
      </c>
      <c r="AM4" s="75">
        <f t="shared" si="0"/>
        <v>0</v>
      </c>
      <c r="AN4" s="75">
        <f t="shared" si="0"/>
        <v>0</v>
      </c>
      <c r="AO4" s="75">
        <f t="shared" si="0"/>
        <v>0</v>
      </c>
      <c r="AP4" s="75">
        <f t="shared" si="0"/>
        <v>0</v>
      </c>
    </row>
    <row r="5" spans="1:42" ht="15">
      <c r="B5" s="15" t="str">
        <f>存量业务到期结构!B5</f>
        <v>贷款和垫款</v>
      </c>
      <c r="C5" s="75"/>
      <c r="D5" s="75"/>
      <c r="E5" s="75"/>
      <c r="F5" s="75"/>
      <c r="G5" s="75"/>
      <c r="H5" s="75"/>
      <c r="I5" s="75"/>
      <c r="J5" s="75"/>
      <c r="K5" s="75"/>
      <c r="L5" s="75"/>
      <c r="M5" s="75"/>
      <c r="N5" s="75"/>
      <c r="O5" s="75"/>
      <c r="P5" s="75"/>
      <c r="Q5" s="75"/>
      <c r="R5" s="75"/>
      <c r="S5" s="75"/>
      <c r="T5" s="75"/>
      <c r="U5" s="75"/>
      <c r="V5" s="75"/>
      <c r="W5" s="75"/>
      <c r="X5" s="75"/>
      <c r="Y5" s="75"/>
      <c r="Z5" s="75"/>
      <c r="AA5" s="75"/>
      <c r="AB5" s="75"/>
      <c r="AC5" s="75"/>
      <c r="AD5" s="75"/>
      <c r="AE5" s="75"/>
      <c r="AF5" s="75"/>
      <c r="AG5" s="75"/>
      <c r="AH5" s="75"/>
      <c r="AI5" s="75"/>
      <c r="AJ5" s="75"/>
      <c r="AK5" s="75"/>
      <c r="AL5" s="75"/>
      <c r="AM5" s="75"/>
      <c r="AN5" s="75"/>
      <c r="AO5" s="75"/>
      <c r="AP5" s="75"/>
    </row>
    <row r="6" spans="1:42" ht="16.5">
      <c r="B6" s="54" t="str">
        <f>存量业务到期结构!B6</f>
        <v>公司贷款</v>
      </c>
      <c r="C6" s="92">
        <f>IF(C$3&lt;=$C$2,存量业务到期结构!F6+业务净增量_基准情景!C6,0)</f>
        <v>751.56862409269911</v>
      </c>
      <c r="D6" s="92">
        <f>IF(D$3&lt;=$C$2,存量业务到期结构!G6+业务净增量_基准情景!D6,0)</f>
        <v>990.45663028910019</v>
      </c>
      <c r="E6" s="92">
        <f>IF(E$3&lt;=$C$2,存量业务到期结构!H6+业务净增量_基准情景!E6,0)</f>
        <v>648.1251629009339</v>
      </c>
      <c r="F6" s="92">
        <f>IF(F$3&lt;=$C$2,存量业务到期结构!I6+业务净增量_基准情景!F6,0)</f>
        <v>715.85364619603399</v>
      </c>
      <c r="G6" s="92">
        <f>IF(G$3&lt;=$C$2,存量业务到期结构!J6+业务净增量_基准情景!G6,0)</f>
        <v>698.57203451193402</v>
      </c>
      <c r="H6" s="92">
        <f>IF(H$3&lt;=$C$2,存量业务到期结构!K6+业务净增量_基准情景!H6,0)</f>
        <v>815.88142359003393</v>
      </c>
      <c r="I6" s="92">
        <f>IF(I$3&lt;=$C$2,存量业务到期结构!L6+业务净增量_基准情景!I6,0)</f>
        <v>707.49572583153383</v>
      </c>
      <c r="J6" s="92">
        <f>IF(J$3&lt;=$C$2,存量业务到期结构!M6+业务净增量_基准情景!J6,0)</f>
        <v>551.74567264563393</v>
      </c>
      <c r="K6" s="92">
        <f>IF(K$3&lt;=$C$2,存量业务到期结构!N6+业务净增量_基准情景!K6,0)</f>
        <v>572.68288994163402</v>
      </c>
      <c r="L6" s="92">
        <f>IF(L$3&lt;=$C$2,存量业务到期结构!O6+业务净增量_基准情景!L6,0)</f>
        <v>756.02689245933391</v>
      </c>
      <c r="M6" s="92">
        <f>IF(M$3&lt;=$C$2,存量业务到期结构!P6+业务净增量_基准情景!M6,0)</f>
        <v>484.37605754823397</v>
      </c>
      <c r="N6" s="92">
        <f>IF(N$3&lt;=$C$2,存量业务到期结构!Q6+业务净增量_基准情景!N6,0)</f>
        <v>623.52414197843382</v>
      </c>
      <c r="O6" s="92">
        <f>IF(O$3&lt;=$C$2,存量业务到期结构!R6+业务净增量_基准情景!O6,0)</f>
        <v>230.63993478703392</v>
      </c>
      <c r="P6" s="92">
        <f>IF(P$3&lt;=$C$2,存量业务到期结构!S6+业务净增量_基准情景!P6,0)</f>
        <v>0</v>
      </c>
      <c r="Q6" s="92">
        <f>IF(Q$3&lt;=$C$2,存量业务到期结构!T6+业务净增量_基准情景!Q6,0)</f>
        <v>0</v>
      </c>
      <c r="R6" s="92">
        <f>IF(R$3&lt;=$C$2,存量业务到期结构!U6+业务净增量_基准情景!R6,0)</f>
        <v>0</v>
      </c>
      <c r="S6" s="92">
        <f>IF(S$3&lt;=$C$2,存量业务到期结构!V6+业务净增量_基准情景!S6,0)</f>
        <v>0</v>
      </c>
      <c r="T6" s="92">
        <f>IF(T$3&lt;=$C$2,存量业务到期结构!W6+业务净增量_基准情景!T6,0)</f>
        <v>0</v>
      </c>
      <c r="U6" s="92">
        <f>IF(U$3&lt;=$C$2,存量业务到期结构!X6+业务净增量_基准情景!U6,0)</f>
        <v>0</v>
      </c>
      <c r="V6" s="92">
        <f>IF(V$3&lt;=$C$2,存量业务到期结构!Y6+业务净增量_基准情景!V6,0)</f>
        <v>0</v>
      </c>
      <c r="W6" s="92">
        <f>IF(W$3&lt;=$C$2,存量业务到期结构!Z6+业务净增量_基准情景!W6,0)</f>
        <v>0</v>
      </c>
      <c r="X6" s="92">
        <f>IF(X$3&lt;=$C$2,存量业务到期结构!AA6+业务净增量_基准情景!X6,0)</f>
        <v>0</v>
      </c>
      <c r="Y6" s="92">
        <f>IF(Y$3&lt;=$C$2,存量业务到期结构!AB6+业务净增量_基准情景!Y6,0)</f>
        <v>0</v>
      </c>
      <c r="Z6" s="92">
        <f>IF(Z$3&lt;=$C$2,存量业务到期结构!AC6+业务净增量_基准情景!Z6,0)</f>
        <v>0</v>
      </c>
      <c r="AA6" s="92">
        <f>IF(AA$3&lt;=$C$2,存量业务到期结构!AD6+业务净增量_基准情景!AA6,0)</f>
        <v>0</v>
      </c>
      <c r="AB6" s="92">
        <f>IF(AB$3&lt;=$C$2,存量业务到期结构!AE6+业务净增量_基准情景!AB6,0)</f>
        <v>0</v>
      </c>
      <c r="AC6" s="92">
        <f>IF(AC$3&lt;=$C$2,存量业务到期结构!AF6+业务净增量_基准情景!AC6,0)</f>
        <v>0</v>
      </c>
      <c r="AD6" s="92">
        <f>IF(AD$3&lt;=$C$2,存量业务到期结构!AG6+业务净增量_基准情景!AD6,0)</f>
        <v>0</v>
      </c>
      <c r="AE6" s="92">
        <f>IF(AE$3&lt;=$C$2,存量业务到期结构!AH6+业务净增量_基准情景!AE6,0)</f>
        <v>0</v>
      </c>
      <c r="AF6" s="92">
        <f>IF(AF$3&lt;=$C$2,存量业务到期结构!AI6+业务净增量_基准情景!AF6,0)</f>
        <v>0</v>
      </c>
      <c r="AG6" s="92">
        <f>IF(AG$3&lt;=$C$2,存量业务到期结构!AJ6+业务净增量_基准情景!AG6,0)</f>
        <v>0</v>
      </c>
      <c r="AH6" s="92">
        <f>IF(AH$3&lt;=$C$2,存量业务到期结构!AK6+业务净增量_基准情景!AH6,0)</f>
        <v>0</v>
      </c>
      <c r="AI6" s="92">
        <f>IF(AI$3&lt;=$C$2,存量业务到期结构!AL6+业务净增量_基准情景!AI6,0)</f>
        <v>0</v>
      </c>
      <c r="AJ6" s="92">
        <f>IF(AJ$3&lt;=$C$2,存量业务到期结构!AM6+业务净增量_基准情景!AJ6,0)</f>
        <v>0</v>
      </c>
      <c r="AK6" s="92">
        <f>IF(AK$3&lt;=$C$2,存量业务到期结构!AN6+业务净增量_基准情景!AK6,0)</f>
        <v>0</v>
      </c>
      <c r="AL6" s="92">
        <f>IF(AL$3&lt;=$C$2,存量业务到期结构!AO6+业务净增量_基准情景!AL6,0)</f>
        <v>0</v>
      </c>
      <c r="AM6" s="92">
        <f>IF(AM$3&lt;=$C$2,存量业务到期结构!AP6+业务净增量_基准情景!AM6,0)</f>
        <v>0</v>
      </c>
      <c r="AN6" s="92">
        <f>IF(AN$3&lt;=$C$2,存量业务到期结构!AQ6+业务净增量_基准情景!AN6,0)</f>
        <v>0</v>
      </c>
      <c r="AO6" s="92">
        <f>IF(AO$3&lt;=$C$2,存量业务到期结构!AR6+业务净增量_基准情景!AO6,0)</f>
        <v>0</v>
      </c>
      <c r="AP6" s="92">
        <f>IF(AP$3&lt;=$C$2,存量业务到期结构!AS6+业务净增量_基准情景!AP6,0)</f>
        <v>0</v>
      </c>
    </row>
    <row r="7" spans="1:42" ht="16.5">
      <c r="B7" s="54" t="str">
        <f>存量业务到期结构!B7</f>
        <v>零售住房贷款</v>
      </c>
      <c r="C7" s="92">
        <f>IF(C$3&lt;=$C$2,存量业务到期结构!F7+业务净增量_基准情景!C7,0)</f>
        <v>45.54080359330068</v>
      </c>
      <c r="D7" s="92">
        <f>IF(D$3&lt;=$C$2,存量业务到期结构!G7+业务净增量_基准情景!D7,0)</f>
        <v>97.190659820233947</v>
      </c>
      <c r="E7" s="92">
        <f>IF(E$3&lt;=$C$2,存量业务到期结构!H7+业务净增量_基准情景!E7,0)</f>
        <v>104.26566946426605</v>
      </c>
      <c r="F7" s="92">
        <f>IF(F$3&lt;=$C$2,存量业务到期结构!I7+业务净增量_基准情景!F7,0)</f>
        <v>104.36693524326606</v>
      </c>
      <c r="G7" s="92">
        <f>IF(G$3&lt;=$C$2,存量业务到期结构!J7+业务净增量_基准情景!G7,0)</f>
        <v>104.40185512216605</v>
      </c>
      <c r="H7" s="92">
        <f>IF(H$3&lt;=$C$2,存量业务到期结构!K7+业务净增量_基准情景!H7,0)</f>
        <v>104.76993992396606</v>
      </c>
      <c r="I7" s="92">
        <f>IF(I$3&lt;=$C$2,存量业务到期结构!L7+业务净增量_基准情景!I7,0)</f>
        <v>104.49579716806606</v>
      </c>
      <c r="J7" s="92">
        <f>IF(J$3&lt;=$C$2,存量业务到期结构!M7+业务净增量_基准情景!J7,0)</f>
        <v>104.56034103576606</v>
      </c>
      <c r="K7" s="92">
        <f>IF(K$3&lt;=$C$2,存量业务到期结构!N7+业务净增量_基准情景!K7,0)</f>
        <v>104.68616411376605</v>
      </c>
      <c r="L7" s="92">
        <f>IF(L$3&lt;=$C$2,存量业务到期结构!O7+业务净增量_基准情景!L7,0)</f>
        <v>105.38457904756606</v>
      </c>
      <c r="M7" s="92">
        <f>IF(M$3&lt;=$C$2,存量业务到期结构!P7+业务净增量_基准情景!M7,0)</f>
        <v>104.68134748806607</v>
      </c>
      <c r="N7" s="92">
        <f>IF(N$3&lt;=$C$2,存量业务到期结构!Q7+业务净增量_基准情景!N7,0)</f>
        <v>104.80035071396605</v>
      </c>
      <c r="O7" s="92">
        <f>IF(O$3&lt;=$C$2,存量业务到期结构!R7+业务净增量_基准情景!O7,0)</f>
        <v>104.76356703586606</v>
      </c>
      <c r="P7" s="92">
        <f>IF(P$3&lt;=$C$2,存量业务到期结构!S7+业务净增量_基准情景!P7,0)</f>
        <v>0</v>
      </c>
      <c r="Q7" s="92">
        <f>IF(Q$3&lt;=$C$2,存量业务到期结构!T7+业务净增量_基准情景!Q7,0)</f>
        <v>0</v>
      </c>
      <c r="R7" s="92">
        <f>IF(R$3&lt;=$C$2,存量业务到期结构!U7+业务净增量_基准情景!R7,0)</f>
        <v>0</v>
      </c>
      <c r="S7" s="92">
        <f>IF(S$3&lt;=$C$2,存量业务到期结构!V7+业务净增量_基准情景!S7,0)</f>
        <v>0</v>
      </c>
      <c r="T7" s="92">
        <f>IF(T$3&lt;=$C$2,存量业务到期结构!W7+业务净增量_基准情景!T7,0)</f>
        <v>0</v>
      </c>
      <c r="U7" s="92">
        <f>IF(U$3&lt;=$C$2,存量业务到期结构!X7+业务净增量_基准情景!U7,0)</f>
        <v>0</v>
      </c>
      <c r="V7" s="92">
        <f>IF(V$3&lt;=$C$2,存量业务到期结构!Y7+业务净增量_基准情景!V7,0)</f>
        <v>0</v>
      </c>
      <c r="W7" s="92">
        <f>IF(W$3&lt;=$C$2,存量业务到期结构!Z7+业务净增量_基准情景!W7,0)</f>
        <v>0</v>
      </c>
      <c r="X7" s="92">
        <f>IF(X$3&lt;=$C$2,存量业务到期结构!AA7+业务净增量_基准情景!X7,0)</f>
        <v>0</v>
      </c>
      <c r="Y7" s="92">
        <f>IF(Y$3&lt;=$C$2,存量业务到期结构!AB7+业务净增量_基准情景!Y7,0)</f>
        <v>0</v>
      </c>
      <c r="Z7" s="92">
        <f>IF(Z$3&lt;=$C$2,存量业务到期结构!AC7+业务净增量_基准情景!Z7,0)</f>
        <v>0</v>
      </c>
      <c r="AA7" s="92">
        <f>IF(AA$3&lt;=$C$2,存量业务到期结构!AD7+业务净增量_基准情景!AA7,0)</f>
        <v>0</v>
      </c>
      <c r="AB7" s="92">
        <f>IF(AB$3&lt;=$C$2,存量业务到期结构!AE7+业务净增量_基准情景!AB7,0)</f>
        <v>0</v>
      </c>
      <c r="AC7" s="92">
        <f>IF(AC$3&lt;=$C$2,存量业务到期结构!AF7+业务净增量_基准情景!AC7,0)</f>
        <v>0</v>
      </c>
      <c r="AD7" s="92">
        <f>IF(AD$3&lt;=$C$2,存量业务到期结构!AG7+业务净增量_基准情景!AD7,0)</f>
        <v>0</v>
      </c>
      <c r="AE7" s="92">
        <f>IF(AE$3&lt;=$C$2,存量业务到期结构!AH7+业务净增量_基准情景!AE7,0)</f>
        <v>0</v>
      </c>
      <c r="AF7" s="92">
        <f>IF(AF$3&lt;=$C$2,存量业务到期结构!AI7+业务净增量_基准情景!AF7,0)</f>
        <v>0</v>
      </c>
      <c r="AG7" s="92">
        <f>IF(AG$3&lt;=$C$2,存量业务到期结构!AJ7+业务净增量_基准情景!AG7,0)</f>
        <v>0</v>
      </c>
      <c r="AH7" s="92">
        <f>IF(AH$3&lt;=$C$2,存量业务到期结构!AK7+业务净增量_基准情景!AH7,0)</f>
        <v>0</v>
      </c>
      <c r="AI7" s="92">
        <f>IF(AI$3&lt;=$C$2,存量业务到期结构!AL7+业务净增量_基准情景!AI7,0)</f>
        <v>0</v>
      </c>
      <c r="AJ7" s="92">
        <f>IF(AJ$3&lt;=$C$2,存量业务到期结构!AM7+业务净增量_基准情景!AJ7,0)</f>
        <v>0</v>
      </c>
      <c r="AK7" s="92">
        <f>IF(AK$3&lt;=$C$2,存量业务到期结构!AN7+业务净增量_基准情景!AK7,0)</f>
        <v>0</v>
      </c>
      <c r="AL7" s="92">
        <f>IF(AL$3&lt;=$C$2,存量业务到期结构!AO7+业务净增量_基准情景!AL7,0)</f>
        <v>0</v>
      </c>
      <c r="AM7" s="92">
        <f>IF(AM$3&lt;=$C$2,存量业务到期结构!AP7+业务净增量_基准情景!AM7,0)</f>
        <v>0</v>
      </c>
      <c r="AN7" s="92">
        <f>IF(AN$3&lt;=$C$2,存量业务到期结构!AQ7+业务净增量_基准情景!AN7,0)</f>
        <v>0</v>
      </c>
      <c r="AO7" s="92">
        <f>IF(AO$3&lt;=$C$2,存量业务到期结构!AR7+业务净增量_基准情景!AO7,0)</f>
        <v>0</v>
      </c>
      <c r="AP7" s="92">
        <f>IF(AP$3&lt;=$C$2,存量业务到期结构!AS7+业务净增量_基准情景!AP7,0)</f>
        <v>0</v>
      </c>
    </row>
    <row r="8" spans="1:42" ht="16.5">
      <c r="B8" s="54" t="str">
        <f>存量业务到期结构!B8</f>
        <v>零售非住房贷款</v>
      </c>
      <c r="C8" s="92">
        <f>IF(C$3&lt;=$C$2,存量业务到期结构!F8+业务净增量_基准情景!C8,0)</f>
        <v>140.14291966180144</v>
      </c>
      <c r="D8" s="92">
        <f>IF(D$3&lt;=$C$2,存量业务到期结构!G8+业务净增量_基准情景!D8,0)</f>
        <v>133.40313435819999</v>
      </c>
      <c r="E8" s="92">
        <f>IF(E$3&lt;=$C$2,存量业务到期结构!H8+业务净增量_基准情景!E8,0)</f>
        <v>116.6540138208</v>
      </c>
      <c r="F8" s="92">
        <f>IF(F$3&lt;=$C$2,存量业务到期结构!I8+业务净增量_基准情景!F8,0)</f>
        <v>162.45514943519998</v>
      </c>
      <c r="G8" s="92">
        <f>IF(G$3&lt;=$C$2,存量业务到期结构!J8+业务净增量_基准情景!G8,0)</f>
        <v>157.58449382409998</v>
      </c>
      <c r="H8" s="92">
        <f>IF(H$3&lt;=$C$2,存量业务到期结构!K8+业务净增量_基准情景!H8,0)</f>
        <v>168.7084429832</v>
      </c>
      <c r="I8" s="92">
        <f>IF(I$3&lt;=$C$2,存量业务到期结构!L8+业务净增量_基准情景!I8,0)</f>
        <v>157.27858208139997</v>
      </c>
      <c r="J8" s="92">
        <f>IF(J$3&lt;=$C$2,存量业务到期结构!M8+业务净增量_基准情景!J8,0)</f>
        <v>154.6528578139</v>
      </c>
      <c r="K8" s="92">
        <f>IF(K$3&lt;=$C$2,存量业务到期结构!N8+业务净增量_基准情景!K8,0)</f>
        <v>155.88555775090001</v>
      </c>
      <c r="L8" s="92">
        <f>IF(L$3&lt;=$C$2,存量业务到期结构!O8+业务净增量_基准情景!L8,0)</f>
        <v>160.63023355090002</v>
      </c>
      <c r="M8" s="92">
        <f>IF(M$3&lt;=$C$2,存量业务到期结构!P8+业务净增量_基准情景!M8,0)</f>
        <v>158.95033099459999</v>
      </c>
      <c r="N8" s="92">
        <f>IF(N$3&lt;=$C$2,存量业务到期结构!Q8+业务净增量_基准情景!N8,0)</f>
        <v>200.86317124569999</v>
      </c>
      <c r="O8" s="92">
        <f>IF(O$3&lt;=$C$2,存量业务到期结构!R8+业务净增量_基准情景!O8,0)</f>
        <v>56.630172432999998</v>
      </c>
      <c r="P8" s="92">
        <f>IF(P$3&lt;=$C$2,存量业务到期结构!S8+业务净增量_基准情景!P8,0)</f>
        <v>0</v>
      </c>
      <c r="Q8" s="92">
        <f>IF(Q$3&lt;=$C$2,存量业务到期结构!T8+业务净增量_基准情景!Q8,0)</f>
        <v>0</v>
      </c>
      <c r="R8" s="92">
        <f>IF(R$3&lt;=$C$2,存量业务到期结构!U8+业务净增量_基准情景!R8,0)</f>
        <v>0</v>
      </c>
      <c r="S8" s="92">
        <f>IF(S$3&lt;=$C$2,存量业务到期结构!V8+业务净增量_基准情景!S8,0)</f>
        <v>0</v>
      </c>
      <c r="T8" s="92">
        <f>IF(T$3&lt;=$C$2,存量业务到期结构!W8+业务净增量_基准情景!T8,0)</f>
        <v>0</v>
      </c>
      <c r="U8" s="92">
        <f>IF(U$3&lt;=$C$2,存量业务到期结构!X8+业务净增量_基准情景!U8,0)</f>
        <v>0</v>
      </c>
      <c r="V8" s="92">
        <f>IF(V$3&lt;=$C$2,存量业务到期结构!Y8+业务净增量_基准情景!V8,0)</f>
        <v>0</v>
      </c>
      <c r="W8" s="92">
        <f>IF(W$3&lt;=$C$2,存量业务到期结构!Z8+业务净增量_基准情景!W8,0)</f>
        <v>0</v>
      </c>
      <c r="X8" s="92">
        <f>IF(X$3&lt;=$C$2,存量业务到期结构!AA8+业务净增量_基准情景!X8,0)</f>
        <v>0</v>
      </c>
      <c r="Y8" s="92">
        <f>IF(Y$3&lt;=$C$2,存量业务到期结构!AB8+业务净增量_基准情景!Y8,0)</f>
        <v>0</v>
      </c>
      <c r="Z8" s="92">
        <f>IF(Z$3&lt;=$C$2,存量业务到期结构!AC8+业务净增量_基准情景!Z8,0)</f>
        <v>0</v>
      </c>
      <c r="AA8" s="92">
        <f>IF(AA$3&lt;=$C$2,存量业务到期结构!AD8+业务净增量_基准情景!AA8,0)</f>
        <v>0</v>
      </c>
      <c r="AB8" s="92">
        <f>IF(AB$3&lt;=$C$2,存量业务到期结构!AE8+业务净增量_基准情景!AB8,0)</f>
        <v>0</v>
      </c>
      <c r="AC8" s="92">
        <f>IF(AC$3&lt;=$C$2,存量业务到期结构!AF8+业务净增量_基准情景!AC8,0)</f>
        <v>0</v>
      </c>
      <c r="AD8" s="92">
        <f>IF(AD$3&lt;=$C$2,存量业务到期结构!AG8+业务净增量_基准情景!AD8,0)</f>
        <v>0</v>
      </c>
      <c r="AE8" s="92">
        <f>IF(AE$3&lt;=$C$2,存量业务到期结构!AH8+业务净增量_基准情景!AE8,0)</f>
        <v>0</v>
      </c>
      <c r="AF8" s="92">
        <f>IF(AF$3&lt;=$C$2,存量业务到期结构!AI8+业务净增量_基准情景!AF8,0)</f>
        <v>0</v>
      </c>
      <c r="AG8" s="92">
        <f>IF(AG$3&lt;=$C$2,存量业务到期结构!AJ8+业务净增量_基准情景!AG8,0)</f>
        <v>0</v>
      </c>
      <c r="AH8" s="92">
        <f>IF(AH$3&lt;=$C$2,存量业务到期结构!AK8+业务净增量_基准情景!AH8,0)</f>
        <v>0</v>
      </c>
      <c r="AI8" s="92">
        <f>IF(AI$3&lt;=$C$2,存量业务到期结构!AL8+业务净增量_基准情景!AI8,0)</f>
        <v>0</v>
      </c>
      <c r="AJ8" s="92">
        <f>IF(AJ$3&lt;=$C$2,存量业务到期结构!AM8+业务净增量_基准情景!AJ8,0)</f>
        <v>0</v>
      </c>
      <c r="AK8" s="92">
        <f>IF(AK$3&lt;=$C$2,存量业务到期结构!AN8+业务净增量_基准情景!AK8,0)</f>
        <v>0</v>
      </c>
      <c r="AL8" s="92">
        <f>IF(AL$3&lt;=$C$2,存量业务到期结构!AO8+业务净增量_基准情景!AL8,0)</f>
        <v>0</v>
      </c>
      <c r="AM8" s="92">
        <f>IF(AM$3&lt;=$C$2,存量业务到期结构!AP8+业务净增量_基准情景!AM8,0)</f>
        <v>0</v>
      </c>
      <c r="AN8" s="92">
        <f>IF(AN$3&lt;=$C$2,存量业务到期结构!AQ8+业务净增量_基准情景!AN8,0)</f>
        <v>0</v>
      </c>
      <c r="AO8" s="92">
        <f>IF(AO$3&lt;=$C$2,存量业务到期结构!AR8+业务净增量_基准情景!AO8,0)</f>
        <v>0</v>
      </c>
      <c r="AP8" s="92">
        <f>IF(AP$3&lt;=$C$2,存量业务到期结构!AS8+业务净增量_基准情景!AP8,0)</f>
        <v>0</v>
      </c>
    </row>
    <row r="9" spans="1:42" ht="16.5">
      <c r="B9" s="55" t="str">
        <f>存量业务到期结构!B9</f>
        <v>信用卡贷款</v>
      </c>
      <c r="C9" s="92">
        <f>IF(C$3&lt;=$C$2,存量业务到期结构!F9+业务净增量_基准情景!C9,0)</f>
        <v>34.344818042999577</v>
      </c>
      <c r="D9" s="92">
        <f>IF(D$3&lt;=$C$2,存量业务到期结构!G9+业务净增量_基准情景!D9,0)</f>
        <v>68.33333333333303</v>
      </c>
      <c r="E9" s="92">
        <f>IF(E$3&lt;=$C$2,存量业务到期结构!H9+业务净增量_基准情景!E9,0)</f>
        <v>66.66666666666697</v>
      </c>
      <c r="F9" s="92">
        <f>IF(F$3&lt;=$C$2,存量业务到期结构!I9+业务净增量_基准情景!F9,0)</f>
        <v>66.66666666666697</v>
      </c>
      <c r="G9" s="92">
        <f>IF(G$3&lt;=$C$2,存量业务到期结构!J9+业务净增量_基准情景!G9,0)</f>
        <v>66.66666666666697</v>
      </c>
      <c r="H9" s="92">
        <f>IF(H$3&lt;=$C$2,存量业务到期结构!K9+业务净增量_基准情景!H9,0)</f>
        <v>66.66666666666697</v>
      </c>
      <c r="I9" s="92">
        <f>IF(I$3&lt;=$C$2,存量业务到期结构!L9+业务净增量_基准情景!I9,0)</f>
        <v>66.66666666666697</v>
      </c>
      <c r="J9" s="92">
        <f>IF(J$3&lt;=$C$2,存量业务到期结构!M9+业务净增量_基准情景!J9,0)</f>
        <v>66.66666666666697</v>
      </c>
      <c r="K9" s="92">
        <f>IF(K$3&lt;=$C$2,存量业务到期结构!N9+业务净增量_基准情景!K9,0)</f>
        <v>66.66666666666697</v>
      </c>
      <c r="L9" s="92">
        <f>IF(L$3&lt;=$C$2,存量业务到期结构!O9+业务净增量_基准情景!L9,0)</f>
        <v>66.66666666666697</v>
      </c>
      <c r="M9" s="92">
        <f>IF(M$3&lt;=$C$2,存量业务到期结构!P9+业务净增量_基准情景!M9,0)</f>
        <v>66.66666666666697</v>
      </c>
      <c r="N9" s="92">
        <f>IF(N$3&lt;=$C$2,存量业务到期结构!Q9+业务净增量_基准情景!N9,0)</f>
        <v>66.66666666666697</v>
      </c>
      <c r="O9" s="92">
        <f>IF(O$3&lt;=$C$2,存量业务到期结构!R9+业务净增量_基准情景!O9,0)</f>
        <v>66.66666666666697</v>
      </c>
      <c r="P9" s="92">
        <f>IF(P$3&lt;=$C$2,存量业务到期结构!S9+业务净增量_基准情景!P9,0)</f>
        <v>0</v>
      </c>
      <c r="Q9" s="92">
        <f>IF(Q$3&lt;=$C$2,存量业务到期结构!T9+业务净增量_基准情景!Q9,0)</f>
        <v>0</v>
      </c>
      <c r="R9" s="92">
        <f>IF(R$3&lt;=$C$2,存量业务到期结构!U9+业务净增量_基准情景!R9,0)</f>
        <v>0</v>
      </c>
      <c r="S9" s="92">
        <f>IF(S$3&lt;=$C$2,存量业务到期结构!V9+业务净增量_基准情景!S9,0)</f>
        <v>0</v>
      </c>
      <c r="T9" s="92">
        <f>IF(T$3&lt;=$C$2,存量业务到期结构!W9+业务净增量_基准情景!T9,0)</f>
        <v>0</v>
      </c>
      <c r="U9" s="92">
        <f>IF(U$3&lt;=$C$2,存量业务到期结构!X9+业务净增量_基准情景!U9,0)</f>
        <v>0</v>
      </c>
      <c r="V9" s="92">
        <f>IF(V$3&lt;=$C$2,存量业务到期结构!Y9+业务净增量_基准情景!V9,0)</f>
        <v>0</v>
      </c>
      <c r="W9" s="92">
        <f>IF(W$3&lt;=$C$2,存量业务到期结构!Z9+业务净增量_基准情景!W9,0)</f>
        <v>0</v>
      </c>
      <c r="X9" s="92">
        <f>IF(X$3&lt;=$C$2,存量业务到期结构!AA9+业务净增量_基准情景!X9,0)</f>
        <v>0</v>
      </c>
      <c r="Y9" s="92">
        <f>IF(Y$3&lt;=$C$2,存量业务到期结构!AB9+业务净增量_基准情景!Y9,0)</f>
        <v>0</v>
      </c>
      <c r="Z9" s="92">
        <f>IF(Z$3&lt;=$C$2,存量业务到期结构!AC9+业务净增量_基准情景!Z9,0)</f>
        <v>0</v>
      </c>
      <c r="AA9" s="92">
        <f>IF(AA$3&lt;=$C$2,存量业务到期结构!AD9+业务净增量_基准情景!AA9,0)</f>
        <v>0</v>
      </c>
      <c r="AB9" s="92">
        <f>IF(AB$3&lt;=$C$2,存量业务到期结构!AE9+业务净增量_基准情景!AB9,0)</f>
        <v>0</v>
      </c>
      <c r="AC9" s="92">
        <f>IF(AC$3&lt;=$C$2,存量业务到期结构!AF9+业务净增量_基准情景!AC9,0)</f>
        <v>0</v>
      </c>
      <c r="AD9" s="92">
        <f>IF(AD$3&lt;=$C$2,存量业务到期结构!AG9+业务净增量_基准情景!AD9,0)</f>
        <v>0</v>
      </c>
      <c r="AE9" s="92">
        <f>IF(AE$3&lt;=$C$2,存量业务到期结构!AH9+业务净增量_基准情景!AE9,0)</f>
        <v>0</v>
      </c>
      <c r="AF9" s="92">
        <f>IF(AF$3&lt;=$C$2,存量业务到期结构!AI9+业务净增量_基准情景!AF9,0)</f>
        <v>0</v>
      </c>
      <c r="AG9" s="92">
        <f>IF(AG$3&lt;=$C$2,存量业务到期结构!AJ9+业务净增量_基准情景!AG9,0)</f>
        <v>0</v>
      </c>
      <c r="AH9" s="92">
        <f>IF(AH$3&lt;=$C$2,存量业务到期结构!AK9+业务净增量_基准情景!AH9,0)</f>
        <v>0</v>
      </c>
      <c r="AI9" s="92">
        <f>IF(AI$3&lt;=$C$2,存量业务到期结构!AL9+业务净增量_基准情景!AI9,0)</f>
        <v>0</v>
      </c>
      <c r="AJ9" s="92">
        <f>IF(AJ$3&lt;=$C$2,存量业务到期结构!AM9+业务净增量_基准情景!AJ9,0)</f>
        <v>0</v>
      </c>
      <c r="AK9" s="92">
        <f>IF(AK$3&lt;=$C$2,存量业务到期结构!AN9+业务净增量_基准情景!AK9,0)</f>
        <v>0</v>
      </c>
      <c r="AL9" s="92">
        <f>IF(AL$3&lt;=$C$2,存量业务到期结构!AO9+业务净增量_基准情景!AL9,0)</f>
        <v>0</v>
      </c>
      <c r="AM9" s="92">
        <f>IF(AM$3&lt;=$C$2,存量业务到期结构!AP9+业务净增量_基准情景!AM9,0)</f>
        <v>0</v>
      </c>
      <c r="AN9" s="92">
        <f>IF(AN$3&lt;=$C$2,存量业务到期结构!AQ9+业务净增量_基准情景!AN9,0)</f>
        <v>0</v>
      </c>
      <c r="AO9" s="92">
        <f>IF(AO$3&lt;=$C$2,存量业务到期结构!AR9+业务净增量_基准情景!AO9,0)</f>
        <v>0</v>
      </c>
      <c r="AP9" s="92">
        <f>IF(AP$3&lt;=$C$2,存量业务到期结构!AS9+业务净增量_基准情景!AP9,0)</f>
        <v>0</v>
      </c>
    </row>
    <row r="10" spans="1:42" ht="16.5">
      <c r="B10" s="54" t="str">
        <f>存量业务到期结构!B10</f>
        <v>票据贴现</v>
      </c>
      <c r="C10" s="92">
        <f>IF(C$3&lt;=$C$2,存量业务到期结构!F10+业务净增量_基准情景!C10,0)</f>
        <v>114.74407039600032</v>
      </c>
      <c r="D10" s="92">
        <f>IF(D$3&lt;=$C$2,存量业务到期结构!G10+业务净增量_基准情景!D10,0)</f>
        <v>767.32908798480003</v>
      </c>
      <c r="E10" s="92">
        <f>IF(E$3&lt;=$C$2,存量业务到期结构!H10+业务净增量_基准情景!E10,0)</f>
        <v>179.24921997540002</v>
      </c>
      <c r="F10" s="92">
        <f>IF(F$3&lt;=$C$2,存量业务到期结构!I10+业务净增量_基准情景!F10,0)</f>
        <v>187.66194170300002</v>
      </c>
      <c r="G10" s="92">
        <f>IF(G$3&lt;=$C$2,存量业务到期结构!J10+业务净增量_基准情景!G10,0)</f>
        <v>183.9284538677</v>
      </c>
      <c r="H10" s="92">
        <f>IF(H$3&lt;=$C$2,存量业务到期结构!K10+业务净增量_基准情景!H10,0)</f>
        <v>246.33411080489998</v>
      </c>
      <c r="I10" s="92">
        <f>IF(I$3&lt;=$C$2,存量业务到期结构!L10+业务净增量_基准情景!I10,0)</f>
        <v>12.721139597200001</v>
      </c>
      <c r="J10" s="92">
        <f>IF(J$3&lt;=$C$2,存量业务到期结构!M10+业务净增量_基准情景!J10,0)</f>
        <v>31.120973748699999</v>
      </c>
      <c r="K10" s="92">
        <f>IF(K$3&lt;=$C$2,存量业务到期结构!N10+业务净增量_基准情景!K10,0)</f>
        <v>36.004725243999999</v>
      </c>
      <c r="L10" s="92">
        <f>IF(L$3&lt;=$C$2,存量业务到期结构!O10+业务净增量_基准情景!L10,0)</f>
        <v>29.023348141500001</v>
      </c>
      <c r="M10" s="92">
        <f>IF(M$3&lt;=$C$2,存量业务到期结构!P10+业务净增量_基准情景!M10,0)</f>
        <v>35.775454698400004</v>
      </c>
      <c r="N10" s="92">
        <f>IF(N$3&lt;=$C$2,存量业务到期结构!Q10+业务净增量_基准情景!N10,0)</f>
        <v>170.2252174338</v>
      </c>
      <c r="O10" s="92">
        <f>IF(O$3&lt;=$C$2,存量业务到期结构!R10+业务净增量_基准情景!O10,0)</f>
        <v>0.30206</v>
      </c>
      <c r="P10" s="92">
        <f>IF(P$3&lt;=$C$2,存量业务到期结构!S10+业务净增量_基准情景!P10,0)</f>
        <v>0</v>
      </c>
      <c r="Q10" s="92">
        <f>IF(Q$3&lt;=$C$2,存量业务到期结构!T10+业务净增量_基准情景!Q10,0)</f>
        <v>0</v>
      </c>
      <c r="R10" s="92">
        <f>IF(R$3&lt;=$C$2,存量业务到期结构!U10+业务净增量_基准情景!R10,0)</f>
        <v>0</v>
      </c>
      <c r="S10" s="92">
        <f>IF(S$3&lt;=$C$2,存量业务到期结构!V10+业务净增量_基准情景!S10,0)</f>
        <v>0</v>
      </c>
      <c r="T10" s="92">
        <f>IF(T$3&lt;=$C$2,存量业务到期结构!W10+业务净增量_基准情景!T10,0)</f>
        <v>0</v>
      </c>
      <c r="U10" s="92">
        <f>IF(U$3&lt;=$C$2,存量业务到期结构!X10+业务净增量_基准情景!U10,0)</f>
        <v>0</v>
      </c>
      <c r="V10" s="92">
        <f>IF(V$3&lt;=$C$2,存量业务到期结构!Y10+业务净增量_基准情景!V10,0)</f>
        <v>0</v>
      </c>
      <c r="W10" s="92">
        <f>IF(W$3&lt;=$C$2,存量业务到期结构!Z10+业务净增量_基准情景!W10,0)</f>
        <v>0</v>
      </c>
      <c r="X10" s="92">
        <f>IF(X$3&lt;=$C$2,存量业务到期结构!AA10+业务净增量_基准情景!X10,0)</f>
        <v>0</v>
      </c>
      <c r="Y10" s="92">
        <f>IF(Y$3&lt;=$C$2,存量业务到期结构!AB10+业务净增量_基准情景!Y10,0)</f>
        <v>0</v>
      </c>
      <c r="Z10" s="92">
        <f>IF(Z$3&lt;=$C$2,存量业务到期结构!AC10+业务净增量_基准情景!Z10,0)</f>
        <v>0</v>
      </c>
      <c r="AA10" s="92">
        <f>IF(AA$3&lt;=$C$2,存量业务到期结构!AD10+业务净增量_基准情景!AA10,0)</f>
        <v>0</v>
      </c>
      <c r="AB10" s="92">
        <f>IF(AB$3&lt;=$C$2,存量业务到期结构!AE10+业务净增量_基准情景!AB10,0)</f>
        <v>0</v>
      </c>
      <c r="AC10" s="92">
        <f>IF(AC$3&lt;=$C$2,存量业务到期结构!AF10+业务净增量_基准情景!AC10,0)</f>
        <v>0</v>
      </c>
      <c r="AD10" s="92">
        <f>IF(AD$3&lt;=$C$2,存量业务到期结构!AG10+业务净增量_基准情景!AD10,0)</f>
        <v>0</v>
      </c>
      <c r="AE10" s="92">
        <f>IF(AE$3&lt;=$C$2,存量业务到期结构!AH10+业务净增量_基准情景!AE10,0)</f>
        <v>0</v>
      </c>
      <c r="AF10" s="92">
        <f>IF(AF$3&lt;=$C$2,存量业务到期结构!AI10+业务净增量_基准情景!AF10,0)</f>
        <v>0</v>
      </c>
      <c r="AG10" s="92">
        <f>IF(AG$3&lt;=$C$2,存量业务到期结构!AJ10+业务净增量_基准情景!AG10,0)</f>
        <v>0</v>
      </c>
      <c r="AH10" s="92">
        <f>IF(AH$3&lt;=$C$2,存量业务到期结构!AK10+业务净增量_基准情景!AH10,0)</f>
        <v>0</v>
      </c>
      <c r="AI10" s="92">
        <f>IF(AI$3&lt;=$C$2,存量业务到期结构!AL10+业务净增量_基准情景!AI10,0)</f>
        <v>0</v>
      </c>
      <c r="AJ10" s="92">
        <f>IF(AJ$3&lt;=$C$2,存量业务到期结构!AM10+业务净增量_基准情景!AJ10,0)</f>
        <v>0</v>
      </c>
      <c r="AK10" s="92">
        <f>IF(AK$3&lt;=$C$2,存量业务到期结构!AN10+业务净增量_基准情景!AK10,0)</f>
        <v>0</v>
      </c>
      <c r="AL10" s="92">
        <f>IF(AL$3&lt;=$C$2,存量业务到期结构!AO10+业务净增量_基准情景!AL10,0)</f>
        <v>0</v>
      </c>
      <c r="AM10" s="92">
        <f>IF(AM$3&lt;=$C$2,存量业务到期结构!AP10+业务净增量_基准情景!AM10,0)</f>
        <v>0</v>
      </c>
      <c r="AN10" s="92">
        <f>IF(AN$3&lt;=$C$2,存量业务到期结构!AQ10+业务净增量_基准情景!AN10,0)</f>
        <v>0</v>
      </c>
      <c r="AO10" s="92">
        <f>IF(AO$3&lt;=$C$2,存量业务到期结构!AR10+业务净增量_基准情景!AO10,0)</f>
        <v>0</v>
      </c>
      <c r="AP10" s="92">
        <f>IF(AP$3&lt;=$C$2,存量业务到期结构!AS10+业务净增量_基准情景!AP10,0)</f>
        <v>0</v>
      </c>
    </row>
    <row r="11" spans="1:42" ht="15">
      <c r="B11" s="15" t="str">
        <f>存量业务到期结构!B11</f>
        <v>投资</v>
      </c>
      <c r="C11" s="75"/>
      <c r="D11" s="75"/>
      <c r="E11" s="75"/>
      <c r="F11" s="75"/>
      <c r="G11" s="75"/>
      <c r="H11" s="75"/>
      <c r="I11" s="75"/>
      <c r="J11" s="75"/>
      <c r="K11" s="75"/>
      <c r="L11" s="75"/>
      <c r="M11" s="75"/>
      <c r="N11" s="75"/>
      <c r="O11" s="75"/>
      <c r="P11" s="75"/>
      <c r="Q11" s="75"/>
      <c r="R11" s="75"/>
      <c r="S11" s="75"/>
      <c r="T11" s="75"/>
      <c r="U11" s="75"/>
      <c r="V11" s="75"/>
      <c r="W11" s="75"/>
      <c r="X11" s="75"/>
      <c r="Y11" s="75"/>
      <c r="Z11" s="75"/>
      <c r="AA11" s="75"/>
      <c r="AB11" s="75"/>
      <c r="AC11" s="75"/>
      <c r="AD11" s="75"/>
      <c r="AE11" s="75"/>
      <c r="AF11" s="75"/>
      <c r="AG11" s="75"/>
      <c r="AH11" s="75"/>
      <c r="AI11" s="75"/>
      <c r="AJ11" s="75"/>
      <c r="AK11" s="75"/>
      <c r="AL11" s="75"/>
      <c r="AM11" s="75"/>
      <c r="AN11" s="75"/>
      <c r="AO11" s="75"/>
      <c r="AP11" s="75"/>
    </row>
    <row r="12" spans="1:42" ht="16.5">
      <c r="B12" s="16" t="str">
        <f>存量业务到期结构!B12</f>
        <v>债券</v>
      </c>
      <c r="C12" s="75"/>
      <c r="D12" s="75"/>
      <c r="E12" s="75"/>
      <c r="F12" s="75"/>
      <c r="G12" s="75"/>
      <c r="H12" s="75"/>
      <c r="I12" s="75"/>
      <c r="J12" s="75"/>
      <c r="K12" s="75"/>
      <c r="L12" s="75"/>
      <c r="M12" s="75"/>
      <c r="N12" s="75"/>
      <c r="O12" s="75"/>
      <c r="P12" s="75"/>
      <c r="Q12" s="75"/>
      <c r="R12" s="75"/>
      <c r="S12" s="75"/>
      <c r="T12" s="75"/>
      <c r="U12" s="75"/>
      <c r="V12" s="75"/>
      <c r="W12" s="75"/>
      <c r="X12" s="75"/>
      <c r="Y12" s="75"/>
      <c r="Z12" s="75"/>
      <c r="AA12" s="75"/>
      <c r="AB12" s="75"/>
      <c r="AC12" s="75"/>
      <c r="AD12" s="75"/>
      <c r="AE12" s="75"/>
      <c r="AF12" s="75"/>
      <c r="AG12" s="75"/>
      <c r="AH12" s="75"/>
      <c r="AI12" s="75"/>
      <c r="AJ12" s="75"/>
      <c r="AK12" s="75"/>
      <c r="AL12" s="75"/>
      <c r="AM12" s="75"/>
      <c r="AN12" s="75"/>
      <c r="AO12" s="75"/>
      <c r="AP12" s="75"/>
    </row>
    <row r="13" spans="1:42" ht="16.5">
      <c r="B13" s="54" t="str">
        <f>存量业务到期结构!B13</f>
        <v>国债</v>
      </c>
      <c r="C13" s="92">
        <f>IF(C$3&lt;=$C$2,存量业务到期结构!F13+业务净增量_基准情景!C13,0)</f>
        <v>-26.793092106701693</v>
      </c>
      <c r="D13" s="92">
        <f>IF(D$3&lt;=$C$2,存量业务到期结构!G13+业务净增量_基准情景!D13,0)</f>
        <v>-2.5358367593041455</v>
      </c>
      <c r="E13" s="92">
        <f>IF(E$3&lt;=$C$2,存量业务到期结构!H13+业务净增量_基准情景!E13,0)</f>
        <v>80.792143287828679</v>
      </c>
      <c r="F13" s="92">
        <f>IF(F$3&lt;=$C$2,存量业务到期结构!I13+业务净增量_基准情景!F13,0)</f>
        <v>110.38195328782979</v>
      </c>
      <c r="G13" s="92">
        <f>IF(G$3&lt;=$C$2,存量业务到期结构!J13+业务净增量_基准情景!G13,0)</f>
        <v>93.472843287828681</v>
      </c>
      <c r="H13" s="92">
        <f>IF(H$3&lt;=$C$2,存量业务到期结构!K13+业务净增量_基准情景!H13,0)</f>
        <v>94.76883328782867</v>
      </c>
      <c r="I13" s="92">
        <f>IF(I$3&lt;=$C$2,存量业务到期结构!L13+业务净增量_基准情景!I13,0)</f>
        <v>131.11134328782867</v>
      </c>
      <c r="J13" s="92">
        <f>IF(J$3&lt;=$C$2,存量业务到期结构!M13+业务净增量_基准情景!J13,0)</f>
        <v>111.75214328782867</v>
      </c>
      <c r="K13" s="92">
        <f>IF(K$3&lt;=$C$2,存量业务到期结构!N13+业务净增量_基准情景!K13,0)</f>
        <v>145.93254328782979</v>
      </c>
      <c r="L13" s="92">
        <f>IF(L$3&lt;=$C$2,存量业务到期结构!O13+业务净增量_基准情景!L13,0)</f>
        <v>134.93830828782868</v>
      </c>
      <c r="M13" s="92">
        <f>IF(M$3&lt;=$C$2,存量业务到期结构!P13+业务净增量_基准情景!M13,0)</f>
        <v>126.00214328782867</v>
      </c>
      <c r="N13" s="92">
        <f>IF(N$3&lt;=$C$2,存量业务到期结构!Q13+业务净增量_基准情景!N13,0)</f>
        <v>95.488056287829778</v>
      </c>
      <c r="O13" s="92">
        <f>IF(O$3&lt;=$C$2,存量业务到期结构!R13+业务净增量_基准情景!O13,0)</f>
        <v>77.402143287828679</v>
      </c>
      <c r="P13" s="92">
        <f>IF(P$3&lt;=$C$2,存量业务到期结构!S13+业务净增量_基准情景!P13,0)</f>
        <v>0</v>
      </c>
      <c r="Q13" s="92">
        <f>IF(Q$3&lt;=$C$2,存量业务到期结构!T13+业务净增量_基准情景!Q13,0)</f>
        <v>0</v>
      </c>
      <c r="R13" s="92">
        <f>IF(R$3&lt;=$C$2,存量业务到期结构!U13+业务净增量_基准情景!R13,0)</f>
        <v>0</v>
      </c>
      <c r="S13" s="92">
        <f>IF(S$3&lt;=$C$2,存量业务到期结构!V13+业务净增量_基准情景!S13,0)</f>
        <v>0</v>
      </c>
      <c r="T13" s="92">
        <f>IF(T$3&lt;=$C$2,存量业务到期结构!W13+业务净增量_基准情景!T13,0)</f>
        <v>0</v>
      </c>
      <c r="U13" s="92">
        <f>IF(U$3&lt;=$C$2,存量业务到期结构!X13+业务净增量_基准情景!U13,0)</f>
        <v>0</v>
      </c>
      <c r="V13" s="92">
        <f>IF(V$3&lt;=$C$2,存量业务到期结构!Y13+业务净增量_基准情景!V13,0)</f>
        <v>0</v>
      </c>
      <c r="W13" s="92">
        <f>IF(W$3&lt;=$C$2,存量业务到期结构!Z13+业务净增量_基准情景!W13,0)</f>
        <v>0</v>
      </c>
      <c r="X13" s="92">
        <f>IF(X$3&lt;=$C$2,存量业务到期结构!AA13+业务净增量_基准情景!X13,0)</f>
        <v>0</v>
      </c>
      <c r="Y13" s="92">
        <f>IF(Y$3&lt;=$C$2,存量业务到期结构!AB13+业务净增量_基准情景!Y13,0)</f>
        <v>0</v>
      </c>
      <c r="Z13" s="92">
        <f>IF(Z$3&lt;=$C$2,存量业务到期结构!AC13+业务净增量_基准情景!Z13,0)</f>
        <v>0</v>
      </c>
      <c r="AA13" s="92">
        <f>IF(AA$3&lt;=$C$2,存量业务到期结构!AD13+业务净增量_基准情景!AA13,0)</f>
        <v>0</v>
      </c>
      <c r="AB13" s="92">
        <f>IF(AB$3&lt;=$C$2,存量业务到期结构!AE13+业务净增量_基准情景!AB13,0)</f>
        <v>0</v>
      </c>
      <c r="AC13" s="92">
        <f>IF(AC$3&lt;=$C$2,存量业务到期结构!AF13+业务净增量_基准情景!AC13,0)</f>
        <v>0</v>
      </c>
      <c r="AD13" s="92">
        <f>IF(AD$3&lt;=$C$2,存量业务到期结构!AG13+业务净增量_基准情景!AD13,0)</f>
        <v>0</v>
      </c>
      <c r="AE13" s="92">
        <f>IF(AE$3&lt;=$C$2,存量业务到期结构!AH13+业务净增量_基准情景!AE13,0)</f>
        <v>0</v>
      </c>
      <c r="AF13" s="92">
        <f>IF(AF$3&lt;=$C$2,存量业务到期结构!AI13+业务净增量_基准情景!AF13,0)</f>
        <v>0</v>
      </c>
      <c r="AG13" s="92">
        <f>IF(AG$3&lt;=$C$2,存量业务到期结构!AJ13+业务净增量_基准情景!AG13,0)</f>
        <v>0</v>
      </c>
      <c r="AH13" s="92">
        <f>IF(AH$3&lt;=$C$2,存量业务到期结构!AK13+业务净增量_基准情景!AH13,0)</f>
        <v>0</v>
      </c>
      <c r="AI13" s="92">
        <f>IF(AI$3&lt;=$C$2,存量业务到期结构!AL13+业务净增量_基准情景!AI13,0)</f>
        <v>0</v>
      </c>
      <c r="AJ13" s="92">
        <f>IF(AJ$3&lt;=$C$2,存量业务到期结构!AM13+业务净增量_基准情景!AJ13,0)</f>
        <v>0</v>
      </c>
      <c r="AK13" s="92">
        <f>IF(AK$3&lt;=$C$2,存量业务到期结构!AN13+业务净增量_基准情景!AK13,0)</f>
        <v>0</v>
      </c>
      <c r="AL13" s="92">
        <f>IF(AL$3&lt;=$C$2,存量业务到期结构!AO13+业务净增量_基准情景!AL13,0)</f>
        <v>0</v>
      </c>
      <c r="AM13" s="92">
        <f>IF(AM$3&lt;=$C$2,存量业务到期结构!AP13+业务净增量_基准情景!AM13,0)</f>
        <v>0</v>
      </c>
      <c r="AN13" s="92">
        <f>IF(AN$3&lt;=$C$2,存量业务到期结构!AQ13+业务净增量_基准情景!AN13,0)</f>
        <v>0</v>
      </c>
      <c r="AO13" s="92">
        <f>IF(AO$3&lt;=$C$2,存量业务到期结构!AR13+业务净增量_基准情景!AO13,0)</f>
        <v>0</v>
      </c>
      <c r="AP13" s="92">
        <f>IF(AP$3&lt;=$C$2,存量业务到期结构!AS13+业务净增量_基准情景!AP13,0)</f>
        <v>0</v>
      </c>
    </row>
    <row r="14" spans="1:42" ht="16.5">
      <c r="B14" s="54" t="str">
        <f>存量业务到期结构!B14</f>
        <v>政策性银行金融债</v>
      </c>
      <c r="C14" s="92">
        <f>IF(C$3&lt;=$C$2,存量业务到期结构!F14+业务净增量_基准情景!C14,0)</f>
        <v>-10.964280603803715</v>
      </c>
      <c r="D14" s="92">
        <f>IF(D$3&lt;=$C$2,存量业务到期结构!G14+业务净增量_基准情景!D14,0)</f>
        <v>11.248687243726215</v>
      </c>
      <c r="E14" s="92">
        <f>IF(E$3&lt;=$C$2,存量业务到期结构!H14+业务净增量_基准情景!E14,0)</f>
        <v>76.797973234794028</v>
      </c>
      <c r="F14" s="92">
        <f>IF(F$3&lt;=$C$2,存量业务到期结构!I14+业务净增量_基准情景!F14,0)</f>
        <v>47.597973234794537</v>
      </c>
      <c r="G14" s="92">
        <f>IF(G$3&lt;=$C$2,存量业务到期结构!J14+业务净增量_基准情景!G14,0)</f>
        <v>63.297973234794021</v>
      </c>
      <c r="H14" s="92">
        <f>IF(H$3&lt;=$C$2,存量业务到期结构!K14+业务净增量_基准情景!H14,0)</f>
        <v>35.917973234794026</v>
      </c>
      <c r="I14" s="92">
        <f>IF(I$3&lt;=$C$2,存量业务到期结构!L14+业务净增量_基准情景!I14,0)</f>
        <v>42.897973234794023</v>
      </c>
      <c r="J14" s="92">
        <f>IF(J$3&lt;=$C$2,存量业务到期结构!M14+业务净增量_基准情景!J14,0)</f>
        <v>46.897973234794023</v>
      </c>
      <c r="K14" s="92">
        <f>IF(K$3&lt;=$C$2,存量业务到期结构!N14+业务净增量_基准情景!K14,0)</f>
        <v>57.097973234794537</v>
      </c>
      <c r="L14" s="92">
        <f>IF(L$3&lt;=$C$2,存量业务到期结构!O14+业务净增量_基准情景!L14,0)</f>
        <v>76.797973234794028</v>
      </c>
      <c r="M14" s="92">
        <f>IF(M$3&lt;=$C$2,存量业务到期结构!P14+业务净增量_基准情景!M14,0)</f>
        <v>38.567973234794025</v>
      </c>
      <c r="N14" s="92">
        <f>IF(N$3&lt;=$C$2,存量业务到期结构!Q14+业务净增量_基准情景!N14,0)</f>
        <v>53.79797323479454</v>
      </c>
      <c r="O14" s="92">
        <f>IF(O$3&lt;=$C$2,存量业务到期结构!R14+业务净增量_基准情景!O14,0)</f>
        <v>35.597973234794026</v>
      </c>
      <c r="P14" s="92">
        <f>IF(P$3&lt;=$C$2,存量业务到期结构!S14+业务净增量_基准情景!P14,0)</f>
        <v>0</v>
      </c>
      <c r="Q14" s="92">
        <f>IF(Q$3&lt;=$C$2,存量业务到期结构!T14+业务净增量_基准情景!Q14,0)</f>
        <v>0</v>
      </c>
      <c r="R14" s="92">
        <f>IF(R$3&lt;=$C$2,存量业务到期结构!U14+业务净增量_基准情景!R14,0)</f>
        <v>0</v>
      </c>
      <c r="S14" s="92">
        <f>IF(S$3&lt;=$C$2,存量业务到期结构!V14+业务净增量_基准情景!S14,0)</f>
        <v>0</v>
      </c>
      <c r="T14" s="92">
        <f>IF(T$3&lt;=$C$2,存量业务到期结构!W14+业务净增量_基准情景!T14,0)</f>
        <v>0</v>
      </c>
      <c r="U14" s="92">
        <f>IF(U$3&lt;=$C$2,存量业务到期结构!X14+业务净增量_基准情景!U14,0)</f>
        <v>0</v>
      </c>
      <c r="V14" s="92">
        <f>IF(V$3&lt;=$C$2,存量业务到期结构!Y14+业务净增量_基准情景!V14,0)</f>
        <v>0</v>
      </c>
      <c r="W14" s="92">
        <f>IF(W$3&lt;=$C$2,存量业务到期结构!Z14+业务净增量_基准情景!W14,0)</f>
        <v>0</v>
      </c>
      <c r="X14" s="92">
        <f>IF(X$3&lt;=$C$2,存量业务到期结构!AA14+业务净增量_基准情景!X14,0)</f>
        <v>0</v>
      </c>
      <c r="Y14" s="92">
        <f>IF(Y$3&lt;=$C$2,存量业务到期结构!AB14+业务净增量_基准情景!Y14,0)</f>
        <v>0</v>
      </c>
      <c r="Z14" s="92">
        <f>IF(Z$3&lt;=$C$2,存量业务到期结构!AC14+业务净增量_基准情景!Z14,0)</f>
        <v>0</v>
      </c>
      <c r="AA14" s="92">
        <f>IF(AA$3&lt;=$C$2,存量业务到期结构!AD14+业务净增量_基准情景!AA14,0)</f>
        <v>0</v>
      </c>
      <c r="AB14" s="92">
        <f>IF(AB$3&lt;=$C$2,存量业务到期结构!AE14+业务净增量_基准情景!AB14,0)</f>
        <v>0</v>
      </c>
      <c r="AC14" s="92">
        <f>IF(AC$3&lt;=$C$2,存量业务到期结构!AF14+业务净增量_基准情景!AC14,0)</f>
        <v>0</v>
      </c>
      <c r="AD14" s="92">
        <f>IF(AD$3&lt;=$C$2,存量业务到期结构!AG14+业务净增量_基准情景!AD14,0)</f>
        <v>0</v>
      </c>
      <c r="AE14" s="92">
        <f>IF(AE$3&lt;=$C$2,存量业务到期结构!AH14+业务净增量_基准情景!AE14,0)</f>
        <v>0</v>
      </c>
      <c r="AF14" s="92">
        <f>IF(AF$3&lt;=$C$2,存量业务到期结构!AI14+业务净增量_基准情景!AF14,0)</f>
        <v>0</v>
      </c>
      <c r="AG14" s="92">
        <f>IF(AG$3&lt;=$C$2,存量业务到期结构!AJ14+业务净增量_基准情景!AG14,0)</f>
        <v>0</v>
      </c>
      <c r="AH14" s="92">
        <f>IF(AH$3&lt;=$C$2,存量业务到期结构!AK14+业务净增量_基准情景!AH14,0)</f>
        <v>0</v>
      </c>
      <c r="AI14" s="92">
        <f>IF(AI$3&lt;=$C$2,存量业务到期结构!AL14+业务净增量_基准情景!AI14,0)</f>
        <v>0</v>
      </c>
      <c r="AJ14" s="92">
        <f>IF(AJ$3&lt;=$C$2,存量业务到期结构!AM14+业务净增量_基准情景!AJ14,0)</f>
        <v>0</v>
      </c>
      <c r="AK14" s="92">
        <f>IF(AK$3&lt;=$C$2,存量业务到期结构!AN14+业务净增量_基准情景!AK14,0)</f>
        <v>0</v>
      </c>
      <c r="AL14" s="92">
        <f>IF(AL$3&lt;=$C$2,存量业务到期结构!AO14+业务净增量_基准情景!AL14,0)</f>
        <v>0</v>
      </c>
      <c r="AM14" s="92">
        <f>IF(AM$3&lt;=$C$2,存量业务到期结构!AP14+业务净增量_基准情景!AM14,0)</f>
        <v>0</v>
      </c>
      <c r="AN14" s="92">
        <f>IF(AN$3&lt;=$C$2,存量业务到期结构!AQ14+业务净增量_基准情景!AN14,0)</f>
        <v>0</v>
      </c>
      <c r="AO14" s="92">
        <f>IF(AO$3&lt;=$C$2,存量业务到期结构!AR14+业务净增量_基准情景!AO14,0)</f>
        <v>0</v>
      </c>
      <c r="AP14" s="92">
        <f>IF(AP$3&lt;=$C$2,存量业务到期结构!AS14+业务净增量_基准情景!AP14,0)</f>
        <v>0</v>
      </c>
    </row>
    <row r="15" spans="1:42" ht="16.5">
      <c r="B15" s="54" t="str">
        <f>存量业务到期结构!B15</f>
        <v>其他债券</v>
      </c>
      <c r="C15" s="92">
        <f>IF(C$3&lt;=$C$2,存量业务到期结构!F15+业务净增量_基准情景!C15,0)</f>
        <v>30.873157498899992</v>
      </c>
      <c r="D15" s="92">
        <f>IF(D$3&lt;=$C$2,存量业务到期结构!G15+业务净增量_基准情景!D15,0)</f>
        <v>26.249660848911873</v>
      </c>
      <c r="E15" s="92">
        <f>IF(E$3&lt;=$C$2,存量业务到期结构!H15+业务净增量_基准情景!E15,0)</f>
        <v>211.36655014404334</v>
      </c>
      <c r="F15" s="92">
        <f>IF(F$3&lt;=$C$2,存量业务到期结构!I15+业务净增量_基准情景!F15,0)</f>
        <v>16.49655014404355</v>
      </c>
      <c r="G15" s="92">
        <f>IF(G$3&lt;=$C$2,存量业务到期结构!J15+业务净增量_基准情景!G15,0)</f>
        <v>41.711710144043359</v>
      </c>
      <c r="H15" s="92">
        <f>IF(H$3&lt;=$C$2,存量业务到期结构!K15+业务净增量_基准情景!H15,0)</f>
        <v>34.76655014404335</v>
      </c>
      <c r="I15" s="92">
        <f>IF(I$3&lt;=$C$2,存量业务到期结构!L15+业务净增量_基准情景!I15,0)</f>
        <v>39.846550144043356</v>
      </c>
      <c r="J15" s="92">
        <f>IF(J$3&lt;=$C$2,存量业务到期结构!M15+业务净增量_基准情景!J15,0)</f>
        <v>118.40386014404335</v>
      </c>
      <c r="K15" s="92">
        <f>IF(K$3&lt;=$C$2,存量业务到期结构!N15+业务净增量_基准情景!K15,0)</f>
        <v>18.266550144043549</v>
      </c>
      <c r="L15" s="92">
        <f>IF(L$3&lt;=$C$2,存量业务到期结构!O15+业务净增量_基准情景!L15,0)</f>
        <v>17.576550144043352</v>
      </c>
      <c r="M15" s="92">
        <f>IF(M$3&lt;=$C$2,存量业务到期结构!P15+业务净增量_基准情景!M15,0)</f>
        <v>12.786550144043352</v>
      </c>
      <c r="N15" s="92">
        <f>IF(N$3&lt;=$C$2,存量业务到期结构!Q15+业务净增量_基准情景!N15,0)</f>
        <v>23.966550144043552</v>
      </c>
      <c r="O15" s="92">
        <f>IF(O$3&lt;=$C$2,存量业务到期结构!R15+业务净增量_基准情景!O15,0)</f>
        <v>17.76655014404335</v>
      </c>
      <c r="P15" s="92">
        <f>IF(P$3&lt;=$C$2,存量业务到期结构!S15+业务净增量_基准情景!P15,0)</f>
        <v>0</v>
      </c>
      <c r="Q15" s="92">
        <f>IF(Q$3&lt;=$C$2,存量业务到期结构!T15+业务净增量_基准情景!Q15,0)</f>
        <v>0</v>
      </c>
      <c r="R15" s="92">
        <f>IF(R$3&lt;=$C$2,存量业务到期结构!U15+业务净增量_基准情景!R15,0)</f>
        <v>0</v>
      </c>
      <c r="S15" s="92">
        <f>IF(S$3&lt;=$C$2,存量业务到期结构!V15+业务净增量_基准情景!S15,0)</f>
        <v>0</v>
      </c>
      <c r="T15" s="92">
        <f>IF(T$3&lt;=$C$2,存量业务到期结构!W15+业务净增量_基准情景!T15,0)</f>
        <v>0</v>
      </c>
      <c r="U15" s="92">
        <f>IF(U$3&lt;=$C$2,存量业务到期结构!X15+业务净增量_基准情景!U15,0)</f>
        <v>0</v>
      </c>
      <c r="V15" s="92">
        <f>IF(V$3&lt;=$C$2,存量业务到期结构!Y15+业务净增量_基准情景!V15,0)</f>
        <v>0</v>
      </c>
      <c r="W15" s="92">
        <f>IF(W$3&lt;=$C$2,存量业务到期结构!Z15+业务净增量_基准情景!W15,0)</f>
        <v>0</v>
      </c>
      <c r="X15" s="92">
        <f>IF(X$3&lt;=$C$2,存量业务到期结构!AA15+业务净增量_基准情景!X15,0)</f>
        <v>0</v>
      </c>
      <c r="Y15" s="92">
        <f>IF(Y$3&lt;=$C$2,存量业务到期结构!AB15+业务净增量_基准情景!Y15,0)</f>
        <v>0</v>
      </c>
      <c r="Z15" s="92">
        <f>IF(Z$3&lt;=$C$2,存量业务到期结构!AC15+业务净增量_基准情景!Z15,0)</f>
        <v>0</v>
      </c>
      <c r="AA15" s="92">
        <f>IF(AA$3&lt;=$C$2,存量业务到期结构!AD15+业务净增量_基准情景!AA15,0)</f>
        <v>0</v>
      </c>
      <c r="AB15" s="92">
        <f>IF(AB$3&lt;=$C$2,存量业务到期结构!AE15+业务净增量_基准情景!AB15,0)</f>
        <v>0</v>
      </c>
      <c r="AC15" s="92">
        <f>IF(AC$3&lt;=$C$2,存量业务到期结构!AF15+业务净增量_基准情景!AC15,0)</f>
        <v>0</v>
      </c>
      <c r="AD15" s="92">
        <f>IF(AD$3&lt;=$C$2,存量业务到期结构!AG15+业务净增量_基准情景!AD15,0)</f>
        <v>0</v>
      </c>
      <c r="AE15" s="92">
        <f>IF(AE$3&lt;=$C$2,存量业务到期结构!AH15+业务净增量_基准情景!AE15,0)</f>
        <v>0</v>
      </c>
      <c r="AF15" s="92">
        <f>IF(AF$3&lt;=$C$2,存量业务到期结构!AI15+业务净增量_基准情景!AF15,0)</f>
        <v>0</v>
      </c>
      <c r="AG15" s="92">
        <f>IF(AG$3&lt;=$C$2,存量业务到期结构!AJ15+业务净增量_基准情景!AG15,0)</f>
        <v>0</v>
      </c>
      <c r="AH15" s="92">
        <f>IF(AH$3&lt;=$C$2,存量业务到期结构!AK15+业务净增量_基准情景!AH15,0)</f>
        <v>0</v>
      </c>
      <c r="AI15" s="92">
        <f>IF(AI$3&lt;=$C$2,存量业务到期结构!AL15+业务净增量_基准情景!AI15,0)</f>
        <v>0</v>
      </c>
      <c r="AJ15" s="92">
        <f>IF(AJ$3&lt;=$C$2,存量业务到期结构!AM15+业务净增量_基准情景!AJ15,0)</f>
        <v>0</v>
      </c>
      <c r="AK15" s="92">
        <f>IF(AK$3&lt;=$C$2,存量业务到期结构!AN15+业务净增量_基准情景!AK15,0)</f>
        <v>0</v>
      </c>
      <c r="AL15" s="92">
        <f>IF(AL$3&lt;=$C$2,存量业务到期结构!AO15+业务净增量_基准情景!AL15,0)</f>
        <v>0</v>
      </c>
      <c r="AM15" s="92">
        <f>IF(AM$3&lt;=$C$2,存量业务到期结构!AP15+业务净增量_基准情景!AM15,0)</f>
        <v>0</v>
      </c>
      <c r="AN15" s="92">
        <f>IF(AN$3&lt;=$C$2,存量业务到期结构!AQ15+业务净增量_基准情景!AN15,0)</f>
        <v>0</v>
      </c>
      <c r="AO15" s="92">
        <f>IF(AO$3&lt;=$C$2,存量业务到期结构!AR15+业务净增量_基准情景!AO15,0)</f>
        <v>0</v>
      </c>
      <c r="AP15" s="92">
        <f>IF(AP$3&lt;=$C$2,存量业务到期结构!AS15+业务净增量_基准情景!AP15,0)</f>
        <v>0</v>
      </c>
    </row>
    <row r="16" spans="1:42" ht="16.5">
      <c r="B16" s="16" t="str">
        <f>存量业务到期结构!B16</f>
        <v>非标投资</v>
      </c>
      <c r="C16" s="75"/>
      <c r="D16" s="75"/>
      <c r="E16" s="75"/>
      <c r="F16" s="75"/>
      <c r="G16" s="75"/>
      <c r="H16" s="75"/>
      <c r="I16" s="75"/>
      <c r="J16" s="75"/>
      <c r="K16" s="75"/>
      <c r="L16" s="75"/>
      <c r="M16" s="75"/>
      <c r="N16" s="75"/>
      <c r="O16" s="75"/>
      <c r="P16" s="75"/>
      <c r="Q16" s="75"/>
      <c r="R16" s="75"/>
      <c r="S16" s="75"/>
      <c r="T16" s="75"/>
      <c r="U16" s="75"/>
      <c r="V16" s="75"/>
      <c r="W16" s="75"/>
      <c r="X16" s="75"/>
      <c r="Y16" s="75"/>
      <c r="Z16" s="75"/>
      <c r="AA16" s="75"/>
      <c r="AB16" s="75"/>
      <c r="AC16" s="75"/>
      <c r="AD16" s="75"/>
      <c r="AE16" s="75"/>
      <c r="AF16" s="75"/>
      <c r="AG16" s="75"/>
      <c r="AH16" s="75"/>
      <c r="AI16" s="75"/>
      <c r="AJ16" s="75"/>
      <c r="AK16" s="75"/>
      <c r="AL16" s="75"/>
      <c r="AM16" s="75"/>
      <c r="AN16" s="75"/>
      <c r="AO16" s="75"/>
      <c r="AP16" s="75"/>
    </row>
    <row r="17" spans="2:42" ht="16.5">
      <c r="B17" s="54" t="str">
        <f>存量业务到期结构!B17</f>
        <v>信贷类非标投资</v>
      </c>
      <c r="C17" s="92">
        <f>IF(C$3&lt;=$C$2,存量业务到期结构!F17+业务净增量_基准情景!C17,0)</f>
        <v>96.580659206699778</v>
      </c>
      <c r="D17" s="92">
        <f>IF(D$3&lt;=$C$2,存量业务到期结构!G17+业务净增量_基准情景!D17,0)</f>
        <v>56.217323970300015</v>
      </c>
      <c r="E17" s="92">
        <f>IF(E$3&lt;=$C$2,存量业务到期结构!H17+业务净增量_基准情景!E17,0)</f>
        <v>-6.7654205372999954</v>
      </c>
      <c r="F17" s="92">
        <f>IF(F$3&lt;=$C$2,存量业务到期结构!I17+业务净增量_基准情景!F17,0)</f>
        <v>23.379516761999994</v>
      </c>
      <c r="G17" s="92">
        <f>IF(G$3&lt;=$C$2,存量业务到期结构!J17+业务净增量_基准情景!G17,0)</f>
        <v>-36.099340362500001</v>
      </c>
      <c r="H17" s="92">
        <f>IF(H$3&lt;=$C$2,存量业务到期结构!K17+业务净增量_基准情景!H17,0)</f>
        <v>-36.269999999999996</v>
      </c>
      <c r="I17" s="92">
        <f>IF(I$3&lt;=$C$2,存量业务到期结构!L17+业务净增量_基准情景!I17,0)</f>
        <v>-12.059838466899997</v>
      </c>
      <c r="J17" s="92">
        <f>IF(J$3&lt;=$C$2,存量业务到期结构!M17+业务净增量_基准情景!J17,0)</f>
        <v>-25.006799203200003</v>
      </c>
      <c r="K17" s="92">
        <f>IF(K$3&lt;=$C$2,存量业务到期结构!N17+业务净增量_基准情景!K17,0)</f>
        <v>-0.72500000000000142</v>
      </c>
      <c r="L17" s="92">
        <f>IF(L$3&lt;=$C$2,存量业务到期结构!O17+业务净增量_基准情景!L17,0)</f>
        <v>-2.3329999999999984</v>
      </c>
      <c r="M17" s="92">
        <f>IF(M$3&lt;=$C$2,存量业务到期结构!P17+业务净增量_基准情景!M17,0)</f>
        <v>4.6244995320000015</v>
      </c>
      <c r="N17" s="92">
        <f>IF(N$3&lt;=$C$2,存量业务到期结构!Q17+业务净增量_基准情景!N17,0)</f>
        <v>45.9378324873</v>
      </c>
      <c r="O17" s="92">
        <f>IF(O$3&lt;=$C$2,存量业务到期结构!R17+业务净增量_基准情景!O17,0)</f>
        <v>46.384</v>
      </c>
      <c r="P17" s="92">
        <f>IF(P$3&lt;=$C$2,存量业务到期结构!S17+业务净增量_基准情景!P17,0)</f>
        <v>0</v>
      </c>
      <c r="Q17" s="92">
        <f>IF(Q$3&lt;=$C$2,存量业务到期结构!T17+业务净增量_基准情景!Q17,0)</f>
        <v>0</v>
      </c>
      <c r="R17" s="92">
        <f>IF(R$3&lt;=$C$2,存量业务到期结构!U17+业务净增量_基准情景!R17,0)</f>
        <v>0</v>
      </c>
      <c r="S17" s="92">
        <f>IF(S$3&lt;=$C$2,存量业务到期结构!V17+业务净增量_基准情景!S17,0)</f>
        <v>0</v>
      </c>
      <c r="T17" s="92">
        <f>IF(T$3&lt;=$C$2,存量业务到期结构!W17+业务净增量_基准情景!T17,0)</f>
        <v>0</v>
      </c>
      <c r="U17" s="92">
        <f>IF(U$3&lt;=$C$2,存量业务到期结构!X17+业务净增量_基准情景!U17,0)</f>
        <v>0</v>
      </c>
      <c r="V17" s="92">
        <f>IF(V$3&lt;=$C$2,存量业务到期结构!Y17+业务净增量_基准情景!V17,0)</f>
        <v>0</v>
      </c>
      <c r="W17" s="92">
        <f>IF(W$3&lt;=$C$2,存量业务到期结构!Z17+业务净增量_基准情景!W17,0)</f>
        <v>0</v>
      </c>
      <c r="X17" s="92">
        <f>IF(X$3&lt;=$C$2,存量业务到期结构!AA17+业务净增量_基准情景!X17,0)</f>
        <v>0</v>
      </c>
      <c r="Y17" s="92">
        <f>IF(Y$3&lt;=$C$2,存量业务到期结构!AB17+业务净增量_基准情景!Y17,0)</f>
        <v>0</v>
      </c>
      <c r="Z17" s="92">
        <f>IF(Z$3&lt;=$C$2,存量业务到期结构!AC17+业务净增量_基准情景!Z17,0)</f>
        <v>0</v>
      </c>
      <c r="AA17" s="92">
        <f>IF(AA$3&lt;=$C$2,存量业务到期结构!AD17+业务净增量_基准情景!AA17,0)</f>
        <v>0</v>
      </c>
      <c r="AB17" s="92">
        <f>IF(AB$3&lt;=$C$2,存量业务到期结构!AE17+业务净增量_基准情景!AB17,0)</f>
        <v>0</v>
      </c>
      <c r="AC17" s="92">
        <f>IF(AC$3&lt;=$C$2,存量业务到期结构!AF17+业务净增量_基准情景!AC17,0)</f>
        <v>0</v>
      </c>
      <c r="AD17" s="92">
        <f>IF(AD$3&lt;=$C$2,存量业务到期结构!AG17+业务净增量_基准情景!AD17,0)</f>
        <v>0</v>
      </c>
      <c r="AE17" s="92">
        <f>IF(AE$3&lt;=$C$2,存量业务到期结构!AH17+业务净增量_基准情景!AE17,0)</f>
        <v>0</v>
      </c>
      <c r="AF17" s="92">
        <f>IF(AF$3&lt;=$C$2,存量业务到期结构!AI17+业务净增量_基准情景!AF17,0)</f>
        <v>0</v>
      </c>
      <c r="AG17" s="92">
        <f>IF(AG$3&lt;=$C$2,存量业务到期结构!AJ17+业务净增量_基准情景!AG17,0)</f>
        <v>0</v>
      </c>
      <c r="AH17" s="92">
        <f>IF(AH$3&lt;=$C$2,存量业务到期结构!AK17+业务净增量_基准情景!AH17,0)</f>
        <v>0</v>
      </c>
      <c r="AI17" s="92">
        <f>IF(AI$3&lt;=$C$2,存量业务到期结构!AL17+业务净增量_基准情景!AI17,0)</f>
        <v>0</v>
      </c>
      <c r="AJ17" s="92">
        <f>IF(AJ$3&lt;=$C$2,存量业务到期结构!AM17+业务净增量_基准情景!AJ17,0)</f>
        <v>0</v>
      </c>
      <c r="AK17" s="92">
        <f>IF(AK$3&lt;=$C$2,存量业务到期结构!AN17+业务净增量_基准情景!AK17,0)</f>
        <v>0</v>
      </c>
      <c r="AL17" s="92">
        <f>IF(AL$3&lt;=$C$2,存量业务到期结构!AO17+业务净增量_基准情景!AL17,0)</f>
        <v>0</v>
      </c>
      <c r="AM17" s="92">
        <f>IF(AM$3&lt;=$C$2,存量业务到期结构!AP17+业务净增量_基准情景!AM17,0)</f>
        <v>0</v>
      </c>
      <c r="AN17" s="92">
        <f>IF(AN$3&lt;=$C$2,存量业务到期结构!AQ17+业务净增量_基准情景!AN17,0)</f>
        <v>0</v>
      </c>
      <c r="AO17" s="92">
        <f>IF(AO$3&lt;=$C$2,存量业务到期结构!AR17+业务净增量_基准情景!AO17,0)</f>
        <v>0</v>
      </c>
      <c r="AP17" s="92">
        <f>IF(AP$3&lt;=$C$2,存量业务到期结构!AS17+业务净增量_基准情景!AP17,0)</f>
        <v>0</v>
      </c>
    </row>
    <row r="18" spans="2:42" ht="16.5">
      <c r="B18" s="54" t="str">
        <f>存量业务到期结构!B18</f>
        <v>非信贷类非标投资</v>
      </c>
      <c r="C18" s="92">
        <f>IF(C$3&lt;=$C$2,存量业务到期结构!F18+业务净增量_基准情景!C18,0)</f>
        <v>61.112657498799592</v>
      </c>
      <c r="D18" s="92">
        <f>IF(D$3&lt;=$C$2,存量业务到期结构!G18+业务净增量_基准情景!D18,0)</f>
        <v>608.02382766179994</v>
      </c>
      <c r="E18" s="92">
        <f>IF(E$3&lt;=$C$2,存量业务到期结构!H18+业务净增量_基准情景!E18,0)</f>
        <v>120.82552891579999</v>
      </c>
      <c r="F18" s="92">
        <f>IF(F$3&lt;=$C$2,存量业务到期结构!I18+业务净增量_基准情景!F18,0)</f>
        <v>65.425091201000001</v>
      </c>
      <c r="G18" s="92">
        <f>IF(G$3&lt;=$C$2,存量业务到期结构!J18+业务净增量_基准情景!G18,0)</f>
        <v>46.885774912499997</v>
      </c>
      <c r="H18" s="92">
        <f>IF(H$3&lt;=$C$2,存量业务到期结构!K18+业务净增量_基准情景!H18,0)</f>
        <v>11.403678235899999</v>
      </c>
      <c r="I18" s="92">
        <f>IF(I$3&lt;=$C$2,存量业务到期结构!L18+业务净增量_基准情景!I18,0)</f>
        <v>2.0606684119000001</v>
      </c>
      <c r="J18" s="92">
        <f>IF(J$3&lt;=$C$2,存量业务到期结构!M18+业务净增量_基准情景!J18,0)</f>
        <v>6.5590004870000005</v>
      </c>
      <c r="K18" s="92">
        <f>IF(K$3&lt;=$C$2,存量业务到期结构!N18+业务净增量_基准情景!K18,0)</f>
        <v>15.1968510366</v>
      </c>
      <c r="L18" s="92">
        <f>IF(L$3&lt;=$C$2,存量业务到期结构!O18+业务净增量_基准情景!L18,0)</f>
        <v>2.8079818054000003</v>
      </c>
      <c r="M18" s="92">
        <f>IF(M$3&lt;=$C$2,存量业务到期结构!P18+业务净增量_基准情景!M18,0)</f>
        <v>5.2228390738999995</v>
      </c>
      <c r="N18" s="92">
        <f>IF(N$3&lt;=$C$2,存量业务到期结构!Q18+业务净增量_基准情景!N18,0)</f>
        <v>3.1032586943</v>
      </c>
      <c r="O18" s="92">
        <f>IF(O$3&lt;=$C$2,存量业务到期结构!R18+业务净增量_基准情景!O18,0)</f>
        <v>0</v>
      </c>
      <c r="P18" s="92">
        <f>IF(P$3&lt;=$C$2,存量业务到期结构!S18+业务净增量_基准情景!P18,0)</f>
        <v>0</v>
      </c>
      <c r="Q18" s="92">
        <f>IF(Q$3&lt;=$C$2,存量业务到期结构!T18+业务净增量_基准情景!Q18,0)</f>
        <v>0</v>
      </c>
      <c r="R18" s="92">
        <f>IF(R$3&lt;=$C$2,存量业务到期结构!U18+业务净增量_基准情景!R18,0)</f>
        <v>0</v>
      </c>
      <c r="S18" s="92">
        <f>IF(S$3&lt;=$C$2,存量业务到期结构!V18+业务净增量_基准情景!S18,0)</f>
        <v>0</v>
      </c>
      <c r="T18" s="92">
        <f>IF(T$3&lt;=$C$2,存量业务到期结构!W18+业务净增量_基准情景!T18,0)</f>
        <v>0</v>
      </c>
      <c r="U18" s="92">
        <f>IF(U$3&lt;=$C$2,存量业务到期结构!X18+业务净增量_基准情景!U18,0)</f>
        <v>0</v>
      </c>
      <c r="V18" s="92">
        <f>IF(V$3&lt;=$C$2,存量业务到期结构!Y18+业务净增量_基准情景!V18,0)</f>
        <v>0</v>
      </c>
      <c r="W18" s="92">
        <f>IF(W$3&lt;=$C$2,存量业务到期结构!Z18+业务净增量_基准情景!W18,0)</f>
        <v>0</v>
      </c>
      <c r="X18" s="92">
        <f>IF(X$3&lt;=$C$2,存量业务到期结构!AA18+业务净增量_基准情景!X18,0)</f>
        <v>0</v>
      </c>
      <c r="Y18" s="92">
        <f>IF(Y$3&lt;=$C$2,存量业务到期结构!AB18+业务净增量_基准情景!Y18,0)</f>
        <v>0</v>
      </c>
      <c r="Z18" s="92">
        <f>IF(Z$3&lt;=$C$2,存量业务到期结构!AC18+业务净增量_基准情景!Z18,0)</f>
        <v>0</v>
      </c>
      <c r="AA18" s="92">
        <f>IF(AA$3&lt;=$C$2,存量业务到期结构!AD18+业务净增量_基准情景!AA18,0)</f>
        <v>0</v>
      </c>
      <c r="AB18" s="92">
        <f>IF(AB$3&lt;=$C$2,存量业务到期结构!AE18+业务净增量_基准情景!AB18,0)</f>
        <v>0</v>
      </c>
      <c r="AC18" s="92">
        <f>IF(AC$3&lt;=$C$2,存量业务到期结构!AF18+业务净增量_基准情景!AC18,0)</f>
        <v>0</v>
      </c>
      <c r="AD18" s="92">
        <f>IF(AD$3&lt;=$C$2,存量业务到期结构!AG18+业务净增量_基准情景!AD18,0)</f>
        <v>0</v>
      </c>
      <c r="AE18" s="92">
        <f>IF(AE$3&lt;=$C$2,存量业务到期结构!AH18+业务净增量_基准情景!AE18,0)</f>
        <v>0</v>
      </c>
      <c r="AF18" s="92">
        <f>IF(AF$3&lt;=$C$2,存量业务到期结构!AI18+业务净增量_基准情景!AF18,0)</f>
        <v>0</v>
      </c>
      <c r="AG18" s="92">
        <f>IF(AG$3&lt;=$C$2,存量业务到期结构!AJ18+业务净增量_基准情景!AG18,0)</f>
        <v>0</v>
      </c>
      <c r="AH18" s="92">
        <f>IF(AH$3&lt;=$C$2,存量业务到期结构!AK18+业务净增量_基准情景!AH18,0)</f>
        <v>0</v>
      </c>
      <c r="AI18" s="92">
        <f>IF(AI$3&lt;=$C$2,存量业务到期结构!AL18+业务净增量_基准情景!AI18,0)</f>
        <v>0</v>
      </c>
      <c r="AJ18" s="92">
        <f>IF(AJ$3&lt;=$C$2,存量业务到期结构!AM18+业务净增量_基准情景!AJ18,0)</f>
        <v>0</v>
      </c>
      <c r="AK18" s="92">
        <f>IF(AK$3&lt;=$C$2,存量业务到期结构!AN18+业务净增量_基准情景!AK18,0)</f>
        <v>0</v>
      </c>
      <c r="AL18" s="92">
        <f>IF(AL$3&lt;=$C$2,存量业务到期结构!AO18+业务净增量_基准情景!AL18,0)</f>
        <v>0</v>
      </c>
      <c r="AM18" s="92">
        <f>IF(AM$3&lt;=$C$2,存量业务到期结构!AP18+业务净增量_基准情景!AM18,0)</f>
        <v>0</v>
      </c>
      <c r="AN18" s="92">
        <f>IF(AN$3&lt;=$C$2,存量业务到期结构!AQ18+业务净增量_基准情景!AN18,0)</f>
        <v>0</v>
      </c>
      <c r="AO18" s="92">
        <f>IF(AO$3&lt;=$C$2,存量业务到期结构!AR18+业务净增量_基准情景!AO18,0)</f>
        <v>0</v>
      </c>
      <c r="AP18" s="92">
        <f>IF(AP$3&lt;=$C$2,存量业务到期结构!AS18+业务净增量_基准情景!AP18,0)</f>
        <v>0</v>
      </c>
    </row>
    <row r="19" spans="2:42" ht="15">
      <c r="B19" s="56" t="str">
        <f>存量业务到期结构!B19</f>
        <v>存放中央银行款项</v>
      </c>
      <c r="C19" s="92">
        <f>IF(C$3&lt;=$C$2,存量业务到期结构!F19+业务净增量_基准情景!C19,0)</f>
        <v>126.72868000399467</v>
      </c>
      <c r="D19" s="92">
        <f>IF(D$3&lt;=$C$2,存量业务到期结构!G19+业务净增量_基准情景!D19,0)</f>
        <v>17.988735359283055</v>
      </c>
      <c r="E19" s="92">
        <f>IF(E$3&lt;=$C$2,存量业务到期结构!H19+业务净增量_基准情景!E19,0)</f>
        <v>17.988735359283964</v>
      </c>
      <c r="F19" s="92">
        <f>IF(F$3&lt;=$C$2,存量业务到期结构!I19+业务净增量_基准情景!F19,0)</f>
        <v>17.988735359283964</v>
      </c>
      <c r="G19" s="92">
        <f>IF(G$3&lt;=$C$2,存量业务到期结构!J19+业务净增量_基准情景!G19,0)</f>
        <v>-373.47524133056322</v>
      </c>
      <c r="H19" s="92">
        <f>IF(H$3&lt;=$C$2,存量业务到期结构!K19+业务净增量_基准情景!H19,0)</f>
        <v>16.467068692616522</v>
      </c>
      <c r="I19" s="92">
        <f>IF(I$3&lt;=$C$2,存量业务到期结构!L19+业务净增量_基准情景!I19,0)</f>
        <v>16.467068692617431</v>
      </c>
      <c r="J19" s="92">
        <f>IF(J$3&lt;=$C$2,存量业务到期结构!M19+业务净增量_基准情景!J19,0)</f>
        <v>-379.56190799723072</v>
      </c>
      <c r="K19" s="92">
        <f>IF(K$3&lt;=$C$2,存量业务到期结构!N19+业务净增量_基准情景!K19,0)</f>
        <v>14.945402025951353</v>
      </c>
      <c r="L19" s="92">
        <f>IF(L$3&lt;=$C$2,存量业务到期结构!O19+业务净增量_基准情景!L19,0)</f>
        <v>14.945402025949988</v>
      </c>
      <c r="M19" s="92">
        <f>IF(M$3&lt;=$C$2,存量业务到期结构!P19+业务净增量_基准情景!M19,0)</f>
        <v>14.945402025950443</v>
      </c>
      <c r="N19" s="92">
        <f>IF(N$3&lt;=$C$2,存量业务到期结构!Q19+业务净增量_基准情景!N19,0)</f>
        <v>14.945402025950898</v>
      </c>
      <c r="O19" s="92">
        <f>IF(O$3&lt;=$C$2,存量业务到期结构!R19+业务净增量_基准情景!O19,0)</f>
        <v>14.945402025950443</v>
      </c>
      <c r="P19" s="92">
        <f>IF(P$3&lt;=$C$2,存量业务到期结构!S19+业务净增量_基准情景!P19,0)</f>
        <v>0</v>
      </c>
      <c r="Q19" s="92">
        <f>IF(Q$3&lt;=$C$2,存量业务到期结构!T19+业务净增量_基准情景!Q19,0)</f>
        <v>0</v>
      </c>
      <c r="R19" s="92">
        <f>IF(R$3&lt;=$C$2,存量业务到期结构!U19+业务净增量_基准情景!R19,0)</f>
        <v>0</v>
      </c>
      <c r="S19" s="92">
        <f>IF(S$3&lt;=$C$2,存量业务到期结构!V19+业务净增量_基准情景!S19,0)</f>
        <v>0</v>
      </c>
      <c r="T19" s="92">
        <f>IF(T$3&lt;=$C$2,存量业务到期结构!W19+业务净增量_基准情景!T19,0)</f>
        <v>0</v>
      </c>
      <c r="U19" s="92">
        <f>IF(U$3&lt;=$C$2,存量业务到期结构!X19+业务净增量_基准情景!U19,0)</f>
        <v>0</v>
      </c>
      <c r="V19" s="92">
        <f>IF(V$3&lt;=$C$2,存量业务到期结构!Y19+业务净增量_基准情景!V19,0)</f>
        <v>0</v>
      </c>
      <c r="W19" s="92">
        <f>IF(W$3&lt;=$C$2,存量业务到期结构!Z19+业务净增量_基准情景!W19,0)</f>
        <v>0</v>
      </c>
      <c r="X19" s="92">
        <f>IF(X$3&lt;=$C$2,存量业务到期结构!AA19+业务净增量_基准情景!X19,0)</f>
        <v>0</v>
      </c>
      <c r="Y19" s="92">
        <f>IF(Y$3&lt;=$C$2,存量业务到期结构!AB19+业务净增量_基准情景!Y19,0)</f>
        <v>0</v>
      </c>
      <c r="Z19" s="92">
        <f>IF(Z$3&lt;=$C$2,存量业务到期结构!AC19+业务净增量_基准情景!Z19,0)</f>
        <v>0</v>
      </c>
      <c r="AA19" s="92">
        <f>IF(AA$3&lt;=$C$2,存量业务到期结构!AD19+业务净增量_基准情景!AA19,0)</f>
        <v>0</v>
      </c>
      <c r="AB19" s="92">
        <f>IF(AB$3&lt;=$C$2,存量业务到期结构!AE19+业务净增量_基准情景!AB19,0)</f>
        <v>0</v>
      </c>
      <c r="AC19" s="92">
        <f>IF(AC$3&lt;=$C$2,存量业务到期结构!AF19+业务净增量_基准情景!AC19,0)</f>
        <v>0</v>
      </c>
      <c r="AD19" s="92">
        <f>IF(AD$3&lt;=$C$2,存量业务到期结构!AG19+业务净增量_基准情景!AD19,0)</f>
        <v>0</v>
      </c>
      <c r="AE19" s="92">
        <f>IF(AE$3&lt;=$C$2,存量业务到期结构!AH19+业务净增量_基准情景!AE19,0)</f>
        <v>0</v>
      </c>
      <c r="AF19" s="92">
        <f>IF(AF$3&lt;=$C$2,存量业务到期结构!AI19+业务净增量_基准情景!AF19,0)</f>
        <v>0</v>
      </c>
      <c r="AG19" s="92">
        <f>IF(AG$3&lt;=$C$2,存量业务到期结构!AJ19+业务净增量_基准情景!AG19,0)</f>
        <v>0</v>
      </c>
      <c r="AH19" s="92">
        <f>IF(AH$3&lt;=$C$2,存量业务到期结构!AK19+业务净增量_基准情景!AH19,0)</f>
        <v>0</v>
      </c>
      <c r="AI19" s="92">
        <f>IF(AI$3&lt;=$C$2,存量业务到期结构!AL19+业务净增量_基准情景!AI19,0)</f>
        <v>0</v>
      </c>
      <c r="AJ19" s="92">
        <f>IF(AJ$3&lt;=$C$2,存量业务到期结构!AM19+业务净增量_基准情景!AJ19,0)</f>
        <v>0</v>
      </c>
      <c r="AK19" s="92">
        <f>IF(AK$3&lt;=$C$2,存量业务到期结构!AN19+业务净增量_基准情景!AK19,0)</f>
        <v>0</v>
      </c>
      <c r="AL19" s="92">
        <f>IF(AL$3&lt;=$C$2,存量业务到期结构!AO19+业务净增量_基准情景!AL19,0)</f>
        <v>0</v>
      </c>
      <c r="AM19" s="92">
        <f>IF(AM$3&lt;=$C$2,存量业务到期结构!AP19+业务净增量_基准情景!AM19,0)</f>
        <v>0</v>
      </c>
      <c r="AN19" s="92">
        <f>IF(AN$3&lt;=$C$2,存量业务到期结构!AQ19+业务净增量_基准情景!AN19,0)</f>
        <v>0</v>
      </c>
      <c r="AO19" s="92">
        <f>IF(AO$3&lt;=$C$2,存量业务到期结构!AR19+业务净增量_基准情景!AO19,0)</f>
        <v>0</v>
      </c>
      <c r="AP19" s="92">
        <f>IF(AP$3&lt;=$C$2,存量业务到期结构!AS19+业务净增量_基准情景!AP19,0)</f>
        <v>0</v>
      </c>
    </row>
    <row r="20" spans="2:42" ht="15">
      <c r="B20" s="15" t="str">
        <f>存量业务到期结构!B20</f>
        <v>存放同业和其他金融机构款项</v>
      </c>
      <c r="C20" s="75"/>
      <c r="D20" s="75"/>
      <c r="E20" s="75"/>
      <c r="F20" s="75"/>
      <c r="G20" s="75"/>
      <c r="H20" s="75"/>
      <c r="I20" s="75"/>
      <c r="J20" s="75"/>
      <c r="K20" s="75"/>
      <c r="L20" s="75"/>
      <c r="M20" s="75"/>
      <c r="N20" s="75"/>
      <c r="O20" s="75"/>
      <c r="P20" s="75"/>
      <c r="Q20" s="75"/>
      <c r="R20" s="75"/>
      <c r="S20" s="75"/>
      <c r="T20" s="75"/>
      <c r="U20" s="75"/>
      <c r="V20" s="75"/>
      <c r="W20" s="75"/>
      <c r="X20" s="75"/>
      <c r="Y20" s="75"/>
      <c r="Z20" s="75"/>
      <c r="AA20" s="75"/>
      <c r="AB20" s="75"/>
      <c r="AC20" s="75"/>
      <c r="AD20" s="75"/>
      <c r="AE20" s="75"/>
      <c r="AF20" s="75"/>
      <c r="AG20" s="75"/>
      <c r="AH20" s="75"/>
      <c r="AI20" s="75"/>
      <c r="AJ20" s="75"/>
      <c r="AK20" s="75"/>
      <c r="AL20" s="75"/>
      <c r="AM20" s="75"/>
      <c r="AN20" s="75"/>
      <c r="AO20" s="75"/>
      <c r="AP20" s="75"/>
    </row>
    <row r="21" spans="2:42" ht="16.5">
      <c r="B21" s="57" t="str">
        <f>存量业务到期结构!B21</f>
        <v>存放同业和其他金融机构款项 定期</v>
      </c>
      <c r="C21" s="92">
        <f>IF(C$3&lt;=$C$2,存量业务到期结构!F21+业务净增量_基准情景!C21,0)</f>
        <v>24.231709550575349</v>
      </c>
      <c r="D21" s="92">
        <f>IF(D$3&lt;=$C$2,存量业务到期结构!G21+业务净增量_基准情景!D21,0)</f>
        <v>5</v>
      </c>
      <c r="E21" s="92">
        <f>IF(E$3&lt;=$C$2,存量业务到期结构!H21+业务净增量_基准情景!E21,0)</f>
        <v>0</v>
      </c>
      <c r="F21" s="92">
        <f>IF(F$3&lt;=$C$2,存量业务到期结构!I21+业务净增量_基准情景!F21,0)</f>
        <v>0</v>
      </c>
      <c r="G21" s="92">
        <f>IF(G$3&lt;=$C$2,存量业务到期结构!J21+业务净增量_基准情景!G21,0)</f>
        <v>0</v>
      </c>
      <c r="H21" s="92">
        <f>IF(H$3&lt;=$C$2,存量业务到期结构!K21+业务净增量_基准情景!H21,0)</f>
        <v>0</v>
      </c>
      <c r="I21" s="92">
        <f>IF(I$3&lt;=$C$2,存量业务到期结构!L21+业务净增量_基准情景!I21,0)</f>
        <v>0</v>
      </c>
      <c r="J21" s="92">
        <f>IF(J$3&lt;=$C$2,存量业务到期结构!M21+业务净增量_基准情景!J21,0)</f>
        <v>0</v>
      </c>
      <c r="K21" s="92">
        <f>IF(K$3&lt;=$C$2,存量业务到期结构!N21+业务净增量_基准情景!K21,0)</f>
        <v>20</v>
      </c>
      <c r="L21" s="92">
        <f>IF(L$3&lt;=$C$2,存量业务到期结构!O21+业务净增量_基准情景!L21,0)</f>
        <v>0</v>
      </c>
      <c r="M21" s="92">
        <f>IF(M$3&lt;=$C$2,存量业务到期结构!P21+业务净增量_基准情景!M21,0)</f>
        <v>0</v>
      </c>
      <c r="N21" s="92">
        <f>IF(N$3&lt;=$C$2,存量业务到期结构!Q21+业务净增量_基准情景!N21,0)</f>
        <v>0</v>
      </c>
      <c r="O21" s="92">
        <f>IF(O$3&lt;=$C$2,存量业务到期结构!R21+业务净增量_基准情景!O21,0)</f>
        <v>0</v>
      </c>
      <c r="P21" s="92">
        <f>IF(P$3&lt;=$C$2,存量业务到期结构!S21+业务净增量_基准情景!P21,0)</f>
        <v>0</v>
      </c>
      <c r="Q21" s="92">
        <f>IF(Q$3&lt;=$C$2,存量业务到期结构!T21+业务净增量_基准情景!Q21,0)</f>
        <v>0</v>
      </c>
      <c r="R21" s="92">
        <f>IF(R$3&lt;=$C$2,存量业务到期结构!U21+业务净增量_基准情景!R21,0)</f>
        <v>0</v>
      </c>
      <c r="S21" s="92">
        <f>IF(S$3&lt;=$C$2,存量业务到期结构!V21+业务净增量_基准情景!S21,0)</f>
        <v>0</v>
      </c>
      <c r="T21" s="92">
        <f>IF(T$3&lt;=$C$2,存量业务到期结构!W21+业务净增量_基准情景!T21,0)</f>
        <v>0</v>
      </c>
      <c r="U21" s="92">
        <f>IF(U$3&lt;=$C$2,存量业务到期结构!X21+业务净增量_基准情景!U21,0)</f>
        <v>0</v>
      </c>
      <c r="V21" s="92">
        <f>IF(V$3&lt;=$C$2,存量业务到期结构!Y21+业务净增量_基准情景!V21,0)</f>
        <v>0</v>
      </c>
      <c r="W21" s="92">
        <f>IF(W$3&lt;=$C$2,存量业务到期结构!Z21+业务净增量_基准情景!W21,0)</f>
        <v>0</v>
      </c>
      <c r="X21" s="92">
        <f>IF(X$3&lt;=$C$2,存量业务到期结构!AA21+业务净增量_基准情景!X21,0)</f>
        <v>0</v>
      </c>
      <c r="Y21" s="92">
        <f>IF(Y$3&lt;=$C$2,存量业务到期结构!AB21+业务净增量_基准情景!Y21,0)</f>
        <v>0</v>
      </c>
      <c r="Z21" s="92">
        <f>IF(Z$3&lt;=$C$2,存量业务到期结构!AC21+业务净增量_基准情景!Z21,0)</f>
        <v>0</v>
      </c>
      <c r="AA21" s="92">
        <f>IF(AA$3&lt;=$C$2,存量业务到期结构!AD21+业务净增量_基准情景!AA21,0)</f>
        <v>0</v>
      </c>
      <c r="AB21" s="92">
        <f>IF(AB$3&lt;=$C$2,存量业务到期结构!AE21+业务净增量_基准情景!AB21,0)</f>
        <v>0</v>
      </c>
      <c r="AC21" s="92">
        <f>IF(AC$3&lt;=$C$2,存量业务到期结构!AF21+业务净增量_基准情景!AC21,0)</f>
        <v>0</v>
      </c>
      <c r="AD21" s="92">
        <f>IF(AD$3&lt;=$C$2,存量业务到期结构!AG21+业务净增量_基准情景!AD21,0)</f>
        <v>0</v>
      </c>
      <c r="AE21" s="92">
        <f>IF(AE$3&lt;=$C$2,存量业务到期结构!AH21+业务净增量_基准情景!AE21,0)</f>
        <v>0</v>
      </c>
      <c r="AF21" s="92">
        <f>IF(AF$3&lt;=$C$2,存量业务到期结构!AI21+业务净增量_基准情景!AF21,0)</f>
        <v>0</v>
      </c>
      <c r="AG21" s="92">
        <f>IF(AG$3&lt;=$C$2,存量业务到期结构!AJ21+业务净增量_基准情景!AG21,0)</f>
        <v>0</v>
      </c>
      <c r="AH21" s="92">
        <f>IF(AH$3&lt;=$C$2,存量业务到期结构!AK21+业务净增量_基准情景!AH21,0)</f>
        <v>0</v>
      </c>
      <c r="AI21" s="92">
        <f>IF(AI$3&lt;=$C$2,存量业务到期结构!AL21+业务净增量_基准情景!AI21,0)</f>
        <v>0</v>
      </c>
      <c r="AJ21" s="92">
        <f>IF(AJ$3&lt;=$C$2,存量业务到期结构!AM21+业务净增量_基准情景!AJ21,0)</f>
        <v>0</v>
      </c>
      <c r="AK21" s="92">
        <f>IF(AK$3&lt;=$C$2,存量业务到期结构!AN21+业务净增量_基准情景!AK21,0)</f>
        <v>0</v>
      </c>
      <c r="AL21" s="92">
        <f>IF(AL$3&lt;=$C$2,存量业务到期结构!AO21+业务净增量_基准情景!AL21,0)</f>
        <v>0</v>
      </c>
      <c r="AM21" s="92">
        <f>IF(AM$3&lt;=$C$2,存量业务到期结构!AP21+业务净增量_基准情景!AM21,0)</f>
        <v>0</v>
      </c>
      <c r="AN21" s="92">
        <f>IF(AN$3&lt;=$C$2,存量业务到期结构!AQ21+业务净增量_基准情景!AN21,0)</f>
        <v>0</v>
      </c>
      <c r="AO21" s="92">
        <f>IF(AO$3&lt;=$C$2,存量业务到期结构!AR21+业务净增量_基准情景!AO21,0)</f>
        <v>0</v>
      </c>
      <c r="AP21" s="92">
        <f>IF(AP$3&lt;=$C$2,存量业务到期结构!AS21+业务净增量_基准情景!AP21,0)</f>
        <v>0</v>
      </c>
    </row>
    <row r="22" spans="2:42" ht="16.5">
      <c r="B22" s="55" t="str">
        <f>存量业务到期结构!B22</f>
        <v>存放同业和其他金融机构款项 活期</v>
      </c>
      <c r="C22" s="92">
        <f>IF(C$3&lt;=$C$2,存量业务到期结构!F22+业务净增量_基准情景!C22,0)</f>
        <v>-21.961747493175423</v>
      </c>
      <c r="D22" s="92">
        <f>IF(D$3&lt;=$C$2,存量业务到期结构!G22+业务净增量_基准情景!D22,0)</f>
        <v>0</v>
      </c>
      <c r="E22" s="92">
        <f>IF(E$3&lt;=$C$2,存量业务到期结构!H22+业务净增量_基准情景!E22,0)</f>
        <v>0</v>
      </c>
      <c r="F22" s="92">
        <f>IF(F$3&lt;=$C$2,存量业务到期结构!I22+业务净增量_基准情景!F22,0)</f>
        <v>0</v>
      </c>
      <c r="G22" s="92">
        <f>IF(G$3&lt;=$C$2,存量业务到期结构!J22+业务净增量_基准情景!G22,0)</f>
        <v>0</v>
      </c>
      <c r="H22" s="92">
        <f>IF(H$3&lt;=$C$2,存量业务到期结构!K22+业务净增量_基准情景!H22,0)</f>
        <v>0</v>
      </c>
      <c r="I22" s="92">
        <f>IF(I$3&lt;=$C$2,存量业务到期结构!L22+业务净增量_基准情景!I22,0)</f>
        <v>0</v>
      </c>
      <c r="J22" s="92">
        <f>IF(J$3&lt;=$C$2,存量业务到期结构!M22+业务净增量_基准情景!J22,0)</f>
        <v>0</v>
      </c>
      <c r="K22" s="92">
        <f>IF(K$3&lt;=$C$2,存量业务到期结构!N22+业务净增量_基准情景!K22,0)</f>
        <v>0</v>
      </c>
      <c r="L22" s="92">
        <f>IF(L$3&lt;=$C$2,存量业务到期结构!O22+业务净增量_基准情景!L22,0)</f>
        <v>0</v>
      </c>
      <c r="M22" s="92">
        <f>IF(M$3&lt;=$C$2,存量业务到期结构!P22+业务净增量_基准情景!M22,0)</f>
        <v>0</v>
      </c>
      <c r="N22" s="92">
        <f>IF(N$3&lt;=$C$2,存量业务到期结构!Q22+业务净增量_基准情景!N22,0)</f>
        <v>0</v>
      </c>
      <c r="O22" s="92">
        <f>IF(O$3&lt;=$C$2,存量业务到期结构!R22+业务净增量_基准情景!O22,0)</f>
        <v>0</v>
      </c>
      <c r="P22" s="92">
        <f>IF(P$3&lt;=$C$2,存量业务到期结构!S22+业务净增量_基准情景!P22,0)</f>
        <v>0</v>
      </c>
      <c r="Q22" s="92">
        <f>IF(Q$3&lt;=$C$2,存量业务到期结构!T22+业务净增量_基准情景!Q22,0)</f>
        <v>0</v>
      </c>
      <c r="R22" s="92">
        <f>IF(R$3&lt;=$C$2,存量业务到期结构!U22+业务净增量_基准情景!R22,0)</f>
        <v>0</v>
      </c>
      <c r="S22" s="92">
        <f>IF(S$3&lt;=$C$2,存量业务到期结构!V22+业务净增量_基准情景!S22,0)</f>
        <v>0</v>
      </c>
      <c r="T22" s="92">
        <f>IF(T$3&lt;=$C$2,存量业务到期结构!W22+业务净增量_基准情景!T22,0)</f>
        <v>0</v>
      </c>
      <c r="U22" s="92">
        <f>IF(U$3&lt;=$C$2,存量业务到期结构!X22+业务净增量_基准情景!U22,0)</f>
        <v>0</v>
      </c>
      <c r="V22" s="92">
        <f>IF(V$3&lt;=$C$2,存量业务到期结构!Y22+业务净增量_基准情景!V22,0)</f>
        <v>0</v>
      </c>
      <c r="W22" s="92">
        <f>IF(W$3&lt;=$C$2,存量业务到期结构!Z22+业务净增量_基准情景!W22,0)</f>
        <v>0</v>
      </c>
      <c r="X22" s="92">
        <f>IF(X$3&lt;=$C$2,存量业务到期结构!AA22+业务净增量_基准情景!X22,0)</f>
        <v>0</v>
      </c>
      <c r="Y22" s="92">
        <f>IF(Y$3&lt;=$C$2,存量业务到期结构!AB22+业务净增量_基准情景!Y22,0)</f>
        <v>0</v>
      </c>
      <c r="Z22" s="92">
        <f>IF(Z$3&lt;=$C$2,存量业务到期结构!AC22+业务净增量_基准情景!Z22,0)</f>
        <v>0</v>
      </c>
      <c r="AA22" s="92">
        <f>IF(AA$3&lt;=$C$2,存量业务到期结构!AD22+业务净增量_基准情景!AA22,0)</f>
        <v>0</v>
      </c>
      <c r="AB22" s="92">
        <f>IF(AB$3&lt;=$C$2,存量业务到期结构!AE22+业务净增量_基准情景!AB22,0)</f>
        <v>0</v>
      </c>
      <c r="AC22" s="92">
        <f>IF(AC$3&lt;=$C$2,存量业务到期结构!AF22+业务净增量_基准情景!AC22,0)</f>
        <v>0</v>
      </c>
      <c r="AD22" s="92">
        <f>IF(AD$3&lt;=$C$2,存量业务到期结构!AG22+业务净增量_基准情景!AD22,0)</f>
        <v>0</v>
      </c>
      <c r="AE22" s="92">
        <f>IF(AE$3&lt;=$C$2,存量业务到期结构!AH22+业务净增量_基准情景!AE22,0)</f>
        <v>0</v>
      </c>
      <c r="AF22" s="92">
        <f>IF(AF$3&lt;=$C$2,存量业务到期结构!AI22+业务净增量_基准情景!AF22,0)</f>
        <v>0</v>
      </c>
      <c r="AG22" s="92">
        <f>IF(AG$3&lt;=$C$2,存量业务到期结构!AJ22+业务净增量_基准情景!AG22,0)</f>
        <v>0</v>
      </c>
      <c r="AH22" s="92">
        <f>IF(AH$3&lt;=$C$2,存量业务到期结构!AK22+业务净增量_基准情景!AH22,0)</f>
        <v>0</v>
      </c>
      <c r="AI22" s="92">
        <f>IF(AI$3&lt;=$C$2,存量业务到期结构!AL22+业务净增量_基准情景!AI22,0)</f>
        <v>0</v>
      </c>
      <c r="AJ22" s="92">
        <f>IF(AJ$3&lt;=$C$2,存量业务到期结构!AM22+业务净增量_基准情景!AJ22,0)</f>
        <v>0</v>
      </c>
      <c r="AK22" s="92">
        <f>IF(AK$3&lt;=$C$2,存量业务到期结构!AN22+业务净增量_基准情景!AK22,0)</f>
        <v>0</v>
      </c>
      <c r="AL22" s="92">
        <f>IF(AL$3&lt;=$C$2,存量业务到期结构!AO22+业务净增量_基准情景!AL22,0)</f>
        <v>0</v>
      </c>
      <c r="AM22" s="92">
        <f>IF(AM$3&lt;=$C$2,存量业务到期结构!AP22+业务净增量_基准情景!AM22,0)</f>
        <v>0</v>
      </c>
      <c r="AN22" s="92">
        <f>IF(AN$3&lt;=$C$2,存量业务到期结构!AQ22+业务净增量_基准情景!AN22,0)</f>
        <v>0</v>
      </c>
      <c r="AO22" s="92">
        <f>IF(AO$3&lt;=$C$2,存量业务到期结构!AR22+业务净增量_基准情景!AO22,0)</f>
        <v>0</v>
      </c>
      <c r="AP22" s="92">
        <f>IF(AP$3&lt;=$C$2,存量业务到期结构!AS22+业务净增量_基准情景!AP22,0)</f>
        <v>0</v>
      </c>
    </row>
    <row r="23" spans="2:42" ht="15">
      <c r="B23" s="140" t="str">
        <f>存量业务到期结构!B23</f>
        <v>拆出资金</v>
      </c>
      <c r="C23" s="92">
        <f>IF(C$3&lt;=$C$2,存量业务到期结构!F23+业务净增量_基准情景!C23,0)</f>
        <v>1282.0982674169002</v>
      </c>
      <c r="D23" s="92">
        <f>IF(D$3&lt;=$C$2,存量业务到期结构!G23+业务净增量_基准情景!D23,0)</f>
        <v>183.5</v>
      </c>
      <c r="E23" s="92">
        <f>IF(E$3&lt;=$C$2,存量业务到期结构!H23+业务净增量_基准情景!E23,0)</f>
        <v>68.5</v>
      </c>
      <c r="F23" s="92">
        <f>IF(F$3&lt;=$C$2,存量业务到期结构!I23+业务净增量_基准情景!F23,0)</f>
        <v>42.745800000000003</v>
      </c>
      <c r="G23" s="92">
        <f>IF(G$3&lt;=$C$2,存量业务到期结构!J23+业务净增量_基准情景!G23,0)</f>
        <v>42.5</v>
      </c>
      <c r="H23" s="92">
        <f>IF(H$3&lt;=$C$2,存量业务到期结构!K23+业务净增量_基准情景!H23,0)</f>
        <v>53</v>
      </c>
      <c r="I23" s="92">
        <f>IF(I$3&lt;=$C$2,存量业务到期结构!L23+业务净增量_基准情景!I23,0)</f>
        <v>56.245800000000003</v>
      </c>
      <c r="J23" s="92">
        <f>IF(J$3&lt;=$C$2,存量业务到期结构!M23+业务净增量_基准情景!J23,0)</f>
        <v>117.9162</v>
      </c>
      <c r="K23" s="92">
        <f>IF(K$3&lt;=$C$2,存量业务到期结构!N23+业务净增量_基准情景!K23,0)</f>
        <v>6</v>
      </c>
      <c r="L23" s="92">
        <f>IF(L$3&lt;=$C$2,存量业务到期结构!O23+业务净增量_基准情景!L23,0)</f>
        <v>7.2587245400000002</v>
      </c>
      <c r="M23" s="92">
        <f>IF(M$3&lt;=$C$2,存量业务到期结构!P23+业务净增量_基准情景!M23,0)</f>
        <v>54.07</v>
      </c>
      <c r="N23" s="92">
        <f>IF(N$3&lt;=$C$2,存量业务到期结构!Q23+业务净增量_基准情景!N23,0)</f>
        <v>7.9</v>
      </c>
      <c r="O23" s="92">
        <f>IF(O$3&lt;=$C$2,存量业务到期结构!R23+业务净增量_基准情景!O23,0)</f>
        <v>0</v>
      </c>
      <c r="P23" s="92">
        <f>IF(P$3&lt;=$C$2,存量业务到期结构!S23+业务净增量_基准情景!P23,0)</f>
        <v>0</v>
      </c>
      <c r="Q23" s="92">
        <f>IF(Q$3&lt;=$C$2,存量业务到期结构!T23+业务净增量_基准情景!Q23,0)</f>
        <v>0</v>
      </c>
      <c r="R23" s="92">
        <f>IF(R$3&lt;=$C$2,存量业务到期结构!U23+业务净增量_基准情景!R23,0)</f>
        <v>0</v>
      </c>
      <c r="S23" s="92">
        <f>IF(S$3&lt;=$C$2,存量业务到期结构!V23+业务净增量_基准情景!S23,0)</f>
        <v>0</v>
      </c>
      <c r="T23" s="92">
        <f>IF(T$3&lt;=$C$2,存量业务到期结构!W23+业务净增量_基准情景!T23,0)</f>
        <v>0</v>
      </c>
      <c r="U23" s="92">
        <f>IF(U$3&lt;=$C$2,存量业务到期结构!X23+业务净增量_基准情景!U23,0)</f>
        <v>0</v>
      </c>
      <c r="V23" s="92">
        <f>IF(V$3&lt;=$C$2,存量业务到期结构!Y23+业务净增量_基准情景!V23,0)</f>
        <v>0</v>
      </c>
      <c r="W23" s="92">
        <f>IF(W$3&lt;=$C$2,存量业务到期结构!Z23+业务净增量_基准情景!W23,0)</f>
        <v>0</v>
      </c>
      <c r="X23" s="92">
        <f>IF(X$3&lt;=$C$2,存量业务到期结构!AA23+业务净增量_基准情景!X23,0)</f>
        <v>0</v>
      </c>
      <c r="Y23" s="92">
        <f>IF(Y$3&lt;=$C$2,存量业务到期结构!AB23+业务净增量_基准情景!Y23,0)</f>
        <v>0</v>
      </c>
      <c r="Z23" s="92">
        <f>IF(Z$3&lt;=$C$2,存量业务到期结构!AC23+业务净增量_基准情景!Z23,0)</f>
        <v>0</v>
      </c>
      <c r="AA23" s="92">
        <f>IF(AA$3&lt;=$C$2,存量业务到期结构!AD23+业务净增量_基准情景!AA23,0)</f>
        <v>0</v>
      </c>
      <c r="AB23" s="92">
        <f>IF(AB$3&lt;=$C$2,存量业务到期结构!AE23+业务净增量_基准情景!AB23,0)</f>
        <v>0</v>
      </c>
      <c r="AC23" s="92">
        <f>IF(AC$3&lt;=$C$2,存量业务到期结构!AF23+业务净增量_基准情景!AC23,0)</f>
        <v>0</v>
      </c>
      <c r="AD23" s="92">
        <f>IF(AD$3&lt;=$C$2,存量业务到期结构!AG23+业务净增量_基准情景!AD23,0)</f>
        <v>0</v>
      </c>
      <c r="AE23" s="92">
        <f>IF(AE$3&lt;=$C$2,存量业务到期结构!AH23+业务净增量_基准情景!AE23,0)</f>
        <v>0</v>
      </c>
      <c r="AF23" s="92">
        <f>IF(AF$3&lt;=$C$2,存量业务到期结构!AI23+业务净增量_基准情景!AF23,0)</f>
        <v>0</v>
      </c>
      <c r="AG23" s="92">
        <f>IF(AG$3&lt;=$C$2,存量业务到期结构!AJ23+业务净增量_基准情景!AG23,0)</f>
        <v>0</v>
      </c>
      <c r="AH23" s="92">
        <f>IF(AH$3&lt;=$C$2,存量业务到期结构!AK23+业务净增量_基准情景!AH23,0)</f>
        <v>0</v>
      </c>
      <c r="AI23" s="92">
        <f>IF(AI$3&lt;=$C$2,存量业务到期结构!AL23+业务净增量_基准情景!AI23,0)</f>
        <v>0</v>
      </c>
      <c r="AJ23" s="92">
        <f>IF(AJ$3&lt;=$C$2,存量业务到期结构!AM23+业务净增量_基准情景!AJ23,0)</f>
        <v>0</v>
      </c>
      <c r="AK23" s="92">
        <f>IF(AK$3&lt;=$C$2,存量业务到期结构!AN23+业务净增量_基准情景!AK23,0)</f>
        <v>0</v>
      </c>
      <c r="AL23" s="92">
        <f>IF(AL$3&lt;=$C$2,存量业务到期结构!AO23+业务净增量_基准情景!AL23,0)</f>
        <v>0</v>
      </c>
      <c r="AM23" s="92">
        <f>IF(AM$3&lt;=$C$2,存量业务到期结构!AP23+业务净增量_基准情景!AM23,0)</f>
        <v>0</v>
      </c>
      <c r="AN23" s="92">
        <f>IF(AN$3&lt;=$C$2,存量业务到期结构!AQ23+业务净增量_基准情景!AN23,0)</f>
        <v>0</v>
      </c>
      <c r="AO23" s="92">
        <f>IF(AO$3&lt;=$C$2,存量业务到期结构!AR23+业务净增量_基准情景!AO23,0)</f>
        <v>0</v>
      </c>
      <c r="AP23" s="92">
        <f>IF(AP$3&lt;=$C$2,存量业务到期结构!AS23+业务净增量_基准情景!AP23,0)</f>
        <v>0</v>
      </c>
    </row>
    <row r="24" spans="2:42" ht="15">
      <c r="B24" s="15" t="str">
        <f>存量业务到期结构!B24</f>
        <v>买入返售金融资产</v>
      </c>
      <c r="C24" s="75"/>
      <c r="D24" s="75"/>
      <c r="E24" s="75"/>
      <c r="F24" s="75"/>
      <c r="G24" s="75"/>
      <c r="H24" s="75"/>
      <c r="I24" s="75"/>
      <c r="J24" s="75"/>
      <c r="K24" s="75"/>
      <c r="L24" s="75"/>
      <c r="M24" s="75"/>
      <c r="N24" s="75"/>
      <c r="O24" s="75"/>
      <c r="P24" s="75"/>
      <c r="Q24" s="75"/>
      <c r="R24" s="75"/>
      <c r="S24" s="75"/>
      <c r="T24" s="75"/>
      <c r="U24" s="75"/>
      <c r="V24" s="75"/>
      <c r="W24" s="75"/>
      <c r="X24" s="75"/>
      <c r="Y24" s="75"/>
      <c r="Z24" s="75"/>
      <c r="AA24" s="75"/>
      <c r="AB24" s="75"/>
      <c r="AC24" s="75"/>
      <c r="AD24" s="75"/>
      <c r="AE24" s="75"/>
      <c r="AF24" s="75"/>
      <c r="AG24" s="75"/>
      <c r="AH24" s="75"/>
      <c r="AI24" s="75"/>
      <c r="AJ24" s="75"/>
      <c r="AK24" s="75"/>
      <c r="AL24" s="75"/>
      <c r="AM24" s="75"/>
      <c r="AN24" s="75"/>
      <c r="AO24" s="75"/>
      <c r="AP24" s="75"/>
    </row>
    <row r="25" spans="2:42" ht="16.5">
      <c r="B25" s="54" t="str">
        <f>存量业务到期结构!B25</f>
        <v>买入返售债券</v>
      </c>
      <c r="C25" s="92">
        <f>IF(C$3&lt;=$C$2,存量业务到期结构!F25+业务净增量_基准情景!C25,0)</f>
        <v>2464.6130930332997</v>
      </c>
      <c r="D25" s="92">
        <f>IF(D$3&lt;=$C$2,存量业务到期结构!G25+业务净增量_基准情景!D25,0)</f>
        <v>-248.36661000000001</v>
      </c>
      <c r="E25" s="92">
        <f>IF(E$3&lt;=$C$2,存量业务到期结构!H25+业务净增量_基准情景!E25,0)</f>
        <v>0</v>
      </c>
      <c r="F25" s="92">
        <f>IF(F$3&lt;=$C$2,存量业务到期结构!I25+业务净增量_基准情景!F25,0)</f>
        <v>-100</v>
      </c>
      <c r="G25" s="92">
        <f>IF(G$3&lt;=$C$2,存量业务到期结构!J25+业务净增量_基准情景!G25,0)</f>
        <v>0</v>
      </c>
      <c r="H25" s="92">
        <f>IF(H$3&lt;=$C$2,存量业务到期结构!K25+业务净增量_基准情景!H25,0)</f>
        <v>0</v>
      </c>
      <c r="I25" s="92">
        <f>IF(I$3&lt;=$C$2,存量业务到期结构!L25+业务净增量_基准情景!I25,0)</f>
        <v>-100</v>
      </c>
      <c r="J25" s="92">
        <f>IF(J$3&lt;=$C$2,存量业务到期结构!M25+业务净增量_基准情景!J25,0)</f>
        <v>-200</v>
      </c>
      <c r="K25" s="92">
        <f>IF(K$3&lt;=$C$2,存量业务到期结构!N25+业务净增量_基准情景!K25,0)</f>
        <v>0</v>
      </c>
      <c r="L25" s="92">
        <f>IF(L$3&lt;=$C$2,存量业务到期结构!O25+业务净增量_基准情景!L25,0)</f>
        <v>-200</v>
      </c>
      <c r="M25" s="92">
        <f>IF(M$3&lt;=$C$2,存量业务到期结构!P25+业务净增量_基准情景!M25,0)</f>
        <v>0</v>
      </c>
      <c r="N25" s="92">
        <f>IF(N$3&lt;=$C$2,存量业务到期结构!Q25+业务净增量_基准情景!N25,0)</f>
        <v>0</v>
      </c>
      <c r="O25" s="92">
        <f>IF(O$3&lt;=$C$2,存量业务到期结构!R25+业务净增量_基准情景!O25,0)</f>
        <v>-300</v>
      </c>
      <c r="P25" s="92">
        <f>IF(P$3&lt;=$C$2,存量业务到期结构!S25+业务净增量_基准情景!P25,0)</f>
        <v>0</v>
      </c>
      <c r="Q25" s="92">
        <f>IF(Q$3&lt;=$C$2,存量业务到期结构!T25+业务净增量_基准情景!Q25,0)</f>
        <v>0</v>
      </c>
      <c r="R25" s="92">
        <f>IF(R$3&lt;=$C$2,存量业务到期结构!U25+业务净增量_基准情景!R25,0)</f>
        <v>0</v>
      </c>
      <c r="S25" s="92">
        <f>IF(S$3&lt;=$C$2,存量业务到期结构!V25+业务净增量_基准情景!S25,0)</f>
        <v>0</v>
      </c>
      <c r="T25" s="92">
        <f>IF(T$3&lt;=$C$2,存量业务到期结构!W25+业务净增量_基准情景!T25,0)</f>
        <v>0</v>
      </c>
      <c r="U25" s="92">
        <f>IF(U$3&lt;=$C$2,存量业务到期结构!X25+业务净增量_基准情景!U25,0)</f>
        <v>0</v>
      </c>
      <c r="V25" s="92">
        <f>IF(V$3&lt;=$C$2,存量业务到期结构!Y25+业务净增量_基准情景!V25,0)</f>
        <v>0</v>
      </c>
      <c r="W25" s="92">
        <f>IF(W$3&lt;=$C$2,存量业务到期结构!Z25+业务净增量_基准情景!W25,0)</f>
        <v>0</v>
      </c>
      <c r="X25" s="92">
        <f>IF(X$3&lt;=$C$2,存量业务到期结构!AA25+业务净增量_基准情景!X25,0)</f>
        <v>0</v>
      </c>
      <c r="Y25" s="92">
        <f>IF(Y$3&lt;=$C$2,存量业务到期结构!AB25+业务净增量_基准情景!Y25,0)</f>
        <v>0</v>
      </c>
      <c r="Z25" s="92">
        <f>IF(Z$3&lt;=$C$2,存量业务到期结构!AC25+业务净增量_基准情景!Z25,0)</f>
        <v>0</v>
      </c>
      <c r="AA25" s="92">
        <f>IF(AA$3&lt;=$C$2,存量业务到期结构!AD25+业务净增量_基准情景!AA25,0)</f>
        <v>0</v>
      </c>
      <c r="AB25" s="92">
        <f>IF(AB$3&lt;=$C$2,存量业务到期结构!AE25+业务净增量_基准情景!AB25,0)</f>
        <v>0</v>
      </c>
      <c r="AC25" s="92">
        <f>IF(AC$3&lt;=$C$2,存量业务到期结构!AF25+业务净增量_基准情景!AC25,0)</f>
        <v>0</v>
      </c>
      <c r="AD25" s="92">
        <f>IF(AD$3&lt;=$C$2,存量业务到期结构!AG25+业务净增量_基准情景!AD25,0)</f>
        <v>0</v>
      </c>
      <c r="AE25" s="92">
        <f>IF(AE$3&lt;=$C$2,存量业务到期结构!AH25+业务净增量_基准情景!AE25,0)</f>
        <v>0</v>
      </c>
      <c r="AF25" s="92">
        <f>IF(AF$3&lt;=$C$2,存量业务到期结构!AI25+业务净增量_基准情景!AF25,0)</f>
        <v>0</v>
      </c>
      <c r="AG25" s="92">
        <f>IF(AG$3&lt;=$C$2,存量业务到期结构!AJ25+业务净增量_基准情景!AG25,0)</f>
        <v>0</v>
      </c>
      <c r="AH25" s="92">
        <f>IF(AH$3&lt;=$C$2,存量业务到期结构!AK25+业务净增量_基准情景!AH25,0)</f>
        <v>0</v>
      </c>
      <c r="AI25" s="92">
        <f>IF(AI$3&lt;=$C$2,存量业务到期结构!AL25+业务净增量_基准情景!AI25,0)</f>
        <v>0</v>
      </c>
      <c r="AJ25" s="92">
        <f>IF(AJ$3&lt;=$C$2,存量业务到期结构!AM25+业务净增量_基准情景!AJ25,0)</f>
        <v>0</v>
      </c>
      <c r="AK25" s="92">
        <f>IF(AK$3&lt;=$C$2,存量业务到期结构!AN25+业务净增量_基准情景!AK25,0)</f>
        <v>0</v>
      </c>
      <c r="AL25" s="92">
        <f>IF(AL$3&lt;=$C$2,存量业务到期结构!AO25+业务净增量_基准情景!AL25,0)</f>
        <v>0</v>
      </c>
      <c r="AM25" s="92">
        <f>IF(AM$3&lt;=$C$2,存量业务到期结构!AP25+业务净增量_基准情景!AM25,0)</f>
        <v>0</v>
      </c>
      <c r="AN25" s="92">
        <f>IF(AN$3&lt;=$C$2,存量业务到期结构!AQ25+业务净增量_基准情景!AN25,0)</f>
        <v>0</v>
      </c>
      <c r="AO25" s="92">
        <f>IF(AO$3&lt;=$C$2,存量业务到期结构!AR25+业务净增量_基准情景!AO25,0)</f>
        <v>0</v>
      </c>
      <c r="AP25" s="92">
        <f>IF(AP$3&lt;=$C$2,存量业务到期结构!AS25+业务净增量_基准情景!AP25,0)</f>
        <v>0</v>
      </c>
    </row>
    <row r="26" spans="2:42" ht="16.5">
      <c r="B26" s="54" t="str">
        <f>存量业务到期结构!B26</f>
        <v>买入返售贷款</v>
      </c>
      <c r="C26" s="92">
        <f>IF(C$3&lt;=$C$2,存量业务到期结构!F26+业务净增量_基准情景!C26,0)</f>
        <v>0</v>
      </c>
      <c r="D26" s="92">
        <f>IF(D$3&lt;=$C$2,存量业务到期结构!G26+业务净增量_基准情景!D26,0)</f>
        <v>0</v>
      </c>
      <c r="E26" s="92">
        <f>IF(E$3&lt;=$C$2,存量业务到期结构!H26+业务净增量_基准情景!E26,0)</f>
        <v>0</v>
      </c>
      <c r="F26" s="92">
        <f>IF(F$3&lt;=$C$2,存量业务到期结构!I26+业务净增量_基准情景!F26,0)</f>
        <v>0</v>
      </c>
      <c r="G26" s="92">
        <f>IF(G$3&lt;=$C$2,存量业务到期结构!J26+业务净增量_基准情景!G26,0)</f>
        <v>0</v>
      </c>
      <c r="H26" s="92">
        <f>IF(H$3&lt;=$C$2,存量业务到期结构!K26+业务净增量_基准情景!H26,0)</f>
        <v>0</v>
      </c>
      <c r="I26" s="92">
        <f>IF(I$3&lt;=$C$2,存量业务到期结构!L26+业务净增量_基准情景!I26,0)</f>
        <v>0</v>
      </c>
      <c r="J26" s="92">
        <f>IF(J$3&lt;=$C$2,存量业务到期结构!M26+业务净增量_基准情景!J26,0)</f>
        <v>0</v>
      </c>
      <c r="K26" s="92">
        <f>IF(K$3&lt;=$C$2,存量业务到期结构!N26+业务净增量_基准情景!K26,0)</f>
        <v>0</v>
      </c>
      <c r="L26" s="92">
        <f>IF(L$3&lt;=$C$2,存量业务到期结构!O26+业务净增量_基准情景!L26,0)</f>
        <v>0</v>
      </c>
      <c r="M26" s="92">
        <f>IF(M$3&lt;=$C$2,存量业务到期结构!P26+业务净增量_基准情景!M26,0)</f>
        <v>0</v>
      </c>
      <c r="N26" s="92">
        <f>IF(N$3&lt;=$C$2,存量业务到期结构!Q26+业务净增量_基准情景!N26,0)</f>
        <v>0</v>
      </c>
      <c r="O26" s="92">
        <f>IF(O$3&lt;=$C$2,存量业务到期结构!R26+业务净增量_基准情景!O26,0)</f>
        <v>0</v>
      </c>
      <c r="P26" s="92">
        <f>IF(P$3&lt;=$C$2,存量业务到期结构!S26+业务净增量_基准情景!P26,0)</f>
        <v>0</v>
      </c>
      <c r="Q26" s="92">
        <f>IF(Q$3&lt;=$C$2,存量业务到期结构!T26+业务净增量_基准情景!Q26,0)</f>
        <v>0</v>
      </c>
      <c r="R26" s="92">
        <f>IF(R$3&lt;=$C$2,存量业务到期结构!U26+业务净增量_基准情景!R26,0)</f>
        <v>0</v>
      </c>
      <c r="S26" s="92">
        <f>IF(S$3&lt;=$C$2,存量业务到期结构!V26+业务净增量_基准情景!S26,0)</f>
        <v>0</v>
      </c>
      <c r="T26" s="92">
        <f>IF(T$3&lt;=$C$2,存量业务到期结构!W26+业务净增量_基准情景!T26,0)</f>
        <v>0</v>
      </c>
      <c r="U26" s="92">
        <f>IF(U$3&lt;=$C$2,存量业务到期结构!X26+业务净增量_基准情景!U26,0)</f>
        <v>0</v>
      </c>
      <c r="V26" s="92">
        <f>IF(V$3&lt;=$C$2,存量业务到期结构!Y26+业务净增量_基准情景!V26,0)</f>
        <v>0</v>
      </c>
      <c r="W26" s="92">
        <f>IF(W$3&lt;=$C$2,存量业务到期结构!Z26+业务净增量_基准情景!W26,0)</f>
        <v>0</v>
      </c>
      <c r="X26" s="92">
        <f>IF(X$3&lt;=$C$2,存量业务到期结构!AA26+业务净增量_基准情景!X26,0)</f>
        <v>0</v>
      </c>
      <c r="Y26" s="92">
        <f>IF(Y$3&lt;=$C$2,存量业务到期结构!AB26+业务净增量_基准情景!Y26,0)</f>
        <v>0</v>
      </c>
      <c r="Z26" s="92">
        <f>IF(Z$3&lt;=$C$2,存量业务到期结构!AC26+业务净增量_基准情景!Z26,0)</f>
        <v>0</v>
      </c>
      <c r="AA26" s="92">
        <f>IF(AA$3&lt;=$C$2,存量业务到期结构!AD26+业务净增量_基准情景!AA26,0)</f>
        <v>0</v>
      </c>
      <c r="AB26" s="92">
        <f>IF(AB$3&lt;=$C$2,存量业务到期结构!AE26+业务净增量_基准情景!AB26,0)</f>
        <v>0</v>
      </c>
      <c r="AC26" s="92">
        <f>IF(AC$3&lt;=$C$2,存量业务到期结构!AF26+业务净增量_基准情景!AC26,0)</f>
        <v>0</v>
      </c>
      <c r="AD26" s="92">
        <f>IF(AD$3&lt;=$C$2,存量业务到期结构!AG26+业务净增量_基准情景!AD26,0)</f>
        <v>0</v>
      </c>
      <c r="AE26" s="92">
        <f>IF(AE$3&lt;=$C$2,存量业务到期结构!AH26+业务净增量_基准情景!AE26,0)</f>
        <v>0</v>
      </c>
      <c r="AF26" s="92">
        <f>IF(AF$3&lt;=$C$2,存量业务到期结构!AI26+业务净增量_基准情景!AF26,0)</f>
        <v>0</v>
      </c>
      <c r="AG26" s="92">
        <f>IF(AG$3&lt;=$C$2,存量业务到期结构!AJ26+业务净增量_基准情景!AG26,0)</f>
        <v>0</v>
      </c>
      <c r="AH26" s="92">
        <f>IF(AH$3&lt;=$C$2,存量业务到期结构!AK26+业务净增量_基准情景!AH26,0)</f>
        <v>0</v>
      </c>
      <c r="AI26" s="92">
        <f>IF(AI$3&lt;=$C$2,存量业务到期结构!AL26+业务净增量_基准情景!AI26,0)</f>
        <v>0</v>
      </c>
      <c r="AJ26" s="92">
        <f>IF(AJ$3&lt;=$C$2,存量业务到期结构!AM26+业务净增量_基准情景!AJ26,0)</f>
        <v>0</v>
      </c>
      <c r="AK26" s="92">
        <f>IF(AK$3&lt;=$C$2,存量业务到期结构!AN26+业务净增量_基准情景!AK26,0)</f>
        <v>0</v>
      </c>
      <c r="AL26" s="92">
        <f>IF(AL$3&lt;=$C$2,存量业务到期结构!AO26+业务净增量_基准情景!AL26,0)</f>
        <v>0</v>
      </c>
      <c r="AM26" s="92">
        <f>IF(AM$3&lt;=$C$2,存量业务到期结构!AP26+业务净增量_基准情景!AM26,0)</f>
        <v>0</v>
      </c>
      <c r="AN26" s="92">
        <f>IF(AN$3&lt;=$C$2,存量业务到期结构!AQ26+业务净增量_基准情景!AN26,0)</f>
        <v>0</v>
      </c>
      <c r="AO26" s="92">
        <f>IF(AO$3&lt;=$C$2,存量业务到期结构!AR26+业务净增量_基准情景!AO26,0)</f>
        <v>0</v>
      </c>
      <c r="AP26" s="92">
        <f>IF(AP$3&lt;=$C$2,存量业务到期结构!AS26+业务净增量_基准情景!AP26,0)</f>
        <v>0</v>
      </c>
    </row>
    <row r="27" spans="2:42" ht="16.5">
      <c r="B27" s="54" t="str">
        <f>存量业务到期结构!B27</f>
        <v>买入返售票据</v>
      </c>
      <c r="C27" s="92">
        <f>IF(C$3&lt;=$C$2,存量业务到期结构!F27+业务净增量_基准情景!C27,0)</f>
        <v>47.922677155599999</v>
      </c>
      <c r="D27" s="92">
        <f>IF(D$3&lt;=$C$2,存量业务到期结构!G27+业务净增量_基准情景!D27,0)</f>
        <v>56.130025000000003</v>
      </c>
      <c r="E27" s="92">
        <f>IF(E$3&lt;=$C$2,存量业务到期结构!H27+业务净增量_基准情景!E27,0)</f>
        <v>0</v>
      </c>
      <c r="F27" s="92">
        <f>IF(F$3&lt;=$C$2,存量业务到期结构!I27+业务净增量_基准情景!F27,0)</f>
        <v>0</v>
      </c>
      <c r="G27" s="92">
        <f>IF(G$3&lt;=$C$2,存量业务到期结构!J27+业务净增量_基准情景!G27,0)</f>
        <v>0</v>
      </c>
      <c r="H27" s="92">
        <f>IF(H$3&lt;=$C$2,存量业务到期结构!K27+业务净增量_基准情景!H27,0)</f>
        <v>0</v>
      </c>
      <c r="I27" s="92">
        <f>IF(I$3&lt;=$C$2,存量业务到期结构!L27+业务净增量_基准情景!I27,0)</f>
        <v>0</v>
      </c>
      <c r="J27" s="92">
        <f>IF(J$3&lt;=$C$2,存量业务到期结构!M27+业务净增量_基准情景!J27,0)</f>
        <v>0</v>
      </c>
      <c r="K27" s="92">
        <f>IF(K$3&lt;=$C$2,存量业务到期结构!N27+业务净增量_基准情景!K27,0)</f>
        <v>0</v>
      </c>
      <c r="L27" s="92">
        <f>IF(L$3&lt;=$C$2,存量业务到期结构!O27+业务净增量_基准情景!L27,0)</f>
        <v>0</v>
      </c>
      <c r="M27" s="92">
        <f>IF(M$3&lt;=$C$2,存量业务到期结构!P27+业务净增量_基准情景!M27,0)</f>
        <v>0</v>
      </c>
      <c r="N27" s="92">
        <f>IF(N$3&lt;=$C$2,存量业务到期结构!Q27+业务净增量_基准情景!N27,0)</f>
        <v>0</v>
      </c>
      <c r="O27" s="92">
        <f>IF(O$3&lt;=$C$2,存量业务到期结构!R27+业务净增量_基准情景!O27,0)</f>
        <v>0</v>
      </c>
      <c r="P27" s="92">
        <f>IF(P$3&lt;=$C$2,存量业务到期结构!S27+业务净增量_基准情景!P27,0)</f>
        <v>0</v>
      </c>
      <c r="Q27" s="92">
        <f>IF(Q$3&lt;=$C$2,存量业务到期结构!T27+业务净增量_基准情景!Q27,0)</f>
        <v>0</v>
      </c>
      <c r="R27" s="92">
        <f>IF(R$3&lt;=$C$2,存量业务到期结构!U27+业务净增量_基准情景!R27,0)</f>
        <v>0</v>
      </c>
      <c r="S27" s="92">
        <f>IF(S$3&lt;=$C$2,存量业务到期结构!V27+业务净增量_基准情景!S27,0)</f>
        <v>0</v>
      </c>
      <c r="T27" s="92">
        <f>IF(T$3&lt;=$C$2,存量业务到期结构!W27+业务净增量_基准情景!T27,0)</f>
        <v>0</v>
      </c>
      <c r="U27" s="92">
        <f>IF(U$3&lt;=$C$2,存量业务到期结构!X27+业务净增量_基准情景!U27,0)</f>
        <v>0</v>
      </c>
      <c r="V27" s="92">
        <f>IF(V$3&lt;=$C$2,存量业务到期结构!Y27+业务净增量_基准情景!V27,0)</f>
        <v>0</v>
      </c>
      <c r="W27" s="92">
        <f>IF(W$3&lt;=$C$2,存量业务到期结构!Z27+业务净增量_基准情景!W27,0)</f>
        <v>0</v>
      </c>
      <c r="X27" s="92">
        <f>IF(X$3&lt;=$C$2,存量业务到期结构!AA27+业务净增量_基准情景!X27,0)</f>
        <v>0</v>
      </c>
      <c r="Y27" s="92">
        <f>IF(Y$3&lt;=$C$2,存量业务到期结构!AB27+业务净增量_基准情景!Y27,0)</f>
        <v>0</v>
      </c>
      <c r="Z27" s="92">
        <f>IF(Z$3&lt;=$C$2,存量业务到期结构!AC27+业务净增量_基准情景!Z27,0)</f>
        <v>0</v>
      </c>
      <c r="AA27" s="92">
        <f>IF(AA$3&lt;=$C$2,存量业务到期结构!AD27+业务净增量_基准情景!AA27,0)</f>
        <v>0</v>
      </c>
      <c r="AB27" s="92">
        <f>IF(AB$3&lt;=$C$2,存量业务到期结构!AE27+业务净增量_基准情景!AB27,0)</f>
        <v>0</v>
      </c>
      <c r="AC27" s="92">
        <f>IF(AC$3&lt;=$C$2,存量业务到期结构!AF27+业务净增量_基准情景!AC27,0)</f>
        <v>0</v>
      </c>
      <c r="AD27" s="92">
        <f>IF(AD$3&lt;=$C$2,存量业务到期结构!AG27+业务净增量_基准情景!AD27,0)</f>
        <v>0</v>
      </c>
      <c r="AE27" s="92">
        <f>IF(AE$3&lt;=$C$2,存量业务到期结构!AH27+业务净增量_基准情景!AE27,0)</f>
        <v>0</v>
      </c>
      <c r="AF27" s="92">
        <f>IF(AF$3&lt;=$C$2,存量业务到期结构!AI27+业务净增量_基准情景!AF27,0)</f>
        <v>0</v>
      </c>
      <c r="AG27" s="92">
        <f>IF(AG$3&lt;=$C$2,存量业务到期结构!AJ27+业务净增量_基准情景!AG27,0)</f>
        <v>0</v>
      </c>
      <c r="AH27" s="92">
        <f>IF(AH$3&lt;=$C$2,存量业务到期结构!AK27+业务净增量_基准情景!AH27,0)</f>
        <v>0</v>
      </c>
      <c r="AI27" s="92">
        <f>IF(AI$3&lt;=$C$2,存量业务到期结构!AL27+业务净增量_基准情景!AI27,0)</f>
        <v>0</v>
      </c>
      <c r="AJ27" s="92">
        <f>IF(AJ$3&lt;=$C$2,存量业务到期结构!AM27+业务净增量_基准情景!AJ27,0)</f>
        <v>0</v>
      </c>
      <c r="AK27" s="92">
        <f>IF(AK$3&lt;=$C$2,存量业务到期结构!AN27+业务净增量_基准情景!AK27,0)</f>
        <v>0</v>
      </c>
      <c r="AL27" s="92">
        <f>IF(AL$3&lt;=$C$2,存量业务到期结构!AO27+业务净增量_基准情景!AL27,0)</f>
        <v>0</v>
      </c>
      <c r="AM27" s="92">
        <f>IF(AM$3&lt;=$C$2,存量业务到期结构!AP27+业务净增量_基准情景!AM27,0)</f>
        <v>0</v>
      </c>
      <c r="AN27" s="92">
        <f>IF(AN$3&lt;=$C$2,存量业务到期结构!AQ27+业务净增量_基准情景!AN27,0)</f>
        <v>0</v>
      </c>
      <c r="AO27" s="92">
        <f>IF(AO$3&lt;=$C$2,存量业务到期结构!AR27+业务净增量_基准情景!AO27,0)</f>
        <v>0</v>
      </c>
      <c r="AP27" s="92">
        <f>IF(AP$3&lt;=$C$2,存量业务到期结构!AS27+业务净增量_基准情景!AP27,0)</f>
        <v>0</v>
      </c>
    </row>
    <row r="28" spans="2:42" ht="16.5">
      <c r="B28" s="54" t="str">
        <f>存量业务到期结构!B28</f>
        <v>买入返售其他</v>
      </c>
      <c r="C28" s="92">
        <f>IF(C$3&lt;=$C$2,存量业务到期结构!F28+业务净增量_基准情景!C28,0)</f>
        <v>2</v>
      </c>
      <c r="D28" s="92">
        <f>IF(D$3&lt;=$C$2,存量业务到期结构!G28+业务净增量_基准情景!D28,0)</f>
        <v>0</v>
      </c>
      <c r="E28" s="92">
        <f>IF(E$3&lt;=$C$2,存量业务到期结构!H28+业务净增量_基准情景!E28,0)</f>
        <v>0</v>
      </c>
      <c r="F28" s="92">
        <f>IF(F$3&lt;=$C$2,存量业务到期结构!I28+业务净增量_基准情景!F28,0)</f>
        <v>0</v>
      </c>
      <c r="G28" s="92">
        <f>IF(G$3&lt;=$C$2,存量业务到期结构!J28+业务净增量_基准情景!G28,0)</f>
        <v>0</v>
      </c>
      <c r="H28" s="92">
        <f>IF(H$3&lt;=$C$2,存量业务到期结构!K28+业务净增量_基准情景!H28,0)</f>
        <v>0</v>
      </c>
      <c r="I28" s="92">
        <f>IF(I$3&lt;=$C$2,存量业务到期结构!L28+业务净增量_基准情景!I28,0)</f>
        <v>0</v>
      </c>
      <c r="J28" s="92">
        <f>IF(J$3&lt;=$C$2,存量业务到期结构!M28+业务净增量_基准情景!J28,0)</f>
        <v>0</v>
      </c>
      <c r="K28" s="92">
        <f>IF(K$3&lt;=$C$2,存量业务到期结构!N28+业务净增量_基准情景!K28,0)</f>
        <v>0</v>
      </c>
      <c r="L28" s="92">
        <f>IF(L$3&lt;=$C$2,存量业务到期结构!O28+业务净增量_基准情景!L28,0)</f>
        <v>0</v>
      </c>
      <c r="M28" s="92">
        <f>IF(M$3&lt;=$C$2,存量业务到期结构!P28+业务净增量_基准情景!M28,0)</f>
        <v>0</v>
      </c>
      <c r="N28" s="92">
        <f>IF(N$3&lt;=$C$2,存量业务到期结构!Q28+业务净增量_基准情景!N28,0)</f>
        <v>0</v>
      </c>
      <c r="O28" s="92">
        <f>IF(O$3&lt;=$C$2,存量业务到期结构!R28+业务净增量_基准情景!O28,0)</f>
        <v>0</v>
      </c>
      <c r="P28" s="92">
        <f>IF(P$3&lt;=$C$2,存量业务到期结构!S28+业务净增量_基准情景!P28,0)</f>
        <v>0</v>
      </c>
      <c r="Q28" s="92">
        <f>IF(Q$3&lt;=$C$2,存量业务到期结构!T28+业务净增量_基准情景!Q28,0)</f>
        <v>0</v>
      </c>
      <c r="R28" s="92">
        <f>IF(R$3&lt;=$C$2,存量业务到期结构!U28+业务净增量_基准情景!R28,0)</f>
        <v>0</v>
      </c>
      <c r="S28" s="92">
        <f>IF(S$3&lt;=$C$2,存量业务到期结构!V28+业务净增量_基准情景!S28,0)</f>
        <v>0</v>
      </c>
      <c r="T28" s="92">
        <f>IF(T$3&lt;=$C$2,存量业务到期结构!W28+业务净增量_基准情景!T28,0)</f>
        <v>0</v>
      </c>
      <c r="U28" s="92">
        <f>IF(U$3&lt;=$C$2,存量业务到期结构!X28+业务净增量_基准情景!U28,0)</f>
        <v>0</v>
      </c>
      <c r="V28" s="92">
        <f>IF(V$3&lt;=$C$2,存量业务到期结构!Y28+业务净增量_基准情景!V28,0)</f>
        <v>0</v>
      </c>
      <c r="W28" s="92">
        <f>IF(W$3&lt;=$C$2,存量业务到期结构!Z28+业务净增量_基准情景!W28,0)</f>
        <v>0</v>
      </c>
      <c r="X28" s="92">
        <f>IF(X$3&lt;=$C$2,存量业务到期结构!AA28+业务净增量_基准情景!X28,0)</f>
        <v>0</v>
      </c>
      <c r="Y28" s="92">
        <f>IF(Y$3&lt;=$C$2,存量业务到期结构!AB28+业务净增量_基准情景!Y28,0)</f>
        <v>0</v>
      </c>
      <c r="Z28" s="92">
        <f>IF(Z$3&lt;=$C$2,存量业务到期结构!AC28+业务净增量_基准情景!Z28,0)</f>
        <v>0</v>
      </c>
      <c r="AA28" s="92">
        <f>IF(AA$3&lt;=$C$2,存量业务到期结构!AD28+业务净增量_基准情景!AA28,0)</f>
        <v>0</v>
      </c>
      <c r="AB28" s="92">
        <f>IF(AB$3&lt;=$C$2,存量业务到期结构!AE28+业务净增量_基准情景!AB28,0)</f>
        <v>0</v>
      </c>
      <c r="AC28" s="92">
        <f>IF(AC$3&lt;=$C$2,存量业务到期结构!AF28+业务净增量_基准情景!AC28,0)</f>
        <v>0</v>
      </c>
      <c r="AD28" s="92">
        <f>IF(AD$3&lt;=$C$2,存量业务到期结构!AG28+业务净增量_基准情景!AD28,0)</f>
        <v>0</v>
      </c>
      <c r="AE28" s="92">
        <f>IF(AE$3&lt;=$C$2,存量业务到期结构!AH28+业务净增量_基准情景!AE28,0)</f>
        <v>0</v>
      </c>
      <c r="AF28" s="92">
        <f>IF(AF$3&lt;=$C$2,存量业务到期结构!AI28+业务净增量_基准情景!AF28,0)</f>
        <v>0</v>
      </c>
      <c r="AG28" s="92">
        <f>IF(AG$3&lt;=$C$2,存量业务到期结构!AJ28+业务净增量_基准情景!AG28,0)</f>
        <v>0</v>
      </c>
      <c r="AH28" s="92">
        <f>IF(AH$3&lt;=$C$2,存量业务到期结构!AK28+业务净增量_基准情景!AH28,0)</f>
        <v>0</v>
      </c>
      <c r="AI28" s="92">
        <f>IF(AI$3&lt;=$C$2,存量业务到期结构!AL28+业务净增量_基准情景!AI28,0)</f>
        <v>0</v>
      </c>
      <c r="AJ28" s="92">
        <f>IF(AJ$3&lt;=$C$2,存量业务到期结构!AM28+业务净增量_基准情景!AJ28,0)</f>
        <v>0</v>
      </c>
      <c r="AK28" s="92">
        <f>IF(AK$3&lt;=$C$2,存量业务到期结构!AN28+业务净增量_基准情景!AK28,0)</f>
        <v>0</v>
      </c>
      <c r="AL28" s="92">
        <f>IF(AL$3&lt;=$C$2,存量业务到期结构!AO28+业务净增量_基准情景!AL28,0)</f>
        <v>0</v>
      </c>
      <c r="AM28" s="92">
        <f>IF(AM$3&lt;=$C$2,存量业务到期结构!AP28+业务净增量_基准情景!AM28,0)</f>
        <v>0</v>
      </c>
      <c r="AN28" s="92">
        <f>IF(AN$3&lt;=$C$2,存量业务到期结构!AQ28+业务净增量_基准情景!AN28,0)</f>
        <v>0</v>
      </c>
      <c r="AO28" s="92">
        <f>IF(AO$3&lt;=$C$2,存量业务到期结构!AR28+业务净增量_基准情景!AO28,0)</f>
        <v>0</v>
      </c>
      <c r="AP28" s="92">
        <f>IF(AP$3&lt;=$C$2,存量业务到期结构!AS28+业务净增量_基准情景!AP28,0)</f>
        <v>0</v>
      </c>
    </row>
    <row r="29" spans="2:42" ht="15">
      <c r="B29" s="14" t="str">
        <f>存量业务到期结构!B29</f>
        <v>负债端</v>
      </c>
      <c r="C29" s="75">
        <f>SUM(C30:C55)-C48</f>
        <v>5162.7854825819577</v>
      </c>
      <c r="D29" s="75">
        <f t="shared" ref="D29:AP29" si="1">SUM(D30:D55)-D48</f>
        <v>3648.894716433666</v>
      </c>
      <c r="E29" s="75">
        <f t="shared" si="1"/>
        <v>2458.5729755047651</v>
      </c>
      <c r="F29" s="75">
        <f t="shared" si="1"/>
        <v>2073.6581405128659</v>
      </c>
      <c r="G29" s="75">
        <f t="shared" si="1"/>
        <v>1717.688131740766</v>
      </c>
      <c r="H29" s="75">
        <f t="shared" si="1"/>
        <v>1497.8868658864676</v>
      </c>
      <c r="I29" s="75">
        <f t="shared" si="1"/>
        <v>1249.2279748441656</v>
      </c>
      <c r="J29" s="75">
        <f t="shared" si="1"/>
        <v>594.89881766806548</v>
      </c>
      <c r="K29" s="75">
        <f t="shared" si="1"/>
        <v>1207.7425190804656</v>
      </c>
      <c r="L29" s="75">
        <f t="shared" si="1"/>
        <v>729.94290515436705</v>
      </c>
      <c r="M29" s="75">
        <f t="shared" si="1"/>
        <v>607.52958581516532</v>
      </c>
      <c r="N29" s="75">
        <f t="shared" si="1"/>
        <v>1271.0010875949672</v>
      </c>
      <c r="O29" s="75">
        <f t="shared" si="1"/>
        <v>216.72710948896483</v>
      </c>
      <c r="P29" s="75">
        <f t="shared" si="1"/>
        <v>0</v>
      </c>
      <c r="Q29" s="75">
        <f t="shared" si="1"/>
        <v>0</v>
      </c>
      <c r="R29" s="75">
        <f t="shared" si="1"/>
        <v>0</v>
      </c>
      <c r="S29" s="75">
        <f t="shared" si="1"/>
        <v>0</v>
      </c>
      <c r="T29" s="75">
        <f t="shared" si="1"/>
        <v>0</v>
      </c>
      <c r="U29" s="75">
        <f t="shared" si="1"/>
        <v>0</v>
      </c>
      <c r="V29" s="75">
        <f t="shared" si="1"/>
        <v>0</v>
      </c>
      <c r="W29" s="75">
        <f t="shared" si="1"/>
        <v>0</v>
      </c>
      <c r="X29" s="75">
        <f t="shared" si="1"/>
        <v>0</v>
      </c>
      <c r="Y29" s="75">
        <f t="shared" si="1"/>
        <v>0</v>
      </c>
      <c r="Z29" s="75">
        <f t="shared" si="1"/>
        <v>0</v>
      </c>
      <c r="AA29" s="75">
        <f t="shared" si="1"/>
        <v>0</v>
      </c>
      <c r="AB29" s="75">
        <f t="shared" si="1"/>
        <v>0</v>
      </c>
      <c r="AC29" s="75">
        <f t="shared" si="1"/>
        <v>0</v>
      </c>
      <c r="AD29" s="75">
        <f t="shared" si="1"/>
        <v>0</v>
      </c>
      <c r="AE29" s="75">
        <f t="shared" si="1"/>
        <v>0</v>
      </c>
      <c r="AF29" s="75">
        <f t="shared" si="1"/>
        <v>0</v>
      </c>
      <c r="AG29" s="75">
        <f t="shared" si="1"/>
        <v>0</v>
      </c>
      <c r="AH29" s="75">
        <f t="shared" si="1"/>
        <v>0</v>
      </c>
      <c r="AI29" s="75">
        <f t="shared" si="1"/>
        <v>0</v>
      </c>
      <c r="AJ29" s="75">
        <f t="shared" si="1"/>
        <v>0</v>
      </c>
      <c r="AK29" s="75">
        <f t="shared" si="1"/>
        <v>0</v>
      </c>
      <c r="AL29" s="75">
        <f t="shared" si="1"/>
        <v>0</v>
      </c>
      <c r="AM29" s="75">
        <f t="shared" si="1"/>
        <v>0</v>
      </c>
      <c r="AN29" s="75">
        <f t="shared" si="1"/>
        <v>0</v>
      </c>
      <c r="AO29" s="75">
        <f t="shared" si="1"/>
        <v>0</v>
      </c>
      <c r="AP29" s="75">
        <f t="shared" si="1"/>
        <v>0</v>
      </c>
    </row>
    <row r="30" spans="2:42" ht="15">
      <c r="B30" s="15" t="str">
        <f>存量业务到期结构!B30</f>
        <v>客户存款</v>
      </c>
      <c r="C30" s="75"/>
      <c r="D30" s="75"/>
      <c r="E30" s="75"/>
      <c r="F30" s="75"/>
      <c r="G30" s="75"/>
      <c r="H30" s="75"/>
      <c r="I30" s="75"/>
      <c r="J30" s="75"/>
      <c r="K30" s="75"/>
      <c r="L30" s="75"/>
      <c r="M30" s="75"/>
      <c r="N30" s="75"/>
      <c r="O30" s="75"/>
      <c r="P30" s="75"/>
      <c r="Q30" s="75"/>
      <c r="R30" s="75"/>
      <c r="S30" s="75"/>
      <c r="T30" s="75"/>
      <c r="U30" s="75"/>
      <c r="V30" s="75"/>
      <c r="W30" s="75"/>
      <c r="X30" s="75"/>
      <c r="Y30" s="75"/>
      <c r="Z30" s="75"/>
      <c r="AA30" s="75"/>
      <c r="AB30" s="75"/>
      <c r="AC30" s="75"/>
      <c r="AD30" s="75"/>
      <c r="AE30" s="75"/>
      <c r="AF30" s="75"/>
      <c r="AG30" s="75"/>
      <c r="AH30" s="75"/>
      <c r="AI30" s="75"/>
      <c r="AJ30" s="75"/>
      <c r="AK30" s="75"/>
      <c r="AL30" s="75"/>
      <c r="AM30" s="75"/>
      <c r="AN30" s="75"/>
      <c r="AO30" s="75"/>
      <c r="AP30" s="75"/>
    </row>
    <row r="31" spans="2:42" ht="16.5">
      <c r="B31" s="16" t="str">
        <f>存量业务到期结构!B31</f>
        <v>对公存款</v>
      </c>
      <c r="C31" s="75"/>
      <c r="D31" s="75"/>
      <c r="E31" s="75"/>
      <c r="F31" s="75"/>
      <c r="G31" s="75"/>
      <c r="H31" s="75"/>
      <c r="I31" s="75"/>
      <c r="J31" s="75"/>
      <c r="K31" s="75"/>
      <c r="L31" s="75"/>
      <c r="M31" s="75"/>
      <c r="N31" s="75"/>
      <c r="O31" s="75"/>
      <c r="P31" s="75"/>
      <c r="Q31" s="75"/>
      <c r="R31" s="75"/>
      <c r="S31" s="75"/>
      <c r="T31" s="75"/>
      <c r="U31" s="75"/>
      <c r="V31" s="75"/>
      <c r="W31" s="75"/>
      <c r="X31" s="75"/>
      <c r="Y31" s="75"/>
      <c r="Z31" s="75"/>
      <c r="AA31" s="75"/>
      <c r="AB31" s="75"/>
      <c r="AC31" s="75"/>
      <c r="AD31" s="75"/>
      <c r="AE31" s="75"/>
      <c r="AF31" s="75"/>
      <c r="AG31" s="75"/>
      <c r="AH31" s="75"/>
      <c r="AI31" s="75"/>
      <c r="AJ31" s="75"/>
      <c r="AK31" s="75"/>
      <c r="AL31" s="75"/>
      <c r="AM31" s="75"/>
      <c r="AN31" s="75"/>
      <c r="AO31" s="75"/>
      <c r="AP31" s="75"/>
    </row>
    <row r="32" spans="2:42" ht="16.5">
      <c r="B32" s="54" t="str">
        <f>存量业务到期结构!B32</f>
        <v>一般对公定期存款</v>
      </c>
      <c r="C32" s="92">
        <f>IF(C$3&lt;=$C$2,存量业务到期结构!F32+业务净增量_基准情景!C32,0)</f>
        <v>1121.8576703996077</v>
      </c>
      <c r="D32" s="92">
        <f>IF(D$3&lt;=$C$2,存量业务到期结构!G32+业务净增量_基准情景!D32,0)</f>
        <v>794.3859396624041</v>
      </c>
      <c r="E32" s="92">
        <f>IF(E$3&lt;=$C$2,存量业务到期结构!H32+业务净增量_基准情景!E32,0)</f>
        <v>438.84462175585537</v>
      </c>
      <c r="F32" s="92">
        <f>IF(F$3&lt;=$C$2,存量业务到期结构!I32+业务净增量_基准情景!F32,0)</f>
        <v>453.37620338293698</v>
      </c>
      <c r="G32" s="92">
        <f>IF(G$3&lt;=$C$2,存量业务到期结构!J32+业务净增量_基准情景!G32,0)</f>
        <v>208.84326720694128</v>
      </c>
      <c r="H32" s="92">
        <f>IF(H$3&lt;=$C$2,存量业务到期结构!K32+业务净增量_基准情景!H32,0)</f>
        <v>300.52865072104555</v>
      </c>
      <c r="I32" s="92">
        <f>IF(I$3&lt;=$C$2,存量业务到期结构!L32+业务净增量_基准情景!I32,0)</f>
        <v>85.015750781349823</v>
      </c>
      <c r="J32" s="92">
        <f>IF(J$3&lt;=$C$2,存量业务到期结构!M32+业务净增量_基准情景!J32,0)</f>
        <v>148.04256025095231</v>
      </c>
      <c r="K32" s="92">
        <f>IF(K$3&lt;=$C$2,存量业务到期结构!N32+业务净增量_基准情景!K32,0)</f>
        <v>101.21735792625475</v>
      </c>
      <c r="L32" s="92">
        <f>IF(L$3&lt;=$C$2,存量业务到期结构!O32+业务净增量_基准情景!L32,0)</f>
        <v>122.92081672286267</v>
      </c>
      <c r="M32" s="92">
        <f>IF(M$3&lt;=$C$2,存量业务到期结构!P32+业务净增量_基准情景!M32,0)</f>
        <v>76.982874497863321</v>
      </c>
      <c r="N32" s="92">
        <f>IF(N$3&lt;=$C$2,存量业务到期结构!Q32+业务净增量_基准情景!N32,0)</f>
        <v>256.32615848306943</v>
      </c>
      <c r="O32" s="92">
        <f>IF(O$3&lt;=$C$2,存量业务到期结构!R32+业务净增量_基准情景!O32,0)</f>
        <v>-11.469204058529925</v>
      </c>
      <c r="P32" s="92">
        <f>IF(P$3&lt;=$C$2,存量业务到期结构!S32+业务净增量_基准情景!P32,0)</f>
        <v>0</v>
      </c>
      <c r="Q32" s="92">
        <f>IF(Q$3&lt;=$C$2,存量业务到期结构!T32+业务净增量_基准情景!Q32,0)</f>
        <v>0</v>
      </c>
      <c r="R32" s="92">
        <f>IF(R$3&lt;=$C$2,存量业务到期结构!U32+业务净增量_基准情景!R32,0)</f>
        <v>0</v>
      </c>
      <c r="S32" s="92">
        <f>IF(S$3&lt;=$C$2,存量业务到期结构!V32+业务净增量_基准情景!S32,0)</f>
        <v>0</v>
      </c>
      <c r="T32" s="92">
        <f>IF(T$3&lt;=$C$2,存量业务到期结构!W32+业务净增量_基准情景!T32,0)</f>
        <v>0</v>
      </c>
      <c r="U32" s="92">
        <f>IF(U$3&lt;=$C$2,存量业务到期结构!X32+业务净增量_基准情景!U32,0)</f>
        <v>0</v>
      </c>
      <c r="V32" s="92">
        <f>IF(V$3&lt;=$C$2,存量业务到期结构!Y32+业务净增量_基准情景!V32,0)</f>
        <v>0</v>
      </c>
      <c r="W32" s="92">
        <f>IF(W$3&lt;=$C$2,存量业务到期结构!Z32+业务净增量_基准情景!W32,0)</f>
        <v>0</v>
      </c>
      <c r="X32" s="92">
        <f>IF(X$3&lt;=$C$2,存量业务到期结构!AA32+业务净增量_基准情景!X32,0)</f>
        <v>0</v>
      </c>
      <c r="Y32" s="92">
        <f>IF(Y$3&lt;=$C$2,存量业务到期结构!AB32+业务净增量_基准情景!Y32,0)</f>
        <v>0</v>
      </c>
      <c r="Z32" s="92">
        <f>IF(Z$3&lt;=$C$2,存量业务到期结构!AC32+业务净增量_基准情景!Z32,0)</f>
        <v>0</v>
      </c>
      <c r="AA32" s="92">
        <f>IF(AA$3&lt;=$C$2,存量业务到期结构!AD32+业务净增量_基准情景!AA32,0)</f>
        <v>0</v>
      </c>
      <c r="AB32" s="92">
        <f>IF(AB$3&lt;=$C$2,存量业务到期结构!AE32+业务净增量_基准情景!AB32,0)</f>
        <v>0</v>
      </c>
      <c r="AC32" s="92">
        <f>IF(AC$3&lt;=$C$2,存量业务到期结构!AF32+业务净增量_基准情景!AC32,0)</f>
        <v>0</v>
      </c>
      <c r="AD32" s="92">
        <f>IF(AD$3&lt;=$C$2,存量业务到期结构!AG32+业务净增量_基准情景!AD32,0)</f>
        <v>0</v>
      </c>
      <c r="AE32" s="92">
        <f>IF(AE$3&lt;=$C$2,存量业务到期结构!AH32+业务净增量_基准情景!AE32,0)</f>
        <v>0</v>
      </c>
      <c r="AF32" s="92">
        <f>IF(AF$3&lt;=$C$2,存量业务到期结构!AI32+业务净增量_基准情景!AF32,0)</f>
        <v>0</v>
      </c>
      <c r="AG32" s="92">
        <f>IF(AG$3&lt;=$C$2,存量业务到期结构!AJ32+业务净增量_基准情景!AG32,0)</f>
        <v>0</v>
      </c>
      <c r="AH32" s="92">
        <f>IF(AH$3&lt;=$C$2,存量业务到期结构!AK32+业务净增量_基准情景!AH32,0)</f>
        <v>0</v>
      </c>
      <c r="AI32" s="92">
        <f>IF(AI$3&lt;=$C$2,存量业务到期结构!AL32+业务净增量_基准情景!AI32,0)</f>
        <v>0</v>
      </c>
      <c r="AJ32" s="92">
        <f>IF(AJ$3&lt;=$C$2,存量业务到期结构!AM32+业务净增量_基准情景!AJ32,0)</f>
        <v>0</v>
      </c>
      <c r="AK32" s="92">
        <f>IF(AK$3&lt;=$C$2,存量业务到期结构!AN32+业务净增量_基准情景!AK32,0)</f>
        <v>0</v>
      </c>
      <c r="AL32" s="92">
        <f>IF(AL$3&lt;=$C$2,存量业务到期结构!AO32+业务净增量_基准情景!AL32,0)</f>
        <v>0</v>
      </c>
      <c r="AM32" s="92">
        <f>IF(AM$3&lt;=$C$2,存量业务到期结构!AP32+业务净增量_基准情景!AM32,0)</f>
        <v>0</v>
      </c>
      <c r="AN32" s="92">
        <f>IF(AN$3&lt;=$C$2,存量业务到期结构!AQ32+业务净增量_基准情景!AN32,0)</f>
        <v>0</v>
      </c>
      <c r="AO32" s="92">
        <f>IF(AO$3&lt;=$C$2,存量业务到期结构!AR32+业务净增量_基准情景!AO32,0)</f>
        <v>0</v>
      </c>
      <c r="AP32" s="92">
        <f>IF(AP$3&lt;=$C$2,存量业务到期结构!AS32+业务净增量_基准情景!AP32,0)</f>
        <v>0</v>
      </c>
    </row>
    <row r="33" spans="2:42" ht="16.5">
      <c r="B33" s="54" t="str">
        <f>存量业务到期结构!B33</f>
        <v>对公结构性存款</v>
      </c>
      <c r="C33" s="92">
        <f>IF(C$3&lt;=$C$2,存量业务到期结构!F33+业务净增量_基准情景!C33,0)</f>
        <v>1543.1833523328999</v>
      </c>
      <c r="D33" s="92">
        <f>IF(D$3&lt;=$C$2,存量业务到期结构!G33+业务净增量_基准情景!D33,0)</f>
        <v>735.67899</v>
      </c>
      <c r="E33" s="92">
        <f>IF(E$3&lt;=$C$2,存量业务到期结构!H33+业务净增量_基准情景!E33,0)</f>
        <v>457.64678020000002</v>
      </c>
      <c r="F33" s="92">
        <f>IF(F$3&lt;=$C$2,存量业务到期结构!I33+业务净增量_基准情景!F33,0)</f>
        <v>252.20738</v>
      </c>
      <c r="G33" s="92">
        <f>IF(G$3&lt;=$C$2,存量业务到期结构!J33+业务净增量_基准情景!G33,0)</f>
        <v>163.24342000000001</v>
      </c>
      <c r="H33" s="92">
        <f>IF(H$3&lt;=$C$2,存量业务到期结构!K33+业务净增量_基准情景!H33,0)</f>
        <v>244.68736999999999</v>
      </c>
      <c r="I33" s="92">
        <f>IF(I$3&lt;=$C$2,存量业务到期结构!L33+业务净增量_基准情景!I33,0)</f>
        <v>109.94200000000001</v>
      </c>
      <c r="J33" s="92">
        <f>IF(J$3&lt;=$C$2,存量业务到期结构!M33+业务净增量_基准情景!J33,0)</f>
        <v>115.687</v>
      </c>
      <c r="K33" s="92">
        <f>IF(K$3&lt;=$C$2,存量业务到期结构!N33+业务净增量_基准情景!K33,0)</f>
        <v>125.2954</v>
      </c>
      <c r="L33" s="92">
        <f>IF(L$3&lt;=$C$2,存量业务到期结构!O33+业务净增量_基准情景!L33,0)</f>
        <v>90.4011</v>
      </c>
      <c r="M33" s="92">
        <f>IF(M$3&lt;=$C$2,存量业务到期结构!P33+业务净增量_基准情景!M33,0)</f>
        <v>88.6</v>
      </c>
      <c r="N33" s="92">
        <f>IF(N$3&lt;=$C$2,存量业务到期结构!Q33+业务净增量_基准情景!N33,0)</f>
        <v>111.0855</v>
      </c>
      <c r="O33" s="92">
        <f>IF(O$3&lt;=$C$2,存量业务到期结构!R33+业务净增量_基准情景!O33,0)</f>
        <v>80.150000000000006</v>
      </c>
      <c r="P33" s="92">
        <f>IF(P$3&lt;=$C$2,存量业务到期结构!S33+业务净增量_基准情景!P33,0)</f>
        <v>0</v>
      </c>
      <c r="Q33" s="92">
        <f>IF(Q$3&lt;=$C$2,存量业务到期结构!T33+业务净增量_基准情景!Q33,0)</f>
        <v>0</v>
      </c>
      <c r="R33" s="92">
        <f>IF(R$3&lt;=$C$2,存量业务到期结构!U33+业务净增量_基准情景!R33,0)</f>
        <v>0</v>
      </c>
      <c r="S33" s="92">
        <f>IF(S$3&lt;=$C$2,存量业务到期结构!V33+业务净增量_基准情景!S33,0)</f>
        <v>0</v>
      </c>
      <c r="T33" s="92">
        <f>IF(T$3&lt;=$C$2,存量业务到期结构!W33+业务净增量_基准情景!T33,0)</f>
        <v>0</v>
      </c>
      <c r="U33" s="92">
        <f>IF(U$3&lt;=$C$2,存量业务到期结构!X33+业务净增量_基准情景!U33,0)</f>
        <v>0</v>
      </c>
      <c r="V33" s="92">
        <f>IF(V$3&lt;=$C$2,存量业务到期结构!Y33+业务净增量_基准情景!V33,0)</f>
        <v>0</v>
      </c>
      <c r="W33" s="92">
        <f>IF(W$3&lt;=$C$2,存量业务到期结构!Z33+业务净增量_基准情景!W33,0)</f>
        <v>0</v>
      </c>
      <c r="X33" s="92">
        <f>IF(X$3&lt;=$C$2,存量业务到期结构!AA33+业务净增量_基准情景!X33,0)</f>
        <v>0</v>
      </c>
      <c r="Y33" s="92">
        <f>IF(Y$3&lt;=$C$2,存量业务到期结构!AB33+业务净增量_基准情景!Y33,0)</f>
        <v>0</v>
      </c>
      <c r="Z33" s="92">
        <f>IF(Z$3&lt;=$C$2,存量业务到期结构!AC33+业务净增量_基准情景!Z33,0)</f>
        <v>0</v>
      </c>
      <c r="AA33" s="92">
        <f>IF(AA$3&lt;=$C$2,存量业务到期结构!AD33+业务净增量_基准情景!AA33,0)</f>
        <v>0</v>
      </c>
      <c r="AB33" s="92">
        <f>IF(AB$3&lt;=$C$2,存量业务到期结构!AE33+业务净增量_基准情景!AB33,0)</f>
        <v>0</v>
      </c>
      <c r="AC33" s="92">
        <f>IF(AC$3&lt;=$C$2,存量业务到期结构!AF33+业务净增量_基准情景!AC33,0)</f>
        <v>0</v>
      </c>
      <c r="AD33" s="92">
        <f>IF(AD$3&lt;=$C$2,存量业务到期结构!AG33+业务净增量_基准情景!AD33,0)</f>
        <v>0</v>
      </c>
      <c r="AE33" s="92">
        <f>IF(AE$3&lt;=$C$2,存量业务到期结构!AH33+业务净增量_基准情景!AE33,0)</f>
        <v>0</v>
      </c>
      <c r="AF33" s="92">
        <f>IF(AF$3&lt;=$C$2,存量业务到期结构!AI33+业务净增量_基准情景!AF33,0)</f>
        <v>0</v>
      </c>
      <c r="AG33" s="92">
        <f>IF(AG$3&lt;=$C$2,存量业务到期结构!AJ33+业务净增量_基准情景!AG33,0)</f>
        <v>0</v>
      </c>
      <c r="AH33" s="92">
        <f>IF(AH$3&lt;=$C$2,存量业务到期结构!AK33+业务净增量_基准情景!AH33,0)</f>
        <v>0</v>
      </c>
      <c r="AI33" s="92">
        <f>IF(AI$3&lt;=$C$2,存量业务到期结构!AL33+业务净增量_基准情景!AI33,0)</f>
        <v>0</v>
      </c>
      <c r="AJ33" s="92">
        <f>IF(AJ$3&lt;=$C$2,存量业务到期结构!AM33+业务净增量_基准情景!AJ33,0)</f>
        <v>0</v>
      </c>
      <c r="AK33" s="92">
        <f>IF(AK$3&lt;=$C$2,存量业务到期结构!AN33+业务净增量_基准情景!AK33,0)</f>
        <v>0</v>
      </c>
      <c r="AL33" s="92">
        <f>IF(AL$3&lt;=$C$2,存量业务到期结构!AO33+业务净增量_基准情景!AL33,0)</f>
        <v>0</v>
      </c>
      <c r="AM33" s="92">
        <f>IF(AM$3&lt;=$C$2,存量业务到期结构!AP33+业务净增量_基准情景!AM33,0)</f>
        <v>0</v>
      </c>
      <c r="AN33" s="92">
        <f>IF(AN$3&lt;=$C$2,存量业务到期结构!AQ33+业务净增量_基准情景!AN33,0)</f>
        <v>0</v>
      </c>
      <c r="AO33" s="92">
        <f>IF(AO$3&lt;=$C$2,存量业务到期结构!AR33+业务净增量_基准情景!AO33,0)</f>
        <v>0</v>
      </c>
      <c r="AP33" s="92">
        <f>IF(AP$3&lt;=$C$2,存量业务到期结构!AS33+业务净增量_基准情景!AP33,0)</f>
        <v>0</v>
      </c>
    </row>
    <row r="34" spans="2:42" ht="16.5">
      <c r="B34" s="54" t="str">
        <f>存量业务到期结构!B34</f>
        <v>对公大额存单</v>
      </c>
      <c r="C34" s="92">
        <f>IF(C$3&lt;=$C$2,存量业务到期结构!F34+业务净增量_基准情景!C34,0)</f>
        <v>59.843943534699868</v>
      </c>
      <c r="D34" s="92">
        <f>IF(D$3&lt;=$C$2,存量业务到期结构!G34+业务净增量_基准情景!D34,0)</f>
        <v>67.503</v>
      </c>
      <c r="E34" s="92">
        <f>IF(E$3&lt;=$C$2,存量业务到期结构!H34+业务净增量_基准情景!E34,0)</f>
        <v>53.198421530000005</v>
      </c>
      <c r="F34" s="92">
        <f>IF(F$3&lt;=$C$2,存量业务到期结构!I34+业务净增量_基准情景!F34,0)</f>
        <v>58.146000000000001</v>
      </c>
      <c r="G34" s="92">
        <f>IF(G$3&lt;=$C$2,存量业务到期结构!J34+业务净增量_基准情景!G34,0)</f>
        <v>57.413048359999998</v>
      </c>
      <c r="H34" s="92">
        <f>IF(H$3&lt;=$C$2,存量业务到期结构!K34+业务净增量_基准情景!H34,0)</f>
        <v>59.42310586</v>
      </c>
      <c r="I34" s="92">
        <f>IF(I$3&lt;=$C$2,存量业务到期结构!L34+业务净增量_基准情景!I34,0)</f>
        <v>41.084299999999999</v>
      </c>
      <c r="J34" s="92">
        <f>IF(J$3&lt;=$C$2,存量业务到期结构!M34+业务净增量_基准情景!J34,0)</f>
        <v>63.776000000000003</v>
      </c>
      <c r="K34" s="92">
        <f>IF(K$3&lt;=$C$2,存量业务到期结构!N34+业务净增量_基准情景!K34,0)</f>
        <v>92.122</v>
      </c>
      <c r="L34" s="92">
        <f>IF(L$3&lt;=$C$2,存量业务到期结构!O34+业务净增量_基准情景!L34,0)</f>
        <v>41.051299999999998</v>
      </c>
      <c r="M34" s="92">
        <f>IF(M$3&lt;=$C$2,存量业务到期结构!P34+业务净增量_基准情景!M34,0)</f>
        <v>48.675560000000004</v>
      </c>
      <c r="N34" s="92">
        <f>IF(N$3&lt;=$C$2,存量业务到期结构!Q34+业务净增量_基准情景!N34,0)</f>
        <v>57.415829340000002</v>
      </c>
      <c r="O34" s="92">
        <f>IF(O$3&lt;=$C$2,存量业务到期结构!R34+业务净增量_基准情景!O34,0)</f>
        <v>25.6</v>
      </c>
      <c r="P34" s="92">
        <f>IF(P$3&lt;=$C$2,存量业务到期结构!S34+业务净增量_基准情景!P34,0)</f>
        <v>0</v>
      </c>
      <c r="Q34" s="92">
        <f>IF(Q$3&lt;=$C$2,存量业务到期结构!T34+业务净增量_基准情景!Q34,0)</f>
        <v>0</v>
      </c>
      <c r="R34" s="92">
        <f>IF(R$3&lt;=$C$2,存量业务到期结构!U34+业务净增量_基准情景!R34,0)</f>
        <v>0</v>
      </c>
      <c r="S34" s="92">
        <f>IF(S$3&lt;=$C$2,存量业务到期结构!V34+业务净增量_基准情景!S34,0)</f>
        <v>0</v>
      </c>
      <c r="T34" s="92">
        <f>IF(T$3&lt;=$C$2,存量业务到期结构!W34+业务净增量_基准情景!T34,0)</f>
        <v>0</v>
      </c>
      <c r="U34" s="92">
        <f>IF(U$3&lt;=$C$2,存量业务到期结构!X34+业务净增量_基准情景!U34,0)</f>
        <v>0</v>
      </c>
      <c r="V34" s="92">
        <f>IF(V$3&lt;=$C$2,存量业务到期结构!Y34+业务净增量_基准情景!V34,0)</f>
        <v>0</v>
      </c>
      <c r="W34" s="92">
        <f>IF(W$3&lt;=$C$2,存量业务到期结构!Z34+业务净增量_基准情景!W34,0)</f>
        <v>0</v>
      </c>
      <c r="X34" s="92">
        <f>IF(X$3&lt;=$C$2,存量业务到期结构!AA34+业务净增量_基准情景!X34,0)</f>
        <v>0</v>
      </c>
      <c r="Y34" s="92">
        <f>IF(Y$3&lt;=$C$2,存量业务到期结构!AB34+业务净增量_基准情景!Y34,0)</f>
        <v>0</v>
      </c>
      <c r="Z34" s="92">
        <f>IF(Z$3&lt;=$C$2,存量业务到期结构!AC34+业务净增量_基准情景!Z34,0)</f>
        <v>0</v>
      </c>
      <c r="AA34" s="92">
        <f>IF(AA$3&lt;=$C$2,存量业务到期结构!AD34+业务净增量_基准情景!AA34,0)</f>
        <v>0</v>
      </c>
      <c r="AB34" s="92">
        <f>IF(AB$3&lt;=$C$2,存量业务到期结构!AE34+业务净增量_基准情景!AB34,0)</f>
        <v>0</v>
      </c>
      <c r="AC34" s="92">
        <f>IF(AC$3&lt;=$C$2,存量业务到期结构!AF34+业务净增量_基准情景!AC34,0)</f>
        <v>0</v>
      </c>
      <c r="AD34" s="92">
        <f>IF(AD$3&lt;=$C$2,存量业务到期结构!AG34+业务净增量_基准情景!AD34,0)</f>
        <v>0</v>
      </c>
      <c r="AE34" s="92">
        <f>IF(AE$3&lt;=$C$2,存量业务到期结构!AH34+业务净增量_基准情景!AE34,0)</f>
        <v>0</v>
      </c>
      <c r="AF34" s="92">
        <f>IF(AF$3&lt;=$C$2,存量业务到期结构!AI34+业务净增量_基准情景!AF34,0)</f>
        <v>0</v>
      </c>
      <c r="AG34" s="92">
        <f>IF(AG$3&lt;=$C$2,存量业务到期结构!AJ34+业务净增量_基准情景!AG34,0)</f>
        <v>0</v>
      </c>
      <c r="AH34" s="92">
        <f>IF(AH$3&lt;=$C$2,存量业务到期结构!AK34+业务净增量_基准情景!AH34,0)</f>
        <v>0</v>
      </c>
      <c r="AI34" s="92">
        <f>IF(AI$3&lt;=$C$2,存量业务到期结构!AL34+业务净增量_基准情景!AI34,0)</f>
        <v>0</v>
      </c>
      <c r="AJ34" s="92">
        <f>IF(AJ$3&lt;=$C$2,存量业务到期结构!AM34+业务净增量_基准情景!AJ34,0)</f>
        <v>0</v>
      </c>
      <c r="AK34" s="92">
        <f>IF(AK$3&lt;=$C$2,存量业务到期结构!AN34+业务净增量_基准情景!AK34,0)</f>
        <v>0</v>
      </c>
      <c r="AL34" s="92">
        <f>IF(AL$3&lt;=$C$2,存量业务到期结构!AO34+业务净增量_基准情景!AL34,0)</f>
        <v>0</v>
      </c>
      <c r="AM34" s="92">
        <f>IF(AM$3&lt;=$C$2,存量业务到期结构!AP34+业务净增量_基准情景!AM34,0)</f>
        <v>0</v>
      </c>
      <c r="AN34" s="92">
        <f>IF(AN$3&lt;=$C$2,存量业务到期结构!AQ34+业务净增量_基准情景!AN34,0)</f>
        <v>0</v>
      </c>
      <c r="AO34" s="92">
        <f>IF(AO$3&lt;=$C$2,存量业务到期结构!AR34+业务净增量_基准情景!AO34,0)</f>
        <v>0</v>
      </c>
      <c r="AP34" s="92">
        <f>IF(AP$3&lt;=$C$2,存量业务到期结构!AS34+业务净增量_基准情景!AP34,0)</f>
        <v>0</v>
      </c>
    </row>
    <row r="35" spans="2:42" ht="16.5">
      <c r="B35" s="54" t="str">
        <f>存量业务到期结构!B35</f>
        <v>对公协议存款</v>
      </c>
      <c r="C35" s="92">
        <f>IF(C$3&lt;=$C$2,存量业务到期结构!F35+业务净增量_基准情景!C35,0)</f>
        <v>11.600000000000001</v>
      </c>
      <c r="D35" s="92">
        <f>IF(D$3&lt;=$C$2,存量业务到期结构!G35+业务净增量_基准情景!D35,0)</f>
        <v>20</v>
      </c>
      <c r="E35" s="92">
        <f>IF(E$3&lt;=$C$2,存量业务到期结构!H35+业务净增量_基准情景!E35,0)</f>
        <v>34</v>
      </c>
      <c r="F35" s="92">
        <f>IF(F$3&lt;=$C$2,存量业务到期结构!I35+业务净增量_基准情景!F35,0)</f>
        <v>21</v>
      </c>
      <c r="G35" s="92">
        <f>IF(G$3&lt;=$C$2,存量业务到期结构!J35+业务净增量_基准情景!G35,0)</f>
        <v>1.8</v>
      </c>
      <c r="H35" s="92">
        <f>IF(H$3&lt;=$C$2,存量业务到期结构!K35+业务净增量_基准情景!H35,0)</f>
        <v>20</v>
      </c>
      <c r="I35" s="92">
        <f>IF(I$3&lt;=$C$2,存量业务到期结构!L35+业务净增量_基准情景!I35,0)</f>
        <v>0</v>
      </c>
      <c r="J35" s="92">
        <f>IF(J$3&lt;=$C$2,存量业务到期结构!M35+业务净增量_基准情景!J35,0)</f>
        <v>0</v>
      </c>
      <c r="K35" s="92">
        <f>IF(K$3&lt;=$C$2,存量业务到期结构!N35+业务净增量_基准情景!K35,0)</f>
        <v>1</v>
      </c>
      <c r="L35" s="92">
        <f>IF(L$3&lt;=$C$2,存量业务到期结构!O35+业务净增量_基准情景!L35,0)</f>
        <v>4</v>
      </c>
      <c r="M35" s="92">
        <f>IF(M$3&lt;=$C$2,存量业务到期结构!P35+业务净增量_基准情景!M35,0)</f>
        <v>2</v>
      </c>
      <c r="N35" s="92">
        <f>IF(N$3&lt;=$C$2,存量业务到期结构!Q35+业务净增量_基准情景!N35,0)</f>
        <v>0</v>
      </c>
      <c r="O35" s="92">
        <f>IF(O$3&lt;=$C$2,存量业务到期结构!R35+业务净增量_基准情景!O35,0)</f>
        <v>0.3</v>
      </c>
      <c r="P35" s="92">
        <f>IF(P$3&lt;=$C$2,存量业务到期结构!S35+业务净增量_基准情景!P35,0)</f>
        <v>0</v>
      </c>
      <c r="Q35" s="92">
        <f>IF(Q$3&lt;=$C$2,存量业务到期结构!T35+业务净增量_基准情景!Q35,0)</f>
        <v>0</v>
      </c>
      <c r="R35" s="92">
        <f>IF(R$3&lt;=$C$2,存量业务到期结构!U35+业务净增量_基准情景!R35,0)</f>
        <v>0</v>
      </c>
      <c r="S35" s="92">
        <f>IF(S$3&lt;=$C$2,存量业务到期结构!V35+业务净增量_基准情景!S35,0)</f>
        <v>0</v>
      </c>
      <c r="T35" s="92">
        <f>IF(T$3&lt;=$C$2,存量业务到期结构!W35+业务净增量_基准情景!T35,0)</f>
        <v>0</v>
      </c>
      <c r="U35" s="92">
        <f>IF(U$3&lt;=$C$2,存量业务到期结构!X35+业务净增量_基准情景!U35,0)</f>
        <v>0</v>
      </c>
      <c r="V35" s="92">
        <f>IF(V$3&lt;=$C$2,存量业务到期结构!Y35+业务净增量_基准情景!V35,0)</f>
        <v>0</v>
      </c>
      <c r="W35" s="92">
        <f>IF(W$3&lt;=$C$2,存量业务到期结构!Z35+业务净增量_基准情景!W35,0)</f>
        <v>0</v>
      </c>
      <c r="X35" s="92">
        <f>IF(X$3&lt;=$C$2,存量业务到期结构!AA35+业务净增量_基准情景!X35,0)</f>
        <v>0</v>
      </c>
      <c r="Y35" s="92">
        <f>IF(Y$3&lt;=$C$2,存量业务到期结构!AB35+业务净增量_基准情景!Y35,0)</f>
        <v>0</v>
      </c>
      <c r="Z35" s="92">
        <f>IF(Z$3&lt;=$C$2,存量业务到期结构!AC35+业务净增量_基准情景!Z35,0)</f>
        <v>0</v>
      </c>
      <c r="AA35" s="92">
        <f>IF(AA$3&lt;=$C$2,存量业务到期结构!AD35+业务净增量_基准情景!AA35,0)</f>
        <v>0</v>
      </c>
      <c r="AB35" s="92">
        <f>IF(AB$3&lt;=$C$2,存量业务到期结构!AE35+业务净增量_基准情景!AB35,0)</f>
        <v>0</v>
      </c>
      <c r="AC35" s="92">
        <f>IF(AC$3&lt;=$C$2,存量业务到期结构!AF35+业务净增量_基准情景!AC35,0)</f>
        <v>0</v>
      </c>
      <c r="AD35" s="92">
        <f>IF(AD$3&lt;=$C$2,存量业务到期结构!AG35+业务净增量_基准情景!AD35,0)</f>
        <v>0</v>
      </c>
      <c r="AE35" s="92">
        <f>IF(AE$3&lt;=$C$2,存量业务到期结构!AH35+业务净增量_基准情景!AE35,0)</f>
        <v>0</v>
      </c>
      <c r="AF35" s="92">
        <f>IF(AF$3&lt;=$C$2,存量业务到期结构!AI35+业务净增量_基准情景!AF35,0)</f>
        <v>0</v>
      </c>
      <c r="AG35" s="92">
        <f>IF(AG$3&lt;=$C$2,存量业务到期结构!AJ35+业务净增量_基准情景!AG35,0)</f>
        <v>0</v>
      </c>
      <c r="AH35" s="92">
        <f>IF(AH$3&lt;=$C$2,存量业务到期结构!AK35+业务净增量_基准情景!AH35,0)</f>
        <v>0</v>
      </c>
      <c r="AI35" s="92">
        <f>IF(AI$3&lt;=$C$2,存量业务到期结构!AL35+业务净增量_基准情景!AI35,0)</f>
        <v>0</v>
      </c>
      <c r="AJ35" s="92">
        <f>IF(AJ$3&lt;=$C$2,存量业务到期结构!AM35+业务净增量_基准情景!AJ35,0)</f>
        <v>0</v>
      </c>
      <c r="AK35" s="92">
        <f>IF(AK$3&lt;=$C$2,存量业务到期结构!AN35+业务净增量_基准情景!AK35,0)</f>
        <v>0</v>
      </c>
      <c r="AL35" s="92">
        <f>IF(AL$3&lt;=$C$2,存量业务到期结构!AO35+业务净增量_基准情景!AL35,0)</f>
        <v>0</v>
      </c>
      <c r="AM35" s="92">
        <f>IF(AM$3&lt;=$C$2,存量业务到期结构!AP35+业务净增量_基准情景!AM35,0)</f>
        <v>0</v>
      </c>
      <c r="AN35" s="92">
        <f>IF(AN$3&lt;=$C$2,存量业务到期结构!AQ35+业务净增量_基准情景!AN35,0)</f>
        <v>0</v>
      </c>
      <c r="AO35" s="92">
        <f>IF(AO$3&lt;=$C$2,存量业务到期结构!AR35+业务净增量_基准情景!AO35,0)</f>
        <v>0</v>
      </c>
      <c r="AP35" s="92">
        <f>IF(AP$3&lt;=$C$2,存量业务到期结构!AS35+业务净增量_基准情景!AP35,0)</f>
        <v>0</v>
      </c>
    </row>
    <row r="36" spans="2:42" ht="16.5">
      <c r="B36" s="55" t="str">
        <f>存量业务到期结构!B36</f>
        <v>对公活期存款</v>
      </c>
      <c r="C36" s="92">
        <f>IF(C$3&lt;=$C$2,存量业务到期结构!F36+业务净增量_基准情景!C36,0)</f>
        <v>-464.1169809308077</v>
      </c>
      <c r="D36" s="92">
        <f>IF(D$3&lt;=$C$2,存量业务到期结构!G36+业务净增量_基准情景!D36,0)</f>
        <v>-58.140311656112317</v>
      </c>
      <c r="E36" s="92">
        <f>IF(E$3&lt;=$C$2,存量业务到期结构!H36+业务净增量_基准情景!E36,0)</f>
        <v>-237.88958515899867</v>
      </c>
      <c r="F36" s="92">
        <f>IF(F$3&lt;=$C$2,存量业务到期结构!I36+业务净增量_基准情景!F36,0)</f>
        <v>-32.286986869983593</v>
      </c>
      <c r="G36" s="92">
        <f>IF(G$3&lt;=$C$2,存量业务到期结构!J36+业务净增量_基准情景!G36,0)</f>
        <v>-32.262986869984161</v>
      </c>
      <c r="H36" s="92">
        <f>IF(H$3&lt;=$C$2,存量业务到期结构!K36+业务净增量_基准情景!H36,0)</f>
        <v>-32.238986869982909</v>
      </c>
      <c r="I36" s="92">
        <f>IF(I$3&lt;=$C$2,存量业务到期结构!L36+业务净增量_基准情景!I36,0)</f>
        <v>-32.214986869985296</v>
      </c>
      <c r="J36" s="92">
        <f>IF(J$3&lt;=$C$2,存量业务到期结构!M36+业务净增量_基准情景!J36,0)</f>
        <v>-32.190986869984044</v>
      </c>
      <c r="K36" s="92">
        <f>IF(K$3&lt;=$C$2,存量业务到期结构!N36+业务净增量_基准情景!K36,0)</f>
        <v>-32.166986869982793</v>
      </c>
      <c r="L36" s="92">
        <f>IF(L$3&lt;=$C$2,存量业务到期结构!O36+业务净增量_基准情景!L36,0)</f>
        <v>-32.14298686998518</v>
      </c>
      <c r="M36" s="92">
        <f>IF(M$3&lt;=$C$2,存量业务到期结构!P36+业务净增量_基准情景!M36,0)</f>
        <v>-32.118986869983928</v>
      </c>
      <c r="N36" s="92">
        <f>IF(N$3&lt;=$C$2,存量业务到期结构!Q36+业务净增量_基准情景!N36,0)</f>
        <v>-32.094986869984496</v>
      </c>
      <c r="O36" s="92">
        <f>IF(O$3&lt;=$C$2,存量业务到期结构!R36+业务净增量_基准情景!O36,0)</f>
        <v>-32.070986869983244</v>
      </c>
      <c r="P36" s="92">
        <f>IF(P$3&lt;=$C$2,存量业务到期结构!S36+业务净增量_基准情景!P36,0)</f>
        <v>0</v>
      </c>
      <c r="Q36" s="92">
        <f>IF(Q$3&lt;=$C$2,存量业务到期结构!T36+业务净增量_基准情景!Q36,0)</f>
        <v>0</v>
      </c>
      <c r="R36" s="92">
        <f>IF(R$3&lt;=$C$2,存量业务到期结构!U36+业务净增量_基准情景!R36,0)</f>
        <v>0</v>
      </c>
      <c r="S36" s="92">
        <f>IF(S$3&lt;=$C$2,存量业务到期结构!V36+业务净增量_基准情景!S36,0)</f>
        <v>0</v>
      </c>
      <c r="T36" s="92">
        <f>IF(T$3&lt;=$C$2,存量业务到期结构!W36+业务净增量_基准情景!T36,0)</f>
        <v>0</v>
      </c>
      <c r="U36" s="92">
        <f>IF(U$3&lt;=$C$2,存量业务到期结构!X36+业务净增量_基准情景!U36,0)</f>
        <v>0</v>
      </c>
      <c r="V36" s="92">
        <f>IF(V$3&lt;=$C$2,存量业务到期结构!Y36+业务净增量_基准情景!V36,0)</f>
        <v>0</v>
      </c>
      <c r="W36" s="92">
        <f>IF(W$3&lt;=$C$2,存量业务到期结构!Z36+业务净增量_基准情景!W36,0)</f>
        <v>0</v>
      </c>
      <c r="X36" s="92">
        <f>IF(X$3&lt;=$C$2,存量业务到期结构!AA36+业务净增量_基准情景!X36,0)</f>
        <v>0</v>
      </c>
      <c r="Y36" s="92">
        <f>IF(Y$3&lt;=$C$2,存量业务到期结构!AB36+业务净增量_基准情景!Y36,0)</f>
        <v>0</v>
      </c>
      <c r="Z36" s="92">
        <f>IF(Z$3&lt;=$C$2,存量业务到期结构!AC36+业务净增量_基准情景!Z36,0)</f>
        <v>0</v>
      </c>
      <c r="AA36" s="92">
        <f>IF(AA$3&lt;=$C$2,存量业务到期结构!AD36+业务净增量_基准情景!AA36,0)</f>
        <v>0</v>
      </c>
      <c r="AB36" s="92">
        <f>IF(AB$3&lt;=$C$2,存量业务到期结构!AE36+业务净增量_基准情景!AB36,0)</f>
        <v>0</v>
      </c>
      <c r="AC36" s="92">
        <f>IF(AC$3&lt;=$C$2,存量业务到期结构!AF36+业务净增量_基准情景!AC36,0)</f>
        <v>0</v>
      </c>
      <c r="AD36" s="92">
        <f>IF(AD$3&lt;=$C$2,存量业务到期结构!AG36+业务净增量_基准情景!AD36,0)</f>
        <v>0</v>
      </c>
      <c r="AE36" s="92">
        <f>IF(AE$3&lt;=$C$2,存量业务到期结构!AH36+业务净增量_基准情景!AE36,0)</f>
        <v>0</v>
      </c>
      <c r="AF36" s="92">
        <f>IF(AF$3&lt;=$C$2,存量业务到期结构!AI36+业务净增量_基准情景!AF36,0)</f>
        <v>0</v>
      </c>
      <c r="AG36" s="92">
        <f>IF(AG$3&lt;=$C$2,存量业务到期结构!AJ36+业务净增量_基准情景!AG36,0)</f>
        <v>0</v>
      </c>
      <c r="AH36" s="92">
        <f>IF(AH$3&lt;=$C$2,存量业务到期结构!AK36+业务净增量_基准情景!AH36,0)</f>
        <v>0</v>
      </c>
      <c r="AI36" s="92">
        <f>IF(AI$3&lt;=$C$2,存量业务到期结构!AL36+业务净增量_基准情景!AI36,0)</f>
        <v>0</v>
      </c>
      <c r="AJ36" s="92">
        <f>IF(AJ$3&lt;=$C$2,存量业务到期结构!AM36+业务净增量_基准情景!AJ36,0)</f>
        <v>0</v>
      </c>
      <c r="AK36" s="92">
        <f>IF(AK$3&lt;=$C$2,存量业务到期结构!AN36+业务净增量_基准情景!AK36,0)</f>
        <v>0</v>
      </c>
      <c r="AL36" s="92">
        <f>IF(AL$3&lt;=$C$2,存量业务到期结构!AO36+业务净增量_基准情景!AL36,0)</f>
        <v>0</v>
      </c>
      <c r="AM36" s="92">
        <f>IF(AM$3&lt;=$C$2,存量业务到期结构!AP36+业务净增量_基准情景!AM36,0)</f>
        <v>0</v>
      </c>
      <c r="AN36" s="92">
        <f>IF(AN$3&lt;=$C$2,存量业务到期结构!AQ36+业务净增量_基准情景!AN36,0)</f>
        <v>0</v>
      </c>
      <c r="AO36" s="92">
        <f>IF(AO$3&lt;=$C$2,存量业务到期结构!AR36+业务净增量_基准情景!AO36,0)</f>
        <v>0</v>
      </c>
      <c r="AP36" s="92">
        <f>IF(AP$3&lt;=$C$2,存量业务到期结构!AS36+业务净增量_基准情景!AP36,0)</f>
        <v>0</v>
      </c>
    </row>
    <row r="37" spans="2:42" ht="16.5">
      <c r="B37" s="55" t="str">
        <f>存量业务到期结构!B37</f>
        <v>对公通知存款</v>
      </c>
      <c r="C37" s="92">
        <f>IF(C$3&lt;=$C$2,存量业务到期结构!F37+业务净增量_基准情景!C37,0)</f>
        <v>735.26220196130294</v>
      </c>
      <c r="D37" s="92">
        <f>IF(D$3&lt;=$C$2,存量业务到期结构!G37+业务净增量_基准情景!D37,0)</f>
        <v>3.0136675363082759</v>
      </c>
      <c r="E37" s="92">
        <f>IF(E$3&lt;=$C$2,存量业务到期结构!H37+业务净增量_基准情景!E37,0)</f>
        <v>14.754042292942245</v>
      </c>
      <c r="F37" s="92">
        <f>IF(F$3&lt;=$C$2,存量业务到期结构!I37+业务净增量_基准情景!F37,0)</f>
        <v>1.3250502986467154</v>
      </c>
      <c r="G37" s="92">
        <f>IF(G$3&lt;=$C$2,存量业务到期结构!J37+业务净增量_基准情景!G37,0)</f>
        <v>1.3234827318427733</v>
      </c>
      <c r="H37" s="92">
        <f>IF(H$3&lt;=$C$2,存量业务到期结构!K37+业务净增量_基准情景!H37,0)</f>
        <v>1.3219151650389449</v>
      </c>
      <c r="I37" s="92">
        <f>IF(I$3&lt;=$C$2,存量业务到期结构!L37+业务净增量_基准情景!I37,0)</f>
        <v>1.3203475982352302</v>
      </c>
      <c r="J37" s="92">
        <f>IF(J$3&lt;=$C$2,存量业务到期结构!M37+业务净增量_基准情景!J37,0)</f>
        <v>1.3187800314312881</v>
      </c>
      <c r="K37" s="92">
        <f>IF(K$3&lt;=$C$2,存量业务到期结构!N37+业务净增量_基准情景!K37,0)</f>
        <v>1.317212464627346</v>
      </c>
      <c r="L37" s="92">
        <f>IF(L$3&lt;=$C$2,存量业务到期结构!O37+业务净增量_基准情景!L37,0)</f>
        <v>1.3156448978237449</v>
      </c>
      <c r="M37" s="92">
        <f>IF(M$3&lt;=$C$2,存量业务到期结构!P37+业务净增量_基准情景!M37,0)</f>
        <v>1.3140773310196892</v>
      </c>
      <c r="N37" s="92">
        <f>IF(N$3&lt;=$C$2,存量业务到期结构!Q37+业务净增量_基准情景!N37,0)</f>
        <v>1.3125097642159744</v>
      </c>
      <c r="O37" s="92">
        <f>IF(O$3&lt;=$C$2,存量业务到期结构!R37+业务净增量_基准情景!O37,0)</f>
        <v>1.3109421974119186</v>
      </c>
      <c r="P37" s="92">
        <f>IF(P$3&lt;=$C$2,存量业务到期结构!S37+业务净增量_基准情景!P37,0)</f>
        <v>0</v>
      </c>
      <c r="Q37" s="92">
        <f>IF(Q$3&lt;=$C$2,存量业务到期结构!T37+业务净增量_基准情景!Q37,0)</f>
        <v>0</v>
      </c>
      <c r="R37" s="92">
        <f>IF(R$3&lt;=$C$2,存量业务到期结构!U37+业务净增量_基准情景!R37,0)</f>
        <v>0</v>
      </c>
      <c r="S37" s="92">
        <f>IF(S$3&lt;=$C$2,存量业务到期结构!V37+业务净增量_基准情景!S37,0)</f>
        <v>0</v>
      </c>
      <c r="T37" s="92">
        <f>IF(T$3&lt;=$C$2,存量业务到期结构!W37+业务净增量_基准情景!T37,0)</f>
        <v>0</v>
      </c>
      <c r="U37" s="92">
        <f>IF(U$3&lt;=$C$2,存量业务到期结构!X37+业务净增量_基准情景!U37,0)</f>
        <v>0</v>
      </c>
      <c r="V37" s="92">
        <f>IF(V$3&lt;=$C$2,存量业务到期结构!Y37+业务净增量_基准情景!V37,0)</f>
        <v>0</v>
      </c>
      <c r="W37" s="92">
        <f>IF(W$3&lt;=$C$2,存量业务到期结构!Z37+业务净增量_基准情景!W37,0)</f>
        <v>0</v>
      </c>
      <c r="X37" s="92">
        <f>IF(X$3&lt;=$C$2,存量业务到期结构!AA37+业务净增量_基准情景!X37,0)</f>
        <v>0</v>
      </c>
      <c r="Y37" s="92">
        <f>IF(Y$3&lt;=$C$2,存量业务到期结构!AB37+业务净增量_基准情景!Y37,0)</f>
        <v>0</v>
      </c>
      <c r="Z37" s="92">
        <f>IF(Z$3&lt;=$C$2,存量业务到期结构!AC37+业务净增量_基准情景!Z37,0)</f>
        <v>0</v>
      </c>
      <c r="AA37" s="92">
        <f>IF(AA$3&lt;=$C$2,存量业务到期结构!AD37+业务净增量_基准情景!AA37,0)</f>
        <v>0</v>
      </c>
      <c r="AB37" s="92">
        <f>IF(AB$3&lt;=$C$2,存量业务到期结构!AE37+业务净增量_基准情景!AB37,0)</f>
        <v>0</v>
      </c>
      <c r="AC37" s="92">
        <f>IF(AC$3&lt;=$C$2,存量业务到期结构!AF37+业务净增量_基准情景!AC37,0)</f>
        <v>0</v>
      </c>
      <c r="AD37" s="92">
        <f>IF(AD$3&lt;=$C$2,存量业务到期结构!AG37+业务净增量_基准情景!AD37,0)</f>
        <v>0</v>
      </c>
      <c r="AE37" s="92">
        <f>IF(AE$3&lt;=$C$2,存量业务到期结构!AH37+业务净增量_基准情景!AE37,0)</f>
        <v>0</v>
      </c>
      <c r="AF37" s="92">
        <f>IF(AF$3&lt;=$C$2,存量业务到期结构!AI37+业务净增量_基准情景!AF37,0)</f>
        <v>0</v>
      </c>
      <c r="AG37" s="92">
        <f>IF(AG$3&lt;=$C$2,存量业务到期结构!AJ37+业务净增量_基准情景!AG37,0)</f>
        <v>0</v>
      </c>
      <c r="AH37" s="92">
        <f>IF(AH$3&lt;=$C$2,存量业务到期结构!AK37+业务净增量_基准情景!AH37,0)</f>
        <v>0</v>
      </c>
      <c r="AI37" s="92">
        <f>IF(AI$3&lt;=$C$2,存量业务到期结构!AL37+业务净增量_基准情景!AI37,0)</f>
        <v>0</v>
      </c>
      <c r="AJ37" s="92">
        <f>IF(AJ$3&lt;=$C$2,存量业务到期结构!AM37+业务净增量_基准情景!AJ37,0)</f>
        <v>0</v>
      </c>
      <c r="AK37" s="92">
        <f>IF(AK$3&lt;=$C$2,存量业务到期结构!AN37+业务净增量_基准情景!AK37,0)</f>
        <v>0</v>
      </c>
      <c r="AL37" s="92">
        <f>IF(AL$3&lt;=$C$2,存量业务到期结构!AO37+业务净增量_基准情景!AL37,0)</f>
        <v>0</v>
      </c>
      <c r="AM37" s="92">
        <f>IF(AM$3&lt;=$C$2,存量业务到期结构!AP37+业务净增量_基准情景!AM37,0)</f>
        <v>0</v>
      </c>
      <c r="AN37" s="92">
        <f>IF(AN$3&lt;=$C$2,存量业务到期结构!AQ37+业务净增量_基准情景!AN37,0)</f>
        <v>0</v>
      </c>
      <c r="AO37" s="92">
        <f>IF(AO$3&lt;=$C$2,存量业务到期结构!AR37+业务净增量_基准情景!AO37,0)</f>
        <v>0</v>
      </c>
      <c r="AP37" s="92">
        <f>IF(AP$3&lt;=$C$2,存量业务到期结构!AS37+业务净增量_基准情景!AP37,0)</f>
        <v>0</v>
      </c>
    </row>
    <row r="38" spans="2:42" ht="16.5">
      <c r="B38" s="16" t="str">
        <f>存量业务到期结构!B38</f>
        <v>零售存款</v>
      </c>
      <c r="C38" s="75"/>
      <c r="D38" s="75"/>
      <c r="E38" s="75"/>
      <c r="F38" s="75"/>
      <c r="G38" s="75"/>
      <c r="H38" s="75"/>
      <c r="I38" s="75"/>
      <c r="J38" s="75"/>
      <c r="K38" s="75"/>
      <c r="L38" s="75"/>
      <c r="M38" s="75"/>
      <c r="N38" s="75"/>
      <c r="O38" s="75"/>
      <c r="P38" s="75"/>
      <c r="Q38" s="75"/>
      <c r="R38" s="75"/>
      <c r="S38" s="75"/>
      <c r="T38" s="75"/>
      <c r="U38" s="75"/>
      <c r="V38" s="75"/>
      <c r="W38" s="75"/>
      <c r="X38" s="75"/>
      <c r="Y38" s="75"/>
      <c r="Z38" s="75"/>
      <c r="AA38" s="75"/>
      <c r="AB38" s="75"/>
      <c r="AC38" s="75"/>
      <c r="AD38" s="75"/>
      <c r="AE38" s="75"/>
      <c r="AF38" s="75"/>
      <c r="AG38" s="75"/>
      <c r="AH38" s="75"/>
      <c r="AI38" s="75"/>
      <c r="AJ38" s="75"/>
      <c r="AK38" s="75"/>
      <c r="AL38" s="75"/>
      <c r="AM38" s="75"/>
      <c r="AN38" s="75"/>
      <c r="AO38" s="75"/>
      <c r="AP38" s="75"/>
    </row>
    <row r="39" spans="2:42" ht="16.5">
      <c r="B39" s="54" t="str">
        <f>存量业务到期结构!B39</f>
        <v>一般零售定期存款</v>
      </c>
      <c r="C39" s="92">
        <f>IF(C$3&lt;=$C$2,存量业务到期结构!F39+业务净增量_基准情景!C39,0)</f>
        <v>164.90572858912125</v>
      </c>
      <c r="D39" s="92">
        <f>IF(D$3&lt;=$C$2,存量业务到期结构!G39+业务净增量_基准情景!D39,0)</f>
        <v>34.366980970178986</v>
      </c>
      <c r="E39" s="92">
        <f>IF(E$3&lt;=$C$2,存量业务到期结构!H39+业务净增量_基准情景!E39,0)</f>
        <v>101.29615947094769</v>
      </c>
      <c r="F39" s="92">
        <f>IF(F$3&lt;=$C$2,存量业务到期结构!I39+业务净增量_基准情景!F39,0)</f>
        <v>26.781912538862514</v>
      </c>
      <c r="G39" s="92">
        <f>IF(G$3&lt;=$C$2,存量业务到期结构!J39+业务净增量_基准情景!G39,0)</f>
        <v>22.767319050178727</v>
      </c>
      <c r="H39" s="92">
        <f>IF(H$3&lt;=$C$2,存量业务到期结构!K39+业务净增量_基准情景!H39,0)</f>
        <v>19.449854912093102</v>
      </c>
      <c r="I39" s="92">
        <f>IF(I$3&lt;=$C$2,存量业务到期结构!L39+业务净增量_基准情景!I39,0)</f>
        <v>-4.3843365860909245</v>
      </c>
      <c r="J39" s="92">
        <f>IF(J$3&lt;=$C$2,存量业务到期结构!M39+业务净增量_基准情景!J39,0)</f>
        <v>0.93647980212345772</v>
      </c>
      <c r="K39" s="92">
        <f>IF(K$3&lt;=$C$2,存量业务到期结构!N39+业务净增量_基准情景!K39,0)</f>
        <v>5.4673757731401196</v>
      </c>
      <c r="L39" s="92">
        <f>IF(L$3&lt;=$C$2,存量业务到期结构!O39+业务净增量_基准情景!L39,0)</f>
        <v>5.5119271804558707</v>
      </c>
      <c r="M39" s="92">
        <f>IF(M$3&lt;=$C$2,存量业务到期结构!P39+业务净增量_基准情景!M39,0)</f>
        <v>8.1825412040688832</v>
      </c>
      <c r="N39" s="92">
        <f>IF(N$3&lt;=$C$2,存量业务到期结构!Q39+业务净增量_基准情景!N39,0)</f>
        <v>9.0945372925869066</v>
      </c>
      <c r="O39" s="92">
        <f>IF(O$3&lt;=$C$2,存量业务到期结构!R39+业务净增量_基准情景!O39,0)</f>
        <v>-34.431021297898717</v>
      </c>
      <c r="P39" s="92">
        <f>IF(P$3&lt;=$C$2,存量业务到期结构!S39+业务净增量_基准情景!P39,0)</f>
        <v>0</v>
      </c>
      <c r="Q39" s="92">
        <f>IF(Q$3&lt;=$C$2,存量业务到期结构!T39+业务净增量_基准情景!Q39,0)</f>
        <v>0</v>
      </c>
      <c r="R39" s="92">
        <f>IF(R$3&lt;=$C$2,存量业务到期结构!U39+业务净增量_基准情景!R39,0)</f>
        <v>0</v>
      </c>
      <c r="S39" s="92">
        <f>IF(S$3&lt;=$C$2,存量业务到期结构!V39+业务净增量_基准情景!S39,0)</f>
        <v>0</v>
      </c>
      <c r="T39" s="92">
        <f>IF(T$3&lt;=$C$2,存量业务到期结构!W39+业务净增量_基准情景!T39,0)</f>
        <v>0</v>
      </c>
      <c r="U39" s="92">
        <f>IF(U$3&lt;=$C$2,存量业务到期结构!X39+业务净增量_基准情景!U39,0)</f>
        <v>0</v>
      </c>
      <c r="V39" s="92">
        <f>IF(V$3&lt;=$C$2,存量业务到期结构!Y39+业务净增量_基准情景!V39,0)</f>
        <v>0</v>
      </c>
      <c r="W39" s="92">
        <f>IF(W$3&lt;=$C$2,存量业务到期结构!Z39+业务净增量_基准情景!W39,0)</f>
        <v>0</v>
      </c>
      <c r="X39" s="92">
        <f>IF(X$3&lt;=$C$2,存量业务到期结构!AA39+业务净增量_基准情景!X39,0)</f>
        <v>0</v>
      </c>
      <c r="Y39" s="92">
        <f>IF(Y$3&lt;=$C$2,存量业务到期结构!AB39+业务净增量_基准情景!Y39,0)</f>
        <v>0</v>
      </c>
      <c r="Z39" s="92">
        <f>IF(Z$3&lt;=$C$2,存量业务到期结构!AC39+业务净增量_基准情景!Z39,0)</f>
        <v>0</v>
      </c>
      <c r="AA39" s="92">
        <f>IF(AA$3&lt;=$C$2,存量业务到期结构!AD39+业务净增量_基准情景!AA39,0)</f>
        <v>0</v>
      </c>
      <c r="AB39" s="92">
        <f>IF(AB$3&lt;=$C$2,存量业务到期结构!AE39+业务净增量_基准情景!AB39,0)</f>
        <v>0</v>
      </c>
      <c r="AC39" s="92">
        <f>IF(AC$3&lt;=$C$2,存量业务到期结构!AF39+业务净增量_基准情景!AC39,0)</f>
        <v>0</v>
      </c>
      <c r="AD39" s="92">
        <f>IF(AD$3&lt;=$C$2,存量业务到期结构!AG39+业务净增量_基准情景!AD39,0)</f>
        <v>0</v>
      </c>
      <c r="AE39" s="92">
        <f>IF(AE$3&lt;=$C$2,存量业务到期结构!AH39+业务净增量_基准情景!AE39,0)</f>
        <v>0</v>
      </c>
      <c r="AF39" s="92">
        <f>IF(AF$3&lt;=$C$2,存量业务到期结构!AI39+业务净增量_基准情景!AF39,0)</f>
        <v>0</v>
      </c>
      <c r="AG39" s="92">
        <f>IF(AG$3&lt;=$C$2,存量业务到期结构!AJ39+业务净增量_基准情景!AG39,0)</f>
        <v>0</v>
      </c>
      <c r="AH39" s="92">
        <f>IF(AH$3&lt;=$C$2,存量业务到期结构!AK39+业务净增量_基准情景!AH39,0)</f>
        <v>0</v>
      </c>
      <c r="AI39" s="92">
        <f>IF(AI$3&lt;=$C$2,存量业务到期结构!AL39+业务净增量_基准情景!AI39,0)</f>
        <v>0</v>
      </c>
      <c r="AJ39" s="92">
        <f>IF(AJ$3&lt;=$C$2,存量业务到期结构!AM39+业务净增量_基准情景!AJ39,0)</f>
        <v>0</v>
      </c>
      <c r="AK39" s="92">
        <f>IF(AK$3&lt;=$C$2,存量业务到期结构!AN39+业务净增量_基准情景!AK39,0)</f>
        <v>0</v>
      </c>
      <c r="AL39" s="92">
        <f>IF(AL$3&lt;=$C$2,存量业务到期结构!AO39+业务净增量_基准情景!AL39,0)</f>
        <v>0</v>
      </c>
      <c r="AM39" s="92">
        <f>IF(AM$3&lt;=$C$2,存量业务到期结构!AP39+业务净增量_基准情景!AM39,0)</f>
        <v>0</v>
      </c>
      <c r="AN39" s="92">
        <f>IF(AN$3&lt;=$C$2,存量业务到期结构!AQ39+业务净增量_基准情景!AN39,0)</f>
        <v>0</v>
      </c>
      <c r="AO39" s="92">
        <f>IF(AO$3&lt;=$C$2,存量业务到期结构!AR39+业务净增量_基准情景!AO39,0)</f>
        <v>0</v>
      </c>
      <c r="AP39" s="92">
        <f>IF(AP$3&lt;=$C$2,存量业务到期结构!AS39+业务净增量_基准情景!AP39,0)</f>
        <v>0</v>
      </c>
    </row>
    <row r="40" spans="2:42" ht="16.5">
      <c r="B40" s="54" t="str">
        <f>存量业务到期结构!B40</f>
        <v>零售结构性存款</v>
      </c>
      <c r="C40" s="92">
        <f>IF(C$3&lt;=$C$2,存量业务到期结构!F40+业务净增量_基准情景!C40,0)</f>
        <v>322.2524733332998</v>
      </c>
      <c r="D40" s="92">
        <f>IF(D$3&lt;=$C$2,存量业务到期结构!G40+业务净增量_基准情景!D40,0)</f>
        <v>379.18173333333323</v>
      </c>
      <c r="E40" s="92">
        <f>IF(E$3&lt;=$C$2,存量业务到期结构!H40+业务净增量_基准情景!E40,0)</f>
        <v>302.05423333333329</v>
      </c>
      <c r="F40" s="92">
        <f>IF(F$3&lt;=$C$2,存量业务到期结构!I40+业务净增量_基准情景!F40,0)</f>
        <v>248.82773333333324</v>
      </c>
      <c r="G40" s="92">
        <f>IF(G$3&lt;=$C$2,存量业务到期结构!J40+业务净增量_基准情景!G40,0)</f>
        <v>234.29353333333324</v>
      </c>
      <c r="H40" s="92">
        <f>IF(H$3&lt;=$C$2,存量业务到期结构!K40+业务净增量_基准情景!H40,0)</f>
        <v>301.01233333333323</v>
      </c>
      <c r="I40" s="92">
        <f>IF(I$3&lt;=$C$2,存量业务到期结构!L40+业务净增量_基准情景!I40,0)</f>
        <v>199.21903333333347</v>
      </c>
      <c r="J40" s="92">
        <f>IF(J$3&lt;=$C$2,存量业务到期结构!M40+业务净增量_基准情景!J40,0)</f>
        <v>169.89113333333347</v>
      </c>
      <c r="K40" s="92">
        <f>IF(K$3&lt;=$C$2,存量业务到期结构!N40+业务净增量_基准情景!K40,0)</f>
        <v>166.08343333333349</v>
      </c>
      <c r="L40" s="92">
        <f>IF(L$3&lt;=$C$2,存量业务到期结构!O40+业务净增量_基准情景!L40,0)</f>
        <v>165.01153333333349</v>
      </c>
      <c r="M40" s="92">
        <f>IF(M$3&lt;=$C$2,存量业务到期结构!P40+业务净增量_基准情景!M40,0)</f>
        <v>169.05183333333349</v>
      </c>
      <c r="N40" s="92">
        <f>IF(N$3&lt;=$C$2,存量业务到期结构!Q40+业务净增量_基准情景!N40,0)</f>
        <v>221.02703333333349</v>
      </c>
      <c r="O40" s="92">
        <f>IF(O$3&lt;=$C$2,存量业务到期结构!R40+业务净增量_基准情景!O40,0)</f>
        <v>158.33333333333348</v>
      </c>
      <c r="P40" s="92">
        <f>IF(P$3&lt;=$C$2,存量业务到期结构!S40+业务净增量_基准情景!P40,0)</f>
        <v>0</v>
      </c>
      <c r="Q40" s="92">
        <f>IF(Q$3&lt;=$C$2,存量业务到期结构!T40+业务净增量_基准情景!Q40,0)</f>
        <v>0</v>
      </c>
      <c r="R40" s="92">
        <f>IF(R$3&lt;=$C$2,存量业务到期结构!U40+业务净增量_基准情景!R40,0)</f>
        <v>0</v>
      </c>
      <c r="S40" s="92">
        <f>IF(S$3&lt;=$C$2,存量业务到期结构!V40+业务净增量_基准情景!S40,0)</f>
        <v>0</v>
      </c>
      <c r="T40" s="92">
        <f>IF(T$3&lt;=$C$2,存量业务到期结构!W40+业务净增量_基准情景!T40,0)</f>
        <v>0</v>
      </c>
      <c r="U40" s="92">
        <f>IF(U$3&lt;=$C$2,存量业务到期结构!X40+业务净增量_基准情景!U40,0)</f>
        <v>0</v>
      </c>
      <c r="V40" s="92">
        <f>IF(V$3&lt;=$C$2,存量业务到期结构!Y40+业务净增量_基准情景!V40,0)</f>
        <v>0</v>
      </c>
      <c r="W40" s="92">
        <f>IF(W$3&lt;=$C$2,存量业务到期结构!Z40+业务净增量_基准情景!W40,0)</f>
        <v>0</v>
      </c>
      <c r="X40" s="92">
        <f>IF(X$3&lt;=$C$2,存量业务到期结构!AA40+业务净增量_基准情景!X40,0)</f>
        <v>0</v>
      </c>
      <c r="Y40" s="92">
        <f>IF(Y$3&lt;=$C$2,存量业务到期结构!AB40+业务净增量_基准情景!Y40,0)</f>
        <v>0</v>
      </c>
      <c r="Z40" s="92">
        <f>IF(Z$3&lt;=$C$2,存量业务到期结构!AC40+业务净增量_基准情景!Z40,0)</f>
        <v>0</v>
      </c>
      <c r="AA40" s="92">
        <f>IF(AA$3&lt;=$C$2,存量业务到期结构!AD40+业务净增量_基准情景!AA40,0)</f>
        <v>0</v>
      </c>
      <c r="AB40" s="92">
        <f>IF(AB$3&lt;=$C$2,存量业务到期结构!AE40+业务净增量_基准情景!AB40,0)</f>
        <v>0</v>
      </c>
      <c r="AC40" s="92">
        <f>IF(AC$3&lt;=$C$2,存量业务到期结构!AF40+业务净增量_基准情景!AC40,0)</f>
        <v>0</v>
      </c>
      <c r="AD40" s="92">
        <f>IF(AD$3&lt;=$C$2,存量业务到期结构!AG40+业务净增量_基准情景!AD40,0)</f>
        <v>0</v>
      </c>
      <c r="AE40" s="92">
        <f>IF(AE$3&lt;=$C$2,存量业务到期结构!AH40+业务净增量_基准情景!AE40,0)</f>
        <v>0</v>
      </c>
      <c r="AF40" s="92">
        <f>IF(AF$3&lt;=$C$2,存量业务到期结构!AI40+业务净增量_基准情景!AF40,0)</f>
        <v>0</v>
      </c>
      <c r="AG40" s="92">
        <f>IF(AG$3&lt;=$C$2,存量业务到期结构!AJ40+业务净增量_基准情景!AG40,0)</f>
        <v>0</v>
      </c>
      <c r="AH40" s="92">
        <f>IF(AH$3&lt;=$C$2,存量业务到期结构!AK40+业务净增量_基准情景!AH40,0)</f>
        <v>0</v>
      </c>
      <c r="AI40" s="92">
        <f>IF(AI$3&lt;=$C$2,存量业务到期结构!AL40+业务净增量_基准情景!AI40,0)</f>
        <v>0</v>
      </c>
      <c r="AJ40" s="92">
        <f>IF(AJ$3&lt;=$C$2,存量业务到期结构!AM40+业务净增量_基准情景!AJ40,0)</f>
        <v>0</v>
      </c>
      <c r="AK40" s="92">
        <f>IF(AK$3&lt;=$C$2,存量业务到期结构!AN40+业务净增量_基准情景!AK40,0)</f>
        <v>0</v>
      </c>
      <c r="AL40" s="92">
        <f>IF(AL$3&lt;=$C$2,存量业务到期结构!AO40+业务净增量_基准情景!AL40,0)</f>
        <v>0</v>
      </c>
      <c r="AM40" s="92">
        <f>IF(AM$3&lt;=$C$2,存量业务到期结构!AP40+业务净增量_基准情景!AM40,0)</f>
        <v>0</v>
      </c>
      <c r="AN40" s="92">
        <f>IF(AN$3&lt;=$C$2,存量业务到期结构!AQ40+业务净增量_基准情景!AN40,0)</f>
        <v>0</v>
      </c>
      <c r="AO40" s="92">
        <f>IF(AO$3&lt;=$C$2,存量业务到期结构!AR40+业务净增量_基准情景!AO40,0)</f>
        <v>0</v>
      </c>
      <c r="AP40" s="92">
        <f>IF(AP$3&lt;=$C$2,存量业务到期结构!AS40+业务净增量_基准情景!AP40,0)</f>
        <v>0</v>
      </c>
    </row>
    <row r="41" spans="2:42" ht="16.5">
      <c r="B41" s="54" t="str">
        <f>存量业务到期结构!B41</f>
        <v>零售大额存单</v>
      </c>
      <c r="C41" s="92">
        <f>IF(C$3&lt;=$C$2,存量业务到期结构!F41+业务净增量_基准情景!C41,0)</f>
        <v>65.758084597299927</v>
      </c>
      <c r="D41" s="92">
        <f>IF(D$3&lt;=$C$2,存量业务到期结构!G41+业务净增量_基准情景!D41,0)</f>
        <v>25.789300000000001</v>
      </c>
      <c r="E41" s="92">
        <f>IF(E$3&lt;=$C$2,存量业务到期结构!H41+业务净增量_基准情景!E41,0)</f>
        <v>26.465720999999998</v>
      </c>
      <c r="F41" s="92">
        <f>IF(F$3&lt;=$C$2,存量业务到期结构!I41+业务净增量_基准情景!F41,0)</f>
        <v>21.3233259</v>
      </c>
      <c r="G41" s="92">
        <f>IF(G$3&lt;=$C$2,存量业务到期结构!J41+业务净增量_基准情景!G41,0)</f>
        <v>20.5899</v>
      </c>
      <c r="H41" s="92">
        <f>IF(H$3&lt;=$C$2,存量业务到期结构!K41+业务净增量_基准情景!H41,0)</f>
        <v>24.557510000000001</v>
      </c>
      <c r="I41" s="92">
        <f>IF(I$3&lt;=$C$2,存量业务到期结构!L41+业务净增量_基准情景!I41,0)</f>
        <v>18.837299999999999</v>
      </c>
      <c r="J41" s="92">
        <f>IF(J$3&lt;=$C$2,存量业务到期结构!M41+业务净增量_基准情景!J41,0)</f>
        <v>20.425350000000002</v>
      </c>
      <c r="K41" s="92">
        <f>IF(K$3&lt;=$C$2,存量业务到期结构!N41+业务净增量_基准情景!K41,0)</f>
        <v>23.788499999999999</v>
      </c>
      <c r="L41" s="92">
        <f>IF(L$3&lt;=$C$2,存量业务到期结构!O41+业务净增量_基准情景!L41,0)</f>
        <v>23.9321635039</v>
      </c>
      <c r="M41" s="92">
        <f>IF(M$3&lt;=$C$2,存量业务到期结构!P41+业务净增量_基准情景!M41,0)</f>
        <v>21.122</v>
      </c>
      <c r="N41" s="92">
        <f>IF(N$3&lt;=$C$2,存量业务到期结构!Q41+业务净增量_基准情景!N41,0)</f>
        <v>23.428840000000001</v>
      </c>
      <c r="O41" s="92">
        <f>IF(O$3&lt;=$C$2,存量业务到期结构!R41+业务净增量_基准情景!O41,0)</f>
        <v>15.1829</v>
      </c>
      <c r="P41" s="92">
        <f>IF(P$3&lt;=$C$2,存量业务到期结构!S41+业务净增量_基准情景!P41,0)</f>
        <v>0</v>
      </c>
      <c r="Q41" s="92">
        <f>IF(Q$3&lt;=$C$2,存量业务到期结构!T41+业务净增量_基准情景!Q41,0)</f>
        <v>0</v>
      </c>
      <c r="R41" s="92">
        <f>IF(R$3&lt;=$C$2,存量业务到期结构!U41+业务净增量_基准情景!R41,0)</f>
        <v>0</v>
      </c>
      <c r="S41" s="92">
        <f>IF(S$3&lt;=$C$2,存量业务到期结构!V41+业务净增量_基准情景!S41,0)</f>
        <v>0</v>
      </c>
      <c r="T41" s="92">
        <f>IF(T$3&lt;=$C$2,存量业务到期结构!W41+业务净增量_基准情景!T41,0)</f>
        <v>0</v>
      </c>
      <c r="U41" s="92">
        <f>IF(U$3&lt;=$C$2,存量业务到期结构!X41+业务净增量_基准情景!U41,0)</f>
        <v>0</v>
      </c>
      <c r="V41" s="92">
        <f>IF(V$3&lt;=$C$2,存量业务到期结构!Y41+业务净增量_基准情景!V41,0)</f>
        <v>0</v>
      </c>
      <c r="W41" s="92">
        <f>IF(W$3&lt;=$C$2,存量业务到期结构!Z41+业务净增量_基准情景!W41,0)</f>
        <v>0</v>
      </c>
      <c r="X41" s="92">
        <f>IF(X$3&lt;=$C$2,存量业务到期结构!AA41+业务净增量_基准情景!X41,0)</f>
        <v>0</v>
      </c>
      <c r="Y41" s="92">
        <f>IF(Y$3&lt;=$C$2,存量业务到期结构!AB41+业务净增量_基准情景!Y41,0)</f>
        <v>0</v>
      </c>
      <c r="Z41" s="92">
        <f>IF(Z$3&lt;=$C$2,存量业务到期结构!AC41+业务净增量_基准情景!Z41,0)</f>
        <v>0</v>
      </c>
      <c r="AA41" s="92">
        <f>IF(AA$3&lt;=$C$2,存量业务到期结构!AD41+业务净增量_基准情景!AA41,0)</f>
        <v>0</v>
      </c>
      <c r="AB41" s="92">
        <f>IF(AB$3&lt;=$C$2,存量业务到期结构!AE41+业务净增量_基准情景!AB41,0)</f>
        <v>0</v>
      </c>
      <c r="AC41" s="92">
        <f>IF(AC$3&lt;=$C$2,存量业务到期结构!AF41+业务净增量_基准情景!AC41,0)</f>
        <v>0</v>
      </c>
      <c r="AD41" s="92">
        <f>IF(AD$3&lt;=$C$2,存量业务到期结构!AG41+业务净增量_基准情景!AD41,0)</f>
        <v>0</v>
      </c>
      <c r="AE41" s="92">
        <f>IF(AE$3&lt;=$C$2,存量业务到期结构!AH41+业务净增量_基准情景!AE41,0)</f>
        <v>0</v>
      </c>
      <c r="AF41" s="92">
        <f>IF(AF$3&lt;=$C$2,存量业务到期结构!AI41+业务净增量_基准情景!AF41,0)</f>
        <v>0</v>
      </c>
      <c r="AG41" s="92">
        <f>IF(AG$3&lt;=$C$2,存量业务到期结构!AJ41+业务净增量_基准情景!AG41,0)</f>
        <v>0</v>
      </c>
      <c r="AH41" s="92">
        <f>IF(AH$3&lt;=$C$2,存量业务到期结构!AK41+业务净增量_基准情景!AH41,0)</f>
        <v>0</v>
      </c>
      <c r="AI41" s="92">
        <f>IF(AI$3&lt;=$C$2,存量业务到期结构!AL41+业务净增量_基准情景!AI41,0)</f>
        <v>0</v>
      </c>
      <c r="AJ41" s="92">
        <f>IF(AJ$3&lt;=$C$2,存量业务到期结构!AM41+业务净增量_基准情景!AJ41,0)</f>
        <v>0</v>
      </c>
      <c r="AK41" s="92">
        <f>IF(AK$3&lt;=$C$2,存量业务到期结构!AN41+业务净增量_基准情景!AK41,0)</f>
        <v>0</v>
      </c>
      <c r="AL41" s="92">
        <f>IF(AL$3&lt;=$C$2,存量业务到期结构!AO41+业务净增量_基准情景!AL41,0)</f>
        <v>0</v>
      </c>
      <c r="AM41" s="92">
        <f>IF(AM$3&lt;=$C$2,存量业务到期结构!AP41+业务净增量_基准情景!AM41,0)</f>
        <v>0</v>
      </c>
      <c r="AN41" s="92">
        <f>IF(AN$3&lt;=$C$2,存量业务到期结构!AQ41+业务净增量_基准情景!AN41,0)</f>
        <v>0</v>
      </c>
      <c r="AO41" s="92">
        <f>IF(AO$3&lt;=$C$2,存量业务到期结构!AR41+业务净增量_基准情景!AO41,0)</f>
        <v>0</v>
      </c>
      <c r="AP41" s="92">
        <f>IF(AP$3&lt;=$C$2,存量业务到期结构!AS41+业务净增量_基准情景!AP41,0)</f>
        <v>0</v>
      </c>
    </row>
    <row r="42" spans="2:42" ht="16.5">
      <c r="B42" s="55" t="str">
        <f>存量业务到期结构!B42</f>
        <v>零售活期存款</v>
      </c>
      <c r="C42" s="92">
        <f>IF(C$3&lt;=$C$2,存量业务到期结构!F42+业务净增量_基准情景!C42,0)</f>
        <v>-53.233315404979741</v>
      </c>
      <c r="D42" s="92">
        <f>IF(D$3&lt;=$C$2,存量业务到期结构!G42+业务净增量_基准情景!D42,0)</f>
        <v>103.74042309743163</v>
      </c>
      <c r="E42" s="92">
        <f>IF(E$3&lt;=$C$2,存量业务到期结构!H42+业务净增量_基准情景!E42,0)</f>
        <v>57.363501340762014</v>
      </c>
      <c r="F42" s="92">
        <f>IF(F$3&lt;=$C$2,存量业务到期结构!I42+业务净增量_基准情景!F42,0)</f>
        <v>55.886001340762959</v>
      </c>
      <c r="G42" s="92">
        <f>IF(G$3&lt;=$C$2,存量业务到期结构!J42+业务净增量_基准情景!G42,0)</f>
        <v>54.408501340762086</v>
      </c>
      <c r="H42" s="92">
        <f>IF(H$3&lt;=$C$2,存量业务到期结构!K42+业务净增量_基准情景!H42,0)</f>
        <v>52.931001340763032</v>
      </c>
      <c r="I42" s="92">
        <f>IF(I$3&lt;=$C$2,存量业务到期结构!L42+业务净增量_基准情景!I42,0)</f>
        <v>51.453501340762159</v>
      </c>
      <c r="J42" s="92">
        <f>IF(J$3&lt;=$C$2,存量业务到期结构!M42+业务净增量_基准情景!J42,0)</f>
        <v>49.976001340763105</v>
      </c>
      <c r="K42" s="92">
        <f>IF(K$3&lt;=$C$2,存量业务到期结构!N42+业务净增量_基准情景!K42,0)</f>
        <v>48.498501340762232</v>
      </c>
      <c r="L42" s="92">
        <f>IF(L$3&lt;=$C$2,存量业务到期结构!O42+业务净增量_基准情景!L42,0)</f>
        <v>47.021001340761359</v>
      </c>
      <c r="M42" s="92">
        <f>IF(M$3&lt;=$C$2,存量业务到期结构!P42+业务净增量_基准情景!M42,0)</f>
        <v>45.543501340764124</v>
      </c>
      <c r="N42" s="92">
        <f>IF(N$3&lt;=$C$2,存量业务到期结构!Q42+业务净增量_基准情景!N42,0)</f>
        <v>44.066001340761431</v>
      </c>
      <c r="O42" s="92">
        <f>IF(O$3&lt;=$C$2,存量业务到期结构!R42+业务净增量_基准情景!O42,0)</f>
        <v>42.588501340762377</v>
      </c>
      <c r="P42" s="92">
        <f>IF(P$3&lt;=$C$2,存量业务到期结构!S42+业务净增量_基准情景!P42,0)</f>
        <v>0</v>
      </c>
      <c r="Q42" s="92">
        <f>IF(Q$3&lt;=$C$2,存量业务到期结构!T42+业务净增量_基准情景!Q42,0)</f>
        <v>0</v>
      </c>
      <c r="R42" s="92">
        <f>IF(R$3&lt;=$C$2,存量业务到期结构!U42+业务净增量_基准情景!R42,0)</f>
        <v>0</v>
      </c>
      <c r="S42" s="92">
        <f>IF(S$3&lt;=$C$2,存量业务到期结构!V42+业务净增量_基准情景!S42,0)</f>
        <v>0</v>
      </c>
      <c r="T42" s="92">
        <f>IF(T$3&lt;=$C$2,存量业务到期结构!W42+业务净增量_基准情景!T42,0)</f>
        <v>0</v>
      </c>
      <c r="U42" s="92">
        <f>IF(U$3&lt;=$C$2,存量业务到期结构!X42+业务净增量_基准情景!U42,0)</f>
        <v>0</v>
      </c>
      <c r="V42" s="92">
        <f>IF(V$3&lt;=$C$2,存量业务到期结构!Y42+业务净增量_基准情景!V42,0)</f>
        <v>0</v>
      </c>
      <c r="W42" s="92">
        <f>IF(W$3&lt;=$C$2,存量业务到期结构!Z42+业务净增量_基准情景!W42,0)</f>
        <v>0</v>
      </c>
      <c r="X42" s="92">
        <f>IF(X$3&lt;=$C$2,存量业务到期结构!AA42+业务净增量_基准情景!X42,0)</f>
        <v>0</v>
      </c>
      <c r="Y42" s="92">
        <f>IF(Y$3&lt;=$C$2,存量业务到期结构!AB42+业务净增量_基准情景!Y42,0)</f>
        <v>0</v>
      </c>
      <c r="Z42" s="92">
        <f>IF(Z$3&lt;=$C$2,存量业务到期结构!AC42+业务净增量_基准情景!Z42,0)</f>
        <v>0</v>
      </c>
      <c r="AA42" s="92">
        <f>IF(AA$3&lt;=$C$2,存量业务到期结构!AD42+业务净增量_基准情景!AA42,0)</f>
        <v>0</v>
      </c>
      <c r="AB42" s="92">
        <f>IF(AB$3&lt;=$C$2,存量业务到期结构!AE42+业务净增量_基准情景!AB42,0)</f>
        <v>0</v>
      </c>
      <c r="AC42" s="92">
        <f>IF(AC$3&lt;=$C$2,存量业务到期结构!AF42+业务净增量_基准情景!AC42,0)</f>
        <v>0</v>
      </c>
      <c r="AD42" s="92">
        <f>IF(AD$3&lt;=$C$2,存量业务到期结构!AG42+业务净增量_基准情景!AD42,0)</f>
        <v>0</v>
      </c>
      <c r="AE42" s="92">
        <f>IF(AE$3&lt;=$C$2,存量业务到期结构!AH42+业务净增量_基准情景!AE42,0)</f>
        <v>0</v>
      </c>
      <c r="AF42" s="92">
        <f>IF(AF$3&lt;=$C$2,存量业务到期结构!AI42+业务净增量_基准情景!AF42,0)</f>
        <v>0</v>
      </c>
      <c r="AG42" s="92">
        <f>IF(AG$3&lt;=$C$2,存量业务到期结构!AJ42+业务净增量_基准情景!AG42,0)</f>
        <v>0</v>
      </c>
      <c r="AH42" s="92">
        <f>IF(AH$3&lt;=$C$2,存量业务到期结构!AK42+业务净增量_基准情景!AH42,0)</f>
        <v>0</v>
      </c>
      <c r="AI42" s="92">
        <f>IF(AI$3&lt;=$C$2,存量业务到期结构!AL42+业务净增量_基准情景!AI42,0)</f>
        <v>0</v>
      </c>
      <c r="AJ42" s="92">
        <f>IF(AJ$3&lt;=$C$2,存量业务到期结构!AM42+业务净增量_基准情景!AJ42,0)</f>
        <v>0</v>
      </c>
      <c r="AK42" s="92">
        <f>IF(AK$3&lt;=$C$2,存量业务到期结构!AN42+业务净增量_基准情景!AK42,0)</f>
        <v>0</v>
      </c>
      <c r="AL42" s="92">
        <f>IF(AL$3&lt;=$C$2,存量业务到期结构!AO42+业务净增量_基准情景!AL42,0)</f>
        <v>0</v>
      </c>
      <c r="AM42" s="92">
        <f>IF(AM$3&lt;=$C$2,存量业务到期结构!AP42+业务净增量_基准情景!AM42,0)</f>
        <v>0</v>
      </c>
      <c r="AN42" s="92">
        <f>IF(AN$3&lt;=$C$2,存量业务到期结构!AQ42+业务净增量_基准情景!AN42,0)</f>
        <v>0</v>
      </c>
      <c r="AO42" s="92">
        <f>IF(AO$3&lt;=$C$2,存量业务到期结构!AR42+业务净增量_基准情景!AO42,0)</f>
        <v>0</v>
      </c>
      <c r="AP42" s="92">
        <f>IF(AP$3&lt;=$C$2,存量业务到期结构!AS42+业务净增量_基准情景!AP42,0)</f>
        <v>0</v>
      </c>
    </row>
    <row r="43" spans="2:42" ht="16.5">
      <c r="B43" s="55" t="str">
        <f>存量业务到期结构!B43</f>
        <v>零售通知存款</v>
      </c>
      <c r="C43" s="92">
        <f>IF(C$3&lt;=$C$2,存量业务到期结构!F43+业务净增量_基准情景!C43,0)</f>
        <v>37.580005177458567</v>
      </c>
      <c r="D43" s="92">
        <f>IF(D$3&lt;=$C$2,存量业务到期结构!G43+业务净增量_基准情景!D43,0)</f>
        <v>0.61264370432242288</v>
      </c>
      <c r="E43" s="92">
        <f>IF(E$3&lt;=$C$2,存量业务到期结构!H43+业务净增量_基准情景!E43,0)</f>
        <v>1.0828455150228251</v>
      </c>
      <c r="F43" s="92">
        <f>IF(F$3&lt;=$C$2,存量业务到期结构!I43+业务净增量_基准情景!F43,0)</f>
        <v>1.0978254479074181</v>
      </c>
      <c r="G43" s="92">
        <f>IF(G$3&lt;=$C$2,存量业务到期结构!J43+业务净增量_基准情景!G43,0)</f>
        <v>1.1128053807920466</v>
      </c>
      <c r="H43" s="92">
        <f>IF(H$3&lt;=$C$2,存量业务到期结构!K43+业务净增量_基准情景!H43,0)</f>
        <v>1.1277853136766467</v>
      </c>
      <c r="I43" s="92">
        <f>IF(I$3&lt;=$C$2,存量业务到期结构!L43+业务净增量_基准情景!I43,0)</f>
        <v>1.1427652465612681</v>
      </c>
      <c r="J43" s="92">
        <f>IF(J$3&lt;=$C$2,存量业务到期结构!M43+业务净增量_基准情景!J43,0)</f>
        <v>1.1577451794458753</v>
      </c>
      <c r="K43" s="92">
        <f>IF(K$3&lt;=$C$2,存量业务到期结构!N43+业务净增量_基准情景!K43,0)</f>
        <v>1.1727251123304896</v>
      </c>
      <c r="L43" s="92">
        <f>IF(L$3&lt;=$C$2,存量业务到期结构!O43+业务净增量_基准情景!L43,0)</f>
        <v>1.1877050452151181</v>
      </c>
      <c r="M43" s="92">
        <f>IF(M$3&lt;=$C$2,存量业务到期结构!P43+业务净增量_基准情景!M43,0)</f>
        <v>1.2026849780996969</v>
      </c>
      <c r="N43" s="92">
        <f>IF(N$3&lt;=$C$2,存量业务到期结构!Q43+业务净增量_基准情景!N43,0)</f>
        <v>1.2176649109843396</v>
      </c>
      <c r="O43" s="92">
        <f>IF(O$3&lt;=$C$2,存量业务到期结构!R43+业务净增量_基准情景!O43,0)</f>
        <v>1.2326448438689397</v>
      </c>
      <c r="P43" s="92">
        <f>IF(P$3&lt;=$C$2,存量业务到期结构!S43+业务净增量_基准情景!P43,0)</f>
        <v>0</v>
      </c>
      <c r="Q43" s="92">
        <f>IF(Q$3&lt;=$C$2,存量业务到期结构!T43+业务净增量_基准情景!Q43,0)</f>
        <v>0</v>
      </c>
      <c r="R43" s="92">
        <f>IF(R$3&lt;=$C$2,存量业务到期结构!U43+业务净增量_基准情景!R43,0)</f>
        <v>0</v>
      </c>
      <c r="S43" s="92">
        <f>IF(S$3&lt;=$C$2,存量业务到期结构!V43+业务净增量_基准情景!S43,0)</f>
        <v>0</v>
      </c>
      <c r="T43" s="92">
        <f>IF(T$3&lt;=$C$2,存量业务到期结构!W43+业务净增量_基准情景!T43,0)</f>
        <v>0</v>
      </c>
      <c r="U43" s="92">
        <f>IF(U$3&lt;=$C$2,存量业务到期结构!X43+业务净增量_基准情景!U43,0)</f>
        <v>0</v>
      </c>
      <c r="V43" s="92">
        <f>IF(V$3&lt;=$C$2,存量业务到期结构!Y43+业务净增量_基准情景!V43,0)</f>
        <v>0</v>
      </c>
      <c r="W43" s="92">
        <f>IF(W$3&lt;=$C$2,存量业务到期结构!Z43+业务净增量_基准情景!W43,0)</f>
        <v>0</v>
      </c>
      <c r="X43" s="92">
        <f>IF(X$3&lt;=$C$2,存量业务到期结构!AA43+业务净增量_基准情景!X43,0)</f>
        <v>0</v>
      </c>
      <c r="Y43" s="92">
        <f>IF(Y$3&lt;=$C$2,存量业务到期结构!AB43+业务净增量_基准情景!Y43,0)</f>
        <v>0</v>
      </c>
      <c r="Z43" s="92">
        <f>IF(Z$3&lt;=$C$2,存量业务到期结构!AC43+业务净增量_基准情景!Z43,0)</f>
        <v>0</v>
      </c>
      <c r="AA43" s="92">
        <f>IF(AA$3&lt;=$C$2,存量业务到期结构!AD43+业务净增量_基准情景!AA43,0)</f>
        <v>0</v>
      </c>
      <c r="AB43" s="92">
        <f>IF(AB$3&lt;=$C$2,存量业务到期结构!AE43+业务净增量_基准情景!AB43,0)</f>
        <v>0</v>
      </c>
      <c r="AC43" s="92">
        <f>IF(AC$3&lt;=$C$2,存量业务到期结构!AF43+业务净增量_基准情景!AC43,0)</f>
        <v>0</v>
      </c>
      <c r="AD43" s="92">
        <f>IF(AD$3&lt;=$C$2,存量业务到期结构!AG43+业务净增量_基准情景!AD43,0)</f>
        <v>0</v>
      </c>
      <c r="AE43" s="92">
        <f>IF(AE$3&lt;=$C$2,存量业务到期结构!AH43+业务净增量_基准情景!AE43,0)</f>
        <v>0</v>
      </c>
      <c r="AF43" s="92">
        <f>IF(AF$3&lt;=$C$2,存量业务到期结构!AI43+业务净增量_基准情景!AF43,0)</f>
        <v>0</v>
      </c>
      <c r="AG43" s="92">
        <f>IF(AG$3&lt;=$C$2,存量业务到期结构!AJ43+业务净增量_基准情景!AG43,0)</f>
        <v>0</v>
      </c>
      <c r="AH43" s="92">
        <f>IF(AH$3&lt;=$C$2,存量业务到期结构!AK43+业务净增量_基准情景!AH43,0)</f>
        <v>0</v>
      </c>
      <c r="AI43" s="92">
        <f>IF(AI$3&lt;=$C$2,存量业务到期结构!AL43+业务净增量_基准情景!AI43,0)</f>
        <v>0</v>
      </c>
      <c r="AJ43" s="92">
        <f>IF(AJ$3&lt;=$C$2,存量业务到期结构!AM43+业务净增量_基准情景!AJ43,0)</f>
        <v>0</v>
      </c>
      <c r="AK43" s="92">
        <f>IF(AK$3&lt;=$C$2,存量业务到期结构!AN43+业务净增量_基准情景!AK43,0)</f>
        <v>0</v>
      </c>
      <c r="AL43" s="92">
        <f>IF(AL$3&lt;=$C$2,存量业务到期结构!AO43+业务净增量_基准情景!AL43,0)</f>
        <v>0</v>
      </c>
      <c r="AM43" s="92">
        <f>IF(AM$3&lt;=$C$2,存量业务到期结构!AP43+业务净增量_基准情景!AM43,0)</f>
        <v>0</v>
      </c>
      <c r="AN43" s="92">
        <f>IF(AN$3&lt;=$C$2,存量业务到期结构!AQ43+业务净增量_基准情景!AN43,0)</f>
        <v>0</v>
      </c>
      <c r="AO43" s="92">
        <f>IF(AO$3&lt;=$C$2,存量业务到期结构!AR43+业务净增量_基准情景!AO43,0)</f>
        <v>0</v>
      </c>
      <c r="AP43" s="92">
        <f>IF(AP$3&lt;=$C$2,存量业务到期结构!AS43+业务净增量_基准情景!AP43,0)</f>
        <v>0</v>
      </c>
    </row>
    <row r="44" spans="2:42" ht="15">
      <c r="B44" s="15" t="str">
        <f>存量业务到期结构!B44</f>
        <v>同业和其他金融机构存放款项</v>
      </c>
      <c r="C44" s="75"/>
      <c r="D44" s="75"/>
      <c r="E44" s="75"/>
      <c r="F44" s="75"/>
      <c r="G44" s="75"/>
      <c r="H44" s="75"/>
      <c r="I44" s="75"/>
      <c r="J44" s="75"/>
      <c r="K44" s="75"/>
      <c r="L44" s="75"/>
      <c r="M44" s="75"/>
      <c r="N44" s="75"/>
      <c r="O44" s="75"/>
      <c r="P44" s="75"/>
      <c r="Q44" s="75"/>
      <c r="R44" s="75"/>
      <c r="S44" s="75"/>
      <c r="T44" s="75"/>
      <c r="U44" s="75"/>
      <c r="V44" s="75"/>
      <c r="W44" s="75"/>
      <c r="X44" s="75"/>
      <c r="Y44" s="75"/>
      <c r="Z44" s="75"/>
      <c r="AA44" s="75"/>
      <c r="AB44" s="75"/>
      <c r="AC44" s="75"/>
      <c r="AD44" s="75"/>
      <c r="AE44" s="75"/>
      <c r="AF44" s="75"/>
      <c r="AG44" s="75"/>
      <c r="AH44" s="75"/>
      <c r="AI44" s="75"/>
      <c r="AJ44" s="75"/>
      <c r="AK44" s="75"/>
      <c r="AL44" s="75"/>
      <c r="AM44" s="75"/>
      <c r="AN44" s="75"/>
      <c r="AO44" s="75"/>
      <c r="AP44" s="75"/>
    </row>
    <row r="45" spans="2:42" ht="16.5">
      <c r="B45" s="55" t="str">
        <f>存量业务到期结构!B45</f>
        <v>同业存放活期</v>
      </c>
      <c r="C45" s="92">
        <f>IF(C$3&lt;=$C$2,存量业务到期结构!F45+业务净增量_基准情景!C45,0)</f>
        <v>19.304774500800249</v>
      </c>
      <c r="D45" s="92">
        <f>IF(D$3&lt;=$C$2,存量业务到期结构!G45+业务净增量_基准情景!D45,0)</f>
        <v>150</v>
      </c>
      <c r="E45" s="92">
        <f>IF(E$3&lt;=$C$2,存量业务到期结构!H45+业务净增量_基准情景!E45,0)</f>
        <v>0</v>
      </c>
      <c r="F45" s="92">
        <f>IF(F$3&lt;=$C$2,存量业务到期结构!I45+业务净增量_基准情景!F45,0)</f>
        <v>0</v>
      </c>
      <c r="G45" s="92">
        <f>IF(G$3&lt;=$C$2,存量业务到期结构!J45+业务净增量_基准情景!G45,0)</f>
        <v>0</v>
      </c>
      <c r="H45" s="92">
        <f>IF(H$3&lt;=$C$2,存量业务到期结构!K45+业务净增量_基准情景!H45,0)</f>
        <v>0</v>
      </c>
      <c r="I45" s="92">
        <f>IF(I$3&lt;=$C$2,存量业务到期结构!L45+业务净增量_基准情景!I45,0)</f>
        <v>0</v>
      </c>
      <c r="J45" s="92">
        <f>IF(J$3&lt;=$C$2,存量业务到期结构!M45+业务净增量_基准情景!J45,0)</f>
        <v>0</v>
      </c>
      <c r="K45" s="92">
        <f>IF(K$3&lt;=$C$2,存量业务到期结构!N45+业务净增量_基准情景!K45,0)</f>
        <v>0</v>
      </c>
      <c r="L45" s="92">
        <f>IF(L$3&lt;=$C$2,存量业务到期结构!O45+业务净增量_基准情景!L45,0)</f>
        <v>0</v>
      </c>
      <c r="M45" s="92">
        <f>IF(M$3&lt;=$C$2,存量业务到期结构!P45+业务净增量_基准情景!M45,0)</f>
        <v>0</v>
      </c>
      <c r="N45" s="92">
        <f>IF(N$3&lt;=$C$2,存量业务到期结构!Q45+业务净增量_基准情景!N45,0)</f>
        <v>0</v>
      </c>
      <c r="O45" s="92">
        <f>IF(O$3&lt;=$C$2,存量业务到期结构!R45+业务净增量_基准情景!O45,0)</f>
        <v>-130</v>
      </c>
      <c r="P45" s="92">
        <f>IF(P$3&lt;=$C$2,存量业务到期结构!S45+业务净增量_基准情景!P45,0)</f>
        <v>0</v>
      </c>
      <c r="Q45" s="92">
        <f>IF(Q$3&lt;=$C$2,存量业务到期结构!T45+业务净增量_基准情景!Q45,0)</f>
        <v>0</v>
      </c>
      <c r="R45" s="92">
        <f>IF(R$3&lt;=$C$2,存量业务到期结构!U45+业务净增量_基准情景!R45,0)</f>
        <v>0</v>
      </c>
      <c r="S45" s="92">
        <f>IF(S$3&lt;=$C$2,存量业务到期结构!V45+业务净增量_基准情景!S45,0)</f>
        <v>0</v>
      </c>
      <c r="T45" s="92">
        <f>IF(T$3&lt;=$C$2,存量业务到期结构!W45+业务净增量_基准情景!T45,0)</f>
        <v>0</v>
      </c>
      <c r="U45" s="92">
        <f>IF(U$3&lt;=$C$2,存量业务到期结构!X45+业务净增量_基准情景!U45,0)</f>
        <v>0</v>
      </c>
      <c r="V45" s="92">
        <f>IF(V$3&lt;=$C$2,存量业务到期结构!Y45+业务净增量_基准情景!V45,0)</f>
        <v>0</v>
      </c>
      <c r="W45" s="92">
        <f>IF(W$3&lt;=$C$2,存量业务到期结构!Z45+业务净增量_基准情景!W45,0)</f>
        <v>0</v>
      </c>
      <c r="X45" s="92">
        <f>IF(X$3&lt;=$C$2,存量业务到期结构!AA45+业务净增量_基准情景!X45,0)</f>
        <v>0</v>
      </c>
      <c r="Y45" s="92">
        <f>IF(Y$3&lt;=$C$2,存量业务到期结构!AB45+业务净增量_基准情景!Y45,0)</f>
        <v>0</v>
      </c>
      <c r="Z45" s="92">
        <f>IF(Z$3&lt;=$C$2,存量业务到期结构!AC45+业务净增量_基准情景!Z45,0)</f>
        <v>0</v>
      </c>
      <c r="AA45" s="92">
        <f>IF(AA$3&lt;=$C$2,存量业务到期结构!AD45+业务净增量_基准情景!AA45,0)</f>
        <v>0</v>
      </c>
      <c r="AB45" s="92">
        <f>IF(AB$3&lt;=$C$2,存量业务到期结构!AE45+业务净增量_基准情景!AB45,0)</f>
        <v>0</v>
      </c>
      <c r="AC45" s="92">
        <f>IF(AC$3&lt;=$C$2,存量业务到期结构!AF45+业务净增量_基准情景!AC45,0)</f>
        <v>0</v>
      </c>
      <c r="AD45" s="92">
        <f>IF(AD$3&lt;=$C$2,存量业务到期结构!AG45+业务净增量_基准情景!AD45,0)</f>
        <v>0</v>
      </c>
      <c r="AE45" s="92">
        <f>IF(AE$3&lt;=$C$2,存量业务到期结构!AH45+业务净增量_基准情景!AE45,0)</f>
        <v>0</v>
      </c>
      <c r="AF45" s="92">
        <f>IF(AF$3&lt;=$C$2,存量业务到期结构!AI45+业务净增量_基准情景!AF45,0)</f>
        <v>0</v>
      </c>
      <c r="AG45" s="92">
        <f>IF(AG$3&lt;=$C$2,存量业务到期结构!AJ45+业务净增量_基准情景!AG45,0)</f>
        <v>0</v>
      </c>
      <c r="AH45" s="92">
        <f>IF(AH$3&lt;=$C$2,存量业务到期结构!AK45+业务净增量_基准情景!AH45,0)</f>
        <v>0</v>
      </c>
      <c r="AI45" s="92">
        <f>IF(AI$3&lt;=$C$2,存量业务到期结构!AL45+业务净增量_基准情景!AI45,0)</f>
        <v>0</v>
      </c>
      <c r="AJ45" s="92">
        <f>IF(AJ$3&lt;=$C$2,存量业务到期结构!AM45+业务净增量_基准情景!AJ45,0)</f>
        <v>0</v>
      </c>
      <c r="AK45" s="92">
        <f>IF(AK$3&lt;=$C$2,存量业务到期结构!AN45+业务净增量_基准情景!AK45,0)</f>
        <v>0</v>
      </c>
      <c r="AL45" s="92">
        <f>IF(AL$3&lt;=$C$2,存量业务到期结构!AO45+业务净增量_基准情景!AL45,0)</f>
        <v>0</v>
      </c>
      <c r="AM45" s="92">
        <f>IF(AM$3&lt;=$C$2,存量业务到期结构!AP45+业务净增量_基准情景!AM45,0)</f>
        <v>0</v>
      </c>
      <c r="AN45" s="92">
        <f>IF(AN$3&lt;=$C$2,存量业务到期结构!AQ45+业务净增量_基准情景!AN45,0)</f>
        <v>0</v>
      </c>
      <c r="AO45" s="92">
        <f>IF(AO$3&lt;=$C$2,存量业务到期结构!AR45+业务净增量_基准情景!AO45,0)</f>
        <v>0</v>
      </c>
      <c r="AP45" s="92">
        <f>IF(AP$3&lt;=$C$2,存量业务到期结构!AS45+业务净增量_基准情景!AP45,0)</f>
        <v>0</v>
      </c>
    </row>
    <row r="46" spans="2:42" ht="16.5">
      <c r="B46" s="54" t="str">
        <f>存量业务到期结构!B46</f>
        <v>同业存放定期</v>
      </c>
      <c r="C46" s="92">
        <f>IF(C$3&lt;=$C$2,存量业务到期结构!F46+业务净增量_基准情景!C46,0)</f>
        <v>138.15589376389991</v>
      </c>
      <c r="D46" s="92">
        <f>IF(D$3&lt;=$C$2,存量业务到期结构!G46+业务净增量_基准情景!D46,0)</f>
        <v>288.81796245599998</v>
      </c>
      <c r="E46" s="92">
        <f>IF(E$3&lt;=$C$2,存量业务到期结构!H46+业务净增量_基准情景!E46,0)</f>
        <v>225.413746038</v>
      </c>
      <c r="F46" s="92">
        <f>IF(F$3&lt;=$C$2,存量业务到期结构!I46+业务净增量_基准情景!F46,0)</f>
        <v>194.71637971409999</v>
      </c>
      <c r="G46" s="92">
        <f>IF(G$3&lt;=$C$2,存量业务到期结构!J46+业务净增量_基准情景!G46,0)</f>
        <v>199.83772969770001</v>
      </c>
      <c r="H46" s="92">
        <f>IF(H$3&lt;=$C$2,存量业务到期结构!K46+业务净增量_基准情景!H46,0)</f>
        <v>105.13460000000001</v>
      </c>
      <c r="I46" s="92">
        <f>IF(I$3&lt;=$C$2,存量业务到期结构!L46+业务净增量_基准情景!I46,0)</f>
        <v>36.3123</v>
      </c>
      <c r="J46" s="92">
        <f>IF(J$3&lt;=$C$2,存量业务到期结构!M46+业务净增量_基准情景!J46,0)</f>
        <v>40.078754600000003</v>
      </c>
      <c r="K46" s="92">
        <f>IF(K$3&lt;=$C$2,存量业务到期结构!N46+业务净增量_基准情景!K46,0)</f>
        <v>43.847000000000001</v>
      </c>
      <c r="L46" s="92">
        <f>IF(L$3&lt;=$C$2,存量业务到期结构!O46+业务净增量_基准情景!L46,0)</f>
        <v>3.8327</v>
      </c>
      <c r="M46" s="92">
        <f>IF(M$3&lt;=$C$2,存量业务到期结构!P46+业务净增量_基准情景!M46,0)</f>
        <v>1.7735000000000001</v>
      </c>
      <c r="N46" s="92">
        <f>IF(N$3&lt;=$C$2,存量业务到期结构!Q46+业务净增量_基准情景!N46,0)</f>
        <v>49.322000000000003</v>
      </c>
      <c r="O46" s="92">
        <f>IF(O$3&lt;=$C$2,存量业务到期结构!R46+业务净增量_基准情景!O46,0)</f>
        <v>0</v>
      </c>
      <c r="P46" s="92">
        <f>IF(P$3&lt;=$C$2,存量业务到期结构!S46+业务净增量_基准情景!P46,0)</f>
        <v>0</v>
      </c>
      <c r="Q46" s="92">
        <f>IF(Q$3&lt;=$C$2,存量业务到期结构!T46+业务净增量_基准情景!Q46,0)</f>
        <v>0</v>
      </c>
      <c r="R46" s="92">
        <f>IF(R$3&lt;=$C$2,存量业务到期结构!U46+业务净增量_基准情景!R46,0)</f>
        <v>0</v>
      </c>
      <c r="S46" s="92">
        <f>IF(S$3&lt;=$C$2,存量业务到期结构!V46+业务净增量_基准情景!S46,0)</f>
        <v>0</v>
      </c>
      <c r="T46" s="92">
        <f>IF(T$3&lt;=$C$2,存量业务到期结构!W46+业务净增量_基准情景!T46,0)</f>
        <v>0</v>
      </c>
      <c r="U46" s="92">
        <f>IF(U$3&lt;=$C$2,存量业务到期结构!X46+业务净增量_基准情景!U46,0)</f>
        <v>0</v>
      </c>
      <c r="V46" s="92">
        <f>IF(V$3&lt;=$C$2,存量业务到期结构!Y46+业务净增量_基准情景!V46,0)</f>
        <v>0</v>
      </c>
      <c r="W46" s="92">
        <f>IF(W$3&lt;=$C$2,存量业务到期结构!Z46+业务净增量_基准情景!W46,0)</f>
        <v>0</v>
      </c>
      <c r="X46" s="92">
        <f>IF(X$3&lt;=$C$2,存量业务到期结构!AA46+业务净增量_基准情景!X46,0)</f>
        <v>0</v>
      </c>
      <c r="Y46" s="92">
        <f>IF(Y$3&lt;=$C$2,存量业务到期结构!AB46+业务净增量_基准情景!Y46,0)</f>
        <v>0</v>
      </c>
      <c r="Z46" s="92">
        <f>IF(Z$3&lt;=$C$2,存量业务到期结构!AC46+业务净增量_基准情景!Z46,0)</f>
        <v>0</v>
      </c>
      <c r="AA46" s="92">
        <f>IF(AA$3&lt;=$C$2,存量业务到期结构!AD46+业务净增量_基准情景!AA46,0)</f>
        <v>0</v>
      </c>
      <c r="AB46" s="92">
        <f>IF(AB$3&lt;=$C$2,存量业务到期结构!AE46+业务净增量_基准情景!AB46,0)</f>
        <v>0</v>
      </c>
      <c r="AC46" s="92">
        <f>IF(AC$3&lt;=$C$2,存量业务到期结构!AF46+业务净增量_基准情景!AC46,0)</f>
        <v>0</v>
      </c>
      <c r="AD46" s="92">
        <f>IF(AD$3&lt;=$C$2,存量业务到期结构!AG46+业务净增量_基准情景!AD46,0)</f>
        <v>0</v>
      </c>
      <c r="AE46" s="92">
        <f>IF(AE$3&lt;=$C$2,存量业务到期结构!AH46+业务净增量_基准情景!AE46,0)</f>
        <v>0</v>
      </c>
      <c r="AF46" s="92">
        <f>IF(AF$3&lt;=$C$2,存量业务到期结构!AI46+业务净增量_基准情景!AF46,0)</f>
        <v>0</v>
      </c>
      <c r="AG46" s="92">
        <f>IF(AG$3&lt;=$C$2,存量业务到期结构!AJ46+业务净增量_基准情景!AG46,0)</f>
        <v>0</v>
      </c>
      <c r="AH46" s="92">
        <f>IF(AH$3&lt;=$C$2,存量业务到期结构!AK46+业务净增量_基准情景!AH46,0)</f>
        <v>0</v>
      </c>
      <c r="AI46" s="92">
        <f>IF(AI$3&lt;=$C$2,存量业务到期结构!AL46+业务净增量_基准情景!AI46,0)</f>
        <v>0</v>
      </c>
      <c r="AJ46" s="92">
        <f>IF(AJ$3&lt;=$C$2,存量业务到期结构!AM46+业务净增量_基准情景!AJ46,0)</f>
        <v>0</v>
      </c>
      <c r="AK46" s="92">
        <f>IF(AK$3&lt;=$C$2,存量业务到期结构!AN46+业务净增量_基准情景!AK46,0)</f>
        <v>0</v>
      </c>
      <c r="AL46" s="92">
        <f>IF(AL$3&lt;=$C$2,存量业务到期结构!AO46+业务净增量_基准情景!AL46,0)</f>
        <v>0</v>
      </c>
      <c r="AM46" s="92">
        <f>IF(AM$3&lt;=$C$2,存量业务到期结构!AP46+业务净增量_基准情景!AM46,0)</f>
        <v>0</v>
      </c>
      <c r="AN46" s="92">
        <f>IF(AN$3&lt;=$C$2,存量业务到期结构!AQ46+业务净增量_基准情景!AN46,0)</f>
        <v>0</v>
      </c>
      <c r="AO46" s="92">
        <f>IF(AO$3&lt;=$C$2,存量业务到期结构!AR46+业务净增量_基准情景!AO46,0)</f>
        <v>0</v>
      </c>
      <c r="AP46" s="92">
        <f>IF(AP$3&lt;=$C$2,存量业务到期结构!AS46+业务净增量_基准情景!AP46,0)</f>
        <v>0</v>
      </c>
    </row>
    <row r="47" spans="2:42" ht="15">
      <c r="B47" s="140" t="str">
        <f>存量业务到期结构!B47</f>
        <v>拆入资金</v>
      </c>
      <c r="C47" s="92">
        <f>IF(C$3&lt;=$C$2,存量业务到期结构!F47+业务净增量_基准情景!C47,0)</f>
        <v>680.92014268360003</v>
      </c>
      <c r="D47" s="92">
        <f>IF(D$3&lt;=$C$2,存量业务到期结构!G47+业务净增量_基准情景!D47,0)</f>
        <v>-80</v>
      </c>
      <c r="E47" s="92">
        <f>IF(E$3&lt;=$C$2,存量业务到期结构!H47+业务净增量_基准情景!E47,0)</f>
        <v>150.5</v>
      </c>
      <c r="F47" s="92">
        <f>IF(F$3&lt;=$C$2,存量业务到期结构!I47+业务净增量_基准情景!F47,0)</f>
        <v>0</v>
      </c>
      <c r="G47" s="92">
        <f>IF(G$3&lt;=$C$2,存量业务到期结构!J47+业务净增量_基准情景!G47,0)</f>
        <v>18</v>
      </c>
      <c r="H47" s="92">
        <f>IF(H$3&lt;=$C$2,存量业务到期结构!K47+业务净增量_基准情景!H47,0)</f>
        <v>0</v>
      </c>
      <c r="I47" s="92">
        <f>IF(I$3&lt;=$C$2,存量业务到期结构!L47+业务净增量_基准情景!I47,0)</f>
        <v>0</v>
      </c>
      <c r="J47" s="92">
        <f>IF(J$3&lt;=$C$2,存量业务到期结构!M47+业务净增量_基准情景!J47,0)</f>
        <v>0</v>
      </c>
      <c r="K47" s="92">
        <f>IF(K$3&lt;=$C$2,存量业务到期结构!N47+业务净增量_基准情景!K47,0)</f>
        <v>0</v>
      </c>
      <c r="L47" s="92">
        <f>IF(L$3&lt;=$C$2,存量业务到期结构!O47+业务净增量_基准情景!L47,0)</f>
        <v>0</v>
      </c>
      <c r="M47" s="92">
        <f>IF(M$3&lt;=$C$2,存量业务到期结构!P47+业务净增量_基准情景!M47,0)</f>
        <v>0</v>
      </c>
      <c r="N47" s="92">
        <f>IF(N$3&lt;=$C$2,存量业务到期结构!Q47+业务净增量_基准情景!N47,0)</f>
        <v>0</v>
      </c>
      <c r="O47" s="92">
        <f>IF(O$3&lt;=$C$2,存量业务到期结构!R47+业务净增量_基准情景!O47,0)</f>
        <v>0</v>
      </c>
      <c r="P47" s="92">
        <f>IF(P$3&lt;=$C$2,存量业务到期结构!S47+业务净增量_基准情景!P47,0)</f>
        <v>0</v>
      </c>
      <c r="Q47" s="92">
        <f>IF(Q$3&lt;=$C$2,存量业务到期结构!T47+业务净增量_基准情景!Q47,0)</f>
        <v>0</v>
      </c>
      <c r="R47" s="92">
        <f>IF(R$3&lt;=$C$2,存量业务到期结构!U47+业务净增量_基准情景!R47,0)</f>
        <v>0</v>
      </c>
      <c r="S47" s="92">
        <f>IF(S$3&lt;=$C$2,存量业务到期结构!V47+业务净增量_基准情景!S47,0)</f>
        <v>0</v>
      </c>
      <c r="T47" s="92">
        <f>IF(T$3&lt;=$C$2,存量业务到期结构!W47+业务净增量_基准情景!T47,0)</f>
        <v>0</v>
      </c>
      <c r="U47" s="92">
        <f>IF(U$3&lt;=$C$2,存量业务到期结构!X47+业务净增量_基准情景!U47,0)</f>
        <v>0</v>
      </c>
      <c r="V47" s="92">
        <f>IF(V$3&lt;=$C$2,存量业务到期结构!Y47+业务净增量_基准情景!V47,0)</f>
        <v>0</v>
      </c>
      <c r="W47" s="92">
        <f>IF(W$3&lt;=$C$2,存量业务到期结构!Z47+业务净增量_基准情景!W47,0)</f>
        <v>0</v>
      </c>
      <c r="X47" s="92">
        <f>IF(X$3&lt;=$C$2,存量业务到期结构!AA47+业务净增量_基准情景!X47,0)</f>
        <v>0</v>
      </c>
      <c r="Y47" s="92">
        <f>IF(Y$3&lt;=$C$2,存量业务到期结构!AB47+业务净增量_基准情景!Y47,0)</f>
        <v>0</v>
      </c>
      <c r="Z47" s="92">
        <f>IF(Z$3&lt;=$C$2,存量业务到期结构!AC47+业务净增量_基准情景!Z47,0)</f>
        <v>0</v>
      </c>
      <c r="AA47" s="92">
        <f>IF(AA$3&lt;=$C$2,存量业务到期结构!AD47+业务净增量_基准情景!AA47,0)</f>
        <v>0</v>
      </c>
      <c r="AB47" s="92">
        <f>IF(AB$3&lt;=$C$2,存量业务到期结构!AE47+业务净增量_基准情景!AB47,0)</f>
        <v>0</v>
      </c>
      <c r="AC47" s="92">
        <f>IF(AC$3&lt;=$C$2,存量业务到期结构!AF47+业务净增量_基准情景!AC47,0)</f>
        <v>0</v>
      </c>
      <c r="AD47" s="92">
        <f>IF(AD$3&lt;=$C$2,存量业务到期结构!AG47+业务净增量_基准情景!AD47,0)</f>
        <v>0</v>
      </c>
      <c r="AE47" s="92">
        <f>IF(AE$3&lt;=$C$2,存量业务到期结构!AH47+业务净增量_基准情景!AE47,0)</f>
        <v>0</v>
      </c>
      <c r="AF47" s="92">
        <f>IF(AF$3&lt;=$C$2,存量业务到期结构!AI47+业务净增量_基准情景!AF47,0)</f>
        <v>0</v>
      </c>
      <c r="AG47" s="92">
        <f>IF(AG$3&lt;=$C$2,存量业务到期结构!AJ47+业务净增量_基准情景!AG47,0)</f>
        <v>0</v>
      </c>
      <c r="AH47" s="92">
        <f>IF(AH$3&lt;=$C$2,存量业务到期结构!AK47+业务净增量_基准情景!AH47,0)</f>
        <v>0</v>
      </c>
      <c r="AI47" s="92">
        <f>IF(AI$3&lt;=$C$2,存量业务到期结构!AL47+业务净增量_基准情景!AI47,0)</f>
        <v>0</v>
      </c>
      <c r="AJ47" s="92">
        <f>IF(AJ$3&lt;=$C$2,存量业务到期结构!AM47+业务净增量_基准情景!AJ47,0)</f>
        <v>0</v>
      </c>
      <c r="AK47" s="92">
        <f>IF(AK$3&lt;=$C$2,存量业务到期结构!AN47+业务净增量_基准情景!AK47,0)</f>
        <v>0</v>
      </c>
      <c r="AL47" s="92">
        <f>IF(AL$3&lt;=$C$2,存量业务到期结构!AO47+业务净增量_基准情景!AL47,0)</f>
        <v>0</v>
      </c>
      <c r="AM47" s="92">
        <f>IF(AM$3&lt;=$C$2,存量业务到期结构!AP47+业务净增量_基准情景!AM47,0)</f>
        <v>0</v>
      </c>
      <c r="AN47" s="92">
        <f>IF(AN$3&lt;=$C$2,存量业务到期结构!AQ47+业务净增量_基准情景!AN47,0)</f>
        <v>0</v>
      </c>
      <c r="AO47" s="92">
        <f>IF(AO$3&lt;=$C$2,存量业务到期结构!AR47+业务净增量_基准情景!AO47,0)</f>
        <v>0</v>
      </c>
      <c r="AP47" s="92">
        <f>IF(AP$3&lt;=$C$2,存量业务到期结构!AS47+业务净增量_基准情景!AP47,0)</f>
        <v>0</v>
      </c>
    </row>
    <row r="48" spans="2:42" ht="15">
      <c r="B48" s="15" t="str">
        <f>存量业务到期结构!B48</f>
        <v>卖出回购金融资产</v>
      </c>
      <c r="C48" s="75">
        <f>SUM(C49:C50)</f>
        <v>514.04497765249971</v>
      </c>
      <c r="D48" s="75">
        <f t="shared" ref="D48:AP48" si="2">SUM(D49:D50)</f>
        <v>661.30172588970004</v>
      </c>
      <c r="E48" s="75">
        <f t="shared" si="2"/>
        <v>5.1871039699999999</v>
      </c>
      <c r="F48" s="75">
        <f t="shared" si="2"/>
        <v>0</v>
      </c>
      <c r="G48" s="75">
        <f t="shared" si="2"/>
        <v>0</v>
      </c>
      <c r="H48" s="75">
        <f t="shared" si="2"/>
        <v>1.848036</v>
      </c>
      <c r="I48" s="75">
        <f t="shared" si="2"/>
        <v>0</v>
      </c>
      <c r="J48" s="75">
        <f t="shared" si="2"/>
        <v>0</v>
      </c>
      <c r="K48" s="75">
        <f t="shared" si="2"/>
        <v>0</v>
      </c>
      <c r="L48" s="75">
        <f t="shared" si="2"/>
        <v>0</v>
      </c>
      <c r="M48" s="75">
        <f t="shared" si="2"/>
        <v>0</v>
      </c>
      <c r="N48" s="75">
        <f t="shared" si="2"/>
        <v>0</v>
      </c>
      <c r="O48" s="75">
        <f t="shared" si="2"/>
        <v>0</v>
      </c>
      <c r="P48" s="75">
        <f t="shared" si="2"/>
        <v>0</v>
      </c>
      <c r="Q48" s="75">
        <f t="shared" si="2"/>
        <v>0</v>
      </c>
      <c r="R48" s="75">
        <f t="shared" si="2"/>
        <v>0</v>
      </c>
      <c r="S48" s="75">
        <f t="shared" si="2"/>
        <v>0</v>
      </c>
      <c r="T48" s="75">
        <f t="shared" si="2"/>
        <v>0</v>
      </c>
      <c r="U48" s="75">
        <f t="shared" si="2"/>
        <v>0</v>
      </c>
      <c r="V48" s="75">
        <f t="shared" si="2"/>
        <v>0</v>
      </c>
      <c r="W48" s="75">
        <f t="shared" si="2"/>
        <v>0</v>
      </c>
      <c r="X48" s="75">
        <f t="shared" si="2"/>
        <v>0</v>
      </c>
      <c r="Y48" s="75">
        <f t="shared" si="2"/>
        <v>0</v>
      </c>
      <c r="Z48" s="75">
        <f t="shared" si="2"/>
        <v>0</v>
      </c>
      <c r="AA48" s="75">
        <f t="shared" si="2"/>
        <v>0</v>
      </c>
      <c r="AB48" s="75">
        <f t="shared" si="2"/>
        <v>0</v>
      </c>
      <c r="AC48" s="75">
        <f t="shared" si="2"/>
        <v>0</v>
      </c>
      <c r="AD48" s="75">
        <f t="shared" si="2"/>
        <v>0</v>
      </c>
      <c r="AE48" s="75">
        <f t="shared" si="2"/>
        <v>0</v>
      </c>
      <c r="AF48" s="75">
        <f t="shared" si="2"/>
        <v>0</v>
      </c>
      <c r="AG48" s="75">
        <f t="shared" si="2"/>
        <v>0</v>
      </c>
      <c r="AH48" s="75">
        <f t="shared" si="2"/>
        <v>0</v>
      </c>
      <c r="AI48" s="75">
        <f t="shared" si="2"/>
        <v>0</v>
      </c>
      <c r="AJ48" s="75">
        <f t="shared" si="2"/>
        <v>0</v>
      </c>
      <c r="AK48" s="75">
        <f t="shared" si="2"/>
        <v>0</v>
      </c>
      <c r="AL48" s="75">
        <f t="shared" si="2"/>
        <v>0</v>
      </c>
      <c r="AM48" s="75">
        <f t="shared" si="2"/>
        <v>0</v>
      </c>
      <c r="AN48" s="75">
        <f t="shared" si="2"/>
        <v>0</v>
      </c>
      <c r="AO48" s="75">
        <f t="shared" si="2"/>
        <v>0</v>
      </c>
      <c r="AP48" s="75">
        <f t="shared" si="2"/>
        <v>0</v>
      </c>
    </row>
    <row r="49" spans="2:42" ht="16.5">
      <c r="B49" s="54" t="str">
        <f>存量业务到期结构!B49</f>
        <v>卖出回购债券</v>
      </c>
      <c r="C49" s="92">
        <f>IF(C$3&lt;=$C$2,存量业务到期结构!F49+业务净增量_基准情景!C49,0)</f>
        <v>435.36389104599971</v>
      </c>
      <c r="D49" s="92">
        <f>IF(D$3&lt;=$C$2,存量业务到期结构!G49+业务净增量_基准情景!D49,0)</f>
        <v>49.74</v>
      </c>
      <c r="E49" s="92">
        <f>IF(E$3&lt;=$C$2,存量业务到期结构!H49+业务净增量_基准情景!E49,0)</f>
        <v>0</v>
      </c>
      <c r="F49" s="92">
        <f>IF(F$3&lt;=$C$2,存量业务到期结构!I49+业务净增量_基准情景!F49,0)</f>
        <v>0</v>
      </c>
      <c r="G49" s="92">
        <f>IF(G$3&lt;=$C$2,存量业务到期结构!J49+业务净增量_基准情景!G49,0)</f>
        <v>0</v>
      </c>
      <c r="H49" s="92">
        <f>IF(H$3&lt;=$C$2,存量业务到期结构!K49+业务净增量_基准情景!H49,0)</f>
        <v>0</v>
      </c>
      <c r="I49" s="92">
        <f>IF(I$3&lt;=$C$2,存量业务到期结构!L49+业务净增量_基准情景!I49,0)</f>
        <v>0</v>
      </c>
      <c r="J49" s="92">
        <f>IF(J$3&lt;=$C$2,存量业务到期结构!M49+业务净增量_基准情景!J49,0)</f>
        <v>0</v>
      </c>
      <c r="K49" s="92">
        <f>IF(K$3&lt;=$C$2,存量业务到期结构!N49+业务净增量_基准情景!K49,0)</f>
        <v>0</v>
      </c>
      <c r="L49" s="92">
        <f>IF(L$3&lt;=$C$2,存量业务到期结构!O49+业务净增量_基准情景!L49,0)</f>
        <v>0</v>
      </c>
      <c r="M49" s="92">
        <f>IF(M$3&lt;=$C$2,存量业务到期结构!P49+业务净增量_基准情景!M49,0)</f>
        <v>0</v>
      </c>
      <c r="N49" s="92">
        <f>IF(N$3&lt;=$C$2,存量业务到期结构!Q49+业务净增量_基准情景!N49,0)</f>
        <v>0</v>
      </c>
      <c r="O49" s="92">
        <f>IF(O$3&lt;=$C$2,存量业务到期结构!R49+业务净增量_基准情景!O49,0)</f>
        <v>0</v>
      </c>
      <c r="P49" s="92">
        <f>IF(P$3&lt;=$C$2,存量业务到期结构!S49+业务净增量_基准情景!P49,0)</f>
        <v>0</v>
      </c>
      <c r="Q49" s="92">
        <f>IF(Q$3&lt;=$C$2,存量业务到期结构!T49+业务净增量_基准情景!Q49,0)</f>
        <v>0</v>
      </c>
      <c r="R49" s="92">
        <f>IF(R$3&lt;=$C$2,存量业务到期结构!U49+业务净增量_基准情景!R49,0)</f>
        <v>0</v>
      </c>
      <c r="S49" s="92">
        <f>IF(S$3&lt;=$C$2,存量业务到期结构!V49+业务净增量_基准情景!S49,0)</f>
        <v>0</v>
      </c>
      <c r="T49" s="92">
        <f>IF(T$3&lt;=$C$2,存量业务到期结构!W49+业务净增量_基准情景!T49,0)</f>
        <v>0</v>
      </c>
      <c r="U49" s="92">
        <f>IF(U$3&lt;=$C$2,存量业务到期结构!X49+业务净增量_基准情景!U49,0)</f>
        <v>0</v>
      </c>
      <c r="V49" s="92">
        <f>IF(V$3&lt;=$C$2,存量业务到期结构!Y49+业务净增量_基准情景!V49,0)</f>
        <v>0</v>
      </c>
      <c r="W49" s="92">
        <f>IF(W$3&lt;=$C$2,存量业务到期结构!Z49+业务净增量_基准情景!W49,0)</f>
        <v>0</v>
      </c>
      <c r="X49" s="92">
        <f>IF(X$3&lt;=$C$2,存量业务到期结构!AA49+业务净增量_基准情景!X49,0)</f>
        <v>0</v>
      </c>
      <c r="Y49" s="92">
        <f>IF(Y$3&lt;=$C$2,存量业务到期结构!AB49+业务净增量_基准情景!Y49,0)</f>
        <v>0</v>
      </c>
      <c r="Z49" s="92">
        <f>IF(Z$3&lt;=$C$2,存量业务到期结构!AC49+业务净增量_基准情景!Z49,0)</f>
        <v>0</v>
      </c>
      <c r="AA49" s="92">
        <f>IF(AA$3&lt;=$C$2,存量业务到期结构!AD49+业务净增量_基准情景!AA49,0)</f>
        <v>0</v>
      </c>
      <c r="AB49" s="92">
        <f>IF(AB$3&lt;=$C$2,存量业务到期结构!AE49+业务净增量_基准情景!AB49,0)</f>
        <v>0</v>
      </c>
      <c r="AC49" s="92">
        <f>IF(AC$3&lt;=$C$2,存量业务到期结构!AF49+业务净增量_基准情景!AC49,0)</f>
        <v>0</v>
      </c>
      <c r="AD49" s="92">
        <f>IF(AD$3&lt;=$C$2,存量业务到期结构!AG49+业务净增量_基准情景!AD49,0)</f>
        <v>0</v>
      </c>
      <c r="AE49" s="92">
        <f>IF(AE$3&lt;=$C$2,存量业务到期结构!AH49+业务净增量_基准情景!AE49,0)</f>
        <v>0</v>
      </c>
      <c r="AF49" s="92">
        <f>IF(AF$3&lt;=$C$2,存量业务到期结构!AI49+业务净增量_基准情景!AF49,0)</f>
        <v>0</v>
      </c>
      <c r="AG49" s="92">
        <f>IF(AG$3&lt;=$C$2,存量业务到期结构!AJ49+业务净增量_基准情景!AG49,0)</f>
        <v>0</v>
      </c>
      <c r="AH49" s="92">
        <f>IF(AH$3&lt;=$C$2,存量业务到期结构!AK49+业务净增量_基准情景!AH49,0)</f>
        <v>0</v>
      </c>
      <c r="AI49" s="92">
        <f>IF(AI$3&lt;=$C$2,存量业务到期结构!AL49+业务净增量_基准情景!AI49,0)</f>
        <v>0</v>
      </c>
      <c r="AJ49" s="92">
        <f>IF(AJ$3&lt;=$C$2,存量业务到期结构!AM49+业务净增量_基准情景!AJ49,0)</f>
        <v>0</v>
      </c>
      <c r="AK49" s="92">
        <f>IF(AK$3&lt;=$C$2,存量业务到期结构!AN49+业务净增量_基准情景!AK49,0)</f>
        <v>0</v>
      </c>
      <c r="AL49" s="92">
        <f>IF(AL$3&lt;=$C$2,存量业务到期结构!AO49+业务净增量_基准情景!AL49,0)</f>
        <v>0</v>
      </c>
      <c r="AM49" s="92">
        <f>IF(AM$3&lt;=$C$2,存量业务到期结构!AP49+业务净增量_基准情景!AM49,0)</f>
        <v>0</v>
      </c>
      <c r="AN49" s="92">
        <f>IF(AN$3&lt;=$C$2,存量业务到期结构!AQ49+业务净增量_基准情景!AN49,0)</f>
        <v>0</v>
      </c>
      <c r="AO49" s="92">
        <f>IF(AO$3&lt;=$C$2,存量业务到期结构!AR49+业务净增量_基准情景!AO49,0)</f>
        <v>0</v>
      </c>
      <c r="AP49" s="92">
        <f>IF(AP$3&lt;=$C$2,存量业务到期结构!AS49+业务净增量_基准情景!AP49,0)</f>
        <v>0</v>
      </c>
    </row>
    <row r="50" spans="2:42" ht="16.5">
      <c r="B50" s="54" t="str">
        <f>存量业务到期结构!B50</f>
        <v>卖出回购票据</v>
      </c>
      <c r="C50" s="92">
        <f>IF(C$3&lt;=$C$2,存量业务到期结构!F50+业务净增量_基准情景!C50,0)</f>
        <v>78.681086606499989</v>
      </c>
      <c r="D50" s="92">
        <f>IF(D$3&lt;=$C$2,存量业务到期结构!G50+业务净增量_基准情景!D50,0)</f>
        <v>611.56172588970003</v>
      </c>
      <c r="E50" s="92">
        <f>IF(E$3&lt;=$C$2,存量业务到期结构!H50+业务净增量_基准情景!E50,0)</f>
        <v>5.1871039699999999</v>
      </c>
      <c r="F50" s="92">
        <f>IF(F$3&lt;=$C$2,存量业务到期结构!I50+业务净增量_基准情景!F50,0)</f>
        <v>0</v>
      </c>
      <c r="G50" s="92">
        <f>IF(G$3&lt;=$C$2,存量业务到期结构!J50+业务净增量_基准情景!G50,0)</f>
        <v>0</v>
      </c>
      <c r="H50" s="92">
        <f>IF(H$3&lt;=$C$2,存量业务到期结构!K50+业务净增量_基准情景!H50,0)</f>
        <v>1.848036</v>
      </c>
      <c r="I50" s="92">
        <f>IF(I$3&lt;=$C$2,存量业务到期结构!L50+业务净增量_基准情景!I50,0)</f>
        <v>0</v>
      </c>
      <c r="J50" s="92">
        <f>IF(J$3&lt;=$C$2,存量业务到期结构!M50+业务净增量_基准情景!J50,0)</f>
        <v>0</v>
      </c>
      <c r="K50" s="92">
        <f>IF(K$3&lt;=$C$2,存量业务到期结构!N50+业务净增量_基准情景!K50,0)</f>
        <v>0</v>
      </c>
      <c r="L50" s="92">
        <f>IF(L$3&lt;=$C$2,存量业务到期结构!O50+业务净增量_基准情景!L50,0)</f>
        <v>0</v>
      </c>
      <c r="M50" s="92">
        <f>IF(M$3&lt;=$C$2,存量业务到期结构!P50+业务净增量_基准情景!M50,0)</f>
        <v>0</v>
      </c>
      <c r="N50" s="92">
        <f>IF(N$3&lt;=$C$2,存量业务到期结构!Q50+业务净增量_基准情景!N50,0)</f>
        <v>0</v>
      </c>
      <c r="O50" s="92">
        <f>IF(O$3&lt;=$C$2,存量业务到期结构!R50+业务净增量_基准情景!O50,0)</f>
        <v>0</v>
      </c>
      <c r="P50" s="92">
        <f>IF(P$3&lt;=$C$2,存量业务到期结构!S50+业务净增量_基准情景!P50,0)</f>
        <v>0</v>
      </c>
      <c r="Q50" s="92">
        <f>IF(Q$3&lt;=$C$2,存量业务到期结构!T50+业务净增量_基准情景!Q50,0)</f>
        <v>0</v>
      </c>
      <c r="R50" s="92">
        <f>IF(R$3&lt;=$C$2,存量业务到期结构!U50+业务净增量_基准情景!R50,0)</f>
        <v>0</v>
      </c>
      <c r="S50" s="92">
        <f>IF(S$3&lt;=$C$2,存量业务到期结构!V50+业务净增量_基准情景!S50,0)</f>
        <v>0</v>
      </c>
      <c r="T50" s="92">
        <f>IF(T$3&lt;=$C$2,存量业务到期结构!W50+业务净增量_基准情景!T50,0)</f>
        <v>0</v>
      </c>
      <c r="U50" s="92">
        <f>IF(U$3&lt;=$C$2,存量业务到期结构!X50+业务净增量_基准情景!U50,0)</f>
        <v>0</v>
      </c>
      <c r="V50" s="92">
        <f>IF(V$3&lt;=$C$2,存量业务到期结构!Y50+业务净增量_基准情景!V50,0)</f>
        <v>0</v>
      </c>
      <c r="W50" s="92">
        <f>IF(W$3&lt;=$C$2,存量业务到期结构!Z50+业务净增量_基准情景!W50,0)</f>
        <v>0</v>
      </c>
      <c r="X50" s="92">
        <f>IF(X$3&lt;=$C$2,存量业务到期结构!AA50+业务净增量_基准情景!X50,0)</f>
        <v>0</v>
      </c>
      <c r="Y50" s="92">
        <f>IF(Y$3&lt;=$C$2,存量业务到期结构!AB50+业务净增量_基准情景!Y50,0)</f>
        <v>0</v>
      </c>
      <c r="Z50" s="92">
        <f>IF(Z$3&lt;=$C$2,存量业务到期结构!AC50+业务净增量_基准情景!Z50,0)</f>
        <v>0</v>
      </c>
      <c r="AA50" s="92">
        <f>IF(AA$3&lt;=$C$2,存量业务到期结构!AD50+业务净增量_基准情景!AA50,0)</f>
        <v>0</v>
      </c>
      <c r="AB50" s="92">
        <f>IF(AB$3&lt;=$C$2,存量业务到期结构!AE50+业务净增量_基准情景!AB50,0)</f>
        <v>0</v>
      </c>
      <c r="AC50" s="92">
        <f>IF(AC$3&lt;=$C$2,存量业务到期结构!AF50+业务净增量_基准情景!AC50,0)</f>
        <v>0</v>
      </c>
      <c r="AD50" s="92">
        <f>IF(AD$3&lt;=$C$2,存量业务到期结构!AG50+业务净增量_基准情景!AD50,0)</f>
        <v>0</v>
      </c>
      <c r="AE50" s="92">
        <f>IF(AE$3&lt;=$C$2,存量业务到期结构!AH50+业务净增量_基准情景!AE50,0)</f>
        <v>0</v>
      </c>
      <c r="AF50" s="92">
        <f>IF(AF$3&lt;=$C$2,存量业务到期结构!AI50+业务净增量_基准情景!AF50,0)</f>
        <v>0</v>
      </c>
      <c r="AG50" s="92">
        <f>IF(AG$3&lt;=$C$2,存量业务到期结构!AJ50+业务净增量_基准情景!AG50,0)</f>
        <v>0</v>
      </c>
      <c r="AH50" s="92">
        <f>IF(AH$3&lt;=$C$2,存量业务到期结构!AK50+业务净增量_基准情景!AH50,0)</f>
        <v>0</v>
      </c>
      <c r="AI50" s="92">
        <f>IF(AI$3&lt;=$C$2,存量业务到期结构!AL50+业务净增量_基准情景!AI50,0)</f>
        <v>0</v>
      </c>
      <c r="AJ50" s="92">
        <f>IF(AJ$3&lt;=$C$2,存量业务到期结构!AM50+业务净增量_基准情景!AJ50,0)</f>
        <v>0</v>
      </c>
      <c r="AK50" s="92">
        <f>IF(AK$3&lt;=$C$2,存量业务到期结构!AN50+业务净增量_基准情景!AK50,0)</f>
        <v>0</v>
      </c>
      <c r="AL50" s="92">
        <f>IF(AL$3&lt;=$C$2,存量业务到期结构!AO50+业务净增量_基准情景!AL50,0)</f>
        <v>0</v>
      </c>
      <c r="AM50" s="92">
        <f>IF(AM$3&lt;=$C$2,存量业务到期结构!AP50+业务净增量_基准情景!AM50,0)</f>
        <v>0</v>
      </c>
      <c r="AN50" s="92">
        <f>IF(AN$3&lt;=$C$2,存量业务到期结构!AQ50+业务净增量_基准情景!AN50,0)</f>
        <v>0</v>
      </c>
      <c r="AO50" s="92">
        <f>IF(AO$3&lt;=$C$2,存量业务到期结构!AR50+业务净增量_基准情景!AO50,0)</f>
        <v>0</v>
      </c>
      <c r="AP50" s="92">
        <f>IF(AP$3&lt;=$C$2,存量业务到期结构!AS50+业务净增量_基准情景!AP50,0)</f>
        <v>0</v>
      </c>
    </row>
    <row r="51" spans="2:42" ht="15">
      <c r="B51" s="15" t="str">
        <f>存量业务到期结构!B51</f>
        <v>应付债券</v>
      </c>
      <c r="C51" s="75"/>
      <c r="D51" s="75"/>
      <c r="E51" s="75"/>
      <c r="F51" s="75"/>
      <c r="G51" s="75"/>
      <c r="H51" s="75"/>
      <c r="I51" s="75"/>
      <c r="J51" s="75"/>
      <c r="K51" s="75"/>
      <c r="L51" s="75"/>
      <c r="M51" s="75"/>
      <c r="N51" s="75"/>
      <c r="O51" s="75"/>
      <c r="P51" s="75"/>
      <c r="Q51" s="75"/>
      <c r="R51" s="75"/>
      <c r="S51" s="75"/>
      <c r="T51" s="75"/>
      <c r="U51" s="75"/>
      <c r="V51" s="75"/>
      <c r="W51" s="75"/>
      <c r="X51" s="75"/>
      <c r="Y51" s="75"/>
      <c r="Z51" s="75"/>
      <c r="AA51" s="75"/>
      <c r="AB51" s="75"/>
      <c r="AC51" s="75"/>
      <c r="AD51" s="75"/>
      <c r="AE51" s="75"/>
      <c r="AF51" s="75"/>
      <c r="AG51" s="75"/>
      <c r="AH51" s="75"/>
      <c r="AI51" s="75"/>
      <c r="AJ51" s="75"/>
      <c r="AK51" s="75"/>
      <c r="AL51" s="75"/>
      <c r="AM51" s="75"/>
      <c r="AN51" s="75"/>
      <c r="AO51" s="75"/>
      <c r="AP51" s="75"/>
    </row>
    <row r="52" spans="2:42" ht="16.5">
      <c r="B52" s="54" t="str">
        <f>存量业务到期结构!B52</f>
        <v>次级定期债券</v>
      </c>
      <c r="C52" s="92">
        <f>IF(C$3&lt;=$C$2,存量业务到期结构!F52+业务净增量_基准情景!C52,0)</f>
        <v>-1.3552700819445695</v>
      </c>
      <c r="D52" s="92">
        <f>IF(D$3&lt;=$C$2,存量业务到期结构!G52+业务净增量_基准情景!D52,0)</f>
        <v>0</v>
      </c>
      <c r="E52" s="92">
        <f>IF(E$3&lt;=$C$2,存量业务到期结构!H52+业务净增量_基准情景!E52,0)</f>
        <v>0</v>
      </c>
      <c r="F52" s="92">
        <f>IF(F$3&lt;=$C$2,存量业务到期结构!I52+业务净增量_基准情景!F52,0)</f>
        <v>0</v>
      </c>
      <c r="G52" s="92">
        <f>IF(G$3&lt;=$C$2,存量业务到期结构!J52+业务净增量_基准情景!G52,0)</f>
        <v>0</v>
      </c>
      <c r="H52" s="92">
        <f>IF(H$3&lt;=$C$2,存量业务到期结构!K52+业务净增量_基准情景!H52,0)</f>
        <v>0</v>
      </c>
      <c r="I52" s="92">
        <f>IF(I$3&lt;=$C$2,存量业务到期结构!L52+业务净增量_基准情景!I52,0)</f>
        <v>0</v>
      </c>
      <c r="J52" s="92">
        <f>IF(J$3&lt;=$C$2,存量业务到期结构!M52+业务净增量_基准情景!J52,0)</f>
        <v>0</v>
      </c>
      <c r="K52" s="92">
        <f>IF(K$3&lt;=$C$2,存量业务到期结构!N52+业务净增量_基准情景!K52,0)</f>
        <v>0</v>
      </c>
      <c r="L52" s="92">
        <f>IF(L$3&lt;=$C$2,存量业务到期结构!O52+业务净增量_基准情景!L52,0)</f>
        <v>0</v>
      </c>
      <c r="M52" s="92">
        <f>IF(M$3&lt;=$C$2,存量业务到期结构!P52+业务净增量_基准情景!M52,0)</f>
        <v>0</v>
      </c>
      <c r="N52" s="92">
        <f>IF(N$3&lt;=$C$2,存量业务到期结构!Q52+业务净增量_基准情景!N52,0)</f>
        <v>0</v>
      </c>
      <c r="O52" s="92">
        <f>IF(O$3&lt;=$C$2,存量业务到期结构!R52+业务净增量_基准情景!O52,0)</f>
        <v>0</v>
      </c>
      <c r="P52" s="92">
        <f>IF(P$3&lt;=$C$2,存量业务到期结构!S52+业务净增量_基准情景!P52,0)</f>
        <v>0</v>
      </c>
      <c r="Q52" s="92">
        <f>IF(Q$3&lt;=$C$2,存量业务到期结构!T52+业务净增量_基准情景!Q52,0)</f>
        <v>0</v>
      </c>
      <c r="R52" s="92">
        <f>IF(R$3&lt;=$C$2,存量业务到期结构!U52+业务净增量_基准情景!R52,0)</f>
        <v>0</v>
      </c>
      <c r="S52" s="92">
        <f>IF(S$3&lt;=$C$2,存量业务到期结构!V52+业务净增量_基准情景!S52,0)</f>
        <v>0</v>
      </c>
      <c r="T52" s="92">
        <f>IF(T$3&lt;=$C$2,存量业务到期结构!W52+业务净增量_基准情景!T52,0)</f>
        <v>0</v>
      </c>
      <c r="U52" s="92">
        <f>IF(U$3&lt;=$C$2,存量业务到期结构!X52+业务净增量_基准情景!U52,0)</f>
        <v>0</v>
      </c>
      <c r="V52" s="92">
        <f>IF(V$3&lt;=$C$2,存量业务到期结构!Y52+业务净增量_基准情景!V52,0)</f>
        <v>0</v>
      </c>
      <c r="W52" s="92">
        <f>IF(W$3&lt;=$C$2,存量业务到期结构!Z52+业务净增量_基准情景!W52,0)</f>
        <v>0</v>
      </c>
      <c r="X52" s="92">
        <f>IF(X$3&lt;=$C$2,存量业务到期结构!AA52+业务净增量_基准情景!X52,0)</f>
        <v>0</v>
      </c>
      <c r="Y52" s="92">
        <f>IF(Y$3&lt;=$C$2,存量业务到期结构!AB52+业务净增量_基准情景!Y52,0)</f>
        <v>0</v>
      </c>
      <c r="Z52" s="92">
        <f>IF(Z$3&lt;=$C$2,存量业务到期结构!AC52+业务净增量_基准情景!Z52,0)</f>
        <v>0</v>
      </c>
      <c r="AA52" s="92">
        <f>IF(AA$3&lt;=$C$2,存量业务到期结构!AD52+业务净增量_基准情景!AA52,0)</f>
        <v>0</v>
      </c>
      <c r="AB52" s="92">
        <f>IF(AB$3&lt;=$C$2,存量业务到期结构!AE52+业务净增量_基准情景!AB52,0)</f>
        <v>0</v>
      </c>
      <c r="AC52" s="92">
        <f>IF(AC$3&lt;=$C$2,存量业务到期结构!AF52+业务净增量_基准情景!AC52,0)</f>
        <v>0</v>
      </c>
      <c r="AD52" s="92">
        <f>IF(AD$3&lt;=$C$2,存量业务到期结构!AG52+业务净增量_基准情景!AD52,0)</f>
        <v>0</v>
      </c>
      <c r="AE52" s="92">
        <f>IF(AE$3&lt;=$C$2,存量业务到期结构!AH52+业务净增量_基准情景!AE52,0)</f>
        <v>0</v>
      </c>
      <c r="AF52" s="92">
        <f>IF(AF$3&lt;=$C$2,存量业务到期结构!AI52+业务净增量_基准情景!AF52,0)</f>
        <v>0</v>
      </c>
      <c r="AG52" s="92">
        <f>IF(AG$3&lt;=$C$2,存量业务到期结构!AJ52+业务净增量_基准情景!AG52,0)</f>
        <v>0</v>
      </c>
      <c r="AH52" s="92">
        <f>IF(AH$3&lt;=$C$2,存量业务到期结构!AK52+业务净增量_基准情景!AH52,0)</f>
        <v>0</v>
      </c>
      <c r="AI52" s="92">
        <f>IF(AI$3&lt;=$C$2,存量业务到期结构!AL52+业务净增量_基准情景!AI52,0)</f>
        <v>0</v>
      </c>
      <c r="AJ52" s="92">
        <f>IF(AJ$3&lt;=$C$2,存量业务到期结构!AM52+业务净增量_基准情景!AJ52,0)</f>
        <v>0</v>
      </c>
      <c r="AK52" s="92">
        <f>IF(AK$3&lt;=$C$2,存量业务到期结构!AN52+业务净增量_基准情景!AK52,0)</f>
        <v>0</v>
      </c>
      <c r="AL52" s="92">
        <f>IF(AL$3&lt;=$C$2,存量业务到期结构!AO52+业务净增量_基准情景!AL52,0)</f>
        <v>0</v>
      </c>
      <c r="AM52" s="92">
        <f>IF(AM$3&lt;=$C$2,存量业务到期结构!AP52+业务净增量_基准情景!AM52,0)</f>
        <v>0</v>
      </c>
      <c r="AN52" s="92">
        <f>IF(AN$3&lt;=$C$2,存量业务到期结构!AQ52+业务净增量_基准情景!AN52,0)</f>
        <v>0</v>
      </c>
      <c r="AO52" s="92">
        <f>IF(AO$3&lt;=$C$2,存量业务到期结构!AR52+业务净增量_基准情景!AO52,0)</f>
        <v>0</v>
      </c>
      <c r="AP52" s="92">
        <f>IF(AP$3&lt;=$C$2,存量业务到期结构!AS52+业务净增量_基准情景!AP52,0)</f>
        <v>0</v>
      </c>
    </row>
    <row r="53" spans="2:42" ht="16.5">
      <c r="B53" s="54" t="str">
        <f>存量业务到期结构!B53</f>
        <v>长期债券</v>
      </c>
      <c r="C53" s="92">
        <f>IF(C$3&lt;=$C$2,存量业务到期结构!F53+业务净增量_基准情景!C53,0)</f>
        <v>-20.896496920000118</v>
      </c>
      <c r="D53" s="92">
        <f>IF(D$3&lt;=$C$2,存量业务到期结构!G53+业务净增量_基准情景!D53,0)</f>
        <v>0</v>
      </c>
      <c r="E53" s="92">
        <f>IF(E$3&lt;=$C$2,存量业务到期结构!H53+业务净增量_基准情景!E53,0)</f>
        <v>0</v>
      </c>
      <c r="F53" s="92">
        <f>IF(F$3&lt;=$C$2,存量业务到期结构!I53+业务净增量_基准情景!F53,0)</f>
        <v>0</v>
      </c>
      <c r="G53" s="92">
        <f>IF(G$3&lt;=$C$2,存量业务到期结构!J53+业务净增量_基准情景!G53,0)</f>
        <v>-113</v>
      </c>
      <c r="H53" s="92">
        <f>IF(H$3&lt;=$C$2,存量业务到期结构!K53+业务净增量_基准情景!H53,0)</f>
        <v>0</v>
      </c>
      <c r="I53" s="92">
        <f>IF(I$3&lt;=$C$2,存量业务到期结构!L53+业务净增量_基准情景!I53,0)</f>
        <v>150</v>
      </c>
      <c r="J53" s="92">
        <f>IF(J$3&lt;=$C$2,存量业务到期结构!M53+业务净增量_基准情景!J53,0)</f>
        <v>150</v>
      </c>
      <c r="K53" s="92">
        <f>IF(K$3&lt;=$C$2,存量业务到期结构!N53+业务净增量_基准情景!K53,0)</f>
        <v>0</v>
      </c>
      <c r="L53" s="92">
        <f>IF(L$3&lt;=$C$2,存量业务到期结构!O53+业务净增量_基准情景!L53,0)</f>
        <v>0</v>
      </c>
      <c r="M53" s="92">
        <f>IF(M$3&lt;=$C$2,存量业务到期结构!P53+业务净增量_基准情景!M53,0)</f>
        <v>100</v>
      </c>
      <c r="N53" s="92">
        <f>IF(N$3&lt;=$C$2,存量业务到期结构!Q53+业务净增量_基准情景!N53,0)</f>
        <v>100</v>
      </c>
      <c r="O53" s="92">
        <f>IF(O$3&lt;=$C$2,存量业务到期结构!R53+业务净增量_基准情景!O53,0)</f>
        <v>0</v>
      </c>
      <c r="P53" s="92">
        <f>IF(P$3&lt;=$C$2,存量业务到期结构!S53+业务净增量_基准情景!P53,0)</f>
        <v>0</v>
      </c>
      <c r="Q53" s="92">
        <f>IF(Q$3&lt;=$C$2,存量业务到期结构!T53+业务净增量_基准情景!Q53,0)</f>
        <v>0</v>
      </c>
      <c r="R53" s="92">
        <f>IF(R$3&lt;=$C$2,存量业务到期结构!U53+业务净增量_基准情景!R53,0)</f>
        <v>0</v>
      </c>
      <c r="S53" s="92">
        <f>IF(S$3&lt;=$C$2,存量业务到期结构!V53+业务净增量_基准情景!S53,0)</f>
        <v>0</v>
      </c>
      <c r="T53" s="92">
        <f>IF(T$3&lt;=$C$2,存量业务到期结构!W53+业务净增量_基准情景!T53,0)</f>
        <v>0</v>
      </c>
      <c r="U53" s="92">
        <f>IF(U$3&lt;=$C$2,存量业务到期结构!X53+业务净增量_基准情景!U53,0)</f>
        <v>0</v>
      </c>
      <c r="V53" s="92">
        <f>IF(V$3&lt;=$C$2,存量业务到期结构!Y53+业务净增量_基准情景!V53,0)</f>
        <v>0</v>
      </c>
      <c r="W53" s="92">
        <f>IF(W$3&lt;=$C$2,存量业务到期结构!Z53+业务净增量_基准情景!W53,0)</f>
        <v>0</v>
      </c>
      <c r="X53" s="92">
        <f>IF(X$3&lt;=$C$2,存量业务到期结构!AA53+业务净增量_基准情景!X53,0)</f>
        <v>0</v>
      </c>
      <c r="Y53" s="92">
        <f>IF(Y$3&lt;=$C$2,存量业务到期结构!AB53+业务净增量_基准情景!Y53,0)</f>
        <v>0</v>
      </c>
      <c r="Z53" s="92">
        <f>IF(Z$3&lt;=$C$2,存量业务到期结构!AC53+业务净增量_基准情景!Z53,0)</f>
        <v>0</v>
      </c>
      <c r="AA53" s="92">
        <f>IF(AA$3&lt;=$C$2,存量业务到期结构!AD53+业务净增量_基准情景!AA53,0)</f>
        <v>0</v>
      </c>
      <c r="AB53" s="92">
        <f>IF(AB$3&lt;=$C$2,存量业务到期结构!AE53+业务净增量_基准情景!AB53,0)</f>
        <v>0</v>
      </c>
      <c r="AC53" s="92">
        <f>IF(AC$3&lt;=$C$2,存量业务到期结构!AF53+业务净增量_基准情景!AC53,0)</f>
        <v>0</v>
      </c>
      <c r="AD53" s="92">
        <f>IF(AD$3&lt;=$C$2,存量业务到期结构!AG53+业务净增量_基准情景!AD53,0)</f>
        <v>0</v>
      </c>
      <c r="AE53" s="92">
        <f>IF(AE$3&lt;=$C$2,存量业务到期结构!AH53+业务净增量_基准情景!AE53,0)</f>
        <v>0</v>
      </c>
      <c r="AF53" s="92">
        <f>IF(AF$3&lt;=$C$2,存量业务到期结构!AI53+业务净增量_基准情景!AF53,0)</f>
        <v>0</v>
      </c>
      <c r="AG53" s="92">
        <f>IF(AG$3&lt;=$C$2,存量业务到期结构!AJ53+业务净增量_基准情景!AG53,0)</f>
        <v>0</v>
      </c>
      <c r="AH53" s="92">
        <f>IF(AH$3&lt;=$C$2,存量业务到期结构!AK53+业务净增量_基准情景!AH53,0)</f>
        <v>0</v>
      </c>
      <c r="AI53" s="92">
        <f>IF(AI$3&lt;=$C$2,存量业务到期结构!AL53+业务净增量_基准情景!AI53,0)</f>
        <v>0</v>
      </c>
      <c r="AJ53" s="92">
        <f>IF(AJ$3&lt;=$C$2,存量业务到期结构!AM53+业务净增量_基准情景!AJ53,0)</f>
        <v>0</v>
      </c>
      <c r="AK53" s="92">
        <f>IF(AK$3&lt;=$C$2,存量业务到期结构!AN53+业务净增量_基准情景!AK53,0)</f>
        <v>0</v>
      </c>
      <c r="AL53" s="92">
        <f>IF(AL$3&lt;=$C$2,存量业务到期结构!AO53+业务净增量_基准情景!AL53,0)</f>
        <v>0</v>
      </c>
      <c r="AM53" s="92">
        <f>IF(AM$3&lt;=$C$2,存量业务到期结构!AP53+业务净增量_基准情景!AM53,0)</f>
        <v>0</v>
      </c>
      <c r="AN53" s="92">
        <f>IF(AN$3&lt;=$C$2,存量业务到期结构!AQ53+业务净增量_基准情景!AN53,0)</f>
        <v>0</v>
      </c>
      <c r="AO53" s="92">
        <f>IF(AO$3&lt;=$C$2,存量业务到期结构!AR53+业务净增量_基准情景!AO53,0)</f>
        <v>0</v>
      </c>
      <c r="AP53" s="92">
        <f>IF(AP$3&lt;=$C$2,存量业务到期结构!AS53+业务净增量_基准情景!AP53,0)</f>
        <v>0</v>
      </c>
    </row>
    <row r="54" spans="2:42" ht="16.5">
      <c r="B54" s="54" t="str">
        <f>存量业务到期结构!B54</f>
        <v>同业存单</v>
      </c>
      <c r="C54" s="92">
        <f>IF(C$3&lt;=$C$2,存量业务到期结构!F54+业务净增量_基准情景!C54,0)</f>
        <v>8.9025858180999364</v>
      </c>
      <c r="D54" s="92">
        <f>IF(D$3&lt;=$C$2,存量业务到期结构!G54+业务净增量_基准情景!D54,0)</f>
        <v>124.4</v>
      </c>
      <c r="E54" s="92">
        <f>IF(E$3&lt;=$C$2,存量业务到期结构!H54+业务净增量_基准情景!E54,0)</f>
        <v>427.3</v>
      </c>
      <c r="F54" s="92">
        <f>IF(F$3&lt;=$C$2,存量业务到期结构!I54+业务净增量_基准情景!F54,0)</f>
        <v>275</v>
      </c>
      <c r="G54" s="92">
        <f>IF(G$3&lt;=$C$2,存量业务到期结构!J54+业务净增量_基准情景!G54,0)</f>
        <v>659.9</v>
      </c>
      <c r="H54" s="92">
        <f>IF(H$3&lt;=$C$2,存量业务到期结构!K54+业务净增量_基准情景!H54,0)</f>
        <v>311.8</v>
      </c>
      <c r="I54" s="92">
        <f>IF(I$3&lt;=$C$2,存量业务到期结构!L54+业务净增量_基准情景!I54,0)</f>
        <v>141.5</v>
      </c>
      <c r="J54" s="92">
        <f>IF(J$3&lt;=$C$2,存量业务到期结构!M54+业务净增量_基准情景!J54,0)</f>
        <v>15.800000000000011</v>
      </c>
      <c r="K54" s="92">
        <f>IF(K$3&lt;=$C$2,存量业务到期结构!N54+业务净增量_基准情景!K54,0)</f>
        <v>380.1</v>
      </c>
      <c r="L54" s="92">
        <f>IF(L$3&lt;=$C$2,存量业务到期结构!O54+业务净增量_基准情景!L54,0)</f>
        <v>-24.1</v>
      </c>
      <c r="M54" s="92">
        <f>IF(M$3&lt;=$C$2,存量业务到期结构!P54+业务净增量_基准情景!M54,0)</f>
        <v>75.2</v>
      </c>
      <c r="N54" s="92">
        <f>IF(N$3&lt;=$C$2,存量业务到期结构!Q54+业务净增量_基准情景!N54,0)</f>
        <v>183.8</v>
      </c>
      <c r="O54" s="92">
        <f>IF(O$3&lt;=$C$2,存量业务到期结构!R54+业务净增量_基准情景!O54,0)</f>
        <v>100</v>
      </c>
      <c r="P54" s="92">
        <f>IF(P$3&lt;=$C$2,存量业务到期结构!S54+业务净增量_基准情景!P54,0)</f>
        <v>0</v>
      </c>
      <c r="Q54" s="92">
        <f>IF(Q$3&lt;=$C$2,存量业务到期结构!T54+业务净增量_基准情景!Q54,0)</f>
        <v>0</v>
      </c>
      <c r="R54" s="92">
        <f>IF(R$3&lt;=$C$2,存量业务到期结构!U54+业务净增量_基准情景!R54,0)</f>
        <v>0</v>
      </c>
      <c r="S54" s="92">
        <f>IF(S$3&lt;=$C$2,存量业务到期结构!V54+业务净增量_基准情景!S54,0)</f>
        <v>0</v>
      </c>
      <c r="T54" s="92">
        <f>IF(T$3&lt;=$C$2,存量业务到期结构!W54+业务净增量_基准情景!T54,0)</f>
        <v>0</v>
      </c>
      <c r="U54" s="92">
        <f>IF(U$3&lt;=$C$2,存量业务到期结构!X54+业务净增量_基准情景!U54,0)</f>
        <v>0</v>
      </c>
      <c r="V54" s="92">
        <f>IF(V$3&lt;=$C$2,存量业务到期结构!Y54+业务净增量_基准情景!V54,0)</f>
        <v>0</v>
      </c>
      <c r="W54" s="92">
        <f>IF(W$3&lt;=$C$2,存量业务到期结构!Z54+业务净增量_基准情景!W54,0)</f>
        <v>0</v>
      </c>
      <c r="X54" s="92">
        <f>IF(X$3&lt;=$C$2,存量业务到期结构!AA54+业务净增量_基准情景!X54,0)</f>
        <v>0</v>
      </c>
      <c r="Y54" s="92">
        <f>IF(Y$3&lt;=$C$2,存量业务到期结构!AB54+业务净增量_基准情景!Y54,0)</f>
        <v>0</v>
      </c>
      <c r="Z54" s="92">
        <f>IF(Z$3&lt;=$C$2,存量业务到期结构!AC54+业务净增量_基准情景!Z54,0)</f>
        <v>0</v>
      </c>
      <c r="AA54" s="92">
        <f>IF(AA$3&lt;=$C$2,存量业务到期结构!AD54+业务净增量_基准情景!AA54,0)</f>
        <v>0</v>
      </c>
      <c r="AB54" s="92">
        <f>IF(AB$3&lt;=$C$2,存量业务到期结构!AE54+业务净增量_基准情景!AB54,0)</f>
        <v>0</v>
      </c>
      <c r="AC54" s="92">
        <f>IF(AC$3&lt;=$C$2,存量业务到期结构!AF54+业务净增量_基准情景!AC54,0)</f>
        <v>0</v>
      </c>
      <c r="AD54" s="92">
        <f>IF(AD$3&lt;=$C$2,存量业务到期结构!AG54+业务净增量_基准情景!AD54,0)</f>
        <v>0</v>
      </c>
      <c r="AE54" s="92">
        <f>IF(AE$3&lt;=$C$2,存量业务到期结构!AH54+业务净增量_基准情景!AE54,0)</f>
        <v>0</v>
      </c>
      <c r="AF54" s="92">
        <f>IF(AF$3&lt;=$C$2,存量业务到期结构!AI54+业务净增量_基准情景!AF54,0)</f>
        <v>0</v>
      </c>
      <c r="AG54" s="92">
        <f>IF(AG$3&lt;=$C$2,存量业务到期结构!AJ54+业务净增量_基准情景!AG54,0)</f>
        <v>0</v>
      </c>
      <c r="AH54" s="92">
        <f>IF(AH$3&lt;=$C$2,存量业务到期结构!AK54+业务净增量_基准情景!AH54,0)</f>
        <v>0</v>
      </c>
      <c r="AI54" s="92">
        <f>IF(AI$3&lt;=$C$2,存量业务到期结构!AL54+业务净增量_基准情景!AI54,0)</f>
        <v>0</v>
      </c>
      <c r="AJ54" s="92">
        <f>IF(AJ$3&lt;=$C$2,存量业务到期结构!AM54+业务净增量_基准情景!AJ54,0)</f>
        <v>0</v>
      </c>
      <c r="AK54" s="92">
        <f>IF(AK$3&lt;=$C$2,存量业务到期结构!AN54+业务净增量_基准情景!AK54,0)</f>
        <v>0</v>
      </c>
      <c r="AL54" s="92">
        <f>IF(AL$3&lt;=$C$2,存量业务到期结构!AO54+业务净增量_基准情景!AL54,0)</f>
        <v>0</v>
      </c>
      <c r="AM54" s="92">
        <f>IF(AM$3&lt;=$C$2,存量业务到期结构!AP54+业务净增量_基准情景!AM54,0)</f>
        <v>0</v>
      </c>
      <c r="AN54" s="92">
        <f>IF(AN$3&lt;=$C$2,存量业务到期结构!AQ54+业务净增量_基准情景!AN54,0)</f>
        <v>0</v>
      </c>
      <c r="AO54" s="92">
        <f>IF(AO$3&lt;=$C$2,存量业务到期结构!AR54+业务净增量_基准情景!AO54,0)</f>
        <v>0</v>
      </c>
      <c r="AP54" s="92">
        <f>IF(AP$3&lt;=$C$2,存量业务到期结构!AS54+业务净增量_基准情景!AP54,0)</f>
        <v>0</v>
      </c>
    </row>
    <row r="55" spans="2:42" ht="15">
      <c r="B55" s="140" t="str">
        <f>存量业务到期结构!B55</f>
        <v>向央行借款</v>
      </c>
      <c r="C55" s="92">
        <f>IF(C$3&lt;=$C$2,存量业务到期结构!F55+业务净增量_基准情景!C55,0)</f>
        <v>278.81571157510007</v>
      </c>
      <c r="D55" s="92">
        <f>IF(D$3&lt;=$C$2,存量业务到期结构!G55+业务净增量_基准情景!D55,0)</f>
        <v>398.24266144009999</v>
      </c>
      <c r="E55" s="92">
        <f>IF(E$3&lt;=$C$2,存量业务到期结构!H55+业务净增量_基准情景!E55,0)</f>
        <v>401.35538421690001</v>
      </c>
      <c r="F55" s="92">
        <f>IF(F$3&lt;=$C$2,存量业务到期结构!I55+业务净增量_基准情景!F55,0)</f>
        <v>496.25731542629995</v>
      </c>
      <c r="G55" s="92">
        <f>IF(G$3&lt;=$C$2,存量业务到期结构!J55+业务净增量_基准情景!G55,0)</f>
        <v>219.4181115092</v>
      </c>
      <c r="H55" s="92">
        <f>IF(H$3&lt;=$C$2,存量业务到期结构!K55+业务净增量_基准情景!H55,0)</f>
        <v>86.3036901105</v>
      </c>
      <c r="I55" s="92">
        <f>IF(I$3&lt;=$C$2,存量业务到期结构!L55+业务净增量_基准情景!I55,0)</f>
        <v>450</v>
      </c>
      <c r="J55" s="92">
        <f>IF(J$3&lt;=$C$2,存量业务到期结构!M55+业务净增量_基准情景!J55,0)</f>
        <v>-150</v>
      </c>
      <c r="K55" s="92">
        <f>IF(K$3&lt;=$C$2,存量业务到期结构!N55+业务净增量_基准情景!K55,0)</f>
        <v>250</v>
      </c>
      <c r="L55" s="92">
        <f>IF(L$3&lt;=$C$2,存量业务到期结构!O55+业务净增量_基准情景!L55,0)</f>
        <v>280</v>
      </c>
      <c r="M55" s="92">
        <f>IF(M$3&lt;=$C$2,存量业务到期结构!P55+业务净增量_基准情景!M55,0)</f>
        <v>0</v>
      </c>
      <c r="N55" s="92">
        <f>IF(N$3&lt;=$C$2,存量业务到期结构!Q55+业务净增量_基准情景!N55,0)</f>
        <v>245</v>
      </c>
      <c r="O55" s="92">
        <f>IF(O$3&lt;=$C$2,存量业务到期结构!R55+业务净增量_基准情景!O55,0)</f>
        <v>0</v>
      </c>
      <c r="P55" s="92">
        <f>IF(P$3&lt;=$C$2,存量业务到期结构!S55+业务净增量_基准情景!P55,0)</f>
        <v>0</v>
      </c>
      <c r="Q55" s="92">
        <f>IF(Q$3&lt;=$C$2,存量业务到期结构!T55+业务净增量_基准情景!Q55,0)</f>
        <v>0</v>
      </c>
      <c r="R55" s="92">
        <f>IF(R$3&lt;=$C$2,存量业务到期结构!U55+业务净增量_基准情景!R55,0)</f>
        <v>0</v>
      </c>
      <c r="S55" s="92">
        <f>IF(S$3&lt;=$C$2,存量业务到期结构!V55+业务净增量_基准情景!S55,0)</f>
        <v>0</v>
      </c>
      <c r="T55" s="92">
        <f>IF(T$3&lt;=$C$2,存量业务到期结构!W55+业务净增量_基准情景!T55,0)</f>
        <v>0</v>
      </c>
      <c r="U55" s="92">
        <f>IF(U$3&lt;=$C$2,存量业务到期结构!X55+业务净增量_基准情景!U55,0)</f>
        <v>0</v>
      </c>
      <c r="V55" s="92">
        <f>IF(V$3&lt;=$C$2,存量业务到期结构!Y55+业务净增量_基准情景!V55,0)</f>
        <v>0</v>
      </c>
      <c r="W55" s="92">
        <f>IF(W$3&lt;=$C$2,存量业务到期结构!Z55+业务净增量_基准情景!W55,0)</f>
        <v>0</v>
      </c>
      <c r="X55" s="92">
        <f>IF(X$3&lt;=$C$2,存量业务到期结构!AA55+业务净增量_基准情景!X55,0)</f>
        <v>0</v>
      </c>
      <c r="Y55" s="92">
        <f>IF(Y$3&lt;=$C$2,存量业务到期结构!AB55+业务净增量_基准情景!Y55,0)</f>
        <v>0</v>
      </c>
      <c r="Z55" s="92">
        <f>IF(Z$3&lt;=$C$2,存量业务到期结构!AC55+业务净增量_基准情景!Z55,0)</f>
        <v>0</v>
      </c>
      <c r="AA55" s="92">
        <f>IF(AA$3&lt;=$C$2,存量业务到期结构!AD55+业务净增量_基准情景!AA55,0)</f>
        <v>0</v>
      </c>
      <c r="AB55" s="92">
        <f>IF(AB$3&lt;=$C$2,存量业务到期结构!AE55+业务净增量_基准情景!AB55,0)</f>
        <v>0</v>
      </c>
      <c r="AC55" s="92">
        <f>IF(AC$3&lt;=$C$2,存量业务到期结构!AF55+业务净增量_基准情景!AC55,0)</f>
        <v>0</v>
      </c>
      <c r="AD55" s="92">
        <f>IF(AD$3&lt;=$C$2,存量业务到期结构!AG55+业务净增量_基准情景!AD55,0)</f>
        <v>0</v>
      </c>
      <c r="AE55" s="92">
        <f>IF(AE$3&lt;=$C$2,存量业务到期结构!AH55+业务净增量_基准情景!AE55,0)</f>
        <v>0</v>
      </c>
      <c r="AF55" s="92">
        <f>IF(AF$3&lt;=$C$2,存量业务到期结构!AI55+业务净增量_基准情景!AF55,0)</f>
        <v>0</v>
      </c>
      <c r="AG55" s="92">
        <f>IF(AG$3&lt;=$C$2,存量业务到期结构!AJ55+业务净增量_基准情景!AG55,0)</f>
        <v>0</v>
      </c>
      <c r="AH55" s="92">
        <f>IF(AH$3&lt;=$C$2,存量业务到期结构!AK55+业务净增量_基准情景!AH55,0)</f>
        <v>0</v>
      </c>
      <c r="AI55" s="92">
        <f>IF(AI$3&lt;=$C$2,存量业务到期结构!AL55+业务净增量_基准情景!AI55,0)</f>
        <v>0</v>
      </c>
      <c r="AJ55" s="92">
        <f>IF(AJ$3&lt;=$C$2,存量业务到期结构!AM55+业务净增量_基准情景!AJ55,0)</f>
        <v>0</v>
      </c>
      <c r="AK55" s="92">
        <f>IF(AK$3&lt;=$C$2,存量业务到期结构!AN55+业务净增量_基准情景!AK55,0)</f>
        <v>0</v>
      </c>
      <c r="AL55" s="92">
        <f>IF(AL$3&lt;=$C$2,存量业务到期结构!AO55+业务净增量_基准情景!AL55,0)</f>
        <v>0</v>
      </c>
      <c r="AM55" s="92">
        <f>IF(AM$3&lt;=$C$2,存量业务到期结构!AP55+业务净增量_基准情景!AM55,0)</f>
        <v>0</v>
      </c>
      <c r="AN55" s="92">
        <f>IF(AN$3&lt;=$C$2,存量业务到期结构!AQ55+业务净增量_基准情景!AN55,0)</f>
        <v>0</v>
      </c>
      <c r="AO55" s="92">
        <f>IF(AO$3&lt;=$C$2,存量业务到期结构!AR55+业务净增量_基准情景!AO55,0)</f>
        <v>0</v>
      </c>
      <c r="AP55" s="92">
        <f>IF(AP$3&lt;=$C$2,存量业务到期结构!AS55+业务净增量_基准情景!AP55,0)</f>
        <v>0</v>
      </c>
    </row>
  </sheetData>
  <phoneticPr fontId="19" type="noConversion"/>
  <hyperlinks>
    <hyperlink ref="A1" location="目录!A1" display="目录"/>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5" tint="0.59999389629810485"/>
  </sheetPr>
  <dimension ref="A1:AP153"/>
  <sheetViews>
    <sheetView workbookViewId="0">
      <pane xSplit="2" ySplit="3" topLeftCell="J74" activePane="bottomRight" state="frozen"/>
      <selection pane="topRight" activeCell="C1" sqref="C1"/>
      <selection pane="bottomLeft" activeCell="A4" sqref="A4"/>
      <selection pane="bottomRight" activeCell="AL153" sqref="AL153"/>
    </sheetView>
  </sheetViews>
  <sheetFormatPr defaultRowHeight="13.5"/>
  <cols>
    <col min="1" max="1" width="4.75" bestFit="1" customWidth="1"/>
    <col min="2" max="2" width="71.75" bestFit="1" customWidth="1"/>
    <col min="3" max="19" width="9.375" bestFit="1" customWidth="1"/>
    <col min="20" max="42" width="7.125" bestFit="1" customWidth="1"/>
  </cols>
  <sheetData>
    <row r="1" spans="1:42">
      <c r="A1" s="116" t="s">
        <v>359</v>
      </c>
    </row>
    <row r="3" spans="1:42" ht="16.5">
      <c r="B3" s="26" t="s">
        <v>388</v>
      </c>
      <c r="C3" s="26">
        <v>1</v>
      </c>
      <c r="D3" s="26">
        <v>2</v>
      </c>
      <c r="E3" s="26">
        <v>3</v>
      </c>
      <c r="F3" s="26">
        <v>4</v>
      </c>
      <c r="G3" s="26">
        <v>5</v>
      </c>
      <c r="H3" s="26">
        <v>6</v>
      </c>
      <c r="I3" s="26">
        <v>7</v>
      </c>
      <c r="J3" s="26">
        <v>8</v>
      </c>
      <c r="K3" s="26">
        <v>9</v>
      </c>
      <c r="L3" s="26">
        <v>10</v>
      </c>
      <c r="M3" s="26">
        <v>11</v>
      </c>
      <c r="N3" s="26">
        <v>12</v>
      </c>
      <c r="O3" s="26">
        <v>13</v>
      </c>
      <c r="P3" s="26">
        <v>14</v>
      </c>
      <c r="Q3" s="26">
        <v>15</v>
      </c>
      <c r="R3" s="26">
        <v>16</v>
      </c>
      <c r="S3" s="26">
        <v>17</v>
      </c>
      <c r="T3" s="26">
        <v>18</v>
      </c>
      <c r="U3" s="26">
        <v>19</v>
      </c>
      <c r="V3" s="26">
        <v>20</v>
      </c>
      <c r="W3" s="26">
        <v>21</v>
      </c>
      <c r="X3" s="26">
        <v>22</v>
      </c>
      <c r="Y3" s="26">
        <v>23</v>
      </c>
      <c r="Z3" s="26">
        <v>24</v>
      </c>
      <c r="AA3" s="26">
        <v>25</v>
      </c>
      <c r="AB3" s="26">
        <v>26</v>
      </c>
      <c r="AC3" s="26">
        <v>27</v>
      </c>
      <c r="AD3" s="26">
        <v>28</v>
      </c>
      <c r="AE3" s="26">
        <v>29</v>
      </c>
      <c r="AF3" s="26">
        <v>30</v>
      </c>
      <c r="AG3" s="26">
        <v>31</v>
      </c>
      <c r="AH3" s="26">
        <v>32</v>
      </c>
      <c r="AI3" s="26">
        <v>33</v>
      </c>
      <c r="AJ3" s="26">
        <v>34</v>
      </c>
      <c r="AK3" s="26">
        <v>35</v>
      </c>
      <c r="AL3" s="26">
        <v>36</v>
      </c>
      <c r="AM3" s="26">
        <v>37</v>
      </c>
      <c r="AN3" s="26">
        <v>38</v>
      </c>
      <c r="AO3" s="26">
        <v>39</v>
      </c>
      <c r="AP3" s="26">
        <v>40</v>
      </c>
    </row>
    <row r="4" spans="1:42" ht="16.5">
      <c r="B4" s="99" t="s">
        <v>293</v>
      </c>
      <c r="C4" s="115">
        <f>期末余额_基准情景!C6+期末余额_基准情景!C7+期末余额_基准情景!C8+期末余额_基准情景!C10</f>
        <v>28478.757216672304</v>
      </c>
      <c r="D4" s="115">
        <f>期末余额_基准情景!D6+期末余额_基准情景!D7+期末余额_基准情景!D8+期末余额_基准情景!D10</f>
        <v>29301.840550005632</v>
      </c>
      <c r="E4" s="115">
        <f>期末余额_基准情景!E6+期末余额_基准情景!E7+期末余额_基准情景!E8+期末余额_基准情景!E10</f>
        <v>29501.840550005632</v>
      </c>
      <c r="F4" s="115">
        <f>期末余额_基准情景!F6+期末余额_基准情景!F7+期末余额_基准情景!F8+期末余额_基准情景!F10</f>
        <v>29701.840550005632</v>
      </c>
      <c r="G4" s="115">
        <f>期末余额_基准情景!G6+期末余额_基准情景!G7+期末余额_基准情景!G8+期末余额_基准情景!G10</f>
        <v>29901.840550005632</v>
      </c>
      <c r="H4" s="115">
        <f>期末余额_基准情景!H6+期末余额_基准情景!H7+期末余额_基准情景!H8+期末余额_基准情景!H10</f>
        <v>30101.840550005632</v>
      </c>
      <c r="I4" s="115">
        <f>期末余额_基准情景!I6+期末余额_基准情景!I7+期末余额_基准情景!I8+期末余额_基准情景!I10</f>
        <v>30301.840550005632</v>
      </c>
      <c r="J4" s="115">
        <f>期末余额_基准情景!J6+期末余额_基准情景!J7+期末余额_基准情景!J8+期末余额_基准情景!J10</f>
        <v>30501.840550005632</v>
      </c>
      <c r="K4" s="115">
        <f>期末余额_基准情景!K6+期末余额_基准情景!K7+期末余额_基准情景!K8+期末余额_基准情景!K10</f>
        <v>30701.840550005632</v>
      </c>
      <c r="L4" s="115">
        <f>期末余额_基准情景!L6+期末余额_基准情景!L7+期末余额_基准情景!L8+期末余额_基准情景!L10</f>
        <v>30901.840550005632</v>
      </c>
      <c r="M4" s="115">
        <f>期末余额_基准情景!M6+期末余额_基准情景!M7+期末余额_基准情景!M8+期末余额_基准情景!M10</f>
        <v>31101.840550005632</v>
      </c>
      <c r="N4" s="115">
        <f>期末余额_基准情景!N6+期末余额_基准情景!N7+期末余额_基准情景!N8+期末余额_基准情景!N10</f>
        <v>31301.840550005632</v>
      </c>
      <c r="O4" s="115">
        <f>期末余额_基准情景!O6+期末余额_基准情景!O7+期末余额_基准情景!O8+期末余额_基准情景!O10</f>
        <v>31501.840550005632</v>
      </c>
      <c r="P4" s="115">
        <f>期末余额_基准情景!P6+期末余额_基准情景!P7+期末余额_基准情景!P8+期末余额_基准情景!P10</f>
        <v>0</v>
      </c>
      <c r="Q4" s="115">
        <f>期末余额_基准情景!Q6+期末余额_基准情景!Q7+期末余额_基准情景!Q8+期末余额_基准情景!Q10</f>
        <v>0</v>
      </c>
      <c r="R4" s="115">
        <f>期末余额_基准情景!R6+期末余额_基准情景!R7+期末余额_基准情景!R8+期末余额_基准情景!R10</f>
        <v>0</v>
      </c>
      <c r="S4" s="115">
        <f>期末余额_基准情景!S6+期末余额_基准情景!S7+期末余额_基准情景!S8+期末余额_基准情景!S10</f>
        <v>0</v>
      </c>
      <c r="T4" s="115">
        <f>期末余额_基准情景!T6+期末余额_基准情景!T7+期末余额_基准情景!T8+期末余额_基准情景!T10</f>
        <v>0</v>
      </c>
      <c r="U4" s="115">
        <f>期末余额_基准情景!U6+期末余额_基准情景!U7+期末余额_基准情景!U8+期末余额_基准情景!U10</f>
        <v>0</v>
      </c>
      <c r="V4" s="115">
        <f>期末余额_基准情景!V6+期末余额_基准情景!V7+期末余额_基准情景!V8+期末余额_基准情景!V10</f>
        <v>0</v>
      </c>
      <c r="W4" s="115">
        <f>期末余额_基准情景!W6+期末余额_基准情景!W7+期末余额_基准情景!W8+期末余额_基准情景!W10</f>
        <v>0</v>
      </c>
      <c r="X4" s="115">
        <f>期末余额_基准情景!X6+期末余额_基准情景!X7+期末余额_基准情景!X8+期末余额_基准情景!X10</f>
        <v>0</v>
      </c>
      <c r="Y4" s="115">
        <f>期末余额_基准情景!Y6+期末余额_基准情景!Y7+期末余额_基准情景!Y8+期末余额_基准情景!Y10</f>
        <v>0</v>
      </c>
      <c r="Z4" s="115">
        <f>期末余额_基准情景!Z6+期末余额_基准情景!Z7+期末余额_基准情景!Z8+期末余额_基准情景!Z10</f>
        <v>0</v>
      </c>
      <c r="AA4" s="115">
        <f>期末余额_基准情景!AA6+期末余额_基准情景!AA7+期末余额_基准情景!AA8+期末余额_基准情景!AA10</f>
        <v>0</v>
      </c>
      <c r="AB4" s="115">
        <f>期末余额_基准情景!AB6+期末余额_基准情景!AB7+期末余额_基准情景!AB8+期末余额_基准情景!AB10</f>
        <v>0</v>
      </c>
      <c r="AC4" s="115">
        <f>期末余额_基准情景!AC6+期末余额_基准情景!AC7+期末余额_基准情景!AC8+期末余额_基准情景!AC10</f>
        <v>0</v>
      </c>
      <c r="AD4" s="115">
        <f>期末余额_基准情景!AD6+期末余额_基准情景!AD7+期末余额_基准情景!AD8+期末余额_基准情景!AD10</f>
        <v>0</v>
      </c>
      <c r="AE4" s="115">
        <f>期末余额_基准情景!AE6+期末余额_基准情景!AE7+期末余额_基准情景!AE8+期末余额_基准情景!AE10</f>
        <v>0</v>
      </c>
      <c r="AF4" s="115">
        <f>期末余额_基准情景!AF6+期末余额_基准情景!AF7+期末余额_基准情景!AF8+期末余额_基准情景!AF10</f>
        <v>0</v>
      </c>
      <c r="AG4" s="115">
        <f>期末余额_基准情景!AG6+期末余额_基准情景!AG7+期末余额_基准情景!AG8+期末余额_基准情景!AG10</f>
        <v>0</v>
      </c>
      <c r="AH4" s="115">
        <f>期末余额_基准情景!AH6+期末余额_基准情景!AH7+期末余额_基准情景!AH8+期末余额_基准情景!AH10</f>
        <v>0</v>
      </c>
      <c r="AI4" s="115">
        <f>期末余额_基准情景!AI6+期末余额_基准情景!AI7+期末余额_基准情景!AI8+期末余额_基准情景!AI10</f>
        <v>0</v>
      </c>
      <c r="AJ4" s="115">
        <f>期末余额_基准情景!AJ6+期末余额_基准情景!AJ7+期末余额_基准情景!AJ8+期末余额_基准情景!AJ10</f>
        <v>0</v>
      </c>
      <c r="AK4" s="115">
        <f>期末余额_基准情景!AK6+期末余额_基准情景!AK7+期末余额_基准情景!AK8+期末余额_基准情景!AK10</f>
        <v>0</v>
      </c>
      <c r="AL4" s="115">
        <f>期末余额_基准情景!AL6+期末余额_基准情景!AL7+期末余额_基准情景!AL8+期末余额_基准情景!AL10</f>
        <v>0</v>
      </c>
      <c r="AM4" s="115">
        <f>期末余额_基准情景!AM6+期末余额_基准情景!AM7+期末余额_基准情景!AM8+期末余额_基准情景!AM10</f>
        <v>0</v>
      </c>
      <c r="AN4" s="115">
        <f>期末余额_基准情景!AN6+期末余额_基准情景!AN7+期末余额_基准情景!AN8+期末余额_基准情景!AN10</f>
        <v>0</v>
      </c>
      <c r="AO4" s="115">
        <f>期末余额_基准情景!AO6+期末余额_基准情景!AO7+期末余额_基准情景!AO8+期末余额_基准情景!AO10</f>
        <v>0</v>
      </c>
      <c r="AP4" s="115">
        <f>期末余额_基准情景!AP6+期末余额_基准情景!AP7+期末余额_基准情景!AP8+期末余额_基准情景!AP10</f>
        <v>0</v>
      </c>
    </row>
    <row r="5" spans="1:42" ht="16.5">
      <c r="B5" s="99" t="s">
        <v>294</v>
      </c>
      <c r="C5" s="115">
        <f>期末余额_基准情景!C9</f>
        <v>5693.6902141508999</v>
      </c>
      <c r="D5" s="115">
        <f>期末余额_基准情景!D9</f>
        <v>5762.0235474842329</v>
      </c>
      <c r="E5" s="115">
        <f>期末余额_基准情景!E9</f>
        <v>5828.6902141508999</v>
      </c>
      <c r="F5" s="115">
        <f>期末余额_基准情景!F9</f>
        <v>5895.3568808175669</v>
      </c>
      <c r="G5" s="115">
        <f>期末余额_基准情景!G9</f>
        <v>5962.0235474842339</v>
      </c>
      <c r="H5" s="115">
        <f>期末余额_基准情景!H9</f>
        <v>6028.6902141509008</v>
      </c>
      <c r="I5" s="115">
        <f>期末余额_基准情景!I9</f>
        <v>6095.3568808175678</v>
      </c>
      <c r="J5" s="115">
        <f>期末余额_基准情景!J9</f>
        <v>6162.0235474842348</v>
      </c>
      <c r="K5" s="115">
        <f>期末余额_基准情景!K9</f>
        <v>6228.6902141509017</v>
      </c>
      <c r="L5" s="115">
        <f>期末余额_基准情景!L9</f>
        <v>6295.3568808175687</v>
      </c>
      <c r="M5" s="115">
        <f>期末余额_基准情景!M9</f>
        <v>6362.0235474842357</v>
      </c>
      <c r="N5" s="115">
        <f>期末余额_基准情景!N9</f>
        <v>6428.6902141509026</v>
      </c>
      <c r="O5" s="115">
        <f>期末余额_基准情景!O9</f>
        <v>6495.3568808175696</v>
      </c>
      <c r="P5" s="115">
        <f>期末余额_基准情景!P9</f>
        <v>0</v>
      </c>
      <c r="Q5" s="115">
        <f>期末余额_基准情景!Q9</f>
        <v>0</v>
      </c>
      <c r="R5" s="115">
        <f>期末余额_基准情景!R9</f>
        <v>0</v>
      </c>
      <c r="S5" s="115">
        <f>期末余额_基准情景!S9</f>
        <v>0</v>
      </c>
      <c r="T5" s="115">
        <f>期末余额_基准情景!T9</f>
        <v>0</v>
      </c>
      <c r="U5" s="115">
        <f>期末余额_基准情景!U9</f>
        <v>0</v>
      </c>
      <c r="V5" s="115">
        <f>期末余额_基准情景!V9</f>
        <v>0</v>
      </c>
      <c r="W5" s="115">
        <f>期末余额_基准情景!W9</f>
        <v>0</v>
      </c>
      <c r="X5" s="115">
        <f>期末余额_基准情景!X9</f>
        <v>0</v>
      </c>
      <c r="Y5" s="115">
        <f>期末余额_基准情景!Y9</f>
        <v>0</v>
      </c>
      <c r="Z5" s="115">
        <f>期末余额_基准情景!Z9</f>
        <v>0</v>
      </c>
      <c r="AA5" s="115">
        <f>期末余额_基准情景!AA9</f>
        <v>0</v>
      </c>
      <c r="AB5" s="115">
        <f>期末余额_基准情景!AB9</f>
        <v>0</v>
      </c>
      <c r="AC5" s="115">
        <f>期末余额_基准情景!AC9</f>
        <v>0</v>
      </c>
      <c r="AD5" s="115">
        <f>期末余额_基准情景!AD9</f>
        <v>0</v>
      </c>
      <c r="AE5" s="115">
        <f>期末余额_基准情景!AE9</f>
        <v>0</v>
      </c>
      <c r="AF5" s="115">
        <f>期末余额_基准情景!AF9</f>
        <v>0</v>
      </c>
      <c r="AG5" s="115">
        <f>期末余额_基准情景!AG9</f>
        <v>0</v>
      </c>
      <c r="AH5" s="115">
        <f>期末余额_基准情景!AH9</f>
        <v>0</v>
      </c>
      <c r="AI5" s="115">
        <f>期末余额_基准情景!AI9</f>
        <v>0</v>
      </c>
      <c r="AJ5" s="115">
        <f>期末余额_基准情景!AJ9</f>
        <v>0</v>
      </c>
      <c r="AK5" s="115">
        <f>期末余额_基准情景!AK9</f>
        <v>0</v>
      </c>
      <c r="AL5" s="115">
        <f>期末余额_基准情景!AL9</f>
        <v>0</v>
      </c>
      <c r="AM5" s="115">
        <f>期末余额_基准情景!AM9</f>
        <v>0</v>
      </c>
      <c r="AN5" s="115">
        <f>期末余额_基准情景!AN9</f>
        <v>0</v>
      </c>
      <c r="AO5" s="115">
        <f>期末余额_基准情景!AO9</f>
        <v>0</v>
      </c>
      <c r="AP5" s="115">
        <f>期末余额_基准情景!AP9</f>
        <v>0</v>
      </c>
    </row>
    <row r="6" spans="1:42" ht="16.5">
      <c r="B6" s="99" t="s">
        <v>295</v>
      </c>
      <c r="C6" s="115">
        <f>期末余额_基准情景!C13</f>
        <v>5801.7438728932984</v>
      </c>
      <c r="D6" s="115">
        <f>期末余额_基准情景!D13</f>
        <v>5797.6580361339938</v>
      </c>
      <c r="E6" s="115">
        <f>期末余额_基准情景!E13</f>
        <v>5869.1601794218222</v>
      </c>
      <c r="F6" s="115">
        <f>期末余额_基准情景!F13</f>
        <v>5940.6623227096525</v>
      </c>
      <c r="G6" s="115">
        <f>期末余额_基准情景!G13</f>
        <v>6012.1644659974809</v>
      </c>
      <c r="H6" s="115">
        <f>期末余额_基准情景!H13</f>
        <v>6083.6666092853093</v>
      </c>
      <c r="I6" s="115">
        <f>期末余额_基准情景!I13</f>
        <v>6155.1687525731377</v>
      </c>
      <c r="J6" s="115">
        <f>期末余额_基准情景!J13</f>
        <v>6226.6708958609661</v>
      </c>
      <c r="K6" s="115">
        <f>期末余额_基准情景!K13</f>
        <v>6298.1730391487963</v>
      </c>
      <c r="L6" s="115">
        <f>期末余额_基准情景!L13</f>
        <v>6369.6751824366247</v>
      </c>
      <c r="M6" s="115">
        <f>期末余额_基准情景!M13</f>
        <v>6441.1773257244531</v>
      </c>
      <c r="N6" s="115">
        <f>期末余额_基准情景!N13</f>
        <v>6512.6794690122833</v>
      </c>
      <c r="O6" s="115">
        <f>期末余额_基准情景!O13</f>
        <v>6584.1816123001117</v>
      </c>
      <c r="P6" s="115">
        <f>期末余额_基准情景!P13</f>
        <v>0</v>
      </c>
      <c r="Q6" s="115">
        <f>期末余额_基准情景!Q13</f>
        <v>0</v>
      </c>
      <c r="R6" s="115">
        <f>期末余额_基准情景!R13</f>
        <v>0</v>
      </c>
      <c r="S6" s="115">
        <f>期末余额_基准情景!S13</f>
        <v>0</v>
      </c>
      <c r="T6" s="115">
        <f>期末余额_基准情景!T13</f>
        <v>0</v>
      </c>
      <c r="U6" s="115">
        <f>期末余额_基准情景!U13</f>
        <v>0</v>
      </c>
      <c r="V6" s="115">
        <f>期末余额_基准情景!V13</f>
        <v>0</v>
      </c>
      <c r="W6" s="115">
        <f>期末余额_基准情景!W13</f>
        <v>0</v>
      </c>
      <c r="X6" s="115">
        <f>期末余额_基准情景!X13</f>
        <v>0</v>
      </c>
      <c r="Y6" s="115">
        <f>期末余额_基准情景!Y13</f>
        <v>0</v>
      </c>
      <c r="Z6" s="115">
        <f>期末余额_基准情景!Z13</f>
        <v>0</v>
      </c>
      <c r="AA6" s="115">
        <f>期末余额_基准情景!AA13</f>
        <v>0</v>
      </c>
      <c r="AB6" s="115">
        <f>期末余额_基准情景!AB13</f>
        <v>0</v>
      </c>
      <c r="AC6" s="115">
        <f>期末余额_基准情景!AC13</f>
        <v>0</v>
      </c>
      <c r="AD6" s="115">
        <f>期末余额_基准情景!AD13</f>
        <v>0</v>
      </c>
      <c r="AE6" s="115">
        <f>期末余额_基准情景!AE13</f>
        <v>0</v>
      </c>
      <c r="AF6" s="115">
        <f>期末余额_基准情景!AF13</f>
        <v>0</v>
      </c>
      <c r="AG6" s="115">
        <f>期末余额_基准情景!AG13</f>
        <v>0</v>
      </c>
      <c r="AH6" s="115">
        <f>期末余额_基准情景!AH13</f>
        <v>0</v>
      </c>
      <c r="AI6" s="115">
        <f>期末余额_基准情景!AI13</f>
        <v>0</v>
      </c>
      <c r="AJ6" s="115">
        <f>期末余额_基准情景!AJ13</f>
        <v>0</v>
      </c>
      <c r="AK6" s="115">
        <f>期末余额_基准情景!AK13</f>
        <v>0</v>
      </c>
      <c r="AL6" s="115">
        <f>期末余额_基准情景!AL13</f>
        <v>0</v>
      </c>
      <c r="AM6" s="115">
        <f>期末余额_基准情景!AM13</f>
        <v>0</v>
      </c>
      <c r="AN6" s="115">
        <f>期末余额_基准情景!AN13</f>
        <v>0</v>
      </c>
      <c r="AO6" s="115">
        <f>期末余额_基准情景!AO13</f>
        <v>0</v>
      </c>
      <c r="AP6" s="115">
        <f>期末余额_基准情景!AP13</f>
        <v>0</v>
      </c>
    </row>
    <row r="7" spans="1:42" ht="16.5">
      <c r="B7" s="99" t="s">
        <v>296</v>
      </c>
      <c r="C7" s="115">
        <f>期末余额_基准情景!C14</f>
        <v>2628.7987193961958</v>
      </c>
      <c r="D7" s="115">
        <f>期末余额_基准情景!D14</f>
        <v>2626.9474066399221</v>
      </c>
      <c r="E7" s="115">
        <f>期末余额_基准情景!E14</f>
        <v>2659.3453798747159</v>
      </c>
      <c r="F7" s="115">
        <f>期末余额_基准情景!F14</f>
        <v>2691.7433531095103</v>
      </c>
      <c r="G7" s="115">
        <f>期末余额_基准情景!G14</f>
        <v>2724.1413263443042</v>
      </c>
      <c r="H7" s="115">
        <f>期末余额_基准情景!H14</f>
        <v>2756.539299579098</v>
      </c>
      <c r="I7" s="115">
        <f>期末余额_基准情景!I14</f>
        <v>2788.9372728138919</v>
      </c>
      <c r="J7" s="115">
        <f>期末余额_基准情景!J14</f>
        <v>2821.3352460486858</v>
      </c>
      <c r="K7" s="115">
        <f>期末余额_基准情景!K14</f>
        <v>2853.7332192834801</v>
      </c>
      <c r="L7" s="115">
        <f>期末余额_基准情景!L14</f>
        <v>2886.131192518274</v>
      </c>
      <c r="M7" s="115">
        <f>期末余额_基准情景!M14</f>
        <v>2918.5291657530679</v>
      </c>
      <c r="N7" s="115">
        <f>期末余额_基准情景!N14</f>
        <v>2950.9271389878622</v>
      </c>
      <c r="O7" s="115">
        <f>期末余额_基准情景!O14</f>
        <v>2983.3251122226561</v>
      </c>
      <c r="P7" s="115">
        <f>期末余额_基准情景!P14</f>
        <v>0</v>
      </c>
      <c r="Q7" s="115">
        <f>期末余额_基准情景!Q14</f>
        <v>0</v>
      </c>
      <c r="R7" s="115">
        <f>期末余额_基准情景!R14</f>
        <v>0</v>
      </c>
      <c r="S7" s="115">
        <f>期末余额_基准情景!S14</f>
        <v>0</v>
      </c>
      <c r="T7" s="115">
        <f>期末余额_基准情景!T14</f>
        <v>0</v>
      </c>
      <c r="U7" s="115">
        <f>期末余额_基准情景!U14</f>
        <v>0</v>
      </c>
      <c r="V7" s="115">
        <f>期末余额_基准情景!V14</f>
        <v>0</v>
      </c>
      <c r="W7" s="115">
        <f>期末余额_基准情景!W14</f>
        <v>0</v>
      </c>
      <c r="X7" s="115">
        <f>期末余额_基准情景!X14</f>
        <v>0</v>
      </c>
      <c r="Y7" s="115">
        <f>期末余额_基准情景!Y14</f>
        <v>0</v>
      </c>
      <c r="Z7" s="115">
        <f>期末余额_基准情景!Z14</f>
        <v>0</v>
      </c>
      <c r="AA7" s="115">
        <f>期末余额_基准情景!AA14</f>
        <v>0</v>
      </c>
      <c r="AB7" s="115">
        <f>期末余额_基准情景!AB14</f>
        <v>0</v>
      </c>
      <c r="AC7" s="115">
        <f>期末余额_基准情景!AC14</f>
        <v>0</v>
      </c>
      <c r="AD7" s="115">
        <f>期末余额_基准情景!AD14</f>
        <v>0</v>
      </c>
      <c r="AE7" s="115">
        <f>期末余额_基准情景!AE14</f>
        <v>0</v>
      </c>
      <c r="AF7" s="115">
        <f>期末余额_基准情景!AF14</f>
        <v>0</v>
      </c>
      <c r="AG7" s="115">
        <f>期末余额_基准情景!AG14</f>
        <v>0</v>
      </c>
      <c r="AH7" s="115">
        <f>期末余额_基准情景!AH14</f>
        <v>0</v>
      </c>
      <c r="AI7" s="115">
        <f>期末余额_基准情景!AI14</f>
        <v>0</v>
      </c>
      <c r="AJ7" s="115">
        <f>期末余额_基准情景!AJ14</f>
        <v>0</v>
      </c>
      <c r="AK7" s="115">
        <f>期末余额_基准情景!AK14</f>
        <v>0</v>
      </c>
      <c r="AL7" s="115">
        <f>期末余额_基准情景!AL14</f>
        <v>0</v>
      </c>
      <c r="AM7" s="115">
        <f>期末余额_基准情景!AM14</f>
        <v>0</v>
      </c>
      <c r="AN7" s="115">
        <f>期末余额_基准情景!AN14</f>
        <v>0</v>
      </c>
      <c r="AO7" s="115">
        <f>期末余额_基准情景!AO14</f>
        <v>0</v>
      </c>
      <c r="AP7" s="115">
        <f>期末余额_基准情景!AP14</f>
        <v>0</v>
      </c>
    </row>
    <row r="8" spans="1:42" ht="16.5">
      <c r="B8" s="99" t="s">
        <v>297</v>
      </c>
      <c r="C8" s="115">
        <f>期末余额_基准情景!C15</f>
        <v>1035.8885855775</v>
      </c>
      <c r="D8" s="115">
        <f>期末余额_基准情景!D15</f>
        <v>1035.1590684264117</v>
      </c>
      <c r="E8" s="115">
        <f>期末余额_基准情景!E15</f>
        <v>1047.9256185704551</v>
      </c>
      <c r="F8" s="115">
        <f>期末余额_基准情景!F15</f>
        <v>1060.6921687144986</v>
      </c>
      <c r="G8" s="115">
        <f>期末余额_基准情景!G15</f>
        <v>1073.4587188585419</v>
      </c>
      <c r="H8" s="115">
        <f>期末余额_基准情景!H15</f>
        <v>1086.2252690025853</v>
      </c>
      <c r="I8" s="115">
        <f>期末余额_基准情景!I15</f>
        <v>1098.9918191466286</v>
      </c>
      <c r="J8" s="115">
        <f>期末余额_基准情景!J15</f>
        <v>1111.7583692906719</v>
      </c>
      <c r="K8" s="115">
        <f>期末余额_基准情景!K15</f>
        <v>1124.5249194347155</v>
      </c>
      <c r="L8" s="115">
        <f>期末余额_基准情景!L15</f>
        <v>1137.2914695787588</v>
      </c>
      <c r="M8" s="115">
        <f>期末余额_基准情景!M15</f>
        <v>1150.0580197228021</v>
      </c>
      <c r="N8" s="115">
        <f>期末余额_基准情景!N15</f>
        <v>1162.8245698668456</v>
      </c>
      <c r="O8" s="115">
        <f>期末余额_基准情景!O15</f>
        <v>1175.591120010889</v>
      </c>
      <c r="P8" s="115">
        <f>期末余额_基准情景!P15</f>
        <v>0</v>
      </c>
      <c r="Q8" s="115">
        <f>期末余额_基准情景!Q15</f>
        <v>0</v>
      </c>
      <c r="R8" s="115">
        <f>期末余额_基准情景!R15</f>
        <v>0</v>
      </c>
      <c r="S8" s="115">
        <f>期末余额_基准情景!S15</f>
        <v>0</v>
      </c>
      <c r="T8" s="115">
        <f>期末余额_基准情景!T15</f>
        <v>0</v>
      </c>
      <c r="U8" s="115">
        <f>期末余额_基准情景!U15</f>
        <v>0</v>
      </c>
      <c r="V8" s="115">
        <f>期末余额_基准情景!V15</f>
        <v>0</v>
      </c>
      <c r="W8" s="115">
        <f>期末余额_基准情景!W15</f>
        <v>0</v>
      </c>
      <c r="X8" s="115">
        <f>期末余额_基准情景!X15</f>
        <v>0</v>
      </c>
      <c r="Y8" s="115">
        <f>期末余额_基准情景!Y15</f>
        <v>0</v>
      </c>
      <c r="Z8" s="115">
        <f>期末余额_基准情景!Z15</f>
        <v>0</v>
      </c>
      <c r="AA8" s="115">
        <f>期末余额_基准情景!AA15</f>
        <v>0</v>
      </c>
      <c r="AB8" s="115">
        <f>期末余额_基准情景!AB15</f>
        <v>0</v>
      </c>
      <c r="AC8" s="115">
        <f>期末余额_基准情景!AC15</f>
        <v>0</v>
      </c>
      <c r="AD8" s="115">
        <f>期末余额_基准情景!AD15</f>
        <v>0</v>
      </c>
      <c r="AE8" s="115">
        <f>期末余额_基准情景!AE15</f>
        <v>0</v>
      </c>
      <c r="AF8" s="115">
        <f>期末余额_基准情景!AF15</f>
        <v>0</v>
      </c>
      <c r="AG8" s="115">
        <f>期末余额_基准情景!AG15</f>
        <v>0</v>
      </c>
      <c r="AH8" s="115">
        <f>期末余额_基准情景!AH15</f>
        <v>0</v>
      </c>
      <c r="AI8" s="115">
        <f>期末余额_基准情景!AI15</f>
        <v>0</v>
      </c>
      <c r="AJ8" s="115">
        <f>期末余额_基准情景!AJ15</f>
        <v>0</v>
      </c>
      <c r="AK8" s="115">
        <f>期末余额_基准情景!AK15</f>
        <v>0</v>
      </c>
      <c r="AL8" s="115">
        <f>期末余额_基准情景!AL15</f>
        <v>0</v>
      </c>
      <c r="AM8" s="115">
        <f>期末余额_基准情景!AM15</f>
        <v>0</v>
      </c>
      <c r="AN8" s="115">
        <f>期末余额_基准情景!AN15</f>
        <v>0</v>
      </c>
      <c r="AO8" s="115">
        <f>期末余额_基准情景!AO15</f>
        <v>0</v>
      </c>
      <c r="AP8" s="115">
        <f>期末余额_基准情景!AP15</f>
        <v>0</v>
      </c>
    </row>
    <row r="9" spans="1:42" ht="16.5">
      <c r="B9" s="99" t="s">
        <v>291</v>
      </c>
      <c r="C9" s="115">
        <f>期末余额_基准情景!C16</f>
        <v>2422.5472367438988</v>
      </c>
      <c r="D9" s="115">
        <f>期末余额_基准情景!D16</f>
        <v>2861.2972367438988</v>
      </c>
      <c r="E9" s="115">
        <f>期末余额_基准情景!E16</f>
        <v>2798.7972367438988</v>
      </c>
      <c r="F9" s="115">
        <f>期末余额_基准情景!F16</f>
        <v>2736.2972367438988</v>
      </c>
      <c r="G9" s="115">
        <f>期末余额_基准情景!G16</f>
        <v>2673.7972367438988</v>
      </c>
      <c r="H9" s="115">
        <f>期末余额_基准情景!H16</f>
        <v>2611.2972367438988</v>
      </c>
      <c r="I9" s="115">
        <f>期末余额_基准情景!I16</f>
        <v>2548.7972367438988</v>
      </c>
      <c r="J9" s="115">
        <f>期末余额_基准情景!J16</f>
        <v>2486.2972367438988</v>
      </c>
      <c r="K9" s="115">
        <f>期末余额_基准情景!K16</f>
        <v>2423.7972367438988</v>
      </c>
      <c r="L9" s="115">
        <f>期末余额_基准情景!L16</f>
        <v>2361.2972367438988</v>
      </c>
      <c r="M9" s="115">
        <f>期末余额_基准情景!M16</f>
        <v>2298.7972367438988</v>
      </c>
      <c r="N9" s="115">
        <f>期末余额_基准情景!N16</f>
        <v>2236.2972367438988</v>
      </c>
      <c r="O9" s="115">
        <f>期末余额_基准情景!O16</f>
        <v>2173.7972367438988</v>
      </c>
      <c r="P9" s="115">
        <f>期末余额_基准情景!P16</f>
        <v>0</v>
      </c>
      <c r="Q9" s="115">
        <f>期末余额_基准情景!Q16</f>
        <v>0</v>
      </c>
      <c r="R9" s="115">
        <f>期末余额_基准情景!R16</f>
        <v>0</v>
      </c>
      <c r="S9" s="115">
        <f>期末余额_基准情景!S16</f>
        <v>0</v>
      </c>
      <c r="T9" s="115">
        <f>期末余额_基准情景!T16</f>
        <v>0</v>
      </c>
      <c r="U9" s="115">
        <f>期末余额_基准情景!U16</f>
        <v>0</v>
      </c>
      <c r="V9" s="115">
        <f>期末余额_基准情景!V16</f>
        <v>0</v>
      </c>
      <c r="W9" s="115">
        <f>期末余额_基准情景!W16</f>
        <v>0</v>
      </c>
      <c r="X9" s="115">
        <f>期末余额_基准情景!X16</f>
        <v>0</v>
      </c>
      <c r="Y9" s="115">
        <f>期末余额_基准情景!Y16</f>
        <v>0</v>
      </c>
      <c r="Z9" s="115">
        <f>期末余额_基准情景!Z16</f>
        <v>0</v>
      </c>
      <c r="AA9" s="115">
        <f>期末余额_基准情景!AA16</f>
        <v>0</v>
      </c>
      <c r="AB9" s="115">
        <f>期末余额_基准情景!AB16</f>
        <v>0</v>
      </c>
      <c r="AC9" s="115">
        <f>期末余额_基准情景!AC16</f>
        <v>0</v>
      </c>
      <c r="AD9" s="115">
        <f>期末余额_基准情景!AD16</f>
        <v>0</v>
      </c>
      <c r="AE9" s="115">
        <f>期末余额_基准情景!AE16</f>
        <v>0</v>
      </c>
      <c r="AF9" s="115">
        <f>期末余额_基准情景!AF16</f>
        <v>0</v>
      </c>
      <c r="AG9" s="115">
        <f>期末余额_基准情景!AG16</f>
        <v>0</v>
      </c>
      <c r="AH9" s="115">
        <f>期末余额_基准情景!AH16</f>
        <v>0</v>
      </c>
      <c r="AI9" s="115">
        <f>期末余额_基准情景!AI16</f>
        <v>0</v>
      </c>
      <c r="AJ9" s="115">
        <f>期末余额_基准情景!AJ16</f>
        <v>0</v>
      </c>
      <c r="AK9" s="115">
        <f>期末余额_基准情景!AK16</f>
        <v>0</v>
      </c>
      <c r="AL9" s="115">
        <f>期末余额_基准情景!AL16</f>
        <v>0</v>
      </c>
      <c r="AM9" s="115">
        <f>期末余额_基准情景!AM16</f>
        <v>0</v>
      </c>
      <c r="AN9" s="115">
        <f>期末余额_基准情景!AN16</f>
        <v>0</v>
      </c>
      <c r="AO9" s="115">
        <f>期末余额_基准情景!AO16</f>
        <v>0</v>
      </c>
      <c r="AP9" s="115">
        <f>期末余额_基准情景!AP16</f>
        <v>0</v>
      </c>
    </row>
    <row r="10" spans="1:42" ht="16.5">
      <c r="B10" s="99" t="s">
        <v>303</v>
      </c>
      <c r="C10" s="115">
        <f>期末余额_基准情景!C19</f>
        <v>4555.8272355836043</v>
      </c>
      <c r="D10" s="115">
        <f>期末余额_基准情景!D19</f>
        <v>4573.8159709428874</v>
      </c>
      <c r="E10" s="115">
        <f>期末余额_基准情景!E19</f>
        <v>4591.8047063021713</v>
      </c>
      <c r="F10" s="115">
        <f>期末余额_基准情景!F19</f>
        <v>4609.7934416614553</v>
      </c>
      <c r="G10" s="115">
        <f>期末余额_基准情景!G19</f>
        <v>4236.3182003308921</v>
      </c>
      <c r="H10" s="115">
        <f>期末余额_基准情景!H19</f>
        <v>4252.7852690235086</v>
      </c>
      <c r="I10" s="115">
        <f>期末余额_基准情景!I19</f>
        <v>4269.252337716126</v>
      </c>
      <c r="J10" s="115">
        <f>期末余额_基准情景!J19</f>
        <v>3889.6904297188953</v>
      </c>
      <c r="K10" s="115">
        <f>期末余额_基准情景!K19</f>
        <v>3904.6358317448467</v>
      </c>
      <c r="L10" s="115">
        <f>期末余额_基准情景!L19</f>
        <v>3919.5812337707966</v>
      </c>
      <c r="M10" s="115">
        <f>期末余额_基准情景!M19</f>
        <v>3934.5266357967471</v>
      </c>
      <c r="N10" s="115">
        <f>期末余额_基准情景!N19</f>
        <v>3949.472037822698</v>
      </c>
      <c r="O10" s="115">
        <f>期末余额_基准情景!O19</f>
        <v>3964.4174398486484</v>
      </c>
      <c r="P10" s="115">
        <f>期末余额_基准情景!P19</f>
        <v>0</v>
      </c>
      <c r="Q10" s="115">
        <f>期末余额_基准情景!Q19</f>
        <v>0</v>
      </c>
      <c r="R10" s="115">
        <f>期末余额_基准情景!R19</f>
        <v>0</v>
      </c>
      <c r="S10" s="115">
        <f>期末余额_基准情景!S19</f>
        <v>0</v>
      </c>
      <c r="T10" s="115">
        <f>期末余额_基准情景!T19</f>
        <v>0</v>
      </c>
      <c r="U10" s="115">
        <f>期末余额_基准情景!U19</f>
        <v>0</v>
      </c>
      <c r="V10" s="115">
        <f>期末余额_基准情景!V19</f>
        <v>0</v>
      </c>
      <c r="W10" s="115">
        <f>期末余额_基准情景!W19</f>
        <v>0</v>
      </c>
      <c r="X10" s="115">
        <f>期末余额_基准情景!X19</f>
        <v>0</v>
      </c>
      <c r="Y10" s="115">
        <f>期末余额_基准情景!Y19</f>
        <v>0</v>
      </c>
      <c r="Z10" s="115">
        <f>期末余额_基准情景!Z19</f>
        <v>0</v>
      </c>
      <c r="AA10" s="115">
        <f>期末余额_基准情景!AA19</f>
        <v>0</v>
      </c>
      <c r="AB10" s="115">
        <f>期末余额_基准情景!AB19</f>
        <v>0</v>
      </c>
      <c r="AC10" s="115">
        <f>期末余额_基准情景!AC19</f>
        <v>0</v>
      </c>
      <c r="AD10" s="115">
        <f>期末余额_基准情景!AD19</f>
        <v>0</v>
      </c>
      <c r="AE10" s="115">
        <f>期末余额_基准情景!AE19</f>
        <v>0</v>
      </c>
      <c r="AF10" s="115">
        <f>期末余额_基准情景!AF19</f>
        <v>0</v>
      </c>
      <c r="AG10" s="115">
        <f>期末余额_基准情景!AG19</f>
        <v>0</v>
      </c>
      <c r="AH10" s="115">
        <f>期末余额_基准情景!AH19</f>
        <v>0</v>
      </c>
      <c r="AI10" s="115">
        <f>期末余额_基准情景!AI19</f>
        <v>0</v>
      </c>
      <c r="AJ10" s="115">
        <f>期末余额_基准情景!AJ19</f>
        <v>0</v>
      </c>
      <c r="AK10" s="115">
        <f>期末余额_基准情景!AK19</f>
        <v>0</v>
      </c>
      <c r="AL10" s="115">
        <f>期末余额_基准情景!AL19</f>
        <v>0</v>
      </c>
      <c r="AM10" s="115">
        <f>期末余额_基准情景!AM19</f>
        <v>0</v>
      </c>
      <c r="AN10" s="115">
        <f>期末余额_基准情景!AN19</f>
        <v>0</v>
      </c>
      <c r="AO10" s="115">
        <f>期末余额_基准情景!AO19</f>
        <v>0</v>
      </c>
      <c r="AP10" s="115">
        <f>期末余额_基准情景!AP19</f>
        <v>0</v>
      </c>
    </row>
    <row r="11" spans="1:42" ht="16.5">
      <c r="B11" s="99" t="s">
        <v>298</v>
      </c>
      <c r="C11" s="115">
        <f>期末余额_基准情景!C21</f>
        <v>49.231709550575346</v>
      </c>
      <c r="D11" s="115">
        <f>期末余额_基准情景!D21</f>
        <v>49.231709550575346</v>
      </c>
      <c r="E11" s="115">
        <f>期末余额_基准情景!E21</f>
        <v>49.231709550575346</v>
      </c>
      <c r="F11" s="115">
        <f>期末余额_基准情景!F21</f>
        <v>49.231709550575346</v>
      </c>
      <c r="G11" s="115">
        <f>期末余额_基准情景!G21</f>
        <v>49.231709550575346</v>
      </c>
      <c r="H11" s="115">
        <f>期末余额_基准情景!H21</f>
        <v>49.231709550575346</v>
      </c>
      <c r="I11" s="115">
        <f>期末余额_基准情景!I21</f>
        <v>49.231709550575346</v>
      </c>
      <c r="J11" s="115">
        <f>期末余额_基准情景!J21</f>
        <v>49.231709550575346</v>
      </c>
      <c r="K11" s="115">
        <f>期末余额_基准情景!K21</f>
        <v>49.231709550575346</v>
      </c>
      <c r="L11" s="115">
        <f>期末余额_基准情景!L21</f>
        <v>49.231709550575346</v>
      </c>
      <c r="M11" s="115">
        <f>期末余额_基准情景!M21</f>
        <v>49.231709550575346</v>
      </c>
      <c r="N11" s="115">
        <f>期末余额_基准情景!N21</f>
        <v>49.231709550575346</v>
      </c>
      <c r="O11" s="115">
        <f>期末余额_基准情景!O21</f>
        <v>49.231709550575346</v>
      </c>
      <c r="P11" s="115">
        <f>期末余额_基准情景!P21</f>
        <v>0</v>
      </c>
      <c r="Q11" s="115">
        <f>期末余额_基准情景!Q21</f>
        <v>0</v>
      </c>
      <c r="R11" s="115">
        <f>期末余额_基准情景!R21</f>
        <v>0</v>
      </c>
      <c r="S11" s="115">
        <f>期末余额_基准情景!S21</f>
        <v>0</v>
      </c>
      <c r="T11" s="115">
        <f>期末余额_基准情景!T21</f>
        <v>0</v>
      </c>
      <c r="U11" s="115">
        <f>期末余额_基准情景!U21</f>
        <v>0</v>
      </c>
      <c r="V11" s="115">
        <f>期末余额_基准情景!V21</f>
        <v>0</v>
      </c>
      <c r="W11" s="115">
        <f>期末余额_基准情景!W21</f>
        <v>0</v>
      </c>
      <c r="X11" s="115">
        <f>期末余额_基准情景!X21</f>
        <v>0</v>
      </c>
      <c r="Y11" s="115">
        <f>期末余额_基准情景!Y21</f>
        <v>0</v>
      </c>
      <c r="Z11" s="115">
        <f>期末余额_基准情景!Z21</f>
        <v>0</v>
      </c>
      <c r="AA11" s="115">
        <f>期末余额_基准情景!AA21</f>
        <v>0</v>
      </c>
      <c r="AB11" s="115">
        <f>期末余额_基准情景!AB21</f>
        <v>0</v>
      </c>
      <c r="AC11" s="115">
        <f>期末余额_基准情景!AC21</f>
        <v>0</v>
      </c>
      <c r="AD11" s="115">
        <f>期末余额_基准情景!AD21</f>
        <v>0</v>
      </c>
      <c r="AE11" s="115">
        <f>期末余额_基准情景!AE21</f>
        <v>0</v>
      </c>
      <c r="AF11" s="115">
        <f>期末余额_基准情景!AF21</f>
        <v>0</v>
      </c>
      <c r="AG11" s="115">
        <f>期末余额_基准情景!AG21</f>
        <v>0</v>
      </c>
      <c r="AH11" s="115">
        <f>期末余额_基准情景!AH21</f>
        <v>0</v>
      </c>
      <c r="AI11" s="115">
        <f>期末余额_基准情景!AI21</f>
        <v>0</v>
      </c>
      <c r="AJ11" s="115">
        <f>期末余额_基准情景!AJ21</f>
        <v>0</v>
      </c>
      <c r="AK11" s="115">
        <f>期末余额_基准情景!AK21</f>
        <v>0</v>
      </c>
      <c r="AL11" s="115">
        <f>期末余额_基准情景!AL21</f>
        <v>0</v>
      </c>
      <c r="AM11" s="115">
        <f>期末余额_基准情景!AM21</f>
        <v>0</v>
      </c>
      <c r="AN11" s="115">
        <f>期末余额_基准情景!AN21</f>
        <v>0</v>
      </c>
      <c r="AO11" s="115">
        <f>期末余额_基准情景!AO21</f>
        <v>0</v>
      </c>
      <c r="AP11" s="115">
        <f>期末余额_基准情景!AP21</f>
        <v>0</v>
      </c>
    </row>
    <row r="12" spans="1:42" ht="16.5">
      <c r="B12" s="99" t="s">
        <v>299</v>
      </c>
      <c r="C12" s="115">
        <f>期末余额_基准情景!C22</f>
        <v>333.3041218387246</v>
      </c>
      <c r="D12" s="115">
        <f>期末余额_基准情景!D22</f>
        <v>333.3041218387246</v>
      </c>
      <c r="E12" s="115">
        <f>期末余额_基准情景!E22</f>
        <v>333.3041218387246</v>
      </c>
      <c r="F12" s="115">
        <f>期末余额_基准情景!F22</f>
        <v>333.3041218387246</v>
      </c>
      <c r="G12" s="115">
        <f>期末余额_基准情景!G22</f>
        <v>333.3041218387246</v>
      </c>
      <c r="H12" s="115">
        <f>期末余额_基准情景!H22</f>
        <v>333.3041218387246</v>
      </c>
      <c r="I12" s="115">
        <f>期末余额_基准情景!I22</f>
        <v>333.3041218387246</v>
      </c>
      <c r="J12" s="115">
        <f>期末余额_基准情景!J22</f>
        <v>333.3041218387246</v>
      </c>
      <c r="K12" s="115">
        <f>期末余额_基准情景!K22</f>
        <v>333.3041218387246</v>
      </c>
      <c r="L12" s="115">
        <f>期末余额_基准情景!L22</f>
        <v>333.3041218387246</v>
      </c>
      <c r="M12" s="115">
        <f>期末余额_基准情景!M22</f>
        <v>333.3041218387246</v>
      </c>
      <c r="N12" s="115">
        <f>期末余额_基准情景!N22</f>
        <v>333.3041218387246</v>
      </c>
      <c r="O12" s="115">
        <f>期末余额_基准情景!O22</f>
        <v>333.3041218387246</v>
      </c>
      <c r="P12" s="115">
        <f>期末余额_基准情景!P22</f>
        <v>0</v>
      </c>
      <c r="Q12" s="115">
        <f>期末余额_基准情景!Q22</f>
        <v>0</v>
      </c>
      <c r="R12" s="115">
        <f>期末余额_基准情景!R22</f>
        <v>0</v>
      </c>
      <c r="S12" s="115">
        <f>期末余额_基准情景!S22</f>
        <v>0</v>
      </c>
      <c r="T12" s="115">
        <f>期末余额_基准情景!T22</f>
        <v>0</v>
      </c>
      <c r="U12" s="115">
        <f>期末余额_基准情景!U22</f>
        <v>0</v>
      </c>
      <c r="V12" s="115">
        <f>期末余额_基准情景!V22</f>
        <v>0</v>
      </c>
      <c r="W12" s="115">
        <f>期末余额_基准情景!W22</f>
        <v>0</v>
      </c>
      <c r="X12" s="115">
        <f>期末余额_基准情景!X22</f>
        <v>0</v>
      </c>
      <c r="Y12" s="115">
        <f>期末余额_基准情景!Y22</f>
        <v>0</v>
      </c>
      <c r="Z12" s="115">
        <f>期末余额_基准情景!Z22</f>
        <v>0</v>
      </c>
      <c r="AA12" s="115">
        <f>期末余额_基准情景!AA22</f>
        <v>0</v>
      </c>
      <c r="AB12" s="115">
        <f>期末余额_基准情景!AB22</f>
        <v>0</v>
      </c>
      <c r="AC12" s="115">
        <f>期末余额_基准情景!AC22</f>
        <v>0</v>
      </c>
      <c r="AD12" s="115">
        <f>期末余额_基准情景!AD22</f>
        <v>0</v>
      </c>
      <c r="AE12" s="115">
        <f>期末余额_基准情景!AE22</f>
        <v>0</v>
      </c>
      <c r="AF12" s="115">
        <f>期末余额_基准情景!AF22</f>
        <v>0</v>
      </c>
      <c r="AG12" s="115">
        <f>期末余额_基准情景!AG22</f>
        <v>0</v>
      </c>
      <c r="AH12" s="115">
        <f>期末余额_基准情景!AH22</f>
        <v>0</v>
      </c>
      <c r="AI12" s="115">
        <f>期末余额_基准情景!AI22</f>
        <v>0</v>
      </c>
      <c r="AJ12" s="115">
        <f>期末余额_基准情景!AJ22</f>
        <v>0</v>
      </c>
      <c r="AK12" s="115">
        <f>期末余额_基准情景!AK22</f>
        <v>0</v>
      </c>
      <c r="AL12" s="115">
        <f>期末余额_基准情景!AL22</f>
        <v>0</v>
      </c>
      <c r="AM12" s="115">
        <f>期末余额_基准情景!AM22</f>
        <v>0</v>
      </c>
      <c r="AN12" s="115">
        <f>期末余额_基准情景!AN22</f>
        <v>0</v>
      </c>
      <c r="AO12" s="115">
        <f>期末余额_基准情景!AO22</f>
        <v>0</v>
      </c>
      <c r="AP12" s="115">
        <f>期末余额_基准情景!AP22</f>
        <v>0</v>
      </c>
    </row>
    <row r="13" spans="1:42" ht="16.5">
      <c r="B13" s="99" t="s">
        <v>290</v>
      </c>
      <c r="C13" s="115">
        <f>期末余额_基准情景!C23</f>
        <v>1721.7347919568999</v>
      </c>
      <c r="D13" s="115">
        <f>期末余额_基准情景!D23</f>
        <v>1821.7347919568999</v>
      </c>
      <c r="E13" s="115">
        <f>期末余额_基准情景!E23</f>
        <v>1821.7347919568999</v>
      </c>
      <c r="F13" s="115">
        <f>期末余额_基准情景!F23</f>
        <v>1821.7347919568999</v>
      </c>
      <c r="G13" s="115">
        <f>期末余额_基准情景!G23</f>
        <v>1821.7347919568999</v>
      </c>
      <c r="H13" s="115">
        <f>期末余额_基准情景!H23</f>
        <v>1821.7347919568999</v>
      </c>
      <c r="I13" s="115">
        <f>期末余额_基准情景!I23</f>
        <v>1821.7347919568999</v>
      </c>
      <c r="J13" s="115">
        <f>期末余额_基准情景!J23</f>
        <v>1921.7347919568999</v>
      </c>
      <c r="K13" s="115">
        <f>期末余额_基准情景!K23</f>
        <v>1921.7347919568999</v>
      </c>
      <c r="L13" s="115">
        <f>期末余额_基准情景!L23</f>
        <v>1921.7347919568999</v>
      </c>
      <c r="M13" s="115">
        <f>期末余额_基准情景!M23</f>
        <v>1921.7347919568999</v>
      </c>
      <c r="N13" s="115">
        <f>期末余额_基准情景!N23</f>
        <v>1921.7347919568999</v>
      </c>
      <c r="O13" s="115">
        <f>期末余额_基准情景!O23</f>
        <v>1921.7347919568999</v>
      </c>
      <c r="P13" s="115">
        <f>期末余额_基准情景!P23</f>
        <v>0</v>
      </c>
      <c r="Q13" s="115">
        <f>期末余额_基准情景!Q23</f>
        <v>0</v>
      </c>
      <c r="R13" s="115">
        <f>期末余额_基准情景!R23</f>
        <v>0</v>
      </c>
      <c r="S13" s="115">
        <f>期末余额_基准情景!S23</f>
        <v>0</v>
      </c>
      <c r="T13" s="115">
        <f>期末余额_基准情景!T23</f>
        <v>0</v>
      </c>
      <c r="U13" s="115">
        <f>期末余额_基准情景!U23</f>
        <v>0</v>
      </c>
      <c r="V13" s="115">
        <f>期末余额_基准情景!V23</f>
        <v>0</v>
      </c>
      <c r="W13" s="115">
        <f>期末余额_基准情景!W23</f>
        <v>0</v>
      </c>
      <c r="X13" s="115">
        <f>期末余额_基准情景!X23</f>
        <v>0</v>
      </c>
      <c r="Y13" s="115">
        <f>期末余额_基准情景!Y23</f>
        <v>0</v>
      </c>
      <c r="Z13" s="115">
        <f>期末余额_基准情景!Z23</f>
        <v>0</v>
      </c>
      <c r="AA13" s="115">
        <f>期末余额_基准情景!AA23</f>
        <v>0</v>
      </c>
      <c r="AB13" s="115">
        <f>期末余额_基准情景!AB23</f>
        <v>0</v>
      </c>
      <c r="AC13" s="115">
        <f>期末余额_基准情景!AC23</f>
        <v>0</v>
      </c>
      <c r="AD13" s="115">
        <f>期末余额_基准情景!AD23</f>
        <v>0</v>
      </c>
      <c r="AE13" s="115">
        <f>期末余额_基准情景!AE23</f>
        <v>0</v>
      </c>
      <c r="AF13" s="115">
        <f>期末余额_基准情景!AF23</f>
        <v>0</v>
      </c>
      <c r="AG13" s="115">
        <f>期末余额_基准情景!AG23</f>
        <v>0</v>
      </c>
      <c r="AH13" s="115">
        <f>期末余额_基准情景!AH23</f>
        <v>0</v>
      </c>
      <c r="AI13" s="115">
        <f>期末余额_基准情景!AI23</f>
        <v>0</v>
      </c>
      <c r="AJ13" s="115">
        <f>期末余额_基准情景!AJ23</f>
        <v>0</v>
      </c>
      <c r="AK13" s="115">
        <f>期末余额_基准情景!AK23</f>
        <v>0</v>
      </c>
      <c r="AL13" s="115">
        <f>期末余额_基准情景!AL23</f>
        <v>0</v>
      </c>
      <c r="AM13" s="115">
        <f>期末余额_基准情景!AM23</f>
        <v>0</v>
      </c>
      <c r="AN13" s="115">
        <f>期末余额_基准情景!AN23</f>
        <v>0</v>
      </c>
      <c r="AO13" s="115">
        <f>期末余额_基准情景!AO23</f>
        <v>0</v>
      </c>
      <c r="AP13" s="115">
        <f>期末余额_基准情景!AP23</f>
        <v>0</v>
      </c>
    </row>
    <row r="14" spans="1:42" ht="16.5">
      <c r="B14" s="99" t="s">
        <v>300</v>
      </c>
      <c r="C14" s="115">
        <f>期末余额_基准情景!C24</f>
        <v>2742.2991851888996</v>
      </c>
      <c r="D14" s="115">
        <f>期末余额_基准情景!D24</f>
        <v>2322.2991851888996</v>
      </c>
      <c r="E14" s="115">
        <f>期末余额_基准情景!E24</f>
        <v>2322.2991851888996</v>
      </c>
      <c r="F14" s="115">
        <f>期末余额_基准情景!F24</f>
        <v>2222.2991851888996</v>
      </c>
      <c r="G14" s="115">
        <f>期末余额_基准情景!G24</f>
        <v>2222.2991851888996</v>
      </c>
      <c r="H14" s="115">
        <f>期末余额_基准情景!H24</f>
        <v>2222.2991851888996</v>
      </c>
      <c r="I14" s="115">
        <f>期末余额_基准情景!I24</f>
        <v>2122.2991851888996</v>
      </c>
      <c r="J14" s="115">
        <f>期末余额_基准情景!J24</f>
        <v>1922.2991851888996</v>
      </c>
      <c r="K14" s="115">
        <f>期末余额_基准情景!K24</f>
        <v>1922.2991851888996</v>
      </c>
      <c r="L14" s="115">
        <f>期末余额_基准情景!L24</f>
        <v>1722.2991851888996</v>
      </c>
      <c r="M14" s="115">
        <f>期末余额_基准情景!M24</f>
        <v>1722.2991851888996</v>
      </c>
      <c r="N14" s="115">
        <f>期末余额_基准情景!N24</f>
        <v>1722.2991851888996</v>
      </c>
      <c r="O14" s="115">
        <f>期末余额_基准情景!O24</f>
        <v>1422.2991851888996</v>
      </c>
      <c r="P14" s="115">
        <f>期末余额_基准情景!P24</f>
        <v>0</v>
      </c>
      <c r="Q14" s="115">
        <f>期末余额_基准情景!Q24</f>
        <v>0</v>
      </c>
      <c r="R14" s="115">
        <f>期末余额_基准情景!R24</f>
        <v>0</v>
      </c>
      <c r="S14" s="115">
        <f>期末余额_基准情景!S24</f>
        <v>0</v>
      </c>
      <c r="T14" s="115">
        <f>期末余额_基准情景!T24</f>
        <v>0</v>
      </c>
      <c r="U14" s="115">
        <f>期末余额_基准情景!U24</f>
        <v>0</v>
      </c>
      <c r="V14" s="115">
        <f>期末余额_基准情景!V24</f>
        <v>0</v>
      </c>
      <c r="W14" s="115">
        <f>期末余额_基准情景!W24</f>
        <v>0</v>
      </c>
      <c r="X14" s="115">
        <f>期末余额_基准情景!X24</f>
        <v>0</v>
      </c>
      <c r="Y14" s="115">
        <f>期末余额_基准情景!Y24</f>
        <v>0</v>
      </c>
      <c r="Z14" s="115">
        <f>期末余额_基准情景!Z24</f>
        <v>0</v>
      </c>
      <c r="AA14" s="115">
        <f>期末余额_基准情景!AA24</f>
        <v>0</v>
      </c>
      <c r="AB14" s="115">
        <f>期末余额_基准情景!AB24</f>
        <v>0</v>
      </c>
      <c r="AC14" s="115">
        <f>期末余额_基准情景!AC24</f>
        <v>0</v>
      </c>
      <c r="AD14" s="115">
        <f>期末余额_基准情景!AD24</f>
        <v>0</v>
      </c>
      <c r="AE14" s="115">
        <f>期末余额_基准情景!AE24</f>
        <v>0</v>
      </c>
      <c r="AF14" s="115">
        <f>期末余额_基准情景!AF24</f>
        <v>0</v>
      </c>
      <c r="AG14" s="115">
        <f>期末余额_基准情景!AG24</f>
        <v>0</v>
      </c>
      <c r="AH14" s="115">
        <f>期末余额_基准情景!AH24</f>
        <v>0</v>
      </c>
      <c r="AI14" s="115">
        <f>期末余额_基准情景!AI24</f>
        <v>0</v>
      </c>
      <c r="AJ14" s="115">
        <f>期末余额_基准情景!AJ24</f>
        <v>0</v>
      </c>
      <c r="AK14" s="115">
        <f>期末余额_基准情景!AK24</f>
        <v>0</v>
      </c>
      <c r="AL14" s="115">
        <f>期末余额_基准情景!AL24</f>
        <v>0</v>
      </c>
      <c r="AM14" s="115">
        <f>期末余额_基准情景!AM24</f>
        <v>0</v>
      </c>
      <c r="AN14" s="115">
        <f>期末余额_基准情景!AN24</f>
        <v>0</v>
      </c>
      <c r="AO14" s="115">
        <f>期末余额_基准情景!AO24</f>
        <v>0</v>
      </c>
      <c r="AP14" s="115">
        <f>期末余额_基准情景!AP24</f>
        <v>0</v>
      </c>
    </row>
    <row r="15" spans="1:42" ht="16.5">
      <c r="B15" s="99" t="s">
        <v>301</v>
      </c>
      <c r="C15" s="115">
        <f>期末余额_基准情景!C31</f>
        <v>25709.324786126803</v>
      </c>
      <c r="D15" s="115">
        <f>期末余额_基准情景!D31</f>
        <v>25697.324786126803</v>
      </c>
      <c r="E15" s="115">
        <f>期末余额_基准情景!E31</f>
        <v>25685.324786126803</v>
      </c>
      <c r="F15" s="115">
        <f>期末余额_基准情景!F31</f>
        <v>25673.324786126803</v>
      </c>
      <c r="G15" s="115">
        <f>期末余额_基准情景!G31</f>
        <v>25661.324786126803</v>
      </c>
      <c r="H15" s="115">
        <f>期末余额_基准情景!H31</f>
        <v>25649.324786126803</v>
      </c>
      <c r="I15" s="115">
        <f>期末余额_基准情景!I31</f>
        <v>25637.324786126803</v>
      </c>
      <c r="J15" s="115">
        <f>期末余额_基准情景!J31</f>
        <v>25625.324786126803</v>
      </c>
      <c r="K15" s="115">
        <f>期末余额_基准情景!K31</f>
        <v>25613.324786126803</v>
      </c>
      <c r="L15" s="115">
        <f>期末余额_基准情景!L31</f>
        <v>25601.324786126803</v>
      </c>
      <c r="M15" s="115">
        <f>期末余额_基准情景!M31</f>
        <v>25589.324786126803</v>
      </c>
      <c r="N15" s="115">
        <f>期末余额_基准情景!N31</f>
        <v>25577.324786126803</v>
      </c>
      <c r="O15" s="115">
        <f>期末余额_基准情景!O31</f>
        <v>25565.324786126803</v>
      </c>
      <c r="P15" s="115">
        <f>期末余额_基准情景!P31</f>
        <v>0</v>
      </c>
      <c r="Q15" s="115">
        <f>期末余额_基准情景!Q31</f>
        <v>0</v>
      </c>
      <c r="R15" s="115">
        <f>期末余额_基准情景!R31</f>
        <v>0</v>
      </c>
      <c r="S15" s="115">
        <f>期末余额_基准情景!S31</f>
        <v>0</v>
      </c>
      <c r="T15" s="115">
        <f>期末余额_基准情景!T31</f>
        <v>0</v>
      </c>
      <c r="U15" s="115">
        <f>期末余额_基准情景!U31</f>
        <v>0</v>
      </c>
      <c r="V15" s="115">
        <f>期末余额_基准情景!V31</f>
        <v>0</v>
      </c>
      <c r="W15" s="115">
        <f>期末余额_基准情景!W31</f>
        <v>0</v>
      </c>
      <c r="X15" s="115">
        <f>期末余额_基准情景!X31</f>
        <v>0</v>
      </c>
      <c r="Y15" s="115">
        <f>期末余额_基准情景!Y31</f>
        <v>0</v>
      </c>
      <c r="Z15" s="115">
        <f>期末余额_基准情景!Z31</f>
        <v>0</v>
      </c>
      <c r="AA15" s="115">
        <f>期末余额_基准情景!AA31</f>
        <v>0</v>
      </c>
      <c r="AB15" s="115">
        <f>期末余额_基准情景!AB31</f>
        <v>0</v>
      </c>
      <c r="AC15" s="115">
        <f>期末余额_基准情景!AC31</f>
        <v>0</v>
      </c>
      <c r="AD15" s="115">
        <f>期末余额_基准情景!AD31</f>
        <v>0</v>
      </c>
      <c r="AE15" s="115">
        <f>期末余额_基准情景!AE31</f>
        <v>0</v>
      </c>
      <c r="AF15" s="115">
        <f>期末余额_基准情景!AF31</f>
        <v>0</v>
      </c>
      <c r="AG15" s="115">
        <f>期末余额_基准情景!AG31</f>
        <v>0</v>
      </c>
      <c r="AH15" s="115">
        <f>期末余额_基准情景!AH31</f>
        <v>0</v>
      </c>
      <c r="AI15" s="115">
        <f>期末余额_基准情景!AI31</f>
        <v>0</v>
      </c>
      <c r="AJ15" s="115">
        <f>期末余额_基准情景!AJ31</f>
        <v>0</v>
      </c>
      <c r="AK15" s="115">
        <f>期末余额_基准情景!AK31</f>
        <v>0</v>
      </c>
      <c r="AL15" s="115">
        <f>期末余额_基准情景!AL31</f>
        <v>0</v>
      </c>
      <c r="AM15" s="115">
        <f>期末余额_基准情景!AM31</f>
        <v>0</v>
      </c>
      <c r="AN15" s="115">
        <f>期末余额_基准情景!AN31</f>
        <v>0</v>
      </c>
      <c r="AO15" s="115">
        <f>期末余额_基准情景!AO31</f>
        <v>0</v>
      </c>
      <c r="AP15" s="115">
        <f>期末余额_基准情景!AP31</f>
        <v>0</v>
      </c>
    </row>
    <row r="16" spans="1:42" ht="16.5">
      <c r="B16" s="99" t="s">
        <v>302</v>
      </c>
      <c r="C16" s="115">
        <f>期末余额_基准情景!C38</f>
        <v>12828.406216191299</v>
      </c>
      <c r="D16" s="115">
        <f>期末余额_基准情景!D38</f>
        <v>12992.572882857965</v>
      </c>
      <c r="E16" s="115">
        <f>期末余额_基准情景!E38</f>
        <v>13156.739549524631</v>
      </c>
      <c r="F16" s="115">
        <f>期末余额_基准情景!F38</f>
        <v>13320.906216191297</v>
      </c>
      <c r="G16" s="115">
        <f>期末余额_基准情景!G38</f>
        <v>13485.072882857963</v>
      </c>
      <c r="H16" s="115">
        <f>期末余额_基准情景!H38</f>
        <v>13649.239549524629</v>
      </c>
      <c r="I16" s="115">
        <f>期末余额_基准情景!I38</f>
        <v>13813.406216191295</v>
      </c>
      <c r="J16" s="115">
        <f>期末余额_基准情景!J38</f>
        <v>13977.572882857961</v>
      </c>
      <c r="K16" s="115">
        <f>期末余额_基准情景!K38</f>
        <v>14141.739549524627</v>
      </c>
      <c r="L16" s="115">
        <f>期末余额_基准情景!L38</f>
        <v>14305.906216191293</v>
      </c>
      <c r="M16" s="115">
        <f>期末余额_基准情景!M38</f>
        <v>14470.072882857959</v>
      </c>
      <c r="N16" s="115">
        <f>期末余额_基准情景!N38</f>
        <v>14634.239549524626</v>
      </c>
      <c r="O16" s="115">
        <f>期末余额_基准情景!O38</f>
        <v>14798.406216191292</v>
      </c>
      <c r="P16" s="115">
        <f>期末余额_基准情景!P38</f>
        <v>0</v>
      </c>
      <c r="Q16" s="115">
        <f>期末余额_基准情景!Q38</f>
        <v>0</v>
      </c>
      <c r="R16" s="115">
        <f>期末余额_基准情景!R38</f>
        <v>0</v>
      </c>
      <c r="S16" s="115">
        <f>期末余额_基准情景!S38</f>
        <v>0</v>
      </c>
      <c r="T16" s="115">
        <f>期末余额_基准情景!T38</f>
        <v>0</v>
      </c>
      <c r="U16" s="115">
        <f>期末余额_基准情景!U38</f>
        <v>0</v>
      </c>
      <c r="V16" s="115">
        <f>期末余额_基准情景!V38</f>
        <v>0</v>
      </c>
      <c r="W16" s="115">
        <f>期末余额_基准情景!W38</f>
        <v>0</v>
      </c>
      <c r="X16" s="115">
        <f>期末余额_基准情景!X38</f>
        <v>0</v>
      </c>
      <c r="Y16" s="115">
        <f>期末余额_基准情景!Y38</f>
        <v>0</v>
      </c>
      <c r="Z16" s="115">
        <f>期末余额_基准情景!Z38</f>
        <v>0</v>
      </c>
      <c r="AA16" s="115">
        <f>期末余额_基准情景!AA38</f>
        <v>0</v>
      </c>
      <c r="AB16" s="115">
        <f>期末余额_基准情景!AB38</f>
        <v>0</v>
      </c>
      <c r="AC16" s="115">
        <f>期末余额_基准情景!AC38</f>
        <v>0</v>
      </c>
      <c r="AD16" s="115">
        <f>期末余额_基准情景!AD38</f>
        <v>0</v>
      </c>
      <c r="AE16" s="115">
        <f>期末余额_基准情景!AE38</f>
        <v>0</v>
      </c>
      <c r="AF16" s="115">
        <f>期末余额_基准情景!AF38</f>
        <v>0</v>
      </c>
      <c r="AG16" s="115">
        <f>期末余额_基准情景!AG38</f>
        <v>0</v>
      </c>
      <c r="AH16" s="115">
        <f>期末余额_基准情景!AH38</f>
        <v>0</v>
      </c>
      <c r="AI16" s="115">
        <f>期末余额_基准情景!AI38</f>
        <v>0</v>
      </c>
      <c r="AJ16" s="115">
        <f>期末余额_基准情景!AJ38</f>
        <v>0</v>
      </c>
      <c r="AK16" s="115">
        <f>期末余额_基准情景!AK38</f>
        <v>0</v>
      </c>
      <c r="AL16" s="115">
        <f>期末余额_基准情景!AL38</f>
        <v>0</v>
      </c>
      <c r="AM16" s="115">
        <f>期末余额_基准情景!AM38</f>
        <v>0</v>
      </c>
      <c r="AN16" s="115">
        <f>期末余额_基准情景!AN38</f>
        <v>0</v>
      </c>
      <c r="AO16" s="115">
        <f>期末余额_基准情景!AO38</f>
        <v>0</v>
      </c>
      <c r="AP16" s="115">
        <f>期末余额_基准情景!AP38</f>
        <v>0</v>
      </c>
    </row>
    <row r="17" spans="2:42" ht="16.5">
      <c r="B17" s="99" t="s">
        <v>304</v>
      </c>
      <c r="C17" s="115">
        <f>期末余额_基准情景!C45</f>
        <v>3277.9935978229005</v>
      </c>
      <c r="D17" s="115">
        <f>期末余额_基准情景!D45</f>
        <v>3427.9935978229005</v>
      </c>
      <c r="E17" s="115">
        <f>期末余额_基准情景!E45</f>
        <v>3427.9935978229005</v>
      </c>
      <c r="F17" s="115">
        <f>期末余额_基准情景!F45</f>
        <v>3427.9935978229005</v>
      </c>
      <c r="G17" s="115">
        <f>期末余额_基准情景!G45</f>
        <v>3427.9935978229005</v>
      </c>
      <c r="H17" s="115">
        <f>期末余额_基准情景!H45</f>
        <v>3427.9935978229005</v>
      </c>
      <c r="I17" s="115">
        <f>期末余额_基准情景!I45</f>
        <v>3427.9935978229005</v>
      </c>
      <c r="J17" s="115">
        <f>期末余额_基准情景!J45</f>
        <v>3427.9935978229005</v>
      </c>
      <c r="K17" s="115">
        <f>期末余额_基准情景!K45</f>
        <v>3427.9935978229005</v>
      </c>
      <c r="L17" s="115">
        <f>期末余额_基准情景!L45</f>
        <v>3427.9935978229005</v>
      </c>
      <c r="M17" s="115">
        <f>期末余额_基准情景!M45</f>
        <v>3427.9935978229005</v>
      </c>
      <c r="N17" s="115">
        <f>期末余额_基准情景!N45</f>
        <v>3427.9935978229005</v>
      </c>
      <c r="O17" s="115">
        <f>期末余额_基准情景!O45</f>
        <v>3297.9935978229005</v>
      </c>
      <c r="P17" s="115">
        <f>期末余额_基准情景!P45</f>
        <v>0</v>
      </c>
      <c r="Q17" s="115">
        <f>期末余额_基准情景!Q45</f>
        <v>0</v>
      </c>
      <c r="R17" s="115">
        <f>期末余额_基准情景!R45</f>
        <v>0</v>
      </c>
      <c r="S17" s="115">
        <f>期末余额_基准情景!S45</f>
        <v>0</v>
      </c>
      <c r="T17" s="115">
        <f>期末余额_基准情景!T45</f>
        <v>0</v>
      </c>
      <c r="U17" s="115">
        <f>期末余额_基准情景!U45</f>
        <v>0</v>
      </c>
      <c r="V17" s="115">
        <f>期末余额_基准情景!V45</f>
        <v>0</v>
      </c>
      <c r="W17" s="115">
        <f>期末余额_基准情景!W45</f>
        <v>0</v>
      </c>
      <c r="X17" s="115">
        <f>期末余额_基准情景!X45</f>
        <v>0</v>
      </c>
      <c r="Y17" s="115">
        <f>期末余额_基准情景!Y45</f>
        <v>0</v>
      </c>
      <c r="Z17" s="115">
        <f>期末余额_基准情景!Z45</f>
        <v>0</v>
      </c>
      <c r="AA17" s="115">
        <f>期末余额_基准情景!AA45</f>
        <v>0</v>
      </c>
      <c r="AB17" s="115">
        <f>期末余额_基准情景!AB45</f>
        <v>0</v>
      </c>
      <c r="AC17" s="115">
        <f>期末余额_基准情景!AC45</f>
        <v>0</v>
      </c>
      <c r="AD17" s="115">
        <f>期末余额_基准情景!AD45</f>
        <v>0</v>
      </c>
      <c r="AE17" s="115">
        <f>期末余额_基准情景!AE45</f>
        <v>0</v>
      </c>
      <c r="AF17" s="115">
        <f>期末余额_基准情景!AF45</f>
        <v>0</v>
      </c>
      <c r="AG17" s="115">
        <f>期末余额_基准情景!AG45</f>
        <v>0</v>
      </c>
      <c r="AH17" s="115">
        <f>期末余额_基准情景!AH45</f>
        <v>0</v>
      </c>
      <c r="AI17" s="115">
        <f>期末余额_基准情景!AI45</f>
        <v>0</v>
      </c>
      <c r="AJ17" s="115">
        <f>期末余额_基准情景!AJ45</f>
        <v>0</v>
      </c>
      <c r="AK17" s="115">
        <f>期末余额_基准情景!AK45</f>
        <v>0</v>
      </c>
      <c r="AL17" s="115">
        <f>期末余额_基准情景!AL45</f>
        <v>0</v>
      </c>
      <c r="AM17" s="115">
        <f>期末余额_基准情景!AM45</f>
        <v>0</v>
      </c>
      <c r="AN17" s="115">
        <f>期末余额_基准情景!AN45</f>
        <v>0</v>
      </c>
      <c r="AO17" s="115">
        <f>期末余额_基准情景!AO45</f>
        <v>0</v>
      </c>
      <c r="AP17" s="115">
        <f>期末余额_基准情景!AP45</f>
        <v>0</v>
      </c>
    </row>
    <row r="18" spans="2:42" ht="16.5">
      <c r="B18" s="99" t="s">
        <v>305</v>
      </c>
      <c r="C18" s="115">
        <f>期末余额_基准情景!C46</f>
        <v>1327.2425662696996</v>
      </c>
      <c r="D18" s="115">
        <f>期末余额_基准情景!D46</f>
        <v>1327.2425662696996</v>
      </c>
      <c r="E18" s="115">
        <f>期末余额_基准情景!E46</f>
        <v>1327.2425662696996</v>
      </c>
      <c r="F18" s="115">
        <f>期末余额_基准情景!F46</f>
        <v>1327.2425662696996</v>
      </c>
      <c r="G18" s="115">
        <f>期末余额_基准情景!G46</f>
        <v>1327.2425662696996</v>
      </c>
      <c r="H18" s="115">
        <f>期末余额_基准情景!H46</f>
        <v>1327.2425662696996</v>
      </c>
      <c r="I18" s="115">
        <f>期末余额_基准情景!I46</f>
        <v>1327.2425662696996</v>
      </c>
      <c r="J18" s="115">
        <f>期末余额_基准情景!J46</f>
        <v>1327.2425662696996</v>
      </c>
      <c r="K18" s="115">
        <f>期末余额_基准情景!K46</f>
        <v>1327.2425662696996</v>
      </c>
      <c r="L18" s="115">
        <f>期末余额_基准情景!L46</f>
        <v>1327.2425662696996</v>
      </c>
      <c r="M18" s="115">
        <f>期末余额_基准情景!M46</f>
        <v>1327.2425662696996</v>
      </c>
      <c r="N18" s="115">
        <f>期末余额_基准情景!N46</f>
        <v>1327.2425662696996</v>
      </c>
      <c r="O18" s="115">
        <f>期末余额_基准情景!O46</f>
        <v>1327.2425662696996</v>
      </c>
      <c r="P18" s="115">
        <f>期末余额_基准情景!P46</f>
        <v>0</v>
      </c>
      <c r="Q18" s="115">
        <f>期末余额_基准情景!Q46</f>
        <v>0</v>
      </c>
      <c r="R18" s="115">
        <f>期末余额_基准情景!R46</f>
        <v>0</v>
      </c>
      <c r="S18" s="115">
        <f>期末余额_基准情景!S46</f>
        <v>0</v>
      </c>
      <c r="T18" s="115">
        <f>期末余额_基准情景!T46</f>
        <v>0</v>
      </c>
      <c r="U18" s="115">
        <f>期末余额_基准情景!U46</f>
        <v>0</v>
      </c>
      <c r="V18" s="115">
        <f>期末余额_基准情景!V46</f>
        <v>0</v>
      </c>
      <c r="W18" s="115">
        <f>期末余额_基准情景!W46</f>
        <v>0</v>
      </c>
      <c r="X18" s="115">
        <f>期末余额_基准情景!X46</f>
        <v>0</v>
      </c>
      <c r="Y18" s="115">
        <f>期末余额_基准情景!Y46</f>
        <v>0</v>
      </c>
      <c r="Z18" s="115">
        <f>期末余额_基准情景!Z46</f>
        <v>0</v>
      </c>
      <c r="AA18" s="115">
        <f>期末余额_基准情景!AA46</f>
        <v>0</v>
      </c>
      <c r="AB18" s="115">
        <f>期末余额_基准情景!AB46</f>
        <v>0</v>
      </c>
      <c r="AC18" s="115">
        <f>期末余额_基准情景!AC46</f>
        <v>0</v>
      </c>
      <c r="AD18" s="115">
        <f>期末余额_基准情景!AD46</f>
        <v>0</v>
      </c>
      <c r="AE18" s="115">
        <f>期末余额_基准情景!AE46</f>
        <v>0</v>
      </c>
      <c r="AF18" s="115">
        <f>期末余额_基准情景!AF46</f>
        <v>0</v>
      </c>
      <c r="AG18" s="115">
        <f>期末余额_基准情景!AG46</f>
        <v>0</v>
      </c>
      <c r="AH18" s="115">
        <f>期末余额_基准情景!AH46</f>
        <v>0</v>
      </c>
      <c r="AI18" s="115">
        <f>期末余额_基准情景!AI46</f>
        <v>0</v>
      </c>
      <c r="AJ18" s="115">
        <f>期末余额_基准情景!AJ46</f>
        <v>0</v>
      </c>
      <c r="AK18" s="115">
        <f>期末余额_基准情景!AK46</f>
        <v>0</v>
      </c>
      <c r="AL18" s="115">
        <f>期末余额_基准情景!AL46</f>
        <v>0</v>
      </c>
      <c r="AM18" s="115">
        <f>期末余额_基准情景!AM46</f>
        <v>0</v>
      </c>
      <c r="AN18" s="115">
        <f>期末余额_基准情景!AN46</f>
        <v>0</v>
      </c>
      <c r="AO18" s="115">
        <f>期末余额_基准情景!AO46</f>
        <v>0</v>
      </c>
      <c r="AP18" s="115">
        <f>期末余额_基准情景!AP46</f>
        <v>0</v>
      </c>
    </row>
    <row r="19" spans="2:42" ht="16.5">
      <c r="B19" s="99" t="s">
        <v>361</v>
      </c>
      <c r="C19" s="115">
        <f>期末余额_基准情景!C47</f>
        <v>849.42014268360003</v>
      </c>
      <c r="D19" s="115">
        <f>期末余额_基准情景!D47</f>
        <v>769.42014268360003</v>
      </c>
      <c r="E19" s="115">
        <f>期末余额_基准情景!E47</f>
        <v>769.42014268360003</v>
      </c>
      <c r="F19" s="115">
        <f>期末余额_基准情景!F47</f>
        <v>769.42014268360003</v>
      </c>
      <c r="G19" s="115">
        <f>期末余额_基准情景!G47</f>
        <v>769.42014268360003</v>
      </c>
      <c r="H19" s="115">
        <f>期末余额_基准情景!H47</f>
        <v>769.42014268360003</v>
      </c>
      <c r="I19" s="115">
        <f>期末余额_基准情景!I47</f>
        <v>769.42014268360003</v>
      </c>
      <c r="J19" s="115">
        <f>期末余额_基准情景!J47</f>
        <v>769.42014268360003</v>
      </c>
      <c r="K19" s="115">
        <f>期末余额_基准情景!K47</f>
        <v>769.42014268360003</v>
      </c>
      <c r="L19" s="115">
        <f>期末余额_基准情景!L47</f>
        <v>769.42014268360003</v>
      </c>
      <c r="M19" s="115">
        <f>期末余额_基准情景!M47</f>
        <v>769.42014268360003</v>
      </c>
      <c r="N19" s="115">
        <f>期末余额_基准情景!N47</f>
        <v>769.42014268360003</v>
      </c>
      <c r="O19" s="115">
        <f>期末余额_基准情景!O47</f>
        <v>769.42014268360003</v>
      </c>
      <c r="P19" s="115">
        <f>期末余额_基准情景!P47</f>
        <v>0</v>
      </c>
      <c r="Q19" s="115">
        <f>期末余额_基准情景!Q47</f>
        <v>0</v>
      </c>
      <c r="R19" s="115">
        <f>期末余额_基准情景!R47</f>
        <v>0</v>
      </c>
      <c r="S19" s="115">
        <f>期末余额_基准情景!S47</f>
        <v>0</v>
      </c>
      <c r="T19" s="115">
        <f>期末余额_基准情景!T47</f>
        <v>0</v>
      </c>
      <c r="U19" s="115">
        <f>期末余额_基准情景!U47</f>
        <v>0</v>
      </c>
      <c r="V19" s="115">
        <f>期末余额_基准情景!V47</f>
        <v>0</v>
      </c>
      <c r="W19" s="115">
        <f>期末余额_基准情景!W47</f>
        <v>0</v>
      </c>
      <c r="X19" s="115">
        <f>期末余额_基准情景!X47</f>
        <v>0</v>
      </c>
      <c r="Y19" s="115">
        <f>期末余额_基准情景!Y47</f>
        <v>0</v>
      </c>
      <c r="Z19" s="115">
        <f>期末余额_基准情景!Z47</f>
        <v>0</v>
      </c>
      <c r="AA19" s="115">
        <f>期末余额_基准情景!AA47</f>
        <v>0</v>
      </c>
      <c r="AB19" s="115">
        <f>期末余额_基准情景!AB47</f>
        <v>0</v>
      </c>
      <c r="AC19" s="115">
        <f>期末余额_基准情景!AC47</f>
        <v>0</v>
      </c>
      <c r="AD19" s="115">
        <f>期末余额_基准情景!AD47</f>
        <v>0</v>
      </c>
      <c r="AE19" s="115">
        <f>期末余额_基准情景!AE47</f>
        <v>0</v>
      </c>
      <c r="AF19" s="115">
        <f>期末余额_基准情景!AF47</f>
        <v>0</v>
      </c>
      <c r="AG19" s="115">
        <f>期末余额_基准情景!AG47</f>
        <v>0</v>
      </c>
      <c r="AH19" s="115">
        <f>期末余额_基准情景!AH47</f>
        <v>0</v>
      </c>
      <c r="AI19" s="115">
        <f>期末余额_基准情景!AI47</f>
        <v>0</v>
      </c>
      <c r="AJ19" s="115">
        <f>期末余额_基准情景!AJ47</f>
        <v>0</v>
      </c>
      <c r="AK19" s="115">
        <f>期末余额_基准情景!AK47</f>
        <v>0</v>
      </c>
      <c r="AL19" s="115">
        <f>期末余额_基准情景!AL47</f>
        <v>0</v>
      </c>
      <c r="AM19" s="115">
        <f>期末余额_基准情景!AM47</f>
        <v>0</v>
      </c>
      <c r="AN19" s="115">
        <f>期末余额_基准情景!AN47</f>
        <v>0</v>
      </c>
      <c r="AO19" s="115">
        <f>期末余额_基准情景!AO47</f>
        <v>0</v>
      </c>
      <c r="AP19" s="115">
        <f>期末余额_基准情景!AP47</f>
        <v>0</v>
      </c>
    </row>
    <row r="20" spans="2:42" ht="16.5">
      <c r="B20" s="99" t="s">
        <v>306</v>
      </c>
      <c r="C20" s="115">
        <f>期末余额_基准情景!C48</f>
        <v>642.38184351219979</v>
      </c>
      <c r="D20" s="115">
        <f>期末余额_基准情景!D48</f>
        <v>1182.3818435121998</v>
      </c>
      <c r="E20" s="115">
        <f>期末余额_基准情景!E48</f>
        <v>1182.3818435121998</v>
      </c>
      <c r="F20" s="115">
        <f>期末余额_基准情景!F48</f>
        <v>1182.3818435121998</v>
      </c>
      <c r="G20" s="115">
        <f>期末余额_基准情景!G48</f>
        <v>1182.3818435121998</v>
      </c>
      <c r="H20" s="115">
        <f>期末余额_基准情景!H48</f>
        <v>1182.3818435121998</v>
      </c>
      <c r="I20" s="115">
        <f>期末余额_基准情景!I48</f>
        <v>1182.3818435121998</v>
      </c>
      <c r="J20" s="115">
        <f>期末余额_基准情景!J48</f>
        <v>1182.3818435121998</v>
      </c>
      <c r="K20" s="115">
        <f>期末余额_基准情景!K48</f>
        <v>1182.3818435121998</v>
      </c>
      <c r="L20" s="115">
        <f>期末余额_基准情景!L48</f>
        <v>1182.3818435121998</v>
      </c>
      <c r="M20" s="115">
        <f>期末余额_基准情景!M48</f>
        <v>1182.3818435121998</v>
      </c>
      <c r="N20" s="115">
        <f>期末余额_基准情景!N48</f>
        <v>1182.3818435121998</v>
      </c>
      <c r="O20" s="115">
        <f>期末余额_基准情景!O48</f>
        <v>1182.3818435121998</v>
      </c>
      <c r="P20" s="115">
        <f>期末余额_基准情景!P48</f>
        <v>0</v>
      </c>
      <c r="Q20" s="115">
        <f>期末余额_基准情景!Q48</f>
        <v>0</v>
      </c>
      <c r="R20" s="115">
        <f>期末余额_基准情景!R48</f>
        <v>0</v>
      </c>
      <c r="S20" s="115">
        <f>期末余额_基准情景!S48</f>
        <v>0</v>
      </c>
      <c r="T20" s="115">
        <f>期末余额_基准情景!T48</f>
        <v>0</v>
      </c>
      <c r="U20" s="115">
        <f>期末余额_基准情景!U48</f>
        <v>0</v>
      </c>
      <c r="V20" s="115">
        <f>期末余额_基准情景!V48</f>
        <v>0</v>
      </c>
      <c r="W20" s="115">
        <f>期末余额_基准情景!W48</f>
        <v>0</v>
      </c>
      <c r="X20" s="115">
        <f>期末余额_基准情景!X48</f>
        <v>0</v>
      </c>
      <c r="Y20" s="115">
        <f>期末余额_基准情景!Y48</f>
        <v>0</v>
      </c>
      <c r="Z20" s="115">
        <f>期末余额_基准情景!Z48</f>
        <v>0</v>
      </c>
      <c r="AA20" s="115">
        <f>期末余额_基准情景!AA48</f>
        <v>0</v>
      </c>
      <c r="AB20" s="115">
        <f>期末余额_基准情景!AB48</f>
        <v>0</v>
      </c>
      <c r="AC20" s="115">
        <f>期末余额_基准情景!AC48</f>
        <v>0</v>
      </c>
      <c r="AD20" s="115">
        <f>期末余额_基准情景!AD48</f>
        <v>0</v>
      </c>
      <c r="AE20" s="115">
        <f>期末余额_基准情景!AE48</f>
        <v>0</v>
      </c>
      <c r="AF20" s="115">
        <f>期末余额_基准情景!AF48</f>
        <v>0</v>
      </c>
      <c r="AG20" s="115">
        <f>期末余额_基准情景!AG48</f>
        <v>0</v>
      </c>
      <c r="AH20" s="115">
        <f>期末余额_基准情景!AH48</f>
        <v>0</v>
      </c>
      <c r="AI20" s="115">
        <f>期末余额_基准情景!AI48</f>
        <v>0</v>
      </c>
      <c r="AJ20" s="115">
        <f>期末余额_基准情景!AJ48</f>
        <v>0</v>
      </c>
      <c r="AK20" s="115">
        <f>期末余额_基准情景!AK48</f>
        <v>0</v>
      </c>
      <c r="AL20" s="115">
        <f>期末余额_基准情景!AL48</f>
        <v>0</v>
      </c>
      <c r="AM20" s="115">
        <f>期末余额_基准情景!AM48</f>
        <v>0</v>
      </c>
      <c r="AN20" s="115">
        <f>期末余额_基准情景!AN48</f>
        <v>0</v>
      </c>
      <c r="AO20" s="115">
        <f>期末余额_基准情景!AO48</f>
        <v>0</v>
      </c>
      <c r="AP20" s="115">
        <f>期末余额_基准情景!AP48</f>
        <v>0</v>
      </c>
    </row>
    <row r="21" spans="2:42" ht="16.5">
      <c r="B21" s="99" t="s">
        <v>292</v>
      </c>
      <c r="C21" s="115">
        <f>期末余额_基准情景!C54</f>
        <v>2339.6025858180997</v>
      </c>
      <c r="D21" s="115">
        <f>期末余额_基准情景!D54</f>
        <v>2339.6025858180997</v>
      </c>
      <c r="E21" s="115">
        <f>期末余额_基准情景!E54</f>
        <v>2489.6025858180997</v>
      </c>
      <c r="F21" s="115">
        <f>期末余额_基准情景!F54</f>
        <v>2489.6025858180997</v>
      </c>
      <c r="G21" s="115">
        <f>期末余额_基准情景!G54</f>
        <v>2689.6025858180997</v>
      </c>
      <c r="H21" s="115">
        <f>期末余额_基准情景!H54</f>
        <v>2739.6025858180997</v>
      </c>
      <c r="I21" s="115">
        <f>期末余额_基准情景!I54</f>
        <v>2689.6025858180997</v>
      </c>
      <c r="J21" s="115">
        <f>期末余额_基准情景!J54</f>
        <v>2489.6025858180997</v>
      </c>
      <c r="K21" s="115">
        <f>期末余额_基准情景!K54</f>
        <v>2589.6025858180997</v>
      </c>
      <c r="L21" s="115">
        <f>期末余额_基准情景!L54</f>
        <v>2539.6025858180997</v>
      </c>
      <c r="M21" s="115">
        <f>期末余额_基准情景!M54</f>
        <v>2589.6025858180997</v>
      </c>
      <c r="N21" s="115">
        <f>期末余额_基准情景!N54</f>
        <v>2589.6025858180997</v>
      </c>
      <c r="O21" s="115">
        <f>期末余额_基准情景!O54</f>
        <v>2689.6025858180997</v>
      </c>
      <c r="P21" s="115">
        <f>期末余额_基准情景!P54</f>
        <v>0</v>
      </c>
      <c r="Q21" s="115">
        <f>期末余额_基准情景!Q54</f>
        <v>0</v>
      </c>
      <c r="R21" s="115">
        <f>期末余额_基准情景!R54</f>
        <v>0</v>
      </c>
      <c r="S21" s="115">
        <f>期末余额_基准情景!S54</f>
        <v>0</v>
      </c>
      <c r="T21" s="115">
        <f>期末余额_基准情景!T54</f>
        <v>0</v>
      </c>
      <c r="U21" s="115">
        <f>期末余额_基准情景!U54</f>
        <v>0</v>
      </c>
      <c r="V21" s="115">
        <f>期末余额_基准情景!V54</f>
        <v>0</v>
      </c>
      <c r="W21" s="115">
        <f>期末余额_基准情景!W54</f>
        <v>0</v>
      </c>
      <c r="X21" s="115">
        <f>期末余额_基准情景!X54</f>
        <v>0</v>
      </c>
      <c r="Y21" s="115">
        <f>期末余额_基准情景!Y54</f>
        <v>0</v>
      </c>
      <c r="Z21" s="115">
        <f>期末余额_基准情景!Z54</f>
        <v>0</v>
      </c>
      <c r="AA21" s="115">
        <f>期末余额_基准情景!AA54</f>
        <v>0</v>
      </c>
      <c r="AB21" s="115">
        <f>期末余额_基准情景!AB54</f>
        <v>0</v>
      </c>
      <c r="AC21" s="115">
        <f>期末余额_基准情景!AC54</f>
        <v>0</v>
      </c>
      <c r="AD21" s="115">
        <f>期末余额_基准情景!AD54</f>
        <v>0</v>
      </c>
      <c r="AE21" s="115">
        <f>期末余额_基准情景!AE54</f>
        <v>0</v>
      </c>
      <c r="AF21" s="115">
        <f>期末余额_基准情景!AF54</f>
        <v>0</v>
      </c>
      <c r="AG21" s="115">
        <f>期末余额_基准情景!AG54</f>
        <v>0</v>
      </c>
      <c r="AH21" s="115">
        <f>期末余额_基准情景!AH54</f>
        <v>0</v>
      </c>
      <c r="AI21" s="115">
        <f>期末余额_基准情景!AI54</f>
        <v>0</v>
      </c>
      <c r="AJ21" s="115">
        <f>期末余额_基准情景!AJ54</f>
        <v>0</v>
      </c>
      <c r="AK21" s="115">
        <f>期末余额_基准情景!AK54</f>
        <v>0</v>
      </c>
      <c r="AL21" s="115">
        <f>期末余额_基准情景!AL54</f>
        <v>0</v>
      </c>
      <c r="AM21" s="115">
        <f>期末余额_基准情景!AM54</f>
        <v>0</v>
      </c>
      <c r="AN21" s="115">
        <f>期末余额_基准情景!AN54</f>
        <v>0</v>
      </c>
      <c r="AO21" s="115">
        <f>期末余额_基准情景!AO54</f>
        <v>0</v>
      </c>
      <c r="AP21" s="115">
        <f>期末余额_基准情景!AP54</f>
        <v>0</v>
      </c>
    </row>
    <row r="22" spans="2:42" ht="16.5">
      <c r="B22" s="99" t="s">
        <v>307</v>
      </c>
      <c r="C22" s="115">
        <f>期末余额_基准情景!C51-期末余额_基准情景!C54</f>
        <v>1007.7482329980553</v>
      </c>
      <c r="D22" s="115">
        <f>期末余额_基准情景!D51-期末余额_基准情景!D54</f>
        <v>1007.7482329980553</v>
      </c>
      <c r="E22" s="115">
        <f>期末余额_基准情景!E51-期末余额_基准情景!E54</f>
        <v>1007.7482329980553</v>
      </c>
      <c r="F22" s="115">
        <f>期末余额_基准情景!F51-期末余额_基准情景!F54</f>
        <v>1007.7482329980553</v>
      </c>
      <c r="G22" s="115">
        <f>期末余额_基准情景!G51-期末余额_基准情景!G54</f>
        <v>894.7482329980553</v>
      </c>
      <c r="H22" s="115">
        <f>期末余额_基准情景!H51-期末余额_基准情景!H54</f>
        <v>894.7482329980553</v>
      </c>
      <c r="I22" s="115">
        <f>期末余额_基准情景!I51-期末余额_基准情景!I54</f>
        <v>1044.7482329980553</v>
      </c>
      <c r="J22" s="115">
        <f>期末余额_基准情景!J51-期末余额_基准情景!J54</f>
        <v>1194.7482329980553</v>
      </c>
      <c r="K22" s="115">
        <f>期末余额_基准情景!K51-期末余额_基准情景!K54</f>
        <v>1194.7482329980553</v>
      </c>
      <c r="L22" s="115">
        <f>期末余额_基准情景!L51-期末余额_基准情景!L54</f>
        <v>1194.7482329980553</v>
      </c>
      <c r="M22" s="115">
        <f>期末余额_基准情景!M51-期末余额_基准情景!M54</f>
        <v>1294.7482329980553</v>
      </c>
      <c r="N22" s="115">
        <f>期末余额_基准情景!N51-期末余额_基准情景!N54</f>
        <v>1394.7482329980553</v>
      </c>
      <c r="O22" s="115">
        <f>期末余额_基准情景!O51-期末余额_基准情景!O54</f>
        <v>1394.7482329980553</v>
      </c>
      <c r="P22" s="115">
        <f>期末余额_基准情景!P51-期末余额_基准情景!P54</f>
        <v>0</v>
      </c>
      <c r="Q22" s="115">
        <f>期末余额_基准情景!Q51-期末余额_基准情景!Q54</f>
        <v>0</v>
      </c>
      <c r="R22" s="115">
        <f>期末余额_基准情景!R51-期末余额_基准情景!R54</f>
        <v>0</v>
      </c>
      <c r="S22" s="115">
        <f>期末余额_基准情景!S51-期末余额_基准情景!S54</f>
        <v>0</v>
      </c>
      <c r="T22" s="115">
        <f>期末余额_基准情景!T51-期末余额_基准情景!T54</f>
        <v>0</v>
      </c>
      <c r="U22" s="115">
        <f>期末余额_基准情景!U51-期末余额_基准情景!U54</f>
        <v>0</v>
      </c>
      <c r="V22" s="115">
        <f>期末余额_基准情景!V51-期末余额_基准情景!V54</f>
        <v>0</v>
      </c>
      <c r="W22" s="115">
        <f>期末余额_基准情景!W51-期末余额_基准情景!W54</f>
        <v>0</v>
      </c>
      <c r="X22" s="115">
        <f>期末余额_基准情景!X51-期末余额_基准情景!X54</f>
        <v>0</v>
      </c>
      <c r="Y22" s="115">
        <f>期末余额_基准情景!Y51-期末余额_基准情景!Y54</f>
        <v>0</v>
      </c>
      <c r="Z22" s="115">
        <f>期末余额_基准情景!Z51-期末余额_基准情景!Z54</f>
        <v>0</v>
      </c>
      <c r="AA22" s="115">
        <f>期末余额_基准情景!AA51-期末余额_基准情景!AA54</f>
        <v>0</v>
      </c>
      <c r="AB22" s="115">
        <f>期末余额_基准情景!AB51-期末余额_基准情景!AB54</f>
        <v>0</v>
      </c>
      <c r="AC22" s="115">
        <f>期末余额_基准情景!AC51-期末余额_基准情景!AC54</f>
        <v>0</v>
      </c>
      <c r="AD22" s="115">
        <f>期末余额_基准情景!AD51-期末余额_基准情景!AD54</f>
        <v>0</v>
      </c>
      <c r="AE22" s="115">
        <f>期末余额_基准情景!AE51-期末余额_基准情景!AE54</f>
        <v>0</v>
      </c>
      <c r="AF22" s="115">
        <f>期末余额_基准情景!AF51-期末余额_基准情景!AF54</f>
        <v>0</v>
      </c>
      <c r="AG22" s="115">
        <f>期末余额_基准情景!AG51-期末余额_基准情景!AG54</f>
        <v>0</v>
      </c>
      <c r="AH22" s="115">
        <f>期末余额_基准情景!AH51-期末余额_基准情景!AH54</f>
        <v>0</v>
      </c>
      <c r="AI22" s="115">
        <f>期末余额_基准情景!AI51-期末余额_基准情景!AI54</f>
        <v>0</v>
      </c>
      <c r="AJ22" s="115">
        <f>期末余额_基准情景!AJ51-期末余额_基准情景!AJ54</f>
        <v>0</v>
      </c>
      <c r="AK22" s="115">
        <f>期末余额_基准情景!AK51-期末余额_基准情景!AK54</f>
        <v>0</v>
      </c>
      <c r="AL22" s="115">
        <f>期末余额_基准情景!AL51-期末余额_基准情景!AL54</f>
        <v>0</v>
      </c>
      <c r="AM22" s="115">
        <f>期末余额_基准情景!AM51-期末余额_基准情景!AM54</f>
        <v>0</v>
      </c>
      <c r="AN22" s="115">
        <f>期末余额_基准情景!AN51-期末余额_基准情景!AN54</f>
        <v>0</v>
      </c>
      <c r="AO22" s="115">
        <f>期末余额_基准情景!AO51-期末余额_基准情景!AO54</f>
        <v>0</v>
      </c>
      <c r="AP22" s="115">
        <f>期末余额_基准情景!AP51-期末余额_基准情景!AP54</f>
        <v>0</v>
      </c>
    </row>
    <row r="23" spans="2:42" ht="16.5">
      <c r="B23" s="99" t="s">
        <v>308</v>
      </c>
      <c r="C23" s="115">
        <f>期末余额_基准情景!C55</f>
        <v>3215.3928742781004</v>
      </c>
      <c r="D23" s="115">
        <f>期末余额_基准情景!D55</f>
        <v>3305.3928742781004</v>
      </c>
      <c r="E23" s="115">
        <f>期末余额_基准情景!E55</f>
        <v>3305.3928742781004</v>
      </c>
      <c r="F23" s="115">
        <f>期末余额_基准情景!F55</f>
        <v>3355.3928742781004</v>
      </c>
      <c r="G23" s="115">
        <f>期末余额_基准情景!G55</f>
        <v>3105.3928742781004</v>
      </c>
      <c r="H23" s="115">
        <f>期末余额_基准情景!H55</f>
        <v>3155.3928742781004</v>
      </c>
      <c r="I23" s="115">
        <f>期末余额_基准情景!I55</f>
        <v>3155.3928742781004</v>
      </c>
      <c r="J23" s="115">
        <f>期末余额_基准情景!J55</f>
        <v>2905.3928742781004</v>
      </c>
      <c r="K23" s="115">
        <f>期末余额_基准情景!K55</f>
        <v>2955.3928742781004</v>
      </c>
      <c r="L23" s="115">
        <f>期末余额_基准情景!L55</f>
        <v>2955.3928742781004</v>
      </c>
      <c r="M23" s="115">
        <f>期末余额_基准情景!M55</f>
        <v>2955.3928742781004</v>
      </c>
      <c r="N23" s="115">
        <f>期末余额_基准情景!N55</f>
        <v>2955.3928742781004</v>
      </c>
      <c r="O23" s="115">
        <f>期末余额_基准情景!O55</f>
        <v>2955.3928742781004</v>
      </c>
      <c r="P23" s="115">
        <f>期末余额_基准情景!P55</f>
        <v>0</v>
      </c>
      <c r="Q23" s="115">
        <f>期末余额_基准情景!Q55</f>
        <v>0</v>
      </c>
      <c r="R23" s="115">
        <f>期末余额_基准情景!R55</f>
        <v>0</v>
      </c>
      <c r="S23" s="115">
        <f>期末余额_基准情景!S55</f>
        <v>0</v>
      </c>
      <c r="T23" s="115">
        <f>期末余额_基准情景!T55</f>
        <v>0</v>
      </c>
      <c r="U23" s="115">
        <f>期末余额_基准情景!U55</f>
        <v>0</v>
      </c>
      <c r="V23" s="115">
        <f>期末余额_基准情景!V55</f>
        <v>0</v>
      </c>
      <c r="W23" s="115">
        <f>期末余额_基准情景!W55</f>
        <v>0</v>
      </c>
      <c r="X23" s="115">
        <f>期末余额_基准情景!X55</f>
        <v>0</v>
      </c>
      <c r="Y23" s="115">
        <f>期末余额_基准情景!Y55</f>
        <v>0</v>
      </c>
      <c r="Z23" s="115">
        <f>期末余额_基准情景!Z55</f>
        <v>0</v>
      </c>
      <c r="AA23" s="115">
        <f>期末余额_基准情景!AA55</f>
        <v>0</v>
      </c>
      <c r="AB23" s="115">
        <f>期末余额_基准情景!AB55</f>
        <v>0</v>
      </c>
      <c r="AC23" s="115">
        <f>期末余额_基准情景!AC55</f>
        <v>0</v>
      </c>
      <c r="AD23" s="115">
        <f>期末余额_基准情景!AD55</f>
        <v>0</v>
      </c>
      <c r="AE23" s="115">
        <f>期末余额_基准情景!AE55</f>
        <v>0</v>
      </c>
      <c r="AF23" s="115">
        <f>期末余额_基准情景!AF55</f>
        <v>0</v>
      </c>
      <c r="AG23" s="115">
        <f>期末余额_基准情景!AG55</f>
        <v>0</v>
      </c>
      <c r="AH23" s="115">
        <f>期末余额_基准情景!AH55</f>
        <v>0</v>
      </c>
      <c r="AI23" s="115">
        <f>期末余额_基准情景!AI55</f>
        <v>0</v>
      </c>
      <c r="AJ23" s="115">
        <f>期末余额_基准情景!AJ55</f>
        <v>0</v>
      </c>
      <c r="AK23" s="115">
        <f>期末余额_基准情景!AK55</f>
        <v>0</v>
      </c>
      <c r="AL23" s="115">
        <f>期末余额_基准情景!AL55</f>
        <v>0</v>
      </c>
      <c r="AM23" s="115">
        <f>期末余额_基准情景!AM55</f>
        <v>0</v>
      </c>
      <c r="AN23" s="115">
        <f>期末余额_基准情景!AN55</f>
        <v>0</v>
      </c>
      <c r="AO23" s="115">
        <f>期末余额_基准情景!AO55</f>
        <v>0</v>
      </c>
      <c r="AP23" s="115">
        <f>期末余额_基准情景!AP55</f>
        <v>0</v>
      </c>
    </row>
    <row r="25" spans="2:42" ht="16.5">
      <c r="B25" s="26" t="s">
        <v>389</v>
      </c>
      <c r="C25" s="26">
        <v>1</v>
      </c>
      <c r="D25" s="26">
        <v>2</v>
      </c>
      <c r="E25" s="26">
        <v>3</v>
      </c>
      <c r="F25" s="26">
        <v>4</v>
      </c>
      <c r="G25" s="26">
        <v>5</v>
      </c>
      <c r="H25" s="26">
        <v>6</v>
      </c>
      <c r="I25" s="26">
        <v>7</v>
      </c>
      <c r="J25" s="26">
        <v>8</v>
      </c>
      <c r="K25" s="26">
        <v>9</v>
      </c>
      <c r="L25" s="26">
        <v>10</v>
      </c>
      <c r="M25" s="26">
        <v>11</v>
      </c>
      <c r="N25" s="26">
        <v>12</v>
      </c>
      <c r="O25" s="26">
        <v>13</v>
      </c>
      <c r="P25" s="26">
        <v>14</v>
      </c>
      <c r="Q25" s="26">
        <v>15</v>
      </c>
      <c r="R25" s="26">
        <v>16</v>
      </c>
      <c r="S25" s="26">
        <v>17</v>
      </c>
      <c r="T25" s="26">
        <v>18</v>
      </c>
      <c r="U25" s="26">
        <v>19</v>
      </c>
      <c r="V25" s="26">
        <v>20</v>
      </c>
      <c r="W25" s="26">
        <v>21</v>
      </c>
      <c r="X25" s="26">
        <v>22</v>
      </c>
      <c r="Y25" s="26">
        <v>23</v>
      </c>
      <c r="Z25" s="26">
        <v>24</v>
      </c>
      <c r="AA25" s="26">
        <v>25</v>
      </c>
      <c r="AB25" s="26">
        <v>26</v>
      </c>
      <c r="AC25" s="26">
        <v>27</v>
      </c>
      <c r="AD25" s="26">
        <v>28</v>
      </c>
      <c r="AE25" s="26">
        <v>29</v>
      </c>
      <c r="AF25" s="26">
        <v>30</v>
      </c>
      <c r="AG25" s="26">
        <v>31</v>
      </c>
      <c r="AH25" s="26">
        <v>32</v>
      </c>
      <c r="AI25" s="26">
        <v>33</v>
      </c>
      <c r="AJ25" s="26">
        <v>34</v>
      </c>
      <c r="AK25" s="26">
        <v>35</v>
      </c>
      <c r="AL25" s="26">
        <v>36</v>
      </c>
      <c r="AM25" s="26">
        <v>37</v>
      </c>
      <c r="AN25" s="26">
        <v>38</v>
      </c>
      <c r="AO25" s="26">
        <v>39</v>
      </c>
      <c r="AP25" s="26">
        <v>40</v>
      </c>
    </row>
    <row r="26" spans="2:42" ht="16.5">
      <c r="B26" s="63" t="s">
        <v>229</v>
      </c>
      <c r="C26" s="115">
        <f>C10</f>
        <v>4555.8272355836043</v>
      </c>
      <c r="D26" s="115">
        <f t="shared" ref="D26:AP26" si="0">D10</f>
        <v>4573.8159709428874</v>
      </c>
      <c r="E26" s="115">
        <f t="shared" si="0"/>
        <v>4591.8047063021713</v>
      </c>
      <c r="F26" s="115">
        <f t="shared" si="0"/>
        <v>4609.7934416614553</v>
      </c>
      <c r="G26" s="115">
        <f t="shared" si="0"/>
        <v>4236.3182003308921</v>
      </c>
      <c r="H26" s="115">
        <f t="shared" si="0"/>
        <v>4252.7852690235086</v>
      </c>
      <c r="I26" s="115">
        <f t="shared" si="0"/>
        <v>4269.252337716126</v>
      </c>
      <c r="J26" s="115">
        <f t="shared" si="0"/>
        <v>3889.6904297188953</v>
      </c>
      <c r="K26" s="115">
        <f t="shared" si="0"/>
        <v>3904.6358317448467</v>
      </c>
      <c r="L26" s="115">
        <f t="shared" si="0"/>
        <v>3919.5812337707966</v>
      </c>
      <c r="M26" s="115">
        <f t="shared" si="0"/>
        <v>3934.5266357967471</v>
      </c>
      <c r="N26" s="115">
        <f t="shared" si="0"/>
        <v>3949.472037822698</v>
      </c>
      <c r="O26" s="115">
        <f t="shared" si="0"/>
        <v>3964.4174398486484</v>
      </c>
      <c r="P26" s="115">
        <f t="shared" si="0"/>
        <v>0</v>
      </c>
      <c r="Q26" s="115">
        <f t="shared" si="0"/>
        <v>0</v>
      </c>
      <c r="R26" s="115">
        <f t="shared" si="0"/>
        <v>0</v>
      </c>
      <c r="S26" s="115">
        <f t="shared" si="0"/>
        <v>0</v>
      </c>
      <c r="T26" s="115">
        <f t="shared" si="0"/>
        <v>0</v>
      </c>
      <c r="U26" s="115">
        <f t="shared" si="0"/>
        <v>0</v>
      </c>
      <c r="V26" s="115">
        <f t="shared" si="0"/>
        <v>0</v>
      </c>
      <c r="W26" s="115">
        <f t="shared" si="0"/>
        <v>0</v>
      </c>
      <c r="X26" s="115">
        <f t="shared" si="0"/>
        <v>0</v>
      </c>
      <c r="Y26" s="115">
        <f t="shared" si="0"/>
        <v>0</v>
      </c>
      <c r="Z26" s="115">
        <f t="shared" si="0"/>
        <v>0</v>
      </c>
      <c r="AA26" s="115">
        <f t="shared" si="0"/>
        <v>0</v>
      </c>
      <c r="AB26" s="115">
        <f t="shared" si="0"/>
        <v>0</v>
      </c>
      <c r="AC26" s="115">
        <f t="shared" si="0"/>
        <v>0</v>
      </c>
      <c r="AD26" s="115">
        <f t="shared" si="0"/>
        <v>0</v>
      </c>
      <c r="AE26" s="115">
        <f t="shared" si="0"/>
        <v>0</v>
      </c>
      <c r="AF26" s="115">
        <f t="shared" si="0"/>
        <v>0</v>
      </c>
      <c r="AG26" s="115">
        <f t="shared" si="0"/>
        <v>0</v>
      </c>
      <c r="AH26" s="115">
        <f t="shared" si="0"/>
        <v>0</v>
      </c>
      <c r="AI26" s="115">
        <f t="shared" si="0"/>
        <v>0</v>
      </c>
      <c r="AJ26" s="115">
        <f t="shared" si="0"/>
        <v>0</v>
      </c>
      <c r="AK26" s="115">
        <f t="shared" si="0"/>
        <v>0</v>
      </c>
      <c r="AL26" s="115">
        <f t="shared" si="0"/>
        <v>0</v>
      </c>
      <c r="AM26" s="115">
        <f t="shared" si="0"/>
        <v>0</v>
      </c>
      <c r="AN26" s="115">
        <f t="shared" si="0"/>
        <v>0</v>
      </c>
      <c r="AO26" s="115">
        <f t="shared" si="0"/>
        <v>0</v>
      </c>
      <c r="AP26" s="115">
        <f t="shared" si="0"/>
        <v>0</v>
      </c>
    </row>
    <row r="27" spans="2:42" ht="16.5">
      <c r="B27" s="63" t="s">
        <v>230</v>
      </c>
      <c r="C27" s="115">
        <f>SUM(C6:C8)</f>
        <v>9466.4311778669944</v>
      </c>
      <c r="D27" s="115">
        <f t="shared" ref="D27:AP27" si="1">SUM(D6:D8)</f>
        <v>9459.7645112003283</v>
      </c>
      <c r="E27" s="115">
        <f t="shared" si="1"/>
        <v>9576.4311778669926</v>
      </c>
      <c r="F27" s="115">
        <f t="shared" si="1"/>
        <v>9693.0978445336605</v>
      </c>
      <c r="G27" s="115">
        <f t="shared" si="1"/>
        <v>9809.7645112003265</v>
      </c>
      <c r="H27" s="115">
        <f t="shared" si="1"/>
        <v>9926.4311778669926</v>
      </c>
      <c r="I27" s="115">
        <f t="shared" si="1"/>
        <v>10043.097844533659</v>
      </c>
      <c r="J27" s="115">
        <f t="shared" si="1"/>
        <v>10159.764511200325</v>
      </c>
      <c r="K27" s="115">
        <f t="shared" si="1"/>
        <v>10276.431177866993</v>
      </c>
      <c r="L27" s="115">
        <f t="shared" si="1"/>
        <v>10393.097844533657</v>
      </c>
      <c r="M27" s="115">
        <f t="shared" si="1"/>
        <v>10509.764511200325</v>
      </c>
      <c r="N27" s="115">
        <f t="shared" si="1"/>
        <v>10626.431177866991</v>
      </c>
      <c r="O27" s="115">
        <f t="shared" si="1"/>
        <v>10743.097844533657</v>
      </c>
      <c r="P27" s="115">
        <f t="shared" si="1"/>
        <v>0</v>
      </c>
      <c r="Q27" s="115">
        <f t="shared" si="1"/>
        <v>0</v>
      </c>
      <c r="R27" s="115">
        <f t="shared" si="1"/>
        <v>0</v>
      </c>
      <c r="S27" s="115">
        <f t="shared" si="1"/>
        <v>0</v>
      </c>
      <c r="T27" s="115">
        <f t="shared" si="1"/>
        <v>0</v>
      </c>
      <c r="U27" s="115">
        <f t="shared" si="1"/>
        <v>0</v>
      </c>
      <c r="V27" s="115">
        <f t="shared" si="1"/>
        <v>0</v>
      </c>
      <c r="W27" s="115">
        <f t="shared" si="1"/>
        <v>0</v>
      </c>
      <c r="X27" s="115">
        <f t="shared" si="1"/>
        <v>0</v>
      </c>
      <c r="Y27" s="115">
        <f t="shared" si="1"/>
        <v>0</v>
      </c>
      <c r="Z27" s="115">
        <f t="shared" si="1"/>
        <v>0</v>
      </c>
      <c r="AA27" s="115">
        <f t="shared" si="1"/>
        <v>0</v>
      </c>
      <c r="AB27" s="115">
        <f t="shared" si="1"/>
        <v>0</v>
      </c>
      <c r="AC27" s="115">
        <f t="shared" si="1"/>
        <v>0</v>
      </c>
      <c r="AD27" s="115">
        <f t="shared" si="1"/>
        <v>0</v>
      </c>
      <c r="AE27" s="115">
        <f t="shared" si="1"/>
        <v>0</v>
      </c>
      <c r="AF27" s="115">
        <f t="shared" si="1"/>
        <v>0</v>
      </c>
      <c r="AG27" s="115">
        <f t="shared" si="1"/>
        <v>0</v>
      </c>
      <c r="AH27" s="115">
        <f t="shared" si="1"/>
        <v>0</v>
      </c>
      <c r="AI27" s="115">
        <f t="shared" si="1"/>
        <v>0</v>
      </c>
      <c r="AJ27" s="115">
        <f t="shared" si="1"/>
        <v>0</v>
      </c>
      <c r="AK27" s="115">
        <f t="shared" si="1"/>
        <v>0</v>
      </c>
      <c r="AL27" s="115">
        <f t="shared" si="1"/>
        <v>0</v>
      </c>
      <c r="AM27" s="115">
        <f t="shared" si="1"/>
        <v>0</v>
      </c>
      <c r="AN27" s="115">
        <f t="shared" si="1"/>
        <v>0</v>
      </c>
      <c r="AO27" s="115">
        <f t="shared" si="1"/>
        <v>0</v>
      </c>
      <c r="AP27" s="115">
        <f t="shared" si="1"/>
        <v>0</v>
      </c>
    </row>
    <row r="28" spans="2:42" ht="16.5">
      <c r="B28" s="63" t="s">
        <v>231</v>
      </c>
      <c r="C28" s="115">
        <f>SUM(C6:C8)</f>
        <v>9466.4311778669944</v>
      </c>
      <c r="D28" s="115">
        <f t="shared" ref="D28:AP28" si="2">SUM(D6:D8)</f>
        <v>9459.7645112003283</v>
      </c>
      <c r="E28" s="115">
        <f t="shared" si="2"/>
        <v>9576.4311778669926</v>
      </c>
      <c r="F28" s="115">
        <f t="shared" si="2"/>
        <v>9693.0978445336605</v>
      </c>
      <c r="G28" s="115">
        <f t="shared" si="2"/>
        <v>9809.7645112003265</v>
      </c>
      <c r="H28" s="115">
        <f t="shared" si="2"/>
        <v>9926.4311778669926</v>
      </c>
      <c r="I28" s="115">
        <f t="shared" si="2"/>
        <v>10043.097844533659</v>
      </c>
      <c r="J28" s="115">
        <f t="shared" si="2"/>
        <v>10159.764511200325</v>
      </c>
      <c r="K28" s="115">
        <f t="shared" si="2"/>
        <v>10276.431177866993</v>
      </c>
      <c r="L28" s="115">
        <f t="shared" si="2"/>
        <v>10393.097844533657</v>
      </c>
      <c r="M28" s="115">
        <f t="shared" si="2"/>
        <v>10509.764511200325</v>
      </c>
      <c r="N28" s="115">
        <f t="shared" si="2"/>
        <v>10626.431177866991</v>
      </c>
      <c r="O28" s="115">
        <f t="shared" si="2"/>
        <v>10743.097844533657</v>
      </c>
      <c r="P28" s="115">
        <f t="shared" si="2"/>
        <v>0</v>
      </c>
      <c r="Q28" s="115">
        <f t="shared" si="2"/>
        <v>0</v>
      </c>
      <c r="R28" s="115">
        <f t="shared" si="2"/>
        <v>0</v>
      </c>
      <c r="S28" s="115">
        <f t="shared" si="2"/>
        <v>0</v>
      </c>
      <c r="T28" s="115">
        <f t="shared" si="2"/>
        <v>0</v>
      </c>
      <c r="U28" s="115">
        <f t="shared" si="2"/>
        <v>0</v>
      </c>
      <c r="V28" s="115">
        <f t="shared" si="2"/>
        <v>0</v>
      </c>
      <c r="W28" s="115">
        <f t="shared" si="2"/>
        <v>0</v>
      </c>
      <c r="X28" s="115">
        <f t="shared" si="2"/>
        <v>0</v>
      </c>
      <c r="Y28" s="115">
        <f t="shared" si="2"/>
        <v>0</v>
      </c>
      <c r="Z28" s="115">
        <f t="shared" si="2"/>
        <v>0</v>
      </c>
      <c r="AA28" s="115">
        <f t="shared" si="2"/>
        <v>0</v>
      </c>
      <c r="AB28" s="115">
        <f t="shared" si="2"/>
        <v>0</v>
      </c>
      <c r="AC28" s="115">
        <f t="shared" si="2"/>
        <v>0</v>
      </c>
      <c r="AD28" s="115">
        <f t="shared" si="2"/>
        <v>0</v>
      </c>
      <c r="AE28" s="115">
        <f t="shared" si="2"/>
        <v>0</v>
      </c>
      <c r="AF28" s="115">
        <f t="shared" si="2"/>
        <v>0</v>
      </c>
      <c r="AG28" s="115">
        <f t="shared" si="2"/>
        <v>0</v>
      </c>
      <c r="AH28" s="115">
        <f t="shared" si="2"/>
        <v>0</v>
      </c>
      <c r="AI28" s="115">
        <f t="shared" si="2"/>
        <v>0</v>
      </c>
      <c r="AJ28" s="115">
        <f t="shared" si="2"/>
        <v>0</v>
      </c>
      <c r="AK28" s="115">
        <f t="shared" si="2"/>
        <v>0</v>
      </c>
      <c r="AL28" s="115">
        <f t="shared" si="2"/>
        <v>0</v>
      </c>
      <c r="AM28" s="115">
        <f t="shared" si="2"/>
        <v>0</v>
      </c>
      <c r="AN28" s="115">
        <f t="shared" si="2"/>
        <v>0</v>
      </c>
      <c r="AO28" s="115">
        <f t="shared" si="2"/>
        <v>0</v>
      </c>
      <c r="AP28" s="115">
        <f t="shared" si="2"/>
        <v>0</v>
      </c>
    </row>
    <row r="29" spans="2:42" ht="16.5">
      <c r="B29" s="63" t="s">
        <v>232</v>
      </c>
      <c r="C29" s="115">
        <f>C8</f>
        <v>1035.8885855775</v>
      </c>
      <c r="D29" s="115">
        <f t="shared" ref="D29:AP29" si="3">D8</f>
        <v>1035.1590684264117</v>
      </c>
      <c r="E29" s="115">
        <f t="shared" si="3"/>
        <v>1047.9256185704551</v>
      </c>
      <c r="F29" s="115">
        <f t="shared" si="3"/>
        <v>1060.6921687144986</v>
      </c>
      <c r="G29" s="115">
        <f t="shared" si="3"/>
        <v>1073.4587188585419</v>
      </c>
      <c r="H29" s="115">
        <f t="shared" si="3"/>
        <v>1086.2252690025853</v>
      </c>
      <c r="I29" s="115">
        <f t="shared" si="3"/>
        <v>1098.9918191466286</v>
      </c>
      <c r="J29" s="115">
        <f t="shared" si="3"/>
        <v>1111.7583692906719</v>
      </c>
      <c r="K29" s="115">
        <f t="shared" si="3"/>
        <v>1124.5249194347155</v>
      </c>
      <c r="L29" s="115">
        <f t="shared" si="3"/>
        <v>1137.2914695787588</v>
      </c>
      <c r="M29" s="115">
        <f t="shared" si="3"/>
        <v>1150.0580197228021</v>
      </c>
      <c r="N29" s="115">
        <f t="shared" si="3"/>
        <v>1162.8245698668456</v>
      </c>
      <c r="O29" s="115">
        <f t="shared" si="3"/>
        <v>1175.591120010889</v>
      </c>
      <c r="P29" s="115">
        <f t="shared" si="3"/>
        <v>0</v>
      </c>
      <c r="Q29" s="115">
        <f t="shared" si="3"/>
        <v>0</v>
      </c>
      <c r="R29" s="115">
        <f t="shared" si="3"/>
        <v>0</v>
      </c>
      <c r="S29" s="115">
        <f t="shared" si="3"/>
        <v>0</v>
      </c>
      <c r="T29" s="115">
        <f t="shared" si="3"/>
        <v>0</v>
      </c>
      <c r="U29" s="115">
        <f t="shared" si="3"/>
        <v>0</v>
      </c>
      <c r="V29" s="115">
        <f t="shared" si="3"/>
        <v>0</v>
      </c>
      <c r="W29" s="115">
        <f t="shared" si="3"/>
        <v>0</v>
      </c>
      <c r="X29" s="115">
        <f t="shared" si="3"/>
        <v>0</v>
      </c>
      <c r="Y29" s="115">
        <f t="shared" si="3"/>
        <v>0</v>
      </c>
      <c r="Z29" s="115">
        <f t="shared" si="3"/>
        <v>0</v>
      </c>
      <c r="AA29" s="115">
        <f t="shared" si="3"/>
        <v>0</v>
      </c>
      <c r="AB29" s="115">
        <f t="shared" si="3"/>
        <v>0</v>
      </c>
      <c r="AC29" s="115">
        <f t="shared" si="3"/>
        <v>0</v>
      </c>
      <c r="AD29" s="115">
        <f t="shared" si="3"/>
        <v>0</v>
      </c>
      <c r="AE29" s="115">
        <f t="shared" si="3"/>
        <v>0</v>
      </c>
      <c r="AF29" s="115">
        <f t="shared" si="3"/>
        <v>0</v>
      </c>
      <c r="AG29" s="115">
        <f t="shared" si="3"/>
        <v>0</v>
      </c>
      <c r="AH29" s="115">
        <f t="shared" si="3"/>
        <v>0</v>
      </c>
      <c r="AI29" s="115">
        <f t="shared" si="3"/>
        <v>0</v>
      </c>
      <c r="AJ29" s="115">
        <f t="shared" si="3"/>
        <v>0</v>
      </c>
      <c r="AK29" s="115">
        <f t="shared" si="3"/>
        <v>0</v>
      </c>
      <c r="AL29" s="115">
        <f t="shared" si="3"/>
        <v>0</v>
      </c>
      <c r="AM29" s="115">
        <f t="shared" si="3"/>
        <v>0</v>
      </c>
      <c r="AN29" s="115">
        <f t="shared" si="3"/>
        <v>0</v>
      </c>
      <c r="AO29" s="115">
        <f t="shared" si="3"/>
        <v>0</v>
      </c>
      <c r="AP29" s="115">
        <f t="shared" si="3"/>
        <v>0</v>
      </c>
    </row>
    <row r="30" spans="2:42" ht="16.5">
      <c r="B30" s="63" t="s">
        <v>233</v>
      </c>
      <c r="C30" s="115">
        <f>C16</f>
        <v>12828.406216191299</v>
      </c>
      <c r="D30" s="115">
        <f t="shared" ref="D30:AP30" si="4">D16</f>
        <v>12992.572882857965</v>
      </c>
      <c r="E30" s="115">
        <f t="shared" si="4"/>
        <v>13156.739549524631</v>
      </c>
      <c r="F30" s="115">
        <f t="shared" si="4"/>
        <v>13320.906216191297</v>
      </c>
      <c r="G30" s="115">
        <f t="shared" si="4"/>
        <v>13485.072882857963</v>
      </c>
      <c r="H30" s="115">
        <f t="shared" si="4"/>
        <v>13649.239549524629</v>
      </c>
      <c r="I30" s="115">
        <f t="shared" si="4"/>
        <v>13813.406216191295</v>
      </c>
      <c r="J30" s="115">
        <f t="shared" si="4"/>
        <v>13977.572882857961</v>
      </c>
      <c r="K30" s="115">
        <f t="shared" si="4"/>
        <v>14141.739549524627</v>
      </c>
      <c r="L30" s="115">
        <f t="shared" si="4"/>
        <v>14305.906216191293</v>
      </c>
      <c r="M30" s="115">
        <f t="shared" si="4"/>
        <v>14470.072882857959</v>
      </c>
      <c r="N30" s="115">
        <f t="shared" si="4"/>
        <v>14634.239549524626</v>
      </c>
      <c r="O30" s="115">
        <f t="shared" si="4"/>
        <v>14798.406216191292</v>
      </c>
      <c r="P30" s="115">
        <f t="shared" si="4"/>
        <v>0</v>
      </c>
      <c r="Q30" s="115">
        <f t="shared" si="4"/>
        <v>0</v>
      </c>
      <c r="R30" s="115">
        <f t="shared" si="4"/>
        <v>0</v>
      </c>
      <c r="S30" s="115">
        <f t="shared" si="4"/>
        <v>0</v>
      </c>
      <c r="T30" s="115">
        <f t="shared" si="4"/>
        <v>0</v>
      </c>
      <c r="U30" s="115">
        <f t="shared" si="4"/>
        <v>0</v>
      </c>
      <c r="V30" s="115">
        <f t="shared" si="4"/>
        <v>0</v>
      </c>
      <c r="W30" s="115">
        <f t="shared" si="4"/>
        <v>0</v>
      </c>
      <c r="X30" s="115">
        <f t="shared" si="4"/>
        <v>0</v>
      </c>
      <c r="Y30" s="115">
        <f t="shared" si="4"/>
        <v>0</v>
      </c>
      <c r="Z30" s="115">
        <f t="shared" si="4"/>
        <v>0</v>
      </c>
      <c r="AA30" s="115">
        <f t="shared" si="4"/>
        <v>0</v>
      </c>
      <c r="AB30" s="115">
        <f t="shared" si="4"/>
        <v>0</v>
      </c>
      <c r="AC30" s="115">
        <f t="shared" si="4"/>
        <v>0</v>
      </c>
      <c r="AD30" s="115">
        <f t="shared" si="4"/>
        <v>0</v>
      </c>
      <c r="AE30" s="115">
        <f t="shared" si="4"/>
        <v>0</v>
      </c>
      <c r="AF30" s="115">
        <f t="shared" si="4"/>
        <v>0</v>
      </c>
      <c r="AG30" s="115">
        <f t="shared" si="4"/>
        <v>0</v>
      </c>
      <c r="AH30" s="115">
        <f t="shared" si="4"/>
        <v>0</v>
      </c>
      <c r="AI30" s="115">
        <f t="shared" si="4"/>
        <v>0</v>
      </c>
      <c r="AJ30" s="115">
        <f t="shared" si="4"/>
        <v>0</v>
      </c>
      <c r="AK30" s="115">
        <f t="shared" si="4"/>
        <v>0</v>
      </c>
      <c r="AL30" s="115">
        <f t="shared" si="4"/>
        <v>0</v>
      </c>
      <c r="AM30" s="115">
        <f t="shared" si="4"/>
        <v>0</v>
      </c>
      <c r="AN30" s="115">
        <f t="shared" si="4"/>
        <v>0</v>
      </c>
      <c r="AO30" s="115">
        <f t="shared" si="4"/>
        <v>0</v>
      </c>
      <c r="AP30" s="115">
        <f t="shared" si="4"/>
        <v>0</v>
      </c>
    </row>
    <row r="31" spans="2:42" ht="16.5">
      <c r="B31" s="63" t="s">
        <v>234</v>
      </c>
      <c r="C31" s="115">
        <f>C16</f>
        <v>12828.406216191299</v>
      </c>
      <c r="D31" s="115">
        <f t="shared" ref="D31:AP31" si="5">D16</f>
        <v>12992.572882857965</v>
      </c>
      <c r="E31" s="115">
        <f t="shared" si="5"/>
        <v>13156.739549524631</v>
      </c>
      <c r="F31" s="115">
        <f t="shared" si="5"/>
        <v>13320.906216191297</v>
      </c>
      <c r="G31" s="115">
        <f t="shared" si="5"/>
        <v>13485.072882857963</v>
      </c>
      <c r="H31" s="115">
        <f t="shared" si="5"/>
        <v>13649.239549524629</v>
      </c>
      <c r="I31" s="115">
        <f t="shared" si="5"/>
        <v>13813.406216191295</v>
      </c>
      <c r="J31" s="115">
        <f t="shared" si="5"/>
        <v>13977.572882857961</v>
      </c>
      <c r="K31" s="115">
        <f t="shared" si="5"/>
        <v>14141.739549524627</v>
      </c>
      <c r="L31" s="115">
        <f t="shared" si="5"/>
        <v>14305.906216191293</v>
      </c>
      <c r="M31" s="115">
        <f t="shared" si="5"/>
        <v>14470.072882857959</v>
      </c>
      <c r="N31" s="115">
        <f t="shared" si="5"/>
        <v>14634.239549524626</v>
      </c>
      <c r="O31" s="115">
        <f t="shared" si="5"/>
        <v>14798.406216191292</v>
      </c>
      <c r="P31" s="115">
        <f t="shared" si="5"/>
        <v>0</v>
      </c>
      <c r="Q31" s="115">
        <f t="shared" si="5"/>
        <v>0</v>
      </c>
      <c r="R31" s="115">
        <f t="shared" si="5"/>
        <v>0</v>
      </c>
      <c r="S31" s="115">
        <f t="shared" si="5"/>
        <v>0</v>
      </c>
      <c r="T31" s="115">
        <f t="shared" si="5"/>
        <v>0</v>
      </c>
      <c r="U31" s="115">
        <f t="shared" si="5"/>
        <v>0</v>
      </c>
      <c r="V31" s="115">
        <f t="shared" si="5"/>
        <v>0</v>
      </c>
      <c r="W31" s="115">
        <f t="shared" si="5"/>
        <v>0</v>
      </c>
      <c r="X31" s="115">
        <f t="shared" si="5"/>
        <v>0</v>
      </c>
      <c r="Y31" s="115">
        <f t="shared" si="5"/>
        <v>0</v>
      </c>
      <c r="Z31" s="115">
        <f t="shared" si="5"/>
        <v>0</v>
      </c>
      <c r="AA31" s="115">
        <f t="shared" si="5"/>
        <v>0</v>
      </c>
      <c r="AB31" s="115">
        <f t="shared" si="5"/>
        <v>0</v>
      </c>
      <c r="AC31" s="115">
        <f t="shared" si="5"/>
        <v>0</v>
      </c>
      <c r="AD31" s="115">
        <f t="shared" si="5"/>
        <v>0</v>
      </c>
      <c r="AE31" s="115">
        <f t="shared" si="5"/>
        <v>0</v>
      </c>
      <c r="AF31" s="115">
        <f t="shared" si="5"/>
        <v>0</v>
      </c>
      <c r="AG31" s="115">
        <f t="shared" si="5"/>
        <v>0</v>
      </c>
      <c r="AH31" s="115">
        <f t="shared" si="5"/>
        <v>0</v>
      </c>
      <c r="AI31" s="115">
        <f t="shared" si="5"/>
        <v>0</v>
      </c>
      <c r="AJ31" s="115">
        <f t="shared" si="5"/>
        <v>0</v>
      </c>
      <c r="AK31" s="115">
        <f t="shared" si="5"/>
        <v>0</v>
      </c>
      <c r="AL31" s="115">
        <f t="shared" si="5"/>
        <v>0</v>
      </c>
      <c r="AM31" s="115">
        <f t="shared" si="5"/>
        <v>0</v>
      </c>
      <c r="AN31" s="115">
        <f t="shared" si="5"/>
        <v>0</v>
      </c>
      <c r="AO31" s="115">
        <f t="shared" si="5"/>
        <v>0</v>
      </c>
      <c r="AP31" s="115">
        <f t="shared" si="5"/>
        <v>0</v>
      </c>
    </row>
    <row r="32" spans="2:42" ht="16.5">
      <c r="B32" s="63" t="s">
        <v>235</v>
      </c>
      <c r="C32" s="115">
        <f>C15</f>
        <v>25709.324786126803</v>
      </c>
      <c r="D32" s="115">
        <f t="shared" ref="D32:AP32" si="6">D15</f>
        <v>25697.324786126803</v>
      </c>
      <c r="E32" s="115">
        <f t="shared" si="6"/>
        <v>25685.324786126803</v>
      </c>
      <c r="F32" s="115">
        <f t="shared" si="6"/>
        <v>25673.324786126803</v>
      </c>
      <c r="G32" s="115">
        <f t="shared" si="6"/>
        <v>25661.324786126803</v>
      </c>
      <c r="H32" s="115">
        <f t="shared" si="6"/>
        <v>25649.324786126803</v>
      </c>
      <c r="I32" s="115">
        <f t="shared" si="6"/>
        <v>25637.324786126803</v>
      </c>
      <c r="J32" s="115">
        <f t="shared" si="6"/>
        <v>25625.324786126803</v>
      </c>
      <c r="K32" s="115">
        <f t="shared" si="6"/>
        <v>25613.324786126803</v>
      </c>
      <c r="L32" s="115">
        <f t="shared" si="6"/>
        <v>25601.324786126803</v>
      </c>
      <c r="M32" s="115">
        <f t="shared" si="6"/>
        <v>25589.324786126803</v>
      </c>
      <c r="N32" s="115">
        <f t="shared" si="6"/>
        <v>25577.324786126803</v>
      </c>
      <c r="O32" s="115">
        <f t="shared" si="6"/>
        <v>25565.324786126803</v>
      </c>
      <c r="P32" s="115">
        <f t="shared" si="6"/>
        <v>0</v>
      </c>
      <c r="Q32" s="115">
        <f t="shared" si="6"/>
        <v>0</v>
      </c>
      <c r="R32" s="115">
        <f t="shared" si="6"/>
        <v>0</v>
      </c>
      <c r="S32" s="115">
        <f t="shared" si="6"/>
        <v>0</v>
      </c>
      <c r="T32" s="115">
        <f t="shared" si="6"/>
        <v>0</v>
      </c>
      <c r="U32" s="115">
        <f t="shared" si="6"/>
        <v>0</v>
      </c>
      <c r="V32" s="115">
        <f t="shared" si="6"/>
        <v>0</v>
      </c>
      <c r="W32" s="115">
        <f t="shared" si="6"/>
        <v>0</v>
      </c>
      <c r="X32" s="115">
        <f t="shared" si="6"/>
        <v>0</v>
      </c>
      <c r="Y32" s="115">
        <f t="shared" si="6"/>
        <v>0</v>
      </c>
      <c r="Z32" s="115">
        <f t="shared" si="6"/>
        <v>0</v>
      </c>
      <c r="AA32" s="115">
        <f t="shared" si="6"/>
        <v>0</v>
      </c>
      <c r="AB32" s="115">
        <f t="shared" si="6"/>
        <v>0</v>
      </c>
      <c r="AC32" s="115">
        <f t="shared" si="6"/>
        <v>0</v>
      </c>
      <c r="AD32" s="115">
        <f t="shared" si="6"/>
        <v>0</v>
      </c>
      <c r="AE32" s="115">
        <f t="shared" si="6"/>
        <v>0</v>
      </c>
      <c r="AF32" s="115">
        <f t="shared" si="6"/>
        <v>0</v>
      </c>
      <c r="AG32" s="115">
        <f t="shared" si="6"/>
        <v>0</v>
      </c>
      <c r="AH32" s="115">
        <f t="shared" si="6"/>
        <v>0</v>
      </c>
      <c r="AI32" s="115">
        <f t="shared" si="6"/>
        <v>0</v>
      </c>
      <c r="AJ32" s="115">
        <f t="shared" si="6"/>
        <v>0</v>
      </c>
      <c r="AK32" s="115">
        <f t="shared" si="6"/>
        <v>0</v>
      </c>
      <c r="AL32" s="115">
        <f t="shared" si="6"/>
        <v>0</v>
      </c>
      <c r="AM32" s="115">
        <f t="shared" si="6"/>
        <v>0</v>
      </c>
      <c r="AN32" s="115">
        <f t="shared" si="6"/>
        <v>0</v>
      </c>
      <c r="AO32" s="115">
        <f t="shared" si="6"/>
        <v>0</v>
      </c>
      <c r="AP32" s="115">
        <f t="shared" si="6"/>
        <v>0</v>
      </c>
    </row>
    <row r="33" spans="2:42" ht="16.5">
      <c r="B33" s="63" t="s">
        <v>236</v>
      </c>
      <c r="C33" s="115">
        <f>C15</f>
        <v>25709.324786126803</v>
      </c>
      <c r="D33" s="115">
        <f t="shared" ref="D33:AP33" si="7">D15</f>
        <v>25697.324786126803</v>
      </c>
      <c r="E33" s="115">
        <f t="shared" si="7"/>
        <v>25685.324786126803</v>
      </c>
      <c r="F33" s="115">
        <f t="shared" si="7"/>
        <v>25673.324786126803</v>
      </c>
      <c r="G33" s="115">
        <f t="shared" si="7"/>
        <v>25661.324786126803</v>
      </c>
      <c r="H33" s="115">
        <f t="shared" si="7"/>
        <v>25649.324786126803</v>
      </c>
      <c r="I33" s="115">
        <f t="shared" si="7"/>
        <v>25637.324786126803</v>
      </c>
      <c r="J33" s="115">
        <f t="shared" si="7"/>
        <v>25625.324786126803</v>
      </c>
      <c r="K33" s="115">
        <f t="shared" si="7"/>
        <v>25613.324786126803</v>
      </c>
      <c r="L33" s="115">
        <f t="shared" si="7"/>
        <v>25601.324786126803</v>
      </c>
      <c r="M33" s="115">
        <f t="shared" si="7"/>
        <v>25589.324786126803</v>
      </c>
      <c r="N33" s="115">
        <f t="shared" si="7"/>
        <v>25577.324786126803</v>
      </c>
      <c r="O33" s="115">
        <f t="shared" si="7"/>
        <v>25565.324786126803</v>
      </c>
      <c r="P33" s="115">
        <f t="shared" si="7"/>
        <v>0</v>
      </c>
      <c r="Q33" s="115">
        <f t="shared" si="7"/>
        <v>0</v>
      </c>
      <c r="R33" s="115">
        <f t="shared" si="7"/>
        <v>0</v>
      </c>
      <c r="S33" s="115">
        <f t="shared" si="7"/>
        <v>0</v>
      </c>
      <c r="T33" s="115">
        <f t="shared" si="7"/>
        <v>0</v>
      </c>
      <c r="U33" s="115">
        <f t="shared" si="7"/>
        <v>0</v>
      </c>
      <c r="V33" s="115">
        <f t="shared" si="7"/>
        <v>0</v>
      </c>
      <c r="W33" s="115">
        <f t="shared" si="7"/>
        <v>0</v>
      </c>
      <c r="X33" s="115">
        <f t="shared" si="7"/>
        <v>0</v>
      </c>
      <c r="Y33" s="115">
        <f t="shared" si="7"/>
        <v>0</v>
      </c>
      <c r="Z33" s="115">
        <f t="shared" si="7"/>
        <v>0</v>
      </c>
      <c r="AA33" s="115">
        <f t="shared" si="7"/>
        <v>0</v>
      </c>
      <c r="AB33" s="115">
        <f t="shared" si="7"/>
        <v>0</v>
      </c>
      <c r="AC33" s="115">
        <f t="shared" si="7"/>
        <v>0</v>
      </c>
      <c r="AD33" s="115">
        <f t="shared" si="7"/>
        <v>0</v>
      </c>
      <c r="AE33" s="115">
        <f t="shared" si="7"/>
        <v>0</v>
      </c>
      <c r="AF33" s="115">
        <f t="shared" si="7"/>
        <v>0</v>
      </c>
      <c r="AG33" s="115">
        <f t="shared" si="7"/>
        <v>0</v>
      </c>
      <c r="AH33" s="115">
        <f t="shared" si="7"/>
        <v>0</v>
      </c>
      <c r="AI33" s="115">
        <f t="shared" si="7"/>
        <v>0</v>
      </c>
      <c r="AJ33" s="115">
        <f t="shared" si="7"/>
        <v>0</v>
      </c>
      <c r="AK33" s="115">
        <f t="shared" si="7"/>
        <v>0</v>
      </c>
      <c r="AL33" s="115">
        <f t="shared" si="7"/>
        <v>0</v>
      </c>
      <c r="AM33" s="115">
        <f t="shared" si="7"/>
        <v>0</v>
      </c>
      <c r="AN33" s="115">
        <f t="shared" si="7"/>
        <v>0</v>
      </c>
      <c r="AO33" s="115">
        <f t="shared" si="7"/>
        <v>0</v>
      </c>
      <c r="AP33" s="115">
        <f t="shared" si="7"/>
        <v>0</v>
      </c>
    </row>
    <row r="34" spans="2:42" ht="16.5">
      <c r="B34" s="63" t="s">
        <v>237</v>
      </c>
      <c r="C34" s="115">
        <f>C15</f>
        <v>25709.324786126803</v>
      </c>
      <c r="D34" s="115">
        <f t="shared" ref="D34:AP34" si="8">D15</f>
        <v>25697.324786126803</v>
      </c>
      <c r="E34" s="115">
        <f t="shared" si="8"/>
        <v>25685.324786126803</v>
      </c>
      <c r="F34" s="115">
        <f t="shared" si="8"/>
        <v>25673.324786126803</v>
      </c>
      <c r="G34" s="115">
        <f t="shared" si="8"/>
        <v>25661.324786126803</v>
      </c>
      <c r="H34" s="115">
        <f t="shared" si="8"/>
        <v>25649.324786126803</v>
      </c>
      <c r="I34" s="115">
        <f t="shared" si="8"/>
        <v>25637.324786126803</v>
      </c>
      <c r="J34" s="115">
        <f t="shared" si="8"/>
        <v>25625.324786126803</v>
      </c>
      <c r="K34" s="115">
        <f t="shared" si="8"/>
        <v>25613.324786126803</v>
      </c>
      <c r="L34" s="115">
        <f t="shared" si="8"/>
        <v>25601.324786126803</v>
      </c>
      <c r="M34" s="115">
        <f t="shared" si="8"/>
        <v>25589.324786126803</v>
      </c>
      <c r="N34" s="115">
        <f t="shared" si="8"/>
        <v>25577.324786126803</v>
      </c>
      <c r="O34" s="115">
        <f t="shared" si="8"/>
        <v>25565.324786126803</v>
      </c>
      <c r="P34" s="115">
        <f t="shared" si="8"/>
        <v>0</v>
      </c>
      <c r="Q34" s="115">
        <f t="shared" si="8"/>
        <v>0</v>
      </c>
      <c r="R34" s="115">
        <f t="shared" si="8"/>
        <v>0</v>
      </c>
      <c r="S34" s="115">
        <f t="shared" si="8"/>
        <v>0</v>
      </c>
      <c r="T34" s="115">
        <f t="shared" si="8"/>
        <v>0</v>
      </c>
      <c r="U34" s="115">
        <f t="shared" si="8"/>
        <v>0</v>
      </c>
      <c r="V34" s="115">
        <f t="shared" si="8"/>
        <v>0</v>
      </c>
      <c r="W34" s="115">
        <f t="shared" si="8"/>
        <v>0</v>
      </c>
      <c r="X34" s="115">
        <f t="shared" si="8"/>
        <v>0</v>
      </c>
      <c r="Y34" s="115">
        <f t="shared" si="8"/>
        <v>0</v>
      </c>
      <c r="Z34" s="115">
        <f t="shared" si="8"/>
        <v>0</v>
      </c>
      <c r="AA34" s="115">
        <f t="shared" si="8"/>
        <v>0</v>
      </c>
      <c r="AB34" s="115">
        <f t="shared" si="8"/>
        <v>0</v>
      </c>
      <c r="AC34" s="115">
        <f t="shared" si="8"/>
        <v>0</v>
      </c>
      <c r="AD34" s="115">
        <f t="shared" si="8"/>
        <v>0</v>
      </c>
      <c r="AE34" s="115">
        <f t="shared" si="8"/>
        <v>0</v>
      </c>
      <c r="AF34" s="115">
        <f t="shared" si="8"/>
        <v>0</v>
      </c>
      <c r="AG34" s="115">
        <f t="shared" si="8"/>
        <v>0</v>
      </c>
      <c r="AH34" s="115">
        <f t="shared" si="8"/>
        <v>0</v>
      </c>
      <c r="AI34" s="115">
        <f t="shared" si="8"/>
        <v>0</v>
      </c>
      <c r="AJ34" s="115">
        <f t="shared" si="8"/>
        <v>0</v>
      </c>
      <c r="AK34" s="115">
        <f t="shared" si="8"/>
        <v>0</v>
      </c>
      <c r="AL34" s="115">
        <f t="shared" si="8"/>
        <v>0</v>
      </c>
      <c r="AM34" s="115">
        <f t="shared" si="8"/>
        <v>0</v>
      </c>
      <c r="AN34" s="115">
        <f t="shared" si="8"/>
        <v>0</v>
      </c>
      <c r="AO34" s="115">
        <f t="shared" si="8"/>
        <v>0</v>
      </c>
      <c r="AP34" s="115">
        <f t="shared" si="8"/>
        <v>0</v>
      </c>
    </row>
    <row r="35" spans="2:42" ht="16.5">
      <c r="B35" s="63" t="s">
        <v>238</v>
      </c>
      <c r="C35" s="115">
        <f>C15</f>
        <v>25709.324786126803</v>
      </c>
      <c r="D35" s="115">
        <f t="shared" ref="D35:AP35" si="9">D15</f>
        <v>25697.324786126803</v>
      </c>
      <c r="E35" s="115">
        <f t="shared" si="9"/>
        <v>25685.324786126803</v>
      </c>
      <c r="F35" s="115">
        <f t="shared" si="9"/>
        <v>25673.324786126803</v>
      </c>
      <c r="G35" s="115">
        <f t="shared" si="9"/>
        <v>25661.324786126803</v>
      </c>
      <c r="H35" s="115">
        <f t="shared" si="9"/>
        <v>25649.324786126803</v>
      </c>
      <c r="I35" s="115">
        <f t="shared" si="9"/>
        <v>25637.324786126803</v>
      </c>
      <c r="J35" s="115">
        <f t="shared" si="9"/>
        <v>25625.324786126803</v>
      </c>
      <c r="K35" s="115">
        <f t="shared" si="9"/>
        <v>25613.324786126803</v>
      </c>
      <c r="L35" s="115">
        <f t="shared" si="9"/>
        <v>25601.324786126803</v>
      </c>
      <c r="M35" s="115">
        <f t="shared" si="9"/>
        <v>25589.324786126803</v>
      </c>
      <c r="N35" s="115">
        <f t="shared" si="9"/>
        <v>25577.324786126803</v>
      </c>
      <c r="O35" s="115">
        <f t="shared" si="9"/>
        <v>25565.324786126803</v>
      </c>
      <c r="P35" s="115">
        <f t="shared" si="9"/>
        <v>0</v>
      </c>
      <c r="Q35" s="115">
        <f t="shared" si="9"/>
        <v>0</v>
      </c>
      <c r="R35" s="115">
        <f t="shared" si="9"/>
        <v>0</v>
      </c>
      <c r="S35" s="115">
        <f t="shared" si="9"/>
        <v>0</v>
      </c>
      <c r="T35" s="115">
        <f t="shared" si="9"/>
        <v>0</v>
      </c>
      <c r="U35" s="115">
        <f t="shared" si="9"/>
        <v>0</v>
      </c>
      <c r="V35" s="115">
        <f t="shared" si="9"/>
        <v>0</v>
      </c>
      <c r="W35" s="115">
        <f t="shared" si="9"/>
        <v>0</v>
      </c>
      <c r="X35" s="115">
        <f t="shared" si="9"/>
        <v>0</v>
      </c>
      <c r="Y35" s="115">
        <f t="shared" si="9"/>
        <v>0</v>
      </c>
      <c r="Z35" s="115">
        <f t="shared" si="9"/>
        <v>0</v>
      </c>
      <c r="AA35" s="115">
        <f t="shared" si="9"/>
        <v>0</v>
      </c>
      <c r="AB35" s="115">
        <f t="shared" si="9"/>
        <v>0</v>
      </c>
      <c r="AC35" s="115">
        <f t="shared" si="9"/>
        <v>0</v>
      </c>
      <c r="AD35" s="115">
        <f t="shared" si="9"/>
        <v>0</v>
      </c>
      <c r="AE35" s="115">
        <f t="shared" si="9"/>
        <v>0</v>
      </c>
      <c r="AF35" s="115">
        <f t="shared" si="9"/>
        <v>0</v>
      </c>
      <c r="AG35" s="115">
        <f t="shared" si="9"/>
        <v>0</v>
      </c>
      <c r="AH35" s="115">
        <f t="shared" si="9"/>
        <v>0</v>
      </c>
      <c r="AI35" s="115">
        <f t="shared" si="9"/>
        <v>0</v>
      </c>
      <c r="AJ35" s="115">
        <f t="shared" si="9"/>
        <v>0</v>
      </c>
      <c r="AK35" s="115">
        <f t="shared" si="9"/>
        <v>0</v>
      </c>
      <c r="AL35" s="115">
        <f t="shared" si="9"/>
        <v>0</v>
      </c>
      <c r="AM35" s="115">
        <f t="shared" si="9"/>
        <v>0</v>
      </c>
      <c r="AN35" s="115">
        <f t="shared" si="9"/>
        <v>0</v>
      </c>
      <c r="AO35" s="115">
        <f t="shared" si="9"/>
        <v>0</v>
      </c>
      <c r="AP35" s="115">
        <f t="shared" si="9"/>
        <v>0</v>
      </c>
    </row>
    <row r="36" spans="2:42" ht="16.5">
      <c r="B36" s="63" t="s">
        <v>239</v>
      </c>
      <c r="C36" s="115">
        <f>C15</f>
        <v>25709.324786126803</v>
      </c>
      <c r="D36" s="115">
        <f t="shared" ref="D36:AP36" si="10">D15</f>
        <v>25697.324786126803</v>
      </c>
      <c r="E36" s="115">
        <f t="shared" si="10"/>
        <v>25685.324786126803</v>
      </c>
      <c r="F36" s="115">
        <f t="shared" si="10"/>
        <v>25673.324786126803</v>
      </c>
      <c r="G36" s="115">
        <f t="shared" si="10"/>
        <v>25661.324786126803</v>
      </c>
      <c r="H36" s="115">
        <f t="shared" si="10"/>
        <v>25649.324786126803</v>
      </c>
      <c r="I36" s="115">
        <f t="shared" si="10"/>
        <v>25637.324786126803</v>
      </c>
      <c r="J36" s="115">
        <f t="shared" si="10"/>
        <v>25625.324786126803</v>
      </c>
      <c r="K36" s="115">
        <f t="shared" si="10"/>
        <v>25613.324786126803</v>
      </c>
      <c r="L36" s="115">
        <f t="shared" si="10"/>
        <v>25601.324786126803</v>
      </c>
      <c r="M36" s="115">
        <f t="shared" si="10"/>
        <v>25589.324786126803</v>
      </c>
      <c r="N36" s="115">
        <f t="shared" si="10"/>
        <v>25577.324786126803</v>
      </c>
      <c r="O36" s="115">
        <f t="shared" si="10"/>
        <v>25565.324786126803</v>
      </c>
      <c r="P36" s="115">
        <f t="shared" si="10"/>
        <v>0</v>
      </c>
      <c r="Q36" s="115">
        <f t="shared" si="10"/>
        <v>0</v>
      </c>
      <c r="R36" s="115">
        <f t="shared" si="10"/>
        <v>0</v>
      </c>
      <c r="S36" s="115">
        <f t="shared" si="10"/>
        <v>0</v>
      </c>
      <c r="T36" s="115">
        <f t="shared" si="10"/>
        <v>0</v>
      </c>
      <c r="U36" s="115">
        <f t="shared" si="10"/>
        <v>0</v>
      </c>
      <c r="V36" s="115">
        <f t="shared" si="10"/>
        <v>0</v>
      </c>
      <c r="W36" s="115">
        <f t="shared" si="10"/>
        <v>0</v>
      </c>
      <c r="X36" s="115">
        <f t="shared" si="10"/>
        <v>0</v>
      </c>
      <c r="Y36" s="115">
        <f t="shared" si="10"/>
        <v>0</v>
      </c>
      <c r="Z36" s="115">
        <f t="shared" si="10"/>
        <v>0</v>
      </c>
      <c r="AA36" s="115">
        <f t="shared" si="10"/>
        <v>0</v>
      </c>
      <c r="AB36" s="115">
        <f t="shared" si="10"/>
        <v>0</v>
      </c>
      <c r="AC36" s="115">
        <f t="shared" si="10"/>
        <v>0</v>
      </c>
      <c r="AD36" s="115">
        <f t="shared" si="10"/>
        <v>0</v>
      </c>
      <c r="AE36" s="115">
        <f t="shared" si="10"/>
        <v>0</v>
      </c>
      <c r="AF36" s="115">
        <f t="shared" si="10"/>
        <v>0</v>
      </c>
      <c r="AG36" s="115">
        <f t="shared" si="10"/>
        <v>0</v>
      </c>
      <c r="AH36" s="115">
        <f t="shared" si="10"/>
        <v>0</v>
      </c>
      <c r="AI36" s="115">
        <f t="shared" si="10"/>
        <v>0</v>
      </c>
      <c r="AJ36" s="115">
        <f t="shared" si="10"/>
        <v>0</v>
      </c>
      <c r="AK36" s="115">
        <f t="shared" si="10"/>
        <v>0</v>
      </c>
      <c r="AL36" s="115">
        <f t="shared" si="10"/>
        <v>0</v>
      </c>
      <c r="AM36" s="115">
        <f t="shared" si="10"/>
        <v>0</v>
      </c>
      <c r="AN36" s="115">
        <f t="shared" si="10"/>
        <v>0</v>
      </c>
      <c r="AO36" s="115">
        <f t="shared" si="10"/>
        <v>0</v>
      </c>
      <c r="AP36" s="115">
        <f t="shared" si="10"/>
        <v>0</v>
      </c>
    </row>
    <row r="37" spans="2:42" ht="16.5">
      <c r="B37" s="63" t="s">
        <v>240</v>
      </c>
      <c r="C37" s="115">
        <f>C15</f>
        <v>25709.324786126803</v>
      </c>
      <c r="D37" s="115">
        <f t="shared" ref="D37:AP37" si="11">D15</f>
        <v>25697.324786126803</v>
      </c>
      <c r="E37" s="115">
        <f t="shared" si="11"/>
        <v>25685.324786126803</v>
      </c>
      <c r="F37" s="115">
        <f t="shared" si="11"/>
        <v>25673.324786126803</v>
      </c>
      <c r="G37" s="115">
        <f t="shared" si="11"/>
        <v>25661.324786126803</v>
      </c>
      <c r="H37" s="115">
        <f t="shared" si="11"/>
        <v>25649.324786126803</v>
      </c>
      <c r="I37" s="115">
        <f t="shared" si="11"/>
        <v>25637.324786126803</v>
      </c>
      <c r="J37" s="115">
        <f t="shared" si="11"/>
        <v>25625.324786126803</v>
      </c>
      <c r="K37" s="115">
        <f t="shared" si="11"/>
        <v>25613.324786126803</v>
      </c>
      <c r="L37" s="115">
        <f t="shared" si="11"/>
        <v>25601.324786126803</v>
      </c>
      <c r="M37" s="115">
        <f t="shared" si="11"/>
        <v>25589.324786126803</v>
      </c>
      <c r="N37" s="115">
        <f t="shared" si="11"/>
        <v>25577.324786126803</v>
      </c>
      <c r="O37" s="115">
        <f t="shared" si="11"/>
        <v>25565.324786126803</v>
      </c>
      <c r="P37" s="115">
        <f t="shared" si="11"/>
        <v>0</v>
      </c>
      <c r="Q37" s="115">
        <f t="shared" si="11"/>
        <v>0</v>
      </c>
      <c r="R37" s="115">
        <f t="shared" si="11"/>
        <v>0</v>
      </c>
      <c r="S37" s="115">
        <f t="shared" si="11"/>
        <v>0</v>
      </c>
      <c r="T37" s="115">
        <f t="shared" si="11"/>
        <v>0</v>
      </c>
      <c r="U37" s="115">
        <f t="shared" si="11"/>
        <v>0</v>
      </c>
      <c r="V37" s="115">
        <f t="shared" si="11"/>
        <v>0</v>
      </c>
      <c r="W37" s="115">
        <f t="shared" si="11"/>
        <v>0</v>
      </c>
      <c r="X37" s="115">
        <f t="shared" si="11"/>
        <v>0</v>
      </c>
      <c r="Y37" s="115">
        <f t="shared" si="11"/>
        <v>0</v>
      </c>
      <c r="Z37" s="115">
        <f t="shared" si="11"/>
        <v>0</v>
      </c>
      <c r="AA37" s="115">
        <f t="shared" si="11"/>
        <v>0</v>
      </c>
      <c r="AB37" s="115">
        <f t="shared" si="11"/>
        <v>0</v>
      </c>
      <c r="AC37" s="115">
        <f t="shared" si="11"/>
        <v>0</v>
      </c>
      <c r="AD37" s="115">
        <f t="shared" si="11"/>
        <v>0</v>
      </c>
      <c r="AE37" s="115">
        <f t="shared" si="11"/>
        <v>0</v>
      </c>
      <c r="AF37" s="115">
        <f t="shared" si="11"/>
        <v>0</v>
      </c>
      <c r="AG37" s="115">
        <f t="shared" si="11"/>
        <v>0</v>
      </c>
      <c r="AH37" s="115">
        <f t="shared" si="11"/>
        <v>0</v>
      </c>
      <c r="AI37" s="115">
        <f t="shared" si="11"/>
        <v>0</v>
      </c>
      <c r="AJ37" s="115">
        <f t="shared" si="11"/>
        <v>0</v>
      </c>
      <c r="AK37" s="115">
        <f t="shared" si="11"/>
        <v>0</v>
      </c>
      <c r="AL37" s="115">
        <f t="shared" si="11"/>
        <v>0</v>
      </c>
      <c r="AM37" s="115">
        <f t="shared" si="11"/>
        <v>0</v>
      </c>
      <c r="AN37" s="115">
        <f t="shared" si="11"/>
        <v>0</v>
      </c>
      <c r="AO37" s="115">
        <f t="shared" si="11"/>
        <v>0</v>
      </c>
      <c r="AP37" s="115">
        <f t="shared" si="11"/>
        <v>0</v>
      </c>
    </row>
    <row r="38" spans="2:42" ht="16.5">
      <c r="B38" s="63" t="s">
        <v>241</v>
      </c>
      <c r="C38" s="115">
        <f>C15</f>
        <v>25709.324786126803</v>
      </c>
      <c r="D38" s="115">
        <f t="shared" ref="D38:AP38" si="12">D15</f>
        <v>25697.324786126803</v>
      </c>
      <c r="E38" s="115">
        <f t="shared" si="12"/>
        <v>25685.324786126803</v>
      </c>
      <c r="F38" s="115">
        <f t="shared" si="12"/>
        <v>25673.324786126803</v>
      </c>
      <c r="G38" s="115">
        <f t="shared" si="12"/>
        <v>25661.324786126803</v>
      </c>
      <c r="H38" s="115">
        <f t="shared" si="12"/>
        <v>25649.324786126803</v>
      </c>
      <c r="I38" s="115">
        <f t="shared" si="12"/>
        <v>25637.324786126803</v>
      </c>
      <c r="J38" s="115">
        <f t="shared" si="12"/>
        <v>25625.324786126803</v>
      </c>
      <c r="K38" s="115">
        <f t="shared" si="12"/>
        <v>25613.324786126803</v>
      </c>
      <c r="L38" s="115">
        <f t="shared" si="12"/>
        <v>25601.324786126803</v>
      </c>
      <c r="M38" s="115">
        <f t="shared" si="12"/>
        <v>25589.324786126803</v>
      </c>
      <c r="N38" s="115">
        <f t="shared" si="12"/>
        <v>25577.324786126803</v>
      </c>
      <c r="O38" s="115">
        <f t="shared" si="12"/>
        <v>25565.324786126803</v>
      </c>
      <c r="P38" s="115">
        <f t="shared" si="12"/>
        <v>0</v>
      </c>
      <c r="Q38" s="115">
        <f t="shared" si="12"/>
        <v>0</v>
      </c>
      <c r="R38" s="115">
        <f t="shared" si="12"/>
        <v>0</v>
      </c>
      <c r="S38" s="115">
        <f t="shared" si="12"/>
        <v>0</v>
      </c>
      <c r="T38" s="115">
        <f t="shared" si="12"/>
        <v>0</v>
      </c>
      <c r="U38" s="115">
        <f t="shared" si="12"/>
        <v>0</v>
      </c>
      <c r="V38" s="115">
        <f t="shared" si="12"/>
        <v>0</v>
      </c>
      <c r="W38" s="115">
        <f t="shared" si="12"/>
        <v>0</v>
      </c>
      <c r="X38" s="115">
        <f t="shared" si="12"/>
        <v>0</v>
      </c>
      <c r="Y38" s="115">
        <f t="shared" si="12"/>
        <v>0</v>
      </c>
      <c r="Z38" s="115">
        <f t="shared" si="12"/>
        <v>0</v>
      </c>
      <c r="AA38" s="115">
        <f t="shared" si="12"/>
        <v>0</v>
      </c>
      <c r="AB38" s="115">
        <f t="shared" si="12"/>
        <v>0</v>
      </c>
      <c r="AC38" s="115">
        <f t="shared" si="12"/>
        <v>0</v>
      </c>
      <c r="AD38" s="115">
        <f t="shared" si="12"/>
        <v>0</v>
      </c>
      <c r="AE38" s="115">
        <f t="shared" si="12"/>
        <v>0</v>
      </c>
      <c r="AF38" s="115">
        <f t="shared" si="12"/>
        <v>0</v>
      </c>
      <c r="AG38" s="115">
        <f t="shared" si="12"/>
        <v>0</v>
      </c>
      <c r="AH38" s="115">
        <f t="shared" si="12"/>
        <v>0</v>
      </c>
      <c r="AI38" s="115">
        <f t="shared" si="12"/>
        <v>0</v>
      </c>
      <c r="AJ38" s="115">
        <f t="shared" si="12"/>
        <v>0</v>
      </c>
      <c r="AK38" s="115">
        <f t="shared" si="12"/>
        <v>0</v>
      </c>
      <c r="AL38" s="115">
        <f t="shared" si="12"/>
        <v>0</v>
      </c>
      <c r="AM38" s="115">
        <f t="shared" si="12"/>
        <v>0</v>
      </c>
      <c r="AN38" s="115">
        <f t="shared" si="12"/>
        <v>0</v>
      </c>
      <c r="AO38" s="115">
        <f t="shared" si="12"/>
        <v>0</v>
      </c>
      <c r="AP38" s="115">
        <f t="shared" si="12"/>
        <v>0</v>
      </c>
    </row>
    <row r="39" spans="2:42" ht="16.5">
      <c r="B39" s="63" t="s">
        <v>242</v>
      </c>
      <c r="C39" s="115">
        <f>C15</f>
        <v>25709.324786126803</v>
      </c>
      <c r="D39" s="115">
        <f t="shared" ref="D39:AP39" si="13">D15</f>
        <v>25697.324786126803</v>
      </c>
      <c r="E39" s="115">
        <f t="shared" si="13"/>
        <v>25685.324786126803</v>
      </c>
      <c r="F39" s="115">
        <f t="shared" si="13"/>
        <v>25673.324786126803</v>
      </c>
      <c r="G39" s="115">
        <f t="shared" si="13"/>
        <v>25661.324786126803</v>
      </c>
      <c r="H39" s="115">
        <f t="shared" si="13"/>
        <v>25649.324786126803</v>
      </c>
      <c r="I39" s="115">
        <f t="shared" si="13"/>
        <v>25637.324786126803</v>
      </c>
      <c r="J39" s="115">
        <f t="shared" si="13"/>
        <v>25625.324786126803</v>
      </c>
      <c r="K39" s="115">
        <f t="shared" si="13"/>
        <v>25613.324786126803</v>
      </c>
      <c r="L39" s="115">
        <f t="shared" si="13"/>
        <v>25601.324786126803</v>
      </c>
      <c r="M39" s="115">
        <f t="shared" si="13"/>
        <v>25589.324786126803</v>
      </c>
      <c r="N39" s="115">
        <f t="shared" si="13"/>
        <v>25577.324786126803</v>
      </c>
      <c r="O39" s="115">
        <f t="shared" si="13"/>
        <v>25565.324786126803</v>
      </c>
      <c r="P39" s="115">
        <f t="shared" si="13"/>
        <v>0</v>
      </c>
      <c r="Q39" s="115">
        <f t="shared" si="13"/>
        <v>0</v>
      </c>
      <c r="R39" s="115">
        <f t="shared" si="13"/>
        <v>0</v>
      </c>
      <c r="S39" s="115">
        <f t="shared" si="13"/>
        <v>0</v>
      </c>
      <c r="T39" s="115">
        <f t="shared" si="13"/>
        <v>0</v>
      </c>
      <c r="U39" s="115">
        <f t="shared" si="13"/>
        <v>0</v>
      </c>
      <c r="V39" s="115">
        <f t="shared" si="13"/>
        <v>0</v>
      </c>
      <c r="W39" s="115">
        <f t="shared" si="13"/>
        <v>0</v>
      </c>
      <c r="X39" s="115">
        <f t="shared" si="13"/>
        <v>0</v>
      </c>
      <c r="Y39" s="115">
        <f t="shared" si="13"/>
        <v>0</v>
      </c>
      <c r="Z39" s="115">
        <f t="shared" si="13"/>
        <v>0</v>
      </c>
      <c r="AA39" s="115">
        <f t="shared" si="13"/>
        <v>0</v>
      </c>
      <c r="AB39" s="115">
        <f t="shared" si="13"/>
        <v>0</v>
      </c>
      <c r="AC39" s="115">
        <f t="shared" si="13"/>
        <v>0</v>
      </c>
      <c r="AD39" s="115">
        <f t="shared" si="13"/>
        <v>0</v>
      </c>
      <c r="AE39" s="115">
        <f t="shared" si="13"/>
        <v>0</v>
      </c>
      <c r="AF39" s="115">
        <f t="shared" si="13"/>
        <v>0</v>
      </c>
      <c r="AG39" s="115">
        <f t="shared" si="13"/>
        <v>0</v>
      </c>
      <c r="AH39" s="115">
        <f t="shared" si="13"/>
        <v>0</v>
      </c>
      <c r="AI39" s="115">
        <f t="shared" si="13"/>
        <v>0</v>
      </c>
      <c r="AJ39" s="115">
        <f t="shared" si="13"/>
        <v>0</v>
      </c>
      <c r="AK39" s="115">
        <f t="shared" si="13"/>
        <v>0</v>
      </c>
      <c r="AL39" s="115">
        <f t="shared" si="13"/>
        <v>0</v>
      </c>
      <c r="AM39" s="115">
        <f t="shared" si="13"/>
        <v>0</v>
      </c>
      <c r="AN39" s="115">
        <f t="shared" si="13"/>
        <v>0</v>
      </c>
      <c r="AO39" s="115">
        <f t="shared" si="13"/>
        <v>0</v>
      </c>
      <c r="AP39" s="115">
        <f t="shared" si="13"/>
        <v>0</v>
      </c>
    </row>
    <row r="40" spans="2:42" ht="16.5">
      <c r="B40" s="63" t="s">
        <v>243</v>
      </c>
      <c r="C40" s="115">
        <f>C15</f>
        <v>25709.324786126803</v>
      </c>
      <c r="D40" s="115">
        <f t="shared" ref="D40:AP40" si="14">D15</f>
        <v>25697.324786126803</v>
      </c>
      <c r="E40" s="115">
        <f t="shared" si="14"/>
        <v>25685.324786126803</v>
      </c>
      <c r="F40" s="115">
        <f t="shared" si="14"/>
        <v>25673.324786126803</v>
      </c>
      <c r="G40" s="115">
        <f t="shared" si="14"/>
        <v>25661.324786126803</v>
      </c>
      <c r="H40" s="115">
        <f t="shared" si="14"/>
        <v>25649.324786126803</v>
      </c>
      <c r="I40" s="115">
        <f t="shared" si="14"/>
        <v>25637.324786126803</v>
      </c>
      <c r="J40" s="115">
        <f t="shared" si="14"/>
        <v>25625.324786126803</v>
      </c>
      <c r="K40" s="115">
        <f t="shared" si="14"/>
        <v>25613.324786126803</v>
      </c>
      <c r="L40" s="115">
        <f t="shared" si="14"/>
        <v>25601.324786126803</v>
      </c>
      <c r="M40" s="115">
        <f t="shared" si="14"/>
        <v>25589.324786126803</v>
      </c>
      <c r="N40" s="115">
        <f t="shared" si="14"/>
        <v>25577.324786126803</v>
      </c>
      <c r="O40" s="115">
        <f t="shared" si="14"/>
        <v>25565.324786126803</v>
      </c>
      <c r="P40" s="115">
        <f t="shared" si="14"/>
        <v>0</v>
      </c>
      <c r="Q40" s="115">
        <f t="shared" si="14"/>
        <v>0</v>
      </c>
      <c r="R40" s="115">
        <f t="shared" si="14"/>
        <v>0</v>
      </c>
      <c r="S40" s="115">
        <f t="shared" si="14"/>
        <v>0</v>
      </c>
      <c r="T40" s="115">
        <f t="shared" si="14"/>
        <v>0</v>
      </c>
      <c r="U40" s="115">
        <f t="shared" si="14"/>
        <v>0</v>
      </c>
      <c r="V40" s="115">
        <f t="shared" si="14"/>
        <v>0</v>
      </c>
      <c r="W40" s="115">
        <f t="shared" si="14"/>
        <v>0</v>
      </c>
      <c r="X40" s="115">
        <f t="shared" si="14"/>
        <v>0</v>
      </c>
      <c r="Y40" s="115">
        <f t="shared" si="14"/>
        <v>0</v>
      </c>
      <c r="Z40" s="115">
        <f t="shared" si="14"/>
        <v>0</v>
      </c>
      <c r="AA40" s="115">
        <f t="shared" si="14"/>
        <v>0</v>
      </c>
      <c r="AB40" s="115">
        <f t="shared" si="14"/>
        <v>0</v>
      </c>
      <c r="AC40" s="115">
        <f t="shared" si="14"/>
        <v>0</v>
      </c>
      <c r="AD40" s="115">
        <f t="shared" si="14"/>
        <v>0</v>
      </c>
      <c r="AE40" s="115">
        <f t="shared" si="14"/>
        <v>0</v>
      </c>
      <c r="AF40" s="115">
        <f t="shared" si="14"/>
        <v>0</v>
      </c>
      <c r="AG40" s="115">
        <f t="shared" si="14"/>
        <v>0</v>
      </c>
      <c r="AH40" s="115">
        <f t="shared" si="14"/>
        <v>0</v>
      </c>
      <c r="AI40" s="115">
        <f t="shared" si="14"/>
        <v>0</v>
      </c>
      <c r="AJ40" s="115">
        <f t="shared" si="14"/>
        <v>0</v>
      </c>
      <c r="AK40" s="115">
        <f t="shared" si="14"/>
        <v>0</v>
      </c>
      <c r="AL40" s="115">
        <f t="shared" si="14"/>
        <v>0</v>
      </c>
      <c r="AM40" s="115">
        <f t="shared" si="14"/>
        <v>0</v>
      </c>
      <c r="AN40" s="115">
        <f t="shared" si="14"/>
        <v>0</v>
      </c>
      <c r="AO40" s="115">
        <f t="shared" si="14"/>
        <v>0</v>
      </c>
      <c r="AP40" s="115">
        <f t="shared" si="14"/>
        <v>0</v>
      </c>
    </row>
    <row r="41" spans="2:42" ht="16.5">
      <c r="B41" s="63" t="s">
        <v>244</v>
      </c>
      <c r="C41" s="115">
        <f>C15</f>
        <v>25709.324786126803</v>
      </c>
      <c r="D41" s="115">
        <f t="shared" ref="D41:AP41" si="15">D15</f>
        <v>25697.324786126803</v>
      </c>
      <c r="E41" s="115">
        <f t="shared" si="15"/>
        <v>25685.324786126803</v>
      </c>
      <c r="F41" s="115">
        <f t="shared" si="15"/>
        <v>25673.324786126803</v>
      </c>
      <c r="G41" s="115">
        <f t="shared" si="15"/>
        <v>25661.324786126803</v>
      </c>
      <c r="H41" s="115">
        <f t="shared" si="15"/>
        <v>25649.324786126803</v>
      </c>
      <c r="I41" s="115">
        <f t="shared" si="15"/>
        <v>25637.324786126803</v>
      </c>
      <c r="J41" s="115">
        <f t="shared" si="15"/>
        <v>25625.324786126803</v>
      </c>
      <c r="K41" s="115">
        <f t="shared" si="15"/>
        <v>25613.324786126803</v>
      </c>
      <c r="L41" s="115">
        <f t="shared" si="15"/>
        <v>25601.324786126803</v>
      </c>
      <c r="M41" s="115">
        <f t="shared" si="15"/>
        <v>25589.324786126803</v>
      </c>
      <c r="N41" s="115">
        <f t="shared" si="15"/>
        <v>25577.324786126803</v>
      </c>
      <c r="O41" s="115">
        <f t="shared" si="15"/>
        <v>25565.324786126803</v>
      </c>
      <c r="P41" s="115">
        <f t="shared" si="15"/>
        <v>0</v>
      </c>
      <c r="Q41" s="115">
        <f t="shared" si="15"/>
        <v>0</v>
      </c>
      <c r="R41" s="115">
        <f t="shared" si="15"/>
        <v>0</v>
      </c>
      <c r="S41" s="115">
        <f t="shared" si="15"/>
        <v>0</v>
      </c>
      <c r="T41" s="115">
        <f t="shared" si="15"/>
        <v>0</v>
      </c>
      <c r="U41" s="115">
        <f t="shared" si="15"/>
        <v>0</v>
      </c>
      <c r="V41" s="115">
        <f t="shared" si="15"/>
        <v>0</v>
      </c>
      <c r="W41" s="115">
        <f t="shared" si="15"/>
        <v>0</v>
      </c>
      <c r="X41" s="115">
        <f t="shared" si="15"/>
        <v>0</v>
      </c>
      <c r="Y41" s="115">
        <f t="shared" si="15"/>
        <v>0</v>
      </c>
      <c r="Z41" s="115">
        <f t="shared" si="15"/>
        <v>0</v>
      </c>
      <c r="AA41" s="115">
        <f t="shared" si="15"/>
        <v>0</v>
      </c>
      <c r="AB41" s="115">
        <f t="shared" si="15"/>
        <v>0</v>
      </c>
      <c r="AC41" s="115">
        <f t="shared" si="15"/>
        <v>0</v>
      </c>
      <c r="AD41" s="115">
        <f t="shared" si="15"/>
        <v>0</v>
      </c>
      <c r="AE41" s="115">
        <f t="shared" si="15"/>
        <v>0</v>
      </c>
      <c r="AF41" s="115">
        <f t="shared" si="15"/>
        <v>0</v>
      </c>
      <c r="AG41" s="115">
        <f t="shared" si="15"/>
        <v>0</v>
      </c>
      <c r="AH41" s="115">
        <f t="shared" si="15"/>
        <v>0</v>
      </c>
      <c r="AI41" s="115">
        <f t="shared" si="15"/>
        <v>0</v>
      </c>
      <c r="AJ41" s="115">
        <f t="shared" si="15"/>
        <v>0</v>
      </c>
      <c r="AK41" s="115">
        <f t="shared" si="15"/>
        <v>0</v>
      </c>
      <c r="AL41" s="115">
        <f t="shared" si="15"/>
        <v>0</v>
      </c>
      <c r="AM41" s="115">
        <f t="shared" si="15"/>
        <v>0</v>
      </c>
      <c r="AN41" s="115">
        <f t="shared" si="15"/>
        <v>0</v>
      </c>
      <c r="AO41" s="115">
        <f t="shared" si="15"/>
        <v>0</v>
      </c>
      <c r="AP41" s="115">
        <f t="shared" si="15"/>
        <v>0</v>
      </c>
    </row>
    <row r="42" spans="2:42" ht="16.5">
      <c r="B42" s="63" t="s">
        <v>245</v>
      </c>
      <c r="C42" s="115">
        <f>C17+C19</f>
        <v>4127.4137405065003</v>
      </c>
      <c r="D42" s="115">
        <f t="shared" ref="D42:AP42" si="16">D17+D19</f>
        <v>4197.4137405065003</v>
      </c>
      <c r="E42" s="115">
        <f t="shared" si="16"/>
        <v>4197.4137405065003</v>
      </c>
      <c r="F42" s="115">
        <f t="shared" si="16"/>
        <v>4197.4137405065003</v>
      </c>
      <c r="G42" s="115">
        <f t="shared" si="16"/>
        <v>4197.4137405065003</v>
      </c>
      <c r="H42" s="115">
        <f t="shared" si="16"/>
        <v>4197.4137405065003</v>
      </c>
      <c r="I42" s="115">
        <f t="shared" si="16"/>
        <v>4197.4137405065003</v>
      </c>
      <c r="J42" s="115">
        <f t="shared" si="16"/>
        <v>4197.4137405065003</v>
      </c>
      <c r="K42" s="115">
        <f t="shared" si="16"/>
        <v>4197.4137405065003</v>
      </c>
      <c r="L42" s="115">
        <f t="shared" si="16"/>
        <v>4197.4137405065003</v>
      </c>
      <c r="M42" s="115">
        <f t="shared" si="16"/>
        <v>4197.4137405065003</v>
      </c>
      <c r="N42" s="115">
        <f t="shared" si="16"/>
        <v>4197.4137405065003</v>
      </c>
      <c r="O42" s="115">
        <f t="shared" si="16"/>
        <v>4067.4137405065003</v>
      </c>
      <c r="P42" s="115">
        <f t="shared" si="16"/>
        <v>0</v>
      </c>
      <c r="Q42" s="115">
        <f t="shared" si="16"/>
        <v>0</v>
      </c>
      <c r="R42" s="115">
        <f t="shared" si="16"/>
        <v>0</v>
      </c>
      <c r="S42" s="115">
        <f t="shared" si="16"/>
        <v>0</v>
      </c>
      <c r="T42" s="115">
        <f t="shared" si="16"/>
        <v>0</v>
      </c>
      <c r="U42" s="115">
        <f t="shared" si="16"/>
        <v>0</v>
      </c>
      <c r="V42" s="115">
        <f t="shared" si="16"/>
        <v>0</v>
      </c>
      <c r="W42" s="115">
        <f t="shared" si="16"/>
        <v>0</v>
      </c>
      <c r="X42" s="115">
        <f t="shared" si="16"/>
        <v>0</v>
      </c>
      <c r="Y42" s="115">
        <f t="shared" si="16"/>
        <v>0</v>
      </c>
      <c r="Z42" s="115">
        <f t="shared" si="16"/>
        <v>0</v>
      </c>
      <c r="AA42" s="115">
        <f t="shared" si="16"/>
        <v>0</v>
      </c>
      <c r="AB42" s="115">
        <f t="shared" si="16"/>
        <v>0</v>
      </c>
      <c r="AC42" s="115">
        <f t="shared" si="16"/>
        <v>0</v>
      </c>
      <c r="AD42" s="115">
        <f t="shared" si="16"/>
        <v>0</v>
      </c>
      <c r="AE42" s="115">
        <f t="shared" si="16"/>
        <v>0</v>
      </c>
      <c r="AF42" s="115">
        <f t="shared" si="16"/>
        <v>0</v>
      </c>
      <c r="AG42" s="115">
        <f t="shared" si="16"/>
        <v>0</v>
      </c>
      <c r="AH42" s="115">
        <f t="shared" si="16"/>
        <v>0</v>
      </c>
      <c r="AI42" s="115">
        <f t="shared" si="16"/>
        <v>0</v>
      </c>
      <c r="AJ42" s="115">
        <f t="shared" si="16"/>
        <v>0</v>
      </c>
      <c r="AK42" s="115">
        <f t="shared" si="16"/>
        <v>0</v>
      </c>
      <c r="AL42" s="115">
        <f t="shared" si="16"/>
        <v>0</v>
      </c>
      <c r="AM42" s="115">
        <f t="shared" si="16"/>
        <v>0</v>
      </c>
      <c r="AN42" s="115">
        <f t="shared" si="16"/>
        <v>0</v>
      </c>
      <c r="AO42" s="115">
        <f t="shared" si="16"/>
        <v>0</v>
      </c>
      <c r="AP42" s="115">
        <f t="shared" si="16"/>
        <v>0</v>
      </c>
    </row>
    <row r="43" spans="2:42" ht="16.5">
      <c r="B43" s="63" t="s">
        <v>246</v>
      </c>
      <c r="C43" s="115">
        <f>C17+C18+C19+C21</f>
        <v>7794.2588925943001</v>
      </c>
      <c r="D43" s="115">
        <f t="shared" ref="D43:AP43" si="17">D17+D18+D19+D21</f>
        <v>7864.2588925943001</v>
      </c>
      <c r="E43" s="115">
        <f t="shared" si="17"/>
        <v>8014.2588925943001</v>
      </c>
      <c r="F43" s="115">
        <f t="shared" si="17"/>
        <v>8014.2588925943001</v>
      </c>
      <c r="G43" s="115">
        <f t="shared" si="17"/>
        <v>8214.2588925943001</v>
      </c>
      <c r="H43" s="115">
        <f t="shared" si="17"/>
        <v>8264.2588925943001</v>
      </c>
      <c r="I43" s="115">
        <f t="shared" si="17"/>
        <v>8214.2588925943001</v>
      </c>
      <c r="J43" s="115">
        <f t="shared" si="17"/>
        <v>8014.2588925943001</v>
      </c>
      <c r="K43" s="115">
        <f t="shared" si="17"/>
        <v>8114.2588925943001</v>
      </c>
      <c r="L43" s="115">
        <f t="shared" si="17"/>
        <v>8064.2588925943001</v>
      </c>
      <c r="M43" s="115">
        <f t="shared" si="17"/>
        <v>8114.2588925943001</v>
      </c>
      <c r="N43" s="115">
        <f t="shared" si="17"/>
        <v>8114.2588925943001</v>
      </c>
      <c r="O43" s="115">
        <f t="shared" si="17"/>
        <v>8084.2588925943001</v>
      </c>
      <c r="P43" s="115">
        <f t="shared" si="17"/>
        <v>0</v>
      </c>
      <c r="Q43" s="115">
        <f t="shared" si="17"/>
        <v>0</v>
      </c>
      <c r="R43" s="115">
        <f t="shared" si="17"/>
        <v>0</v>
      </c>
      <c r="S43" s="115">
        <f t="shared" si="17"/>
        <v>0</v>
      </c>
      <c r="T43" s="115">
        <f t="shared" si="17"/>
        <v>0</v>
      </c>
      <c r="U43" s="115">
        <f t="shared" si="17"/>
        <v>0</v>
      </c>
      <c r="V43" s="115">
        <f t="shared" si="17"/>
        <v>0</v>
      </c>
      <c r="W43" s="115">
        <f t="shared" si="17"/>
        <v>0</v>
      </c>
      <c r="X43" s="115">
        <f t="shared" si="17"/>
        <v>0</v>
      </c>
      <c r="Y43" s="115">
        <f t="shared" si="17"/>
        <v>0</v>
      </c>
      <c r="Z43" s="115">
        <f t="shared" si="17"/>
        <v>0</v>
      </c>
      <c r="AA43" s="115">
        <f t="shared" si="17"/>
        <v>0</v>
      </c>
      <c r="AB43" s="115">
        <f t="shared" si="17"/>
        <v>0</v>
      </c>
      <c r="AC43" s="115">
        <f t="shared" si="17"/>
        <v>0</v>
      </c>
      <c r="AD43" s="115">
        <f t="shared" si="17"/>
        <v>0</v>
      </c>
      <c r="AE43" s="115">
        <f t="shared" si="17"/>
        <v>0</v>
      </c>
      <c r="AF43" s="115">
        <f t="shared" si="17"/>
        <v>0</v>
      </c>
      <c r="AG43" s="115">
        <f t="shared" si="17"/>
        <v>0</v>
      </c>
      <c r="AH43" s="115">
        <f t="shared" si="17"/>
        <v>0</v>
      </c>
      <c r="AI43" s="115">
        <f t="shared" si="17"/>
        <v>0</v>
      </c>
      <c r="AJ43" s="115">
        <f t="shared" si="17"/>
        <v>0</v>
      </c>
      <c r="AK43" s="115">
        <f t="shared" si="17"/>
        <v>0</v>
      </c>
      <c r="AL43" s="115">
        <f t="shared" si="17"/>
        <v>0</v>
      </c>
      <c r="AM43" s="115">
        <f t="shared" si="17"/>
        <v>0</v>
      </c>
      <c r="AN43" s="115">
        <f t="shared" si="17"/>
        <v>0</v>
      </c>
      <c r="AO43" s="115">
        <f t="shared" si="17"/>
        <v>0</v>
      </c>
      <c r="AP43" s="115">
        <f t="shared" si="17"/>
        <v>0</v>
      </c>
    </row>
    <row r="44" spans="2:42" ht="16.5">
      <c r="B44" s="63" t="s">
        <v>247</v>
      </c>
      <c r="C44" s="115">
        <f>C22</f>
        <v>1007.7482329980553</v>
      </c>
      <c r="D44" s="115">
        <f t="shared" ref="D44:AP44" si="18">D22</f>
        <v>1007.7482329980553</v>
      </c>
      <c r="E44" s="115">
        <f t="shared" si="18"/>
        <v>1007.7482329980553</v>
      </c>
      <c r="F44" s="115">
        <f t="shared" si="18"/>
        <v>1007.7482329980553</v>
      </c>
      <c r="G44" s="115">
        <f t="shared" si="18"/>
        <v>894.7482329980553</v>
      </c>
      <c r="H44" s="115">
        <f t="shared" si="18"/>
        <v>894.7482329980553</v>
      </c>
      <c r="I44" s="115">
        <f t="shared" si="18"/>
        <v>1044.7482329980553</v>
      </c>
      <c r="J44" s="115">
        <f t="shared" si="18"/>
        <v>1194.7482329980553</v>
      </c>
      <c r="K44" s="115">
        <f t="shared" si="18"/>
        <v>1194.7482329980553</v>
      </c>
      <c r="L44" s="115">
        <f t="shared" si="18"/>
        <v>1194.7482329980553</v>
      </c>
      <c r="M44" s="115">
        <f t="shared" si="18"/>
        <v>1294.7482329980553</v>
      </c>
      <c r="N44" s="115">
        <f t="shared" si="18"/>
        <v>1394.7482329980553</v>
      </c>
      <c r="O44" s="115">
        <f t="shared" si="18"/>
        <v>1394.7482329980553</v>
      </c>
      <c r="P44" s="115">
        <f t="shared" si="18"/>
        <v>0</v>
      </c>
      <c r="Q44" s="115">
        <f t="shared" si="18"/>
        <v>0</v>
      </c>
      <c r="R44" s="115">
        <f t="shared" si="18"/>
        <v>0</v>
      </c>
      <c r="S44" s="115">
        <f t="shared" si="18"/>
        <v>0</v>
      </c>
      <c r="T44" s="115">
        <f t="shared" si="18"/>
        <v>0</v>
      </c>
      <c r="U44" s="115">
        <f t="shared" si="18"/>
        <v>0</v>
      </c>
      <c r="V44" s="115">
        <f t="shared" si="18"/>
        <v>0</v>
      </c>
      <c r="W44" s="115">
        <f t="shared" si="18"/>
        <v>0</v>
      </c>
      <c r="X44" s="115">
        <f t="shared" si="18"/>
        <v>0</v>
      </c>
      <c r="Y44" s="115">
        <f t="shared" si="18"/>
        <v>0</v>
      </c>
      <c r="Z44" s="115">
        <f t="shared" si="18"/>
        <v>0</v>
      </c>
      <c r="AA44" s="115">
        <f t="shared" si="18"/>
        <v>0</v>
      </c>
      <c r="AB44" s="115">
        <f t="shared" si="18"/>
        <v>0</v>
      </c>
      <c r="AC44" s="115">
        <f t="shared" si="18"/>
        <v>0</v>
      </c>
      <c r="AD44" s="115">
        <f t="shared" si="18"/>
        <v>0</v>
      </c>
      <c r="AE44" s="115">
        <f t="shared" si="18"/>
        <v>0</v>
      </c>
      <c r="AF44" s="115">
        <f t="shared" si="18"/>
        <v>0</v>
      </c>
      <c r="AG44" s="115">
        <f t="shared" si="18"/>
        <v>0</v>
      </c>
      <c r="AH44" s="115">
        <f t="shared" si="18"/>
        <v>0</v>
      </c>
      <c r="AI44" s="115">
        <f t="shared" si="18"/>
        <v>0</v>
      </c>
      <c r="AJ44" s="115">
        <f t="shared" si="18"/>
        <v>0</v>
      </c>
      <c r="AK44" s="115">
        <f t="shared" si="18"/>
        <v>0</v>
      </c>
      <c r="AL44" s="115">
        <f t="shared" si="18"/>
        <v>0</v>
      </c>
      <c r="AM44" s="115">
        <f t="shared" si="18"/>
        <v>0</v>
      </c>
      <c r="AN44" s="115">
        <f t="shared" si="18"/>
        <v>0</v>
      </c>
      <c r="AO44" s="115">
        <f t="shared" si="18"/>
        <v>0</v>
      </c>
      <c r="AP44" s="115">
        <f t="shared" si="18"/>
        <v>0</v>
      </c>
    </row>
    <row r="45" spans="2:42" ht="16.5">
      <c r="B45" s="63" t="s">
        <v>248</v>
      </c>
      <c r="C45" s="115">
        <f>C20+C23</f>
        <v>3857.7747177903002</v>
      </c>
      <c r="D45" s="115">
        <f t="shared" ref="D45:AP45" si="19">D20+D23</f>
        <v>4487.7747177903002</v>
      </c>
      <c r="E45" s="115">
        <f t="shared" si="19"/>
        <v>4487.7747177903002</v>
      </c>
      <c r="F45" s="115">
        <f t="shared" si="19"/>
        <v>4537.7747177903002</v>
      </c>
      <c r="G45" s="115">
        <f t="shared" si="19"/>
        <v>4287.7747177903002</v>
      </c>
      <c r="H45" s="115">
        <f t="shared" si="19"/>
        <v>4337.7747177903002</v>
      </c>
      <c r="I45" s="115">
        <f t="shared" si="19"/>
        <v>4337.7747177903002</v>
      </c>
      <c r="J45" s="115">
        <f t="shared" si="19"/>
        <v>4087.7747177903002</v>
      </c>
      <c r="K45" s="115">
        <f t="shared" si="19"/>
        <v>4137.7747177903002</v>
      </c>
      <c r="L45" s="115">
        <f t="shared" si="19"/>
        <v>4137.7747177903002</v>
      </c>
      <c r="M45" s="115">
        <f t="shared" si="19"/>
        <v>4137.7747177903002</v>
      </c>
      <c r="N45" s="115">
        <f t="shared" si="19"/>
        <v>4137.7747177903002</v>
      </c>
      <c r="O45" s="115">
        <f t="shared" si="19"/>
        <v>4137.7747177903002</v>
      </c>
      <c r="P45" s="115">
        <f t="shared" si="19"/>
        <v>0</v>
      </c>
      <c r="Q45" s="115">
        <f t="shared" si="19"/>
        <v>0</v>
      </c>
      <c r="R45" s="115">
        <f t="shared" si="19"/>
        <v>0</v>
      </c>
      <c r="S45" s="115">
        <f t="shared" si="19"/>
        <v>0</v>
      </c>
      <c r="T45" s="115">
        <f t="shared" si="19"/>
        <v>0</v>
      </c>
      <c r="U45" s="115">
        <f t="shared" si="19"/>
        <v>0</v>
      </c>
      <c r="V45" s="115">
        <f t="shared" si="19"/>
        <v>0</v>
      </c>
      <c r="W45" s="115">
        <f t="shared" si="19"/>
        <v>0</v>
      </c>
      <c r="X45" s="115">
        <f t="shared" si="19"/>
        <v>0</v>
      </c>
      <c r="Y45" s="115">
        <f t="shared" si="19"/>
        <v>0</v>
      </c>
      <c r="Z45" s="115">
        <f t="shared" si="19"/>
        <v>0</v>
      </c>
      <c r="AA45" s="115">
        <f t="shared" si="19"/>
        <v>0</v>
      </c>
      <c r="AB45" s="115">
        <f t="shared" si="19"/>
        <v>0</v>
      </c>
      <c r="AC45" s="115">
        <f t="shared" si="19"/>
        <v>0</v>
      </c>
      <c r="AD45" s="115">
        <f t="shared" si="19"/>
        <v>0</v>
      </c>
      <c r="AE45" s="115">
        <f t="shared" si="19"/>
        <v>0</v>
      </c>
      <c r="AF45" s="115">
        <f t="shared" si="19"/>
        <v>0</v>
      </c>
      <c r="AG45" s="115">
        <f t="shared" si="19"/>
        <v>0</v>
      </c>
      <c r="AH45" s="115">
        <f t="shared" si="19"/>
        <v>0</v>
      </c>
      <c r="AI45" s="115">
        <f t="shared" si="19"/>
        <v>0</v>
      </c>
      <c r="AJ45" s="115">
        <f t="shared" si="19"/>
        <v>0</v>
      </c>
      <c r="AK45" s="115">
        <f t="shared" si="19"/>
        <v>0</v>
      </c>
      <c r="AL45" s="115">
        <f t="shared" si="19"/>
        <v>0</v>
      </c>
      <c r="AM45" s="115">
        <f t="shared" si="19"/>
        <v>0</v>
      </c>
      <c r="AN45" s="115">
        <f t="shared" si="19"/>
        <v>0</v>
      </c>
      <c r="AO45" s="115">
        <f t="shared" si="19"/>
        <v>0</v>
      </c>
      <c r="AP45" s="115">
        <f t="shared" si="19"/>
        <v>0</v>
      </c>
    </row>
    <row r="46" spans="2:42" ht="16.5">
      <c r="B46" s="63" t="s">
        <v>249</v>
      </c>
      <c r="C46" s="115">
        <f>C20</f>
        <v>642.38184351219979</v>
      </c>
      <c r="D46" s="115">
        <f t="shared" ref="D46:AP46" si="20">D20</f>
        <v>1182.3818435121998</v>
      </c>
      <c r="E46" s="115">
        <f t="shared" si="20"/>
        <v>1182.3818435121998</v>
      </c>
      <c r="F46" s="115">
        <f t="shared" si="20"/>
        <v>1182.3818435121998</v>
      </c>
      <c r="G46" s="115">
        <f t="shared" si="20"/>
        <v>1182.3818435121998</v>
      </c>
      <c r="H46" s="115">
        <f t="shared" si="20"/>
        <v>1182.3818435121998</v>
      </c>
      <c r="I46" s="115">
        <f t="shared" si="20"/>
        <v>1182.3818435121998</v>
      </c>
      <c r="J46" s="115">
        <f t="shared" si="20"/>
        <v>1182.3818435121998</v>
      </c>
      <c r="K46" s="115">
        <f t="shared" si="20"/>
        <v>1182.3818435121998</v>
      </c>
      <c r="L46" s="115">
        <f t="shared" si="20"/>
        <v>1182.3818435121998</v>
      </c>
      <c r="M46" s="115">
        <f t="shared" si="20"/>
        <v>1182.3818435121998</v>
      </c>
      <c r="N46" s="115">
        <f t="shared" si="20"/>
        <v>1182.3818435121998</v>
      </c>
      <c r="O46" s="115">
        <f t="shared" si="20"/>
        <v>1182.3818435121998</v>
      </c>
      <c r="P46" s="115">
        <f t="shared" si="20"/>
        <v>0</v>
      </c>
      <c r="Q46" s="115">
        <f t="shared" si="20"/>
        <v>0</v>
      </c>
      <c r="R46" s="115">
        <f t="shared" si="20"/>
        <v>0</v>
      </c>
      <c r="S46" s="115">
        <f t="shared" si="20"/>
        <v>0</v>
      </c>
      <c r="T46" s="115">
        <f t="shared" si="20"/>
        <v>0</v>
      </c>
      <c r="U46" s="115">
        <f t="shared" si="20"/>
        <v>0</v>
      </c>
      <c r="V46" s="115">
        <f t="shared" si="20"/>
        <v>0</v>
      </c>
      <c r="W46" s="115">
        <f t="shared" si="20"/>
        <v>0</v>
      </c>
      <c r="X46" s="115">
        <f t="shared" si="20"/>
        <v>0</v>
      </c>
      <c r="Y46" s="115">
        <f t="shared" si="20"/>
        <v>0</v>
      </c>
      <c r="Z46" s="115">
        <f t="shared" si="20"/>
        <v>0</v>
      </c>
      <c r="AA46" s="115">
        <f t="shared" si="20"/>
        <v>0</v>
      </c>
      <c r="AB46" s="115">
        <f t="shared" si="20"/>
        <v>0</v>
      </c>
      <c r="AC46" s="115">
        <f t="shared" si="20"/>
        <v>0</v>
      </c>
      <c r="AD46" s="115">
        <f t="shared" si="20"/>
        <v>0</v>
      </c>
      <c r="AE46" s="115">
        <f t="shared" si="20"/>
        <v>0</v>
      </c>
      <c r="AF46" s="115">
        <f t="shared" si="20"/>
        <v>0</v>
      </c>
      <c r="AG46" s="115">
        <f t="shared" si="20"/>
        <v>0</v>
      </c>
      <c r="AH46" s="115">
        <f t="shared" si="20"/>
        <v>0</v>
      </c>
      <c r="AI46" s="115">
        <f t="shared" si="20"/>
        <v>0</v>
      </c>
      <c r="AJ46" s="115">
        <f t="shared" si="20"/>
        <v>0</v>
      </c>
      <c r="AK46" s="115">
        <f t="shared" si="20"/>
        <v>0</v>
      </c>
      <c r="AL46" s="115">
        <f t="shared" si="20"/>
        <v>0</v>
      </c>
      <c r="AM46" s="115">
        <f t="shared" si="20"/>
        <v>0</v>
      </c>
      <c r="AN46" s="115">
        <f t="shared" si="20"/>
        <v>0</v>
      </c>
      <c r="AO46" s="115">
        <f t="shared" si="20"/>
        <v>0</v>
      </c>
      <c r="AP46" s="115">
        <f t="shared" si="20"/>
        <v>0</v>
      </c>
    </row>
    <row r="47" spans="2:42" ht="16.5">
      <c r="B47" s="63" t="s">
        <v>250</v>
      </c>
      <c r="C47" s="115">
        <f>C20</f>
        <v>642.38184351219979</v>
      </c>
      <c r="D47" s="115">
        <f t="shared" ref="D47:AP47" si="21">D20</f>
        <v>1182.3818435121998</v>
      </c>
      <c r="E47" s="115">
        <f t="shared" si="21"/>
        <v>1182.3818435121998</v>
      </c>
      <c r="F47" s="115">
        <f t="shared" si="21"/>
        <v>1182.3818435121998</v>
      </c>
      <c r="G47" s="115">
        <f t="shared" si="21"/>
        <v>1182.3818435121998</v>
      </c>
      <c r="H47" s="115">
        <f t="shared" si="21"/>
        <v>1182.3818435121998</v>
      </c>
      <c r="I47" s="115">
        <f t="shared" si="21"/>
        <v>1182.3818435121998</v>
      </c>
      <c r="J47" s="115">
        <f t="shared" si="21"/>
        <v>1182.3818435121998</v>
      </c>
      <c r="K47" s="115">
        <f t="shared" si="21"/>
        <v>1182.3818435121998</v>
      </c>
      <c r="L47" s="115">
        <f t="shared" si="21"/>
        <v>1182.3818435121998</v>
      </c>
      <c r="M47" s="115">
        <f t="shared" si="21"/>
        <v>1182.3818435121998</v>
      </c>
      <c r="N47" s="115">
        <f t="shared" si="21"/>
        <v>1182.3818435121998</v>
      </c>
      <c r="O47" s="115">
        <f t="shared" si="21"/>
        <v>1182.3818435121998</v>
      </c>
      <c r="P47" s="115">
        <f t="shared" si="21"/>
        <v>0</v>
      </c>
      <c r="Q47" s="115">
        <f t="shared" si="21"/>
        <v>0</v>
      </c>
      <c r="R47" s="115">
        <f t="shared" si="21"/>
        <v>0</v>
      </c>
      <c r="S47" s="115">
        <f t="shared" si="21"/>
        <v>0</v>
      </c>
      <c r="T47" s="115">
        <f t="shared" si="21"/>
        <v>0</v>
      </c>
      <c r="U47" s="115">
        <f t="shared" si="21"/>
        <v>0</v>
      </c>
      <c r="V47" s="115">
        <f t="shared" si="21"/>
        <v>0</v>
      </c>
      <c r="W47" s="115">
        <f t="shared" si="21"/>
        <v>0</v>
      </c>
      <c r="X47" s="115">
        <f t="shared" si="21"/>
        <v>0</v>
      </c>
      <c r="Y47" s="115">
        <f t="shared" si="21"/>
        <v>0</v>
      </c>
      <c r="Z47" s="115">
        <f t="shared" si="21"/>
        <v>0</v>
      </c>
      <c r="AA47" s="115">
        <f t="shared" si="21"/>
        <v>0</v>
      </c>
      <c r="AB47" s="115">
        <f t="shared" si="21"/>
        <v>0</v>
      </c>
      <c r="AC47" s="115">
        <f t="shared" si="21"/>
        <v>0</v>
      </c>
      <c r="AD47" s="115">
        <f t="shared" si="21"/>
        <v>0</v>
      </c>
      <c r="AE47" s="115">
        <f t="shared" si="21"/>
        <v>0</v>
      </c>
      <c r="AF47" s="115">
        <f t="shared" si="21"/>
        <v>0</v>
      </c>
      <c r="AG47" s="115">
        <f t="shared" si="21"/>
        <v>0</v>
      </c>
      <c r="AH47" s="115">
        <f t="shared" si="21"/>
        <v>0</v>
      </c>
      <c r="AI47" s="115">
        <f t="shared" si="21"/>
        <v>0</v>
      </c>
      <c r="AJ47" s="115">
        <f t="shared" si="21"/>
        <v>0</v>
      </c>
      <c r="AK47" s="115">
        <f t="shared" si="21"/>
        <v>0</v>
      </c>
      <c r="AL47" s="115">
        <f t="shared" si="21"/>
        <v>0</v>
      </c>
      <c r="AM47" s="115">
        <f t="shared" si="21"/>
        <v>0</v>
      </c>
      <c r="AN47" s="115">
        <f t="shared" si="21"/>
        <v>0</v>
      </c>
      <c r="AO47" s="115">
        <f t="shared" si="21"/>
        <v>0</v>
      </c>
      <c r="AP47" s="115">
        <f t="shared" si="21"/>
        <v>0</v>
      </c>
    </row>
    <row r="48" spans="2:42" ht="16.5">
      <c r="B48" s="63" t="s">
        <v>251</v>
      </c>
      <c r="C48" s="115">
        <f>C20</f>
        <v>642.38184351219979</v>
      </c>
      <c r="D48" s="115">
        <f t="shared" ref="D48:AP48" si="22">D20</f>
        <v>1182.3818435121998</v>
      </c>
      <c r="E48" s="115">
        <f t="shared" si="22"/>
        <v>1182.3818435121998</v>
      </c>
      <c r="F48" s="115">
        <f t="shared" si="22"/>
        <v>1182.3818435121998</v>
      </c>
      <c r="G48" s="115">
        <f t="shared" si="22"/>
        <v>1182.3818435121998</v>
      </c>
      <c r="H48" s="115">
        <f t="shared" si="22"/>
        <v>1182.3818435121998</v>
      </c>
      <c r="I48" s="115">
        <f t="shared" si="22"/>
        <v>1182.3818435121998</v>
      </c>
      <c r="J48" s="115">
        <f t="shared" si="22"/>
        <v>1182.3818435121998</v>
      </c>
      <c r="K48" s="115">
        <f t="shared" si="22"/>
        <v>1182.3818435121998</v>
      </c>
      <c r="L48" s="115">
        <f t="shared" si="22"/>
        <v>1182.3818435121998</v>
      </c>
      <c r="M48" s="115">
        <f t="shared" si="22"/>
        <v>1182.3818435121998</v>
      </c>
      <c r="N48" s="115">
        <f t="shared" si="22"/>
        <v>1182.3818435121998</v>
      </c>
      <c r="O48" s="115">
        <f t="shared" si="22"/>
        <v>1182.3818435121998</v>
      </c>
      <c r="P48" s="115">
        <f t="shared" si="22"/>
        <v>0</v>
      </c>
      <c r="Q48" s="115">
        <f t="shared" si="22"/>
        <v>0</v>
      </c>
      <c r="R48" s="115">
        <f t="shared" si="22"/>
        <v>0</v>
      </c>
      <c r="S48" s="115">
        <f t="shared" si="22"/>
        <v>0</v>
      </c>
      <c r="T48" s="115">
        <f t="shared" si="22"/>
        <v>0</v>
      </c>
      <c r="U48" s="115">
        <f t="shared" si="22"/>
        <v>0</v>
      </c>
      <c r="V48" s="115">
        <f t="shared" si="22"/>
        <v>0</v>
      </c>
      <c r="W48" s="115">
        <f t="shared" si="22"/>
        <v>0</v>
      </c>
      <c r="X48" s="115">
        <f t="shared" si="22"/>
        <v>0</v>
      </c>
      <c r="Y48" s="115">
        <f t="shared" si="22"/>
        <v>0</v>
      </c>
      <c r="Z48" s="115">
        <f t="shared" si="22"/>
        <v>0</v>
      </c>
      <c r="AA48" s="115">
        <f t="shared" si="22"/>
        <v>0</v>
      </c>
      <c r="AB48" s="115">
        <f t="shared" si="22"/>
        <v>0</v>
      </c>
      <c r="AC48" s="115">
        <f t="shared" si="22"/>
        <v>0</v>
      </c>
      <c r="AD48" s="115">
        <f t="shared" si="22"/>
        <v>0</v>
      </c>
      <c r="AE48" s="115">
        <f t="shared" si="22"/>
        <v>0</v>
      </c>
      <c r="AF48" s="115">
        <f t="shared" si="22"/>
        <v>0</v>
      </c>
      <c r="AG48" s="115">
        <f t="shared" si="22"/>
        <v>0</v>
      </c>
      <c r="AH48" s="115">
        <f t="shared" si="22"/>
        <v>0</v>
      </c>
      <c r="AI48" s="115">
        <f t="shared" si="22"/>
        <v>0</v>
      </c>
      <c r="AJ48" s="115">
        <f t="shared" si="22"/>
        <v>0</v>
      </c>
      <c r="AK48" s="115">
        <f t="shared" si="22"/>
        <v>0</v>
      </c>
      <c r="AL48" s="115">
        <f t="shared" si="22"/>
        <v>0</v>
      </c>
      <c r="AM48" s="115">
        <f t="shared" si="22"/>
        <v>0</v>
      </c>
      <c r="AN48" s="115">
        <f t="shared" si="22"/>
        <v>0</v>
      </c>
      <c r="AO48" s="115">
        <f t="shared" si="22"/>
        <v>0</v>
      </c>
      <c r="AP48" s="115">
        <f t="shared" si="22"/>
        <v>0</v>
      </c>
    </row>
    <row r="49" spans="2:42" ht="16.5">
      <c r="B49" s="63" t="s">
        <v>252</v>
      </c>
      <c r="C49" s="115">
        <f>C20</f>
        <v>642.38184351219979</v>
      </c>
      <c r="D49" s="115">
        <f t="shared" ref="D49:AP49" si="23">D20</f>
        <v>1182.3818435121998</v>
      </c>
      <c r="E49" s="115">
        <f t="shared" si="23"/>
        <v>1182.3818435121998</v>
      </c>
      <c r="F49" s="115">
        <f t="shared" si="23"/>
        <v>1182.3818435121998</v>
      </c>
      <c r="G49" s="115">
        <f t="shared" si="23"/>
        <v>1182.3818435121998</v>
      </c>
      <c r="H49" s="115">
        <f t="shared" si="23"/>
        <v>1182.3818435121998</v>
      </c>
      <c r="I49" s="115">
        <f t="shared" si="23"/>
        <v>1182.3818435121998</v>
      </c>
      <c r="J49" s="115">
        <f t="shared" si="23"/>
        <v>1182.3818435121998</v>
      </c>
      <c r="K49" s="115">
        <f t="shared" si="23"/>
        <v>1182.3818435121998</v>
      </c>
      <c r="L49" s="115">
        <f t="shared" si="23"/>
        <v>1182.3818435121998</v>
      </c>
      <c r="M49" s="115">
        <f t="shared" si="23"/>
        <v>1182.3818435121998</v>
      </c>
      <c r="N49" s="115">
        <f t="shared" si="23"/>
        <v>1182.3818435121998</v>
      </c>
      <c r="O49" s="115">
        <f t="shared" si="23"/>
        <v>1182.3818435121998</v>
      </c>
      <c r="P49" s="115">
        <f t="shared" si="23"/>
        <v>0</v>
      </c>
      <c r="Q49" s="115">
        <f t="shared" si="23"/>
        <v>0</v>
      </c>
      <c r="R49" s="115">
        <f t="shared" si="23"/>
        <v>0</v>
      </c>
      <c r="S49" s="115">
        <f t="shared" si="23"/>
        <v>0</v>
      </c>
      <c r="T49" s="115">
        <f t="shared" si="23"/>
        <v>0</v>
      </c>
      <c r="U49" s="115">
        <f t="shared" si="23"/>
        <v>0</v>
      </c>
      <c r="V49" s="115">
        <f t="shared" si="23"/>
        <v>0</v>
      </c>
      <c r="W49" s="115">
        <f t="shared" si="23"/>
        <v>0</v>
      </c>
      <c r="X49" s="115">
        <f t="shared" si="23"/>
        <v>0</v>
      </c>
      <c r="Y49" s="115">
        <f t="shared" si="23"/>
        <v>0</v>
      </c>
      <c r="Z49" s="115">
        <f t="shared" si="23"/>
        <v>0</v>
      </c>
      <c r="AA49" s="115">
        <f t="shared" si="23"/>
        <v>0</v>
      </c>
      <c r="AB49" s="115">
        <f t="shared" si="23"/>
        <v>0</v>
      </c>
      <c r="AC49" s="115">
        <f t="shared" si="23"/>
        <v>0</v>
      </c>
      <c r="AD49" s="115">
        <f t="shared" si="23"/>
        <v>0</v>
      </c>
      <c r="AE49" s="115">
        <f t="shared" si="23"/>
        <v>0</v>
      </c>
      <c r="AF49" s="115">
        <f t="shared" si="23"/>
        <v>0</v>
      </c>
      <c r="AG49" s="115">
        <f t="shared" si="23"/>
        <v>0</v>
      </c>
      <c r="AH49" s="115">
        <f t="shared" si="23"/>
        <v>0</v>
      </c>
      <c r="AI49" s="115">
        <f t="shared" si="23"/>
        <v>0</v>
      </c>
      <c r="AJ49" s="115">
        <f t="shared" si="23"/>
        <v>0</v>
      </c>
      <c r="AK49" s="115">
        <f t="shared" si="23"/>
        <v>0</v>
      </c>
      <c r="AL49" s="115">
        <f t="shared" si="23"/>
        <v>0</v>
      </c>
      <c r="AM49" s="115">
        <f t="shared" si="23"/>
        <v>0</v>
      </c>
      <c r="AN49" s="115">
        <f t="shared" si="23"/>
        <v>0</v>
      </c>
      <c r="AO49" s="115">
        <f t="shared" si="23"/>
        <v>0</v>
      </c>
      <c r="AP49" s="115">
        <f t="shared" si="23"/>
        <v>0</v>
      </c>
    </row>
    <row r="50" spans="2:42" ht="16.5">
      <c r="B50" s="63" t="s">
        <v>253</v>
      </c>
      <c r="C50" s="115">
        <f>C20</f>
        <v>642.38184351219979</v>
      </c>
      <c r="D50" s="115">
        <f t="shared" ref="D50:AP50" si="24">D20</f>
        <v>1182.3818435121998</v>
      </c>
      <c r="E50" s="115">
        <f t="shared" si="24"/>
        <v>1182.3818435121998</v>
      </c>
      <c r="F50" s="115">
        <f t="shared" si="24"/>
        <v>1182.3818435121998</v>
      </c>
      <c r="G50" s="115">
        <f t="shared" si="24"/>
        <v>1182.3818435121998</v>
      </c>
      <c r="H50" s="115">
        <f t="shared" si="24"/>
        <v>1182.3818435121998</v>
      </c>
      <c r="I50" s="115">
        <f t="shared" si="24"/>
        <v>1182.3818435121998</v>
      </c>
      <c r="J50" s="115">
        <f t="shared" si="24"/>
        <v>1182.3818435121998</v>
      </c>
      <c r="K50" s="115">
        <f t="shared" si="24"/>
        <v>1182.3818435121998</v>
      </c>
      <c r="L50" s="115">
        <f t="shared" si="24"/>
        <v>1182.3818435121998</v>
      </c>
      <c r="M50" s="115">
        <f t="shared" si="24"/>
        <v>1182.3818435121998</v>
      </c>
      <c r="N50" s="115">
        <f t="shared" si="24"/>
        <v>1182.3818435121998</v>
      </c>
      <c r="O50" s="115">
        <f t="shared" si="24"/>
        <v>1182.3818435121998</v>
      </c>
      <c r="P50" s="115">
        <f t="shared" si="24"/>
        <v>0</v>
      </c>
      <c r="Q50" s="115">
        <f t="shared" si="24"/>
        <v>0</v>
      </c>
      <c r="R50" s="115">
        <f t="shared" si="24"/>
        <v>0</v>
      </c>
      <c r="S50" s="115">
        <f t="shared" si="24"/>
        <v>0</v>
      </c>
      <c r="T50" s="115">
        <f t="shared" si="24"/>
        <v>0</v>
      </c>
      <c r="U50" s="115">
        <f t="shared" si="24"/>
        <v>0</v>
      </c>
      <c r="V50" s="115">
        <f t="shared" si="24"/>
        <v>0</v>
      </c>
      <c r="W50" s="115">
        <f t="shared" si="24"/>
        <v>0</v>
      </c>
      <c r="X50" s="115">
        <f t="shared" si="24"/>
        <v>0</v>
      </c>
      <c r="Y50" s="115">
        <f t="shared" si="24"/>
        <v>0</v>
      </c>
      <c r="Z50" s="115">
        <f t="shared" si="24"/>
        <v>0</v>
      </c>
      <c r="AA50" s="115">
        <f t="shared" si="24"/>
        <v>0</v>
      </c>
      <c r="AB50" s="115">
        <f t="shared" si="24"/>
        <v>0</v>
      </c>
      <c r="AC50" s="115">
        <f t="shared" si="24"/>
        <v>0</v>
      </c>
      <c r="AD50" s="115">
        <f t="shared" si="24"/>
        <v>0</v>
      </c>
      <c r="AE50" s="115">
        <f t="shared" si="24"/>
        <v>0</v>
      </c>
      <c r="AF50" s="115">
        <f t="shared" si="24"/>
        <v>0</v>
      </c>
      <c r="AG50" s="115">
        <f t="shared" si="24"/>
        <v>0</v>
      </c>
      <c r="AH50" s="115">
        <f t="shared" si="24"/>
        <v>0</v>
      </c>
      <c r="AI50" s="115">
        <f t="shared" si="24"/>
        <v>0</v>
      </c>
      <c r="AJ50" s="115">
        <f t="shared" si="24"/>
        <v>0</v>
      </c>
      <c r="AK50" s="115">
        <f t="shared" si="24"/>
        <v>0</v>
      </c>
      <c r="AL50" s="115">
        <f t="shared" si="24"/>
        <v>0</v>
      </c>
      <c r="AM50" s="115">
        <f t="shared" si="24"/>
        <v>0</v>
      </c>
      <c r="AN50" s="115">
        <f t="shared" si="24"/>
        <v>0</v>
      </c>
      <c r="AO50" s="115">
        <f t="shared" si="24"/>
        <v>0</v>
      </c>
      <c r="AP50" s="115">
        <f t="shared" si="24"/>
        <v>0</v>
      </c>
    </row>
    <row r="51" spans="2:42" ht="16.5">
      <c r="B51" s="63" t="s">
        <v>254</v>
      </c>
      <c r="C51" s="115">
        <f>C20</f>
        <v>642.38184351219979</v>
      </c>
      <c r="D51" s="115">
        <f t="shared" ref="D51:AP51" si="25">D20</f>
        <v>1182.3818435121998</v>
      </c>
      <c r="E51" s="115">
        <f t="shared" si="25"/>
        <v>1182.3818435121998</v>
      </c>
      <c r="F51" s="115">
        <f t="shared" si="25"/>
        <v>1182.3818435121998</v>
      </c>
      <c r="G51" s="115">
        <f t="shared" si="25"/>
        <v>1182.3818435121998</v>
      </c>
      <c r="H51" s="115">
        <f t="shared" si="25"/>
        <v>1182.3818435121998</v>
      </c>
      <c r="I51" s="115">
        <f t="shared" si="25"/>
        <v>1182.3818435121998</v>
      </c>
      <c r="J51" s="115">
        <f t="shared" si="25"/>
        <v>1182.3818435121998</v>
      </c>
      <c r="K51" s="115">
        <f t="shared" si="25"/>
        <v>1182.3818435121998</v>
      </c>
      <c r="L51" s="115">
        <f t="shared" si="25"/>
        <v>1182.3818435121998</v>
      </c>
      <c r="M51" s="115">
        <f t="shared" si="25"/>
        <v>1182.3818435121998</v>
      </c>
      <c r="N51" s="115">
        <f t="shared" si="25"/>
        <v>1182.3818435121998</v>
      </c>
      <c r="O51" s="115">
        <f t="shared" si="25"/>
        <v>1182.3818435121998</v>
      </c>
      <c r="P51" s="115">
        <f t="shared" si="25"/>
        <v>0</v>
      </c>
      <c r="Q51" s="115">
        <f t="shared" si="25"/>
        <v>0</v>
      </c>
      <c r="R51" s="115">
        <f t="shared" si="25"/>
        <v>0</v>
      </c>
      <c r="S51" s="115">
        <f t="shared" si="25"/>
        <v>0</v>
      </c>
      <c r="T51" s="115">
        <f t="shared" si="25"/>
        <v>0</v>
      </c>
      <c r="U51" s="115">
        <f t="shared" si="25"/>
        <v>0</v>
      </c>
      <c r="V51" s="115">
        <f t="shared" si="25"/>
        <v>0</v>
      </c>
      <c r="W51" s="115">
        <f t="shared" si="25"/>
        <v>0</v>
      </c>
      <c r="X51" s="115">
        <f t="shared" si="25"/>
        <v>0</v>
      </c>
      <c r="Y51" s="115">
        <f t="shared" si="25"/>
        <v>0</v>
      </c>
      <c r="Z51" s="115">
        <f t="shared" si="25"/>
        <v>0</v>
      </c>
      <c r="AA51" s="115">
        <f t="shared" si="25"/>
        <v>0</v>
      </c>
      <c r="AB51" s="115">
        <f t="shared" si="25"/>
        <v>0</v>
      </c>
      <c r="AC51" s="115">
        <f t="shared" si="25"/>
        <v>0</v>
      </c>
      <c r="AD51" s="115">
        <f t="shared" si="25"/>
        <v>0</v>
      </c>
      <c r="AE51" s="115">
        <f t="shared" si="25"/>
        <v>0</v>
      </c>
      <c r="AF51" s="115">
        <f t="shared" si="25"/>
        <v>0</v>
      </c>
      <c r="AG51" s="115">
        <f t="shared" si="25"/>
        <v>0</v>
      </c>
      <c r="AH51" s="115">
        <f t="shared" si="25"/>
        <v>0</v>
      </c>
      <c r="AI51" s="115">
        <f t="shared" si="25"/>
        <v>0</v>
      </c>
      <c r="AJ51" s="115">
        <f t="shared" si="25"/>
        <v>0</v>
      </c>
      <c r="AK51" s="115">
        <f t="shared" si="25"/>
        <v>0</v>
      </c>
      <c r="AL51" s="115">
        <f t="shared" si="25"/>
        <v>0</v>
      </c>
      <c r="AM51" s="115">
        <f t="shared" si="25"/>
        <v>0</v>
      </c>
      <c r="AN51" s="115">
        <f t="shared" si="25"/>
        <v>0</v>
      </c>
      <c r="AO51" s="115">
        <f t="shared" si="25"/>
        <v>0</v>
      </c>
      <c r="AP51" s="115">
        <f t="shared" si="25"/>
        <v>0</v>
      </c>
    </row>
    <row r="52" spans="2:42" ht="16.5">
      <c r="B52" s="63" t="s">
        <v>255</v>
      </c>
      <c r="C52" s="115">
        <f>C14</f>
        <v>2742.2991851888996</v>
      </c>
      <c r="D52" s="115">
        <f t="shared" ref="D52:AP52" si="26">D14</f>
        <v>2322.2991851888996</v>
      </c>
      <c r="E52" s="115">
        <f t="shared" si="26"/>
        <v>2322.2991851888996</v>
      </c>
      <c r="F52" s="115">
        <f t="shared" si="26"/>
        <v>2222.2991851888996</v>
      </c>
      <c r="G52" s="115">
        <f t="shared" si="26"/>
        <v>2222.2991851888996</v>
      </c>
      <c r="H52" s="115">
        <f t="shared" si="26"/>
        <v>2222.2991851888996</v>
      </c>
      <c r="I52" s="115">
        <f t="shared" si="26"/>
        <v>2122.2991851888996</v>
      </c>
      <c r="J52" s="115">
        <f t="shared" si="26"/>
        <v>1922.2991851888996</v>
      </c>
      <c r="K52" s="115">
        <f t="shared" si="26"/>
        <v>1922.2991851888996</v>
      </c>
      <c r="L52" s="115">
        <f t="shared" si="26"/>
        <v>1722.2991851888996</v>
      </c>
      <c r="M52" s="115">
        <f t="shared" si="26"/>
        <v>1722.2991851888996</v>
      </c>
      <c r="N52" s="115">
        <f t="shared" si="26"/>
        <v>1722.2991851888996</v>
      </c>
      <c r="O52" s="115">
        <f t="shared" si="26"/>
        <v>1422.2991851888996</v>
      </c>
      <c r="P52" s="115">
        <f t="shared" si="26"/>
        <v>0</v>
      </c>
      <c r="Q52" s="115">
        <f t="shared" si="26"/>
        <v>0</v>
      </c>
      <c r="R52" s="115">
        <f t="shared" si="26"/>
        <v>0</v>
      </c>
      <c r="S52" s="115">
        <f t="shared" si="26"/>
        <v>0</v>
      </c>
      <c r="T52" s="115">
        <f t="shared" si="26"/>
        <v>0</v>
      </c>
      <c r="U52" s="115">
        <f t="shared" si="26"/>
        <v>0</v>
      </c>
      <c r="V52" s="115">
        <f t="shared" si="26"/>
        <v>0</v>
      </c>
      <c r="W52" s="115">
        <f t="shared" si="26"/>
        <v>0</v>
      </c>
      <c r="X52" s="115">
        <f t="shared" si="26"/>
        <v>0</v>
      </c>
      <c r="Y52" s="115">
        <f t="shared" si="26"/>
        <v>0</v>
      </c>
      <c r="Z52" s="115">
        <f t="shared" si="26"/>
        <v>0</v>
      </c>
      <c r="AA52" s="115">
        <f t="shared" si="26"/>
        <v>0</v>
      </c>
      <c r="AB52" s="115">
        <f t="shared" si="26"/>
        <v>0</v>
      </c>
      <c r="AC52" s="115">
        <f t="shared" si="26"/>
        <v>0</v>
      </c>
      <c r="AD52" s="115">
        <f t="shared" si="26"/>
        <v>0</v>
      </c>
      <c r="AE52" s="115">
        <f t="shared" si="26"/>
        <v>0</v>
      </c>
      <c r="AF52" s="115">
        <f t="shared" si="26"/>
        <v>0</v>
      </c>
      <c r="AG52" s="115">
        <f t="shared" si="26"/>
        <v>0</v>
      </c>
      <c r="AH52" s="115">
        <f t="shared" si="26"/>
        <v>0</v>
      </c>
      <c r="AI52" s="115">
        <f t="shared" si="26"/>
        <v>0</v>
      </c>
      <c r="AJ52" s="115">
        <f t="shared" si="26"/>
        <v>0</v>
      </c>
      <c r="AK52" s="115">
        <f t="shared" si="26"/>
        <v>0</v>
      </c>
      <c r="AL52" s="115">
        <f t="shared" si="26"/>
        <v>0</v>
      </c>
      <c r="AM52" s="115">
        <f t="shared" si="26"/>
        <v>0</v>
      </c>
      <c r="AN52" s="115">
        <f t="shared" si="26"/>
        <v>0</v>
      </c>
      <c r="AO52" s="115">
        <f t="shared" si="26"/>
        <v>0</v>
      </c>
      <c r="AP52" s="115">
        <f t="shared" si="26"/>
        <v>0</v>
      </c>
    </row>
    <row r="53" spans="2:42" ht="16.5">
      <c r="B53" s="63" t="s">
        <v>256</v>
      </c>
      <c r="C53" s="115">
        <f>C14</f>
        <v>2742.2991851888996</v>
      </c>
      <c r="D53" s="115">
        <f t="shared" ref="D53:AP53" si="27">D14</f>
        <v>2322.2991851888996</v>
      </c>
      <c r="E53" s="115">
        <f t="shared" si="27"/>
        <v>2322.2991851888996</v>
      </c>
      <c r="F53" s="115">
        <f t="shared" si="27"/>
        <v>2222.2991851888996</v>
      </c>
      <c r="G53" s="115">
        <f t="shared" si="27"/>
        <v>2222.2991851888996</v>
      </c>
      <c r="H53" s="115">
        <f t="shared" si="27"/>
        <v>2222.2991851888996</v>
      </c>
      <c r="I53" s="115">
        <f t="shared" si="27"/>
        <v>2122.2991851888996</v>
      </c>
      <c r="J53" s="115">
        <f t="shared" si="27"/>
        <v>1922.2991851888996</v>
      </c>
      <c r="K53" s="115">
        <f t="shared" si="27"/>
        <v>1922.2991851888996</v>
      </c>
      <c r="L53" s="115">
        <f t="shared" si="27"/>
        <v>1722.2991851888996</v>
      </c>
      <c r="M53" s="115">
        <f t="shared" si="27"/>
        <v>1722.2991851888996</v>
      </c>
      <c r="N53" s="115">
        <f t="shared" si="27"/>
        <v>1722.2991851888996</v>
      </c>
      <c r="O53" s="115">
        <f t="shared" si="27"/>
        <v>1422.2991851888996</v>
      </c>
      <c r="P53" s="115">
        <f t="shared" si="27"/>
        <v>0</v>
      </c>
      <c r="Q53" s="115">
        <f t="shared" si="27"/>
        <v>0</v>
      </c>
      <c r="R53" s="115">
        <f t="shared" si="27"/>
        <v>0</v>
      </c>
      <c r="S53" s="115">
        <f t="shared" si="27"/>
        <v>0</v>
      </c>
      <c r="T53" s="115">
        <f t="shared" si="27"/>
        <v>0</v>
      </c>
      <c r="U53" s="115">
        <f t="shared" si="27"/>
        <v>0</v>
      </c>
      <c r="V53" s="115">
        <f t="shared" si="27"/>
        <v>0</v>
      </c>
      <c r="W53" s="115">
        <f t="shared" si="27"/>
        <v>0</v>
      </c>
      <c r="X53" s="115">
        <f t="shared" si="27"/>
        <v>0</v>
      </c>
      <c r="Y53" s="115">
        <f t="shared" si="27"/>
        <v>0</v>
      </c>
      <c r="Z53" s="115">
        <f t="shared" si="27"/>
        <v>0</v>
      </c>
      <c r="AA53" s="115">
        <f t="shared" si="27"/>
        <v>0</v>
      </c>
      <c r="AB53" s="115">
        <f t="shared" si="27"/>
        <v>0</v>
      </c>
      <c r="AC53" s="115">
        <f t="shared" si="27"/>
        <v>0</v>
      </c>
      <c r="AD53" s="115">
        <f t="shared" si="27"/>
        <v>0</v>
      </c>
      <c r="AE53" s="115">
        <f t="shared" si="27"/>
        <v>0</v>
      </c>
      <c r="AF53" s="115">
        <f t="shared" si="27"/>
        <v>0</v>
      </c>
      <c r="AG53" s="115">
        <f t="shared" si="27"/>
        <v>0</v>
      </c>
      <c r="AH53" s="115">
        <f t="shared" si="27"/>
        <v>0</v>
      </c>
      <c r="AI53" s="115">
        <f t="shared" si="27"/>
        <v>0</v>
      </c>
      <c r="AJ53" s="115">
        <f t="shared" si="27"/>
        <v>0</v>
      </c>
      <c r="AK53" s="115">
        <f t="shared" si="27"/>
        <v>0</v>
      </c>
      <c r="AL53" s="115">
        <f t="shared" si="27"/>
        <v>0</v>
      </c>
      <c r="AM53" s="115">
        <f t="shared" si="27"/>
        <v>0</v>
      </c>
      <c r="AN53" s="115">
        <f t="shared" si="27"/>
        <v>0</v>
      </c>
      <c r="AO53" s="115">
        <f t="shared" si="27"/>
        <v>0</v>
      </c>
      <c r="AP53" s="115">
        <f t="shared" si="27"/>
        <v>0</v>
      </c>
    </row>
    <row r="54" spans="2:42" ht="16.5">
      <c r="B54" s="63" t="s">
        <v>257</v>
      </c>
      <c r="C54" s="115">
        <f>C14</f>
        <v>2742.2991851888996</v>
      </c>
      <c r="D54" s="115">
        <f t="shared" ref="D54:AP54" si="28">D14</f>
        <v>2322.2991851888996</v>
      </c>
      <c r="E54" s="115">
        <f t="shared" si="28"/>
        <v>2322.2991851888996</v>
      </c>
      <c r="F54" s="115">
        <f t="shared" si="28"/>
        <v>2222.2991851888996</v>
      </c>
      <c r="G54" s="115">
        <f t="shared" si="28"/>
        <v>2222.2991851888996</v>
      </c>
      <c r="H54" s="115">
        <f t="shared" si="28"/>
        <v>2222.2991851888996</v>
      </c>
      <c r="I54" s="115">
        <f t="shared" si="28"/>
        <v>2122.2991851888996</v>
      </c>
      <c r="J54" s="115">
        <f t="shared" si="28"/>
        <v>1922.2991851888996</v>
      </c>
      <c r="K54" s="115">
        <f t="shared" si="28"/>
        <v>1922.2991851888996</v>
      </c>
      <c r="L54" s="115">
        <f t="shared" si="28"/>
        <v>1722.2991851888996</v>
      </c>
      <c r="M54" s="115">
        <f t="shared" si="28"/>
        <v>1722.2991851888996</v>
      </c>
      <c r="N54" s="115">
        <f t="shared" si="28"/>
        <v>1722.2991851888996</v>
      </c>
      <c r="O54" s="115">
        <f t="shared" si="28"/>
        <v>1422.2991851888996</v>
      </c>
      <c r="P54" s="115">
        <f t="shared" si="28"/>
        <v>0</v>
      </c>
      <c r="Q54" s="115">
        <f t="shared" si="28"/>
        <v>0</v>
      </c>
      <c r="R54" s="115">
        <f t="shared" si="28"/>
        <v>0</v>
      </c>
      <c r="S54" s="115">
        <f t="shared" si="28"/>
        <v>0</v>
      </c>
      <c r="T54" s="115">
        <f t="shared" si="28"/>
        <v>0</v>
      </c>
      <c r="U54" s="115">
        <f t="shared" si="28"/>
        <v>0</v>
      </c>
      <c r="V54" s="115">
        <f t="shared" si="28"/>
        <v>0</v>
      </c>
      <c r="W54" s="115">
        <f t="shared" si="28"/>
        <v>0</v>
      </c>
      <c r="X54" s="115">
        <f t="shared" si="28"/>
        <v>0</v>
      </c>
      <c r="Y54" s="115">
        <f t="shared" si="28"/>
        <v>0</v>
      </c>
      <c r="Z54" s="115">
        <f t="shared" si="28"/>
        <v>0</v>
      </c>
      <c r="AA54" s="115">
        <f t="shared" si="28"/>
        <v>0</v>
      </c>
      <c r="AB54" s="115">
        <f t="shared" si="28"/>
        <v>0</v>
      </c>
      <c r="AC54" s="115">
        <f t="shared" si="28"/>
        <v>0</v>
      </c>
      <c r="AD54" s="115">
        <f t="shared" si="28"/>
        <v>0</v>
      </c>
      <c r="AE54" s="115">
        <f t="shared" si="28"/>
        <v>0</v>
      </c>
      <c r="AF54" s="115">
        <f t="shared" si="28"/>
        <v>0</v>
      </c>
      <c r="AG54" s="115">
        <f t="shared" si="28"/>
        <v>0</v>
      </c>
      <c r="AH54" s="115">
        <f t="shared" si="28"/>
        <v>0</v>
      </c>
      <c r="AI54" s="115">
        <f t="shared" si="28"/>
        <v>0</v>
      </c>
      <c r="AJ54" s="115">
        <f t="shared" si="28"/>
        <v>0</v>
      </c>
      <c r="AK54" s="115">
        <f t="shared" si="28"/>
        <v>0</v>
      </c>
      <c r="AL54" s="115">
        <f t="shared" si="28"/>
        <v>0</v>
      </c>
      <c r="AM54" s="115">
        <f t="shared" si="28"/>
        <v>0</v>
      </c>
      <c r="AN54" s="115">
        <f t="shared" si="28"/>
        <v>0</v>
      </c>
      <c r="AO54" s="115">
        <f t="shared" si="28"/>
        <v>0</v>
      </c>
      <c r="AP54" s="115">
        <f t="shared" si="28"/>
        <v>0</v>
      </c>
    </row>
    <row r="55" spans="2:42" ht="16.5">
      <c r="B55" s="63" t="s">
        <v>258</v>
      </c>
      <c r="C55" s="115">
        <f>C14</f>
        <v>2742.2991851888996</v>
      </c>
      <c r="D55" s="115">
        <f t="shared" ref="D55:AP55" si="29">D14</f>
        <v>2322.2991851888996</v>
      </c>
      <c r="E55" s="115">
        <f t="shared" si="29"/>
        <v>2322.2991851888996</v>
      </c>
      <c r="F55" s="115">
        <f t="shared" si="29"/>
        <v>2222.2991851888996</v>
      </c>
      <c r="G55" s="115">
        <f t="shared" si="29"/>
        <v>2222.2991851888996</v>
      </c>
      <c r="H55" s="115">
        <f t="shared" si="29"/>
        <v>2222.2991851888996</v>
      </c>
      <c r="I55" s="115">
        <f t="shared" si="29"/>
        <v>2122.2991851888996</v>
      </c>
      <c r="J55" s="115">
        <f t="shared" si="29"/>
        <v>1922.2991851888996</v>
      </c>
      <c r="K55" s="115">
        <f t="shared" si="29"/>
        <v>1922.2991851888996</v>
      </c>
      <c r="L55" s="115">
        <f t="shared" si="29"/>
        <v>1722.2991851888996</v>
      </c>
      <c r="M55" s="115">
        <f t="shared" si="29"/>
        <v>1722.2991851888996</v>
      </c>
      <c r="N55" s="115">
        <f t="shared" si="29"/>
        <v>1722.2991851888996</v>
      </c>
      <c r="O55" s="115">
        <f t="shared" si="29"/>
        <v>1422.2991851888996</v>
      </c>
      <c r="P55" s="115">
        <f t="shared" si="29"/>
        <v>0</v>
      </c>
      <c r="Q55" s="115">
        <f t="shared" si="29"/>
        <v>0</v>
      </c>
      <c r="R55" s="115">
        <f t="shared" si="29"/>
        <v>0</v>
      </c>
      <c r="S55" s="115">
        <f t="shared" si="29"/>
        <v>0</v>
      </c>
      <c r="T55" s="115">
        <f t="shared" si="29"/>
        <v>0</v>
      </c>
      <c r="U55" s="115">
        <f t="shared" si="29"/>
        <v>0</v>
      </c>
      <c r="V55" s="115">
        <f t="shared" si="29"/>
        <v>0</v>
      </c>
      <c r="W55" s="115">
        <f t="shared" si="29"/>
        <v>0</v>
      </c>
      <c r="X55" s="115">
        <f t="shared" si="29"/>
        <v>0</v>
      </c>
      <c r="Y55" s="115">
        <f t="shared" si="29"/>
        <v>0</v>
      </c>
      <c r="Z55" s="115">
        <f t="shared" si="29"/>
        <v>0</v>
      </c>
      <c r="AA55" s="115">
        <f t="shared" si="29"/>
        <v>0</v>
      </c>
      <c r="AB55" s="115">
        <f t="shared" si="29"/>
        <v>0</v>
      </c>
      <c r="AC55" s="115">
        <f t="shared" si="29"/>
        <v>0</v>
      </c>
      <c r="AD55" s="115">
        <f t="shared" si="29"/>
        <v>0</v>
      </c>
      <c r="AE55" s="115">
        <f t="shared" si="29"/>
        <v>0</v>
      </c>
      <c r="AF55" s="115">
        <f t="shared" si="29"/>
        <v>0</v>
      </c>
      <c r="AG55" s="115">
        <f t="shared" si="29"/>
        <v>0</v>
      </c>
      <c r="AH55" s="115">
        <f t="shared" si="29"/>
        <v>0</v>
      </c>
      <c r="AI55" s="115">
        <f t="shared" si="29"/>
        <v>0</v>
      </c>
      <c r="AJ55" s="115">
        <f t="shared" si="29"/>
        <v>0</v>
      </c>
      <c r="AK55" s="115">
        <f t="shared" si="29"/>
        <v>0</v>
      </c>
      <c r="AL55" s="115">
        <f t="shared" si="29"/>
        <v>0</v>
      </c>
      <c r="AM55" s="115">
        <f t="shared" si="29"/>
        <v>0</v>
      </c>
      <c r="AN55" s="115">
        <f t="shared" si="29"/>
        <v>0</v>
      </c>
      <c r="AO55" s="115">
        <f t="shared" si="29"/>
        <v>0</v>
      </c>
      <c r="AP55" s="115">
        <f t="shared" si="29"/>
        <v>0</v>
      </c>
    </row>
    <row r="56" spans="2:42" ht="16.5">
      <c r="B56" s="63" t="s">
        <v>259</v>
      </c>
      <c r="C56" s="115">
        <f>C14</f>
        <v>2742.2991851888996</v>
      </c>
      <c r="D56" s="115">
        <f t="shared" ref="D56:AP56" si="30">D14</f>
        <v>2322.2991851888996</v>
      </c>
      <c r="E56" s="115">
        <f t="shared" si="30"/>
        <v>2322.2991851888996</v>
      </c>
      <c r="F56" s="115">
        <f t="shared" si="30"/>
        <v>2222.2991851888996</v>
      </c>
      <c r="G56" s="115">
        <f t="shared" si="30"/>
        <v>2222.2991851888996</v>
      </c>
      <c r="H56" s="115">
        <f t="shared" si="30"/>
        <v>2222.2991851888996</v>
      </c>
      <c r="I56" s="115">
        <f t="shared" si="30"/>
        <v>2122.2991851888996</v>
      </c>
      <c r="J56" s="115">
        <f t="shared" si="30"/>
        <v>1922.2991851888996</v>
      </c>
      <c r="K56" s="115">
        <f t="shared" si="30"/>
        <v>1922.2991851888996</v>
      </c>
      <c r="L56" s="115">
        <f t="shared" si="30"/>
        <v>1722.2991851888996</v>
      </c>
      <c r="M56" s="115">
        <f t="shared" si="30"/>
        <v>1722.2991851888996</v>
      </c>
      <c r="N56" s="115">
        <f t="shared" si="30"/>
        <v>1722.2991851888996</v>
      </c>
      <c r="O56" s="115">
        <f t="shared" si="30"/>
        <v>1422.2991851888996</v>
      </c>
      <c r="P56" s="115">
        <f t="shared" si="30"/>
        <v>0</v>
      </c>
      <c r="Q56" s="115">
        <f t="shared" si="30"/>
        <v>0</v>
      </c>
      <c r="R56" s="115">
        <f t="shared" si="30"/>
        <v>0</v>
      </c>
      <c r="S56" s="115">
        <f t="shared" si="30"/>
        <v>0</v>
      </c>
      <c r="T56" s="115">
        <f t="shared" si="30"/>
        <v>0</v>
      </c>
      <c r="U56" s="115">
        <f t="shared" si="30"/>
        <v>0</v>
      </c>
      <c r="V56" s="115">
        <f t="shared" si="30"/>
        <v>0</v>
      </c>
      <c r="W56" s="115">
        <f t="shared" si="30"/>
        <v>0</v>
      </c>
      <c r="X56" s="115">
        <f t="shared" si="30"/>
        <v>0</v>
      </c>
      <c r="Y56" s="115">
        <f t="shared" si="30"/>
        <v>0</v>
      </c>
      <c r="Z56" s="115">
        <f t="shared" si="30"/>
        <v>0</v>
      </c>
      <c r="AA56" s="115">
        <f t="shared" si="30"/>
        <v>0</v>
      </c>
      <c r="AB56" s="115">
        <f t="shared" si="30"/>
        <v>0</v>
      </c>
      <c r="AC56" s="115">
        <f t="shared" si="30"/>
        <v>0</v>
      </c>
      <c r="AD56" s="115">
        <f t="shared" si="30"/>
        <v>0</v>
      </c>
      <c r="AE56" s="115">
        <f t="shared" si="30"/>
        <v>0</v>
      </c>
      <c r="AF56" s="115">
        <f t="shared" si="30"/>
        <v>0</v>
      </c>
      <c r="AG56" s="115">
        <f t="shared" si="30"/>
        <v>0</v>
      </c>
      <c r="AH56" s="115">
        <f t="shared" si="30"/>
        <v>0</v>
      </c>
      <c r="AI56" s="115">
        <f t="shared" si="30"/>
        <v>0</v>
      </c>
      <c r="AJ56" s="115">
        <f t="shared" si="30"/>
        <v>0</v>
      </c>
      <c r="AK56" s="115">
        <f t="shared" si="30"/>
        <v>0</v>
      </c>
      <c r="AL56" s="115">
        <f t="shared" si="30"/>
        <v>0</v>
      </c>
      <c r="AM56" s="115">
        <f t="shared" si="30"/>
        <v>0</v>
      </c>
      <c r="AN56" s="115">
        <f t="shared" si="30"/>
        <v>0</v>
      </c>
      <c r="AO56" s="115">
        <f t="shared" si="30"/>
        <v>0</v>
      </c>
      <c r="AP56" s="115">
        <f t="shared" si="30"/>
        <v>0</v>
      </c>
    </row>
    <row r="57" spans="2:42" ht="16.5">
      <c r="B57" s="63" t="s">
        <v>260</v>
      </c>
      <c r="C57" s="115">
        <f>C14</f>
        <v>2742.2991851888996</v>
      </c>
      <c r="D57" s="115">
        <f t="shared" ref="D57:AP57" si="31">D14</f>
        <v>2322.2991851888996</v>
      </c>
      <c r="E57" s="115">
        <f t="shared" si="31"/>
        <v>2322.2991851888996</v>
      </c>
      <c r="F57" s="115">
        <f t="shared" si="31"/>
        <v>2222.2991851888996</v>
      </c>
      <c r="G57" s="115">
        <f t="shared" si="31"/>
        <v>2222.2991851888996</v>
      </c>
      <c r="H57" s="115">
        <f t="shared" si="31"/>
        <v>2222.2991851888996</v>
      </c>
      <c r="I57" s="115">
        <f t="shared" si="31"/>
        <v>2122.2991851888996</v>
      </c>
      <c r="J57" s="115">
        <f t="shared" si="31"/>
        <v>1922.2991851888996</v>
      </c>
      <c r="K57" s="115">
        <f t="shared" si="31"/>
        <v>1922.2991851888996</v>
      </c>
      <c r="L57" s="115">
        <f t="shared" si="31"/>
        <v>1722.2991851888996</v>
      </c>
      <c r="M57" s="115">
        <f t="shared" si="31"/>
        <v>1722.2991851888996</v>
      </c>
      <c r="N57" s="115">
        <f t="shared" si="31"/>
        <v>1722.2991851888996</v>
      </c>
      <c r="O57" s="115">
        <f t="shared" si="31"/>
        <v>1422.2991851888996</v>
      </c>
      <c r="P57" s="115">
        <f t="shared" si="31"/>
        <v>0</v>
      </c>
      <c r="Q57" s="115">
        <f t="shared" si="31"/>
        <v>0</v>
      </c>
      <c r="R57" s="115">
        <f t="shared" si="31"/>
        <v>0</v>
      </c>
      <c r="S57" s="115">
        <f t="shared" si="31"/>
        <v>0</v>
      </c>
      <c r="T57" s="115">
        <f t="shared" si="31"/>
        <v>0</v>
      </c>
      <c r="U57" s="115">
        <f t="shared" si="31"/>
        <v>0</v>
      </c>
      <c r="V57" s="115">
        <f t="shared" si="31"/>
        <v>0</v>
      </c>
      <c r="W57" s="115">
        <f t="shared" si="31"/>
        <v>0</v>
      </c>
      <c r="X57" s="115">
        <f t="shared" si="31"/>
        <v>0</v>
      </c>
      <c r="Y57" s="115">
        <f t="shared" si="31"/>
        <v>0</v>
      </c>
      <c r="Z57" s="115">
        <f t="shared" si="31"/>
        <v>0</v>
      </c>
      <c r="AA57" s="115">
        <f t="shared" si="31"/>
        <v>0</v>
      </c>
      <c r="AB57" s="115">
        <f t="shared" si="31"/>
        <v>0</v>
      </c>
      <c r="AC57" s="115">
        <f t="shared" si="31"/>
        <v>0</v>
      </c>
      <c r="AD57" s="115">
        <f t="shared" si="31"/>
        <v>0</v>
      </c>
      <c r="AE57" s="115">
        <f t="shared" si="31"/>
        <v>0</v>
      </c>
      <c r="AF57" s="115">
        <f t="shared" si="31"/>
        <v>0</v>
      </c>
      <c r="AG57" s="115">
        <f t="shared" si="31"/>
        <v>0</v>
      </c>
      <c r="AH57" s="115">
        <f t="shared" si="31"/>
        <v>0</v>
      </c>
      <c r="AI57" s="115">
        <f t="shared" si="31"/>
        <v>0</v>
      </c>
      <c r="AJ57" s="115">
        <f t="shared" si="31"/>
        <v>0</v>
      </c>
      <c r="AK57" s="115">
        <f t="shared" si="31"/>
        <v>0</v>
      </c>
      <c r="AL57" s="115">
        <f t="shared" si="31"/>
        <v>0</v>
      </c>
      <c r="AM57" s="115">
        <f t="shared" si="31"/>
        <v>0</v>
      </c>
      <c r="AN57" s="115">
        <f t="shared" si="31"/>
        <v>0</v>
      </c>
      <c r="AO57" s="115">
        <f t="shared" si="31"/>
        <v>0</v>
      </c>
      <c r="AP57" s="115">
        <f t="shared" si="31"/>
        <v>0</v>
      </c>
    </row>
    <row r="58" spans="2:42" ht="16.5">
      <c r="B58" s="63" t="s">
        <v>261</v>
      </c>
      <c r="C58" s="115">
        <f>C14</f>
        <v>2742.2991851888996</v>
      </c>
      <c r="D58" s="115">
        <f t="shared" ref="D58:AP58" si="32">D14</f>
        <v>2322.2991851888996</v>
      </c>
      <c r="E58" s="115">
        <f t="shared" si="32"/>
        <v>2322.2991851888996</v>
      </c>
      <c r="F58" s="115">
        <f t="shared" si="32"/>
        <v>2222.2991851888996</v>
      </c>
      <c r="G58" s="115">
        <f t="shared" si="32"/>
        <v>2222.2991851888996</v>
      </c>
      <c r="H58" s="115">
        <f t="shared" si="32"/>
        <v>2222.2991851888996</v>
      </c>
      <c r="I58" s="115">
        <f t="shared" si="32"/>
        <v>2122.2991851888996</v>
      </c>
      <c r="J58" s="115">
        <f t="shared" si="32"/>
        <v>1922.2991851888996</v>
      </c>
      <c r="K58" s="115">
        <f t="shared" si="32"/>
        <v>1922.2991851888996</v>
      </c>
      <c r="L58" s="115">
        <f t="shared" si="32"/>
        <v>1722.2991851888996</v>
      </c>
      <c r="M58" s="115">
        <f t="shared" si="32"/>
        <v>1722.2991851888996</v>
      </c>
      <c r="N58" s="115">
        <f t="shared" si="32"/>
        <v>1722.2991851888996</v>
      </c>
      <c r="O58" s="115">
        <f t="shared" si="32"/>
        <v>1422.2991851888996</v>
      </c>
      <c r="P58" s="115">
        <f t="shared" si="32"/>
        <v>0</v>
      </c>
      <c r="Q58" s="115">
        <f t="shared" si="32"/>
        <v>0</v>
      </c>
      <c r="R58" s="115">
        <f t="shared" si="32"/>
        <v>0</v>
      </c>
      <c r="S58" s="115">
        <f t="shared" si="32"/>
        <v>0</v>
      </c>
      <c r="T58" s="115">
        <f t="shared" si="32"/>
        <v>0</v>
      </c>
      <c r="U58" s="115">
        <f t="shared" si="32"/>
        <v>0</v>
      </c>
      <c r="V58" s="115">
        <f t="shared" si="32"/>
        <v>0</v>
      </c>
      <c r="W58" s="115">
        <f t="shared" si="32"/>
        <v>0</v>
      </c>
      <c r="X58" s="115">
        <f t="shared" si="32"/>
        <v>0</v>
      </c>
      <c r="Y58" s="115">
        <f t="shared" si="32"/>
        <v>0</v>
      </c>
      <c r="Z58" s="115">
        <f t="shared" si="32"/>
        <v>0</v>
      </c>
      <c r="AA58" s="115">
        <f t="shared" si="32"/>
        <v>0</v>
      </c>
      <c r="AB58" s="115">
        <f t="shared" si="32"/>
        <v>0</v>
      </c>
      <c r="AC58" s="115">
        <f t="shared" si="32"/>
        <v>0</v>
      </c>
      <c r="AD58" s="115">
        <f t="shared" si="32"/>
        <v>0</v>
      </c>
      <c r="AE58" s="115">
        <f t="shared" si="32"/>
        <v>0</v>
      </c>
      <c r="AF58" s="115">
        <f t="shared" si="32"/>
        <v>0</v>
      </c>
      <c r="AG58" s="115">
        <f t="shared" si="32"/>
        <v>0</v>
      </c>
      <c r="AH58" s="115">
        <f t="shared" si="32"/>
        <v>0</v>
      </c>
      <c r="AI58" s="115">
        <f t="shared" si="32"/>
        <v>0</v>
      </c>
      <c r="AJ58" s="115">
        <f t="shared" si="32"/>
        <v>0</v>
      </c>
      <c r="AK58" s="115">
        <f t="shared" si="32"/>
        <v>0</v>
      </c>
      <c r="AL58" s="115">
        <f t="shared" si="32"/>
        <v>0</v>
      </c>
      <c r="AM58" s="115">
        <f t="shared" si="32"/>
        <v>0</v>
      </c>
      <c r="AN58" s="115">
        <f t="shared" si="32"/>
        <v>0</v>
      </c>
      <c r="AO58" s="115">
        <f t="shared" si="32"/>
        <v>0</v>
      </c>
      <c r="AP58" s="115">
        <f t="shared" si="32"/>
        <v>0</v>
      </c>
    </row>
    <row r="59" spans="2:42" ht="16.5">
      <c r="B59" s="63" t="s">
        <v>262</v>
      </c>
      <c r="C59" s="115">
        <f>C4+C5</f>
        <v>34172.447430823202</v>
      </c>
      <c r="D59" s="115">
        <f t="shared" ref="D59:AP59" si="33">D4+D5</f>
        <v>35063.864097489866</v>
      </c>
      <c r="E59" s="115">
        <f t="shared" si="33"/>
        <v>35330.53076415653</v>
      </c>
      <c r="F59" s="115">
        <f t="shared" si="33"/>
        <v>35597.197430823202</v>
      </c>
      <c r="G59" s="115">
        <f t="shared" si="33"/>
        <v>35863.864097489866</v>
      </c>
      <c r="H59" s="115">
        <f t="shared" si="33"/>
        <v>36130.53076415653</v>
      </c>
      <c r="I59" s="115">
        <f t="shared" si="33"/>
        <v>36397.197430823202</v>
      </c>
      <c r="J59" s="115">
        <f t="shared" si="33"/>
        <v>36663.864097489866</v>
      </c>
      <c r="K59" s="115">
        <f t="shared" si="33"/>
        <v>36930.53076415653</v>
      </c>
      <c r="L59" s="115">
        <f t="shared" si="33"/>
        <v>37197.197430823202</v>
      </c>
      <c r="M59" s="115">
        <f t="shared" si="33"/>
        <v>37463.864097489866</v>
      </c>
      <c r="N59" s="115">
        <f t="shared" si="33"/>
        <v>37730.530764156538</v>
      </c>
      <c r="O59" s="115">
        <f t="shared" si="33"/>
        <v>37997.197430823202</v>
      </c>
      <c r="P59" s="115">
        <f t="shared" si="33"/>
        <v>0</v>
      </c>
      <c r="Q59" s="115">
        <f t="shared" si="33"/>
        <v>0</v>
      </c>
      <c r="R59" s="115">
        <f t="shared" si="33"/>
        <v>0</v>
      </c>
      <c r="S59" s="115">
        <f t="shared" si="33"/>
        <v>0</v>
      </c>
      <c r="T59" s="115">
        <f t="shared" si="33"/>
        <v>0</v>
      </c>
      <c r="U59" s="115">
        <f t="shared" si="33"/>
        <v>0</v>
      </c>
      <c r="V59" s="115">
        <f t="shared" si="33"/>
        <v>0</v>
      </c>
      <c r="W59" s="115">
        <f t="shared" si="33"/>
        <v>0</v>
      </c>
      <c r="X59" s="115">
        <f t="shared" si="33"/>
        <v>0</v>
      </c>
      <c r="Y59" s="115">
        <f t="shared" si="33"/>
        <v>0</v>
      </c>
      <c r="Z59" s="115">
        <f t="shared" si="33"/>
        <v>0</v>
      </c>
      <c r="AA59" s="115">
        <f t="shared" si="33"/>
        <v>0</v>
      </c>
      <c r="AB59" s="115">
        <f t="shared" si="33"/>
        <v>0</v>
      </c>
      <c r="AC59" s="115">
        <f t="shared" si="33"/>
        <v>0</v>
      </c>
      <c r="AD59" s="115">
        <f t="shared" si="33"/>
        <v>0</v>
      </c>
      <c r="AE59" s="115">
        <f t="shared" si="33"/>
        <v>0</v>
      </c>
      <c r="AF59" s="115">
        <f t="shared" si="33"/>
        <v>0</v>
      </c>
      <c r="AG59" s="115">
        <f t="shared" si="33"/>
        <v>0</v>
      </c>
      <c r="AH59" s="115">
        <f t="shared" si="33"/>
        <v>0</v>
      </c>
      <c r="AI59" s="115">
        <f t="shared" si="33"/>
        <v>0</v>
      </c>
      <c r="AJ59" s="115">
        <f t="shared" si="33"/>
        <v>0</v>
      </c>
      <c r="AK59" s="115">
        <f t="shared" si="33"/>
        <v>0</v>
      </c>
      <c r="AL59" s="115">
        <f t="shared" si="33"/>
        <v>0</v>
      </c>
      <c r="AM59" s="115">
        <f t="shared" si="33"/>
        <v>0</v>
      </c>
      <c r="AN59" s="115">
        <f t="shared" si="33"/>
        <v>0</v>
      </c>
      <c r="AO59" s="115">
        <f t="shared" si="33"/>
        <v>0</v>
      </c>
      <c r="AP59" s="115">
        <f t="shared" si="33"/>
        <v>0</v>
      </c>
    </row>
    <row r="60" spans="2:42" ht="16.5">
      <c r="B60" s="63" t="s">
        <v>263</v>
      </c>
      <c r="C60" s="115">
        <f>C4</f>
        <v>28478.757216672304</v>
      </c>
      <c r="D60" s="115">
        <f t="shared" ref="D60:AP60" si="34">D4</f>
        <v>29301.840550005632</v>
      </c>
      <c r="E60" s="115">
        <f t="shared" si="34"/>
        <v>29501.840550005632</v>
      </c>
      <c r="F60" s="115">
        <f t="shared" si="34"/>
        <v>29701.840550005632</v>
      </c>
      <c r="G60" s="115">
        <f t="shared" si="34"/>
        <v>29901.840550005632</v>
      </c>
      <c r="H60" s="115">
        <f t="shared" si="34"/>
        <v>30101.840550005632</v>
      </c>
      <c r="I60" s="115">
        <f t="shared" si="34"/>
        <v>30301.840550005632</v>
      </c>
      <c r="J60" s="115">
        <f t="shared" si="34"/>
        <v>30501.840550005632</v>
      </c>
      <c r="K60" s="115">
        <f t="shared" si="34"/>
        <v>30701.840550005632</v>
      </c>
      <c r="L60" s="115">
        <f t="shared" si="34"/>
        <v>30901.840550005632</v>
      </c>
      <c r="M60" s="115">
        <f t="shared" si="34"/>
        <v>31101.840550005632</v>
      </c>
      <c r="N60" s="115">
        <f t="shared" si="34"/>
        <v>31301.840550005632</v>
      </c>
      <c r="O60" s="115">
        <f t="shared" si="34"/>
        <v>31501.840550005632</v>
      </c>
      <c r="P60" s="115">
        <f t="shared" si="34"/>
        <v>0</v>
      </c>
      <c r="Q60" s="115">
        <f t="shared" si="34"/>
        <v>0</v>
      </c>
      <c r="R60" s="115">
        <f t="shared" si="34"/>
        <v>0</v>
      </c>
      <c r="S60" s="115">
        <f t="shared" si="34"/>
        <v>0</v>
      </c>
      <c r="T60" s="115">
        <f t="shared" si="34"/>
        <v>0</v>
      </c>
      <c r="U60" s="115">
        <f t="shared" si="34"/>
        <v>0</v>
      </c>
      <c r="V60" s="115">
        <f t="shared" si="34"/>
        <v>0</v>
      </c>
      <c r="W60" s="115">
        <f t="shared" si="34"/>
        <v>0</v>
      </c>
      <c r="X60" s="115">
        <f t="shared" si="34"/>
        <v>0</v>
      </c>
      <c r="Y60" s="115">
        <f t="shared" si="34"/>
        <v>0</v>
      </c>
      <c r="Z60" s="115">
        <f t="shared" si="34"/>
        <v>0</v>
      </c>
      <c r="AA60" s="115">
        <f t="shared" si="34"/>
        <v>0</v>
      </c>
      <c r="AB60" s="115">
        <f t="shared" si="34"/>
        <v>0</v>
      </c>
      <c r="AC60" s="115">
        <f t="shared" si="34"/>
        <v>0</v>
      </c>
      <c r="AD60" s="115">
        <f t="shared" si="34"/>
        <v>0</v>
      </c>
      <c r="AE60" s="115">
        <f t="shared" si="34"/>
        <v>0</v>
      </c>
      <c r="AF60" s="115">
        <f t="shared" si="34"/>
        <v>0</v>
      </c>
      <c r="AG60" s="115">
        <f t="shared" si="34"/>
        <v>0</v>
      </c>
      <c r="AH60" s="115">
        <f t="shared" si="34"/>
        <v>0</v>
      </c>
      <c r="AI60" s="115">
        <f t="shared" si="34"/>
        <v>0</v>
      </c>
      <c r="AJ60" s="115">
        <f t="shared" si="34"/>
        <v>0</v>
      </c>
      <c r="AK60" s="115">
        <f t="shared" si="34"/>
        <v>0</v>
      </c>
      <c r="AL60" s="115">
        <f t="shared" si="34"/>
        <v>0</v>
      </c>
      <c r="AM60" s="115">
        <f t="shared" si="34"/>
        <v>0</v>
      </c>
      <c r="AN60" s="115">
        <f t="shared" si="34"/>
        <v>0</v>
      </c>
      <c r="AO60" s="115">
        <f t="shared" si="34"/>
        <v>0</v>
      </c>
      <c r="AP60" s="115">
        <f t="shared" si="34"/>
        <v>0</v>
      </c>
    </row>
    <row r="61" spans="2:42" ht="16.5">
      <c r="B61" s="63" t="s">
        <v>264</v>
      </c>
      <c r="C61" s="115">
        <f>C11+C13+C9</f>
        <v>4193.513738251374</v>
      </c>
      <c r="D61" s="115">
        <f t="shared" ref="D61:AP61" si="35">D11+D13+D9</f>
        <v>4732.263738251374</v>
      </c>
      <c r="E61" s="115">
        <f t="shared" si="35"/>
        <v>4669.763738251374</v>
      </c>
      <c r="F61" s="115">
        <f t="shared" si="35"/>
        <v>4607.263738251374</v>
      </c>
      <c r="G61" s="115">
        <f t="shared" si="35"/>
        <v>4544.763738251374</v>
      </c>
      <c r="H61" s="115">
        <f t="shared" si="35"/>
        <v>4482.263738251374</v>
      </c>
      <c r="I61" s="115">
        <f t="shared" si="35"/>
        <v>4419.763738251374</v>
      </c>
      <c r="J61" s="115">
        <f t="shared" si="35"/>
        <v>4457.263738251374</v>
      </c>
      <c r="K61" s="115">
        <f t="shared" si="35"/>
        <v>4394.763738251374</v>
      </c>
      <c r="L61" s="115">
        <f t="shared" si="35"/>
        <v>4332.263738251374</v>
      </c>
      <c r="M61" s="115">
        <f t="shared" si="35"/>
        <v>4269.763738251374</v>
      </c>
      <c r="N61" s="115">
        <f t="shared" si="35"/>
        <v>4207.263738251374</v>
      </c>
      <c r="O61" s="115">
        <f t="shared" si="35"/>
        <v>4144.763738251374</v>
      </c>
      <c r="P61" s="115">
        <f t="shared" si="35"/>
        <v>0</v>
      </c>
      <c r="Q61" s="115">
        <f t="shared" si="35"/>
        <v>0</v>
      </c>
      <c r="R61" s="115">
        <f t="shared" si="35"/>
        <v>0</v>
      </c>
      <c r="S61" s="115">
        <f t="shared" si="35"/>
        <v>0</v>
      </c>
      <c r="T61" s="115">
        <f t="shared" si="35"/>
        <v>0</v>
      </c>
      <c r="U61" s="115">
        <f t="shared" si="35"/>
        <v>0</v>
      </c>
      <c r="V61" s="115">
        <f t="shared" si="35"/>
        <v>0</v>
      </c>
      <c r="W61" s="115">
        <f t="shared" si="35"/>
        <v>0</v>
      </c>
      <c r="X61" s="115">
        <f t="shared" si="35"/>
        <v>0</v>
      </c>
      <c r="Y61" s="115">
        <f t="shared" si="35"/>
        <v>0</v>
      </c>
      <c r="Z61" s="115">
        <f t="shared" si="35"/>
        <v>0</v>
      </c>
      <c r="AA61" s="115">
        <f t="shared" si="35"/>
        <v>0</v>
      </c>
      <c r="AB61" s="115">
        <f t="shared" si="35"/>
        <v>0</v>
      </c>
      <c r="AC61" s="115">
        <f t="shared" si="35"/>
        <v>0</v>
      </c>
      <c r="AD61" s="115">
        <f t="shared" si="35"/>
        <v>0</v>
      </c>
      <c r="AE61" s="115">
        <f t="shared" si="35"/>
        <v>0</v>
      </c>
      <c r="AF61" s="115">
        <f t="shared" si="35"/>
        <v>0</v>
      </c>
      <c r="AG61" s="115">
        <f t="shared" si="35"/>
        <v>0</v>
      </c>
      <c r="AH61" s="115">
        <f t="shared" si="35"/>
        <v>0</v>
      </c>
      <c r="AI61" s="115">
        <f t="shared" si="35"/>
        <v>0</v>
      </c>
      <c r="AJ61" s="115">
        <f t="shared" si="35"/>
        <v>0</v>
      </c>
      <c r="AK61" s="115">
        <f t="shared" si="35"/>
        <v>0</v>
      </c>
      <c r="AL61" s="115">
        <f t="shared" si="35"/>
        <v>0</v>
      </c>
      <c r="AM61" s="115">
        <f t="shared" si="35"/>
        <v>0</v>
      </c>
      <c r="AN61" s="115">
        <f t="shared" si="35"/>
        <v>0</v>
      </c>
      <c r="AO61" s="115">
        <f t="shared" si="35"/>
        <v>0</v>
      </c>
      <c r="AP61" s="115">
        <f t="shared" si="35"/>
        <v>0</v>
      </c>
    </row>
    <row r="62" spans="2:42" ht="16.5">
      <c r="B62" s="63" t="s">
        <v>265</v>
      </c>
      <c r="C62" s="115">
        <f>C12+C13</f>
        <v>2055.0389137956245</v>
      </c>
      <c r="D62" s="115">
        <f t="shared" ref="D62:AP62" si="36">D12+D13</f>
        <v>2155.0389137956245</v>
      </c>
      <c r="E62" s="115">
        <f t="shared" si="36"/>
        <v>2155.0389137956245</v>
      </c>
      <c r="F62" s="115">
        <f t="shared" si="36"/>
        <v>2155.0389137956245</v>
      </c>
      <c r="G62" s="115">
        <f t="shared" si="36"/>
        <v>2155.0389137956245</v>
      </c>
      <c r="H62" s="115">
        <f t="shared" si="36"/>
        <v>2155.0389137956245</v>
      </c>
      <c r="I62" s="115">
        <f t="shared" si="36"/>
        <v>2155.0389137956245</v>
      </c>
      <c r="J62" s="115">
        <f t="shared" si="36"/>
        <v>2255.0389137956245</v>
      </c>
      <c r="K62" s="115">
        <f t="shared" si="36"/>
        <v>2255.0389137956245</v>
      </c>
      <c r="L62" s="115">
        <f t="shared" si="36"/>
        <v>2255.0389137956245</v>
      </c>
      <c r="M62" s="115">
        <f t="shared" si="36"/>
        <v>2255.0389137956245</v>
      </c>
      <c r="N62" s="115">
        <f t="shared" si="36"/>
        <v>2255.0389137956245</v>
      </c>
      <c r="O62" s="115">
        <f t="shared" si="36"/>
        <v>2255.0389137956245</v>
      </c>
      <c r="P62" s="115">
        <f t="shared" si="36"/>
        <v>0</v>
      </c>
      <c r="Q62" s="115">
        <f t="shared" si="36"/>
        <v>0</v>
      </c>
      <c r="R62" s="115">
        <f t="shared" si="36"/>
        <v>0</v>
      </c>
      <c r="S62" s="115">
        <f t="shared" si="36"/>
        <v>0</v>
      </c>
      <c r="T62" s="115">
        <f t="shared" si="36"/>
        <v>0</v>
      </c>
      <c r="U62" s="115">
        <f t="shared" si="36"/>
        <v>0</v>
      </c>
      <c r="V62" s="115">
        <f t="shared" si="36"/>
        <v>0</v>
      </c>
      <c r="W62" s="115">
        <f t="shared" si="36"/>
        <v>0</v>
      </c>
      <c r="X62" s="115">
        <f t="shared" si="36"/>
        <v>0</v>
      </c>
      <c r="Y62" s="115">
        <f t="shared" si="36"/>
        <v>0</v>
      </c>
      <c r="Z62" s="115">
        <f t="shared" si="36"/>
        <v>0</v>
      </c>
      <c r="AA62" s="115">
        <f t="shared" si="36"/>
        <v>0</v>
      </c>
      <c r="AB62" s="115">
        <f t="shared" si="36"/>
        <v>0</v>
      </c>
      <c r="AC62" s="115">
        <f t="shared" si="36"/>
        <v>0</v>
      </c>
      <c r="AD62" s="115">
        <f t="shared" si="36"/>
        <v>0</v>
      </c>
      <c r="AE62" s="115">
        <f t="shared" si="36"/>
        <v>0</v>
      </c>
      <c r="AF62" s="115">
        <f t="shared" si="36"/>
        <v>0</v>
      </c>
      <c r="AG62" s="115">
        <f t="shared" si="36"/>
        <v>0</v>
      </c>
      <c r="AH62" s="115">
        <f t="shared" si="36"/>
        <v>0</v>
      </c>
      <c r="AI62" s="115">
        <f t="shared" si="36"/>
        <v>0</v>
      </c>
      <c r="AJ62" s="115">
        <f t="shared" si="36"/>
        <v>0</v>
      </c>
      <c r="AK62" s="115">
        <f t="shared" si="36"/>
        <v>0</v>
      </c>
      <c r="AL62" s="115">
        <f t="shared" si="36"/>
        <v>0</v>
      </c>
      <c r="AM62" s="115">
        <f t="shared" si="36"/>
        <v>0</v>
      </c>
      <c r="AN62" s="115">
        <f t="shared" si="36"/>
        <v>0</v>
      </c>
      <c r="AO62" s="115">
        <f t="shared" si="36"/>
        <v>0</v>
      </c>
      <c r="AP62" s="115">
        <f t="shared" si="36"/>
        <v>0</v>
      </c>
    </row>
    <row r="64" spans="2:42" ht="16.5">
      <c r="B64" s="26" t="s">
        <v>390</v>
      </c>
      <c r="C64" s="26">
        <v>1</v>
      </c>
      <c r="D64" s="26">
        <v>2</v>
      </c>
      <c r="E64" s="26">
        <v>3</v>
      </c>
      <c r="F64" s="26">
        <v>4</v>
      </c>
      <c r="G64" s="26">
        <v>5</v>
      </c>
      <c r="H64" s="26">
        <v>6</v>
      </c>
      <c r="I64" s="26">
        <v>7</v>
      </c>
      <c r="J64" s="26">
        <v>8</v>
      </c>
      <c r="K64" s="26">
        <v>9</v>
      </c>
      <c r="L64" s="26">
        <v>10</v>
      </c>
      <c r="M64" s="26">
        <v>11</v>
      </c>
      <c r="N64" s="26">
        <v>12</v>
      </c>
      <c r="O64" s="26">
        <v>13</v>
      </c>
      <c r="P64" s="26">
        <v>14</v>
      </c>
      <c r="Q64" s="26">
        <v>15</v>
      </c>
      <c r="R64" s="26">
        <v>16</v>
      </c>
      <c r="S64" s="26">
        <v>17</v>
      </c>
      <c r="T64" s="26">
        <v>18</v>
      </c>
      <c r="U64" s="26">
        <v>19</v>
      </c>
      <c r="V64" s="26">
        <v>20</v>
      </c>
      <c r="W64" s="26">
        <v>21</v>
      </c>
      <c r="X64" s="26">
        <v>22</v>
      </c>
      <c r="Y64" s="26">
        <v>23</v>
      </c>
      <c r="Z64" s="26">
        <v>24</v>
      </c>
      <c r="AA64" s="26">
        <v>25</v>
      </c>
      <c r="AB64" s="26">
        <v>26</v>
      </c>
      <c r="AC64" s="26">
        <v>27</v>
      </c>
      <c r="AD64" s="26">
        <v>28</v>
      </c>
      <c r="AE64" s="26">
        <v>29</v>
      </c>
      <c r="AF64" s="26">
        <v>30</v>
      </c>
      <c r="AG64" s="26">
        <v>31</v>
      </c>
      <c r="AH64" s="26">
        <v>32</v>
      </c>
      <c r="AI64" s="26">
        <v>33</v>
      </c>
      <c r="AJ64" s="26">
        <v>34</v>
      </c>
      <c r="AK64" s="26">
        <v>35</v>
      </c>
      <c r="AL64" s="26">
        <v>36</v>
      </c>
      <c r="AM64" s="26">
        <v>37</v>
      </c>
      <c r="AN64" s="26">
        <v>38</v>
      </c>
      <c r="AO64" s="26">
        <v>39</v>
      </c>
      <c r="AP64" s="26">
        <v>40</v>
      </c>
    </row>
    <row r="65" spans="2:42" ht="16.5">
      <c r="B65" s="63" t="s">
        <v>229</v>
      </c>
      <c r="C65" s="115">
        <f>C26*LCR计算参数!$F6*LCR计算过程!$C4</f>
        <v>1156.0871039848721</v>
      </c>
      <c r="D65" s="115">
        <f>D26*LCR计算参数!$F6*LCR计算过程!$C4</f>
        <v>1160.6519269885698</v>
      </c>
      <c r="E65" s="115">
        <f>E26*LCR计算参数!$F6*LCR计算过程!$C4</f>
        <v>1165.2167499922675</v>
      </c>
      <c r="F65" s="115">
        <f>F26*LCR计算参数!$F6*LCR计算过程!$C4</f>
        <v>1169.7815729959652</v>
      </c>
      <c r="G65" s="115">
        <f>G26*LCR计算参数!$F6*LCR计算过程!$C4</f>
        <v>1075.0084642205636</v>
      </c>
      <c r="H65" s="115">
        <f>H26*LCR计算参数!$F6*LCR计算过程!$C4</f>
        <v>1079.1871489624421</v>
      </c>
      <c r="I65" s="115">
        <f>I26*LCR计算参数!$F6*LCR计算过程!$C4</f>
        <v>1083.3658337043205</v>
      </c>
      <c r="J65" s="115">
        <f>J26*LCR计算参数!$F6*LCR计算过程!$C4</f>
        <v>987.04817188164179</v>
      </c>
      <c r="K65" s="115">
        <f>K26*LCR计算参数!$F6*LCR计算过程!$C4</f>
        <v>990.84071836170131</v>
      </c>
      <c r="L65" s="115">
        <f>L26*LCR计算参数!$F6*LCR计算过程!$C4</f>
        <v>994.63326484176048</v>
      </c>
      <c r="M65" s="115">
        <f>M26*LCR计算参数!$F6*LCR计算过程!$C4</f>
        <v>998.42581132181976</v>
      </c>
      <c r="N65" s="115">
        <f>N26*LCR计算参数!$F6*LCR计算过程!$C4</f>
        <v>1002.2183578018791</v>
      </c>
      <c r="O65" s="115">
        <f>O26*LCR计算参数!$F6*LCR计算过程!$C4</f>
        <v>1006.0109042819383</v>
      </c>
      <c r="P65" s="115">
        <f>P26*LCR计算参数!$F6*LCR计算过程!$C4</f>
        <v>0</v>
      </c>
      <c r="Q65" s="115">
        <f>Q26*LCR计算参数!$F6*LCR计算过程!$C4</f>
        <v>0</v>
      </c>
      <c r="R65" s="115">
        <f>R26*LCR计算参数!$F6*LCR计算过程!$C4</f>
        <v>0</v>
      </c>
      <c r="S65" s="115">
        <f>S26*LCR计算参数!$F6*LCR计算过程!$C4</f>
        <v>0</v>
      </c>
      <c r="T65" s="115">
        <f>T26*LCR计算参数!$F6*LCR计算过程!$C4</f>
        <v>0</v>
      </c>
      <c r="U65" s="115">
        <f>U26*LCR计算参数!$F6*LCR计算过程!$C4</f>
        <v>0</v>
      </c>
      <c r="V65" s="115">
        <f>V26*LCR计算参数!$F6*LCR计算过程!$C4</f>
        <v>0</v>
      </c>
      <c r="W65" s="115">
        <f>W26*LCR计算参数!$F6*LCR计算过程!$C4</f>
        <v>0</v>
      </c>
      <c r="X65" s="115">
        <f>X26*LCR计算参数!$F6*LCR计算过程!$C4</f>
        <v>0</v>
      </c>
      <c r="Y65" s="115">
        <f>Y26*LCR计算参数!$F6*LCR计算过程!$C4</f>
        <v>0</v>
      </c>
      <c r="Z65" s="115">
        <f>Z26*LCR计算参数!$F6*LCR计算过程!$C4</f>
        <v>0</v>
      </c>
      <c r="AA65" s="115">
        <f>AA26*LCR计算参数!$F6*LCR计算过程!$C4</f>
        <v>0</v>
      </c>
      <c r="AB65" s="115">
        <f>AB26*LCR计算参数!$F6*LCR计算过程!$C4</f>
        <v>0</v>
      </c>
      <c r="AC65" s="115">
        <f>AC26*LCR计算参数!$F6*LCR计算过程!$C4</f>
        <v>0</v>
      </c>
      <c r="AD65" s="115">
        <f>AD26*LCR计算参数!$F6*LCR计算过程!$C4</f>
        <v>0</v>
      </c>
      <c r="AE65" s="115">
        <f>AE26*LCR计算参数!$F6*LCR计算过程!$C4</f>
        <v>0</v>
      </c>
      <c r="AF65" s="115">
        <f>AF26*LCR计算参数!$F6*LCR计算过程!$C4</f>
        <v>0</v>
      </c>
      <c r="AG65" s="115">
        <f>AG26*LCR计算参数!$F6*LCR计算过程!$C4</f>
        <v>0</v>
      </c>
      <c r="AH65" s="115">
        <f>AH26*LCR计算参数!$F6*LCR计算过程!$C4</f>
        <v>0</v>
      </c>
      <c r="AI65" s="115">
        <f>AI26*LCR计算参数!$F6*LCR计算过程!$C4</f>
        <v>0</v>
      </c>
      <c r="AJ65" s="115">
        <f>AJ26*LCR计算参数!$F6*LCR计算过程!$C4</f>
        <v>0</v>
      </c>
      <c r="AK65" s="115">
        <f>AK26*LCR计算参数!$F6*LCR计算过程!$C4</f>
        <v>0</v>
      </c>
      <c r="AL65" s="115">
        <f>AL26*LCR计算参数!$F6*LCR计算过程!$C4</f>
        <v>0</v>
      </c>
      <c r="AM65" s="115">
        <f>AM26*LCR计算参数!$F6*LCR计算过程!$C4</f>
        <v>0</v>
      </c>
      <c r="AN65" s="115">
        <f>AN26*LCR计算参数!$F6*LCR计算过程!$C4</f>
        <v>0</v>
      </c>
      <c r="AO65" s="115">
        <f>AO26*LCR计算参数!$F6*LCR计算过程!$C4</f>
        <v>0</v>
      </c>
      <c r="AP65" s="115">
        <f>AP26*LCR计算参数!$F6*LCR计算过程!$C4</f>
        <v>0</v>
      </c>
    </row>
    <row r="66" spans="2:42" ht="16.5">
      <c r="B66" s="63" t="s">
        <v>230</v>
      </c>
      <c r="C66" s="115">
        <f>C27*LCR计算参数!$F7*LCR计算过程!$C5</f>
        <v>3442.1825149117772</v>
      </c>
      <c r="D66" s="115">
        <f>D27*LCR计算参数!$F7*LCR计算过程!$C5</f>
        <v>3439.7583824164822</v>
      </c>
      <c r="E66" s="115">
        <f>E27*LCR计算参数!$F7*LCR计算过程!$C5</f>
        <v>3482.1807010841512</v>
      </c>
      <c r="F66" s="115">
        <f>F27*LCR计算参数!$F7*LCR计算过程!$C5</f>
        <v>3524.6030197518216</v>
      </c>
      <c r="G66" s="115">
        <f>G27*LCR计算参数!$F7*LCR计算过程!$C5</f>
        <v>3567.0253384194916</v>
      </c>
      <c r="H66" s="115">
        <f>H27*LCR计算参数!$F7*LCR计算过程!$C5</f>
        <v>3609.4476570871616</v>
      </c>
      <c r="I66" s="115">
        <f>I27*LCR计算参数!$F7*LCR计算过程!$C5</f>
        <v>3651.8699757548311</v>
      </c>
      <c r="J66" s="115">
        <f>J27*LCR计算参数!$F7*LCR计算过程!$C5</f>
        <v>3694.2922944225011</v>
      </c>
      <c r="K66" s="115">
        <f>K27*LCR计算参数!$F7*LCR计算过程!$C5</f>
        <v>3736.7146130901715</v>
      </c>
      <c r="L66" s="115">
        <f>L27*LCR计算参数!$F7*LCR计算过程!$C5</f>
        <v>3779.1369317578406</v>
      </c>
      <c r="M66" s="115">
        <f>M27*LCR计算参数!$F7*LCR计算过程!$C5</f>
        <v>3821.559250425511</v>
      </c>
      <c r="N66" s="115">
        <f>N27*LCR计算参数!$F7*LCR计算过程!$C5</f>
        <v>3863.981569093181</v>
      </c>
      <c r="O66" s="115">
        <f>O27*LCR计算参数!$F7*LCR计算过程!$C5</f>
        <v>3906.4038877608509</v>
      </c>
      <c r="P66" s="115">
        <f>P27*LCR计算参数!$F7*LCR计算过程!$C5</f>
        <v>0</v>
      </c>
      <c r="Q66" s="115">
        <f>Q27*LCR计算参数!$F7*LCR计算过程!$C5</f>
        <v>0</v>
      </c>
      <c r="R66" s="115">
        <f>R27*LCR计算参数!$F7*LCR计算过程!$C5</f>
        <v>0</v>
      </c>
      <c r="S66" s="115">
        <f>S27*LCR计算参数!$F7*LCR计算过程!$C5</f>
        <v>0</v>
      </c>
      <c r="T66" s="115">
        <f>T27*LCR计算参数!$F7*LCR计算过程!$C5</f>
        <v>0</v>
      </c>
      <c r="U66" s="115">
        <f>U27*LCR计算参数!$F7*LCR计算过程!$C5</f>
        <v>0</v>
      </c>
      <c r="V66" s="115">
        <f>V27*LCR计算参数!$F7*LCR计算过程!$C5</f>
        <v>0</v>
      </c>
      <c r="W66" s="115">
        <f>W27*LCR计算参数!$F7*LCR计算过程!$C5</f>
        <v>0</v>
      </c>
      <c r="X66" s="115">
        <f>X27*LCR计算参数!$F7*LCR计算过程!$C5</f>
        <v>0</v>
      </c>
      <c r="Y66" s="115">
        <f>Y27*LCR计算参数!$F7*LCR计算过程!$C5</f>
        <v>0</v>
      </c>
      <c r="Z66" s="115">
        <f>Z27*LCR计算参数!$F7*LCR计算过程!$C5</f>
        <v>0</v>
      </c>
      <c r="AA66" s="115">
        <f>AA27*LCR计算参数!$F7*LCR计算过程!$C5</f>
        <v>0</v>
      </c>
      <c r="AB66" s="115">
        <f>AB27*LCR计算参数!$F7*LCR计算过程!$C5</f>
        <v>0</v>
      </c>
      <c r="AC66" s="115">
        <f>AC27*LCR计算参数!$F7*LCR计算过程!$C5</f>
        <v>0</v>
      </c>
      <c r="AD66" s="115">
        <f>AD27*LCR计算参数!$F7*LCR计算过程!$C5</f>
        <v>0</v>
      </c>
      <c r="AE66" s="115">
        <f>AE27*LCR计算参数!$F7*LCR计算过程!$C5</f>
        <v>0</v>
      </c>
      <c r="AF66" s="115">
        <f>AF27*LCR计算参数!$F7*LCR计算过程!$C5</f>
        <v>0</v>
      </c>
      <c r="AG66" s="115">
        <f>AG27*LCR计算参数!$F7*LCR计算过程!$C5</f>
        <v>0</v>
      </c>
      <c r="AH66" s="115">
        <f>AH27*LCR计算参数!$F7*LCR计算过程!$C5</f>
        <v>0</v>
      </c>
      <c r="AI66" s="115">
        <f>AI27*LCR计算参数!$F7*LCR计算过程!$C5</f>
        <v>0</v>
      </c>
      <c r="AJ66" s="115">
        <f>AJ27*LCR计算参数!$F7*LCR计算过程!$C5</f>
        <v>0</v>
      </c>
      <c r="AK66" s="115">
        <f>AK27*LCR计算参数!$F7*LCR计算过程!$C5</f>
        <v>0</v>
      </c>
      <c r="AL66" s="115">
        <f>AL27*LCR计算参数!$F7*LCR计算过程!$C5</f>
        <v>0</v>
      </c>
      <c r="AM66" s="115">
        <f>AM27*LCR计算参数!$F7*LCR计算过程!$C5</f>
        <v>0</v>
      </c>
      <c r="AN66" s="115">
        <f>AN27*LCR计算参数!$F7*LCR计算过程!$C5</f>
        <v>0</v>
      </c>
      <c r="AO66" s="115">
        <f>AO27*LCR计算参数!$F7*LCR计算过程!$C5</f>
        <v>0</v>
      </c>
      <c r="AP66" s="115">
        <f>AP27*LCR计算参数!$F7*LCR计算过程!$C5</f>
        <v>0</v>
      </c>
    </row>
    <row r="67" spans="2:42" ht="16.5">
      <c r="B67" s="63" t="s">
        <v>231</v>
      </c>
      <c r="C67" s="115">
        <f>C28*LCR计算参数!$F8*LCR计算过程!$C6</f>
        <v>1872.527589320636</v>
      </c>
      <c r="D67" s="115">
        <f>D28*LCR计算参数!$F8*LCR计算过程!$C6</f>
        <v>1871.2088751159288</v>
      </c>
      <c r="E67" s="115">
        <f>E28*LCR计算参数!$F8*LCR计算过程!$C6</f>
        <v>1894.2863736983065</v>
      </c>
      <c r="F67" s="115">
        <f>F28*LCR计算参数!$F8*LCR计算过程!$C6</f>
        <v>1917.3638722806852</v>
      </c>
      <c r="G67" s="115">
        <f>G28*LCR计算参数!$F8*LCR计算过程!$C6</f>
        <v>1940.4413708630634</v>
      </c>
      <c r="H67" s="115">
        <f>H28*LCR计算参数!$F8*LCR计算过程!$C6</f>
        <v>1963.5188694454416</v>
      </c>
      <c r="I67" s="115">
        <f>I28*LCR计算参数!$F8*LCR计算过程!$C6</f>
        <v>1986.5963680278198</v>
      </c>
      <c r="J67" s="115">
        <f>J28*LCR计算参数!$F8*LCR计算过程!$C6</f>
        <v>2009.673866610198</v>
      </c>
      <c r="K67" s="115">
        <f>K28*LCR计算参数!$F8*LCR计算过程!$C6</f>
        <v>2032.7513651925765</v>
      </c>
      <c r="L67" s="115">
        <f>L28*LCR计算参数!$F8*LCR计算过程!$C6</f>
        <v>2055.8288637749542</v>
      </c>
      <c r="M67" s="115">
        <f>M28*LCR计算参数!$F8*LCR计算过程!$C6</f>
        <v>2078.9063623573329</v>
      </c>
      <c r="N67" s="115">
        <f>N28*LCR计算参数!$F8*LCR计算过程!$C6</f>
        <v>2101.9838609397111</v>
      </c>
      <c r="O67" s="115">
        <f>O28*LCR计算参数!$F8*LCR计算过程!$C6</f>
        <v>2125.0613595220893</v>
      </c>
      <c r="P67" s="115">
        <f>P28*LCR计算参数!$F8*LCR计算过程!$C6</f>
        <v>0</v>
      </c>
      <c r="Q67" s="115">
        <f>Q28*LCR计算参数!$F8*LCR计算过程!$C6</f>
        <v>0</v>
      </c>
      <c r="R67" s="115">
        <f>R28*LCR计算参数!$F8*LCR计算过程!$C6</f>
        <v>0</v>
      </c>
      <c r="S67" s="115">
        <f>S28*LCR计算参数!$F8*LCR计算过程!$C6</f>
        <v>0</v>
      </c>
      <c r="T67" s="115">
        <f>T28*LCR计算参数!$F8*LCR计算过程!$C6</f>
        <v>0</v>
      </c>
      <c r="U67" s="115">
        <f>U28*LCR计算参数!$F8*LCR计算过程!$C6</f>
        <v>0</v>
      </c>
      <c r="V67" s="115">
        <f>V28*LCR计算参数!$F8*LCR计算过程!$C6</f>
        <v>0</v>
      </c>
      <c r="W67" s="115">
        <f>W28*LCR计算参数!$F8*LCR计算过程!$C6</f>
        <v>0</v>
      </c>
      <c r="X67" s="115">
        <f>X28*LCR计算参数!$F8*LCR计算过程!$C6</f>
        <v>0</v>
      </c>
      <c r="Y67" s="115">
        <f>Y28*LCR计算参数!$F8*LCR计算过程!$C6</f>
        <v>0</v>
      </c>
      <c r="Z67" s="115">
        <f>Z28*LCR计算参数!$F8*LCR计算过程!$C6</f>
        <v>0</v>
      </c>
      <c r="AA67" s="115">
        <f>AA28*LCR计算参数!$F8*LCR计算过程!$C6</f>
        <v>0</v>
      </c>
      <c r="AB67" s="115">
        <f>AB28*LCR计算参数!$F8*LCR计算过程!$C6</f>
        <v>0</v>
      </c>
      <c r="AC67" s="115">
        <f>AC28*LCR计算参数!$F8*LCR计算过程!$C6</f>
        <v>0</v>
      </c>
      <c r="AD67" s="115">
        <f>AD28*LCR计算参数!$F8*LCR计算过程!$C6</f>
        <v>0</v>
      </c>
      <c r="AE67" s="115">
        <f>AE28*LCR计算参数!$F8*LCR计算过程!$C6</f>
        <v>0</v>
      </c>
      <c r="AF67" s="115">
        <f>AF28*LCR计算参数!$F8*LCR计算过程!$C6</f>
        <v>0</v>
      </c>
      <c r="AG67" s="115">
        <f>AG28*LCR计算参数!$F8*LCR计算过程!$C6</f>
        <v>0</v>
      </c>
      <c r="AH67" s="115">
        <f>AH28*LCR计算参数!$F8*LCR计算过程!$C6</f>
        <v>0</v>
      </c>
      <c r="AI67" s="115">
        <f>AI28*LCR计算参数!$F8*LCR计算过程!$C6</f>
        <v>0</v>
      </c>
      <c r="AJ67" s="115">
        <f>AJ28*LCR计算参数!$F8*LCR计算过程!$C6</f>
        <v>0</v>
      </c>
      <c r="AK67" s="115">
        <f>AK28*LCR计算参数!$F8*LCR计算过程!$C6</f>
        <v>0</v>
      </c>
      <c r="AL67" s="115">
        <f>AL28*LCR计算参数!$F8*LCR计算过程!$C6</f>
        <v>0</v>
      </c>
      <c r="AM67" s="115">
        <f>AM28*LCR计算参数!$F8*LCR计算过程!$C6</f>
        <v>0</v>
      </c>
      <c r="AN67" s="115">
        <f>AN28*LCR计算参数!$F8*LCR计算过程!$C6</f>
        <v>0</v>
      </c>
      <c r="AO67" s="115">
        <f>AO28*LCR计算参数!$F8*LCR计算过程!$C6</f>
        <v>0</v>
      </c>
      <c r="AP67" s="115">
        <f>AP28*LCR计算参数!$F8*LCR计算过程!$C6</f>
        <v>0</v>
      </c>
    </row>
    <row r="68" spans="2:42" ht="16.5">
      <c r="B68" s="63" t="s">
        <v>232</v>
      </c>
      <c r="C68" s="115">
        <f>C29*LCR计算参数!$F9*LCR计算过程!$C7</f>
        <v>4.8577769447646242</v>
      </c>
      <c r="D68" s="115">
        <f>D29*LCR计算参数!$F9*LCR计算过程!$C7</f>
        <v>4.8543558899844994</v>
      </c>
      <c r="E68" s="115">
        <f>E29*LCR计算参数!$F9*LCR计算过程!$C7</f>
        <v>4.914224348636683</v>
      </c>
      <c r="F68" s="115">
        <f>F29*LCR计算参数!$F9*LCR计算过程!$C7</f>
        <v>4.9740928072888675</v>
      </c>
      <c r="G68" s="115">
        <f>G29*LCR计算参数!$F9*LCR计算过程!$C7</f>
        <v>5.0339612659410502</v>
      </c>
      <c r="H68" s="115">
        <f>H29*LCR计算参数!$F9*LCR计算过程!$C7</f>
        <v>5.0938297245932338</v>
      </c>
      <c r="I68" s="115">
        <f>I29*LCR计算参数!$F9*LCR计算过程!$C7</f>
        <v>5.1536981832454165</v>
      </c>
      <c r="J68" s="115">
        <f>J29*LCR计算参数!$F9*LCR计算过程!$C7</f>
        <v>5.2135666418976001</v>
      </c>
      <c r="K68" s="115">
        <f>K29*LCR计算参数!$F9*LCR计算过程!$C7</f>
        <v>5.2734351005497846</v>
      </c>
      <c r="L68" s="115">
        <f>L29*LCR计算参数!$F9*LCR计算过程!$C7</f>
        <v>5.3333035592019673</v>
      </c>
      <c r="M68" s="115">
        <f>M29*LCR计算参数!$F9*LCR计算过程!$C7</f>
        <v>5.3931720178541509</v>
      </c>
      <c r="N68" s="115">
        <f>N29*LCR计算参数!$F9*LCR计算过程!$C7</f>
        <v>5.4530404765063354</v>
      </c>
      <c r="O68" s="115">
        <f>O29*LCR计算参数!$F9*LCR计算过程!$C7</f>
        <v>5.5129089351585181</v>
      </c>
      <c r="P68" s="115">
        <f>P29*LCR计算参数!$F9*LCR计算过程!$C7</f>
        <v>0</v>
      </c>
      <c r="Q68" s="115">
        <f>Q29*LCR计算参数!$F9*LCR计算过程!$C7</f>
        <v>0</v>
      </c>
      <c r="R68" s="115">
        <f>R29*LCR计算参数!$F9*LCR计算过程!$C7</f>
        <v>0</v>
      </c>
      <c r="S68" s="115">
        <f>S29*LCR计算参数!$F9*LCR计算过程!$C7</f>
        <v>0</v>
      </c>
      <c r="T68" s="115">
        <f>T29*LCR计算参数!$F9*LCR计算过程!$C7</f>
        <v>0</v>
      </c>
      <c r="U68" s="115">
        <f>U29*LCR计算参数!$F9*LCR计算过程!$C7</f>
        <v>0</v>
      </c>
      <c r="V68" s="115">
        <f>V29*LCR计算参数!$F9*LCR计算过程!$C7</f>
        <v>0</v>
      </c>
      <c r="W68" s="115">
        <f>W29*LCR计算参数!$F9*LCR计算过程!$C7</f>
        <v>0</v>
      </c>
      <c r="X68" s="115">
        <f>X29*LCR计算参数!$F9*LCR计算过程!$C7</f>
        <v>0</v>
      </c>
      <c r="Y68" s="115">
        <f>Y29*LCR计算参数!$F9*LCR计算过程!$C7</f>
        <v>0</v>
      </c>
      <c r="Z68" s="115">
        <f>Z29*LCR计算参数!$F9*LCR计算过程!$C7</f>
        <v>0</v>
      </c>
      <c r="AA68" s="115">
        <f>AA29*LCR计算参数!$F9*LCR计算过程!$C7</f>
        <v>0</v>
      </c>
      <c r="AB68" s="115">
        <f>AB29*LCR计算参数!$F9*LCR计算过程!$C7</f>
        <v>0</v>
      </c>
      <c r="AC68" s="115">
        <f>AC29*LCR计算参数!$F9*LCR计算过程!$C7</f>
        <v>0</v>
      </c>
      <c r="AD68" s="115">
        <f>AD29*LCR计算参数!$F9*LCR计算过程!$C7</f>
        <v>0</v>
      </c>
      <c r="AE68" s="115">
        <f>AE29*LCR计算参数!$F9*LCR计算过程!$C7</f>
        <v>0</v>
      </c>
      <c r="AF68" s="115">
        <f>AF29*LCR计算参数!$F9*LCR计算过程!$C7</f>
        <v>0</v>
      </c>
      <c r="AG68" s="115">
        <f>AG29*LCR计算参数!$F9*LCR计算过程!$C7</f>
        <v>0</v>
      </c>
      <c r="AH68" s="115">
        <f>AH29*LCR计算参数!$F9*LCR计算过程!$C7</f>
        <v>0</v>
      </c>
      <c r="AI68" s="115">
        <f>AI29*LCR计算参数!$F9*LCR计算过程!$C7</f>
        <v>0</v>
      </c>
      <c r="AJ68" s="115">
        <f>AJ29*LCR计算参数!$F9*LCR计算过程!$C7</f>
        <v>0</v>
      </c>
      <c r="AK68" s="115">
        <f>AK29*LCR计算参数!$F9*LCR计算过程!$C7</f>
        <v>0</v>
      </c>
      <c r="AL68" s="115">
        <f>AL29*LCR计算参数!$F9*LCR计算过程!$C7</f>
        <v>0</v>
      </c>
      <c r="AM68" s="115">
        <f>AM29*LCR计算参数!$F9*LCR计算过程!$C7</f>
        <v>0</v>
      </c>
      <c r="AN68" s="115">
        <f>AN29*LCR计算参数!$F9*LCR计算过程!$C7</f>
        <v>0</v>
      </c>
      <c r="AO68" s="115">
        <f>AO29*LCR计算参数!$F9*LCR计算过程!$C7</f>
        <v>0</v>
      </c>
      <c r="AP68" s="115">
        <f>AP29*LCR计算参数!$F9*LCR计算过程!$C7</f>
        <v>0</v>
      </c>
    </row>
    <row r="69" spans="2:42" ht="16.5">
      <c r="B69" s="63" t="s">
        <v>233</v>
      </c>
      <c r="C69" s="115">
        <f>C30*LCR计算参数!$F10*LCR计算过程!$C8</f>
        <v>151.79370773561647</v>
      </c>
      <c r="D69" s="115">
        <f>D30*LCR计算参数!$F10*LCR计算过程!$C8</f>
        <v>153.73623018150522</v>
      </c>
      <c r="E69" s="115">
        <f>E30*LCR计算参数!$F10*LCR计算过程!$C8</f>
        <v>155.67875262739395</v>
      </c>
      <c r="F69" s="115">
        <f>F30*LCR计算参数!$F10*LCR计算过程!$C8</f>
        <v>157.6212750732827</v>
      </c>
      <c r="G69" s="115">
        <f>G30*LCR计算参数!$F10*LCR计算过程!$C8</f>
        <v>159.56379751917143</v>
      </c>
      <c r="H69" s="115">
        <f>H30*LCR计算参数!$F10*LCR计算过程!$C8</f>
        <v>161.50631996506019</v>
      </c>
      <c r="I69" s="115">
        <f>I30*LCR计算参数!$F10*LCR计算过程!$C8</f>
        <v>163.44884241094894</v>
      </c>
      <c r="J69" s="115">
        <f>J30*LCR计算参数!$F10*LCR计算过程!$C8</f>
        <v>165.39136485683767</v>
      </c>
      <c r="K69" s="115">
        <f>K30*LCR计算参数!$F10*LCR计算过程!$C8</f>
        <v>167.33388730272642</v>
      </c>
      <c r="L69" s="115">
        <f>L30*LCR计算参数!$F10*LCR计算过程!$C8</f>
        <v>169.27640974861515</v>
      </c>
      <c r="M69" s="115">
        <f>M30*LCR计算参数!$F10*LCR计算过程!$C8</f>
        <v>171.21893219450391</v>
      </c>
      <c r="N69" s="115">
        <f>N30*LCR计算参数!$F10*LCR计算过程!$C8</f>
        <v>173.16145464039266</v>
      </c>
      <c r="O69" s="115">
        <f>O30*LCR计算参数!$F10*LCR计算过程!$C8</f>
        <v>175.10397708628136</v>
      </c>
      <c r="P69" s="115">
        <f>P30*LCR计算参数!$F10*LCR计算过程!$C8</f>
        <v>0</v>
      </c>
      <c r="Q69" s="115">
        <f>Q30*LCR计算参数!$F10*LCR计算过程!$C8</f>
        <v>0</v>
      </c>
      <c r="R69" s="115">
        <f>R30*LCR计算参数!$F10*LCR计算过程!$C8</f>
        <v>0</v>
      </c>
      <c r="S69" s="115">
        <f>S30*LCR计算参数!$F10*LCR计算过程!$C8</f>
        <v>0</v>
      </c>
      <c r="T69" s="115">
        <f>T30*LCR计算参数!$F10*LCR计算过程!$C8</f>
        <v>0</v>
      </c>
      <c r="U69" s="115">
        <f>U30*LCR计算参数!$F10*LCR计算过程!$C8</f>
        <v>0</v>
      </c>
      <c r="V69" s="115">
        <f>V30*LCR计算参数!$F10*LCR计算过程!$C8</f>
        <v>0</v>
      </c>
      <c r="W69" s="115">
        <f>W30*LCR计算参数!$F10*LCR计算过程!$C8</f>
        <v>0</v>
      </c>
      <c r="X69" s="115">
        <f>X30*LCR计算参数!$F10*LCR计算过程!$C8</f>
        <v>0</v>
      </c>
      <c r="Y69" s="115">
        <f>Y30*LCR计算参数!$F10*LCR计算过程!$C8</f>
        <v>0</v>
      </c>
      <c r="Z69" s="115">
        <f>Z30*LCR计算参数!$F10*LCR计算过程!$C8</f>
        <v>0</v>
      </c>
      <c r="AA69" s="115">
        <f>AA30*LCR计算参数!$F10*LCR计算过程!$C8</f>
        <v>0</v>
      </c>
      <c r="AB69" s="115">
        <f>AB30*LCR计算参数!$F10*LCR计算过程!$C8</f>
        <v>0</v>
      </c>
      <c r="AC69" s="115">
        <f>AC30*LCR计算参数!$F10*LCR计算过程!$C8</f>
        <v>0</v>
      </c>
      <c r="AD69" s="115">
        <f>AD30*LCR计算参数!$F10*LCR计算过程!$C8</f>
        <v>0</v>
      </c>
      <c r="AE69" s="115">
        <f>AE30*LCR计算参数!$F10*LCR计算过程!$C8</f>
        <v>0</v>
      </c>
      <c r="AF69" s="115">
        <f>AF30*LCR计算参数!$F10*LCR计算过程!$C8</f>
        <v>0</v>
      </c>
      <c r="AG69" s="115">
        <f>AG30*LCR计算参数!$F10*LCR计算过程!$C8</f>
        <v>0</v>
      </c>
      <c r="AH69" s="115">
        <f>AH30*LCR计算参数!$F10*LCR计算过程!$C8</f>
        <v>0</v>
      </c>
      <c r="AI69" s="115">
        <f>AI30*LCR计算参数!$F10*LCR计算过程!$C8</f>
        <v>0</v>
      </c>
      <c r="AJ69" s="115">
        <f>AJ30*LCR计算参数!$F10*LCR计算过程!$C8</f>
        <v>0</v>
      </c>
      <c r="AK69" s="115">
        <f>AK30*LCR计算参数!$F10*LCR计算过程!$C8</f>
        <v>0</v>
      </c>
      <c r="AL69" s="115">
        <f>AL30*LCR计算参数!$F10*LCR计算过程!$C8</f>
        <v>0</v>
      </c>
      <c r="AM69" s="115">
        <f>AM30*LCR计算参数!$F10*LCR计算过程!$C8</f>
        <v>0</v>
      </c>
      <c r="AN69" s="115">
        <f>AN30*LCR计算参数!$F10*LCR计算过程!$C8</f>
        <v>0</v>
      </c>
      <c r="AO69" s="115">
        <f>AO30*LCR计算参数!$F10*LCR计算过程!$C8</f>
        <v>0</v>
      </c>
      <c r="AP69" s="115">
        <f>AP30*LCR计算参数!$F10*LCR计算过程!$C8</f>
        <v>0</v>
      </c>
    </row>
    <row r="70" spans="2:42" ht="16.5">
      <c r="B70" s="63" t="s">
        <v>234</v>
      </c>
      <c r="C70" s="115">
        <f>C31*LCR计算参数!$F11*LCR计算过程!$C9</f>
        <v>899.99157834685286</v>
      </c>
      <c r="D70" s="115">
        <f>D31*LCR计算参数!$F11*LCR计算过程!$C9</f>
        <v>911.50887947961496</v>
      </c>
      <c r="E70" s="115">
        <f>E31*LCR计算参数!$F11*LCR计算过程!$C9</f>
        <v>923.02618061237717</v>
      </c>
      <c r="F70" s="115">
        <f>F31*LCR计算参数!$F11*LCR计算过程!$C9</f>
        <v>934.5434817451395</v>
      </c>
      <c r="G70" s="115">
        <f>G31*LCR计算参数!$F11*LCR计算过程!$C9</f>
        <v>946.06078287790172</v>
      </c>
      <c r="H70" s="115">
        <f>H31*LCR计算参数!$F11*LCR计算过程!$C9</f>
        <v>957.57808401066404</v>
      </c>
      <c r="I70" s="115">
        <f>I31*LCR计算参数!$F11*LCR计算过程!$C9</f>
        <v>969.09538514342626</v>
      </c>
      <c r="J70" s="115">
        <f>J31*LCR计算参数!$F11*LCR计算过程!$C9</f>
        <v>980.61268627618847</v>
      </c>
      <c r="K70" s="115">
        <f>K31*LCR计算参数!$F11*LCR计算过程!$C9</f>
        <v>992.1299874089508</v>
      </c>
      <c r="L70" s="115">
        <f>L31*LCR计算参数!$F11*LCR计算过程!$C9</f>
        <v>1003.647288541713</v>
      </c>
      <c r="M70" s="115">
        <f>M31*LCR计算参数!$F11*LCR计算过程!$C9</f>
        <v>1015.1645896744753</v>
      </c>
      <c r="N70" s="115">
        <f>N31*LCR计算参数!$F11*LCR计算过程!$C9</f>
        <v>1026.6818908072376</v>
      </c>
      <c r="O70" s="115">
        <f>O31*LCR计算参数!$F11*LCR计算过程!$C9</f>
        <v>1038.1991919399998</v>
      </c>
      <c r="P70" s="115">
        <f>P31*LCR计算参数!$F11*LCR计算过程!$C9</f>
        <v>0</v>
      </c>
      <c r="Q70" s="115">
        <f>Q31*LCR计算参数!$F11*LCR计算过程!$C9</f>
        <v>0</v>
      </c>
      <c r="R70" s="115">
        <f>R31*LCR计算参数!$F11*LCR计算过程!$C9</f>
        <v>0</v>
      </c>
      <c r="S70" s="115">
        <f>S31*LCR计算参数!$F11*LCR计算过程!$C9</f>
        <v>0</v>
      </c>
      <c r="T70" s="115">
        <f>T31*LCR计算参数!$F11*LCR计算过程!$C9</f>
        <v>0</v>
      </c>
      <c r="U70" s="115">
        <f>U31*LCR计算参数!$F11*LCR计算过程!$C9</f>
        <v>0</v>
      </c>
      <c r="V70" s="115">
        <f>V31*LCR计算参数!$F11*LCR计算过程!$C9</f>
        <v>0</v>
      </c>
      <c r="W70" s="115">
        <f>W31*LCR计算参数!$F11*LCR计算过程!$C9</f>
        <v>0</v>
      </c>
      <c r="X70" s="115">
        <f>X31*LCR计算参数!$F11*LCR计算过程!$C9</f>
        <v>0</v>
      </c>
      <c r="Y70" s="115">
        <f>Y31*LCR计算参数!$F11*LCR计算过程!$C9</f>
        <v>0</v>
      </c>
      <c r="Z70" s="115">
        <f>Z31*LCR计算参数!$F11*LCR计算过程!$C9</f>
        <v>0</v>
      </c>
      <c r="AA70" s="115">
        <f>AA31*LCR计算参数!$F11*LCR计算过程!$C9</f>
        <v>0</v>
      </c>
      <c r="AB70" s="115">
        <f>AB31*LCR计算参数!$F11*LCR计算过程!$C9</f>
        <v>0</v>
      </c>
      <c r="AC70" s="115">
        <f>AC31*LCR计算参数!$F11*LCR计算过程!$C9</f>
        <v>0</v>
      </c>
      <c r="AD70" s="115">
        <f>AD31*LCR计算参数!$F11*LCR计算过程!$C9</f>
        <v>0</v>
      </c>
      <c r="AE70" s="115">
        <f>AE31*LCR计算参数!$F11*LCR计算过程!$C9</f>
        <v>0</v>
      </c>
      <c r="AF70" s="115">
        <f>AF31*LCR计算参数!$F11*LCR计算过程!$C9</f>
        <v>0</v>
      </c>
      <c r="AG70" s="115">
        <f>AG31*LCR计算参数!$F11*LCR计算过程!$C9</f>
        <v>0</v>
      </c>
      <c r="AH70" s="115">
        <f>AH31*LCR计算参数!$F11*LCR计算过程!$C9</f>
        <v>0</v>
      </c>
      <c r="AI70" s="115">
        <f>AI31*LCR计算参数!$F11*LCR计算过程!$C9</f>
        <v>0</v>
      </c>
      <c r="AJ70" s="115">
        <f>AJ31*LCR计算参数!$F11*LCR计算过程!$C9</f>
        <v>0</v>
      </c>
      <c r="AK70" s="115">
        <f>AK31*LCR计算参数!$F11*LCR计算过程!$C9</f>
        <v>0</v>
      </c>
      <c r="AL70" s="115">
        <f>AL31*LCR计算参数!$F11*LCR计算过程!$C9</f>
        <v>0</v>
      </c>
      <c r="AM70" s="115">
        <f>AM31*LCR计算参数!$F11*LCR计算过程!$C9</f>
        <v>0</v>
      </c>
      <c r="AN70" s="115">
        <f>AN31*LCR计算参数!$F11*LCR计算过程!$C9</f>
        <v>0</v>
      </c>
      <c r="AO70" s="115">
        <f>AO31*LCR计算参数!$F11*LCR计算过程!$C9</f>
        <v>0</v>
      </c>
      <c r="AP70" s="115">
        <f>AP31*LCR计算参数!$F11*LCR计算过程!$C9</f>
        <v>0</v>
      </c>
    </row>
    <row r="71" spans="2:42" ht="16.5">
      <c r="B71" s="63" t="s">
        <v>235</v>
      </c>
      <c r="C71" s="115">
        <f>C32*LCR计算参数!$F12*LCR计算过程!$C10</f>
        <v>32.850900291332515</v>
      </c>
      <c r="D71" s="115">
        <f>D32*LCR计算参数!$F12*LCR计算过程!$C10</f>
        <v>32.83556691300479</v>
      </c>
      <c r="E71" s="115">
        <f>E32*LCR计算参数!$F12*LCR计算过程!$C10</f>
        <v>32.820233534677065</v>
      </c>
      <c r="F71" s="115">
        <f>F32*LCR计算参数!$F12*LCR计算过程!$C10</f>
        <v>32.804900156349348</v>
      </c>
      <c r="G71" s="115">
        <f>G32*LCR计算参数!$F12*LCR计算过程!$C10</f>
        <v>32.789566778021616</v>
      </c>
      <c r="H71" s="115">
        <f>H32*LCR计算参数!$F12*LCR计算过程!$C10</f>
        <v>32.774233399693898</v>
      </c>
      <c r="I71" s="115">
        <f>I32*LCR计算参数!$F12*LCR计算过程!$C10</f>
        <v>32.758900021366173</v>
      </c>
      <c r="J71" s="115">
        <f>J32*LCR计算参数!$F12*LCR计算过程!$C10</f>
        <v>32.743566643038456</v>
      </c>
      <c r="K71" s="115">
        <f>K32*LCR计算参数!$F12*LCR计算过程!$C10</f>
        <v>32.728233264710731</v>
      </c>
      <c r="L71" s="115">
        <f>L32*LCR计算参数!$F12*LCR计算过程!$C10</f>
        <v>32.712899886383006</v>
      </c>
      <c r="M71" s="115">
        <f>M32*LCR计算参数!$F12*LCR计算过程!$C10</f>
        <v>32.697566508055282</v>
      </c>
      <c r="N71" s="115">
        <f>N32*LCR计算参数!$F12*LCR计算过程!$C10</f>
        <v>32.682233129727557</v>
      </c>
      <c r="O71" s="115">
        <f>O32*LCR计算参数!$F12*LCR计算过程!$C10</f>
        <v>32.666899751399839</v>
      </c>
      <c r="P71" s="115">
        <f>P32*LCR计算参数!$F12*LCR计算过程!$C10</f>
        <v>0</v>
      </c>
      <c r="Q71" s="115">
        <f>Q32*LCR计算参数!$F12*LCR计算过程!$C10</f>
        <v>0</v>
      </c>
      <c r="R71" s="115">
        <f>R32*LCR计算参数!$F12*LCR计算过程!$C10</f>
        <v>0</v>
      </c>
      <c r="S71" s="115">
        <f>S32*LCR计算参数!$F12*LCR计算过程!$C10</f>
        <v>0</v>
      </c>
      <c r="T71" s="115">
        <f>T32*LCR计算参数!$F12*LCR计算过程!$C10</f>
        <v>0</v>
      </c>
      <c r="U71" s="115">
        <f>U32*LCR计算参数!$F12*LCR计算过程!$C10</f>
        <v>0</v>
      </c>
      <c r="V71" s="115">
        <f>V32*LCR计算参数!$F12*LCR计算过程!$C10</f>
        <v>0</v>
      </c>
      <c r="W71" s="115">
        <f>W32*LCR计算参数!$F12*LCR计算过程!$C10</f>
        <v>0</v>
      </c>
      <c r="X71" s="115">
        <f>X32*LCR计算参数!$F12*LCR计算过程!$C10</f>
        <v>0</v>
      </c>
      <c r="Y71" s="115">
        <f>Y32*LCR计算参数!$F12*LCR计算过程!$C10</f>
        <v>0</v>
      </c>
      <c r="Z71" s="115">
        <f>Z32*LCR计算参数!$F12*LCR计算过程!$C10</f>
        <v>0</v>
      </c>
      <c r="AA71" s="115">
        <f>AA32*LCR计算参数!$F12*LCR计算过程!$C10</f>
        <v>0</v>
      </c>
      <c r="AB71" s="115">
        <f>AB32*LCR计算参数!$F12*LCR计算过程!$C10</f>
        <v>0</v>
      </c>
      <c r="AC71" s="115">
        <f>AC32*LCR计算参数!$F12*LCR计算过程!$C10</f>
        <v>0</v>
      </c>
      <c r="AD71" s="115">
        <f>AD32*LCR计算参数!$F12*LCR计算过程!$C10</f>
        <v>0</v>
      </c>
      <c r="AE71" s="115">
        <f>AE32*LCR计算参数!$F12*LCR计算过程!$C10</f>
        <v>0</v>
      </c>
      <c r="AF71" s="115">
        <f>AF32*LCR计算参数!$F12*LCR计算过程!$C10</f>
        <v>0</v>
      </c>
      <c r="AG71" s="115">
        <f>AG32*LCR计算参数!$F12*LCR计算过程!$C10</f>
        <v>0</v>
      </c>
      <c r="AH71" s="115">
        <f>AH32*LCR计算参数!$F12*LCR计算过程!$C10</f>
        <v>0</v>
      </c>
      <c r="AI71" s="115">
        <f>AI32*LCR计算参数!$F12*LCR计算过程!$C10</f>
        <v>0</v>
      </c>
      <c r="AJ71" s="115">
        <f>AJ32*LCR计算参数!$F12*LCR计算过程!$C10</f>
        <v>0</v>
      </c>
      <c r="AK71" s="115">
        <f>AK32*LCR计算参数!$F12*LCR计算过程!$C10</f>
        <v>0</v>
      </c>
      <c r="AL71" s="115">
        <f>AL32*LCR计算参数!$F12*LCR计算过程!$C10</f>
        <v>0</v>
      </c>
      <c r="AM71" s="115">
        <f>AM32*LCR计算参数!$F12*LCR计算过程!$C10</f>
        <v>0</v>
      </c>
      <c r="AN71" s="115">
        <f>AN32*LCR计算参数!$F12*LCR计算过程!$C10</f>
        <v>0</v>
      </c>
      <c r="AO71" s="115">
        <f>AO32*LCR计算参数!$F12*LCR计算过程!$C10</f>
        <v>0</v>
      </c>
      <c r="AP71" s="115">
        <f>AP32*LCR计算参数!$F12*LCR计算过程!$C10</f>
        <v>0</v>
      </c>
    </row>
    <row r="72" spans="2:42" ht="16.5">
      <c r="B72" s="63" t="s">
        <v>236</v>
      </c>
      <c r="C72" s="115">
        <f>C33*LCR计算参数!$F13*LCR计算过程!$C11</f>
        <v>183.81307959021311</v>
      </c>
      <c r="D72" s="115">
        <f>D33*LCR计算参数!$F13*LCR计算过程!$C11</f>
        <v>183.72728360088115</v>
      </c>
      <c r="E72" s="115">
        <f>E33*LCR计算参数!$F13*LCR计算过程!$C11</f>
        <v>183.64148761154917</v>
      </c>
      <c r="F72" s="115">
        <f>F33*LCR计算参数!$F13*LCR计算过程!$C11</f>
        <v>183.55569162221721</v>
      </c>
      <c r="G72" s="115">
        <f>G33*LCR计算参数!$F13*LCR计算过程!$C11</f>
        <v>183.46989563288525</v>
      </c>
      <c r="H72" s="115">
        <f>H33*LCR计算参数!$F13*LCR计算过程!$C11</f>
        <v>183.38409964355327</v>
      </c>
      <c r="I72" s="115">
        <f>I33*LCR计算参数!$F13*LCR计算过程!$C11</f>
        <v>183.29830365422131</v>
      </c>
      <c r="J72" s="115">
        <f>J33*LCR计算参数!$F13*LCR计算过程!$C11</f>
        <v>183.21250766488936</v>
      </c>
      <c r="K72" s="115">
        <f>K33*LCR计算参数!$F13*LCR计算过程!$C11</f>
        <v>183.12671167555737</v>
      </c>
      <c r="L72" s="115">
        <f>L33*LCR计算参数!$F13*LCR计算过程!$C11</f>
        <v>183.04091568622542</v>
      </c>
      <c r="M72" s="115">
        <f>M33*LCR计算参数!$F13*LCR计算过程!$C11</f>
        <v>182.95511969689346</v>
      </c>
      <c r="N72" s="115">
        <f>N33*LCR计算参数!$F13*LCR计算过程!$C11</f>
        <v>182.86932370756151</v>
      </c>
      <c r="O72" s="115">
        <f>O33*LCR计算参数!$F13*LCR计算过程!$C11</f>
        <v>182.78352771822952</v>
      </c>
      <c r="P72" s="115">
        <f>P33*LCR计算参数!$F13*LCR计算过程!$C11</f>
        <v>0</v>
      </c>
      <c r="Q72" s="115">
        <f>Q33*LCR计算参数!$F13*LCR计算过程!$C11</f>
        <v>0</v>
      </c>
      <c r="R72" s="115">
        <f>R33*LCR计算参数!$F13*LCR计算过程!$C11</f>
        <v>0</v>
      </c>
      <c r="S72" s="115">
        <f>S33*LCR计算参数!$F13*LCR计算过程!$C11</f>
        <v>0</v>
      </c>
      <c r="T72" s="115">
        <f>T33*LCR计算参数!$F13*LCR计算过程!$C11</f>
        <v>0</v>
      </c>
      <c r="U72" s="115">
        <f>U33*LCR计算参数!$F13*LCR计算过程!$C11</f>
        <v>0</v>
      </c>
      <c r="V72" s="115">
        <f>V33*LCR计算参数!$F13*LCR计算过程!$C11</f>
        <v>0</v>
      </c>
      <c r="W72" s="115">
        <f>W33*LCR计算参数!$F13*LCR计算过程!$C11</f>
        <v>0</v>
      </c>
      <c r="X72" s="115">
        <f>X33*LCR计算参数!$F13*LCR计算过程!$C11</f>
        <v>0</v>
      </c>
      <c r="Y72" s="115">
        <f>Y33*LCR计算参数!$F13*LCR计算过程!$C11</f>
        <v>0</v>
      </c>
      <c r="Z72" s="115">
        <f>Z33*LCR计算参数!$F13*LCR计算过程!$C11</f>
        <v>0</v>
      </c>
      <c r="AA72" s="115">
        <f>AA33*LCR计算参数!$F13*LCR计算过程!$C11</f>
        <v>0</v>
      </c>
      <c r="AB72" s="115">
        <f>AB33*LCR计算参数!$F13*LCR计算过程!$C11</f>
        <v>0</v>
      </c>
      <c r="AC72" s="115">
        <f>AC33*LCR计算参数!$F13*LCR计算过程!$C11</f>
        <v>0</v>
      </c>
      <c r="AD72" s="115">
        <f>AD33*LCR计算参数!$F13*LCR计算过程!$C11</f>
        <v>0</v>
      </c>
      <c r="AE72" s="115">
        <f>AE33*LCR计算参数!$F13*LCR计算过程!$C11</f>
        <v>0</v>
      </c>
      <c r="AF72" s="115">
        <f>AF33*LCR计算参数!$F13*LCR计算过程!$C11</f>
        <v>0</v>
      </c>
      <c r="AG72" s="115">
        <f>AG33*LCR计算参数!$F13*LCR计算过程!$C11</f>
        <v>0</v>
      </c>
      <c r="AH72" s="115">
        <f>AH33*LCR计算参数!$F13*LCR计算过程!$C11</f>
        <v>0</v>
      </c>
      <c r="AI72" s="115">
        <f>AI33*LCR计算参数!$F13*LCR计算过程!$C11</f>
        <v>0</v>
      </c>
      <c r="AJ72" s="115">
        <f>AJ33*LCR计算参数!$F13*LCR计算过程!$C11</f>
        <v>0</v>
      </c>
      <c r="AK72" s="115">
        <f>AK33*LCR计算参数!$F13*LCR计算过程!$C11</f>
        <v>0</v>
      </c>
      <c r="AL72" s="115">
        <f>AL33*LCR计算参数!$F13*LCR计算过程!$C11</f>
        <v>0</v>
      </c>
      <c r="AM72" s="115">
        <f>AM33*LCR计算参数!$F13*LCR计算过程!$C11</f>
        <v>0</v>
      </c>
      <c r="AN72" s="115">
        <f>AN33*LCR计算参数!$F13*LCR计算过程!$C11</f>
        <v>0</v>
      </c>
      <c r="AO72" s="115">
        <f>AO33*LCR计算参数!$F13*LCR计算过程!$C11</f>
        <v>0</v>
      </c>
      <c r="AP72" s="115">
        <f>AP33*LCR计算参数!$F13*LCR计算过程!$C11</f>
        <v>0</v>
      </c>
    </row>
    <row r="73" spans="2:42" ht="16.5">
      <c r="B73" s="63" t="s">
        <v>237</v>
      </c>
      <c r="C73" s="115">
        <f>C34*LCR计算参数!$F14*LCR计算过程!$C12</f>
        <v>3.5457830781298405</v>
      </c>
      <c r="D73" s="115">
        <f>D34*LCR计算参数!$F14*LCR计算过程!$C12</f>
        <v>3.544128060065713</v>
      </c>
      <c r="E73" s="115">
        <f>E34*LCR计算参数!$F14*LCR计算过程!$C12</f>
        <v>3.5424730420015855</v>
      </c>
      <c r="F73" s="115">
        <f>F34*LCR计算参数!$F14*LCR计算过程!$C12</f>
        <v>3.540818023937458</v>
      </c>
      <c r="G73" s="115">
        <f>G34*LCR计算参数!$F14*LCR计算过程!$C12</f>
        <v>3.5391630058733305</v>
      </c>
      <c r="H73" s="115">
        <f>H34*LCR计算参数!$F14*LCR计算过程!$C12</f>
        <v>3.5375079878092031</v>
      </c>
      <c r="I73" s="115">
        <f>I34*LCR计算参数!$F14*LCR计算过程!$C12</f>
        <v>3.5358529697450765</v>
      </c>
      <c r="J73" s="115">
        <f>J34*LCR计算参数!$F14*LCR计算过程!$C12</f>
        <v>3.534197951680949</v>
      </c>
      <c r="K73" s="115">
        <f>K34*LCR计算参数!$F14*LCR计算过程!$C12</f>
        <v>3.5325429336168215</v>
      </c>
      <c r="L73" s="115">
        <f>L34*LCR计算参数!$F14*LCR计算过程!$C12</f>
        <v>3.530887915552694</v>
      </c>
      <c r="M73" s="115">
        <f>M34*LCR计算参数!$F14*LCR计算过程!$C12</f>
        <v>3.5292328974885665</v>
      </c>
      <c r="N73" s="115">
        <f>N34*LCR计算参数!$F14*LCR计算过程!$C12</f>
        <v>3.527577879424439</v>
      </c>
      <c r="O73" s="115">
        <f>O34*LCR计算参数!$F14*LCR计算过程!$C12</f>
        <v>3.5259228613603115</v>
      </c>
      <c r="P73" s="115">
        <f>P34*LCR计算参数!$F14*LCR计算过程!$C12</f>
        <v>0</v>
      </c>
      <c r="Q73" s="115">
        <f>Q34*LCR计算参数!$F14*LCR计算过程!$C12</f>
        <v>0</v>
      </c>
      <c r="R73" s="115">
        <f>R34*LCR计算参数!$F14*LCR计算过程!$C12</f>
        <v>0</v>
      </c>
      <c r="S73" s="115">
        <f>S34*LCR计算参数!$F14*LCR计算过程!$C12</f>
        <v>0</v>
      </c>
      <c r="T73" s="115">
        <f>T34*LCR计算参数!$F14*LCR计算过程!$C12</f>
        <v>0</v>
      </c>
      <c r="U73" s="115">
        <f>U34*LCR计算参数!$F14*LCR计算过程!$C12</f>
        <v>0</v>
      </c>
      <c r="V73" s="115">
        <f>V34*LCR计算参数!$F14*LCR计算过程!$C12</f>
        <v>0</v>
      </c>
      <c r="W73" s="115">
        <f>W34*LCR计算参数!$F14*LCR计算过程!$C12</f>
        <v>0</v>
      </c>
      <c r="X73" s="115">
        <f>X34*LCR计算参数!$F14*LCR计算过程!$C12</f>
        <v>0</v>
      </c>
      <c r="Y73" s="115">
        <f>Y34*LCR计算参数!$F14*LCR计算过程!$C12</f>
        <v>0</v>
      </c>
      <c r="Z73" s="115">
        <f>Z34*LCR计算参数!$F14*LCR计算过程!$C12</f>
        <v>0</v>
      </c>
      <c r="AA73" s="115">
        <f>AA34*LCR计算参数!$F14*LCR计算过程!$C12</f>
        <v>0</v>
      </c>
      <c r="AB73" s="115">
        <f>AB34*LCR计算参数!$F14*LCR计算过程!$C12</f>
        <v>0</v>
      </c>
      <c r="AC73" s="115">
        <f>AC34*LCR计算参数!$F14*LCR计算过程!$C12</f>
        <v>0</v>
      </c>
      <c r="AD73" s="115">
        <f>AD34*LCR计算参数!$F14*LCR计算过程!$C12</f>
        <v>0</v>
      </c>
      <c r="AE73" s="115">
        <f>AE34*LCR计算参数!$F14*LCR计算过程!$C12</f>
        <v>0</v>
      </c>
      <c r="AF73" s="115">
        <f>AF34*LCR计算参数!$F14*LCR计算过程!$C12</f>
        <v>0</v>
      </c>
      <c r="AG73" s="115">
        <f>AG34*LCR计算参数!$F14*LCR计算过程!$C12</f>
        <v>0</v>
      </c>
      <c r="AH73" s="115">
        <f>AH34*LCR计算参数!$F14*LCR计算过程!$C12</f>
        <v>0</v>
      </c>
      <c r="AI73" s="115">
        <f>AI34*LCR计算参数!$F14*LCR计算过程!$C12</f>
        <v>0</v>
      </c>
      <c r="AJ73" s="115">
        <f>AJ34*LCR计算参数!$F14*LCR计算过程!$C12</f>
        <v>0</v>
      </c>
      <c r="AK73" s="115">
        <f>AK34*LCR计算参数!$F14*LCR计算过程!$C12</f>
        <v>0</v>
      </c>
      <c r="AL73" s="115">
        <f>AL34*LCR计算参数!$F14*LCR计算过程!$C12</f>
        <v>0</v>
      </c>
      <c r="AM73" s="115">
        <f>AM34*LCR计算参数!$F14*LCR计算过程!$C12</f>
        <v>0</v>
      </c>
      <c r="AN73" s="115">
        <f>AN34*LCR计算参数!$F14*LCR计算过程!$C12</f>
        <v>0</v>
      </c>
      <c r="AO73" s="115">
        <f>AO34*LCR计算参数!$F14*LCR计算过程!$C12</f>
        <v>0</v>
      </c>
      <c r="AP73" s="115">
        <f>AP34*LCR计算参数!$F14*LCR计算过程!$C12</f>
        <v>0</v>
      </c>
    </row>
    <row r="74" spans="2:42" ht="16.5">
      <c r="B74" s="63" t="s">
        <v>238</v>
      </c>
      <c r="C74" s="115">
        <f>C35*LCR计算参数!$F15*LCR计算过程!$C13</f>
        <v>3131.2982072458208</v>
      </c>
      <c r="D74" s="115">
        <f>D35*LCR计算参数!$F15*LCR计算过程!$C13</f>
        <v>3129.8366527787339</v>
      </c>
      <c r="E74" s="115">
        <f>E35*LCR计算参数!$F15*LCR计算过程!$C13</f>
        <v>3128.375098311647</v>
      </c>
      <c r="F74" s="115">
        <f>F35*LCR计算参数!$F15*LCR计算过程!$C13</f>
        <v>3126.9135438445601</v>
      </c>
      <c r="G74" s="115">
        <f>G35*LCR计算参数!$F15*LCR计算过程!$C13</f>
        <v>3125.4519893774736</v>
      </c>
      <c r="H74" s="115">
        <f>H35*LCR计算参数!$F15*LCR计算过程!$C13</f>
        <v>3123.9904349103867</v>
      </c>
      <c r="I74" s="115">
        <f>I35*LCR计算参数!$F15*LCR计算过程!$C13</f>
        <v>3122.5288804432998</v>
      </c>
      <c r="J74" s="115">
        <f>J35*LCR计算参数!$F15*LCR计算过程!$C13</f>
        <v>3121.0673259762129</v>
      </c>
      <c r="K74" s="115">
        <f>K35*LCR计算参数!$F15*LCR计算过程!$C13</f>
        <v>3119.605771509126</v>
      </c>
      <c r="L74" s="115">
        <f>L35*LCR计算参数!$F15*LCR计算过程!$C13</f>
        <v>3118.1442170420391</v>
      </c>
      <c r="M74" s="115">
        <f>M35*LCR计算参数!$F15*LCR计算过程!$C13</f>
        <v>3116.6826625749522</v>
      </c>
      <c r="N74" s="115">
        <f>N35*LCR计算参数!$F15*LCR计算过程!$C13</f>
        <v>3115.2211081078658</v>
      </c>
      <c r="O74" s="115">
        <f>O35*LCR计算参数!$F15*LCR计算过程!$C13</f>
        <v>3113.7595536407789</v>
      </c>
      <c r="P74" s="115">
        <f>P35*LCR计算参数!$F15*LCR计算过程!$C13</f>
        <v>0</v>
      </c>
      <c r="Q74" s="115">
        <f>Q35*LCR计算参数!$F15*LCR计算过程!$C13</f>
        <v>0</v>
      </c>
      <c r="R74" s="115">
        <f>R35*LCR计算参数!$F15*LCR计算过程!$C13</f>
        <v>0</v>
      </c>
      <c r="S74" s="115">
        <f>S35*LCR计算参数!$F15*LCR计算过程!$C13</f>
        <v>0</v>
      </c>
      <c r="T74" s="115">
        <f>T35*LCR计算参数!$F15*LCR计算过程!$C13</f>
        <v>0</v>
      </c>
      <c r="U74" s="115">
        <f>U35*LCR计算参数!$F15*LCR计算过程!$C13</f>
        <v>0</v>
      </c>
      <c r="V74" s="115">
        <f>V35*LCR计算参数!$F15*LCR计算过程!$C13</f>
        <v>0</v>
      </c>
      <c r="W74" s="115">
        <f>W35*LCR计算参数!$F15*LCR计算过程!$C13</f>
        <v>0</v>
      </c>
      <c r="X74" s="115">
        <f>X35*LCR计算参数!$F15*LCR计算过程!$C13</f>
        <v>0</v>
      </c>
      <c r="Y74" s="115">
        <f>Y35*LCR计算参数!$F15*LCR计算过程!$C13</f>
        <v>0</v>
      </c>
      <c r="Z74" s="115">
        <f>Z35*LCR计算参数!$F15*LCR计算过程!$C13</f>
        <v>0</v>
      </c>
      <c r="AA74" s="115">
        <f>AA35*LCR计算参数!$F15*LCR计算过程!$C13</f>
        <v>0</v>
      </c>
      <c r="AB74" s="115">
        <f>AB35*LCR计算参数!$F15*LCR计算过程!$C13</f>
        <v>0</v>
      </c>
      <c r="AC74" s="115">
        <f>AC35*LCR计算参数!$F15*LCR计算过程!$C13</f>
        <v>0</v>
      </c>
      <c r="AD74" s="115">
        <f>AD35*LCR计算参数!$F15*LCR计算过程!$C13</f>
        <v>0</v>
      </c>
      <c r="AE74" s="115">
        <f>AE35*LCR计算参数!$F15*LCR计算过程!$C13</f>
        <v>0</v>
      </c>
      <c r="AF74" s="115">
        <f>AF35*LCR计算参数!$F15*LCR计算过程!$C13</f>
        <v>0</v>
      </c>
      <c r="AG74" s="115">
        <f>AG35*LCR计算参数!$F15*LCR计算过程!$C13</f>
        <v>0</v>
      </c>
      <c r="AH74" s="115">
        <f>AH35*LCR计算参数!$F15*LCR计算过程!$C13</f>
        <v>0</v>
      </c>
      <c r="AI74" s="115">
        <f>AI35*LCR计算参数!$F15*LCR计算过程!$C13</f>
        <v>0</v>
      </c>
      <c r="AJ74" s="115">
        <f>AJ35*LCR计算参数!$F15*LCR计算过程!$C13</f>
        <v>0</v>
      </c>
      <c r="AK74" s="115">
        <f>AK35*LCR计算参数!$F15*LCR计算过程!$C13</f>
        <v>0</v>
      </c>
      <c r="AL74" s="115">
        <f>AL35*LCR计算参数!$F15*LCR计算过程!$C13</f>
        <v>0</v>
      </c>
      <c r="AM74" s="115">
        <f>AM35*LCR计算参数!$F15*LCR计算过程!$C13</f>
        <v>0</v>
      </c>
      <c r="AN74" s="115">
        <f>AN35*LCR计算参数!$F15*LCR计算过程!$C13</f>
        <v>0</v>
      </c>
      <c r="AO74" s="115">
        <f>AO35*LCR计算参数!$F15*LCR计算过程!$C13</f>
        <v>0</v>
      </c>
      <c r="AP74" s="115">
        <f>AP35*LCR计算参数!$F15*LCR计算过程!$C13</f>
        <v>0</v>
      </c>
    </row>
    <row r="75" spans="2:42" ht="16.5">
      <c r="B75" s="63" t="s">
        <v>239</v>
      </c>
      <c r="C75" s="115">
        <f>C36*LCR计算参数!$F16*LCR计算过程!$C14</f>
        <v>0.32843991747561047</v>
      </c>
      <c r="D75" s="115">
        <f>D36*LCR计算参数!$F16*LCR计算过程!$C14</f>
        <v>0.32828661593842523</v>
      </c>
      <c r="E75" s="115">
        <f>E36*LCR计算参数!$F16*LCR计算过程!$C14</f>
        <v>0.32813331440123999</v>
      </c>
      <c r="F75" s="115">
        <f>F36*LCR计算参数!$F16*LCR计算过程!$C14</f>
        <v>0.32798001286405482</v>
      </c>
      <c r="G75" s="115">
        <f>G36*LCR计算参数!$F16*LCR计算过程!$C14</f>
        <v>0.32782671132686958</v>
      </c>
      <c r="H75" s="115">
        <f>H36*LCR计算参数!$F16*LCR计算过程!$C14</f>
        <v>0.32767340978968434</v>
      </c>
      <c r="I75" s="115">
        <f>I36*LCR计算参数!$F16*LCR计算过程!$C14</f>
        <v>0.32752010825249911</v>
      </c>
      <c r="J75" s="115">
        <f>J36*LCR计算参数!$F16*LCR计算过程!$C14</f>
        <v>0.32736680671531393</v>
      </c>
      <c r="K75" s="115">
        <f>K36*LCR计算参数!$F16*LCR计算过程!$C14</f>
        <v>0.32721350517812864</v>
      </c>
      <c r="L75" s="115">
        <f>L36*LCR计算参数!$F16*LCR计算过程!$C14</f>
        <v>0.32706020364094346</v>
      </c>
      <c r="M75" s="115">
        <f>M36*LCR计算参数!$F16*LCR计算过程!$C14</f>
        <v>0.32690690210375828</v>
      </c>
      <c r="N75" s="115">
        <f>N36*LCR计算参数!$F16*LCR计算过程!$C14</f>
        <v>0.32675360056657299</v>
      </c>
      <c r="O75" s="115">
        <f>O36*LCR计算参数!$F16*LCR计算过程!$C14</f>
        <v>0.32660029902938781</v>
      </c>
      <c r="P75" s="115">
        <f>P36*LCR计算参数!$F16*LCR计算过程!$C14</f>
        <v>0</v>
      </c>
      <c r="Q75" s="115">
        <f>Q36*LCR计算参数!$F16*LCR计算过程!$C14</f>
        <v>0</v>
      </c>
      <c r="R75" s="115">
        <f>R36*LCR计算参数!$F16*LCR计算过程!$C14</f>
        <v>0</v>
      </c>
      <c r="S75" s="115">
        <f>S36*LCR计算参数!$F16*LCR计算过程!$C14</f>
        <v>0</v>
      </c>
      <c r="T75" s="115">
        <f>T36*LCR计算参数!$F16*LCR计算过程!$C14</f>
        <v>0</v>
      </c>
      <c r="U75" s="115">
        <f>U36*LCR计算参数!$F16*LCR计算过程!$C14</f>
        <v>0</v>
      </c>
      <c r="V75" s="115">
        <f>V36*LCR计算参数!$F16*LCR计算过程!$C14</f>
        <v>0</v>
      </c>
      <c r="W75" s="115">
        <f>W36*LCR计算参数!$F16*LCR计算过程!$C14</f>
        <v>0</v>
      </c>
      <c r="X75" s="115">
        <f>X36*LCR计算参数!$F16*LCR计算过程!$C14</f>
        <v>0</v>
      </c>
      <c r="Y75" s="115">
        <f>Y36*LCR计算参数!$F16*LCR计算过程!$C14</f>
        <v>0</v>
      </c>
      <c r="Z75" s="115">
        <f>Z36*LCR计算参数!$F16*LCR计算过程!$C14</f>
        <v>0</v>
      </c>
      <c r="AA75" s="115">
        <f>AA36*LCR计算参数!$F16*LCR计算过程!$C14</f>
        <v>0</v>
      </c>
      <c r="AB75" s="115">
        <f>AB36*LCR计算参数!$F16*LCR计算过程!$C14</f>
        <v>0</v>
      </c>
      <c r="AC75" s="115">
        <f>AC36*LCR计算参数!$F16*LCR计算过程!$C14</f>
        <v>0</v>
      </c>
      <c r="AD75" s="115">
        <f>AD36*LCR计算参数!$F16*LCR计算过程!$C14</f>
        <v>0</v>
      </c>
      <c r="AE75" s="115">
        <f>AE36*LCR计算参数!$F16*LCR计算过程!$C14</f>
        <v>0</v>
      </c>
      <c r="AF75" s="115">
        <f>AF36*LCR计算参数!$F16*LCR计算过程!$C14</f>
        <v>0</v>
      </c>
      <c r="AG75" s="115">
        <f>AG36*LCR计算参数!$F16*LCR计算过程!$C14</f>
        <v>0</v>
      </c>
      <c r="AH75" s="115">
        <f>AH36*LCR计算参数!$F16*LCR计算过程!$C14</f>
        <v>0</v>
      </c>
      <c r="AI75" s="115">
        <f>AI36*LCR计算参数!$F16*LCR计算过程!$C14</f>
        <v>0</v>
      </c>
      <c r="AJ75" s="115">
        <f>AJ36*LCR计算参数!$F16*LCR计算过程!$C14</f>
        <v>0</v>
      </c>
      <c r="AK75" s="115">
        <f>AK36*LCR计算参数!$F16*LCR计算过程!$C14</f>
        <v>0</v>
      </c>
      <c r="AL75" s="115">
        <f>AL36*LCR计算参数!$F16*LCR计算过程!$C14</f>
        <v>0</v>
      </c>
      <c r="AM75" s="115">
        <f>AM36*LCR计算参数!$F16*LCR计算过程!$C14</f>
        <v>0</v>
      </c>
      <c r="AN75" s="115">
        <f>AN36*LCR计算参数!$F16*LCR计算过程!$C14</f>
        <v>0</v>
      </c>
      <c r="AO75" s="115">
        <f>AO36*LCR计算参数!$F16*LCR计算过程!$C14</f>
        <v>0</v>
      </c>
      <c r="AP75" s="115">
        <f>AP36*LCR计算参数!$F16*LCR计算过程!$C14</f>
        <v>0</v>
      </c>
    </row>
    <row r="76" spans="2:42" ht="16.5">
      <c r="B76" s="63" t="s">
        <v>240</v>
      </c>
      <c r="C76" s="115">
        <f>C37*LCR计算参数!$F17*LCR计算过程!$C15</f>
        <v>3365.6085456118667</v>
      </c>
      <c r="D76" s="115">
        <f>D37*LCR计算参数!$F17*LCR计算过程!$C15</f>
        <v>3364.0376252207898</v>
      </c>
      <c r="E76" s="115">
        <f>E37*LCR计算参数!$F17*LCR计算过程!$C15</f>
        <v>3362.4667048297133</v>
      </c>
      <c r="F76" s="115">
        <f>F37*LCR计算参数!$F17*LCR计算过程!$C15</f>
        <v>3360.8957844386368</v>
      </c>
      <c r="G76" s="115">
        <f>G37*LCR计算参数!$F17*LCR计算过程!$C15</f>
        <v>3359.3248640475595</v>
      </c>
      <c r="H76" s="115">
        <f>H37*LCR计算参数!$F17*LCR计算过程!$C15</f>
        <v>3357.7539436564825</v>
      </c>
      <c r="I76" s="115">
        <f>I37*LCR计算参数!$F17*LCR计算过程!$C15</f>
        <v>3356.1830232654061</v>
      </c>
      <c r="J76" s="115">
        <f>J37*LCR计算参数!$F17*LCR计算过程!$C15</f>
        <v>3354.6121028743291</v>
      </c>
      <c r="K76" s="115">
        <f>K37*LCR计算参数!$F17*LCR计算过程!$C15</f>
        <v>3353.0411824832527</v>
      </c>
      <c r="L76" s="115">
        <f>L37*LCR计算参数!$F17*LCR计算过程!$C15</f>
        <v>3351.4702620921762</v>
      </c>
      <c r="M76" s="115">
        <f>M37*LCR计算参数!$F17*LCR计算过程!$C15</f>
        <v>3349.8993417010988</v>
      </c>
      <c r="N76" s="115">
        <f>N37*LCR计算参数!$F17*LCR计算过程!$C15</f>
        <v>3348.3284213100219</v>
      </c>
      <c r="O76" s="115">
        <f>O37*LCR计算参数!$F17*LCR计算过程!$C15</f>
        <v>3346.7575009189454</v>
      </c>
      <c r="P76" s="115">
        <f>P37*LCR计算参数!$F17*LCR计算过程!$C15</f>
        <v>0</v>
      </c>
      <c r="Q76" s="115">
        <f>Q37*LCR计算参数!$F17*LCR计算过程!$C15</f>
        <v>0</v>
      </c>
      <c r="R76" s="115">
        <f>R37*LCR计算参数!$F17*LCR计算过程!$C15</f>
        <v>0</v>
      </c>
      <c r="S76" s="115">
        <f>S37*LCR计算参数!$F17*LCR计算过程!$C15</f>
        <v>0</v>
      </c>
      <c r="T76" s="115">
        <f>T37*LCR计算参数!$F17*LCR计算过程!$C15</f>
        <v>0</v>
      </c>
      <c r="U76" s="115">
        <f>U37*LCR计算参数!$F17*LCR计算过程!$C15</f>
        <v>0</v>
      </c>
      <c r="V76" s="115">
        <f>V37*LCR计算参数!$F17*LCR计算过程!$C15</f>
        <v>0</v>
      </c>
      <c r="W76" s="115">
        <f>W37*LCR计算参数!$F17*LCR计算过程!$C15</f>
        <v>0</v>
      </c>
      <c r="X76" s="115">
        <f>X37*LCR计算参数!$F17*LCR计算过程!$C15</f>
        <v>0</v>
      </c>
      <c r="Y76" s="115">
        <f>Y37*LCR计算参数!$F17*LCR计算过程!$C15</f>
        <v>0</v>
      </c>
      <c r="Z76" s="115">
        <f>Z37*LCR计算参数!$F17*LCR计算过程!$C15</f>
        <v>0</v>
      </c>
      <c r="AA76" s="115">
        <f>AA37*LCR计算参数!$F17*LCR计算过程!$C15</f>
        <v>0</v>
      </c>
      <c r="AB76" s="115">
        <f>AB37*LCR计算参数!$F17*LCR计算过程!$C15</f>
        <v>0</v>
      </c>
      <c r="AC76" s="115">
        <f>AC37*LCR计算参数!$F17*LCR计算过程!$C15</f>
        <v>0</v>
      </c>
      <c r="AD76" s="115">
        <f>AD37*LCR计算参数!$F17*LCR计算过程!$C15</f>
        <v>0</v>
      </c>
      <c r="AE76" s="115">
        <f>AE37*LCR计算参数!$F17*LCR计算过程!$C15</f>
        <v>0</v>
      </c>
      <c r="AF76" s="115">
        <f>AF37*LCR计算参数!$F17*LCR计算过程!$C15</f>
        <v>0</v>
      </c>
      <c r="AG76" s="115">
        <f>AG37*LCR计算参数!$F17*LCR计算过程!$C15</f>
        <v>0</v>
      </c>
      <c r="AH76" s="115">
        <f>AH37*LCR计算参数!$F17*LCR计算过程!$C15</f>
        <v>0</v>
      </c>
      <c r="AI76" s="115">
        <f>AI37*LCR计算参数!$F17*LCR计算过程!$C15</f>
        <v>0</v>
      </c>
      <c r="AJ76" s="115">
        <f>AJ37*LCR计算参数!$F17*LCR计算过程!$C15</f>
        <v>0</v>
      </c>
      <c r="AK76" s="115">
        <f>AK37*LCR计算参数!$F17*LCR计算过程!$C15</f>
        <v>0</v>
      </c>
      <c r="AL76" s="115">
        <f>AL37*LCR计算参数!$F17*LCR计算过程!$C15</f>
        <v>0</v>
      </c>
      <c r="AM76" s="115">
        <f>AM37*LCR计算参数!$F17*LCR计算过程!$C15</f>
        <v>0</v>
      </c>
      <c r="AN76" s="115">
        <f>AN37*LCR计算参数!$F17*LCR计算过程!$C15</f>
        <v>0</v>
      </c>
      <c r="AO76" s="115">
        <f>AO37*LCR计算参数!$F17*LCR计算过程!$C15</f>
        <v>0</v>
      </c>
      <c r="AP76" s="115">
        <f>AP37*LCR计算参数!$F17*LCR计算过程!$C15</f>
        <v>0</v>
      </c>
    </row>
    <row r="77" spans="2:42" ht="16.5">
      <c r="B77" s="63" t="s">
        <v>241</v>
      </c>
      <c r="C77" s="115">
        <f>C38*LCR计算参数!$F18*LCR计算过程!$C16</f>
        <v>8.5891688330010704E-3</v>
      </c>
      <c r="D77" s="115">
        <f>D38*LCR计算参数!$F18*LCR计算过程!$C16</f>
        <v>8.5851597807659972E-3</v>
      </c>
      <c r="E77" s="115">
        <f>E38*LCR计算参数!$F18*LCR计算过程!$C16</f>
        <v>8.5811507285309258E-3</v>
      </c>
      <c r="F77" s="115">
        <f>F38*LCR计算参数!$F18*LCR计算过程!$C16</f>
        <v>8.5771416762958543E-3</v>
      </c>
      <c r="G77" s="115">
        <f>G38*LCR计算参数!$F18*LCR计算过程!$C16</f>
        <v>8.5731326240607812E-3</v>
      </c>
      <c r="H77" s="115">
        <f>H38*LCR计算参数!$F18*LCR计算过程!$C16</f>
        <v>8.5691235718257097E-3</v>
      </c>
      <c r="I77" s="115">
        <f>I38*LCR计算参数!$F18*LCR计算过程!$C16</f>
        <v>8.5651145195906383E-3</v>
      </c>
      <c r="J77" s="115">
        <f>J38*LCR计算参数!$F18*LCR计算过程!$C16</f>
        <v>8.5611054673555651E-3</v>
      </c>
      <c r="K77" s="115">
        <f>K38*LCR计算参数!$F18*LCR计算过程!$C16</f>
        <v>8.5570964151204937E-3</v>
      </c>
      <c r="L77" s="115">
        <f>L38*LCR计算参数!$F18*LCR计算过程!$C16</f>
        <v>8.5530873628854222E-3</v>
      </c>
      <c r="M77" s="115">
        <f>M38*LCR计算参数!$F18*LCR计算过程!$C16</f>
        <v>8.5490783106503491E-3</v>
      </c>
      <c r="N77" s="115">
        <f>N38*LCR计算参数!$F18*LCR计算过程!$C16</f>
        <v>8.5450692584152776E-3</v>
      </c>
      <c r="O77" s="115">
        <f>O38*LCR计算参数!$F18*LCR计算过程!$C16</f>
        <v>8.5410602061802062E-3</v>
      </c>
      <c r="P77" s="115">
        <f>P38*LCR计算参数!$F18*LCR计算过程!$C16</f>
        <v>0</v>
      </c>
      <c r="Q77" s="115">
        <f>Q38*LCR计算参数!$F18*LCR计算过程!$C16</f>
        <v>0</v>
      </c>
      <c r="R77" s="115">
        <f>R38*LCR计算参数!$F18*LCR计算过程!$C16</f>
        <v>0</v>
      </c>
      <c r="S77" s="115">
        <f>S38*LCR计算参数!$F18*LCR计算过程!$C16</f>
        <v>0</v>
      </c>
      <c r="T77" s="115">
        <f>T38*LCR计算参数!$F18*LCR计算过程!$C16</f>
        <v>0</v>
      </c>
      <c r="U77" s="115">
        <f>U38*LCR计算参数!$F18*LCR计算过程!$C16</f>
        <v>0</v>
      </c>
      <c r="V77" s="115">
        <f>V38*LCR计算参数!$F18*LCR计算过程!$C16</f>
        <v>0</v>
      </c>
      <c r="W77" s="115">
        <f>W38*LCR计算参数!$F18*LCR计算过程!$C16</f>
        <v>0</v>
      </c>
      <c r="X77" s="115">
        <f>X38*LCR计算参数!$F18*LCR计算过程!$C16</f>
        <v>0</v>
      </c>
      <c r="Y77" s="115">
        <f>Y38*LCR计算参数!$F18*LCR计算过程!$C16</f>
        <v>0</v>
      </c>
      <c r="Z77" s="115">
        <f>Z38*LCR计算参数!$F18*LCR计算过程!$C16</f>
        <v>0</v>
      </c>
      <c r="AA77" s="115">
        <f>AA38*LCR计算参数!$F18*LCR计算过程!$C16</f>
        <v>0</v>
      </c>
      <c r="AB77" s="115">
        <f>AB38*LCR计算参数!$F18*LCR计算过程!$C16</f>
        <v>0</v>
      </c>
      <c r="AC77" s="115">
        <f>AC38*LCR计算参数!$F18*LCR计算过程!$C16</f>
        <v>0</v>
      </c>
      <c r="AD77" s="115">
        <f>AD38*LCR计算参数!$F18*LCR计算过程!$C16</f>
        <v>0</v>
      </c>
      <c r="AE77" s="115">
        <f>AE38*LCR计算参数!$F18*LCR计算过程!$C16</f>
        <v>0</v>
      </c>
      <c r="AF77" s="115">
        <f>AF38*LCR计算参数!$F18*LCR计算过程!$C16</f>
        <v>0</v>
      </c>
      <c r="AG77" s="115">
        <f>AG38*LCR计算参数!$F18*LCR计算过程!$C16</f>
        <v>0</v>
      </c>
      <c r="AH77" s="115">
        <f>AH38*LCR计算参数!$F18*LCR计算过程!$C16</f>
        <v>0</v>
      </c>
      <c r="AI77" s="115">
        <f>AI38*LCR计算参数!$F18*LCR计算过程!$C16</f>
        <v>0</v>
      </c>
      <c r="AJ77" s="115">
        <f>AJ38*LCR计算参数!$F18*LCR计算过程!$C16</f>
        <v>0</v>
      </c>
      <c r="AK77" s="115">
        <f>AK38*LCR计算参数!$F18*LCR计算过程!$C16</f>
        <v>0</v>
      </c>
      <c r="AL77" s="115">
        <f>AL38*LCR计算参数!$F18*LCR计算过程!$C16</f>
        <v>0</v>
      </c>
      <c r="AM77" s="115">
        <f>AM38*LCR计算参数!$F18*LCR计算过程!$C16</f>
        <v>0</v>
      </c>
      <c r="AN77" s="115">
        <f>AN38*LCR计算参数!$F18*LCR计算过程!$C16</f>
        <v>0</v>
      </c>
      <c r="AO77" s="115">
        <f>AO38*LCR计算参数!$F18*LCR计算过程!$C16</f>
        <v>0</v>
      </c>
      <c r="AP77" s="115">
        <f>AP38*LCR计算参数!$F18*LCR计算过程!$C16</f>
        <v>0</v>
      </c>
    </row>
    <row r="78" spans="2:42" ht="16.5">
      <c r="B78" s="63" t="s">
        <v>242</v>
      </c>
      <c r="C78" s="115">
        <f>C39*LCR计算参数!$F19*LCR计算过程!$C17</f>
        <v>22.828302611933317</v>
      </c>
      <c r="D78" s="115">
        <f>D39*LCR计算参数!$F19*LCR计算过程!$C17</f>
        <v>22.8176473483812</v>
      </c>
      <c r="E78" s="115">
        <f>E39*LCR计算参数!$F19*LCR计算过程!$C17</f>
        <v>22.80699208482908</v>
      </c>
      <c r="F78" s="115">
        <f>F39*LCR计算参数!$F19*LCR计算过程!$C17</f>
        <v>22.796336821276963</v>
      </c>
      <c r="G78" s="115">
        <f>G39*LCR计算参数!$F19*LCR计算过程!$C17</f>
        <v>22.785681557724843</v>
      </c>
      <c r="H78" s="115">
        <f>H39*LCR计算参数!$F19*LCR计算过程!$C17</f>
        <v>22.775026294172726</v>
      </c>
      <c r="I78" s="115">
        <f>I39*LCR计算参数!$F19*LCR计算过程!$C17</f>
        <v>22.764371030620605</v>
      </c>
      <c r="J78" s="115">
        <f>J39*LCR计算参数!$F19*LCR计算过程!$C17</f>
        <v>22.753715767068488</v>
      </c>
      <c r="K78" s="115">
        <f>K39*LCR计算参数!$F19*LCR计算过程!$C17</f>
        <v>22.743060503516368</v>
      </c>
      <c r="L78" s="115">
        <f>L39*LCR计算参数!$F19*LCR计算过程!$C17</f>
        <v>22.732405239964251</v>
      </c>
      <c r="M78" s="115">
        <f>M39*LCR计算参数!$F19*LCR计算过程!$C17</f>
        <v>22.721749976412131</v>
      </c>
      <c r="N78" s="115">
        <f>N39*LCR计算参数!$F19*LCR计算过程!$C17</f>
        <v>22.711094712860014</v>
      </c>
      <c r="O78" s="115">
        <f>O39*LCR计算参数!$F19*LCR计算过程!$C17</f>
        <v>22.700439449307893</v>
      </c>
      <c r="P78" s="115">
        <f>P39*LCR计算参数!$F19*LCR计算过程!$C17</f>
        <v>0</v>
      </c>
      <c r="Q78" s="115">
        <f>Q39*LCR计算参数!$F19*LCR计算过程!$C17</f>
        <v>0</v>
      </c>
      <c r="R78" s="115">
        <f>R39*LCR计算参数!$F19*LCR计算过程!$C17</f>
        <v>0</v>
      </c>
      <c r="S78" s="115">
        <f>S39*LCR计算参数!$F19*LCR计算过程!$C17</f>
        <v>0</v>
      </c>
      <c r="T78" s="115">
        <f>T39*LCR计算参数!$F19*LCR计算过程!$C17</f>
        <v>0</v>
      </c>
      <c r="U78" s="115">
        <f>U39*LCR计算参数!$F19*LCR计算过程!$C17</f>
        <v>0</v>
      </c>
      <c r="V78" s="115">
        <f>V39*LCR计算参数!$F19*LCR计算过程!$C17</f>
        <v>0</v>
      </c>
      <c r="W78" s="115">
        <f>W39*LCR计算参数!$F19*LCR计算过程!$C17</f>
        <v>0</v>
      </c>
      <c r="X78" s="115">
        <f>X39*LCR计算参数!$F19*LCR计算过程!$C17</f>
        <v>0</v>
      </c>
      <c r="Y78" s="115">
        <f>Y39*LCR计算参数!$F19*LCR计算过程!$C17</f>
        <v>0</v>
      </c>
      <c r="Z78" s="115">
        <f>Z39*LCR计算参数!$F19*LCR计算过程!$C17</f>
        <v>0</v>
      </c>
      <c r="AA78" s="115">
        <f>AA39*LCR计算参数!$F19*LCR计算过程!$C17</f>
        <v>0</v>
      </c>
      <c r="AB78" s="115">
        <f>AB39*LCR计算参数!$F19*LCR计算过程!$C17</f>
        <v>0</v>
      </c>
      <c r="AC78" s="115">
        <f>AC39*LCR计算参数!$F19*LCR计算过程!$C17</f>
        <v>0</v>
      </c>
      <c r="AD78" s="115">
        <f>AD39*LCR计算参数!$F19*LCR计算过程!$C17</f>
        <v>0</v>
      </c>
      <c r="AE78" s="115">
        <f>AE39*LCR计算参数!$F19*LCR计算过程!$C17</f>
        <v>0</v>
      </c>
      <c r="AF78" s="115">
        <f>AF39*LCR计算参数!$F19*LCR计算过程!$C17</f>
        <v>0</v>
      </c>
      <c r="AG78" s="115">
        <f>AG39*LCR计算参数!$F19*LCR计算过程!$C17</f>
        <v>0</v>
      </c>
      <c r="AH78" s="115">
        <f>AH39*LCR计算参数!$F19*LCR计算过程!$C17</f>
        <v>0</v>
      </c>
      <c r="AI78" s="115">
        <f>AI39*LCR计算参数!$F19*LCR计算过程!$C17</f>
        <v>0</v>
      </c>
      <c r="AJ78" s="115">
        <f>AJ39*LCR计算参数!$F19*LCR计算过程!$C17</f>
        <v>0</v>
      </c>
      <c r="AK78" s="115">
        <f>AK39*LCR计算参数!$F19*LCR计算过程!$C17</f>
        <v>0</v>
      </c>
      <c r="AL78" s="115">
        <f>AL39*LCR计算参数!$F19*LCR计算过程!$C17</f>
        <v>0</v>
      </c>
      <c r="AM78" s="115">
        <f>AM39*LCR计算参数!$F19*LCR计算过程!$C17</f>
        <v>0</v>
      </c>
      <c r="AN78" s="115">
        <f>AN39*LCR计算参数!$F19*LCR计算过程!$C17</f>
        <v>0</v>
      </c>
      <c r="AO78" s="115">
        <f>AO39*LCR计算参数!$F19*LCR计算过程!$C17</f>
        <v>0</v>
      </c>
      <c r="AP78" s="115">
        <f>AP39*LCR计算参数!$F19*LCR计算过程!$C17</f>
        <v>0</v>
      </c>
    </row>
    <row r="79" spans="2:42" ht="16.5">
      <c r="B79" s="63" t="s">
        <v>243</v>
      </c>
      <c r="C79" s="115">
        <f>C40*LCR计算参数!$F20*LCR计算过程!$C18</f>
        <v>9.9286719762560851E-4</v>
      </c>
      <c r="D79" s="115">
        <f>D40*LCR计算参数!$F20*LCR计算过程!$C18</f>
        <v>9.9240377019331992E-4</v>
      </c>
      <c r="E79" s="115">
        <f>E40*LCR计算参数!$F20*LCR计算过程!$C18</f>
        <v>9.9194034276103133E-4</v>
      </c>
      <c r="F79" s="115">
        <f>F40*LCR计算参数!$F20*LCR计算过程!$C18</f>
        <v>9.9147691532874296E-4</v>
      </c>
      <c r="G79" s="115">
        <f>G40*LCR计算参数!$F20*LCR计算过程!$C18</f>
        <v>9.9101348789645436E-4</v>
      </c>
      <c r="H79" s="115">
        <f>H40*LCR计算参数!$F20*LCR计算过程!$C18</f>
        <v>9.9055006046416577E-4</v>
      </c>
      <c r="I79" s="115">
        <f>I40*LCR计算参数!$F20*LCR计算过程!$C18</f>
        <v>9.9008663303187718E-4</v>
      </c>
      <c r="J79" s="115">
        <f>J40*LCR计算参数!$F20*LCR计算过程!$C18</f>
        <v>9.8962320559958859E-4</v>
      </c>
      <c r="K79" s="115">
        <f>K40*LCR计算参数!$F20*LCR计算过程!$C18</f>
        <v>9.891597781673E-4</v>
      </c>
      <c r="L79" s="115">
        <f>L40*LCR计算参数!$F20*LCR计算过程!$C18</f>
        <v>9.8869635073501141E-4</v>
      </c>
      <c r="M79" s="115">
        <f>M40*LCR计算参数!$F20*LCR计算过程!$C18</f>
        <v>9.8823292330272282E-4</v>
      </c>
      <c r="N79" s="115">
        <f>N40*LCR计算参数!$F20*LCR计算过程!$C18</f>
        <v>9.8776949587043423E-4</v>
      </c>
      <c r="O79" s="115">
        <f>O40*LCR计算参数!$F20*LCR计算过程!$C18</f>
        <v>9.8730606843814585E-4</v>
      </c>
      <c r="P79" s="115">
        <f>P40*LCR计算参数!$F20*LCR计算过程!$C18</f>
        <v>0</v>
      </c>
      <c r="Q79" s="115">
        <f>Q40*LCR计算参数!$F20*LCR计算过程!$C18</f>
        <v>0</v>
      </c>
      <c r="R79" s="115">
        <f>R40*LCR计算参数!$F20*LCR计算过程!$C18</f>
        <v>0</v>
      </c>
      <c r="S79" s="115">
        <f>S40*LCR计算参数!$F20*LCR计算过程!$C18</f>
        <v>0</v>
      </c>
      <c r="T79" s="115">
        <f>T40*LCR计算参数!$F20*LCR计算过程!$C18</f>
        <v>0</v>
      </c>
      <c r="U79" s="115">
        <f>U40*LCR计算参数!$F20*LCR计算过程!$C18</f>
        <v>0</v>
      </c>
      <c r="V79" s="115">
        <f>V40*LCR计算参数!$F20*LCR计算过程!$C18</f>
        <v>0</v>
      </c>
      <c r="W79" s="115">
        <f>W40*LCR计算参数!$F20*LCR计算过程!$C18</f>
        <v>0</v>
      </c>
      <c r="X79" s="115">
        <f>X40*LCR计算参数!$F20*LCR计算过程!$C18</f>
        <v>0</v>
      </c>
      <c r="Y79" s="115">
        <f>Y40*LCR计算参数!$F20*LCR计算过程!$C18</f>
        <v>0</v>
      </c>
      <c r="Z79" s="115">
        <f>Z40*LCR计算参数!$F20*LCR计算过程!$C18</f>
        <v>0</v>
      </c>
      <c r="AA79" s="115">
        <f>AA40*LCR计算参数!$F20*LCR计算过程!$C18</f>
        <v>0</v>
      </c>
      <c r="AB79" s="115">
        <f>AB40*LCR计算参数!$F20*LCR计算过程!$C18</f>
        <v>0</v>
      </c>
      <c r="AC79" s="115">
        <f>AC40*LCR计算参数!$F20*LCR计算过程!$C18</f>
        <v>0</v>
      </c>
      <c r="AD79" s="115">
        <f>AD40*LCR计算参数!$F20*LCR计算过程!$C18</f>
        <v>0</v>
      </c>
      <c r="AE79" s="115">
        <f>AE40*LCR计算参数!$F20*LCR计算过程!$C18</f>
        <v>0</v>
      </c>
      <c r="AF79" s="115">
        <f>AF40*LCR计算参数!$F20*LCR计算过程!$C18</f>
        <v>0</v>
      </c>
      <c r="AG79" s="115">
        <f>AG40*LCR计算参数!$F20*LCR计算过程!$C18</f>
        <v>0</v>
      </c>
      <c r="AH79" s="115">
        <f>AH40*LCR计算参数!$F20*LCR计算过程!$C18</f>
        <v>0</v>
      </c>
      <c r="AI79" s="115">
        <f>AI40*LCR计算参数!$F20*LCR计算过程!$C18</f>
        <v>0</v>
      </c>
      <c r="AJ79" s="115">
        <f>AJ40*LCR计算参数!$F20*LCR计算过程!$C18</f>
        <v>0</v>
      </c>
      <c r="AK79" s="115">
        <f>AK40*LCR计算参数!$F20*LCR计算过程!$C18</f>
        <v>0</v>
      </c>
      <c r="AL79" s="115">
        <f>AL40*LCR计算参数!$F20*LCR计算过程!$C18</f>
        <v>0</v>
      </c>
      <c r="AM79" s="115">
        <f>AM40*LCR计算参数!$F20*LCR计算过程!$C18</f>
        <v>0</v>
      </c>
      <c r="AN79" s="115">
        <f>AN40*LCR计算参数!$F20*LCR计算过程!$C18</f>
        <v>0</v>
      </c>
      <c r="AO79" s="115">
        <f>AO40*LCR计算参数!$F20*LCR计算过程!$C18</f>
        <v>0</v>
      </c>
      <c r="AP79" s="115">
        <f>AP40*LCR计算参数!$F20*LCR计算过程!$C18</f>
        <v>0</v>
      </c>
    </row>
    <row r="80" spans="2:42" ht="16.5">
      <c r="B80" s="63" t="s">
        <v>244</v>
      </c>
      <c r="C80" s="115">
        <f>C41*LCR计算参数!$F21*LCR计算过程!$C19</f>
        <v>413.54089180860257</v>
      </c>
      <c r="D80" s="115">
        <f>D41*LCR计算参数!$F21*LCR计算过程!$C19</f>
        <v>413.34786882013498</v>
      </c>
      <c r="E80" s="115">
        <f>E41*LCR计算参数!$F21*LCR计算过程!$C19</f>
        <v>413.15484583166727</v>
      </c>
      <c r="F80" s="115">
        <f>F41*LCR计算参数!$F21*LCR计算过程!$C19</f>
        <v>412.96182284319968</v>
      </c>
      <c r="G80" s="115">
        <f>G41*LCR计算参数!$F21*LCR计算过程!$C19</f>
        <v>412.76879985473209</v>
      </c>
      <c r="H80" s="115">
        <f>H41*LCR计算参数!$F21*LCR计算过程!$C19</f>
        <v>412.57577686626439</v>
      </c>
      <c r="I80" s="115">
        <f>I41*LCR计算参数!$F21*LCR计算过程!$C19</f>
        <v>412.3827538777968</v>
      </c>
      <c r="J80" s="115">
        <f>J41*LCR计算参数!$F21*LCR计算过程!$C19</f>
        <v>412.18973088932921</v>
      </c>
      <c r="K80" s="115">
        <f>K41*LCR计算参数!$F21*LCR计算过程!$C19</f>
        <v>411.99670790086151</v>
      </c>
      <c r="L80" s="115">
        <f>L41*LCR计算参数!$F21*LCR计算过程!$C19</f>
        <v>411.80368491239392</v>
      </c>
      <c r="M80" s="115">
        <f>M41*LCR计算参数!$F21*LCR计算过程!$C19</f>
        <v>411.61066192392627</v>
      </c>
      <c r="N80" s="115">
        <f>N41*LCR计算参数!$F21*LCR计算过程!$C19</f>
        <v>411.41763893545863</v>
      </c>
      <c r="O80" s="115">
        <f>O41*LCR计算参数!$F21*LCR计算过程!$C19</f>
        <v>411.22461594699098</v>
      </c>
      <c r="P80" s="115">
        <f>P41*LCR计算参数!$F21*LCR计算过程!$C19</f>
        <v>0</v>
      </c>
      <c r="Q80" s="115">
        <f>Q41*LCR计算参数!$F21*LCR计算过程!$C19</f>
        <v>0</v>
      </c>
      <c r="R80" s="115">
        <f>R41*LCR计算参数!$F21*LCR计算过程!$C19</f>
        <v>0</v>
      </c>
      <c r="S80" s="115">
        <f>S41*LCR计算参数!$F21*LCR计算过程!$C19</f>
        <v>0</v>
      </c>
      <c r="T80" s="115">
        <f>T41*LCR计算参数!$F21*LCR计算过程!$C19</f>
        <v>0</v>
      </c>
      <c r="U80" s="115">
        <f>U41*LCR计算参数!$F21*LCR计算过程!$C19</f>
        <v>0</v>
      </c>
      <c r="V80" s="115">
        <f>V41*LCR计算参数!$F21*LCR计算过程!$C19</f>
        <v>0</v>
      </c>
      <c r="W80" s="115">
        <f>W41*LCR计算参数!$F21*LCR计算过程!$C19</f>
        <v>0</v>
      </c>
      <c r="X80" s="115">
        <f>X41*LCR计算参数!$F21*LCR计算过程!$C19</f>
        <v>0</v>
      </c>
      <c r="Y80" s="115">
        <f>Y41*LCR计算参数!$F21*LCR计算过程!$C19</f>
        <v>0</v>
      </c>
      <c r="Z80" s="115">
        <f>Z41*LCR计算参数!$F21*LCR计算过程!$C19</f>
        <v>0</v>
      </c>
      <c r="AA80" s="115">
        <f>AA41*LCR计算参数!$F21*LCR计算过程!$C19</f>
        <v>0</v>
      </c>
      <c r="AB80" s="115">
        <f>AB41*LCR计算参数!$F21*LCR计算过程!$C19</f>
        <v>0</v>
      </c>
      <c r="AC80" s="115">
        <f>AC41*LCR计算参数!$F21*LCR计算过程!$C19</f>
        <v>0</v>
      </c>
      <c r="AD80" s="115">
        <f>AD41*LCR计算参数!$F21*LCR计算过程!$C19</f>
        <v>0</v>
      </c>
      <c r="AE80" s="115">
        <f>AE41*LCR计算参数!$F21*LCR计算过程!$C19</f>
        <v>0</v>
      </c>
      <c r="AF80" s="115">
        <f>AF41*LCR计算参数!$F21*LCR计算过程!$C19</f>
        <v>0</v>
      </c>
      <c r="AG80" s="115">
        <f>AG41*LCR计算参数!$F21*LCR计算过程!$C19</f>
        <v>0</v>
      </c>
      <c r="AH80" s="115">
        <f>AH41*LCR计算参数!$F21*LCR计算过程!$C19</f>
        <v>0</v>
      </c>
      <c r="AI80" s="115">
        <f>AI41*LCR计算参数!$F21*LCR计算过程!$C19</f>
        <v>0</v>
      </c>
      <c r="AJ80" s="115">
        <f>AJ41*LCR计算参数!$F21*LCR计算过程!$C19</f>
        <v>0</v>
      </c>
      <c r="AK80" s="115">
        <f>AK41*LCR计算参数!$F21*LCR计算过程!$C19</f>
        <v>0</v>
      </c>
      <c r="AL80" s="115">
        <f>AL41*LCR计算参数!$F21*LCR计算过程!$C19</f>
        <v>0</v>
      </c>
      <c r="AM80" s="115">
        <f>AM41*LCR计算参数!$F21*LCR计算过程!$C19</f>
        <v>0</v>
      </c>
      <c r="AN80" s="115">
        <f>AN41*LCR计算参数!$F21*LCR计算过程!$C19</f>
        <v>0</v>
      </c>
      <c r="AO80" s="115">
        <f>AO41*LCR计算参数!$F21*LCR计算过程!$C19</f>
        <v>0</v>
      </c>
      <c r="AP80" s="115">
        <f>AP41*LCR计算参数!$F21*LCR计算过程!$C19</f>
        <v>0</v>
      </c>
    </row>
    <row r="81" spans="2:42" ht="16.5">
      <c r="B81" s="63" t="s">
        <v>245</v>
      </c>
      <c r="C81" s="115">
        <f>C42*LCR计算参数!$F22*LCR计算过程!$C20</f>
        <v>916.37487155358224</v>
      </c>
      <c r="D81" s="115">
        <f>D42*LCR计算参数!$F22*LCR计算过程!$C20</f>
        <v>931.9163813322649</v>
      </c>
      <c r="E81" s="115">
        <f>E42*LCR计算参数!$F22*LCR计算过程!$C20</f>
        <v>931.9163813322649</v>
      </c>
      <c r="F81" s="115">
        <f>F42*LCR计算参数!$F22*LCR计算过程!$C20</f>
        <v>931.9163813322649</v>
      </c>
      <c r="G81" s="115">
        <f>G42*LCR计算参数!$F22*LCR计算过程!$C20</f>
        <v>931.9163813322649</v>
      </c>
      <c r="H81" s="115">
        <f>H42*LCR计算参数!$F22*LCR计算过程!$C20</f>
        <v>931.9163813322649</v>
      </c>
      <c r="I81" s="115">
        <f>I42*LCR计算参数!$F22*LCR计算过程!$C20</f>
        <v>931.9163813322649</v>
      </c>
      <c r="J81" s="115">
        <f>J42*LCR计算参数!$F22*LCR计算过程!$C20</f>
        <v>931.9163813322649</v>
      </c>
      <c r="K81" s="115">
        <f>K42*LCR计算参数!$F22*LCR计算过程!$C20</f>
        <v>931.9163813322649</v>
      </c>
      <c r="L81" s="115">
        <f>L42*LCR计算参数!$F22*LCR计算过程!$C20</f>
        <v>931.9163813322649</v>
      </c>
      <c r="M81" s="115">
        <f>M42*LCR计算参数!$F22*LCR计算过程!$C20</f>
        <v>931.9163813322649</v>
      </c>
      <c r="N81" s="115">
        <f>N42*LCR计算参数!$F22*LCR计算过程!$C20</f>
        <v>931.9163813322649</v>
      </c>
      <c r="O81" s="115">
        <f>O42*LCR计算参数!$F22*LCR计算过程!$C20</f>
        <v>903.05357745756862</v>
      </c>
      <c r="P81" s="115">
        <f>P42*LCR计算参数!$F22*LCR计算过程!$C20</f>
        <v>0</v>
      </c>
      <c r="Q81" s="115">
        <f>Q42*LCR计算参数!$F22*LCR计算过程!$C20</f>
        <v>0</v>
      </c>
      <c r="R81" s="115">
        <f>R42*LCR计算参数!$F22*LCR计算过程!$C20</f>
        <v>0</v>
      </c>
      <c r="S81" s="115">
        <f>S42*LCR计算参数!$F22*LCR计算过程!$C20</f>
        <v>0</v>
      </c>
      <c r="T81" s="115">
        <f>T42*LCR计算参数!$F22*LCR计算过程!$C20</f>
        <v>0</v>
      </c>
      <c r="U81" s="115">
        <f>U42*LCR计算参数!$F22*LCR计算过程!$C20</f>
        <v>0</v>
      </c>
      <c r="V81" s="115">
        <f>V42*LCR计算参数!$F22*LCR计算过程!$C20</f>
        <v>0</v>
      </c>
      <c r="W81" s="115">
        <f>W42*LCR计算参数!$F22*LCR计算过程!$C20</f>
        <v>0</v>
      </c>
      <c r="X81" s="115">
        <f>X42*LCR计算参数!$F22*LCR计算过程!$C20</f>
        <v>0</v>
      </c>
      <c r="Y81" s="115">
        <f>Y42*LCR计算参数!$F22*LCR计算过程!$C20</f>
        <v>0</v>
      </c>
      <c r="Z81" s="115">
        <f>Z42*LCR计算参数!$F22*LCR计算过程!$C20</f>
        <v>0</v>
      </c>
      <c r="AA81" s="115">
        <f>AA42*LCR计算参数!$F22*LCR计算过程!$C20</f>
        <v>0</v>
      </c>
      <c r="AB81" s="115">
        <f>AB42*LCR计算参数!$F22*LCR计算过程!$C20</f>
        <v>0</v>
      </c>
      <c r="AC81" s="115">
        <f>AC42*LCR计算参数!$F22*LCR计算过程!$C20</f>
        <v>0</v>
      </c>
      <c r="AD81" s="115">
        <f>AD42*LCR计算参数!$F22*LCR计算过程!$C20</f>
        <v>0</v>
      </c>
      <c r="AE81" s="115">
        <f>AE42*LCR计算参数!$F22*LCR计算过程!$C20</f>
        <v>0</v>
      </c>
      <c r="AF81" s="115">
        <f>AF42*LCR计算参数!$F22*LCR计算过程!$C20</f>
        <v>0</v>
      </c>
      <c r="AG81" s="115">
        <f>AG42*LCR计算参数!$F22*LCR计算过程!$C20</f>
        <v>0</v>
      </c>
      <c r="AH81" s="115">
        <f>AH42*LCR计算参数!$F22*LCR计算过程!$C20</f>
        <v>0</v>
      </c>
      <c r="AI81" s="115">
        <f>AI42*LCR计算参数!$F22*LCR计算过程!$C20</f>
        <v>0</v>
      </c>
      <c r="AJ81" s="115">
        <f>AJ42*LCR计算参数!$F22*LCR计算过程!$C20</f>
        <v>0</v>
      </c>
      <c r="AK81" s="115">
        <f>AK42*LCR计算参数!$F22*LCR计算过程!$C20</f>
        <v>0</v>
      </c>
      <c r="AL81" s="115">
        <f>AL42*LCR计算参数!$F22*LCR计算过程!$C20</f>
        <v>0</v>
      </c>
      <c r="AM81" s="115">
        <f>AM42*LCR计算参数!$F22*LCR计算过程!$C20</f>
        <v>0</v>
      </c>
      <c r="AN81" s="115">
        <f>AN42*LCR计算参数!$F22*LCR计算过程!$C20</f>
        <v>0</v>
      </c>
      <c r="AO81" s="115">
        <f>AO42*LCR计算参数!$F22*LCR计算过程!$C20</f>
        <v>0</v>
      </c>
      <c r="AP81" s="115">
        <f>AP42*LCR计算参数!$F22*LCR计算过程!$C20</f>
        <v>0</v>
      </c>
    </row>
    <row r="82" spans="2:42" ht="16.5">
      <c r="B82" s="63" t="s">
        <v>246</v>
      </c>
      <c r="C82" s="115">
        <f>C43*LCR计算参数!$F23*LCR计算过程!$C21</f>
        <v>1517.0912745458729</v>
      </c>
      <c r="D82" s="115">
        <f>D43*LCR计算参数!$F23*LCR计算过程!$C21</f>
        <v>1530.7162247408316</v>
      </c>
      <c r="E82" s="115">
        <f>E43*LCR计算参数!$F23*LCR计算过程!$C21</f>
        <v>1559.9125465871716</v>
      </c>
      <c r="F82" s="115">
        <f>F43*LCR计算参数!$F23*LCR计算过程!$C21</f>
        <v>1559.9125465871716</v>
      </c>
      <c r="G82" s="115">
        <f>G43*LCR计算参数!$F23*LCR计算过程!$C21</f>
        <v>1598.8409757156251</v>
      </c>
      <c r="H82" s="115">
        <f>H43*LCR计算参数!$F23*LCR计算过程!$C21</f>
        <v>1608.5730829977383</v>
      </c>
      <c r="I82" s="115">
        <f>I43*LCR计算参数!$F23*LCR计算过程!$C21</f>
        <v>1598.8409757156251</v>
      </c>
      <c r="J82" s="115">
        <f>J43*LCR计算参数!$F23*LCR计算过程!$C21</f>
        <v>1559.9125465871716</v>
      </c>
      <c r="K82" s="115">
        <f>K43*LCR计算参数!$F23*LCR计算过程!$C21</f>
        <v>1579.3767611513983</v>
      </c>
      <c r="L82" s="115">
        <f>L43*LCR计算参数!$F23*LCR计算过程!$C21</f>
        <v>1569.6446538692851</v>
      </c>
      <c r="M82" s="115">
        <f>M43*LCR计算参数!$F23*LCR计算过程!$C21</f>
        <v>1579.3767611513983</v>
      </c>
      <c r="N82" s="115">
        <f>N43*LCR计算参数!$F23*LCR计算过程!$C21</f>
        <v>1579.3767611513983</v>
      </c>
      <c r="O82" s="115">
        <f>O43*LCR计算参数!$F23*LCR计算过程!$C21</f>
        <v>1573.5374967821303</v>
      </c>
      <c r="P82" s="115">
        <f>P43*LCR计算参数!$F23*LCR计算过程!$C21</f>
        <v>0</v>
      </c>
      <c r="Q82" s="115">
        <f>Q43*LCR计算参数!$F23*LCR计算过程!$C21</f>
        <v>0</v>
      </c>
      <c r="R82" s="115">
        <f>R43*LCR计算参数!$F23*LCR计算过程!$C21</f>
        <v>0</v>
      </c>
      <c r="S82" s="115">
        <f>S43*LCR计算参数!$F23*LCR计算过程!$C21</f>
        <v>0</v>
      </c>
      <c r="T82" s="115">
        <f>T43*LCR计算参数!$F23*LCR计算过程!$C21</f>
        <v>0</v>
      </c>
      <c r="U82" s="115">
        <f>U43*LCR计算参数!$F23*LCR计算过程!$C21</f>
        <v>0</v>
      </c>
      <c r="V82" s="115">
        <f>V43*LCR计算参数!$F23*LCR计算过程!$C21</f>
        <v>0</v>
      </c>
      <c r="W82" s="115">
        <f>W43*LCR计算参数!$F23*LCR计算过程!$C21</f>
        <v>0</v>
      </c>
      <c r="X82" s="115">
        <f>X43*LCR计算参数!$F23*LCR计算过程!$C21</f>
        <v>0</v>
      </c>
      <c r="Y82" s="115">
        <f>Y43*LCR计算参数!$F23*LCR计算过程!$C21</f>
        <v>0</v>
      </c>
      <c r="Z82" s="115">
        <f>Z43*LCR计算参数!$F23*LCR计算过程!$C21</f>
        <v>0</v>
      </c>
      <c r="AA82" s="115">
        <f>AA43*LCR计算参数!$F23*LCR计算过程!$C21</f>
        <v>0</v>
      </c>
      <c r="AB82" s="115">
        <f>AB43*LCR计算参数!$F23*LCR计算过程!$C21</f>
        <v>0</v>
      </c>
      <c r="AC82" s="115">
        <f>AC43*LCR计算参数!$F23*LCR计算过程!$C21</f>
        <v>0</v>
      </c>
      <c r="AD82" s="115">
        <f>AD43*LCR计算参数!$F23*LCR计算过程!$C21</f>
        <v>0</v>
      </c>
      <c r="AE82" s="115">
        <f>AE43*LCR计算参数!$F23*LCR计算过程!$C21</f>
        <v>0</v>
      </c>
      <c r="AF82" s="115">
        <f>AF43*LCR计算参数!$F23*LCR计算过程!$C21</f>
        <v>0</v>
      </c>
      <c r="AG82" s="115">
        <f>AG43*LCR计算参数!$F23*LCR计算过程!$C21</f>
        <v>0</v>
      </c>
      <c r="AH82" s="115">
        <f>AH43*LCR计算参数!$F23*LCR计算过程!$C21</f>
        <v>0</v>
      </c>
      <c r="AI82" s="115">
        <f>AI43*LCR计算参数!$F23*LCR计算过程!$C21</f>
        <v>0</v>
      </c>
      <c r="AJ82" s="115">
        <f>AJ43*LCR计算参数!$F23*LCR计算过程!$C21</f>
        <v>0</v>
      </c>
      <c r="AK82" s="115">
        <f>AK43*LCR计算参数!$F23*LCR计算过程!$C21</f>
        <v>0</v>
      </c>
      <c r="AL82" s="115">
        <f>AL43*LCR计算参数!$F23*LCR计算过程!$C21</f>
        <v>0</v>
      </c>
      <c r="AM82" s="115">
        <f>AM43*LCR计算参数!$F23*LCR计算过程!$C21</f>
        <v>0</v>
      </c>
      <c r="AN82" s="115">
        <f>AN43*LCR计算参数!$F23*LCR计算过程!$C21</f>
        <v>0</v>
      </c>
      <c r="AO82" s="115">
        <f>AO43*LCR计算参数!$F23*LCR计算过程!$C21</f>
        <v>0</v>
      </c>
      <c r="AP82" s="115">
        <f>AP43*LCR计算参数!$F23*LCR计算过程!$C21</f>
        <v>0</v>
      </c>
    </row>
    <row r="83" spans="2:42" ht="16.5">
      <c r="B83" s="63" t="s">
        <v>247</v>
      </c>
      <c r="C83" s="115">
        <f>C44*LCR计算参数!$F24*LCR计算过程!$C22</f>
        <v>0</v>
      </c>
      <c r="D83" s="115">
        <f>D44*LCR计算参数!$F24*LCR计算过程!$C22</f>
        <v>0</v>
      </c>
      <c r="E83" s="115">
        <f>E44*LCR计算参数!$F24*LCR计算过程!$C22</f>
        <v>0</v>
      </c>
      <c r="F83" s="115">
        <f>F44*LCR计算参数!$F24*LCR计算过程!$C22</f>
        <v>0</v>
      </c>
      <c r="G83" s="115">
        <f>G44*LCR计算参数!$F24*LCR计算过程!$C22</f>
        <v>0</v>
      </c>
      <c r="H83" s="115">
        <f>H44*LCR计算参数!$F24*LCR计算过程!$C22</f>
        <v>0</v>
      </c>
      <c r="I83" s="115">
        <f>I44*LCR计算参数!$F24*LCR计算过程!$C22</f>
        <v>0</v>
      </c>
      <c r="J83" s="115">
        <f>J44*LCR计算参数!$F24*LCR计算过程!$C22</f>
        <v>0</v>
      </c>
      <c r="K83" s="115">
        <f>K44*LCR计算参数!$F24*LCR计算过程!$C22</f>
        <v>0</v>
      </c>
      <c r="L83" s="115">
        <f>L44*LCR计算参数!$F24*LCR计算过程!$C22</f>
        <v>0</v>
      </c>
      <c r="M83" s="115">
        <f>M44*LCR计算参数!$F24*LCR计算过程!$C22</f>
        <v>0</v>
      </c>
      <c r="N83" s="115">
        <f>N44*LCR计算参数!$F24*LCR计算过程!$C22</f>
        <v>0</v>
      </c>
      <c r="O83" s="115">
        <f>O44*LCR计算参数!$F24*LCR计算过程!$C22</f>
        <v>0</v>
      </c>
      <c r="P83" s="115">
        <f>P44*LCR计算参数!$F24*LCR计算过程!$C22</f>
        <v>0</v>
      </c>
      <c r="Q83" s="115">
        <f>Q44*LCR计算参数!$F24*LCR计算过程!$C22</f>
        <v>0</v>
      </c>
      <c r="R83" s="115">
        <f>R44*LCR计算参数!$F24*LCR计算过程!$C22</f>
        <v>0</v>
      </c>
      <c r="S83" s="115">
        <f>S44*LCR计算参数!$F24*LCR计算过程!$C22</f>
        <v>0</v>
      </c>
      <c r="T83" s="115">
        <f>T44*LCR计算参数!$F24*LCR计算过程!$C22</f>
        <v>0</v>
      </c>
      <c r="U83" s="115">
        <f>U44*LCR计算参数!$F24*LCR计算过程!$C22</f>
        <v>0</v>
      </c>
      <c r="V83" s="115">
        <f>V44*LCR计算参数!$F24*LCR计算过程!$C22</f>
        <v>0</v>
      </c>
      <c r="W83" s="115">
        <f>W44*LCR计算参数!$F24*LCR计算过程!$C22</f>
        <v>0</v>
      </c>
      <c r="X83" s="115">
        <f>X44*LCR计算参数!$F24*LCR计算过程!$C22</f>
        <v>0</v>
      </c>
      <c r="Y83" s="115">
        <f>Y44*LCR计算参数!$F24*LCR计算过程!$C22</f>
        <v>0</v>
      </c>
      <c r="Z83" s="115">
        <f>Z44*LCR计算参数!$F24*LCR计算过程!$C22</f>
        <v>0</v>
      </c>
      <c r="AA83" s="115">
        <f>AA44*LCR计算参数!$F24*LCR计算过程!$C22</f>
        <v>0</v>
      </c>
      <c r="AB83" s="115">
        <f>AB44*LCR计算参数!$F24*LCR计算过程!$C22</f>
        <v>0</v>
      </c>
      <c r="AC83" s="115">
        <f>AC44*LCR计算参数!$F24*LCR计算过程!$C22</f>
        <v>0</v>
      </c>
      <c r="AD83" s="115">
        <f>AD44*LCR计算参数!$F24*LCR计算过程!$C22</f>
        <v>0</v>
      </c>
      <c r="AE83" s="115">
        <f>AE44*LCR计算参数!$F24*LCR计算过程!$C22</f>
        <v>0</v>
      </c>
      <c r="AF83" s="115">
        <f>AF44*LCR计算参数!$F24*LCR计算过程!$C22</f>
        <v>0</v>
      </c>
      <c r="AG83" s="115">
        <f>AG44*LCR计算参数!$F24*LCR计算过程!$C22</f>
        <v>0</v>
      </c>
      <c r="AH83" s="115">
        <f>AH44*LCR计算参数!$F24*LCR计算过程!$C22</f>
        <v>0</v>
      </c>
      <c r="AI83" s="115">
        <f>AI44*LCR计算参数!$F24*LCR计算过程!$C22</f>
        <v>0</v>
      </c>
      <c r="AJ83" s="115">
        <f>AJ44*LCR计算参数!$F24*LCR计算过程!$C22</f>
        <v>0</v>
      </c>
      <c r="AK83" s="115">
        <f>AK44*LCR计算参数!$F24*LCR计算过程!$C22</f>
        <v>0</v>
      </c>
      <c r="AL83" s="115">
        <f>AL44*LCR计算参数!$F24*LCR计算过程!$C22</f>
        <v>0</v>
      </c>
      <c r="AM83" s="115">
        <f>AM44*LCR计算参数!$F24*LCR计算过程!$C22</f>
        <v>0</v>
      </c>
      <c r="AN83" s="115">
        <f>AN44*LCR计算参数!$F24*LCR计算过程!$C22</f>
        <v>0</v>
      </c>
      <c r="AO83" s="115">
        <f>AO44*LCR计算参数!$F24*LCR计算过程!$C22</f>
        <v>0</v>
      </c>
      <c r="AP83" s="115">
        <f>AP44*LCR计算参数!$F24*LCR计算过程!$C22</f>
        <v>0</v>
      </c>
    </row>
    <row r="84" spans="2:42" ht="16.5">
      <c r="B84" s="63" t="s">
        <v>248</v>
      </c>
      <c r="C84" s="115">
        <f>C45*LCR计算参数!$F25*LCR计算过程!$C23</f>
        <v>0</v>
      </c>
      <c r="D84" s="115">
        <f>D45*LCR计算参数!$F25*LCR计算过程!$C23</f>
        <v>0</v>
      </c>
      <c r="E84" s="115">
        <f>E45*LCR计算参数!$F25*LCR计算过程!$C23</f>
        <v>0</v>
      </c>
      <c r="F84" s="115">
        <f>F45*LCR计算参数!$F25*LCR计算过程!$C23</f>
        <v>0</v>
      </c>
      <c r="G84" s="115">
        <f>G45*LCR计算参数!$F25*LCR计算过程!$C23</f>
        <v>0</v>
      </c>
      <c r="H84" s="115">
        <f>H45*LCR计算参数!$F25*LCR计算过程!$C23</f>
        <v>0</v>
      </c>
      <c r="I84" s="115">
        <f>I45*LCR计算参数!$F25*LCR计算过程!$C23</f>
        <v>0</v>
      </c>
      <c r="J84" s="115">
        <f>J45*LCR计算参数!$F25*LCR计算过程!$C23</f>
        <v>0</v>
      </c>
      <c r="K84" s="115">
        <f>K45*LCR计算参数!$F25*LCR计算过程!$C23</f>
        <v>0</v>
      </c>
      <c r="L84" s="115">
        <f>L45*LCR计算参数!$F25*LCR计算过程!$C23</f>
        <v>0</v>
      </c>
      <c r="M84" s="115">
        <f>M45*LCR计算参数!$F25*LCR计算过程!$C23</f>
        <v>0</v>
      </c>
      <c r="N84" s="115">
        <f>N45*LCR计算参数!$F25*LCR计算过程!$C23</f>
        <v>0</v>
      </c>
      <c r="O84" s="115">
        <f>O45*LCR计算参数!$F25*LCR计算过程!$C23</f>
        <v>0</v>
      </c>
      <c r="P84" s="115">
        <f>P45*LCR计算参数!$F25*LCR计算过程!$C23</f>
        <v>0</v>
      </c>
      <c r="Q84" s="115">
        <f>Q45*LCR计算参数!$F25*LCR计算过程!$C23</f>
        <v>0</v>
      </c>
      <c r="R84" s="115">
        <f>R45*LCR计算参数!$F25*LCR计算过程!$C23</f>
        <v>0</v>
      </c>
      <c r="S84" s="115">
        <f>S45*LCR计算参数!$F25*LCR计算过程!$C23</f>
        <v>0</v>
      </c>
      <c r="T84" s="115">
        <f>T45*LCR计算参数!$F25*LCR计算过程!$C23</f>
        <v>0</v>
      </c>
      <c r="U84" s="115">
        <f>U45*LCR计算参数!$F25*LCR计算过程!$C23</f>
        <v>0</v>
      </c>
      <c r="V84" s="115">
        <f>V45*LCR计算参数!$F25*LCR计算过程!$C23</f>
        <v>0</v>
      </c>
      <c r="W84" s="115">
        <f>W45*LCR计算参数!$F25*LCR计算过程!$C23</f>
        <v>0</v>
      </c>
      <c r="X84" s="115">
        <f>X45*LCR计算参数!$F25*LCR计算过程!$C23</f>
        <v>0</v>
      </c>
      <c r="Y84" s="115">
        <f>Y45*LCR计算参数!$F25*LCR计算过程!$C23</f>
        <v>0</v>
      </c>
      <c r="Z84" s="115">
        <f>Z45*LCR计算参数!$F25*LCR计算过程!$C23</f>
        <v>0</v>
      </c>
      <c r="AA84" s="115">
        <f>AA45*LCR计算参数!$F25*LCR计算过程!$C23</f>
        <v>0</v>
      </c>
      <c r="AB84" s="115">
        <f>AB45*LCR计算参数!$F25*LCR计算过程!$C23</f>
        <v>0</v>
      </c>
      <c r="AC84" s="115">
        <f>AC45*LCR计算参数!$F25*LCR计算过程!$C23</f>
        <v>0</v>
      </c>
      <c r="AD84" s="115">
        <f>AD45*LCR计算参数!$F25*LCR计算过程!$C23</f>
        <v>0</v>
      </c>
      <c r="AE84" s="115">
        <f>AE45*LCR计算参数!$F25*LCR计算过程!$C23</f>
        <v>0</v>
      </c>
      <c r="AF84" s="115">
        <f>AF45*LCR计算参数!$F25*LCR计算过程!$C23</f>
        <v>0</v>
      </c>
      <c r="AG84" s="115">
        <f>AG45*LCR计算参数!$F25*LCR计算过程!$C23</f>
        <v>0</v>
      </c>
      <c r="AH84" s="115">
        <f>AH45*LCR计算参数!$F25*LCR计算过程!$C23</f>
        <v>0</v>
      </c>
      <c r="AI84" s="115">
        <f>AI45*LCR计算参数!$F25*LCR计算过程!$C23</f>
        <v>0</v>
      </c>
      <c r="AJ84" s="115">
        <f>AJ45*LCR计算参数!$F25*LCR计算过程!$C23</f>
        <v>0</v>
      </c>
      <c r="AK84" s="115">
        <f>AK45*LCR计算参数!$F25*LCR计算过程!$C23</f>
        <v>0</v>
      </c>
      <c r="AL84" s="115">
        <f>AL45*LCR计算参数!$F25*LCR计算过程!$C23</f>
        <v>0</v>
      </c>
      <c r="AM84" s="115">
        <f>AM45*LCR计算参数!$F25*LCR计算过程!$C23</f>
        <v>0</v>
      </c>
      <c r="AN84" s="115">
        <f>AN45*LCR计算参数!$F25*LCR计算过程!$C23</f>
        <v>0</v>
      </c>
      <c r="AO84" s="115">
        <f>AO45*LCR计算参数!$F25*LCR计算过程!$C23</f>
        <v>0</v>
      </c>
      <c r="AP84" s="115">
        <f>AP45*LCR计算参数!$F25*LCR计算过程!$C23</f>
        <v>0</v>
      </c>
    </row>
    <row r="85" spans="2:42" ht="16.5">
      <c r="B85" s="63" t="s">
        <v>249</v>
      </c>
      <c r="C85" s="115">
        <f>C46*LCR计算参数!$F26*LCR计算过程!$C24</f>
        <v>0</v>
      </c>
      <c r="D85" s="115">
        <f>D46*LCR计算参数!$F26*LCR计算过程!$C24</f>
        <v>0</v>
      </c>
      <c r="E85" s="115">
        <f>E46*LCR计算参数!$F26*LCR计算过程!$C24</f>
        <v>0</v>
      </c>
      <c r="F85" s="115">
        <f>F46*LCR计算参数!$F26*LCR计算过程!$C24</f>
        <v>0</v>
      </c>
      <c r="G85" s="115">
        <f>G46*LCR计算参数!$F26*LCR计算过程!$C24</f>
        <v>0</v>
      </c>
      <c r="H85" s="115">
        <f>H46*LCR计算参数!$F26*LCR计算过程!$C24</f>
        <v>0</v>
      </c>
      <c r="I85" s="115">
        <f>I46*LCR计算参数!$F26*LCR计算过程!$C24</f>
        <v>0</v>
      </c>
      <c r="J85" s="115">
        <f>J46*LCR计算参数!$F26*LCR计算过程!$C24</f>
        <v>0</v>
      </c>
      <c r="K85" s="115">
        <f>K46*LCR计算参数!$F26*LCR计算过程!$C24</f>
        <v>0</v>
      </c>
      <c r="L85" s="115">
        <f>L46*LCR计算参数!$F26*LCR计算过程!$C24</f>
        <v>0</v>
      </c>
      <c r="M85" s="115">
        <f>M46*LCR计算参数!$F26*LCR计算过程!$C24</f>
        <v>0</v>
      </c>
      <c r="N85" s="115">
        <f>N46*LCR计算参数!$F26*LCR计算过程!$C24</f>
        <v>0</v>
      </c>
      <c r="O85" s="115">
        <f>O46*LCR计算参数!$F26*LCR计算过程!$C24</f>
        <v>0</v>
      </c>
      <c r="P85" s="115">
        <f>P46*LCR计算参数!$F26*LCR计算过程!$C24</f>
        <v>0</v>
      </c>
      <c r="Q85" s="115">
        <f>Q46*LCR计算参数!$F26*LCR计算过程!$C24</f>
        <v>0</v>
      </c>
      <c r="R85" s="115">
        <f>R46*LCR计算参数!$F26*LCR计算过程!$C24</f>
        <v>0</v>
      </c>
      <c r="S85" s="115">
        <f>S46*LCR计算参数!$F26*LCR计算过程!$C24</f>
        <v>0</v>
      </c>
      <c r="T85" s="115">
        <f>T46*LCR计算参数!$F26*LCR计算过程!$C24</f>
        <v>0</v>
      </c>
      <c r="U85" s="115">
        <f>U46*LCR计算参数!$F26*LCR计算过程!$C24</f>
        <v>0</v>
      </c>
      <c r="V85" s="115">
        <f>V46*LCR计算参数!$F26*LCR计算过程!$C24</f>
        <v>0</v>
      </c>
      <c r="W85" s="115">
        <f>W46*LCR计算参数!$F26*LCR计算过程!$C24</f>
        <v>0</v>
      </c>
      <c r="X85" s="115">
        <f>X46*LCR计算参数!$F26*LCR计算过程!$C24</f>
        <v>0</v>
      </c>
      <c r="Y85" s="115">
        <f>Y46*LCR计算参数!$F26*LCR计算过程!$C24</f>
        <v>0</v>
      </c>
      <c r="Z85" s="115">
        <f>Z46*LCR计算参数!$F26*LCR计算过程!$C24</f>
        <v>0</v>
      </c>
      <c r="AA85" s="115">
        <f>AA46*LCR计算参数!$F26*LCR计算过程!$C24</f>
        <v>0</v>
      </c>
      <c r="AB85" s="115">
        <f>AB46*LCR计算参数!$F26*LCR计算过程!$C24</f>
        <v>0</v>
      </c>
      <c r="AC85" s="115">
        <f>AC46*LCR计算参数!$F26*LCR计算过程!$C24</f>
        <v>0</v>
      </c>
      <c r="AD85" s="115">
        <f>AD46*LCR计算参数!$F26*LCR计算过程!$C24</f>
        <v>0</v>
      </c>
      <c r="AE85" s="115">
        <f>AE46*LCR计算参数!$F26*LCR计算过程!$C24</f>
        <v>0</v>
      </c>
      <c r="AF85" s="115">
        <f>AF46*LCR计算参数!$F26*LCR计算过程!$C24</f>
        <v>0</v>
      </c>
      <c r="AG85" s="115">
        <f>AG46*LCR计算参数!$F26*LCR计算过程!$C24</f>
        <v>0</v>
      </c>
      <c r="AH85" s="115">
        <f>AH46*LCR计算参数!$F26*LCR计算过程!$C24</f>
        <v>0</v>
      </c>
      <c r="AI85" s="115">
        <f>AI46*LCR计算参数!$F26*LCR计算过程!$C24</f>
        <v>0</v>
      </c>
      <c r="AJ85" s="115">
        <f>AJ46*LCR计算参数!$F26*LCR计算过程!$C24</f>
        <v>0</v>
      </c>
      <c r="AK85" s="115">
        <f>AK46*LCR计算参数!$F26*LCR计算过程!$C24</f>
        <v>0</v>
      </c>
      <c r="AL85" s="115">
        <f>AL46*LCR计算参数!$F26*LCR计算过程!$C24</f>
        <v>0</v>
      </c>
      <c r="AM85" s="115">
        <f>AM46*LCR计算参数!$F26*LCR计算过程!$C24</f>
        <v>0</v>
      </c>
      <c r="AN85" s="115">
        <f>AN46*LCR计算参数!$F26*LCR计算过程!$C24</f>
        <v>0</v>
      </c>
      <c r="AO85" s="115">
        <f>AO46*LCR计算参数!$F26*LCR计算过程!$C24</f>
        <v>0</v>
      </c>
      <c r="AP85" s="115">
        <f>AP46*LCR计算参数!$F26*LCR计算过程!$C24</f>
        <v>0</v>
      </c>
    </row>
    <row r="86" spans="2:42" ht="16.5">
      <c r="B86" s="63" t="s">
        <v>250</v>
      </c>
      <c r="C86" s="115">
        <f>C47*LCR计算参数!$F27*LCR计算过程!$C25</f>
        <v>1.3768980383442762</v>
      </c>
      <c r="D86" s="115">
        <f>D47*LCR计算参数!$F27*LCR计算过程!$C25</f>
        <v>2.5343481565492261</v>
      </c>
      <c r="E86" s="115">
        <f>E47*LCR计算参数!$F27*LCR计算过程!$C25</f>
        <v>2.5343481565492261</v>
      </c>
      <c r="F86" s="115">
        <f>F47*LCR计算参数!$F27*LCR计算过程!$C25</f>
        <v>2.5343481565492261</v>
      </c>
      <c r="G86" s="115">
        <f>G47*LCR计算参数!$F27*LCR计算过程!$C25</f>
        <v>2.5343481565492261</v>
      </c>
      <c r="H86" s="115">
        <f>H47*LCR计算参数!$F27*LCR计算过程!$C25</f>
        <v>2.5343481565492261</v>
      </c>
      <c r="I86" s="115">
        <f>I47*LCR计算参数!$F27*LCR计算过程!$C25</f>
        <v>2.5343481565492261</v>
      </c>
      <c r="J86" s="115">
        <f>J47*LCR计算参数!$F27*LCR计算过程!$C25</f>
        <v>2.5343481565492261</v>
      </c>
      <c r="K86" s="115">
        <f>K47*LCR计算参数!$F27*LCR计算过程!$C25</f>
        <v>2.5343481565492261</v>
      </c>
      <c r="L86" s="115">
        <f>L47*LCR计算参数!$F27*LCR计算过程!$C25</f>
        <v>2.5343481565492261</v>
      </c>
      <c r="M86" s="115">
        <f>M47*LCR计算参数!$F27*LCR计算过程!$C25</f>
        <v>2.5343481565492261</v>
      </c>
      <c r="N86" s="115">
        <f>N47*LCR计算参数!$F27*LCR计算过程!$C25</f>
        <v>2.5343481565492261</v>
      </c>
      <c r="O86" s="115">
        <f>O47*LCR计算参数!$F27*LCR计算过程!$C25</f>
        <v>2.5343481565492261</v>
      </c>
      <c r="P86" s="115">
        <f>P47*LCR计算参数!$F27*LCR计算过程!$C25</f>
        <v>0</v>
      </c>
      <c r="Q86" s="115">
        <f>Q47*LCR计算参数!$F27*LCR计算过程!$C25</f>
        <v>0</v>
      </c>
      <c r="R86" s="115">
        <f>R47*LCR计算参数!$F27*LCR计算过程!$C25</f>
        <v>0</v>
      </c>
      <c r="S86" s="115">
        <f>S47*LCR计算参数!$F27*LCR计算过程!$C25</f>
        <v>0</v>
      </c>
      <c r="T86" s="115">
        <f>T47*LCR计算参数!$F27*LCR计算过程!$C25</f>
        <v>0</v>
      </c>
      <c r="U86" s="115">
        <f>U47*LCR计算参数!$F27*LCR计算过程!$C25</f>
        <v>0</v>
      </c>
      <c r="V86" s="115">
        <f>V47*LCR计算参数!$F27*LCR计算过程!$C25</f>
        <v>0</v>
      </c>
      <c r="W86" s="115">
        <f>W47*LCR计算参数!$F27*LCR计算过程!$C25</f>
        <v>0</v>
      </c>
      <c r="X86" s="115">
        <f>X47*LCR计算参数!$F27*LCR计算过程!$C25</f>
        <v>0</v>
      </c>
      <c r="Y86" s="115">
        <f>Y47*LCR计算参数!$F27*LCR计算过程!$C25</f>
        <v>0</v>
      </c>
      <c r="Z86" s="115">
        <f>Z47*LCR计算参数!$F27*LCR计算过程!$C25</f>
        <v>0</v>
      </c>
      <c r="AA86" s="115">
        <f>AA47*LCR计算参数!$F27*LCR计算过程!$C25</f>
        <v>0</v>
      </c>
      <c r="AB86" s="115">
        <f>AB47*LCR计算参数!$F27*LCR计算过程!$C25</f>
        <v>0</v>
      </c>
      <c r="AC86" s="115">
        <f>AC47*LCR计算参数!$F27*LCR计算过程!$C25</f>
        <v>0</v>
      </c>
      <c r="AD86" s="115">
        <f>AD47*LCR计算参数!$F27*LCR计算过程!$C25</f>
        <v>0</v>
      </c>
      <c r="AE86" s="115">
        <f>AE47*LCR计算参数!$F27*LCR计算过程!$C25</f>
        <v>0</v>
      </c>
      <c r="AF86" s="115">
        <f>AF47*LCR计算参数!$F27*LCR计算过程!$C25</f>
        <v>0</v>
      </c>
      <c r="AG86" s="115">
        <f>AG47*LCR计算参数!$F27*LCR计算过程!$C25</f>
        <v>0</v>
      </c>
      <c r="AH86" s="115">
        <f>AH47*LCR计算参数!$F27*LCR计算过程!$C25</f>
        <v>0</v>
      </c>
      <c r="AI86" s="115">
        <f>AI47*LCR计算参数!$F27*LCR计算过程!$C25</f>
        <v>0</v>
      </c>
      <c r="AJ86" s="115">
        <f>AJ47*LCR计算参数!$F27*LCR计算过程!$C25</f>
        <v>0</v>
      </c>
      <c r="AK86" s="115">
        <f>AK47*LCR计算参数!$F27*LCR计算过程!$C25</f>
        <v>0</v>
      </c>
      <c r="AL86" s="115">
        <f>AL47*LCR计算参数!$F27*LCR计算过程!$C25</f>
        <v>0</v>
      </c>
      <c r="AM86" s="115">
        <f>AM47*LCR计算参数!$F27*LCR计算过程!$C25</f>
        <v>0</v>
      </c>
      <c r="AN86" s="115">
        <f>AN47*LCR计算参数!$F27*LCR计算过程!$C25</f>
        <v>0</v>
      </c>
      <c r="AO86" s="115">
        <f>AO47*LCR计算参数!$F27*LCR计算过程!$C25</f>
        <v>0</v>
      </c>
      <c r="AP86" s="115">
        <f>AP47*LCR计算参数!$F27*LCR计算过程!$C25</f>
        <v>0</v>
      </c>
    </row>
    <row r="87" spans="2:42" ht="16.5">
      <c r="B87" s="63" t="s">
        <v>251</v>
      </c>
      <c r="C87" s="115">
        <f>C48*LCR计算参数!$F28*LCR计算过程!$C26</f>
        <v>0</v>
      </c>
      <c r="D87" s="115">
        <f>D48*LCR计算参数!$F28*LCR计算过程!$C26</f>
        <v>0</v>
      </c>
      <c r="E87" s="115">
        <f>E48*LCR计算参数!$F28*LCR计算过程!$C26</f>
        <v>0</v>
      </c>
      <c r="F87" s="115">
        <f>F48*LCR计算参数!$F28*LCR计算过程!$C26</f>
        <v>0</v>
      </c>
      <c r="G87" s="115">
        <f>G48*LCR计算参数!$F28*LCR计算过程!$C26</f>
        <v>0</v>
      </c>
      <c r="H87" s="115">
        <f>H48*LCR计算参数!$F28*LCR计算过程!$C26</f>
        <v>0</v>
      </c>
      <c r="I87" s="115">
        <f>I48*LCR计算参数!$F28*LCR计算过程!$C26</f>
        <v>0</v>
      </c>
      <c r="J87" s="115">
        <f>J48*LCR计算参数!$F28*LCR计算过程!$C26</f>
        <v>0</v>
      </c>
      <c r="K87" s="115">
        <f>K48*LCR计算参数!$F28*LCR计算过程!$C26</f>
        <v>0</v>
      </c>
      <c r="L87" s="115">
        <f>L48*LCR计算参数!$F28*LCR计算过程!$C26</f>
        <v>0</v>
      </c>
      <c r="M87" s="115">
        <f>M48*LCR计算参数!$F28*LCR计算过程!$C26</f>
        <v>0</v>
      </c>
      <c r="N87" s="115">
        <f>N48*LCR计算参数!$F28*LCR计算过程!$C26</f>
        <v>0</v>
      </c>
      <c r="O87" s="115">
        <f>O48*LCR计算参数!$F28*LCR计算过程!$C26</f>
        <v>0</v>
      </c>
      <c r="P87" s="115">
        <f>P48*LCR计算参数!$F28*LCR计算过程!$C26</f>
        <v>0</v>
      </c>
      <c r="Q87" s="115">
        <f>Q48*LCR计算参数!$F28*LCR计算过程!$C26</f>
        <v>0</v>
      </c>
      <c r="R87" s="115">
        <f>R48*LCR计算参数!$F28*LCR计算过程!$C26</f>
        <v>0</v>
      </c>
      <c r="S87" s="115">
        <f>S48*LCR计算参数!$F28*LCR计算过程!$C26</f>
        <v>0</v>
      </c>
      <c r="T87" s="115">
        <f>T48*LCR计算参数!$F28*LCR计算过程!$C26</f>
        <v>0</v>
      </c>
      <c r="U87" s="115">
        <f>U48*LCR计算参数!$F28*LCR计算过程!$C26</f>
        <v>0</v>
      </c>
      <c r="V87" s="115">
        <f>V48*LCR计算参数!$F28*LCR计算过程!$C26</f>
        <v>0</v>
      </c>
      <c r="W87" s="115">
        <f>W48*LCR计算参数!$F28*LCR计算过程!$C26</f>
        <v>0</v>
      </c>
      <c r="X87" s="115">
        <f>X48*LCR计算参数!$F28*LCR计算过程!$C26</f>
        <v>0</v>
      </c>
      <c r="Y87" s="115">
        <f>Y48*LCR计算参数!$F28*LCR计算过程!$C26</f>
        <v>0</v>
      </c>
      <c r="Z87" s="115">
        <f>Z48*LCR计算参数!$F28*LCR计算过程!$C26</f>
        <v>0</v>
      </c>
      <c r="AA87" s="115">
        <f>AA48*LCR计算参数!$F28*LCR计算过程!$C26</f>
        <v>0</v>
      </c>
      <c r="AB87" s="115">
        <f>AB48*LCR计算参数!$F28*LCR计算过程!$C26</f>
        <v>0</v>
      </c>
      <c r="AC87" s="115">
        <f>AC48*LCR计算参数!$F28*LCR计算过程!$C26</f>
        <v>0</v>
      </c>
      <c r="AD87" s="115">
        <f>AD48*LCR计算参数!$F28*LCR计算过程!$C26</f>
        <v>0</v>
      </c>
      <c r="AE87" s="115">
        <f>AE48*LCR计算参数!$F28*LCR计算过程!$C26</f>
        <v>0</v>
      </c>
      <c r="AF87" s="115">
        <f>AF48*LCR计算参数!$F28*LCR计算过程!$C26</f>
        <v>0</v>
      </c>
      <c r="AG87" s="115">
        <f>AG48*LCR计算参数!$F28*LCR计算过程!$C26</f>
        <v>0</v>
      </c>
      <c r="AH87" s="115">
        <f>AH48*LCR计算参数!$F28*LCR计算过程!$C26</f>
        <v>0</v>
      </c>
      <c r="AI87" s="115">
        <f>AI48*LCR计算参数!$F28*LCR计算过程!$C26</f>
        <v>0</v>
      </c>
      <c r="AJ87" s="115">
        <f>AJ48*LCR计算参数!$F28*LCR计算过程!$C26</f>
        <v>0</v>
      </c>
      <c r="AK87" s="115">
        <f>AK48*LCR计算参数!$F28*LCR计算过程!$C26</f>
        <v>0</v>
      </c>
      <c r="AL87" s="115">
        <f>AL48*LCR计算参数!$F28*LCR计算过程!$C26</f>
        <v>0</v>
      </c>
      <c r="AM87" s="115">
        <f>AM48*LCR计算参数!$F28*LCR计算过程!$C26</f>
        <v>0</v>
      </c>
      <c r="AN87" s="115">
        <f>AN48*LCR计算参数!$F28*LCR计算过程!$C26</f>
        <v>0</v>
      </c>
      <c r="AO87" s="115">
        <f>AO48*LCR计算参数!$F28*LCR计算过程!$C26</f>
        <v>0</v>
      </c>
      <c r="AP87" s="115">
        <f>AP48*LCR计算参数!$F28*LCR计算过程!$C26</f>
        <v>0</v>
      </c>
    </row>
    <row r="88" spans="2:42" ht="16.5">
      <c r="B88" s="63" t="s">
        <v>252</v>
      </c>
      <c r="C88" s="115">
        <f>C49*LCR计算参数!$F29*LCR计算过程!$C27</f>
        <v>1.1707139017921735</v>
      </c>
      <c r="D88" s="115">
        <f>D49*LCR计算参数!$F29*LCR计算过程!$C27</f>
        <v>2.1548411982788269</v>
      </c>
      <c r="E88" s="115">
        <f>E49*LCR计算参数!$F29*LCR计算过程!$C27</f>
        <v>2.1548411982788269</v>
      </c>
      <c r="F88" s="115">
        <f>F49*LCR计算参数!$F29*LCR计算过程!$C27</f>
        <v>2.1548411982788269</v>
      </c>
      <c r="G88" s="115">
        <f>G49*LCR计算参数!$F29*LCR计算过程!$C27</f>
        <v>2.1548411982788269</v>
      </c>
      <c r="H88" s="115">
        <f>H49*LCR计算参数!$F29*LCR计算过程!$C27</f>
        <v>2.1548411982788269</v>
      </c>
      <c r="I88" s="115">
        <f>I49*LCR计算参数!$F29*LCR计算过程!$C27</f>
        <v>2.1548411982788269</v>
      </c>
      <c r="J88" s="115">
        <f>J49*LCR计算参数!$F29*LCR计算过程!$C27</f>
        <v>2.1548411982788269</v>
      </c>
      <c r="K88" s="115">
        <f>K49*LCR计算参数!$F29*LCR计算过程!$C27</f>
        <v>2.1548411982788269</v>
      </c>
      <c r="L88" s="115">
        <f>L49*LCR计算参数!$F29*LCR计算过程!$C27</f>
        <v>2.1548411982788269</v>
      </c>
      <c r="M88" s="115">
        <f>M49*LCR计算参数!$F29*LCR计算过程!$C27</f>
        <v>2.1548411982788269</v>
      </c>
      <c r="N88" s="115">
        <f>N49*LCR计算参数!$F29*LCR计算过程!$C27</f>
        <v>2.1548411982788269</v>
      </c>
      <c r="O88" s="115">
        <f>O49*LCR计算参数!$F29*LCR计算过程!$C27</f>
        <v>2.1548411982788269</v>
      </c>
      <c r="P88" s="115">
        <f>P49*LCR计算参数!$F29*LCR计算过程!$C27</f>
        <v>0</v>
      </c>
      <c r="Q88" s="115">
        <f>Q49*LCR计算参数!$F29*LCR计算过程!$C27</f>
        <v>0</v>
      </c>
      <c r="R88" s="115">
        <f>R49*LCR计算参数!$F29*LCR计算过程!$C27</f>
        <v>0</v>
      </c>
      <c r="S88" s="115">
        <f>S49*LCR计算参数!$F29*LCR计算过程!$C27</f>
        <v>0</v>
      </c>
      <c r="T88" s="115">
        <f>T49*LCR计算参数!$F29*LCR计算过程!$C27</f>
        <v>0</v>
      </c>
      <c r="U88" s="115">
        <f>U49*LCR计算参数!$F29*LCR计算过程!$C27</f>
        <v>0</v>
      </c>
      <c r="V88" s="115">
        <f>V49*LCR计算参数!$F29*LCR计算过程!$C27</f>
        <v>0</v>
      </c>
      <c r="W88" s="115">
        <f>W49*LCR计算参数!$F29*LCR计算过程!$C27</f>
        <v>0</v>
      </c>
      <c r="X88" s="115">
        <f>X49*LCR计算参数!$F29*LCR计算过程!$C27</f>
        <v>0</v>
      </c>
      <c r="Y88" s="115">
        <f>Y49*LCR计算参数!$F29*LCR计算过程!$C27</f>
        <v>0</v>
      </c>
      <c r="Z88" s="115">
        <f>Z49*LCR计算参数!$F29*LCR计算过程!$C27</f>
        <v>0</v>
      </c>
      <c r="AA88" s="115">
        <f>AA49*LCR计算参数!$F29*LCR计算过程!$C27</f>
        <v>0</v>
      </c>
      <c r="AB88" s="115">
        <f>AB49*LCR计算参数!$F29*LCR计算过程!$C27</f>
        <v>0</v>
      </c>
      <c r="AC88" s="115">
        <f>AC49*LCR计算参数!$F29*LCR计算过程!$C27</f>
        <v>0</v>
      </c>
      <c r="AD88" s="115">
        <f>AD49*LCR计算参数!$F29*LCR计算过程!$C27</f>
        <v>0</v>
      </c>
      <c r="AE88" s="115">
        <f>AE49*LCR计算参数!$F29*LCR计算过程!$C27</f>
        <v>0</v>
      </c>
      <c r="AF88" s="115">
        <f>AF49*LCR计算参数!$F29*LCR计算过程!$C27</f>
        <v>0</v>
      </c>
      <c r="AG88" s="115">
        <f>AG49*LCR计算参数!$F29*LCR计算过程!$C27</f>
        <v>0</v>
      </c>
      <c r="AH88" s="115">
        <f>AH49*LCR计算参数!$F29*LCR计算过程!$C27</f>
        <v>0</v>
      </c>
      <c r="AI88" s="115">
        <f>AI49*LCR计算参数!$F29*LCR计算过程!$C27</f>
        <v>0</v>
      </c>
      <c r="AJ88" s="115">
        <f>AJ49*LCR计算参数!$F29*LCR计算过程!$C27</f>
        <v>0</v>
      </c>
      <c r="AK88" s="115">
        <f>AK49*LCR计算参数!$F29*LCR计算过程!$C27</f>
        <v>0</v>
      </c>
      <c r="AL88" s="115">
        <f>AL49*LCR计算参数!$F29*LCR计算过程!$C27</f>
        <v>0</v>
      </c>
      <c r="AM88" s="115">
        <f>AM49*LCR计算参数!$F29*LCR计算过程!$C27</f>
        <v>0</v>
      </c>
      <c r="AN88" s="115">
        <f>AN49*LCR计算参数!$F29*LCR计算过程!$C27</f>
        <v>0</v>
      </c>
      <c r="AO88" s="115">
        <f>AO49*LCR计算参数!$F29*LCR计算过程!$C27</f>
        <v>0</v>
      </c>
      <c r="AP88" s="115">
        <f>AP49*LCR计算参数!$F29*LCR计算过程!$C27</f>
        <v>0</v>
      </c>
    </row>
    <row r="89" spans="2:42" ht="16.5">
      <c r="B89" s="63" t="s">
        <v>253</v>
      </c>
      <c r="C89" s="115">
        <f>C50*LCR计算参数!$F30*LCR计算过程!$C28</f>
        <v>0</v>
      </c>
      <c r="D89" s="115">
        <f>D50*LCR计算参数!$F30*LCR计算过程!$C28</f>
        <v>0</v>
      </c>
      <c r="E89" s="115">
        <f>E50*LCR计算参数!$F30*LCR计算过程!$C28</f>
        <v>0</v>
      </c>
      <c r="F89" s="115">
        <f>F50*LCR计算参数!$F30*LCR计算过程!$C28</f>
        <v>0</v>
      </c>
      <c r="G89" s="115">
        <f>G50*LCR计算参数!$F30*LCR计算过程!$C28</f>
        <v>0</v>
      </c>
      <c r="H89" s="115">
        <f>H50*LCR计算参数!$F30*LCR计算过程!$C28</f>
        <v>0</v>
      </c>
      <c r="I89" s="115">
        <f>I50*LCR计算参数!$F30*LCR计算过程!$C28</f>
        <v>0</v>
      </c>
      <c r="J89" s="115">
        <f>J50*LCR计算参数!$F30*LCR计算过程!$C28</f>
        <v>0</v>
      </c>
      <c r="K89" s="115">
        <f>K50*LCR计算参数!$F30*LCR计算过程!$C28</f>
        <v>0</v>
      </c>
      <c r="L89" s="115">
        <f>L50*LCR计算参数!$F30*LCR计算过程!$C28</f>
        <v>0</v>
      </c>
      <c r="M89" s="115">
        <f>M50*LCR计算参数!$F30*LCR计算过程!$C28</f>
        <v>0</v>
      </c>
      <c r="N89" s="115">
        <f>N50*LCR计算参数!$F30*LCR计算过程!$C28</f>
        <v>0</v>
      </c>
      <c r="O89" s="115">
        <f>O50*LCR计算参数!$F30*LCR计算过程!$C28</f>
        <v>0</v>
      </c>
      <c r="P89" s="115">
        <f>P50*LCR计算参数!$F30*LCR计算过程!$C28</f>
        <v>0</v>
      </c>
      <c r="Q89" s="115">
        <f>Q50*LCR计算参数!$F30*LCR计算过程!$C28</f>
        <v>0</v>
      </c>
      <c r="R89" s="115">
        <f>R50*LCR计算参数!$F30*LCR计算过程!$C28</f>
        <v>0</v>
      </c>
      <c r="S89" s="115">
        <f>S50*LCR计算参数!$F30*LCR计算过程!$C28</f>
        <v>0</v>
      </c>
      <c r="T89" s="115">
        <f>T50*LCR计算参数!$F30*LCR计算过程!$C28</f>
        <v>0</v>
      </c>
      <c r="U89" s="115">
        <f>U50*LCR计算参数!$F30*LCR计算过程!$C28</f>
        <v>0</v>
      </c>
      <c r="V89" s="115">
        <f>V50*LCR计算参数!$F30*LCR计算过程!$C28</f>
        <v>0</v>
      </c>
      <c r="W89" s="115">
        <f>W50*LCR计算参数!$F30*LCR计算过程!$C28</f>
        <v>0</v>
      </c>
      <c r="X89" s="115">
        <f>X50*LCR计算参数!$F30*LCR计算过程!$C28</f>
        <v>0</v>
      </c>
      <c r="Y89" s="115">
        <f>Y50*LCR计算参数!$F30*LCR计算过程!$C28</f>
        <v>0</v>
      </c>
      <c r="Z89" s="115">
        <f>Z50*LCR计算参数!$F30*LCR计算过程!$C28</f>
        <v>0</v>
      </c>
      <c r="AA89" s="115">
        <f>AA50*LCR计算参数!$F30*LCR计算过程!$C28</f>
        <v>0</v>
      </c>
      <c r="AB89" s="115">
        <f>AB50*LCR计算参数!$F30*LCR计算过程!$C28</f>
        <v>0</v>
      </c>
      <c r="AC89" s="115">
        <f>AC50*LCR计算参数!$F30*LCR计算过程!$C28</f>
        <v>0</v>
      </c>
      <c r="AD89" s="115">
        <f>AD50*LCR计算参数!$F30*LCR计算过程!$C28</f>
        <v>0</v>
      </c>
      <c r="AE89" s="115">
        <f>AE50*LCR计算参数!$F30*LCR计算过程!$C28</f>
        <v>0</v>
      </c>
      <c r="AF89" s="115">
        <f>AF50*LCR计算参数!$F30*LCR计算过程!$C28</f>
        <v>0</v>
      </c>
      <c r="AG89" s="115">
        <f>AG50*LCR计算参数!$F30*LCR计算过程!$C28</f>
        <v>0</v>
      </c>
      <c r="AH89" s="115">
        <f>AH50*LCR计算参数!$F30*LCR计算过程!$C28</f>
        <v>0</v>
      </c>
      <c r="AI89" s="115">
        <f>AI50*LCR计算参数!$F30*LCR计算过程!$C28</f>
        <v>0</v>
      </c>
      <c r="AJ89" s="115">
        <f>AJ50*LCR计算参数!$F30*LCR计算过程!$C28</f>
        <v>0</v>
      </c>
      <c r="AK89" s="115">
        <f>AK50*LCR计算参数!$F30*LCR计算过程!$C28</f>
        <v>0</v>
      </c>
      <c r="AL89" s="115">
        <f>AL50*LCR计算参数!$F30*LCR计算过程!$C28</f>
        <v>0</v>
      </c>
      <c r="AM89" s="115">
        <f>AM50*LCR计算参数!$F30*LCR计算过程!$C28</f>
        <v>0</v>
      </c>
      <c r="AN89" s="115">
        <f>AN50*LCR计算参数!$F30*LCR计算过程!$C28</f>
        <v>0</v>
      </c>
      <c r="AO89" s="115">
        <f>AO50*LCR计算参数!$F30*LCR计算过程!$C28</f>
        <v>0</v>
      </c>
      <c r="AP89" s="115">
        <f>AP50*LCR计算参数!$F30*LCR计算过程!$C28</f>
        <v>0</v>
      </c>
    </row>
    <row r="90" spans="2:42" ht="16.5">
      <c r="B90" s="63" t="s">
        <v>254</v>
      </c>
      <c r="C90" s="115">
        <f>C51*LCR计算参数!$F31*LCR计算过程!$C29</f>
        <v>124.3376233847742</v>
      </c>
      <c r="D90" s="115">
        <f>D51*LCR计算参数!$F31*LCR计算过程!$C29</f>
        <v>228.85850501598571</v>
      </c>
      <c r="E90" s="115">
        <f>E51*LCR计算参数!$F31*LCR计算过程!$C29</f>
        <v>228.85850501598571</v>
      </c>
      <c r="F90" s="115">
        <f>F51*LCR计算参数!$F31*LCR计算过程!$C29</f>
        <v>228.85850501598571</v>
      </c>
      <c r="G90" s="115">
        <f>G51*LCR计算参数!$F31*LCR计算过程!$C29</f>
        <v>228.85850501598571</v>
      </c>
      <c r="H90" s="115">
        <f>H51*LCR计算参数!$F31*LCR计算过程!$C29</f>
        <v>228.85850501598571</v>
      </c>
      <c r="I90" s="115">
        <f>I51*LCR计算参数!$F31*LCR计算过程!$C29</f>
        <v>228.85850501598571</v>
      </c>
      <c r="J90" s="115">
        <f>J51*LCR计算参数!$F31*LCR计算过程!$C29</f>
        <v>228.85850501598571</v>
      </c>
      <c r="K90" s="115">
        <f>K51*LCR计算参数!$F31*LCR计算过程!$C29</f>
        <v>228.85850501598571</v>
      </c>
      <c r="L90" s="115">
        <f>L51*LCR计算参数!$F31*LCR计算过程!$C29</f>
        <v>228.85850501598571</v>
      </c>
      <c r="M90" s="115">
        <f>M51*LCR计算参数!$F31*LCR计算过程!$C29</f>
        <v>228.85850501598571</v>
      </c>
      <c r="N90" s="115">
        <f>N51*LCR计算参数!$F31*LCR计算过程!$C29</f>
        <v>228.85850501598571</v>
      </c>
      <c r="O90" s="115">
        <f>O51*LCR计算参数!$F31*LCR计算过程!$C29</f>
        <v>228.85850501598571</v>
      </c>
      <c r="P90" s="115">
        <f>P51*LCR计算参数!$F31*LCR计算过程!$C29</f>
        <v>0</v>
      </c>
      <c r="Q90" s="115">
        <f>Q51*LCR计算参数!$F31*LCR计算过程!$C29</f>
        <v>0</v>
      </c>
      <c r="R90" s="115">
        <f>R51*LCR计算参数!$F31*LCR计算过程!$C29</f>
        <v>0</v>
      </c>
      <c r="S90" s="115">
        <f>S51*LCR计算参数!$F31*LCR计算过程!$C29</f>
        <v>0</v>
      </c>
      <c r="T90" s="115">
        <f>T51*LCR计算参数!$F31*LCR计算过程!$C29</f>
        <v>0</v>
      </c>
      <c r="U90" s="115">
        <f>U51*LCR计算参数!$F31*LCR计算过程!$C29</f>
        <v>0</v>
      </c>
      <c r="V90" s="115">
        <f>V51*LCR计算参数!$F31*LCR计算过程!$C29</f>
        <v>0</v>
      </c>
      <c r="W90" s="115">
        <f>W51*LCR计算参数!$F31*LCR计算过程!$C29</f>
        <v>0</v>
      </c>
      <c r="X90" s="115">
        <f>X51*LCR计算参数!$F31*LCR计算过程!$C29</f>
        <v>0</v>
      </c>
      <c r="Y90" s="115">
        <f>Y51*LCR计算参数!$F31*LCR计算过程!$C29</f>
        <v>0</v>
      </c>
      <c r="Z90" s="115">
        <f>Z51*LCR计算参数!$F31*LCR计算过程!$C29</f>
        <v>0</v>
      </c>
      <c r="AA90" s="115">
        <f>AA51*LCR计算参数!$F31*LCR计算过程!$C29</f>
        <v>0</v>
      </c>
      <c r="AB90" s="115">
        <f>AB51*LCR计算参数!$F31*LCR计算过程!$C29</f>
        <v>0</v>
      </c>
      <c r="AC90" s="115">
        <f>AC51*LCR计算参数!$F31*LCR计算过程!$C29</f>
        <v>0</v>
      </c>
      <c r="AD90" s="115">
        <f>AD51*LCR计算参数!$F31*LCR计算过程!$C29</f>
        <v>0</v>
      </c>
      <c r="AE90" s="115">
        <f>AE51*LCR计算参数!$F31*LCR计算过程!$C29</f>
        <v>0</v>
      </c>
      <c r="AF90" s="115">
        <f>AF51*LCR计算参数!$F31*LCR计算过程!$C29</f>
        <v>0</v>
      </c>
      <c r="AG90" s="115">
        <f>AG51*LCR计算参数!$F31*LCR计算过程!$C29</f>
        <v>0</v>
      </c>
      <c r="AH90" s="115">
        <f>AH51*LCR计算参数!$F31*LCR计算过程!$C29</f>
        <v>0</v>
      </c>
      <c r="AI90" s="115">
        <f>AI51*LCR计算参数!$F31*LCR计算过程!$C29</f>
        <v>0</v>
      </c>
      <c r="AJ90" s="115">
        <f>AJ51*LCR计算参数!$F31*LCR计算过程!$C29</f>
        <v>0</v>
      </c>
      <c r="AK90" s="115">
        <f>AK51*LCR计算参数!$F31*LCR计算过程!$C29</f>
        <v>0</v>
      </c>
      <c r="AL90" s="115">
        <f>AL51*LCR计算参数!$F31*LCR计算过程!$C29</f>
        <v>0</v>
      </c>
      <c r="AM90" s="115">
        <f>AM51*LCR计算参数!$F31*LCR计算过程!$C29</f>
        <v>0</v>
      </c>
      <c r="AN90" s="115">
        <f>AN51*LCR计算参数!$F31*LCR计算过程!$C29</f>
        <v>0</v>
      </c>
      <c r="AO90" s="115">
        <f>AO51*LCR计算参数!$F31*LCR计算过程!$C29</f>
        <v>0</v>
      </c>
      <c r="AP90" s="115">
        <f>AP51*LCR计算参数!$F31*LCR计算过程!$C29</f>
        <v>0</v>
      </c>
    </row>
    <row r="91" spans="2:42" ht="16.5">
      <c r="B91" s="63" t="s">
        <v>255</v>
      </c>
      <c r="C91" s="115">
        <f>C52*LCR计算参数!$F32*LCR计算过程!$C30</f>
        <v>0</v>
      </c>
      <c r="D91" s="115">
        <f>D52*LCR计算参数!$F32*LCR计算过程!$C30</f>
        <v>0</v>
      </c>
      <c r="E91" s="115">
        <f>E52*LCR计算参数!$F32*LCR计算过程!$C30</f>
        <v>0</v>
      </c>
      <c r="F91" s="115">
        <f>F52*LCR计算参数!$F32*LCR计算过程!$C30</f>
        <v>0</v>
      </c>
      <c r="G91" s="115">
        <f>G52*LCR计算参数!$F32*LCR计算过程!$C30</f>
        <v>0</v>
      </c>
      <c r="H91" s="115">
        <f>H52*LCR计算参数!$F32*LCR计算过程!$C30</f>
        <v>0</v>
      </c>
      <c r="I91" s="115">
        <f>I52*LCR计算参数!$F32*LCR计算过程!$C30</f>
        <v>0</v>
      </c>
      <c r="J91" s="115">
        <f>J52*LCR计算参数!$F32*LCR计算过程!$C30</f>
        <v>0</v>
      </c>
      <c r="K91" s="115">
        <f>K52*LCR计算参数!$F32*LCR计算过程!$C30</f>
        <v>0</v>
      </c>
      <c r="L91" s="115">
        <f>L52*LCR计算参数!$F32*LCR计算过程!$C30</f>
        <v>0</v>
      </c>
      <c r="M91" s="115">
        <f>M52*LCR计算参数!$F32*LCR计算过程!$C30</f>
        <v>0</v>
      </c>
      <c r="N91" s="115">
        <f>N52*LCR计算参数!$F32*LCR计算过程!$C30</f>
        <v>0</v>
      </c>
      <c r="O91" s="115">
        <f>O52*LCR计算参数!$F32*LCR计算过程!$C30</f>
        <v>0</v>
      </c>
      <c r="P91" s="115">
        <f>P52*LCR计算参数!$F32*LCR计算过程!$C30</f>
        <v>0</v>
      </c>
      <c r="Q91" s="115">
        <f>Q52*LCR计算参数!$F32*LCR计算过程!$C30</f>
        <v>0</v>
      </c>
      <c r="R91" s="115">
        <f>R52*LCR计算参数!$F32*LCR计算过程!$C30</f>
        <v>0</v>
      </c>
      <c r="S91" s="115">
        <f>S52*LCR计算参数!$F32*LCR计算过程!$C30</f>
        <v>0</v>
      </c>
      <c r="T91" s="115">
        <f>T52*LCR计算参数!$F32*LCR计算过程!$C30</f>
        <v>0</v>
      </c>
      <c r="U91" s="115">
        <f>U52*LCR计算参数!$F32*LCR计算过程!$C30</f>
        <v>0</v>
      </c>
      <c r="V91" s="115">
        <f>V52*LCR计算参数!$F32*LCR计算过程!$C30</f>
        <v>0</v>
      </c>
      <c r="W91" s="115">
        <f>W52*LCR计算参数!$F32*LCR计算过程!$C30</f>
        <v>0</v>
      </c>
      <c r="X91" s="115">
        <f>X52*LCR计算参数!$F32*LCR计算过程!$C30</f>
        <v>0</v>
      </c>
      <c r="Y91" s="115">
        <f>Y52*LCR计算参数!$F32*LCR计算过程!$C30</f>
        <v>0</v>
      </c>
      <c r="Z91" s="115">
        <f>Z52*LCR计算参数!$F32*LCR计算过程!$C30</f>
        <v>0</v>
      </c>
      <c r="AA91" s="115">
        <f>AA52*LCR计算参数!$F32*LCR计算过程!$C30</f>
        <v>0</v>
      </c>
      <c r="AB91" s="115">
        <f>AB52*LCR计算参数!$F32*LCR计算过程!$C30</f>
        <v>0</v>
      </c>
      <c r="AC91" s="115">
        <f>AC52*LCR计算参数!$F32*LCR计算过程!$C30</f>
        <v>0</v>
      </c>
      <c r="AD91" s="115">
        <f>AD52*LCR计算参数!$F32*LCR计算过程!$C30</f>
        <v>0</v>
      </c>
      <c r="AE91" s="115">
        <f>AE52*LCR计算参数!$F32*LCR计算过程!$C30</f>
        <v>0</v>
      </c>
      <c r="AF91" s="115">
        <f>AF52*LCR计算参数!$F32*LCR计算过程!$C30</f>
        <v>0</v>
      </c>
      <c r="AG91" s="115">
        <f>AG52*LCR计算参数!$F32*LCR计算过程!$C30</f>
        <v>0</v>
      </c>
      <c r="AH91" s="115">
        <f>AH52*LCR计算参数!$F32*LCR计算过程!$C30</f>
        <v>0</v>
      </c>
      <c r="AI91" s="115">
        <f>AI52*LCR计算参数!$F32*LCR计算过程!$C30</f>
        <v>0</v>
      </c>
      <c r="AJ91" s="115">
        <f>AJ52*LCR计算参数!$F32*LCR计算过程!$C30</f>
        <v>0</v>
      </c>
      <c r="AK91" s="115">
        <f>AK52*LCR计算参数!$F32*LCR计算过程!$C30</f>
        <v>0</v>
      </c>
      <c r="AL91" s="115">
        <f>AL52*LCR计算参数!$F32*LCR计算过程!$C30</f>
        <v>0</v>
      </c>
      <c r="AM91" s="115">
        <f>AM52*LCR计算参数!$F32*LCR计算过程!$C30</f>
        <v>0</v>
      </c>
      <c r="AN91" s="115">
        <f>AN52*LCR计算参数!$F32*LCR计算过程!$C30</f>
        <v>0</v>
      </c>
      <c r="AO91" s="115">
        <f>AO52*LCR计算参数!$F32*LCR计算过程!$C30</f>
        <v>0</v>
      </c>
      <c r="AP91" s="115">
        <f>AP52*LCR计算参数!$F32*LCR计算过程!$C30</f>
        <v>0</v>
      </c>
    </row>
    <row r="92" spans="2:42" ht="16.5">
      <c r="B92" s="63" t="s">
        <v>256</v>
      </c>
      <c r="C92" s="115">
        <f>C53*LCR计算参数!$F33*LCR计算过程!$C31</f>
        <v>0</v>
      </c>
      <c r="D92" s="115">
        <f>D53*LCR计算参数!$F33*LCR计算过程!$C31</f>
        <v>0</v>
      </c>
      <c r="E92" s="115">
        <f>E53*LCR计算参数!$F33*LCR计算过程!$C31</f>
        <v>0</v>
      </c>
      <c r="F92" s="115">
        <f>F53*LCR计算参数!$F33*LCR计算过程!$C31</f>
        <v>0</v>
      </c>
      <c r="G92" s="115">
        <f>G53*LCR计算参数!$F33*LCR计算过程!$C31</f>
        <v>0</v>
      </c>
      <c r="H92" s="115">
        <f>H53*LCR计算参数!$F33*LCR计算过程!$C31</f>
        <v>0</v>
      </c>
      <c r="I92" s="115">
        <f>I53*LCR计算参数!$F33*LCR计算过程!$C31</f>
        <v>0</v>
      </c>
      <c r="J92" s="115">
        <f>J53*LCR计算参数!$F33*LCR计算过程!$C31</f>
        <v>0</v>
      </c>
      <c r="K92" s="115">
        <f>K53*LCR计算参数!$F33*LCR计算过程!$C31</f>
        <v>0</v>
      </c>
      <c r="L92" s="115">
        <f>L53*LCR计算参数!$F33*LCR计算过程!$C31</f>
        <v>0</v>
      </c>
      <c r="M92" s="115">
        <f>M53*LCR计算参数!$F33*LCR计算过程!$C31</f>
        <v>0</v>
      </c>
      <c r="N92" s="115">
        <f>N53*LCR计算参数!$F33*LCR计算过程!$C31</f>
        <v>0</v>
      </c>
      <c r="O92" s="115">
        <f>O53*LCR计算参数!$F33*LCR计算过程!$C31</f>
        <v>0</v>
      </c>
      <c r="P92" s="115">
        <f>P53*LCR计算参数!$F33*LCR计算过程!$C31</f>
        <v>0</v>
      </c>
      <c r="Q92" s="115">
        <f>Q53*LCR计算参数!$F33*LCR计算过程!$C31</f>
        <v>0</v>
      </c>
      <c r="R92" s="115">
        <f>R53*LCR计算参数!$F33*LCR计算过程!$C31</f>
        <v>0</v>
      </c>
      <c r="S92" s="115">
        <f>S53*LCR计算参数!$F33*LCR计算过程!$C31</f>
        <v>0</v>
      </c>
      <c r="T92" s="115">
        <f>T53*LCR计算参数!$F33*LCR计算过程!$C31</f>
        <v>0</v>
      </c>
      <c r="U92" s="115">
        <f>U53*LCR计算参数!$F33*LCR计算过程!$C31</f>
        <v>0</v>
      </c>
      <c r="V92" s="115">
        <f>V53*LCR计算参数!$F33*LCR计算过程!$C31</f>
        <v>0</v>
      </c>
      <c r="W92" s="115">
        <f>W53*LCR计算参数!$F33*LCR计算过程!$C31</f>
        <v>0</v>
      </c>
      <c r="X92" s="115">
        <f>X53*LCR计算参数!$F33*LCR计算过程!$C31</f>
        <v>0</v>
      </c>
      <c r="Y92" s="115">
        <f>Y53*LCR计算参数!$F33*LCR计算过程!$C31</f>
        <v>0</v>
      </c>
      <c r="Z92" s="115">
        <f>Z53*LCR计算参数!$F33*LCR计算过程!$C31</f>
        <v>0</v>
      </c>
      <c r="AA92" s="115">
        <f>AA53*LCR计算参数!$F33*LCR计算过程!$C31</f>
        <v>0</v>
      </c>
      <c r="AB92" s="115">
        <f>AB53*LCR计算参数!$F33*LCR计算过程!$C31</f>
        <v>0</v>
      </c>
      <c r="AC92" s="115">
        <f>AC53*LCR计算参数!$F33*LCR计算过程!$C31</f>
        <v>0</v>
      </c>
      <c r="AD92" s="115">
        <f>AD53*LCR计算参数!$F33*LCR计算过程!$C31</f>
        <v>0</v>
      </c>
      <c r="AE92" s="115">
        <f>AE53*LCR计算参数!$F33*LCR计算过程!$C31</f>
        <v>0</v>
      </c>
      <c r="AF92" s="115">
        <f>AF53*LCR计算参数!$F33*LCR计算过程!$C31</f>
        <v>0</v>
      </c>
      <c r="AG92" s="115">
        <f>AG53*LCR计算参数!$F33*LCR计算过程!$C31</f>
        <v>0</v>
      </c>
      <c r="AH92" s="115">
        <f>AH53*LCR计算参数!$F33*LCR计算过程!$C31</f>
        <v>0</v>
      </c>
      <c r="AI92" s="115">
        <f>AI53*LCR计算参数!$F33*LCR计算过程!$C31</f>
        <v>0</v>
      </c>
      <c r="AJ92" s="115">
        <f>AJ53*LCR计算参数!$F33*LCR计算过程!$C31</f>
        <v>0</v>
      </c>
      <c r="AK92" s="115">
        <f>AK53*LCR计算参数!$F33*LCR计算过程!$C31</f>
        <v>0</v>
      </c>
      <c r="AL92" s="115">
        <f>AL53*LCR计算参数!$F33*LCR计算过程!$C31</f>
        <v>0</v>
      </c>
      <c r="AM92" s="115">
        <f>AM53*LCR计算参数!$F33*LCR计算过程!$C31</f>
        <v>0</v>
      </c>
      <c r="AN92" s="115">
        <f>AN53*LCR计算参数!$F33*LCR计算过程!$C31</f>
        <v>0</v>
      </c>
      <c r="AO92" s="115">
        <f>AO53*LCR计算参数!$F33*LCR计算过程!$C31</f>
        <v>0</v>
      </c>
      <c r="AP92" s="115">
        <f>AP53*LCR计算参数!$F33*LCR计算过程!$C31</f>
        <v>0</v>
      </c>
    </row>
    <row r="93" spans="2:42" ht="16.5">
      <c r="B93" s="63" t="s">
        <v>257</v>
      </c>
      <c r="C93" s="115">
        <f>C54*LCR计算参数!$F34*LCR计算过程!$C32</f>
        <v>0</v>
      </c>
      <c r="D93" s="115">
        <f>D54*LCR计算参数!$F34*LCR计算过程!$C32</f>
        <v>0</v>
      </c>
      <c r="E93" s="115">
        <f>E54*LCR计算参数!$F34*LCR计算过程!$C32</f>
        <v>0</v>
      </c>
      <c r="F93" s="115">
        <f>F54*LCR计算参数!$F34*LCR计算过程!$C32</f>
        <v>0</v>
      </c>
      <c r="G93" s="115">
        <f>G54*LCR计算参数!$F34*LCR计算过程!$C32</f>
        <v>0</v>
      </c>
      <c r="H93" s="115">
        <f>H54*LCR计算参数!$F34*LCR计算过程!$C32</f>
        <v>0</v>
      </c>
      <c r="I93" s="115">
        <f>I54*LCR计算参数!$F34*LCR计算过程!$C32</f>
        <v>0</v>
      </c>
      <c r="J93" s="115">
        <f>J54*LCR计算参数!$F34*LCR计算过程!$C32</f>
        <v>0</v>
      </c>
      <c r="K93" s="115">
        <f>K54*LCR计算参数!$F34*LCR计算过程!$C32</f>
        <v>0</v>
      </c>
      <c r="L93" s="115">
        <f>L54*LCR计算参数!$F34*LCR计算过程!$C32</f>
        <v>0</v>
      </c>
      <c r="M93" s="115">
        <f>M54*LCR计算参数!$F34*LCR计算过程!$C32</f>
        <v>0</v>
      </c>
      <c r="N93" s="115">
        <f>N54*LCR计算参数!$F34*LCR计算过程!$C32</f>
        <v>0</v>
      </c>
      <c r="O93" s="115">
        <f>O54*LCR计算参数!$F34*LCR计算过程!$C32</f>
        <v>0</v>
      </c>
      <c r="P93" s="115">
        <f>P54*LCR计算参数!$F34*LCR计算过程!$C32</f>
        <v>0</v>
      </c>
      <c r="Q93" s="115">
        <f>Q54*LCR计算参数!$F34*LCR计算过程!$C32</f>
        <v>0</v>
      </c>
      <c r="R93" s="115">
        <f>R54*LCR计算参数!$F34*LCR计算过程!$C32</f>
        <v>0</v>
      </c>
      <c r="S93" s="115">
        <f>S54*LCR计算参数!$F34*LCR计算过程!$C32</f>
        <v>0</v>
      </c>
      <c r="T93" s="115">
        <f>T54*LCR计算参数!$F34*LCR计算过程!$C32</f>
        <v>0</v>
      </c>
      <c r="U93" s="115">
        <f>U54*LCR计算参数!$F34*LCR计算过程!$C32</f>
        <v>0</v>
      </c>
      <c r="V93" s="115">
        <f>V54*LCR计算参数!$F34*LCR计算过程!$C32</f>
        <v>0</v>
      </c>
      <c r="W93" s="115">
        <f>W54*LCR计算参数!$F34*LCR计算过程!$C32</f>
        <v>0</v>
      </c>
      <c r="X93" s="115">
        <f>X54*LCR计算参数!$F34*LCR计算过程!$C32</f>
        <v>0</v>
      </c>
      <c r="Y93" s="115">
        <f>Y54*LCR计算参数!$F34*LCR计算过程!$C32</f>
        <v>0</v>
      </c>
      <c r="Z93" s="115">
        <f>Z54*LCR计算参数!$F34*LCR计算过程!$C32</f>
        <v>0</v>
      </c>
      <c r="AA93" s="115">
        <f>AA54*LCR计算参数!$F34*LCR计算过程!$C32</f>
        <v>0</v>
      </c>
      <c r="AB93" s="115">
        <f>AB54*LCR计算参数!$F34*LCR计算过程!$C32</f>
        <v>0</v>
      </c>
      <c r="AC93" s="115">
        <f>AC54*LCR计算参数!$F34*LCR计算过程!$C32</f>
        <v>0</v>
      </c>
      <c r="AD93" s="115">
        <f>AD54*LCR计算参数!$F34*LCR计算过程!$C32</f>
        <v>0</v>
      </c>
      <c r="AE93" s="115">
        <f>AE54*LCR计算参数!$F34*LCR计算过程!$C32</f>
        <v>0</v>
      </c>
      <c r="AF93" s="115">
        <f>AF54*LCR计算参数!$F34*LCR计算过程!$C32</f>
        <v>0</v>
      </c>
      <c r="AG93" s="115">
        <f>AG54*LCR计算参数!$F34*LCR计算过程!$C32</f>
        <v>0</v>
      </c>
      <c r="AH93" s="115">
        <f>AH54*LCR计算参数!$F34*LCR计算过程!$C32</f>
        <v>0</v>
      </c>
      <c r="AI93" s="115">
        <f>AI54*LCR计算参数!$F34*LCR计算过程!$C32</f>
        <v>0</v>
      </c>
      <c r="AJ93" s="115">
        <f>AJ54*LCR计算参数!$F34*LCR计算过程!$C32</f>
        <v>0</v>
      </c>
      <c r="AK93" s="115">
        <f>AK54*LCR计算参数!$F34*LCR计算过程!$C32</f>
        <v>0</v>
      </c>
      <c r="AL93" s="115">
        <f>AL54*LCR计算参数!$F34*LCR计算过程!$C32</f>
        <v>0</v>
      </c>
      <c r="AM93" s="115">
        <f>AM54*LCR计算参数!$F34*LCR计算过程!$C32</f>
        <v>0</v>
      </c>
      <c r="AN93" s="115">
        <f>AN54*LCR计算参数!$F34*LCR计算过程!$C32</f>
        <v>0</v>
      </c>
      <c r="AO93" s="115">
        <f>AO54*LCR计算参数!$F34*LCR计算过程!$C32</f>
        <v>0</v>
      </c>
      <c r="AP93" s="115">
        <f>AP54*LCR计算参数!$F34*LCR计算过程!$C32</f>
        <v>0</v>
      </c>
    </row>
    <row r="94" spans="2:42" ht="16.5">
      <c r="B94" s="63" t="s">
        <v>258</v>
      </c>
      <c r="C94" s="115">
        <f>C55*LCR计算参数!$F35*LCR计算过程!$C33</f>
        <v>0</v>
      </c>
      <c r="D94" s="115">
        <f>D55*LCR计算参数!$F35*LCR计算过程!$C33</f>
        <v>0</v>
      </c>
      <c r="E94" s="115">
        <f>E55*LCR计算参数!$F35*LCR计算过程!$C33</f>
        <v>0</v>
      </c>
      <c r="F94" s="115">
        <f>F55*LCR计算参数!$F35*LCR计算过程!$C33</f>
        <v>0</v>
      </c>
      <c r="G94" s="115">
        <f>G55*LCR计算参数!$F35*LCR计算过程!$C33</f>
        <v>0</v>
      </c>
      <c r="H94" s="115">
        <f>H55*LCR计算参数!$F35*LCR计算过程!$C33</f>
        <v>0</v>
      </c>
      <c r="I94" s="115">
        <f>I55*LCR计算参数!$F35*LCR计算过程!$C33</f>
        <v>0</v>
      </c>
      <c r="J94" s="115">
        <f>J55*LCR计算参数!$F35*LCR计算过程!$C33</f>
        <v>0</v>
      </c>
      <c r="K94" s="115">
        <f>K55*LCR计算参数!$F35*LCR计算过程!$C33</f>
        <v>0</v>
      </c>
      <c r="L94" s="115">
        <f>L55*LCR计算参数!$F35*LCR计算过程!$C33</f>
        <v>0</v>
      </c>
      <c r="M94" s="115">
        <f>M55*LCR计算参数!$F35*LCR计算过程!$C33</f>
        <v>0</v>
      </c>
      <c r="N94" s="115">
        <f>N55*LCR计算参数!$F35*LCR计算过程!$C33</f>
        <v>0</v>
      </c>
      <c r="O94" s="115">
        <f>O55*LCR计算参数!$F35*LCR计算过程!$C33</f>
        <v>0</v>
      </c>
      <c r="P94" s="115">
        <f>P55*LCR计算参数!$F35*LCR计算过程!$C33</f>
        <v>0</v>
      </c>
      <c r="Q94" s="115">
        <f>Q55*LCR计算参数!$F35*LCR计算过程!$C33</f>
        <v>0</v>
      </c>
      <c r="R94" s="115">
        <f>R55*LCR计算参数!$F35*LCR计算过程!$C33</f>
        <v>0</v>
      </c>
      <c r="S94" s="115">
        <f>S55*LCR计算参数!$F35*LCR计算过程!$C33</f>
        <v>0</v>
      </c>
      <c r="T94" s="115">
        <f>T55*LCR计算参数!$F35*LCR计算过程!$C33</f>
        <v>0</v>
      </c>
      <c r="U94" s="115">
        <f>U55*LCR计算参数!$F35*LCR计算过程!$C33</f>
        <v>0</v>
      </c>
      <c r="V94" s="115">
        <f>V55*LCR计算参数!$F35*LCR计算过程!$C33</f>
        <v>0</v>
      </c>
      <c r="W94" s="115">
        <f>W55*LCR计算参数!$F35*LCR计算过程!$C33</f>
        <v>0</v>
      </c>
      <c r="X94" s="115">
        <f>X55*LCR计算参数!$F35*LCR计算过程!$C33</f>
        <v>0</v>
      </c>
      <c r="Y94" s="115">
        <f>Y55*LCR计算参数!$F35*LCR计算过程!$C33</f>
        <v>0</v>
      </c>
      <c r="Z94" s="115">
        <f>Z55*LCR计算参数!$F35*LCR计算过程!$C33</f>
        <v>0</v>
      </c>
      <c r="AA94" s="115">
        <f>AA55*LCR计算参数!$F35*LCR计算过程!$C33</f>
        <v>0</v>
      </c>
      <c r="AB94" s="115">
        <f>AB55*LCR计算参数!$F35*LCR计算过程!$C33</f>
        <v>0</v>
      </c>
      <c r="AC94" s="115">
        <f>AC55*LCR计算参数!$F35*LCR计算过程!$C33</f>
        <v>0</v>
      </c>
      <c r="AD94" s="115">
        <f>AD55*LCR计算参数!$F35*LCR计算过程!$C33</f>
        <v>0</v>
      </c>
      <c r="AE94" s="115">
        <f>AE55*LCR计算参数!$F35*LCR计算过程!$C33</f>
        <v>0</v>
      </c>
      <c r="AF94" s="115">
        <f>AF55*LCR计算参数!$F35*LCR计算过程!$C33</f>
        <v>0</v>
      </c>
      <c r="AG94" s="115">
        <f>AG55*LCR计算参数!$F35*LCR计算过程!$C33</f>
        <v>0</v>
      </c>
      <c r="AH94" s="115">
        <f>AH55*LCR计算参数!$F35*LCR计算过程!$C33</f>
        <v>0</v>
      </c>
      <c r="AI94" s="115">
        <f>AI55*LCR计算参数!$F35*LCR计算过程!$C33</f>
        <v>0</v>
      </c>
      <c r="AJ94" s="115">
        <f>AJ55*LCR计算参数!$F35*LCR计算过程!$C33</f>
        <v>0</v>
      </c>
      <c r="AK94" s="115">
        <f>AK55*LCR计算参数!$F35*LCR计算过程!$C33</f>
        <v>0</v>
      </c>
      <c r="AL94" s="115">
        <f>AL55*LCR计算参数!$F35*LCR计算过程!$C33</f>
        <v>0</v>
      </c>
      <c r="AM94" s="115">
        <f>AM55*LCR计算参数!$F35*LCR计算过程!$C33</f>
        <v>0</v>
      </c>
      <c r="AN94" s="115">
        <f>AN55*LCR计算参数!$F35*LCR计算过程!$C33</f>
        <v>0</v>
      </c>
      <c r="AO94" s="115">
        <f>AO55*LCR计算参数!$F35*LCR计算过程!$C33</f>
        <v>0</v>
      </c>
      <c r="AP94" s="115">
        <f>AP55*LCR计算参数!$F35*LCR计算过程!$C33</f>
        <v>0</v>
      </c>
    </row>
    <row r="95" spans="2:42" ht="16.5">
      <c r="B95" s="63" t="s">
        <v>259</v>
      </c>
      <c r="C95" s="115">
        <f>C56*LCR计算参数!$F36*LCR计算过程!$C34</f>
        <v>0</v>
      </c>
      <c r="D95" s="115">
        <f>D56*LCR计算参数!$F36*LCR计算过程!$C34</f>
        <v>0</v>
      </c>
      <c r="E95" s="115">
        <f>E56*LCR计算参数!$F36*LCR计算过程!$C34</f>
        <v>0</v>
      </c>
      <c r="F95" s="115">
        <f>F56*LCR计算参数!$F36*LCR计算过程!$C34</f>
        <v>0</v>
      </c>
      <c r="G95" s="115">
        <f>G56*LCR计算参数!$F36*LCR计算过程!$C34</f>
        <v>0</v>
      </c>
      <c r="H95" s="115">
        <f>H56*LCR计算参数!$F36*LCR计算过程!$C34</f>
        <v>0</v>
      </c>
      <c r="I95" s="115">
        <f>I56*LCR计算参数!$F36*LCR计算过程!$C34</f>
        <v>0</v>
      </c>
      <c r="J95" s="115">
        <f>J56*LCR计算参数!$F36*LCR计算过程!$C34</f>
        <v>0</v>
      </c>
      <c r="K95" s="115">
        <f>K56*LCR计算参数!$F36*LCR计算过程!$C34</f>
        <v>0</v>
      </c>
      <c r="L95" s="115">
        <f>L56*LCR计算参数!$F36*LCR计算过程!$C34</f>
        <v>0</v>
      </c>
      <c r="M95" s="115">
        <f>M56*LCR计算参数!$F36*LCR计算过程!$C34</f>
        <v>0</v>
      </c>
      <c r="N95" s="115">
        <f>N56*LCR计算参数!$F36*LCR计算过程!$C34</f>
        <v>0</v>
      </c>
      <c r="O95" s="115">
        <f>O56*LCR计算参数!$F36*LCR计算过程!$C34</f>
        <v>0</v>
      </c>
      <c r="P95" s="115">
        <f>P56*LCR计算参数!$F36*LCR计算过程!$C34</f>
        <v>0</v>
      </c>
      <c r="Q95" s="115">
        <f>Q56*LCR计算参数!$F36*LCR计算过程!$C34</f>
        <v>0</v>
      </c>
      <c r="R95" s="115">
        <f>R56*LCR计算参数!$F36*LCR计算过程!$C34</f>
        <v>0</v>
      </c>
      <c r="S95" s="115">
        <f>S56*LCR计算参数!$F36*LCR计算过程!$C34</f>
        <v>0</v>
      </c>
      <c r="T95" s="115">
        <f>T56*LCR计算参数!$F36*LCR计算过程!$C34</f>
        <v>0</v>
      </c>
      <c r="U95" s="115">
        <f>U56*LCR计算参数!$F36*LCR计算过程!$C34</f>
        <v>0</v>
      </c>
      <c r="V95" s="115">
        <f>V56*LCR计算参数!$F36*LCR计算过程!$C34</f>
        <v>0</v>
      </c>
      <c r="W95" s="115">
        <f>W56*LCR计算参数!$F36*LCR计算过程!$C34</f>
        <v>0</v>
      </c>
      <c r="X95" s="115">
        <f>X56*LCR计算参数!$F36*LCR计算过程!$C34</f>
        <v>0</v>
      </c>
      <c r="Y95" s="115">
        <f>Y56*LCR计算参数!$F36*LCR计算过程!$C34</f>
        <v>0</v>
      </c>
      <c r="Z95" s="115">
        <f>Z56*LCR计算参数!$F36*LCR计算过程!$C34</f>
        <v>0</v>
      </c>
      <c r="AA95" s="115">
        <f>AA56*LCR计算参数!$F36*LCR计算过程!$C34</f>
        <v>0</v>
      </c>
      <c r="AB95" s="115">
        <f>AB56*LCR计算参数!$F36*LCR计算过程!$C34</f>
        <v>0</v>
      </c>
      <c r="AC95" s="115">
        <f>AC56*LCR计算参数!$F36*LCR计算过程!$C34</f>
        <v>0</v>
      </c>
      <c r="AD95" s="115">
        <f>AD56*LCR计算参数!$F36*LCR计算过程!$C34</f>
        <v>0</v>
      </c>
      <c r="AE95" s="115">
        <f>AE56*LCR计算参数!$F36*LCR计算过程!$C34</f>
        <v>0</v>
      </c>
      <c r="AF95" s="115">
        <f>AF56*LCR计算参数!$F36*LCR计算过程!$C34</f>
        <v>0</v>
      </c>
      <c r="AG95" s="115">
        <f>AG56*LCR计算参数!$F36*LCR计算过程!$C34</f>
        <v>0</v>
      </c>
      <c r="AH95" s="115">
        <f>AH56*LCR计算参数!$F36*LCR计算过程!$C34</f>
        <v>0</v>
      </c>
      <c r="AI95" s="115">
        <f>AI56*LCR计算参数!$F36*LCR计算过程!$C34</f>
        <v>0</v>
      </c>
      <c r="AJ95" s="115">
        <f>AJ56*LCR计算参数!$F36*LCR计算过程!$C34</f>
        <v>0</v>
      </c>
      <c r="AK95" s="115">
        <f>AK56*LCR计算参数!$F36*LCR计算过程!$C34</f>
        <v>0</v>
      </c>
      <c r="AL95" s="115">
        <f>AL56*LCR计算参数!$F36*LCR计算过程!$C34</f>
        <v>0</v>
      </c>
      <c r="AM95" s="115">
        <f>AM56*LCR计算参数!$F36*LCR计算过程!$C34</f>
        <v>0</v>
      </c>
      <c r="AN95" s="115">
        <f>AN56*LCR计算参数!$F36*LCR计算过程!$C34</f>
        <v>0</v>
      </c>
      <c r="AO95" s="115">
        <f>AO56*LCR计算参数!$F36*LCR计算过程!$C34</f>
        <v>0</v>
      </c>
      <c r="AP95" s="115">
        <f>AP56*LCR计算参数!$F36*LCR计算过程!$C34</f>
        <v>0</v>
      </c>
    </row>
    <row r="96" spans="2:42" ht="16.5">
      <c r="B96" s="63" t="s">
        <v>260</v>
      </c>
      <c r="C96" s="115">
        <f>C57*LCR计算参数!$F37*LCR计算过程!$C35</f>
        <v>2610.6525548903128</v>
      </c>
      <c r="D96" s="115">
        <f>D57*LCR计算参数!$F37*LCR计算过程!$C35</f>
        <v>2210.8150466505244</v>
      </c>
      <c r="E96" s="115">
        <f>E57*LCR计算参数!$F37*LCR计算过程!$C35</f>
        <v>2210.8150466505244</v>
      </c>
      <c r="F96" s="115">
        <f>F57*LCR计算参数!$F37*LCR计算过程!$C35</f>
        <v>2115.6156399267652</v>
      </c>
      <c r="G96" s="115">
        <f>G57*LCR计算参数!$F37*LCR计算过程!$C35</f>
        <v>2115.6156399267652</v>
      </c>
      <c r="H96" s="115">
        <f>H57*LCR计算参数!$F37*LCR计算过程!$C35</f>
        <v>2115.6156399267652</v>
      </c>
      <c r="I96" s="115">
        <f>I57*LCR计算参数!$F37*LCR计算过程!$C35</f>
        <v>2020.4162332030062</v>
      </c>
      <c r="J96" s="115">
        <f>J57*LCR计算参数!$F37*LCR计算过程!$C35</f>
        <v>1830.0174197554879</v>
      </c>
      <c r="K96" s="115">
        <f>K57*LCR计算参数!$F37*LCR计算过程!$C35</f>
        <v>1830.0174197554879</v>
      </c>
      <c r="L96" s="115">
        <f>L57*LCR计算参数!$F37*LCR计算过程!$C35</f>
        <v>1639.6186063079697</v>
      </c>
      <c r="M96" s="115">
        <f>M57*LCR计算参数!$F37*LCR计算过程!$C35</f>
        <v>1639.6186063079697</v>
      </c>
      <c r="N96" s="115">
        <f>N57*LCR计算参数!$F37*LCR计算过程!$C35</f>
        <v>1639.6186063079697</v>
      </c>
      <c r="O96" s="115">
        <f>O57*LCR计算参数!$F37*LCR计算过程!$C35</f>
        <v>1354.0203861366924</v>
      </c>
      <c r="P96" s="115">
        <f>P57*LCR计算参数!$F37*LCR计算过程!$C35</f>
        <v>0</v>
      </c>
      <c r="Q96" s="115">
        <f>Q57*LCR计算参数!$F37*LCR计算过程!$C35</f>
        <v>0</v>
      </c>
      <c r="R96" s="115">
        <f>R57*LCR计算参数!$F37*LCR计算过程!$C35</f>
        <v>0</v>
      </c>
      <c r="S96" s="115">
        <f>S57*LCR计算参数!$F37*LCR计算过程!$C35</f>
        <v>0</v>
      </c>
      <c r="T96" s="115">
        <f>T57*LCR计算参数!$F37*LCR计算过程!$C35</f>
        <v>0</v>
      </c>
      <c r="U96" s="115">
        <f>U57*LCR计算参数!$F37*LCR计算过程!$C35</f>
        <v>0</v>
      </c>
      <c r="V96" s="115">
        <f>V57*LCR计算参数!$F37*LCR计算过程!$C35</f>
        <v>0</v>
      </c>
      <c r="W96" s="115">
        <f>W57*LCR计算参数!$F37*LCR计算过程!$C35</f>
        <v>0</v>
      </c>
      <c r="X96" s="115">
        <f>X57*LCR计算参数!$F37*LCR计算过程!$C35</f>
        <v>0</v>
      </c>
      <c r="Y96" s="115">
        <f>Y57*LCR计算参数!$F37*LCR计算过程!$C35</f>
        <v>0</v>
      </c>
      <c r="Z96" s="115">
        <f>Z57*LCR计算参数!$F37*LCR计算过程!$C35</f>
        <v>0</v>
      </c>
      <c r="AA96" s="115">
        <f>AA57*LCR计算参数!$F37*LCR计算过程!$C35</f>
        <v>0</v>
      </c>
      <c r="AB96" s="115">
        <f>AB57*LCR计算参数!$F37*LCR计算过程!$C35</f>
        <v>0</v>
      </c>
      <c r="AC96" s="115">
        <f>AC57*LCR计算参数!$F37*LCR计算过程!$C35</f>
        <v>0</v>
      </c>
      <c r="AD96" s="115">
        <f>AD57*LCR计算参数!$F37*LCR计算过程!$C35</f>
        <v>0</v>
      </c>
      <c r="AE96" s="115">
        <f>AE57*LCR计算参数!$F37*LCR计算过程!$C35</f>
        <v>0</v>
      </c>
      <c r="AF96" s="115">
        <f>AF57*LCR计算参数!$F37*LCR计算过程!$C35</f>
        <v>0</v>
      </c>
      <c r="AG96" s="115">
        <f>AG57*LCR计算参数!$F37*LCR计算过程!$C35</f>
        <v>0</v>
      </c>
      <c r="AH96" s="115">
        <f>AH57*LCR计算参数!$F37*LCR计算过程!$C35</f>
        <v>0</v>
      </c>
      <c r="AI96" s="115">
        <f>AI57*LCR计算参数!$F37*LCR计算过程!$C35</f>
        <v>0</v>
      </c>
      <c r="AJ96" s="115">
        <f>AJ57*LCR计算参数!$F37*LCR计算过程!$C35</f>
        <v>0</v>
      </c>
      <c r="AK96" s="115">
        <f>AK57*LCR计算参数!$F37*LCR计算过程!$C35</f>
        <v>0</v>
      </c>
      <c r="AL96" s="115">
        <f>AL57*LCR计算参数!$F37*LCR计算过程!$C35</f>
        <v>0</v>
      </c>
      <c r="AM96" s="115">
        <f>AM57*LCR计算参数!$F37*LCR计算过程!$C35</f>
        <v>0</v>
      </c>
      <c r="AN96" s="115">
        <f>AN57*LCR计算参数!$F37*LCR计算过程!$C35</f>
        <v>0</v>
      </c>
      <c r="AO96" s="115">
        <f>AO57*LCR计算参数!$F37*LCR计算过程!$C35</f>
        <v>0</v>
      </c>
      <c r="AP96" s="115">
        <f>AP57*LCR计算参数!$F37*LCR计算过程!$C35</f>
        <v>0</v>
      </c>
    </row>
    <row r="97" spans="2:42" ht="16.5">
      <c r="B97" s="63" t="s">
        <v>261</v>
      </c>
      <c r="C97" s="115">
        <f>C58*LCR计算参数!$F38*LCR计算过程!$C36</f>
        <v>0</v>
      </c>
      <c r="D97" s="115">
        <f>D58*LCR计算参数!$F38*LCR计算过程!$C36</f>
        <v>0</v>
      </c>
      <c r="E97" s="115">
        <f>E58*LCR计算参数!$F38*LCR计算过程!$C36</f>
        <v>0</v>
      </c>
      <c r="F97" s="115">
        <f>F58*LCR计算参数!$F38*LCR计算过程!$C36</f>
        <v>0</v>
      </c>
      <c r="G97" s="115">
        <f>G58*LCR计算参数!$F38*LCR计算过程!$C36</f>
        <v>0</v>
      </c>
      <c r="H97" s="115">
        <f>H58*LCR计算参数!$F38*LCR计算过程!$C36</f>
        <v>0</v>
      </c>
      <c r="I97" s="115">
        <f>I58*LCR计算参数!$F38*LCR计算过程!$C36</f>
        <v>0</v>
      </c>
      <c r="J97" s="115">
        <f>J58*LCR计算参数!$F38*LCR计算过程!$C36</f>
        <v>0</v>
      </c>
      <c r="K97" s="115">
        <f>K58*LCR计算参数!$F38*LCR计算过程!$C36</f>
        <v>0</v>
      </c>
      <c r="L97" s="115">
        <f>L58*LCR计算参数!$F38*LCR计算过程!$C36</f>
        <v>0</v>
      </c>
      <c r="M97" s="115">
        <f>M58*LCR计算参数!$F38*LCR计算过程!$C36</f>
        <v>0</v>
      </c>
      <c r="N97" s="115">
        <f>N58*LCR计算参数!$F38*LCR计算过程!$C36</f>
        <v>0</v>
      </c>
      <c r="O97" s="115">
        <f>O58*LCR计算参数!$F38*LCR计算过程!$C36</f>
        <v>0</v>
      </c>
      <c r="P97" s="115">
        <f>P58*LCR计算参数!$F38*LCR计算过程!$C36</f>
        <v>0</v>
      </c>
      <c r="Q97" s="115">
        <f>Q58*LCR计算参数!$F38*LCR计算过程!$C36</f>
        <v>0</v>
      </c>
      <c r="R97" s="115">
        <f>R58*LCR计算参数!$F38*LCR计算过程!$C36</f>
        <v>0</v>
      </c>
      <c r="S97" s="115">
        <f>S58*LCR计算参数!$F38*LCR计算过程!$C36</f>
        <v>0</v>
      </c>
      <c r="T97" s="115">
        <f>T58*LCR计算参数!$F38*LCR计算过程!$C36</f>
        <v>0</v>
      </c>
      <c r="U97" s="115">
        <f>U58*LCR计算参数!$F38*LCR计算过程!$C36</f>
        <v>0</v>
      </c>
      <c r="V97" s="115">
        <f>V58*LCR计算参数!$F38*LCR计算过程!$C36</f>
        <v>0</v>
      </c>
      <c r="W97" s="115">
        <f>W58*LCR计算参数!$F38*LCR计算过程!$C36</f>
        <v>0</v>
      </c>
      <c r="X97" s="115">
        <f>X58*LCR计算参数!$F38*LCR计算过程!$C36</f>
        <v>0</v>
      </c>
      <c r="Y97" s="115">
        <f>Y58*LCR计算参数!$F38*LCR计算过程!$C36</f>
        <v>0</v>
      </c>
      <c r="Z97" s="115">
        <f>Z58*LCR计算参数!$F38*LCR计算过程!$C36</f>
        <v>0</v>
      </c>
      <c r="AA97" s="115">
        <f>AA58*LCR计算参数!$F38*LCR计算过程!$C36</f>
        <v>0</v>
      </c>
      <c r="AB97" s="115">
        <f>AB58*LCR计算参数!$F38*LCR计算过程!$C36</f>
        <v>0</v>
      </c>
      <c r="AC97" s="115">
        <f>AC58*LCR计算参数!$F38*LCR计算过程!$C36</f>
        <v>0</v>
      </c>
      <c r="AD97" s="115">
        <f>AD58*LCR计算参数!$F38*LCR计算过程!$C36</f>
        <v>0</v>
      </c>
      <c r="AE97" s="115">
        <f>AE58*LCR计算参数!$F38*LCR计算过程!$C36</f>
        <v>0</v>
      </c>
      <c r="AF97" s="115">
        <f>AF58*LCR计算参数!$F38*LCR计算过程!$C36</f>
        <v>0</v>
      </c>
      <c r="AG97" s="115">
        <f>AG58*LCR计算参数!$F38*LCR计算过程!$C36</f>
        <v>0</v>
      </c>
      <c r="AH97" s="115">
        <f>AH58*LCR计算参数!$F38*LCR计算过程!$C36</f>
        <v>0</v>
      </c>
      <c r="AI97" s="115">
        <f>AI58*LCR计算参数!$F38*LCR计算过程!$C36</f>
        <v>0</v>
      </c>
      <c r="AJ97" s="115">
        <f>AJ58*LCR计算参数!$F38*LCR计算过程!$C36</f>
        <v>0</v>
      </c>
      <c r="AK97" s="115">
        <f>AK58*LCR计算参数!$F38*LCR计算过程!$C36</f>
        <v>0</v>
      </c>
      <c r="AL97" s="115">
        <f>AL58*LCR计算参数!$F38*LCR计算过程!$C36</f>
        <v>0</v>
      </c>
      <c r="AM97" s="115">
        <f>AM58*LCR计算参数!$F38*LCR计算过程!$C36</f>
        <v>0</v>
      </c>
      <c r="AN97" s="115">
        <f>AN58*LCR计算参数!$F38*LCR计算过程!$C36</f>
        <v>0</v>
      </c>
      <c r="AO97" s="115">
        <f>AO58*LCR计算参数!$F38*LCR计算过程!$C36</f>
        <v>0</v>
      </c>
      <c r="AP97" s="115">
        <f>AP58*LCR计算参数!$F38*LCR计算过程!$C36</f>
        <v>0</v>
      </c>
    </row>
    <row r="98" spans="2:42" ht="16.5">
      <c r="B98" s="63" t="s">
        <v>262</v>
      </c>
      <c r="C98" s="115">
        <f>C59*LCR计算参数!$F39*LCR计算过程!$C37</f>
        <v>2110.5752035243049</v>
      </c>
      <c r="D98" s="115">
        <f>D59*LCR计算参数!$F39*LCR计算过程!$C37</f>
        <v>2165.6313102454747</v>
      </c>
      <c r="E98" s="115">
        <f>E59*LCR计算参数!$F39*LCR计算过程!$C37</f>
        <v>2182.1013057122168</v>
      </c>
      <c r="F98" s="115">
        <f>F59*LCR计算参数!$F39*LCR计算过程!$C37</f>
        <v>2198.5713011789594</v>
      </c>
      <c r="G98" s="115">
        <f>G59*LCR计算参数!$F39*LCR计算过程!$C37</f>
        <v>2215.0412966457016</v>
      </c>
      <c r="H98" s="115">
        <f>H59*LCR计算参数!$F39*LCR计算过程!$C37</f>
        <v>2231.5112921124437</v>
      </c>
      <c r="I98" s="115">
        <f>I59*LCR计算参数!$F39*LCR计算过程!$C37</f>
        <v>2247.9812875791863</v>
      </c>
      <c r="J98" s="115">
        <f>J59*LCR计算参数!$F39*LCR计算过程!$C37</f>
        <v>2264.4512830459284</v>
      </c>
      <c r="K98" s="115">
        <f>K59*LCR计算参数!$F39*LCR计算过程!$C37</f>
        <v>2280.9212785126706</v>
      </c>
      <c r="L98" s="115">
        <f>L59*LCR计算参数!$F39*LCR计算过程!$C37</f>
        <v>2297.3912739794132</v>
      </c>
      <c r="M98" s="115">
        <f>M59*LCR计算参数!$F39*LCR计算过程!$C37</f>
        <v>2313.8612694461553</v>
      </c>
      <c r="N98" s="115">
        <f>N59*LCR计算参数!$F39*LCR计算过程!$C37</f>
        <v>2330.331264912898</v>
      </c>
      <c r="O98" s="115">
        <f>O59*LCR计算参数!$F39*LCR计算过程!$C37</f>
        <v>2346.8012603796401</v>
      </c>
      <c r="P98" s="115">
        <f>P59*LCR计算参数!$F39*LCR计算过程!$C37</f>
        <v>0</v>
      </c>
      <c r="Q98" s="115">
        <f>Q59*LCR计算参数!$F39*LCR计算过程!$C37</f>
        <v>0</v>
      </c>
      <c r="R98" s="115">
        <f>R59*LCR计算参数!$F39*LCR计算过程!$C37</f>
        <v>0</v>
      </c>
      <c r="S98" s="115">
        <f>S59*LCR计算参数!$F39*LCR计算过程!$C37</f>
        <v>0</v>
      </c>
      <c r="T98" s="115">
        <f>T59*LCR计算参数!$F39*LCR计算过程!$C37</f>
        <v>0</v>
      </c>
      <c r="U98" s="115">
        <f>U59*LCR计算参数!$F39*LCR计算过程!$C37</f>
        <v>0</v>
      </c>
      <c r="V98" s="115">
        <f>V59*LCR计算参数!$F39*LCR计算过程!$C37</f>
        <v>0</v>
      </c>
      <c r="W98" s="115">
        <f>W59*LCR计算参数!$F39*LCR计算过程!$C37</f>
        <v>0</v>
      </c>
      <c r="X98" s="115">
        <f>X59*LCR计算参数!$F39*LCR计算过程!$C37</f>
        <v>0</v>
      </c>
      <c r="Y98" s="115">
        <f>Y59*LCR计算参数!$F39*LCR计算过程!$C37</f>
        <v>0</v>
      </c>
      <c r="Z98" s="115">
        <f>Z59*LCR计算参数!$F39*LCR计算过程!$C37</f>
        <v>0</v>
      </c>
      <c r="AA98" s="115">
        <f>AA59*LCR计算参数!$F39*LCR计算过程!$C37</f>
        <v>0</v>
      </c>
      <c r="AB98" s="115">
        <f>AB59*LCR计算参数!$F39*LCR计算过程!$C37</f>
        <v>0</v>
      </c>
      <c r="AC98" s="115">
        <f>AC59*LCR计算参数!$F39*LCR计算过程!$C37</f>
        <v>0</v>
      </c>
      <c r="AD98" s="115">
        <f>AD59*LCR计算参数!$F39*LCR计算过程!$C37</f>
        <v>0</v>
      </c>
      <c r="AE98" s="115">
        <f>AE59*LCR计算参数!$F39*LCR计算过程!$C37</f>
        <v>0</v>
      </c>
      <c r="AF98" s="115">
        <f>AF59*LCR计算参数!$F39*LCR计算过程!$C37</f>
        <v>0</v>
      </c>
      <c r="AG98" s="115">
        <f>AG59*LCR计算参数!$F39*LCR计算过程!$C37</f>
        <v>0</v>
      </c>
      <c r="AH98" s="115">
        <f>AH59*LCR计算参数!$F39*LCR计算过程!$C37</f>
        <v>0</v>
      </c>
      <c r="AI98" s="115">
        <f>AI59*LCR计算参数!$F39*LCR计算过程!$C37</f>
        <v>0</v>
      </c>
      <c r="AJ98" s="115">
        <f>AJ59*LCR计算参数!$F39*LCR计算过程!$C37</f>
        <v>0</v>
      </c>
      <c r="AK98" s="115">
        <f>AK59*LCR计算参数!$F39*LCR计算过程!$C37</f>
        <v>0</v>
      </c>
      <c r="AL98" s="115">
        <f>AL59*LCR计算参数!$F39*LCR计算过程!$C37</f>
        <v>0</v>
      </c>
      <c r="AM98" s="115">
        <f>AM59*LCR计算参数!$F39*LCR计算过程!$C37</f>
        <v>0</v>
      </c>
      <c r="AN98" s="115">
        <f>AN59*LCR计算参数!$F39*LCR计算过程!$C37</f>
        <v>0</v>
      </c>
      <c r="AO98" s="115">
        <f>AO59*LCR计算参数!$F39*LCR计算过程!$C37</f>
        <v>0</v>
      </c>
      <c r="AP98" s="115">
        <f>AP59*LCR计算参数!$F39*LCR计算过程!$C37</f>
        <v>0</v>
      </c>
    </row>
    <row r="99" spans="2:42" ht="16.5">
      <c r="B99" s="63" t="s">
        <v>263</v>
      </c>
      <c r="C99" s="115">
        <f>C60*LCR计算参数!$F40*LCR计算过程!$C38</f>
        <v>0</v>
      </c>
      <c r="D99" s="115">
        <f>D60*LCR计算参数!$F40*LCR计算过程!$C38</f>
        <v>0</v>
      </c>
      <c r="E99" s="115">
        <f>E60*LCR计算参数!$F40*LCR计算过程!$C38</f>
        <v>0</v>
      </c>
      <c r="F99" s="115">
        <f>F60*LCR计算参数!$F40*LCR计算过程!$C38</f>
        <v>0</v>
      </c>
      <c r="G99" s="115">
        <f>G60*LCR计算参数!$F40*LCR计算过程!$C38</f>
        <v>0</v>
      </c>
      <c r="H99" s="115">
        <f>H60*LCR计算参数!$F40*LCR计算过程!$C38</f>
        <v>0</v>
      </c>
      <c r="I99" s="115">
        <f>I60*LCR计算参数!$F40*LCR计算过程!$C38</f>
        <v>0</v>
      </c>
      <c r="J99" s="115">
        <f>J60*LCR计算参数!$F40*LCR计算过程!$C38</f>
        <v>0</v>
      </c>
      <c r="K99" s="115">
        <f>K60*LCR计算参数!$F40*LCR计算过程!$C38</f>
        <v>0</v>
      </c>
      <c r="L99" s="115">
        <f>L60*LCR计算参数!$F40*LCR计算过程!$C38</f>
        <v>0</v>
      </c>
      <c r="M99" s="115">
        <f>M60*LCR计算参数!$F40*LCR计算过程!$C38</f>
        <v>0</v>
      </c>
      <c r="N99" s="115">
        <f>N60*LCR计算参数!$F40*LCR计算过程!$C38</f>
        <v>0</v>
      </c>
      <c r="O99" s="115">
        <f>O60*LCR计算参数!$F40*LCR计算过程!$C38</f>
        <v>0</v>
      </c>
      <c r="P99" s="115">
        <f>P60*LCR计算参数!$F40*LCR计算过程!$C38</f>
        <v>0</v>
      </c>
      <c r="Q99" s="115">
        <f>Q60*LCR计算参数!$F40*LCR计算过程!$C38</f>
        <v>0</v>
      </c>
      <c r="R99" s="115">
        <f>R60*LCR计算参数!$F40*LCR计算过程!$C38</f>
        <v>0</v>
      </c>
      <c r="S99" s="115">
        <f>S60*LCR计算参数!$F40*LCR计算过程!$C38</f>
        <v>0</v>
      </c>
      <c r="T99" s="115">
        <f>T60*LCR计算参数!$F40*LCR计算过程!$C38</f>
        <v>0</v>
      </c>
      <c r="U99" s="115">
        <f>U60*LCR计算参数!$F40*LCR计算过程!$C38</f>
        <v>0</v>
      </c>
      <c r="V99" s="115">
        <f>V60*LCR计算参数!$F40*LCR计算过程!$C38</f>
        <v>0</v>
      </c>
      <c r="W99" s="115">
        <f>W60*LCR计算参数!$F40*LCR计算过程!$C38</f>
        <v>0</v>
      </c>
      <c r="X99" s="115">
        <f>X60*LCR计算参数!$F40*LCR计算过程!$C38</f>
        <v>0</v>
      </c>
      <c r="Y99" s="115">
        <f>Y60*LCR计算参数!$F40*LCR计算过程!$C38</f>
        <v>0</v>
      </c>
      <c r="Z99" s="115">
        <f>Z60*LCR计算参数!$F40*LCR计算过程!$C38</f>
        <v>0</v>
      </c>
      <c r="AA99" s="115">
        <f>AA60*LCR计算参数!$F40*LCR计算过程!$C38</f>
        <v>0</v>
      </c>
      <c r="AB99" s="115">
        <f>AB60*LCR计算参数!$F40*LCR计算过程!$C38</f>
        <v>0</v>
      </c>
      <c r="AC99" s="115">
        <f>AC60*LCR计算参数!$F40*LCR计算过程!$C38</f>
        <v>0</v>
      </c>
      <c r="AD99" s="115">
        <f>AD60*LCR计算参数!$F40*LCR计算过程!$C38</f>
        <v>0</v>
      </c>
      <c r="AE99" s="115">
        <f>AE60*LCR计算参数!$F40*LCR计算过程!$C38</f>
        <v>0</v>
      </c>
      <c r="AF99" s="115">
        <f>AF60*LCR计算参数!$F40*LCR计算过程!$C38</f>
        <v>0</v>
      </c>
      <c r="AG99" s="115">
        <f>AG60*LCR计算参数!$F40*LCR计算过程!$C38</f>
        <v>0</v>
      </c>
      <c r="AH99" s="115">
        <f>AH60*LCR计算参数!$F40*LCR计算过程!$C38</f>
        <v>0</v>
      </c>
      <c r="AI99" s="115">
        <f>AI60*LCR计算参数!$F40*LCR计算过程!$C38</f>
        <v>0</v>
      </c>
      <c r="AJ99" s="115">
        <f>AJ60*LCR计算参数!$F40*LCR计算过程!$C38</f>
        <v>0</v>
      </c>
      <c r="AK99" s="115">
        <f>AK60*LCR计算参数!$F40*LCR计算过程!$C38</f>
        <v>0</v>
      </c>
      <c r="AL99" s="115">
        <f>AL60*LCR计算参数!$F40*LCR计算过程!$C38</f>
        <v>0</v>
      </c>
      <c r="AM99" s="115">
        <f>AM60*LCR计算参数!$F40*LCR计算过程!$C38</f>
        <v>0</v>
      </c>
      <c r="AN99" s="115">
        <f>AN60*LCR计算参数!$F40*LCR计算过程!$C38</f>
        <v>0</v>
      </c>
      <c r="AO99" s="115">
        <f>AO60*LCR计算参数!$F40*LCR计算过程!$C38</f>
        <v>0</v>
      </c>
      <c r="AP99" s="115">
        <f>AP60*LCR计算参数!$F40*LCR计算过程!$C38</f>
        <v>0</v>
      </c>
    </row>
    <row r="100" spans="2:42" ht="16.5">
      <c r="B100" s="63" t="s">
        <v>264</v>
      </c>
      <c r="C100" s="115">
        <f>C61*LCR计算参数!$F41*LCR计算过程!$C39</f>
        <v>2619.4664690377913</v>
      </c>
      <c r="D100" s="115">
        <f>D61*LCR计算参数!$F41*LCR计算过程!$C39</f>
        <v>2955.9951293165036</v>
      </c>
      <c r="E100" s="115">
        <f>E61*LCR计算参数!$F41*LCR计算过程!$C39</f>
        <v>2916.954681488347</v>
      </c>
      <c r="F100" s="115">
        <f>F61*LCR计算参数!$F41*LCR计算过程!$C39</f>
        <v>2877.9142336601899</v>
      </c>
      <c r="G100" s="115">
        <f>G61*LCR计算参数!$F41*LCR计算过程!$C39</f>
        <v>2838.8737858320333</v>
      </c>
      <c r="H100" s="115">
        <f>H61*LCR计算参数!$F41*LCR计算过程!$C39</f>
        <v>2799.8333380038762</v>
      </c>
      <c r="I100" s="115">
        <f>I61*LCR计算参数!$F41*LCR计算过程!$C39</f>
        <v>2760.7928901757195</v>
      </c>
      <c r="J100" s="115">
        <f>J61*LCR计算参数!$F41*LCR计算过程!$C39</f>
        <v>2784.2171588726133</v>
      </c>
      <c r="K100" s="115">
        <f>K61*LCR计算参数!$F41*LCR计算过程!$C39</f>
        <v>2745.1767110444566</v>
      </c>
      <c r="L100" s="115">
        <f>L61*LCR计算参数!$F41*LCR计算过程!$C39</f>
        <v>2706.1362632162995</v>
      </c>
      <c r="M100" s="115">
        <f>M61*LCR计算参数!$F41*LCR计算过程!$C39</f>
        <v>2667.0958153881429</v>
      </c>
      <c r="N100" s="115">
        <f>N61*LCR计算参数!$F41*LCR计算过程!$C39</f>
        <v>2628.0553675599858</v>
      </c>
      <c r="O100" s="115">
        <f>O61*LCR计算参数!$F41*LCR计算过程!$C39</f>
        <v>2589.0149197318292</v>
      </c>
      <c r="P100" s="115">
        <f>P61*LCR计算参数!$F41*LCR计算过程!$C39</f>
        <v>0</v>
      </c>
      <c r="Q100" s="115">
        <f>Q61*LCR计算参数!$F41*LCR计算过程!$C39</f>
        <v>0</v>
      </c>
      <c r="R100" s="115">
        <f>R61*LCR计算参数!$F41*LCR计算过程!$C39</f>
        <v>0</v>
      </c>
      <c r="S100" s="115">
        <f>S61*LCR计算参数!$F41*LCR计算过程!$C39</f>
        <v>0</v>
      </c>
      <c r="T100" s="115">
        <f>T61*LCR计算参数!$F41*LCR计算过程!$C39</f>
        <v>0</v>
      </c>
      <c r="U100" s="115">
        <f>U61*LCR计算参数!$F41*LCR计算过程!$C39</f>
        <v>0</v>
      </c>
      <c r="V100" s="115">
        <f>V61*LCR计算参数!$F41*LCR计算过程!$C39</f>
        <v>0</v>
      </c>
      <c r="W100" s="115">
        <f>W61*LCR计算参数!$F41*LCR计算过程!$C39</f>
        <v>0</v>
      </c>
      <c r="X100" s="115">
        <f>X61*LCR计算参数!$F41*LCR计算过程!$C39</f>
        <v>0</v>
      </c>
      <c r="Y100" s="115">
        <f>Y61*LCR计算参数!$F41*LCR计算过程!$C39</f>
        <v>0</v>
      </c>
      <c r="Z100" s="115">
        <f>Z61*LCR计算参数!$F41*LCR计算过程!$C39</f>
        <v>0</v>
      </c>
      <c r="AA100" s="115">
        <f>AA61*LCR计算参数!$F41*LCR计算过程!$C39</f>
        <v>0</v>
      </c>
      <c r="AB100" s="115">
        <f>AB61*LCR计算参数!$F41*LCR计算过程!$C39</f>
        <v>0</v>
      </c>
      <c r="AC100" s="115">
        <f>AC61*LCR计算参数!$F41*LCR计算过程!$C39</f>
        <v>0</v>
      </c>
      <c r="AD100" s="115">
        <f>AD61*LCR计算参数!$F41*LCR计算过程!$C39</f>
        <v>0</v>
      </c>
      <c r="AE100" s="115">
        <f>AE61*LCR计算参数!$F41*LCR计算过程!$C39</f>
        <v>0</v>
      </c>
      <c r="AF100" s="115">
        <f>AF61*LCR计算参数!$F41*LCR计算过程!$C39</f>
        <v>0</v>
      </c>
      <c r="AG100" s="115">
        <f>AG61*LCR计算参数!$F41*LCR计算过程!$C39</f>
        <v>0</v>
      </c>
      <c r="AH100" s="115">
        <f>AH61*LCR计算参数!$F41*LCR计算过程!$C39</f>
        <v>0</v>
      </c>
      <c r="AI100" s="115">
        <f>AI61*LCR计算参数!$F41*LCR计算过程!$C39</f>
        <v>0</v>
      </c>
      <c r="AJ100" s="115">
        <f>AJ61*LCR计算参数!$F41*LCR计算过程!$C39</f>
        <v>0</v>
      </c>
      <c r="AK100" s="115">
        <f>AK61*LCR计算参数!$F41*LCR计算过程!$C39</f>
        <v>0</v>
      </c>
      <c r="AL100" s="115">
        <f>AL61*LCR计算参数!$F41*LCR计算过程!$C39</f>
        <v>0</v>
      </c>
      <c r="AM100" s="115">
        <f>AM61*LCR计算参数!$F41*LCR计算过程!$C39</f>
        <v>0</v>
      </c>
      <c r="AN100" s="115">
        <f>AN61*LCR计算参数!$F41*LCR计算过程!$C39</f>
        <v>0</v>
      </c>
      <c r="AO100" s="115">
        <f>AO61*LCR计算参数!$F41*LCR计算过程!$C39</f>
        <v>0</v>
      </c>
      <c r="AP100" s="115">
        <f>AP61*LCR计算参数!$F41*LCR计算过程!$C39</f>
        <v>0</v>
      </c>
    </row>
    <row r="101" spans="2:42" ht="16.5">
      <c r="B101" s="63" t="s">
        <v>265</v>
      </c>
      <c r="C101" s="115">
        <f>C62*LCR计算参数!$F42*LCR计算过程!$C40</f>
        <v>0</v>
      </c>
      <c r="D101" s="115">
        <f>D62*LCR计算参数!$F42*LCR计算过程!$C40</f>
        <v>0</v>
      </c>
      <c r="E101" s="115">
        <f>E62*LCR计算参数!$F42*LCR计算过程!$C40</f>
        <v>0</v>
      </c>
      <c r="F101" s="115">
        <f>F62*LCR计算参数!$F42*LCR计算过程!$C40</f>
        <v>0</v>
      </c>
      <c r="G101" s="115">
        <f>G62*LCR计算参数!$F42*LCR计算过程!$C40</f>
        <v>0</v>
      </c>
      <c r="H101" s="115">
        <f>H62*LCR计算参数!$F42*LCR计算过程!$C40</f>
        <v>0</v>
      </c>
      <c r="I101" s="115">
        <f>I62*LCR计算参数!$F42*LCR计算过程!$C40</f>
        <v>0</v>
      </c>
      <c r="J101" s="115">
        <f>J62*LCR计算参数!$F42*LCR计算过程!$C40</f>
        <v>0</v>
      </c>
      <c r="K101" s="115">
        <f>K62*LCR计算参数!$F42*LCR计算过程!$C40</f>
        <v>0</v>
      </c>
      <c r="L101" s="115">
        <f>L62*LCR计算参数!$F42*LCR计算过程!$C40</f>
        <v>0</v>
      </c>
      <c r="M101" s="115">
        <f>M62*LCR计算参数!$F42*LCR计算过程!$C40</f>
        <v>0</v>
      </c>
      <c r="N101" s="115">
        <f>N62*LCR计算参数!$F42*LCR计算过程!$C40</f>
        <v>0</v>
      </c>
      <c r="O101" s="115">
        <f>O62*LCR计算参数!$F42*LCR计算过程!$C40</f>
        <v>0</v>
      </c>
      <c r="P101" s="115">
        <f>P62*LCR计算参数!$F42*LCR计算过程!$C40</f>
        <v>0</v>
      </c>
      <c r="Q101" s="115">
        <f>Q62*LCR计算参数!$F42*LCR计算过程!$C40</f>
        <v>0</v>
      </c>
      <c r="R101" s="115">
        <f>R62*LCR计算参数!$F42*LCR计算过程!$C40</f>
        <v>0</v>
      </c>
      <c r="S101" s="115">
        <f>S62*LCR计算参数!$F42*LCR计算过程!$C40</f>
        <v>0</v>
      </c>
      <c r="T101" s="115">
        <f>T62*LCR计算参数!$F42*LCR计算过程!$C40</f>
        <v>0</v>
      </c>
      <c r="U101" s="115">
        <f>U62*LCR计算参数!$F42*LCR计算过程!$C40</f>
        <v>0</v>
      </c>
      <c r="V101" s="115">
        <f>V62*LCR计算参数!$F42*LCR计算过程!$C40</f>
        <v>0</v>
      </c>
      <c r="W101" s="115">
        <f>W62*LCR计算参数!$F42*LCR计算过程!$C40</f>
        <v>0</v>
      </c>
      <c r="X101" s="115">
        <f>X62*LCR计算参数!$F42*LCR计算过程!$C40</f>
        <v>0</v>
      </c>
      <c r="Y101" s="115">
        <f>Y62*LCR计算参数!$F42*LCR计算过程!$C40</f>
        <v>0</v>
      </c>
      <c r="Z101" s="115">
        <f>Z62*LCR计算参数!$F42*LCR计算过程!$C40</f>
        <v>0</v>
      </c>
      <c r="AA101" s="115">
        <f>AA62*LCR计算参数!$F42*LCR计算过程!$C40</f>
        <v>0</v>
      </c>
      <c r="AB101" s="115">
        <f>AB62*LCR计算参数!$F42*LCR计算过程!$C40</f>
        <v>0</v>
      </c>
      <c r="AC101" s="115">
        <f>AC62*LCR计算参数!$F42*LCR计算过程!$C40</f>
        <v>0</v>
      </c>
      <c r="AD101" s="115">
        <f>AD62*LCR计算参数!$F42*LCR计算过程!$C40</f>
        <v>0</v>
      </c>
      <c r="AE101" s="115">
        <f>AE62*LCR计算参数!$F42*LCR计算过程!$C40</f>
        <v>0</v>
      </c>
      <c r="AF101" s="115">
        <f>AF62*LCR计算参数!$F42*LCR计算过程!$C40</f>
        <v>0</v>
      </c>
      <c r="AG101" s="115">
        <f>AG62*LCR计算参数!$F42*LCR计算过程!$C40</f>
        <v>0</v>
      </c>
      <c r="AH101" s="115">
        <f>AH62*LCR计算参数!$F42*LCR计算过程!$C40</f>
        <v>0</v>
      </c>
      <c r="AI101" s="115">
        <f>AI62*LCR计算参数!$F42*LCR计算过程!$C40</f>
        <v>0</v>
      </c>
      <c r="AJ101" s="115">
        <f>AJ62*LCR计算参数!$F42*LCR计算过程!$C40</f>
        <v>0</v>
      </c>
      <c r="AK101" s="115">
        <f>AK62*LCR计算参数!$F42*LCR计算过程!$C40</f>
        <v>0</v>
      </c>
      <c r="AL101" s="115">
        <f>AL62*LCR计算参数!$F42*LCR计算过程!$C40</f>
        <v>0</v>
      </c>
      <c r="AM101" s="115">
        <f>AM62*LCR计算参数!$F42*LCR计算过程!$C40</f>
        <v>0</v>
      </c>
      <c r="AN101" s="115">
        <f>AN62*LCR计算参数!$F42*LCR计算过程!$C40</f>
        <v>0</v>
      </c>
      <c r="AO101" s="115">
        <f>AO62*LCR计算参数!$F42*LCR计算过程!$C40</f>
        <v>0</v>
      </c>
      <c r="AP101" s="115">
        <f>AP62*LCR计算参数!$F42*LCR计算过程!$C40</f>
        <v>0</v>
      </c>
    </row>
    <row r="103" spans="2:42" ht="16.5">
      <c r="B103" s="26" t="s">
        <v>391</v>
      </c>
      <c r="C103" s="26">
        <v>1</v>
      </c>
      <c r="D103" s="26">
        <v>2</v>
      </c>
      <c r="E103" s="26">
        <v>3</v>
      </c>
      <c r="F103" s="26">
        <v>4</v>
      </c>
      <c r="G103" s="26">
        <v>5</v>
      </c>
      <c r="H103" s="26">
        <v>6</v>
      </c>
      <c r="I103" s="26">
        <v>7</v>
      </c>
      <c r="J103" s="26">
        <v>8</v>
      </c>
      <c r="K103" s="26">
        <v>9</v>
      </c>
      <c r="L103" s="26">
        <v>10</v>
      </c>
      <c r="M103" s="26">
        <v>11</v>
      </c>
      <c r="N103" s="26">
        <v>12</v>
      </c>
      <c r="O103" s="26">
        <v>13</v>
      </c>
      <c r="P103" s="26">
        <v>14</v>
      </c>
      <c r="Q103" s="26">
        <v>15</v>
      </c>
      <c r="R103" s="26">
        <v>16</v>
      </c>
      <c r="S103" s="26">
        <v>17</v>
      </c>
      <c r="T103" s="26">
        <v>18</v>
      </c>
      <c r="U103" s="26">
        <v>19</v>
      </c>
      <c r="V103" s="26">
        <v>20</v>
      </c>
      <c r="W103" s="26">
        <v>21</v>
      </c>
      <c r="X103" s="26">
        <v>22</v>
      </c>
      <c r="Y103" s="26">
        <v>23</v>
      </c>
      <c r="Z103" s="26">
        <v>24</v>
      </c>
      <c r="AA103" s="26">
        <v>25</v>
      </c>
      <c r="AB103" s="26">
        <v>26</v>
      </c>
      <c r="AC103" s="26">
        <v>27</v>
      </c>
      <c r="AD103" s="26">
        <v>28</v>
      </c>
      <c r="AE103" s="26">
        <v>29</v>
      </c>
      <c r="AF103" s="26">
        <v>30</v>
      </c>
      <c r="AG103" s="26">
        <v>31</v>
      </c>
      <c r="AH103" s="26">
        <v>32</v>
      </c>
      <c r="AI103" s="26">
        <v>33</v>
      </c>
      <c r="AJ103" s="26">
        <v>34</v>
      </c>
      <c r="AK103" s="26">
        <v>35</v>
      </c>
      <c r="AL103" s="26">
        <v>36</v>
      </c>
      <c r="AM103" s="26">
        <v>37</v>
      </c>
      <c r="AN103" s="26">
        <v>38</v>
      </c>
      <c r="AO103" s="26">
        <v>39</v>
      </c>
      <c r="AP103" s="26">
        <v>40</v>
      </c>
    </row>
    <row r="104" spans="2:42" ht="16.5">
      <c r="B104" s="109" t="s">
        <v>248</v>
      </c>
      <c r="C104" s="115">
        <f>C45*LCR计算参数!$F25</f>
        <v>496.25112862570808</v>
      </c>
      <c r="D104" s="115">
        <f>D45*LCR计算参数!$F25</f>
        <v>577.29220383221275</v>
      </c>
      <c r="E104" s="115">
        <f>E45*LCR计算参数!$F25</f>
        <v>577.29220383221275</v>
      </c>
      <c r="F104" s="115">
        <f>F45*LCR计算参数!$F25</f>
        <v>583.72403519780835</v>
      </c>
      <c r="G104" s="115">
        <f>G45*LCR计算参数!$F25</f>
        <v>551.56487836983035</v>
      </c>
      <c r="H104" s="115">
        <f>H45*LCR计算参数!$F25</f>
        <v>557.99670973542595</v>
      </c>
      <c r="I104" s="115">
        <f>I45*LCR计算参数!$F25</f>
        <v>557.99670973542595</v>
      </c>
      <c r="J104" s="115">
        <f>J45*LCR计算参数!$F25</f>
        <v>525.83755290744784</v>
      </c>
      <c r="K104" s="115">
        <f>K45*LCR计算参数!$F25</f>
        <v>532.26938427304356</v>
      </c>
      <c r="L104" s="115">
        <f>L45*LCR计算参数!$F25</f>
        <v>532.26938427304356</v>
      </c>
      <c r="M104" s="115">
        <f>M45*LCR计算参数!$F25</f>
        <v>532.26938427304356</v>
      </c>
      <c r="N104" s="115">
        <f>N45*LCR计算参数!$F25</f>
        <v>532.26938427304356</v>
      </c>
      <c r="O104" s="115">
        <f>O45*LCR计算参数!$F25</f>
        <v>532.26938427304356</v>
      </c>
      <c r="P104" s="115">
        <f>P45*LCR计算参数!$F25</f>
        <v>0</v>
      </c>
      <c r="Q104" s="115">
        <f>Q45*LCR计算参数!$F25</f>
        <v>0</v>
      </c>
      <c r="R104" s="115">
        <f>R45*LCR计算参数!$F25</f>
        <v>0</v>
      </c>
      <c r="S104" s="115">
        <f>S45*LCR计算参数!$F25</f>
        <v>0</v>
      </c>
      <c r="T104" s="115">
        <f>T45*LCR计算参数!$F25</f>
        <v>0</v>
      </c>
      <c r="U104" s="115">
        <f>U45*LCR计算参数!$F25</f>
        <v>0</v>
      </c>
      <c r="V104" s="115">
        <f>V45*LCR计算参数!$F25</f>
        <v>0</v>
      </c>
      <c r="W104" s="115">
        <f>W45*LCR计算参数!$F25</f>
        <v>0</v>
      </c>
      <c r="X104" s="115">
        <f>X45*LCR计算参数!$F25</f>
        <v>0</v>
      </c>
      <c r="Y104" s="115">
        <f>Y45*LCR计算参数!$F25</f>
        <v>0</v>
      </c>
      <c r="Z104" s="115">
        <f>Z45*LCR计算参数!$F25</f>
        <v>0</v>
      </c>
      <c r="AA104" s="115">
        <f>AA45*LCR计算参数!$F25</f>
        <v>0</v>
      </c>
      <c r="AB104" s="115">
        <f>AB45*LCR计算参数!$F25</f>
        <v>0</v>
      </c>
      <c r="AC104" s="115">
        <f>AC45*LCR计算参数!$F25</f>
        <v>0</v>
      </c>
      <c r="AD104" s="115">
        <f>AD45*LCR计算参数!$F25</f>
        <v>0</v>
      </c>
      <c r="AE104" s="115">
        <f>AE45*LCR计算参数!$F25</f>
        <v>0</v>
      </c>
      <c r="AF104" s="115">
        <f>AF45*LCR计算参数!$F25</f>
        <v>0</v>
      </c>
      <c r="AG104" s="115">
        <f>AG45*LCR计算参数!$F25</f>
        <v>0</v>
      </c>
      <c r="AH104" s="115">
        <f>AH45*LCR计算参数!$F25</f>
        <v>0</v>
      </c>
      <c r="AI104" s="115">
        <f>AI45*LCR计算参数!$F25</f>
        <v>0</v>
      </c>
      <c r="AJ104" s="115">
        <f>AJ45*LCR计算参数!$F25</f>
        <v>0</v>
      </c>
      <c r="AK104" s="115">
        <f>AK45*LCR计算参数!$F25</f>
        <v>0</v>
      </c>
      <c r="AL104" s="115">
        <f>AL45*LCR计算参数!$F25</f>
        <v>0</v>
      </c>
      <c r="AM104" s="115">
        <f>AM45*LCR计算参数!$F25</f>
        <v>0</v>
      </c>
      <c r="AN104" s="115">
        <f>AN45*LCR计算参数!$F25</f>
        <v>0</v>
      </c>
      <c r="AO104" s="115">
        <f>AO45*LCR计算参数!$F25</f>
        <v>0</v>
      </c>
      <c r="AP104" s="115">
        <f>AP45*LCR计算参数!$F25</f>
        <v>0</v>
      </c>
    </row>
    <row r="105" spans="2:42" ht="16.5">
      <c r="B105" s="109" t="s">
        <v>314</v>
      </c>
      <c r="C105" s="115">
        <f>C104*LCR计算参数!$C$47</f>
        <v>364.43837549504212</v>
      </c>
      <c r="D105" s="115">
        <f>D104*LCR计算参数!$C$47</f>
        <v>423.95356063612451</v>
      </c>
      <c r="E105" s="115">
        <f>E104*LCR计算参数!$C$47</f>
        <v>423.95356063612451</v>
      </c>
      <c r="F105" s="115">
        <f>F104*LCR计算参数!$C$47</f>
        <v>428.67698802827391</v>
      </c>
      <c r="G105" s="115">
        <f>G104*LCR计算参数!$C$47</f>
        <v>405.05985106752695</v>
      </c>
      <c r="H105" s="115">
        <f>H104*LCR计算参数!$C$47</f>
        <v>409.78327845967635</v>
      </c>
      <c r="I105" s="115">
        <f>I104*LCR计算参数!$C$47</f>
        <v>409.78327845967635</v>
      </c>
      <c r="J105" s="115">
        <f>J104*LCR计算参数!$C$47</f>
        <v>386.16614149892933</v>
      </c>
      <c r="K105" s="115">
        <f>K104*LCR计算参数!$C$47</f>
        <v>390.8895688910788</v>
      </c>
      <c r="L105" s="115">
        <f>L104*LCR计算参数!$C$47</f>
        <v>390.8895688910788</v>
      </c>
      <c r="M105" s="115">
        <f>M104*LCR计算参数!$C$47</f>
        <v>390.8895688910788</v>
      </c>
      <c r="N105" s="115">
        <f>N104*LCR计算参数!$C$47</f>
        <v>390.8895688910788</v>
      </c>
      <c r="O105" s="115">
        <f>O104*LCR计算参数!$C$47</f>
        <v>390.8895688910788</v>
      </c>
      <c r="P105" s="115">
        <f>P104*LCR计算参数!$C$47</f>
        <v>0</v>
      </c>
      <c r="Q105" s="115">
        <f>Q104*LCR计算参数!$C$47</f>
        <v>0</v>
      </c>
      <c r="R105" s="115">
        <f>R104*LCR计算参数!$C$47</f>
        <v>0</v>
      </c>
      <c r="S105" s="115">
        <f>S104*LCR计算参数!$C$47</f>
        <v>0</v>
      </c>
      <c r="T105" s="115">
        <f>T104*LCR计算参数!$C$47</f>
        <v>0</v>
      </c>
      <c r="U105" s="115">
        <f>U104*LCR计算参数!$C$47</f>
        <v>0</v>
      </c>
      <c r="V105" s="115">
        <f>V104*LCR计算参数!$C$47</f>
        <v>0</v>
      </c>
      <c r="W105" s="115">
        <f>W104*LCR计算参数!$C$47</f>
        <v>0</v>
      </c>
      <c r="X105" s="115">
        <f>X104*LCR计算参数!$C$47</f>
        <v>0</v>
      </c>
      <c r="Y105" s="115">
        <f>Y104*LCR计算参数!$C$47</f>
        <v>0</v>
      </c>
      <c r="Z105" s="115">
        <f>Z104*LCR计算参数!$C$47</f>
        <v>0</v>
      </c>
      <c r="AA105" s="115">
        <f>AA104*LCR计算参数!$C$47</f>
        <v>0</v>
      </c>
      <c r="AB105" s="115">
        <f>AB104*LCR计算参数!$C$47</f>
        <v>0</v>
      </c>
      <c r="AC105" s="115">
        <f>AC104*LCR计算参数!$C$47</f>
        <v>0</v>
      </c>
      <c r="AD105" s="115">
        <f>AD104*LCR计算参数!$C$47</f>
        <v>0</v>
      </c>
      <c r="AE105" s="115">
        <f>AE104*LCR计算参数!$C$47</f>
        <v>0</v>
      </c>
      <c r="AF105" s="115">
        <f>AF104*LCR计算参数!$C$47</f>
        <v>0</v>
      </c>
      <c r="AG105" s="115">
        <f>AG104*LCR计算参数!$C$47</f>
        <v>0</v>
      </c>
      <c r="AH105" s="115">
        <f>AH104*LCR计算参数!$C$47</f>
        <v>0</v>
      </c>
      <c r="AI105" s="115">
        <f>AI104*LCR计算参数!$C$47</f>
        <v>0</v>
      </c>
      <c r="AJ105" s="115">
        <f>AJ104*LCR计算参数!$C$47</f>
        <v>0</v>
      </c>
      <c r="AK105" s="115">
        <f>AK104*LCR计算参数!$C$47</f>
        <v>0</v>
      </c>
      <c r="AL105" s="115">
        <f>AL104*LCR计算参数!$C$47</f>
        <v>0</v>
      </c>
      <c r="AM105" s="115">
        <f>AM104*LCR计算参数!$C$47</f>
        <v>0</v>
      </c>
      <c r="AN105" s="115">
        <f>AN104*LCR计算参数!$C$47</f>
        <v>0</v>
      </c>
      <c r="AO105" s="115">
        <f>AO104*LCR计算参数!$C$47</f>
        <v>0</v>
      </c>
      <c r="AP105" s="115">
        <f>AP104*LCR计算参数!$C$47</f>
        <v>0</v>
      </c>
    </row>
    <row r="106" spans="2:42" ht="16.5">
      <c r="B106" s="109" t="s">
        <v>268</v>
      </c>
      <c r="C106" s="115">
        <f>C105*LCR计算参数!$C$48</f>
        <v>248.26801775908791</v>
      </c>
      <c r="D106" s="115">
        <f>D105*LCR计算参数!$C$48</f>
        <v>288.81181894761738</v>
      </c>
      <c r="E106" s="115">
        <f>E105*LCR计算参数!$C$48</f>
        <v>288.81181894761738</v>
      </c>
      <c r="F106" s="115">
        <f>F105*LCR计算参数!$C$48</f>
        <v>292.02958094670703</v>
      </c>
      <c r="G106" s="115">
        <f>G105*LCR计算参数!$C$48</f>
        <v>275.94077095125886</v>
      </c>
      <c r="H106" s="115">
        <f>H105*LCR计算参数!$C$48</f>
        <v>279.1585329503485</v>
      </c>
      <c r="I106" s="115">
        <f>I105*LCR计算参数!$C$48</f>
        <v>279.1585329503485</v>
      </c>
      <c r="J106" s="115">
        <f>J105*LCR计算参数!$C$48</f>
        <v>263.06972295490027</v>
      </c>
      <c r="K106" s="115">
        <f>K105*LCR计算参数!$C$48</f>
        <v>266.28748495398992</v>
      </c>
      <c r="L106" s="115">
        <f>L105*LCR计算参数!$C$48</f>
        <v>266.28748495398992</v>
      </c>
      <c r="M106" s="115">
        <f>M105*LCR计算参数!$C$48</f>
        <v>266.28748495398992</v>
      </c>
      <c r="N106" s="115">
        <f>N105*LCR计算参数!$C$48</f>
        <v>266.28748495398992</v>
      </c>
      <c r="O106" s="115">
        <f>O105*LCR计算参数!$C$48</f>
        <v>266.28748495398992</v>
      </c>
      <c r="P106" s="115">
        <f>P105*LCR计算参数!$C$48</f>
        <v>0</v>
      </c>
      <c r="Q106" s="115">
        <f>Q105*LCR计算参数!$C$48</f>
        <v>0</v>
      </c>
      <c r="R106" s="115">
        <f>R105*LCR计算参数!$C$48</f>
        <v>0</v>
      </c>
      <c r="S106" s="115">
        <f>S105*LCR计算参数!$C$48</f>
        <v>0</v>
      </c>
      <c r="T106" s="115">
        <f>T105*LCR计算参数!$C$48</f>
        <v>0</v>
      </c>
      <c r="U106" s="115">
        <f>U105*LCR计算参数!$C$48</f>
        <v>0</v>
      </c>
      <c r="V106" s="115">
        <f>V105*LCR计算参数!$C$48</f>
        <v>0</v>
      </c>
      <c r="W106" s="115">
        <f>W105*LCR计算参数!$C$48</f>
        <v>0</v>
      </c>
      <c r="X106" s="115">
        <f>X105*LCR计算参数!$C$48</f>
        <v>0</v>
      </c>
      <c r="Y106" s="115">
        <f>Y105*LCR计算参数!$C$48</f>
        <v>0</v>
      </c>
      <c r="Z106" s="115">
        <f>Z105*LCR计算参数!$C$48</f>
        <v>0</v>
      </c>
      <c r="AA106" s="115">
        <f>AA105*LCR计算参数!$C$48</f>
        <v>0</v>
      </c>
      <c r="AB106" s="115">
        <f>AB105*LCR计算参数!$C$48</f>
        <v>0</v>
      </c>
      <c r="AC106" s="115">
        <f>AC105*LCR计算参数!$C$48</f>
        <v>0</v>
      </c>
      <c r="AD106" s="115">
        <f>AD105*LCR计算参数!$C$48</f>
        <v>0</v>
      </c>
      <c r="AE106" s="115">
        <f>AE105*LCR计算参数!$C$48</f>
        <v>0</v>
      </c>
      <c r="AF106" s="115">
        <f>AF105*LCR计算参数!$C$48</f>
        <v>0</v>
      </c>
      <c r="AG106" s="115">
        <f>AG105*LCR计算参数!$C$48</f>
        <v>0</v>
      </c>
      <c r="AH106" s="115">
        <f>AH105*LCR计算参数!$C$48</f>
        <v>0</v>
      </c>
      <c r="AI106" s="115">
        <f>AI105*LCR计算参数!$C$48</f>
        <v>0</v>
      </c>
      <c r="AJ106" s="115">
        <f>AJ105*LCR计算参数!$C$48</f>
        <v>0</v>
      </c>
      <c r="AK106" s="115">
        <f>AK105*LCR计算参数!$C$48</f>
        <v>0</v>
      </c>
      <c r="AL106" s="115">
        <f>AL105*LCR计算参数!$C$48</f>
        <v>0</v>
      </c>
      <c r="AM106" s="115">
        <f>AM105*LCR计算参数!$C$48</f>
        <v>0</v>
      </c>
      <c r="AN106" s="115">
        <f>AN105*LCR计算参数!$C$48</f>
        <v>0</v>
      </c>
      <c r="AO106" s="115">
        <f>AO105*LCR计算参数!$C$48</f>
        <v>0</v>
      </c>
      <c r="AP106" s="115">
        <f>AP105*LCR计算参数!$C$48</f>
        <v>0</v>
      </c>
    </row>
    <row r="107" spans="2:42" ht="16.5">
      <c r="B107" s="109" t="s">
        <v>269</v>
      </c>
      <c r="C107" s="115">
        <f>C105*LCR计算参数!$C$49</f>
        <v>158.63841953576818</v>
      </c>
      <c r="D107" s="115">
        <f>D105*LCR计算参数!$C$49</f>
        <v>184.54511746881388</v>
      </c>
      <c r="E107" s="115">
        <f>E105*LCR计算参数!$C$49</f>
        <v>184.54511746881388</v>
      </c>
      <c r="F107" s="115">
        <f>F105*LCR计算参数!$C$49</f>
        <v>186.60120460635719</v>
      </c>
      <c r="G107" s="115">
        <f>G105*LCR计算参数!$C$49</f>
        <v>176.32076891864065</v>
      </c>
      <c r="H107" s="115">
        <f>H105*LCR计算参数!$C$49</f>
        <v>178.37685605618398</v>
      </c>
      <c r="I107" s="115">
        <f>I105*LCR计算参数!$C$49</f>
        <v>178.37685605618398</v>
      </c>
      <c r="J107" s="115">
        <f>J105*LCR计算参数!$C$49</f>
        <v>168.09642036846739</v>
      </c>
      <c r="K107" s="115">
        <f>K105*LCR计算参数!$C$49</f>
        <v>170.15250750601075</v>
      </c>
      <c r="L107" s="115">
        <f>L105*LCR计算参数!$C$49</f>
        <v>170.15250750601075</v>
      </c>
      <c r="M107" s="115">
        <f>M105*LCR计算参数!$C$49</f>
        <v>170.15250750601075</v>
      </c>
      <c r="N107" s="115">
        <f>N105*LCR计算参数!$C$49</f>
        <v>170.15250750601075</v>
      </c>
      <c r="O107" s="115">
        <f>O105*LCR计算参数!$C$49</f>
        <v>170.15250750601075</v>
      </c>
      <c r="P107" s="115">
        <f>P105*LCR计算参数!$C$49</f>
        <v>0</v>
      </c>
      <c r="Q107" s="115">
        <f>Q105*LCR计算参数!$C$49</f>
        <v>0</v>
      </c>
      <c r="R107" s="115">
        <f>R105*LCR计算参数!$C$49</f>
        <v>0</v>
      </c>
      <c r="S107" s="115">
        <f>S105*LCR计算参数!$C$49</f>
        <v>0</v>
      </c>
      <c r="T107" s="115">
        <f>T105*LCR计算参数!$C$49</f>
        <v>0</v>
      </c>
      <c r="U107" s="115">
        <f>U105*LCR计算参数!$C$49</f>
        <v>0</v>
      </c>
      <c r="V107" s="115">
        <f>V105*LCR计算参数!$C$49</f>
        <v>0</v>
      </c>
      <c r="W107" s="115">
        <f>W105*LCR计算参数!$C$49</f>
        <v>0</v>
      </c>
      <c r="X107" s="115">
        <f>X105*LCR计算参数!$C$49</f>
        <v>0</v>
      </c>
      <c r="Y107" s="115">
        <f>Y105*LCR计算参数!$C$49</f>
        <v>0</v>
      </c>
      <c r="Z107" s="115">
        <f>Z105*LCR计算参数!$C$49</f>
        <v>0</v>
      </c>
      <c r="AA107" s="115">
        <f>AA105*LCR计算参数!$C$49</f>
        <v>0</v>
      </c>
      <c r="AB107" s="115">
        <f>AB105*LCR计算参数!$C$49</f>
        <v>0</v>
      </c>
      <c r="AC107" s="115">
        <f>AC105*LCR计算参数!$C$49</f>
        <v>0</v>
      </c>
      <c r="AD107" s="115">
        <f>AD105*LCR计算参数!$C$49</f>
        <v>0</v>
      </c>
      <c r="AE107" s="115">
        <f>AE105*LCR计算参数!$C$49</f>
        <v>0</v>
      </c>
      <c r="AF107" s="115">
        <f>AF105*LCR计算参数!$C$49</f>
        <v>0</v>
      </c>
      <c r="AG107" s="115">
        <f>AG105*LCR计算参数!$C$49</f>
        <v>0</v>
      </c>
      <c r="AH107" s="115">
        <f>AH105*LCR计算参数!$C$49</f>
        <v>0</v>
      </c>
      <c r="AI107" s="115">
        <f>AI105*LCR计算参数!$C$49</f>
        <v>0</v>
      </c>
      <c r="AJ107" s="115">
        <f>AJ105*LCR计算参数!$C$49</f>
        <v>0</v>
      </c>
      <c r="AK107" s="115">
        <f>AK105*LCR计算参数!$C$49</f>
        <v>0</v>
      </c>
      <c r="AL107" s="115">
        <f>AL105*LCR计算参数!$C$49</f>
        <v>0</v>
      </c>
      <c r="AM107" s="115">
        <f>AM105*LCR计算参数!$C$49</f>
        <v>0</v>
      </c>
      <c r="AN107" s="115">
        <f>AN105*LCR计算参数!$C$49</f>
        <v>0</v>
      </c>
      <c r="AO107" s="115">
        <f>AO105*LCR计算参数!$C$49</f>
        <v>0</v>
      </c>
      <c r="AP107" s="115">
        <f>AP105*LCR计算参数!$C$49</f>
        <v>0</v>
      </c>
    </row>
    <row r="108" spans="2:42" ht="16.5">
      <c r="B108" s="109" t="s">
        <v>270</v>
      </c>
      <c r="C108" s="115">
        <f>C105*LCR计算参数!$C$50</f>
        <v>0</v>
      </c>
      <c r="D108" s="115">
        <f>D105*LCR计算参数!$C$50</f>
        <v>0</v>
      </c>
      <c r="E108" s="115">
        <f>E105*LCR计算参数!$C$50</f>
        <v>0</v>
      </c>
      <c r="F108" s="115">
        <f>F105*LCR计算参数!$C$50</f>
        <v>0</v>
      </c>
      <c r="G108" s="115">
        <f>G105*LCR计算参数!$C$50</f>
        <v>0</v>
      </c>
      <c r="H108" s="115">
        <f>H105*LCR计算参数!$C$50</f>
        <v>0</v>
      </c>
      <c r="I108" s="115">
        <f>I105*LCR计算参数!$C$50</f>
        <v>0</v>
      </c>
      <c r="J108" s="115">
        <f>J105*LCR计算参数!$C$50</f>
        <v>0</v>
      </c>
      <c r="K108" s="115">
        <f>K105*LCR计算参数!$C$50</f>
        <v>0</v>
      </c>
      <c r="L108" s="115">
        <f>L105*LCR计算参数!$C$50</f>
        <v>0</v>
      </c>
      <c r="M108" s="115">
        <f>M105*LCR计算参数!$C$50</f>
        <v>0</v>
      </c>
      <c r="N108" s="115">
        <f>N105*LCR计算参数!$C$50</f>
        <v>0</v>
      </c>
      <c r="O108" s="115">
        <f>O105*LCR计算参数!$C$50</f>
        <v>0</v>
      </c>
      <c r="P108" s="115">
        <f>P105*LCR计算参数!$C$50</f>
        <v>0</v>
      </c>
      <c r="Q108" s="115">
        <f>Q105*LCR计算参数!$C$50</f>
        <v>0</v>
      </c>
      <c r="R108" s="115">
        <f>R105*LCR计算参数!$C$50</f>
        <v>0</v>
      </c>
      <c r="S108" s="115">
        <f>S105*LCR计算参数!$C$50</f>
        <v>0</v>
      </c>
      <c r="T108" s="115">
        <f>T105*LCR计算参数!$C$50</f>
        <v>0</v>
      </c>
      <c r="U108" s="115">
        <f>U105*LCR计算参数!$C$50</f>
        <v>0</v>
      </c>
      <c r="V108" s="115">
        <f>V105*LCR计算参数!$C$50</f>
        <v>0</v>
      </c>
      <c r="W108" s="115">
        <f>W105*LCR计算参数!$C$50</f>
        <v>0</v>
      </c>
      <c r="X108" s="115">
        <f>X105*LCR计算参数!$C$50</f>
        <v>0</v>
      </c>
      <c r="Y108" s="115">
        <f>Y105*LCR计算参数!$C$50</f>
        <v>0</v>
      </c>
      <c r="Z108" s="115">
        <f>Z105*LCR计算参数!$C$50</f>
        <v>0</v>
      </c>
      <c r="AA108" s="115">
        <f>AA105*LCR计算参数!$C$50</f>
        <v>0</v>
      </c>
      <c r="AB108" s="115">
        <f>AB105*LCR计算参数!$C$50</f>
        <v>0</v>
      </c>
      <c r="AC108" s="115">
        <f>AC105*LCR计算参数!$C$50</f>
        <v>0</v>
      </c>
      <c r="AD108" s="115">
        <f>AD105*LCR计算参数!$C$50</f>
        <v>0</v>
      </c>
      <c r="AE108" s="115">
        <f>AE105*LCR计算参数!$C$50</f>
        <v>0</v>
      </c>
      <c r="AF108" s="115">
        <f>AF105*LCR计算参数!$C$50</f>
        <v>0</v>
      </c>
      <c r="AG108" s="115">
        <f>AG105*LCR计算参数!$C$50</f>
        <v>0</v>
      </c>
      <c r="AH108" s="115">
        <f>AH105*LCR计算参数!$C$50</f>
        <v>0</v>
      </c>
      <c r="AI108" s="115">
        <f>AI105*LCR计算参数!$C$50</f>
        <v>0</v>
      </c>
      <c r="AJ108" s="115">
        <f>AJ105*LCR计算参数!$C$50</f>
        <v>0</v>
      </c>
      <c r="AK108" s="115">
        <f>AK105*LCR计算参数!$C$50</f>
        <v>0</v>
      </c>
      <c r="AL108" s="115">
        <f>AL105*LCR计算参数!$C$50</f>
        <v>0</v>
      </c>
      <c r="AM108" s="115">
        <f>AM105*LCR计算参数!$C$50</f>
        <v>0</v>
      </c>
      <c r="AN108" s="115">
        <f>AN105*LCR计算参数!$C$50</f>
        <v>0</v>
      </c>
      <c r="AO108" s="115">
        <f>AO105*LCR计算参数!$C$50</f>
        <v>0</v>
      </c>
      <c r="AP108" s="115">
        <f>AP105*LCR计算参数!$C$50</f>
        <v>0</v>
      </c>
    </row>
    <row r="109" spans="2:42" ht="16.5">
      <c r="B109" s="109" t="s">
        <v>249</v>
      </c>
      <c r="C109" s="115">
        <f>C46*LCR计算参数!$F26</f>
        <v>383.52995928307433</v>
      </c>
      <c r="D109" s="115">
        <f>D46*LCR计算参数!$F26</f>
        <v>705.93349559804005</v>
      </c>
      <c r="E109" s="115">
        <f>E46*LCR计算参数!$F26</f>
        <v>705.93349559804005</v>
      </c>
      <c r="F109" s="115">
        <f>F46*LCR计算参数!$F26</f>
        <v>705.93349559804005</v>
      </c>
      <c r="G109" s="115">
        <f>G46*LCR计算参数!$F26</f>
        <v>705.93349559804005</v>
      </c>
      <c r="H109" s="115">
        <f>H46*LCR计算参数!$F26</f>
        <v>705.93349559804005</v>
      </c>
      <c r="I109" s="115">
        <f>I46*LCR计算参数!$F26</f>
        <v>705.93349559804005</v>
      </c>
      <c r="J109" s="115">
        <f>J46*LCR计算参数!$F26</f>
        <v>705.93349559804005</v>
      </c>
      <c r="K109" s="115">
        <f>K46*LCR计算参数!$F26</f>
        <v>705.93349559804005</v>
      </c>
      <c r="L109" s="115">
        <f>L46*LCR计算参数!$F26</f>
        <v>705.93349559804005</v>
      </c>
      <c r="M109" s="115">
        <f>M46*LCR计算参数!$F26</f>
        <v>705.93349559804005</v>
      </c>
      <c r="N109" s="115">
        <f>N46*LCR计算参数!$F26</f>
        <v>705.93349559804005</v>
      </c>
      <c r="O109" s="115">
        <f>O46*LCR计算参数!$F26</f>
        <v>705.93349559804005</v>
      </c>
      <c r="P109" s="115">
        <f>P46*LCR计算参数!$F26</f>
        <v>0</v>
      </c>
      <c r="Q109" s="115">
        <f>Q46*LCR计算参数!$F26</f>
        <v>0</v>
      </c>
      <c r="R109" s="115">
        <f>R46*LCR计算参数!$F26</f>
        <v>0</v>
      </c>
      <c r="S109" s="115">
        <f>S46*LCR计算参数!$F26</f>
        <v>0</v>
      </c>
      <c r="T109" s="115">
        <f>T46*LCR计算参数!$F26</f>
        <v>0</v>
      </c>
      <c r="U109" s="115">
        <f>U46*LCR计算参数!$F26</f>
        <v>0</v>
      </c>
      <c r="V109" s="115">
        <f>V46*LCR计算参数!$F26</f>
        <v>0</v>
      </c>
      <c r="W109" s="115">
        <f>W46*LCR计算参数!$F26</f>
        <v>0</v>
      </c>
      <c r="X109" s="115">
        <f>X46*LCR计算参数!$F26</f>
        <v>0</v>
      </c>
      <c r="Y109" s="115">
        <f>Y46*LCR计算参数!$F26</f>
        <v>0</v>
      </c>
      <c r="Z109" s="115">
        <f>Z46*LCR计算参数!$F26</f>
        <v>0</v>
      </c>
      <c r="AA109" s="115">
        <f>AA46*LCR计算参数!$F26</f>
        <v>0</v>
      </c>
      <c r="AB109" s="115">
        <f>AB46*LCR计算参数!$F26</f>
        <v>0</v>
      </c>
      <c r="AC109" s="115">
        <f>AC46*LCR计算参数!$F26</f>
        <v>0</v>
      </c>
      <c r="AD109" s="115">
        <f>AD46*LCR计算参数!$F26</f>
        <v>0</v>
      </c>
      <c r="AE109" s="115">
        <f>AE46*LCR计算参数!$F26</f>
        <v>0</v>
      </c>
      <c r="AF109" s="115">
        <f>AF46*LCR计算参数!$F26</f>
        <v>0</v>
      </c>
      <c r="AG109" s="115">
        <f>AG46*LCR计算参数!$F26</f>
        <v>0</v>
      </c>
      <c r="AH109" s="115">
        <f>AH46*LCR计算参数!$F26</f>
        <v>0</v>
      </c>
      <c r="AI109" s="115">
        <f>AI46*LCR计算参数!$F26</f>
        <v>0</v>
      </c>
      <c r="AJ109" s="115">
        <f>AJ46*LCR计算参数!$F26</f>
        <v>0</v>
      </c>
      <c r="AK109" s="115">
        <f>AK46*LCR计算参数!$F26</f>
        <v>0</v>
      </c>
      <c r="AL109" s="115">
        <f>AL46*LCR计算参数!$F26</f>
        <v>0</v>
      </c>
      <c r="AM109" s="115">
        <f>AM46*LCR计算参数!$F26</f>
        <v>0</v>
      </c>
      <c r="AN109" s="115">
        <f>AN46*LCR计算参数!$F26</f>
        <v>0</v>
      </c>
      <c r="AO109" s="115">
        <f>AO46*LCR计算参数!$F26</f>
        <v>0</v>
      </c>
      <c r="AP109" s="115">
        <f>AP46*LCR计算参数!$F26</f>
        <v>0</v>
      </c>
    </row>
    <row r="110" spans="2:42" ht="16.5">
      <c r="B110" s="109" t="s">
        <v>271</v>
      </c>
      <c r="C110" s="115">
        <f>C109*LCR计算参数!$C$52</f>
        <v>400.73022452770084</v>
      </c>
      <c r="D110" s="115">
        <f>D109*LCR计算参数!$C$52</f>
        <v>737.59267391112405</v>
      </c>
      <c r="E110" s="115">
        <f>E109*LCR计算参数!$C$52</f>
        <v>737.59267391112405</v>
      </c>
      <c r="F110" s="115">
        <f>F109*LCR计算参数!$C$52</f>
        <v>737.59267391112405</v>
      </c>
      <c r="G110" s="115">
        <f>G109*LCR计算参数!$C$52</f>
        <v>737.59267391112405</v>
      </c>
      <c r="H110" s="115">
        <f>H109*LCR计算参数!$C$52</f>
        <v>737.59267391112405</v>
      </c>
      <c r="I110" s="115">
        <f>I109*LCR计算参数!$C$52</f>
        <v>737.59267391112405</v>
      </c>
      <c r="J110" s="115">
        <f>J109*LCR计算参数!$C$52</f>
        <v>737.59267391112405</v>
      </c>
      <c r="K110" s="115">
        <f>K109*LCR计算参数!$C$52</f>
        <v>737.59267391112405</v>
      </c>
      <c r="L110" s="115">
        <f>L109*LCR计算参数!$C$52</f>
        <v>737.59267391112405</v>
      </c>
      <c r="M110" s="115">
        <f>M109*LCR计算参数!$C$52</f>
        <v>737.59267391112405</v>
      </c>
      <c r="N110" s="115">
        <f>N109*LCR计算参数!$C$52</f>
        <v>737.59267391112405</v>
      </c>
      <c r="O110" s="115">
        <f>O109*LCR计算参数!$C$52</f>
        <v>737.59267391112405</v>
      </c>
      <c r="P110" s="115">
        <f>P109*LCR计算参数!$C$52</f>
        <v>0</v>
      </c>
      <c r="Q110" s="115">
        <f>Q109*LCR计算参数!$C$52</f>
        <v>0</v>
      </c>
      <c r="R110" s="115">
        <f>R109*LCR计算参数!$C$52</f>
        <v>0</v>
      </c>
      <c r="S110" s="115">
        <f>S109*LCR计算参数!$C$52</f>
        <v>0</v>
      </c>
      <c r="T110" s="115">
        <f>T109*LCR计算参数!$C$52</f>
        <v>0</v>
      </c>
      <c r="U110" s="115">
        <f>U109*LCR计算参数!$C$52</f>
        <v>0</v>
      </c>
      <c r="V110" s="115">
        <f>V109*LCR计算参数!$C$52</f>
        <v>0</v>
      </c>
      <c r="W110" s="115">
        <f>W109*LCR计算参数!$C$52</f>
        <v>0</v>
      </c>
      <c r="X110" s="115">
        <f>X109*LCR计算参数!$C$52</f>
        <v>0</v>
      </c>
      <c r="Y110" s="115">
        <f>Y109*LCR计算参数!$C$52</f>
        <v>0</v>
      </c>
      <c r="Z110" s="115">
        <f>Z109*LCR计算参数!$C$52</f>
        <v>0</v>
      </c>
      <c r="AA110" s="115">
        <f>AA109*LCR计算参数!$C$52</f>
        <v>0</v>
      </c>
      <c r="AB110" s="115">
        <f>AB109*LCR计算参数!$C$52</f>
        <v>0</v>
      </c>
      <c r="AC110" s="115">
        <f>AC109*LCR计算参数!$C$52</f>
        <v>0</v>
      </c>
      <c r="AD110" s="115">
        <f>AD109*LCR计算参数!$C$52</f>
        <v>0</v>
      </c>
      <c r="AE110" s="115">
        <f>AE109*LCR计算参数!$C$52</f>
        <v>0</v>
      </c>
      <c r="AF110" s="115">
        <f>AF109*LCR计算参数!$C$52</f>
        <v>0</v>
      </c>
      <c r="AG110" s="115">
        <f>AG109*LCR计算参数!$C$52</f>
        <v>0</v>
      </c>
      <c r="AH110" s="115">
        <f>AH109*LCR计算参数!$C$52</f>
        <v>0</v>
      </c>
      <c r="AI110" s="115">
        <f>AI109*LCR计算参数!$C$52</f>
        <v>0</v>
      </c>
      <c r="AJ110" s="115">
        <f>AJ109*LCR计算参数!$C$52</f>
        <v>0</v>
      </c>
      <c r="AK110" s="115">
        <f>AK109*LCR计算参数!$C$52</f>
        <v>0</v>
      </c>
      <c r="AL110" s="115">
        <f>AL109*LCR计算参数!$C$52</f>
        <v>0</v>
      </c>
      <c r="AM110" s="115">
        <f>AM109*LCR计算参数!$C$52</f>
        <v>0</v>
      </c>
      <c r="AN110" s="115">
        <f>AN109*LCR计算参数!$C$52</f>
        <v>0</v>
      </c>
      <c r="AO110" s="115">
        <f>AO109*LCR计算参数!$C$52</f>
        <v>0</v>
      </c>
      <c r="AP110" s="115">
        <f>AP109*LCR计算参数!$C$52</f>
        <v>0</v>
      </c>
    </row>
    <row r="111" spans="2:42" ht="16.5">
      <c r="B111" s="109" t="s">
        <v>250</v>
      </c>
      <c r="C111" s="115">
        <f>C47*LCR计算参数!$F27</f>
        <v>9.1793202556285074</v>
      </c>
      <c r="D111" s="115">
        <f>D47*LCR计算参数!$F27</f>
        <v>16.895654376994841</v>
      </c>
      <c r="E111" s="115">
        <f>E47*LCR计算参数!$F27</f>
        <v>16.895654376994841</v>
      </c>
      <c r="F111" s="115">
        <f>F47*LCR计算参数!$F27</f>
        <v>16.895654376994841</v>
      </c>
      <c r="G111" s="115">
        <f>G47*LCR计算参数!$F27</f>
        <v>16.895654376994841</v>
      </c>
      <c r="H111" s="115">
        <f>H47*LCR计算参数!$F27</f>
        <v>16.895654376994841</v>
      </c>
      <c r="I111" s="115">
        <f>I47*LCR计算参数!$F27</f>
        <v>16.895654376994841</v>
      </c>
      <c r="J111" s="115">
        <f>J47*LCR计算参数!$F27</f>
        <v>16.895654376994841</v>
      </c>
      <c r="K111" s="115">
        <f>K47*LCR计算参数!$F27</f>
        <v>16.895654376994841</v>
      </c>
      <c r="L111" s="115">
        <f>L47*LCR计算参数!$F27</f>
        <v>16.895654376994841</v>
      </c>
      <c r="M111" s="115">
        <f>M47*LCR计算参数!$F27</f>
        <v>16.895654376994841</v>
      </c>
      <c r="N111" s="115">
        <f>N47*LCR计算参数!$F27</f>
        <v>16.895654376994841</v>
      </c>
      <c r="O111" s="115">
        <f>O47*LCR计算参数!$F27</f>
        <v>16.895654376994841</v>
      </c>
      <c r="P111" s="115">
        <f>P47*LCR计算参数!$F27</f>
        <v>0</v>
      </c>
      <c r="Q111" s="115">
        <f>Q47*LCR计算参数!$F27</f>
        <v>0</v>
      </c>
      <c r="R111" s="115">
        <f>R47*LCR计算参数!$F27</f>
        <v>0</v>
      </c>
      <c r="S111" s="115">
        <f>S47*LCR计算参数!$F27</f>
        <v>0</v>
      </c>
      <c r="T111" s="115">
        <f>T47*LCR计算参数!$F27</f>
        <v>0</v>
      </c>
      <c r="U111" s="115">
        <f>U47*LCR计算参数!$F27</f>
        <v>0</v>
      </c>
      <c r="V111" s="115">
        <f>V47*LCR计算参数!$F27</f>
        <v>0</v>
      </c>
      <c r="W111" s="115">
        <f>W47*LCR计算参数!$F27</f>
        <v>0</v>
      </c>
      <c r="X111" s="115">
        <f>X47*LCR计算参数!$F27</f>
        <v>0</v>
      </c>
      <c r="Y111" s="115">
        <f>Y47*LCR计算参数!$F27</f>
        <v>0</v>
      </c>
      <c r="Z111" s="115">
        <f>Z47*LCR计算参数!$F27</f>
        <v>0</v>
      </c>
      <c r="AA111" s="115">
        <f>AA47*LCR计算参数!$F27</f>
        <v>0</v>
      </c>
      <c r="AB111" s="115">
        <f>AB47*LCR计算参数!$F27</f>
        <v>0</v>
      </c>
      <c r="AC111" s="115">
        <f>AC47*LCR计算参数!$F27</f>
        <v>0</v>
      </c>
      <c r="AD111" s="115">
        <f>AD47*LCR计算参数!$F27</f>
        <v>0</v>
      </c>
      <c r="AE111" s="115">
        <f>AE47*LCR计算参数!$F27</f>
        <v>0</v>
      </c>
      <c r="AF111" s="115">
        <f>AF47*LCR计算参数!$F27</f>
        <v>0</v>
      </c>
      <c r="AG111" s="115">
        <f>AG47*LCR计算参数!$F27</f>
        <v>0</v>
      </c>
      <c r="AH111" s="115">
        <f>AH47*LCR计算参数!$F27</f>
        <v>0</v>
      </c>
      <c r="AI111" s="115">
        <f>AI47*LCR计算参数!$F27</f>
        <v>0</v>
      </c>
      <c r="AJ111" s="115">
        <f>AJ47*LCR计算参数!$F27</f>
        <v>0</v>
      </c>
      <c r="AK111" s="115">
        <f>AK47*LCR计算参数!$F27</f>
        <v>0</v>
      </c>
      <c r="AL111" s="115">
        <f>AL47*LCR计算参数!$F27</f>
        <v>0</v>
      </c>
      <c r="AM111" s="115">
        <f>AM47*LCR计算参数!$F27</f>
        <v>0</v>
      </c>
      <c r="AN111" s="115">
        <f>AN47*LCR计算参数!$F27</f>
        <v>0</v>
      </c>
      <c r="AO111" s="115">
        <f>AO47*LCR计算参数!$F27</f>
        <v>0</v>
      </c>
      <c r="AP111" s="115">
        <f>AP47*LCR计算参数!$F27</f>
        <v>0</v>
      </c>
    </row>
    <row r="112" spans="2:42" ht="16.5">
      <c r="B112" s="109" t="s">
        <v>271</v>
      </c>
      <c r="C112" s="115">
        <f>C111*LCR计算参数!$C$54</f>
        <v>6.4031000805552116</v>
      </c>
      <c r="D112" s="115">
        <f>D111*LCR计算参数!$C$54</f>
        <v>11.785683785902652</v>
      </c>
      <c r="E112" s="115">
        <f>E111*LCR计算参数!$C$54</f>
        <v>11.785683785902652</v>
      </c>
      <c r="F112" s="115">
        <f>F111*LCR计算参数!$C$54</f>
        <v>11.785683785902652</v>
      </c>
      <c r="G112" s="115">
        <f>G111*LCR计算参数!$C$54</f>
        <v>11.785683785902652</v>
      </c>
      <c r="H112" s="115">
        <f>H111*LCR计算参数!$C$54</f>
        <v>11.785683785902652</v>
      </c>
      <c r="I112" s="115">
        <f>I111*LCR计算参数!$C$54</f>
        <v>11.785683785902652</v>
      </c>
      <c r="J112" s="115">
        <f>J111*LCR计算参数!$C$54</f>
        <v>11.785683785902652</v>
      </c>
      <c r="K112" s="115">
        <f>K111*LCR计算参数!$C$54</f>
        <v>11.785683785902652</v>
      </c>
      <c r="L112" s="115">
        <f>L111*LCR计算参数!$C$54</f>
        <v>11.785683785902652</v>
      </c>
      <c r="M112" s="115">
        <f>M111*LCR计算参数!$C$54</f>
        <v>11.785683785902652</v>
      </c>
      <c r="N112" s="115">
        <f>N111*LCR计算参数!$C$54</f>
        <v>11.785683785902652</v>
      </c>
      <c r="O112" s="115">
        <f>O111*LCR计算参数!$C$54</f>
        <v>11.785683785902652</v>
      </c>
      <c r="P112" s="115">
        <f>P111*LCR计算参数!$C$54</f>
        <v>0</v>
      </c>
      <c r="Q112" s="115">
        <f>Q111*LCR计算参数!$C$54</f>
        <v>0</v>
      </c>
      <c r="R112" s="115">
        <f>R111*LCR计算参数!$C$54</f>
        <v>0</v>
      </c>
      <c r="S112" s="115">
        <f>S111*LCR计算参数!$C$54</f>
        <v>0</v>
      </c>
      <c r="T112" s="115">
        <f>T111*LCR计算参数!$C$54</f>
        <v>0</v>
      </c>
      <c r="U112" s="115">
        <f>U111*LCR计算参数!$C$54</f>
        <v>0</v>
      </c>
      <c r="V112" s="115">
        <f>V111*LCR计算参数!$C$54</f>
        <v>0</v>
      </c>
      <c r="W112" s="115">
        <f>W111*LCR计算参数!$C$54</f>
        <v>0</v>
      </c>
      <c r="X112" s="115">
        <f>X111*LCR计算参数!$C$54</f>
        <v>0</v>
      </c>
      <c r="Y112" s="115">
        <f>Y111*LCR计算参数!$C$54</f>
        <v>0</v>
      </c>
      <c r="Z112" s="115">
        <f>Z111*LCR计算参数!$C$54</f>
        <v>0</v>
      </c>
      <c r="AA112" s="115">
        <f>AA111*LCR计算参数!$C$54</f>
        <v>0</v>
      </c>
      <c r="AB112" s="115">
        <f>AB111*LCR计算参数!$C$54</f>
        <v>0</v>
      </c>
      <c r="AC112" s="115">
        <f>AC111*LCR计算参数!$C$54</f>
        <v>0</v>
      </c>
      <c r="AD112" s="115">
        <f>AD111*LCR计算参数!$C$54</f>
        <v>0</v>
      </c>
      <c r="AE112" s="115">
        <f>AE111*LCR计算参数!$C$54</f>
        <v>0</v>
      </c>
      <c r="AF112" s="115">
        <f>AF111*LCR计算参数!$C$54</f>
        <v>0</v>
      </c>
      <c r="AG112" s="115">
        <f>AG111*LCR计算参数!$C$54</f>
        <v>0</v>
      </c>
      <c r="AH112" s="115">
        <f>AH111*LCR计算参数!$C$54</f>
        <v>0</v>
      </c>
      <c r="AI112" s="115">
        <f>AI111*LCR计算参数!$C$54</f>
        <v>0</v>
      </c>
      <c r="AJ112" s="115">
        <f>AJ111*LCR计算参数!$C$54</f>
        <v>0</v>
      </c>
      <c r="AK112" s="115">
        <f>AK111*LCR计算参数!$C$54</f>
        <v>0</v>
      </c>
      <c r="AL112" s="115">
        <f>AL111*LCR计算参数!$C$54</f>
        <v>0</v>
      </c>
      <c r="AM112" s="115">
        <f>AM111*LCR计算参数!$C$54</f>
        <v>0</v>
      </c>
      <c r="AN112" s="115">
        <f>AN111*LCR计算参数!$C$54</f>
        <v>0</v>
      </c>
      <c r="AO112" s="115">
        <f>AO111*LCR计算参数!$C$54</f>
        <v>0</v>
      </c>
      <c r="AP112" s="115">
        <f>AP111*LCR计算参数!$C$54</f>
        <v>0</v>
      </c>
    </row>
    <row r="113" spans="2:42" ht="16.5">
      <c r="B113" s="109" t="s">
        <v>251</v>
      </c>
      <c r="C113" s="115">
        <f>C48*LCR计算参数!$F28</f>
        <v>0</v>
      </c>
      <c r="D113" s="115">
        <f>D48*LCR计算参数!$F28</f>
        <v>0</v>
      </c>
      <c r="E113" s="115">
        <f>E48*LCR计算参数!$F28</f>
        <v>0</v>
      </c>
      <c r="F113" s="115">
        <f>F48*LCR计算参数!$F28</f>
        <v>0</v>
      </c>
      <c r="G113" s="115">
        <f>G48*LCR计算参数!$F28</f>
        <v>0</v>
      </c>
      <c r="H113" s="115">
        <f>H48*LCR计算参数!$F28</f>
        <v>0</v>
      </c>
      <c r="I113" s="115">
        <f>I48*LCR计算参数!$F28</f>
        <v>0</v>
      </c>
      <c r="J113" s="115">
        <f>J48*LCR计算参数!$F28</f>
        <v>0</v>
      </c>
      <c r="K113" s="115">
        <f>K48*LCR计算参数!$F28</f>
        <v>0</v>
      </c>
      <c r="L113" s="115">
        <f>L48*LCR计算参数!$F28</f>
        <v>0</v>
      </c>
      <c r="M113" s="115">
        <f>M48*LCR计算参数!$F28</f>
        <v>0</v>
      </c>
      <c r="N113" s="115">
        <f>N48*LCR计算参数!$F28</f>
        <v>0</v>
      </c>
      <c r="O113" s="115">
        <f>O48*LCR计算参数!$F28</f>
        <v>0</v>
      </c>
      <c r="P113" s="115">
        <f>P48*LCR计算参数!$F28</f>
        <v>0</v>
      </c>
      <c r="Q113" s="115">
        <f>Q48*LCR计算参数!$F28</f>
        <v>0</v>
      </c>
      <c r="R113" s="115">
        <f>R48*LCR计算参数!$F28</f>
        <v>0</v>
      </c>
      <c r="S113" s="115">
        <f>S48*LCR计算参数!$F28</f>
        <v>0</v>
      </c>
      <c r="T113" s="115">
        <f>T48*LCR计算参数!$F28</f>
        <v>0</v>
      </c>
      <c r="U113" s="115">
        <f>U48*LCR计算参数!$F28</f>
        <v>0</v>
      </c>
      <c r="V113" s="115">
        <f>V48*LCR计算参数!$F28</f>
        <v>0</v>
      </c>
      <c r="W113" s="115">
        <f>W48*LCR计算参数!$F28</f>
        <v>0</v>
      </c>
      <c r="X113" s="115">
        <f>X48*LCR计算参数!$F28</f>
        <v>0</v>
      </c>
      <c r="Y113" s="115">
        <f>Y48*LCR计算参数!$F28</f>
        <v>0</v>
      </c>
      <c r="Z113" s="115">
        <f>Z48*LCR计算参数!$F28</f>
        <v>0</v>
      </c>
      <c r="AA113" s="115">
        <f>AA48*LCR计算参数!$F28</f>
        <v>0</v>
      </c>
      <c r="AB113" s="115">
        <f>AB48*LCR计算参数!$F28</f>
        <v>0</v>
      </c>
      <c r="AC113" s="115">
        <f>AC48*LCR计算参数!$F28</f>
        <v>0</v>
      </c>
      <c r="AD113" s="115">
        <f>AD48*LCR计算参数!$F28</f>
        <v>0</v>
      </c>
      <c r="AE113" s="115">
        <f>AE48*LCR计算参数!$F28</f>
        <v>0</v>
      </c>
      <c r="AF113" s="115">
        <f>AF48*LCR计算参数!$F28</f>
        <v>0</v>
      </c>
      <c r="AG113" s="115">
        <f>AG48*LCR计算参数!$F28</f>
        <v>0</v>
      </c>
      <c r="AH113" s="115">
        <f>AH48*LCR计算参数!$F28</f>
        <v>0</v>
      </c>
      <c r="AI113" s="115">
        <f>AI48*LCR计算参数!$F28</f>
        <v>0</v>
      </c>
      <c r="AJ113" s="115">
        <f>AJ48*LCR计算参数!$F28</f>
        <v>0</v>
      </c>
      <c r="AK113" s="115">
        <f>AK48*LCR计算参数!$F28</f>
        <v>0</v>
      </c>
      <c r="AL113" s="115">
        <f>AL48*LCR计算参数!$F28</f>
        <v>0</v>
      </c>
      <c r="AM113" s="115">
        <f>AM48*LCR计算参数!$F28</f>
        <v>0</v>
      </c>
      <c r="AN113" s="115">
        <f>AN48*LCR计算参数!$F28</f>
        <v>0</v>
      </c>
      <c r="AO113" s="115">
        <f>AO48*LCR计算参数!$F28</f>
        <v>0</v>
      </c>
      <c r="AP113" s="115">
        <f>AP48*LCR计算参数!$F28</f>
        <v>0</v>
      </c>
    </row>
    <row r="114" spans="2:42" ht="16.5">
      <c r="B114" s="109" t="s">
        <v>271</v>
      </c>
      <c r="C114" s="115">
        <f>C113*LCR计算参数!$C$56</f>
        <v>0</v>
      </c>
      <c r="D114" s="115">
        <f>D113*LCR计算参数!$C$56</f>
        <v>0</v>
      </c>
      <c r="E114" s="115">
        <f>E113*LCR计算参数!$C$56</f>
        <v>0</v>
      </c>
      <c r="F114" s="115">
        <f>F113*LCR计算参数!$C$56</f>
        <v>0</v>
      </c>
      <c r="G114" s="115">
        <f>G113*LCR计算参数!$C$56</f>
        <v>0</v>
      </c>
      <c r="H114" s="115">
        <f>H113*LCR计算参数!$C$56</f>
        <v>0</v>
      </c>
      <c r="I114" s="115">
        <f>I113*LCR计算参数!$C$56</f>
        <v>0</v>
      </c>
      <c r="J114" s="115">
        <f>J113*LCR计算参数!$C$56</f>
        <v>0</v>
      </c>
      <c r="K114" s="115">
        <f>K113*LCR计算参数!$C$56</f>
        <v>0</v>
      </c>
      <c r="L114" s="115">
        <f>L113*LCR计算参数!$C$56</f>
        <v>0</v>
      </c>
      <c r="M114" s="115">
        <f>M113*LCR计算参数!$C$56</f>
        <v>0</v>
      </c>
      <c r="N114" s="115">
        <f>N113*LCR计算参数!$C$56</f>
        <v>0</v>
      </c>
      <c r="O114" s="115">
        <f>O113*LCR计算参数!$C$56</f>
        <v>0</v>
      </c>
      <c r="P114" s="115">
        <f>P113*LCR计算参数!$C$56</f>
        <v>0</v>
      </c>
      <c r="Q114" s="115">
        <f>Q113*LCR计算参数!$C$56</f>
        <v>0</v>
      </c>
      <c r="R114" s="115">
        <f>R113*LCR计算参数!$C$56</f>
        <v>0</v>
      </c>
      <c r="S114" s="115">
        <f>S113*LCR计算参数!$C$56</f>
        <v>0</v>
      </c>
      <c r="T114" s="115">
        <f>T113*LCR计算参数!$C$56</f>
        <v>0</v>
      </c>
      <c r="U114" s="115">
        <f>U113*LCR计算参数!$C$56</f>
        <v>0</v>
      </c>
      <c r="V114" s="115">
        <f>V113*LCR计算参数!$C$56</f>
        <v>0</v>
      </c>
      <c r="W114" s="115">
        <f>W113*LCR计算参数!$C$56</f>
        <v>0</v>
      </c>
      <c r="X114" s="115">
        <f>X113*LCR计算参数!$C$56</f>
        <v>0</v>
      </c>
      <c r="Y114" s="115">
        <f>Y113*LCR计算参数!$C$56</f>
        <v>0</v>
      </c>
      <c r="Z114" s="115">
        <f>Z113*LCR计算参数!$C$56</f>
        <v>0</v>
      </c>
      <c r="AA114" s="115">
        <f>AA113*LCR计算参数!$C$56</f>
        <v>0</v>
      </c>
      <c r="AB114" s="115">
        <f>AB113*LCR计算参数!$C$56</f>
        <v>0</v>
      </c>
      <c r="AC114" s="115">
        <f>AC113*LCR计算参数!$C$56</f>
        <v>0</v>
      </c>
      <c r="AD114" s="115">
        <f>AD113*LCR计算参数!$C$56</f>
        <v>0</v>
      </c>
      <c r="AE114" s="115">
        <f>AE113*LCR计算参数!$C$56</f>
        <v>0</v>
      </c>
      <c r="AF114" s="115">
        <f>AF113*LCR计算参数!$C$56</f>
        <v>0</v>
      </c>
      <c r="AG114" s="115">
        <f>AG113*LCR计算参数!$C$56</f>
        <v>0</v>
      </c>
      <c r="AH114" s="115">
        <f>AH113*LCR计算参数!$C$56</f>
        <v>0</v>
      </c>
      <c r="AI114" s="115">
        <f>AI113*LCR计算参数!$C$56</f>
        <v>0</v>
      </c>
      <c r="AJ114" s="115">
        <f>AJ113*LCR计算参数!$C$56</f>
        <v>0</v>
      </c>
      <c r="AK114" s="115">
        <f>AK113*LCR计算参数!$C$56</f>
        <v>0</v>
      </c>
      <c r="AL114" s="115">
        <f>AL113*LCR计算参数!$C$56</f>
        <v>0</v>
      </c>
      <c r="AM114" s="115">
        <f>AM113*LCR计算参数!$C$56</f>
        <v>0</v>
      </c>
      <c r="AN114" s="115">
        <f>AN113*LCR计算参数!$C$56</f>
        <v>0</v>
      </c>
      <c r="AO114" s="115">
        <f>AO113*LCR计算参数!$C$56</f>
        <v>0</v>
      </c>
      <c r="AP114" s="115">
        <f>AP113*LCR计算参数!$C$56</f>
        <v>0</v>
      </c>
    </row>
    <row r="115" spans="2:42" ht="16.5">
      <c r="B115" s="109" t="s">
        <v>252</v>
      </c>
      <c r="C115" s="115">
        <f>C49*LCR计算参数!$F29</f>
        <v>2.341427803584347</v>
      </c>
      <c r="D115" s="115">
        <f>D49*LCR计算参数!$F29</f>
        <v>4.3096823965576538</v>
      </c>
      <c r="E115" s="115">
        <f>E49*LCR计算参数!$F29</f>
        <v>4.3096823965576538</v>
      </c>
      <c r="F115" s="115">
        <f>F49*LCR计算参数!$F29</f>
        <v>4.3096823965576538</v>
      </c>
      <c r="G115" s="115">
        <f>G49*LCR计算参数!$F29</f>
        <v>4.3096823965576538</v>
      </c>
      <c r="H115" s="115">
        <f>H49*LCR计算参数!$F29</f>
        <v>4.3096823965576538</v>
      </c>
      <c r="I115" s="115">
        <f>I49*LCR计算参数!$F29</f>
        <v>4.3096823965576538</v>
      </c>
      <c r="J115" s="115">
        <f>J49*LCR计算参数!$F29</f>
        <v>4.3096823965576538</v>
      </c>
      <c r="K115" s="115">
        <f>K49*LCR计算参数!$F29</f>
        <v>4.3096823965576538</v>
      </c>
      <c r="L115" s="115">
        <f>L49*LCR计算参数!$F29</f>
        <v>4.3096823965576538</v>
      </c>
      <c r="M115" s="115">
        <f>M49*LCR计算参数!$F29</f>
        <v>4.3096823965576538</v>
      </c>
      <c r="N115" s="115">
        <f>N49*LCR计算参数!$F29</f>
        <v>4.3096823965576538</v>
      </c>
      <c r="O115" s="115">
        <f>O49*LCR计算参数!$F29</f>
        <v>4.3096823965576538</v>
      </c>
      <c r="P115" s="115">
        <f>P49*LCR计算参数!$F29</f>
        <v>0</v>
      </c>
      <c r="Q115" s="115">
        <f>Q49*LCR计算参数!$F29</f>
        <v>0</v>
      </c>
      <c r="R115" s="115">
        <f>R49*LCR计算参数!$F29</f>
        <v>0</v>
      </c>
      <c r="S115" s="115">
        <f>S49*LCR计算参数!$F29</f>
        <v>0</v>
      </c>
      <c r="T115" s="115">
        <f>T49*LCR计算参数!$F29</f>
        <v>0</v>
      </c>
      <c r="U115" s="115">
        <f>U49*LCR计算参数!$F29</f>
        <v>0</v>
      </c>
      <c r="V115" s="115">
        <f>V49*LCR计算参数!$F29</f>
        <v>0</v>
      </c>
      <c r="W115" s="115">
        <f>W49*LCR计算参数!$F29</f>
        <v>0</v>
      </c>
      <c r="X115" s="115">
        <f>X49*LCR计算参数!$F29</f>
        <v>0</v>
      </c>
      <c r="Y115" s="115">
        <f>Y49*LCR计算参数!$F29</f>
        <v>0</v>
      </c>
      <c r="Z115" s="115">
        <f>Z49*LCR计算参数!$F29</f>
        <v>0</v>
      </c>
      <c r="AA115" s="115">
        <f>AA49*LCR计算参数!$F29</f>
        <v>0</v>
      </c>
      <c r="AB115" s="115">
        <f>AB49*LCR计算参数!$F29</f>
        <v>0</v>
      </c>
      <c r="AC115" s="115">
        <f>AC49*LCR计算参数!$F29</f>
        <v>0</v>
      </c>
      <c r="AD115" s="115">
        <f>AD49*LCR计算参数!$F29</f>
        <v>0</v>
      </c>
      <c r="AE115" s="115">
        <f>AE49*LCR计算参数!$F29</f>
        <v>0</v>
      </c>
      <c r="AF115" s="115">
        <f>AF49*LCR计算参数!$F29</f>
        <v>0</v>
      </c>
      <c r="AG115" s="115">
        <f>AG49*LCR计算参数!$F29</f>
        <v>0</v>
      </c>
      <c r="AH115" s="115">
        <f>AH49*LCR计算参数!$F29</f>
        <v>0</v>
      </c>
      <c r="AI115" s="115">
        <f>AI49*LCR计算参数!$F29</f>
        <v>0</v>
      </c>
      <c r="AJ115" s="115">
        <f>AJ49*LCR计算参数!$F29</f>
        <v>0</v>
      </c>
      <c r="AK115" s="115">
        <f>AK49*LCR计算参数!$F29</f>
        <v>0</v>
      </c>
      <c r="AL115" s="115">
        <f>AL49*LCR计算参数!$F29</f>
        <v>0</v>
      </c>
      <c r="AM115" s="115">
        <f>AM49*LCR计算参数!$F29</f>
        <v>0</v>
      </c>
      <c r="AN115" s="115">
        <f>AN49*LCR计算参数!$F29</f>
        <v>0</v>
      </c>
      <c r="AO115" s="115">
        <f>AO49*LCR计算参数!$F29</f>
        <v>0</v>
      </c>
      <c r="AP115" s="115">
        <f>AP49*LCR计算参数!$F29</f>
        <v>0</v>
      </c>
    </row>
    <row r="116" spans="2:42" ht="16.5">
      <c r="B116" s="109" t="s">
        <v>271</v>
      </c>
      <c r="C116" s="115">
        <f>C115*LCR计算参数!$C$58</f>
        <v>1.7324518694634023</v>
      </c>
      <c r="D116" s="115">
        <f>D115*LCR计算参数!$C$58</f>
        <v>3.1887881886770546</v>
      </c>
      <c r="E116" s="115">
        <f>E115*LCR计算参数!$C$58</f>
        <v>3.1887881886770546</v>
      </c>
      <c r="F116" s="115">
        <f>F115*LCR计算参数!$C$58</f>
        <v>3.1887881886770546</v>
      </c>
      <c r="G116" s="115">
        <f>G115*LCR计算参数!$C$58</f>
        <v>3.1887881886770546</v>
      </c>
      <c r="H116" s="115">
        <f>H115*LCR计算参数!$C$58</f>
        <v>3.1887881886770546</v>
      </c>
      <c r="I116" s="115">
        <f>I115*LCR计算参数!$C$58</f>
        <v>3.1887881886770546</v>
      </c>
      <c r="J116" s="115">
        <f>J115*LCR计算参数!$C$58</f>
        <v>3.1887881886770546</v>
      </c>
      <c r="K116" s="115">
        <f>K115*LCR计算参数!$C$58</f>
        <v>3.1887881886770546</v>
      </c>
      <c r="L116" s="115">
        <f>L115*LCR计算参数!$C$58</f>
        <v>3.1887881886770546</v>
      </c>
      <c r="M116" s="115">
        <f>M115*LCR计算参数!$C$58</f>
        <v>3.1887881886770546</v>
      </c>
      <c r="N116" s="115">
        <f>N115*LCR计算参数!$C$58</f>
        <v>3.1887881886770546</v>
      </c>
      <c r="O116" s="115">
        <f>O115*LCR计算参数!$C$58</f>
        <v>3.1887881886770546</v>
      </c>
      <c r="P116" s="115">
        <f>P115*LCR计算参数!$C$58</f>
        <v>0</v>
      </c>
      <c r="Q116" s="115">
        <f>Q115*LCR计算参数!$C$58</f>
        <v>0</v>
      </c>
      <c r="R116" s="115">
        <f>R115*LCR计算参数!$C$58</f>
        <v>0</v>
      </c>
      <c r="S116" s="115">
        <f>S115*LCR计算参数!$C$58</f>
        <v>0</v>
      </c>
      <c r="T116" s="115">
        <f>T115*LCR计算参数!$C$58</f>
        <v>0</v>
      </c>
      <c r="U116" s="115">
        <f>U115*LCR计算参数!$C$58</f>
        <v>0</v>
      </c>
      <c r="V116" s="115">
        <f>V115*LCR计算参数!$C$58</f>
        <v>0</v>
      </c>
      <c r="W116" s="115">
        <f>W115*LCR计算参数!$C$58</f>
        <v>0</v>
      </c>
      <c r="X116" s="115">
        <f>X115*LCR计算参数!$C$58</f>
        <v>0</v>
      </c>
      <c r="Y116" s="115">
        <f>Y115*LCR计算参数!$C$58</f>
        <v>0</v>
      </c>
      <c r="Z116" s="115">
        <f>Z115*LCR计算参数!$C$58</f>
        <v>0</v>
      </c>
      <c r="AA116" s="115">
        <f>AA115*LCR计算参数!$C$58</f>
        <v>0</v>
      </c>
      <c r="AB116" s="115">
        <f>AB115*LCR计算参数!$C$58</f>
        <v>0</v>
      </c>
      <c r="AC116" s="115">
        <f>AC115*LCR计算参数!$C$58</f>
        <v>0</v>
      </c>
      <c r="AD116" s="115">
        <f>AD115*LCR计算参数!$C$58</f>
        <v>0</v>
      </c>
      <c r="AE116" s="115">
        <f>AE115*LCR计算参数!$C$58</f>
        <v>0</v>
      </c>
      <c r="AF116" s="115">
        <f>AF115*LCR计算参数!$C$58</f>
        <v>0</v>
      </c>
      <c r="AG116" s="115">
        <f>AG115*LCR计算参数!$C$58</f>
        <v>0</v>
      </c>
      <c r="AH116" s="115">
        <f>AH115*LCR计算参数!$C$58</f>
        <v>0</v>
      </c>
      <c r="AI116" s="115">
        <f>AI115*LCR计算参数!$C$58</f>
        <v>0</v>
      </c>
      <c r="AJ116" s="115">
        <f>AJ115*LCR计算参数!$C$58</f>
        <v>0</v>
      </c>
      <c r="AK116" s="115">
        <f>AK115*LCR计算参数!$C$58</f>
        <v>0</v>
      </c>
      <c r="AL116" s="115">
        <f>AL115*LCR计算参数!$C$58</f>
        <v>0</v>
      </c>
      <c r="AM116" s="115">
        <f>AM115*LCR计算参数!$C$58</f>
        <v>0</v>
      </c>
      <c r="AN116" s="115">
        <f>AN115*LCR计算参数!$C$58</f>
        <v>0</v>
      </c>
      <c r="AO116" s="115">
        <f>AO115*LCR计算参数!$C$58</f>
        <v>0</v>
      </c>
      <c r="AP116" s="115">
        <f>AP115*LCR计算参数!$C$58</f>
        <v>0</v>
      </c>
    </row>
    <row r="117" spans="2:42" ht="16.5">
      <c r="B117" s="109" t="s">
        <v>255</v>
      </c>
      <c r="C117" s="115">
        <f>C52*LCR计算参数!$F32</f>
        <v>0</v>
      </c>
      <c r="D117" s="115">
        <f>D52*LCR计算参数!$F32</f>
        <v>0</v>
      </c>
      <c r="E117" s="115">
        <f>E52*LCR计算参数!$F32</f>
        <v>0</v>
      </c>
      <c r="F117" s="115">
        <f>F52*LCR计算参数!$F32</f>
        <v>0</v>
      </c>
      <c r="G117" s="115">
        <f>G52*LCR计算参数!$F32</f>
        <v>0</v>
      </c>
      <c r="H117" s="115">
        <f>H52*LCR计算参数!$F32</f>
        <v>0</v>
      </c>
      <c r="I117" s="115">
        <f>I52*LCR计算参数!$F32</f>
        <v>0</v>
      </c>
      <c r="J117" s="115">
        <f>J52*LCR计算参数!$F32</f>
        <v>0</v>
      </c>
      <c r="K117" s="115">
        <f>K52*LCR计算参数!$F32</f>
        <v>0</v>
      </c>
      <c r="L117" s="115">
        <f>L52*LCR计算参数!$F32</f>
        <v>0</v>
      </c>
      <c r="M117" s="115">
        <f>M52*LCR计算参数!$F32</f>
        <v>0</v>
      </c>
      <c r="N117" s="115">
        <f>N52*LCR计算参数!$F32</f>
        <v>0</v>
      </c>
      <c r="O117" s="115">
        <f>O52*LCR计算参数!$F32</f>
        <v>0</v>
      </c>
      <c r="P117" s="115">
        <f>P52*LCR计算参数!$F32</f>
        <v>0</v>
      </c>
      <c r="Q117" s="115">
        <f>Q52*LCR计算参数!$F32</f>
        <v>0</v>
      </c>
      <c r="R117" s="115">
        <f>R52*LCR计算参数!$F32</f>
        <v>0</v>
      </c>
      <c r="S117" s="115">
        <f>S52*LCR计算参数!$F32</f>
        <v>0</v>
      </c>
      <c r="T117" s="115">
        <f>T52*LCR计算参数!$F32</f>
        <v>0</v>
      </c>
      <c r="U117" s="115">
        <f>U52*LCR计算参数!$F32</f>
        <v>0</v>
      </c>
      <c r="V117" s="115">
        <f>V52*LCR计算参数!$F32</f>
        <v>0</v>
      </c>
      <c r="W117" s="115">
        <f>W52*LCR计算参数!$F32</f>
        <v>0</v>
      </c>
      <c r="X117" s="115">
        <f>X52*LCR计算参数!$F32</f>
        <v>0</v>
      </c>
      <c r="Y117" s="115">
        <f>Y52*LCR计算参数!$F32</f>
        <v>0</v>
      </c>
      <c r="Z117" s="115">
        <f>Z52*LCR计算参数!$F32</f>
        <v>0</v>
      </c>
      <c r="AA117" s="115">
        <f>AA52*LCR计算参数!$F32</f>
        <v>0</v>
      </c>
      <c r="AB117" s="115">
        <f>AB52*LCR计算参数!$F32</f>
        <v>0</v>
      </c>
      <c r="AC117" s="115">
        <f>AC52*LCR计算参数!$F32</f>
        <v>0</v>
      </c>
      <c r="AD117" s="115">
        <f>AD52*LCR计算参数!$F32</f>
        <v>0</v>
      </c>
      <c r="AE117" s="115">
        <f>AE52*LCR计算参数!$F32</f>
        <v>0</v>
      </c>
      <c r="AF117" s="115">
        <f>AF52*LCR计算参数!$F32</f>
        <v>0</v>
      </c>
      <c r="AG117" s="115">
        <f>AG52*LCR计算参数!$F32</f>
        <v>0</v>
      </c>
      <c r="AH117" s="115">
        <f>AH52*LCR计算参数!$F32</f>
        <v>0</v>
      </c>
      <c r="AI117" s="115">
        <f>AI52*LCR计算参数!$F32</f>
        <v>0</v>
      </c>
      <c r="AJ117" s="115">
        <f>AJ52*LCR计算参数!$F32</f>
        <v>0</v>
      </c>
      <c r="AK117" s="115">
        <f>AK52*LCR计算参数!$F32</f>
        <v>0</v>
      </c>
      <c r="AL117" s="115">
        <f>AL52*LCR计算参数!$F32</f>
        <v>0</v>
      </c>
      <c r="AM117" s="115">
        <f>AM52*LCR计算参数!$F32</f>
        <v>0</v>
      </c>
      <c r="AN117" s="115">
        <f>AN52*LCR计算参数!$F32</f>
        <v>0</v>
      </c>
      <c r="AO117" s="115">
        <f>AO52*LCR计算参数!$F32</f>
        <v>0</v>
      </c>
      <c r="AP117" s="115">
        <f>AP52*LCR计算参数!$F32</f>
        <v>0</v>
      </c>
    </row>
    <row r="118" spans="2:42" ht="16.5">
      <c r="B118" s="109" t="s">
        <v>271</v>
      </c>
      <c r="C118" s="115">
        <f>C117*LCR计算参数!$C$60</f>
        <v>0</v>
      </c>
      <c r="D118" s="115">
        <f>D117*LCR计算参数!$C$60</f>
        <v>0</v>
      </c>
      <c r="E118" s="115">
        <f>E117*LCR计算参数!$C$60</f>
        <v>0</v>
      </c>
      <c r="F118" s="115">
        <f>F117*LCR计算参数!$C$60</f>
        <v>0</v>
      </c>
      <c r="G118" s="115">
        <f>G117*LCR计算参数!$C$60</f>
        <v>0</v>
      </c>
      <c r="H118" s="115">
        <f>H117*LCR计算参数!$C$60</f>
        <v>0</v>
      </c>
      <c r="I118" s="115">
        <f>I117*LCR计算参数!$C$60</f>
        <v>0</v>
      </c>
      <c r="J118" s="115">
        <f>J117*LCR计算参数!$C$60</f>
        <v>0</v>
      </c>
      <c r="K118" s="115">
        <f>K117*LCR计算参数!$C$60</f>
        <v>0</v>
      </c>
      <c r="L118" s="115">
        <f>L117*LCR计算参数!$C$60</f>
        <v>0</v>
      </c>
      <c r="M118" s="115">
        <f>M117*LCR计算参数!$C$60</f>
        <v>0</v>
      </c>
      <c r="N118" s="115">
        <f>N117*LCR计算参数!$C$60</f>
        <v>0</v>
      </c>
      <c r="O118" s="115">
        <f>O117*LCR计算参数!$C$60</f>
        <v>0</v>
      </c>
      <c r="P118" s="115">
        <f>P117*LCR计算参数!$C$60</f>
        <v>0</v>
      </c>
      <c r="Q118" s="115">
        <f>Q117*LCR计算参数!$C$60</f>
        <v>0</v>
      </c>
      <c r="R118" s="115">
        <f>R117*LCR计算参数!$C$60</f>
        <v>0</v>
      </c>
      <c r="S118" s="115">
        <f>S117*LCR计算参数!$C$60</f>
        <v>0</v>
      </c>
      <c r="T118" s="115">
        <f>T117*LCR计算参数!$C$60</f>
        <v>0</v>
      </c>
      <c r="U118" s="115">
        <f>U117*LCR计算参数!$C$60</f>
        <v>0</v>
      </c>
      <c r="V118" s="115">
        <f>V117*LCR计算参数!$C$60</f>
        <v>0</v>
      </c>
      <c r="W118" s="115">
        <f>W117*LCR计算参数!$C$60</f>
        <v>0</v>
      </c>
      <c r="X118" s="115">
        <f>X117*LCR计算参数!$C$60</f>
        <v>0</v>
      </c>
      <c r="Y118" s="115">
        <f>Y117*LCR计算参数!$C$60</f>
        <v>0</v>
      </c>
      <c r="Z118" s="115">
        <f>Z117*LCR计算参数!$C$60</f>
        <v>0</v>
      </c>
      <c r="AA118" s="115">
        <f>AA117*LCR计算参数!$C$60</f>
        <v>0</v>
      </c>
      <c r="AB118" s="115">
        <f>AB117*LCR计算参数!$C$60</f>
        <v>0</v>
      </c>
      <c r="AC118" s="115">
        <f>AC117*LCR计算参数!$C$60</f>
        <v>0</v>
      </c>
      <c r="AD118" s="115">
        <f>AD117*LCR计算参数!$C$60</f>
        <v>0</v>
      </c>
      <c r="AE118" s="115">
        <f>AE117*LCR计算参数!$C$60</f>
        <v>0</v>
      </c>
      <c r="AF118" s="115">
        <f>AF117*LCR计算参数!$C$60</f>
        <v>0</v>
      </c>
      <c r="AG118" s="115">
        <f>AG117*LCR计算参数!$C$60</f>
        <v>0</v>
      </c>
      <c r="AH118" s="115">
        <f>AH117*LCR计算参数!$C$60</f>
        <v>0</v>
      </c>
      <c r="AI118" s="115">
        <f>AI117*LCR计算参数!$C$60</f>
        <v>0</v>
      </c>
      <c r="AJ118" s="115">
        <f>AJ117*LCR计算参数!$C$60</f>
        <v>0</v>
      </c>
      <c r="AK118" s="115">
        <f>AK117*LCR计算参数!$C$60</f>
        <v>0</v>
      </c>
      <c r="AL118" s="115">
        <f>AL117*LCR计算参数!$C$60</f>
        <v>0</v>
      </c>
      <c r="AM118" s="115">
        <f>AM117*LCR计算参数!$C$60</f>
        <v>0</v>
      </c>
      <c r="AN118" s="115">
        <f>AN117*LCR计算参数!$C$60</f>
        <v>0</v>
      </c>
      <c r="AO118" s="115">
        <f>AO117*LCR计算参数!$C$60</f>
        <v>0</v>
      </c>
      <c r="AP118" s="115">
        <f>AP117*LCR计算参数!$C$60</f>
        <v>0</v>
      </c>
    </row>
    <row r="119" spans="2:42" ht="16.5">
      <c r="B119" s="109" t="s">
        <v>256</v>
      </c>
      <c r="C119" s="115">
        <f>C53*LCR计算参数!$F33</f>
        <v>0</v>
      </c>
      <c r="D119" s="115">
        <f>D53*LCR计算参数!$F33</f>
        <v>0</v>
      </c>
      <c r="E119" s="115">
        <f>E53*LCR计算参数!$F33</f>
        <v>0</v>
      </c>
      <c r="F119" s="115">
        <f>F53*LCR计算参数!$F33</f>
        <v>0</v>
      </c>
      <c r="G119" s="115">
        <f>G53*LCR计算参数!$F33</f>
        <v>0</v>
      </c>
      <c r="H119" s="115">
        <f>H53*LCR计算参数!$F33</f>
        <v>0</v>
      </c>
      <c r="I119" s="115">
        <f>I53*LCR计算参数!$F33</f>
        <v>0</v>
      </c>
      <c r="J119" s="115">
        <f>J53*LCR计算参数!$F33</f>
        <v>0</v>
      </c>
      <c r="K119" s="115">
        <f>K53*LCR计算参数!$F33</f>
        <v>0</v>
      </c>
      <c r="L119" s="115">
        <f>L53*LCR计算参数!$F33</f>
        <v>0</v>
      </c>
      <c r="M119" s="115">
        <f>M53*LCR计算参数!$F33</f>
        <v>0</v>
      </c>
      <c r="N119" s="115">
        <f>N53*LCR计算参数!$F33</f>
        <v>0</v>
      </c>
      <c r="O119" s="115">
        <f>O53*LCR计算参数!$F33</f>
        <v>0</v>
      </c>
      <c r="P119" s="115">
        <f>P53*LCR计算参数!$F33</f>
        <v>0</v>
      </c>
      <c r="Q119" s="115">
        <f>Q53*LCR计算参数!$F33</f>
        <v>0</v>
      </c>
      <c r="R119" s="115">
        <f>R53*LCR计算参数!$F33</f>
        <v>0</v>
      </c>
      <c r="S119" s="115">
        <f>S53*LCR计算参数!$F33</f>
        <v>0</v>
      </c>
      <c r="T119" s="115">
        <f>T53*LCR计算参数!$F33</f>
        <v>0</v>
      </c>
      <c r="U119" s="115">
        <f>U53*LCR计算参数!$F33</f>
        <v>0</v>
      </c>
      <c r="V119" s="115">
        <f>V53*LCR计算参数!$F33</f>
        <v>0</v>
      </c>
      <c r="W119" s="115">
        <f>W53*LCR计算参数!$F33</f>
        <v>0</v>
      </c>
      <c r="X119" s="115">
        <f>X53*LCR计算参数!$F33</f>
        <v>0</v>
      </c>
      <c r="Y119" s="115">
        <f>Y53*LCR计算参数!$F33</f>
        <v>0</v>
      </c>
      <c r="Z119" s="115">
        <f>Z53*LCR计算参数!$F33</f>
        <v>0</v>
      </c>
      <c r="AA119" s="115">
        <f>AA53*LCR计算参数!$F33</f>
        <v>0</v>
      </c>
      <c r="AB119" s="115">
        <f>AB53*LCR计算参数!$F33</f>
        <v>0</v>
      </c>
      <c r="AC119" s="115">
        <f>AC53*LCR计算参数!$F33</f>
        <v>0</v>
      </c>
      <c r="AD119" s="115">
        <f>AD53*LCR计算参数!$F33</f>
        <v>0</v>
      </c>
      <c r="AE119" s="115">
        <f>AE53*LCR计算参数!$F33</f>
        <v>0</v>
      </c>
      <c r="AF119" s="115">
        <f>AF53*LCR计算参数!$F33</f>
        <v>0</v>
      </c>
      <c r="AG119" s="115">
        <f>AG53*LCR计算参数!$F33</f>
        <v>0</v>
      </c>
      <c r="AH119" s="115">
        <f>AH53*LCR计算参数!$F33</f>
        <v>0</v>
      </c>
      <c r="AI119" s="115">
        <f>AI53*LCR计算参数!$F33</f>
        <v>0</v>
      </c>
      <c r="AJ119" s="115">
        <f>AJ53*LCR计算参数!$F33</f>
        <v>0</v>
      </c>
      <c r="AK119" s="115">
        <f>AK53*LCR计算参数!$F33</f>
        <v>0</v>
      </c>
      <c r="AL119" s="115">
        <f>AL53*LCR计算参数!$F33</f>
        <v>0</v>
      </c>
      <c r="AM119" s="115">
        <f>AM53*LCR计算参数!$F33</f>
        <v>0</v>
      </c>
      <c r="AN119" s="115">
        <f>AN53*LCR计算参数!$F33</f>
        <v>0</v>
      </c>
      <c r="AO119" s="115">
        <f>AO53*LCR计算参数!$F33</f>
        <v>0</v>
      </c>
      <c r="AP119" s="115">
        <f>AP53*LCR计算参数!$F33</f>
        <v>0</v>
      </c>
    </row>
    <row r="120" spans="2:42" ht="16.5">
      <c r="B120" s="109" t="s">
        <v>271</v>
      </c>
      <c r="C120" s="115">
        <f>C119*LCR计算参数!$C$62</f>
        <v>0</v>
      </c>
      <c r="D120" s="115">
        <f>D119*LCR计算参数!$C$62</f>
        <v>0</v>
      </c>
      <c r="E120" s="115">
        <f>E119*LCR计算参数!$C$62</f>
        <v>0</v>
      </c>
      <c r="F120" s="115">
        <f>F119*LCR计算参数!$C$62</f>
        <v>0</v>
      </c>
      <c r="G120" s="115">
        <f>G119*LCR计算参数!$C$62</f>
        <v>0</v>
      </c>
      <c r="H120" s="115">
        <f>H119*LCR计算参数!$C$62</f>
        <v>0</v>
      </c>
      <c r="I120" s="115">
        <f>I119*LCR计算参数!$C$62</f>
        <v>0</v>
      </c>
      <c r="J120" s="115">
        <f>J119*LCR计算参数!$C$62</f>
        <v>0</v>
      </c>
      <c r="K120" s="115">
        <f>K119*LCR计算参数!$C$62</f>
        <v>0</v>
      </c>
      <c r="L120" s="115">
        <f>L119*LCR计算参数!$C$62</f>
        <v>0</v>
      </c>
      <c r="M120" s="115">
        <f>M119*LCR计算参数!$C$62</f>
        <v>0</v>
      </c>
      <c r="N120" s="115">
        <f>N119*LCR计算参数!$C$62</f>
        <v>0</v>
      </c>
      <c r="O120" s="115">
        <f>O119*LCR计算参数!$C$62</f>
        <v>0</v>
      </c>
      <c r="P120" s="115">
        <f>P119*LCR计算参数!$C$62</f>
        <v>0</v>
      </c>
      <c r="Q120" s="115">
        <f>Q119*LCR计算参数!$C$62</f>
        <v>0</v>
      </c>
      <c r="R120" s="115">
        <f>R119*LCR计算参数!$C$62</f>
        <v>0</v>
      </c>
      <c r="S120" s="115">
        <f>S119*LCR计算参数!$C$62</f>
        <v>0</v>
      </c>
      <c r="T120" s="115">
        <f>T119*LCR计算参数!$C$62</f>
        <v>0</v>
      </c>
      <c r="U120" s="115">
        <f>U119*LCR计算参数!$C$62</f>
        <v>0</v>
      </c>
      <c r="V120" s="115">
        <f>V119*LCR计算参数!$C$62</f>
        <v>0</v>
      </c>
      <c r="W120" s="115">
        <f>W119*LCR计算参数!$C$62</f>
        <v>0</v>
      </c>
      <c r="X120" s="115">
        <f>X119*LCR计算参数!$C$62</f>
        <v>0</v>
      </c>
      <c r="Y120" s="115">
        <f>Y119*LCR计算参数!$C$62</f>
        <v>0</v>
      </c>
      <c r="Z120" s="115">
        <f>Z119*LCR计算参数!$C$62</f>
        <v>0</v>
      </c>
      <c r="AA120" s="115">
        <f>AA119*LCR计算参数!$C$62</f>
        <v>0</v>
      </c>
      <c r="AB120" s="115">
        <f>AB119*LCR计算参数!$C$62</f>
        <v>0</v>
      </c>
      <c r="AC120" s="115">
        <f>AC119*LCR计算参数!$C$62</f>
        <v>0</v>
      </c>
      <c r="AD120" s="115">
        <f>AD119*LCR计算参数!$C$62</f>
        <v>0</v>
      </c>
      <c r="AE120" s="115">
        <f>AE119*LCR计算参数!$C$62</f>
        <v>0</v>
      </c>
      <c r="AF120" s="115">
        <f>AF119*LCR计算参数!$C$62</f>
        <v>0</v>
      </c>
      <c r="AG120" s="115">
        <f>AG119*LCR计算参数!$C$62</f>
        <v>0</v>
      </c>
      <c r="AH120" s="115">
        <f>AH119*LCR计算参数!$C$62</f>
        <v>0</v>
      </c>
      <c r="AI120" s="115">
        <f>AI119*LCR计算参数!$C$62</f>
        <v>0</v>
      </c>
      <c r="AJ120" s="115">
        <f>AJ119*LCR计算参数!$C$62</f>
        <v>0</v>
      </c>
      <c r="AK120" s="115">
        <f>AK119*LCR计算参数!$C$62</f>
        <v>0</v>
      </c>
      <c r="AL120" s="115">
        <f>AL119*LCR计算参数!$C$62</f>
        <v>0</v>
      </c>
      <c r="AM120" s="115">
        <f>AM119*LCR计算参数!$C$62</f>
        <v>0</v>
      </c>
      <c r="AN120" s="115">
        <f>AN119*LCR计算参数!$C$62</f>
        <v>0</v>
      </c>
      <c r="AO120" s="115">
        <f>AO119*LCR计算参数!$C$62</f>
        <v>0</v>
      </c>
      <c r="AP120" s="115">
        <f>AP119*LCR计算参数!$C$62</f>
        <v>0</v>
      </c>
    </row>
    <row r="121" spans="2:42" ht="16.5">
      <c r="B121" s="109" t="s">
        <v>257</v>
      </c>
      <c r="C121" s="115">
        <f>C54*LCR计算参数!$F34</f>
        <v>0</v>
      </c>
      <c r="D121" s="115">
        <f>D54*LCR计算参数!$F34</f>
        <v>0</v>
      </c>
      <c r="E121" s="115">
        <f>E54*LCR计算参数!$F34</f>
        <v>0</v>
      </c>
      <c r="F121" s="115">
        <f>F54*LCR计算参数!$F34</f>
        <v>0</v>
      </c>
      <c r="G121" s="115">
        <f>G54*LCR计算参数!$F34</f>
        <v>0</v>
      </c>
      <c r="H121" s="115">
        <f>H54*LCR计算参数!$F34</f>
        <v>0</v>
      </c>
      <c r="I121" s="115">
        <f>I54*LCR计算参数!$F34</f>
        <v>0</v>
      </c>
      <c r="J121" s="115">
        <f>J54*LCR计算参数!$F34</f>
        <v>0</v>
      </c>
      <c r="K121" s="115">
        <f>K54*LCR计算参数!$F34</f>
        <v>0</v>
      </c>
      <c r="L121" s="115">
        <f>L54*LCR计算参数!$F34</f>
        <v>0</v>
      </c>
      <c r="M121" s="115">
        <f>M54*LCR计算参数!$F34</f>
        <v>0</v>
      </c>
      <c r="N121" s="115">
        <f>N54*LCR计算参数!$F34</f>
        <v>0</v>
      </c>
      <c r="O121" s="115">
        <f>O54*LCR计算参数!$F34</f>
        <v>0</v>
      </c>
      <c r="P121" s="115">
        <f>P54*LCR计算参数!$F34</f>
        <v>0</v>
      </c>
      <c r="Q121" s="115">
        <f>Q54*LCR计算参数!$F34</f>
        <v>0</v>
      </c>
      <c r="R121" s="115">
        <f>R54*LCR计算参数!$F34</f>
        <v>0</v>
      </c>
      <c r="S121" s="115">
        <f>S54*LCR计算参数!$F34</f>
        <v>0</v>
      </c>
      <c r="T121" s="115">
        <f>T54*LCR计算参数!$F34</f>
        <v>0</v>
      </c>
      <c r="U121" s="115">
        <f>U54*LCR计算参数!$F34</f>
        <v>0</v>
      </c>
      <c r="V121" s="115">
        <f>V54*LCR计算参数!$F34</f>
        <v>0</v>
      </c>
      <c r="W121" s="115">
        <f>W54*LCR计算参数!$F34</f>
        <v>0</v>
      </c>
      <c r="X121" s="115">
        <f>X54*LCR计算参数!$F34</f>
        <v>0</v>
      </c>
      <c r="Y121" s="115">
        <f>Y54*LCR计算参数!$F34</f>
        <v>0</v>
      </c>
      <c r="Z121" s="115">
        <f>Z54*LCR计算参数!$F34</f>
        <v>0</v>
      </c>
      <c r="AA121" s="115">
        <f>AA54*LCR计算参数!$F34</f>
        <v>0</v>
      </c>
      <c r="AB121" s="115">
        <f>AB54*LCR计算参数!$F34</f>
        <v>0</v>
      </c>
      <c r="AC121" s="115">
        <f>AC54*LCR计算参数!$F34</f>
        <v>0</v>
      </c>
      <c r="AD121" s="115">
        <f>AD54*LCR计算参数!$F34</f>
        <v>0</v>
      </c>
      <c r="AE121" s="115">
        <f>AE54*LCR计算参数!$F34</f>
        <v>0</v>
      </c>
      <c r="AF121" s="115">
        <f>AF54*LCR计算参数!$F34</f>
        <v>0</v>
      </c>
      <c r="AG121" s="115">
        <f>AG54*LCR计算参数!$F34</f>
        <v>0</v>
      </c>
      <c r="AH121" s="115">
        <f>AH54*LCR计算参数!$F34</f>
        <v>0</v>
      </c>
      <c r="AI121" s="115">
        <f>AI54*LCR计算参数!$F34</f>
        <v>0</v>
      </c>
      <c r="AJ121" s="115">
        <f>AJ54*LCR计算参数!$F34</f>
        <v>0</v>
      </c>
      <c r="AK121" s="115">
        <f>AK54*LCR计算参数!$F34</f>
        <v>0</v>
      </c>
      <c r="AL121" s="115">
        <f>AL54*LCR计算参数!$F34</f>
        <v>0</v>
      </c>
      <c r="AM121" s="115">
        <f>AM54*LCR计算参数!$F34</f>
        <v>0</v>
      </c>
      <c r="AN121" s="115">
        <f>AN54*LCR计算参数!$F34</f>
        <v>0</v>
      </c>
      <c r="AO121" s="115">
        <f>AO54*LCR计算参数!$F34</f>
        <v>0</v>
      </c>
      <c r="AP121" s="115">
        <f>AP54*LCR计算参数!$F34</f>
        <v>0</v>
      </c>
    </row>
    <row r="122" spans="2:42" ht="16.5">
      <c r="B122" s="109" t="s">
        <v>271</v>
      </c>
      <c r="C122" s="115">
        <f>C121*LCR计算参数!$C$64</f>
        <v>0</v>
      </c>
      <c r="D122" s="115">
        <f>D121*LCR计算参数!$C$64</f>
        <v>0</v>
      </c>
      <c r="E122" s="115">
        <f>E121*LCR计算参数!$C$64</f>
        <v>0</v>
      </c>
      <c r="F122" s="115">
        <f>F121*LCR计算参数!$C$64</f>
        <v>0</v>
      </c>
      <c r="G122" s="115">
        <f>G121*LCR计算参数!$C$64</f>
        <v>0</v>
      </c>
      <c r="H122" s="115">
        <f>H121*LCR计算参数!$C$64</f>
        <v>0</v>
      </c>
      <c r="I122" s="115">
        <f>I121*LCR计算参数!$C$64</f>
        <v>0</v>
      </c>
      <c r="J122" s="115">
        <f>J121*LCR计算参数!$C$64</f>
        <v>0</v>
      </c>
      <c r="K122" s="115">
        <f>K121*LCR计算参数!$C$64</f>
        <v>0</v>
      </c>
      <c r="L122" s="115">
        <f>L121*LCR计算参数!$C$64</f>
        <v>0</v>
      </c>
      <c r="M122" s="115">
        <f>M121*LCR计算参数!$C$64</f>
        <v>0</v>
      </c>
      <c r="N122" s="115">
        <f>N121*LCR计算参数!$C$64</f>
        <v>0</v>
      </c>
      <c r="O122" s="115">
        <f>O121*LCR计算参数!$C$64</f>
        <v>0</v>
      </c>
      <c r="P122" s="115">
        <f>P121*LCR计算参数!$C$64</f>
        <v>0</v>
      </c>
      <c r="Q122" s="115">
        <f>Q121*LCR计算参数!$C$64</f>
        <v>0</v>
      </c>
      <c r="R122" s="115">
        <f>R121*LCR计算参数!$C$64</f>
        <v>0</v>
      </c>
      <c r="S122" s="115">
        <f>S121*LCR计算参数!$C$64</f>
        <v>0</v>
      </c>
      <c r="T122" s="115">
        <f>T121*LCR计算参数!$C$64</f>
        <v>0</v>
      </c>
      <c r="U122" s="115">
        <f>U121*LCR计算参数!$C$64</f>
        <v>0</v>
      </c>
      <c r="V122" s="115">
        <f>V121*LCR计算参数!$C$64</f>
        <v>0</v>
      </c>
      <c r="W122" s="115">
        <f>W121*LCR计算参数!$C$64</f>
        <v>0</v>
      </c>
      <c r="X122" s="115">
        <f>X121*LCR计算参数!$C$64</f>
        <v>0</v>
      </c>
      <c r="Y122" s="115">
        <f>Y121*LCR计算参数!$C$64</f>
        <v>0</v>
      </c>
      <c r="Z122" s="115">
        <f>Z121*LCR计算参数!$C$64</f>
        <v>0</v>
      </c>
      <c r="AA122" s="115">
        <f>AA121*LCR计算参数!$C$64</f>
        <v>0</v>
      </c>
      <c r="AB122" s="115">
        <f>AB121*LCR计算参数!$C$64</f>
        <v>0</v>
      </c>
      <c r="AC122" s="115">
        <f>AC121*LCR计算参数!$C$64</f>
        <v>0</v>
      </c>
      <c r="AD122" s="115">
        <f>AD121*LCR计算参数!$C$64</f>
        <v>0</v>
      </c>
      <c r="AE122" s="115">
        <f>AE121*LCR计算参数!$C$64</f>
        <v>0</v>
      </c>
      <c r="AF122" s="115">
        <f>AF121*LCR计算参数!$C$64</f>
        <v>0</v>
      </c>
      <c r="AG122" s="115">
        <f>AG121*LCR计算参数!$C$64</f>
        <v>0</v>
      </c>
      <c r="AH122" s="115">
        <f>AH121*LCR计算参数!$C$64</f>
        <v>0</v>
      </c>
      <c r="AI122" s="115">
        <f>AI121*LCR计算参数!$C$64</f>
        <v>0</v>
      </c>
      <c r="AJ122" s="115">
        <f>AJ121*LCR计算参数!$C$64</f>
        <v>0</v>
      </c>
      <c r="AK122" s="115">
        <f>AK121*LCR计算参数!$C$64</f>
        <v>0</v>
      </c>
      <c r="AL122" s="115">
        <f>AL121*LCR计算参数!$C$64</f>
        <v>0</v>
      </c>
      <c r="AM122" s="115">
        <f>AM121*LCR计算参数!$C$64</f>
        <v>0</v>
      </c>
      <c r="AN122" s="115">
        <f>AN121*LCR计算参数!$C$64</f>
        <v>0</v>
      </c>
      <c r="AO122" s="115">
        <f>AO121*LCR计算参数!$C$64</f>
        <v>0</v>
      </c>
      <c r="AP122" s="115">
        <f>AP121*LCR计算参数!$C$64</f>
        <v>0</v>
      </c>
    </row>
    <row r="124" spans="2:42" ht="16.5">
      <c r="B124" s="26" t="s">
        <v>392</v>
      </c>
      <c r="C124" s="26">
        <v>1</v>
      </c>
      <c r="D124" s="26">
        <v>2</v>
      </c>
      <c r="E124" s="26">
        <v>3</v>
      </c>
      <c r="F124" s="26">
        <v>4</v>
      </c>
      <c r="G124" s="26">
        <v>5</v>
      </c>
      <c r="H124" s="26">
        <v>6</v>
      </c>
      <c r="I124" s="26">
        <v>7</v>
      </c>
      <c r="J124" s="26">
        <v>8</v>
      </c>
      <c r="K124" s="26">
        <v>9</v>
      </c>
      <c r="L124" s="26">
        <v>10</v>
      </c>
      <c r="M124" s="26">
        <v>11</v>
      </c>
      <c r="N124" s="26">
        <v>12</v>
      </c>
      <c r="O124" s="26">
        <v>13</v>
      </c>
      <c r="P124" s="26">
        <v>14</v>
      </c>
      <c r="Q124" s="26">
        <v>15</v>
      </c>
      <c r="R124" s="26">
        <v>16</v>
      </c>
      <c r="S124" s="26">
        <v>17</v>
      </c>
      <c r="T124" s="26">
        <v>18</v>
      </c>
      <c r="U124" s="26">
        <v>19</v>
      </c>
      <c r="V124" s="26">
        <v>20</v>
      </c>
      <c r="W124" s="26">
        <v>21</v>
      </c>
      <c r="X124" s="26">
        <v>22</v>
      </c>
      <c r="Y124" s="26">
        <v>23</v>
      </c>
      <c r="Z124" s="26">
        <v>24</v>
      </c>
      <c r="AA124" s="26">
        <v>25</v>
      </c>
      <c r="AB124" s="26">
        <v>26</v>
      </c>
      <c r="AC124" s="26">
        <v>27</v>
      </c>
      <c r="AD124" s="26">
        <v>28</v>
      </c>
      <c r="AE124" s="26">
        <v>29</v>
      </c>
      <c r="AF124" s="26">
        <v>30</v>
      </c>
      <c r="AG124" s="26">
        <v>31</v>
      </c>
      <c r="AH124" s="26">
        <v>32</v>
      </c>
      <c r="AI124" s="26">
        <v>33</v>
      </c>
      <c r="AJ124" s="26">
        <v>34</v>
      </c>
      <c r="AK124" s="26">
        <v>35</v>
      </c>
      <c r="AL124" s="26">
        <v>36</v>
      </c>
      <c r="AM124" s="26">
        <v>37</v>
      </c>
      <c r="AN124" s="26">
        <v>38</v>
      </c>
      <c r="AO124" s="26">
        <v>39</v>
      </c>
      <c r="AP124" s="26">
        <v>40</v>
      </c>
    </row>
    <row r="125" spans="2:42" ht="16.5">
      <c r="B125" s="109" t="s">
        <v>316</v>
      </c>
      <c r="C125" s="106">
        <f>C106+C110-C118+C117+C119+C121-C105-C109-C111-C113-C115</f>
        <v>-110.49084055054051</v>
      </c>
      <c r="D125" s="106">
        <f t="shared" ref="D125:AP125" si="37">D106+D110-D118+D117+D119+D121-D105-D109-D111-D113-D115</f>
        <v>-124.68790014897567</v>
      </c>
      <c r="E125" s="106">
        <f t="shared" si="37"/>
        <v>-124.68790014897567</v>
      </c>
      <c r="F125" s="106">
        <f t="shared" si="37"/>
        <v>-126.1935655420352</v>
      </c>
      <c r="G125" s="106">
        <f t="shared" si="37"/>
        <v>-118.66523857673653</v>
      </c>
      <c r="H125" s="106">
        <f t="shared" si="37"/>
        <v>-120.17090396979629</v>
      </c>
      <c r="I125" s="106">
        <f t="shared" si="37"/>
        <v>-120.17090396979629</v>
      </c>
      <c r="J125" s="106">
        <f t="shared" si="37"/>
        <v>-112.6425770044975</v>
      </c>
      <c r="K125" s="106">
        <f t="shared" si="37"/>
        <v>-114.14824239755737</v>
      </c>
      <c r="L125" s="106">
        <f t="shared" si="37"/>
        <v>-114.14824239755737</v>
      </c>
      <c r="M125" s="106">
        <f t="shared" si="37"/>
        <v>-114.14824239755737</v>
      </c>
      <c r="N125" s="106">
        <f t="shared" si="37"/>
        <v>-114.14824239755737</v>
      </c>
      <c r="O125" s="106">
        <f t="shared" si="37"/>
        <v>-114.14824239755737</v>
      </c>
      <c r="P125" s="106">
        <f t="shared" si="37"/>
        <v>0</v>
      </c>
      <c r="Q125" s="106">
        <f t="shared" si="37"/>
        <v>0</v>
      </c>
      <c r="R125" s="106">
        <f t="shared" si="37"/>
        <v>0</v>
      </c>
      <c r="S125" s="106">
        <f t="shared" si="37"/>
        <v>0</v>
      </c>
      <c r="T125" s="106">
        <f t="shared" si="37"/>
        <v>0</v>
      </c>
      <c r="U125" s="106">
        <f t="shared" si="37"/>
        <v>0</v>
      </c>
      <c r="V125" s="106">
        <f t="shared" si="37"/>
        <v>0</v>
      </c>
      <c r="W125" s="106">
        <f t="shared" si="37"/>
        <v>0</v>
      </c>
      <c r="X125" s="106">
        <f t="shared" si="37"/>
        <v>0</v>
      </c>
      <c r="Y125" s="106">
        <f t="shared" si="37"/>
        <v>0</v>
      </c>
      <c r="Z125" s="106">
        <f t="shared" si="37"/>
        <v>0</v>
      </c>
      <c r="AA125" s="106">
        <f t="shared" si="37"/>
        <v>0</v>
      </c>
      <c r="AB125" s="106">
        <f t="shared" si="37"/>
        <v>0</v>
      </c>
      <c r="AC125" s="106">
        <f t="shared" si="37"/>
        <v>0</v>
      </c>
      <c r="AD125" s="106">
        <f t="shared" si="37"/>
        <v>0</v>
      </c>
      <c r="AE125" s="106">
        <f t="shared" si="37"/>
        <v>0</v>
      </c>
      <c r="AF125" s="106">
        <f t="shared" si="37"/>
        <v>0</v>
      </c>
      <c r="AG125" s="106">
        <f t="shared" si="37"/>
        <v>0</v>
      </c>
      <c r="AH125" s="106">
        <f t="shared" si="37"/>
        <v>0</v>
      </c>
      <c r="AI125" s="106">
        <f t="shared" si="37"/>
        <v>0</v>
      </c>
      <c r="AJ125" s="106">
        <f t="shared" si="37"/>
        <v>0</v>
      </c>
      <c r="AK125" s="106">
        <f t="shared" si="37"/>
        <v>0</v>
      </c>
      <c r="AL125" s="106">
        <f t="shared" si="37"/>
        <v>0</v>
      </c>
      <c r="AM125" s="106">
        <f t="shared" si="37"/>
        <v>0</v>
      </c>
      <c r="AN125" s="106">
        <f t="shared" si="37"/>
        <v>0</v>
      </c>
      <c r="AO125" s="106">
        <f t="shared" si="37"/>
        <v>0</v>
      </c>
      <c r="AP125" s="106">
        <f t="shared" si="37"/>
        <v>0</v>
      </c>
    </row>
    <row r="126" spans="2:42" ht="16.5">
      <c r="B126" s="109" t="s">
        <v>317</v>
      </c>
      <c r="C126" s="106">
        <f>MAX(C138+C125,0)</f>
        <v>4614.2856841470757</v>
      </c>
      <c r="D126" s="106">
        <f t="shared" ref="D126:AP126" si="38">MAX(D138+D125,0)</f>
        <v>4602.2293150570422</v>
      </c>
      <c r="E126" s="106">
        <f t="shared" si="38"/>
        <v>4649.216456728409</v>
      </c>
      <c r="F126" s="106">
        <f t="shared" si="38"/>
        <v>4694.6979330067188</v>
      </c>
      <c r="G126" s="106">
        <f t="shared" si="38"/>
        <v>4649.8754698642852</v>
      </c>
      <c r="H126" s="106">
        <f t="shared" si="38"/>
        <v>4694.9708078807744</v>
      </c>
      <c r="I126" s="106">
        <f t="shared" si="38"/>
        <v>4741.5718112903223</v>
      </c>
      <c r="J126" s="106">
        <f t="shared" si="38"/>
        <v>4695.2047951006125</v>
      </c>
      <c r="K126" s="106">
        <f t="shared" si="38"/>
        <v>4739.913994855282</v>
      </c>
      <c r="L126" s="106">
        <f t="shared" si="38"/>
        <v>4786.1288600030102</v>
      </c>
      <c r="M126" s="106">
        <f t="shared" si="38"/>
        <v>4832.3437251507403</v>
      </c>
      <c r="N126" s="106">
        <f t="shared" si="38"/>
        <v>4878.5585902984694</v>
      </c>
      <c r="O126" s="106">
        <f t="shared" si="38"/>
        <v>4924.7734554461986</v>
      </c>
      <c r="P126" s="106">
        <f t="shared" si="38"/>
        <v>126.50690580096665</v>
      </c>
      <c r="Q126" s="106">
        <f t="shared" si="38"/>
        <v>126.50690580096665</v>
      </c>
      <c r="R126" s="106">
        <f t="shared" si="38"/>
        <v>126.50690580096665</v>
      </c>
      <c r="S126" s="106">
        <f t="shared" si="38"/>
        <v>126.50690580096665</v>
      </c>
      <c r="T126" s="106">
        <f t="shared" si="38"/>
        <v>126.50690580096665</v>
      </c>
      <c r="U126" s="106">
        <f t="shared" si="38"/>
        <v>126.50690580096665</v>
      </c>
      <c r="V126" s="106">
        <f t="shared" si="38"/>
        <v>126.50690580096665</v>
      </c>
      <c r="W126" s="106">
        <f t="shared" si="38"/>
        <v>126.50690580096665</v>
      </c>
      <c r="X126" s="106">
        <f t="shared" si="38"/>
        <v>126.50690580096665</v>
      </c>
      <c r="Y126" s="106">
        <f t="shared" si="38"/>
        <v>126.50690580096665</v>
      </c>
      <c r="Z126" s="106">
        <f t="shared" si="38"/>
        <v>126.50690580096665</v>
      </c>
      <c r="AA126" s="106">
        <f t="shared" si="38"/>
        <v>126.50690580096665</v>
      </c>
      <c r="AB126" s="106">
        <f t="shared" si="38"/>
        <v>126.50690580096665</v>
      </c>
      <c r="AC126" s="106">
        <f t="shared" si="38"/>
        <v>126.50690580096665</v>
      </c>
      <c r="AD126" s="106">
        <f t="shared" si="38"/>
        <v>126.50690580096665</v>
      </c>
      <c r="AE126" s="106">
        <f t="shared" si="38"/>
        <v>126.50690580096665</v>
      </c>
      <c r="AF126" s="106">
        <f t="shared" si="38"/>
        <v>126.50690580096665</v>
      </c>
      <c r="AG126" s="106">
        <f t="shared" si="38"/>
        <v>126.50690580096665</v>
      </c>
      <c r="AH126" s="106">
        <f t="shared" si="38"/>
        <v>126.50690580096665</v>
      </c>
      <c r="AI126" s="106">
        <f t="shared" si="38"/>
        <v>126.50690580096665</v>
      </c>
      <c r="AJ126" s="106">
        <f t="shared" si="38"/>
        <v>126.50690580096665</v>
      </c>
      <c r="AK126" s="106">
        <f t="shared" si="38"/>
        <v>126.50690580096665</v>
      </c>
      <c r="AL126" s="106">
        <f t="shared" si="38"/>
        <v>126.50690580096665</v>
      </c>
      <c r="AM126" s="106">
        <f t="shared" si="38"/>
        <v>126.50690580096665</v>
      </c>
      <c r="AN126" s="106">
        <f t="shared" si="38"/>
        <v>126.50690580096665</v>
      </c>
      <c r="AO126" s="106">
        <f t="shared" si="38"/>
        <v>126.50690580096665</v>
      </c>
      <c r="AP126" s="106">
        <f t="shared" si="38"/>
        <v>126.50690580096665</v>
      </c>
    </row>
    <row r="127" spans="2:42" ht="16.5">
      <c r="B127" s="109" t="s">
        <v>318</v>
      </c>
      <c r="C127" s="106">
        <f>C107+C112-C120</f>
        <v>165.0415196163234</v>
      </c>
      <c r="D127" s="106">
        <f t="shared" ref="D127:AP127" si="39">D107+D112-D120</f>
        <v>196.33080125471653</v>
      </c>
      <c r="E127" s="106">
        <f t="shared" si="39"/>
        <v>196.33080125471653</v>
      </c>
      <c r="F127" s="106">
        <f t="shared" si="39"/>
        <v>198.38688839225983</v>
      </c>
      <c r="G127" s="106">
        <f t="shared" si="39"/>
        <v>188.1064527045433</v>
      </c>
      <c r="H127" s="106">
        <f t="shared" si="39"/>
        <v>190.16253984208663</v>
      </c>
      <c r="I127" s="106">
        <f t="shared" si="39"/>
        <v>190.16253984208663</v>
      </c>
      <c r="J127" s="106">
        <f t="shared" si="39"/>
        <v>179.88210415437004</v>
      </c>
      <c r="K127" s="106">
        <f t="shared" si="39"/>
        <v>181.9381912919134</v>
      </c>
      <c r="L127" s="106">
        <f t="shared" si="39"/>
        <v>181.9381912919134</v>
      </c>
      <c r="M127" s="106">
        <f t="shared" si="39"/>
        <v>181.9381912919134</v>
      </c>
      <c r="N127" s="106">
        <f t="shared" si="39"/>
        <v>181.9381912919134</v>
      </c>
      <c r="O127" s="106">
        <f t="shared" si="39"/>
        <v>181.9381912919134</v>
      </c>
      <c r="P127" s="106">
        <f t="shared" si="39"/>
        <v>0</v>
      </c>
      <c r="Q127" s="106">
        <f t="shared" si="39"/>
        <v>0</v>
      </c>
      <c r="R127" s="106">
        <f t="shared" si="39"/>
        <v>0</v>
      </c>
      <c r="S127" s="106">
        <f t="shared" si="39"/>
        <v>0</v>
      </c>
      <c r="T127" s="106">
        <f t="shared" si="39"/>
        <v>0</v>
      </c>
      <c r="U127" s="106">
        <f t="shared" si="39"/>
        <v>0</v>
      </c>
      <c r="V127" s="106">
        <f t="shared" si="39"/>
        <v>0</v>
      </c>
      <c r="W127" s="106">
        <f t="shared" si="39"/>
        <v>0</v>
      </c>
      <c r="X127" s="106">
        <f t="shared" si="39"/>
        <v>0</v>
      </c>
      <c r="Y127" s="106">
        <f t="shared" si="39"/>
        <v>0</v>
      </c>
      <c r="Z127" s="106">
        <f t="shared" si="39"/>
        <v>0</v>
      </c>
      <c r="AA127" s="106">
        <f t="shared" si="39"/>
        <v>0</v>
      </c>
      <c r="AB127" s="106">
        <f t="shared" si="39"/>
        <v>0</v>
      </c>
      <c r="AC127" s="106">
        <f t="shared" si="39"/>
        <v>0</v>
      </c>
      <c r="AD127" s="106">
        <f t="shared" si="39"/>
        <v>0</v>
      </c>
      <c r="AE127" s="106">
        <f t="shared" si="39"/>
        <v>0</v>
      </c>
      <c r="AF127" s="106">
        <f t="shared" si="39"/>
        <v>0</v>
      </c>
      <c r="AG127" s="106">
        <f t="shared" si="39"/>
        <v>0</v>
      </c>
      <c r="AH127" s="106">
        <f t="shared" si="39"/>
        <v>0</v>
      </c>
      <c r="AI127" s="106">
        <f t="shared" si="39"/>
        <v>0</v>
      </c>
      <c r="AJ127" s="106">
        <f t="shared" si="39"/>
        <v>0</v>
      </c>
      <c r="AK127" s="106">
        <f t="shared" si="39"/>
        <v>0</v>
      </c>
      <c r="AL127" s="106">
        <f t="shared" si="39"/>
        <v>0</v>
      </c>
      <c r="AM127" s="106">
        <f t="shared" si="39"/>
        <v>0</v>
      </c>
      <c r="AN127" s="106">
        <f t="shared" si="39"/>
        <v>0</v>
      </c>
      <c r="AO127" s="106">
        <f t="shared" si="39"/>
        <v>0</v>
      </c>
      <c r="AP127" s="106">
        <f t="shared" si="39"/>
        <v>0</v>
      </c>
    </row>
    <row r="128" spans="2:42" ht="16.5">
      <c r="B128" s="109" t="s">
        <v>319</v>
      </c>
      <c r="C128" s="106">
        <f>C139+C127</f>
        <v>2037.5691089369593</v>
      </c>
      <c r="D128" s="106">
        <f t="shared" ref="D128:AP128" si="40">D139+D127</f>
        <v>2067.5396763706453</v>
      </c>
      <c r="E128" s="106">
        <f t="shared" si="40"/>
        <v>2090.6171749530231</v>
      </c>
      <c r="F128" s="106">
        <f t="shared" si="40"/>
        <v>2115.750760672945</v>
      </c>
      <c r="G128" s="106">
        <f t="shared" si="40"/>
        <v>2128.5478235676069</v>
      </c>
      <c r="H128" s="106">
        <f t="shared" si="40"/>
        <v>2153.6814092875284</v>
      </c>
      <c r="I128" s="106">
        <f t="shared" si="40"/>
        <v>2176.7589078699066</v>
      </c>
      <c r="J128" s="106">
        <f t="shared" si="40"/>
        <v>2189.555970764568</v>
      </c>
      <c r="K128" s="106">
        <f t="shared" si="40"/>
        <v>2214.6895564844899</v>
      </c>
      <c r="L128" s="106">
        <f t="shared" si="40"/>
        <v>2237.7670550668677</v>
      </c>
      <c r="M128" s="106">
        <f t="shared" si="40"/>
        <v>2260.8445536492463</v>
      </c>
      <c r="N128" s="106">
        <f t="shared" si="40"/>
        <v>2283.9220522316245</v>
      </c>
      <c r="O128" s="106">
        <f t="shared" si="40"/>
        <v>2306.9995508140028</v>
      </c>
      <c r="P128" s="106">
        <f t="shared" si="40"/>
        <v>0</v>
      </c>
      <c r="Q128" s="106">
        <f t="shared" si="40"/>
        <v>0</v>
      </c>
      <c r="R128" s="106">
        <f t="shared" si="40"/>
        <v>0</v>
      </c>
      <c r="S128" s="106">
        <f t="shared" si="40"/>
        <v>0</v>
      </c>
      <c r="T128" s="106">
        <f t="shared" si="40"/>
        <v>0</v>
      </c>
      <c r="U128" s="106">
        <f t="shared" si="40"/>
        <v>0</v>
      </c>
      <c r="V128" s="106">
        <f t="shared" si="40"/>
        <v>0</v>
      </c>
      <c r="W128" s="106">
        <f t="shared" si="40"/>
        <v>0</v>
      </c>
      <c r="X128" s="106">
        <f t="shared" si="40"/>
        <v>0</v>
      </c>
      <c r="Y128" s="106">
        <f t="shared" si="40"/>
        <v>0</v>
      </c>
      <c r="Z128" s="106">
        <f t="shared" si="40"/>
        <v>0</v>
      </c>
      <c r="AA128" s="106">
        <f t="shared" si="40"/>
        <v>0</v>
      </c>
      <c r="AB128" s="106">
        <f t="shared" si="40"/>
        <v>0</v>
      </c>
      <c r="AC128" s="106">
        <f t="shared" si="40"/>
        <v>0</v>
      </c>
      <c r="AD128" s="106">
        <f t="shared" si="40"/>
        <v>0</v>
      </c>
      <c r="AE128" s="106">
        <f t="shared" si="40"/>
        <v>0</v>
      </c>
      <c r="AF128" s="106">
        <f t="shared" si="40"/>
        <v>0</v>
      </c>
      <c r="AG128" s="106">
        <f t="shared" si="40"/>
        <v>0</v>
      </c>
      <c r="AH128" s="106">
        <f t="shared" si="40"/>
        <v>0</v>
      </c>
      <c r="AI128" s="106">
        <f t="shared" si="40"/>
        <v>0</v>
      </c>
      <c r="AJ128" s="106">
        <f t="shared" si="40"/>
        <v>0</v>
      </c>
      <c r="AK128" s="106">
        <f t="shared" si="40"/>
        <v>0</v>
      </c>
      <c r="AL128" s="106">
        <f t="shared" si="40"/>
        <v>0</v>
      </c>
      <c r="AM128" s="106">
        <f t="shared" si="40"/>
        <v>0</v>
      </c>
      <c r="AN128" s="106">
        <f t="shared" si="40"/>
        <v>0</v>
      </c>
      <c r="AO128" s="106">
        <f t="shared" si="40"/>
        <v>0</v>
      </c>
      <c r="AP128" s="106">
        <f t="shared" si="40"/>
        <v>0</v>
      </c>
    </row>
    <row r="129" spans="2:42" ht="16.5">
      <c r="B129" s="109" t="s">
        <v>320</v>
      </c>
      <c r="C129" s="106">
        <f>C108+C114+C116-C122</f>
        <v>1.7324518694634023</v>
      </c>
      <c r="D129" s="106">
        <f t="shared" ref="D129:AP129" si="41">D108+D114+D116-D122</f>
        <v>3.1887881886770546</v>
      </c>
      <c r="E129" s="106">
        <f t="shared" si="41"/>
        <v>3.1887881886770546</v>
      </c>
      <c r="F129" s="106">
        <f t="shared" si="41"/>
        <v>3.1887881886770546</v>
      </c>
      <c r="G129" s="106">
        <f t="shared" si="41"/>
        <v>3.1887881886770546</v>
      </c>
      <c r="H129" s="106">
        <f t="shared" si="41"/>
        <v>3.1887881886770546</v>
      </c>
      <c r="I129" s="106">
        <f t="shared" si="41"/>
        <v>3.1887881886770546</v>
      </c>
      <c r="J129" s="106">
        <f t="shared" si="41"/>
        <v>3.1887881886770546</v>
      </c>
      <c r="K129" s="106">
        <f t="shared" si="41"/>
        <v>3.1887881886770546</v>
      </c>
      <c r="L129" s="106">
        <f t="shared" si="41"/>
        <v>3.1887881886770546</v>
      </c>
      <c r="M129" s="106">
        <f t="shared" si="41"/>
        <v>3.1887881886770546</v>
      </c>
      <c r="N129" s="106">
        <f t="shared" si="41"/>
        <v>3.1887881886770546</v>
      </c>
      <c r="O129" s="106">
        <f t="shared" si="41"/>
        <v>3.1887881886770546</v>
      </c>
      <c r="P129" s="106">
        <f t="shared" si="41"/>
        <v>0</v>
      </c>
      <c r="Q129" s="106">
        <f t="shared" si="41"/>
        <v>0</v>
      </c>
      <c r="R129" s="106">
        <f t="shared" si="41"/>
        <v>0</v>
      </c>
      <c r="S129" s="106">
        <f t="shared" si="41"/>
        <v>0</v>
      </c>
      <c r="T129" s="106">
        <f t="shared" si="41"/>
        <v>0</v>
      </c>
      <c r="U129" s="106">
        <f t="shared" si="41"/>
        <v>0</v>
      </c>
      <c r="V129" s="106">
        <f t="shared" si="41"/>
        <v>0</v>
      </c>
      <c r="W129" s="106">
        <f t="shared" si="41"/>
        <v>0</v>
      </c>
      <c r="X129" s="106">
        <f t="shared" si="41"/>
        <v>0</v>
      </c>
      <c r="Y129" s="106">
        <f t="shared" si="41"/>
        <v>0</v>
      </c>
      <c r="Z129" s="106">
        <f t="shared" si="41"/>
        <v>0</v>
      </c>
      <c r="AA129" s="106">
        <f t="shared" si="41"/>
        <v>0</v>
      </c>
      <c r="AB129" s="106">
        <f t="shared" si="41"/>
        <v>0</v>
      </c>
      <c r="AC129" s="106">
        <f t="shared" si="41"/>
        <v>0</v>
      </c>
      <c r="AD129" s="106">
        <f t="shared" si="41"/>
        <v>0</v>
      </c>
      <c r="AE129" s="106">
        <f t="shared" si="41"/>
        <v>0</v>
      </c>
      <c r="AF129" s="106">
        <f t="shared" si="41"/>
        <v>0</v>
      </c>
      <c r="AG129" s="106">
        <f t="shared" si="41"/>
        <v>0</v>
      </c>
      <c r="AH129" s="106">
        <f t="shared" si="41"/>
        <v>0</v>
      </c>
      <c r="AI129" s="106">
        <f t="shared" si="41"/>
        <v>0</v>
      </c>
      <c r="AJ129" s="106">
        <f t="shared" si="41"/>
        <v>0</v>
      </c>
      <c r="AK129" s="106">
        <f t="shared" si="41"/>
        <v>0</v>
      </c>
      <c r="AL129" s="106">
        <f t="shared" si="41"/>
        <v>0</v>
      </c>
      <c r="AM129" s="106">
        <f t="shared" si="41"/>
        <v>0</v>
      </c>
      <c r="AN129" s="106">
        <f t="shared" si="41"/>
        <v>0</v>
      </c>
      <c r="AO129" s="106">
        <f t="shared" si="41"/>
        <v>0</v>
      </c>
      <c r="AP129" s="106">
        <f t="shared" si="41"/>
        <v>0</v>
      </c>
    </row>
    <row r="130" spans="2:42" ht="16.5">
      <c r="B130" s="109" t="s">
        <v>321</v>
      </c>
      <c r="C130" s="106">
        <f>C129+C140</f>
        <v>6.590228814228027</v>
      </c>
      <c r="D130" s="106">
        <f t="shared" ref="D130:AP130" si="42">D129+D140</f>
        <v>8.0431440786615536</v>
      </c>
      <c r="E130" s="106">
        <f t="shared" si="42"/>
        <v>8.1030125373137381</v>
      </c>
      <c r="F130" s="106">
        <f t="shared" si="42"/>
        <v>8.1628809959659225</v>
      </c>
      <c r="G130" s="106">
        <f t="shared" si="42"/>
        <v>8.2227494546181052</v>
      </c>
      <c r="H130" s="106">
        <f t="shared" si="42"/>
        <v>8.282617913270288</v>
      </c>
      <c r="I130" s="106">
        <f t="shared" si="42"/>
        <v>8.3424863719224707</v>
      </c>
      <c r="J130" s="106">
        <f t="shared" si="42"/>
        <v>8.4023548305746552</v>
      </c>
      <c r="K130" s="106">
        <f t="shared" si="42"/>
        <v>8.4622232892268396</v>
      </c>
      <c r="L130" s="106">
        <f t="shared" si="42"/>
        <v>8.5220917478790223</v>
      </c>
      <c r="M130" s="106">
        <f t="shared" si="42"/>
        <v>8.5819602065312051</v>
      </c>
      <c r="N130" s="106">
        <f t="shared" si="42"/>
        <v>8.6418286651833895</v>
      </c>
      <c r="O130" s="106">
        <f t="shared" si="42"/>
        <v>8.7016971238355723</v>
      </c>
      <c r="P130" s="106">
        <f t="shared" si="42"/>
        <v>0</v>
      </c>
      <c r="Q130" s="106">
        <f t="shared" si="42"/>
        <v>0</v>
      </c>
      <c r="R130" s="106">
        <f t="shared" si="42"/>
        <v>0</v>
      </c>
      <c r="S130" s="106">
        <f t="shared" si="42"/>
        <v>0</v>
      </c>
      <c r="T130" s="106">
        <f t="shared" si="42"/>
        <v>0</v>
      </c>
      <c r="U130" s="106">
        <f t="shared" si="42"/>
        <v>0</v>
      </c>
      <c r="V130" s="106">
        <f t="shared" si="42"/>
        <v>0</v>
      </c>
      <c r="W130" s="106">
        <f t="shared" si="42"/>
        <v>0</v>
      </c>
      <c r="X130" s="106">
        <f t="shared" si="42"/>
        <v>0</v>
      </c>
      <c r="Y130" s="106">
        <f t="shared" si="42"/>
        <v>0</v>
      </c>
      <c r="Z130" s="106">
        <f t="shared" si="42"/>
        <v>0</v>
      </c>
      <c r="AA130" s="106">
        <f t="shared" si="42"/>
        <v>0</v>
      </c>
      <c r="AB130" s="106">
        <f t="shared" si="42"/>
        <v>0</v>
      </c>
      <c r="AC130" s="106">
        <f t="shared" si="42"/>
        <v>0</v>
      </c>
      <c r="AD130" s="106">
        <f t="shared" si="42"/>
        <v>0</v>
      </c>
      <c r="AE130" s="106">
        <f t="shared" si="42"/>
        <v>0</v>
      </c>
      <c r="AF130" s="106">
        <f t="shared" si="42"/>
        <v>0</v>
      </c>
      <c r="AG130" s="106">
        <f t="shared" si="42"/>
        <v>0</v>
      </c>
      <c r="AH130" s="106">
        <f t="shared" si="42"/>
        <v>0</v>
      </c>
      <c r="AI130" s="106">
        <f t="shared" si="42"/>
        <v>0</v>
      </c>
      <c r="AJ130" s="106">
        <f t="shared" si="42"/>
        <v>0</v>
      </c>
      <c r="AK130" s="106">
        <f t="shared" si="42"/>
        <v>0</v>
      </c>
      <c r="AL130" s="106">
        <f t="shared" si="42"/>
        <v>0</v>
      </c>
      <c r="AM130" s="106">
        <f t="shared" si="42"/>
        <v>0</v>
      </c>
      <c r="AN130" s="106">
        <f t="shared" si="42"/>
        <v>0</v>
      </c>
      <c r="AO130" s="106">
        <f t="shared" si="42"/>
        <v>0</v>
      </c>
      <c r="AP130" s="106">
        <f t="shared" si="42"/>
        <v>0</v>
      </c>
    </row>
    <row r="131" spans="2:42" ht="16.5">
      <c r="B131" s="109" t="s">
        <v>322</v>
      </c>
      <c r="C131" s="107"/>
      <c r="D131" s="107"/>
      <c r="E131" s="107"/>
      <c r="F131" s="107"/>
      <c r="G131" s="107"/>
      <c r="H131" s="107"/>
      <c r="I131" s="107"/>
      <c r="J131" s="107"/>
      <c r="K131" s="107"/>
      <c r="L131" s="107"/>
      <c r="M131" s="107"/>
      <c r="N131" s="107"/>
      <c r="O131" s="107"/>
      <c r="P131" s="107"/>
      <c r="Q131" s="107"/>
      <c r="R131" s="107"/>
      <c r="S131" s="107"/>
      <c r="T131" s="107"/>
      <c r="U131" s="107"/>
      <c r="V131" s="107"/>
      <c r="W131" s="107"/>
      <c r="X131" s="107"/>
      <c r="Y131" s="107"/>
      <c r="Z131" s="107"/>
      <c r="AA131" s="107"/>
      <c r="AB131" s="107"/>
      <c r="AC131" s="107"/>
      <c r="AD131" s="107"/>
      <c r="AE131" s="107"/>
      <c r="AF131" s="107"/>
      <c r="AG131" s="107"/>
      <c r="AH131" s="107"/>
      <c r="AI131" s="107"/>
      <c r="AJ131" s="107"/>
      <c r="AK131" s="107"/>
      <c r="AL131" s="107"/>
      <c r="AM131" s="107"/>
      <c r="AN131" s="107"/>
      <c r="AO131" s="107"/>
      <c r="AP131" s="107"/>
    </row>
    <row r="132" spans="2:42" ht="16.5">
      <c r="B132" s="109" t="s">
        <v>323</v>
      </c>
      <c r="C132" s="106">
        <f>MAX(C130-15/85*(C126+C128),C130-15/60*C126,0)</f>
        <v>0</v>
      </c>
      <c r="D132" s="106">
        <f t="shared" ref="D132:AP132" si="43">MAX(D130-15/85*(D126+D128),D130-15/60*D126,0)</f>
        <v>0</v>
      </c>
      <c r="E132" s="106">
        <f t="shared" si="43"/>
        <v>0</v>
      </c>
      <c r="F132" s="106">
        <f t="shared" si="43"/>
        <v>0</v>
      </c>
      <c r="G132" s="106">
        <f t="shared" si="43"/>
        <v>0</v>
      </c>
      <c r="H132" s="106">
        <f t="shared" si="43"/>
        <v>0</v>
      </c>
      <c r="I132" s="106">
        <f t="shared" si="43"/>
        <v>0</v>
      </c>
      <c r="J132" s="106">
        <f t="shared" si="43"/>
        <v>0</v>
      </c>
      <c r="K132" s="106">
        <f t="shared" si="43"/>
        <v>0</v>
      </c>
      <c r="L132" s="106">
        <f t="shared" si="43"/>
        <v>0</v>
      </c>
      <c r="M132" s="106">
        <f t="shared" si="43"/>
        <v>0</v>
      </c>
      <c r="N132" s="106">
        <f t="shared" si="43"/>
        <v>0</v>
      </c>
      <c r="O132" s="106">
        <f t="shared" si="43"/>
        <v>0</v>
      </c>
      <c r="P132" s="106">
        <f t="shared" si="43"/>
        <v>0</v>
      </c>
      <c r="Q132" s="106">
        <f t="shared" si="43"/>
        <v>0</v>
      </c>
      <c r="R132" s="106">
        <f t="shared" si="43"/>
        <v>0</v>
      </c>
      <c r="S132" s="106">
        <f t="shared" si="43"/>
        <v>0</v>
      </c>
      <c r="T132" s="106">
        <f t="shared" si="43"/>
        <v>0</v>
      </c>
      <c r="U132" s="106">
        <f t="shared" si="43"/>
        <v>0</v>
      </c>
      <c r="V132" s="106">
        <f t="shared" si="43"/>
        <v>0</v>
      </c>
      <c r="W132" s="106">
        <f t="shared" si="43"/>
        <v>0</v>
      </c>
      <c r="X132" s="106">
        <f t="shared" si="43"/>
        <v>0</v>
      </c>
      <c r="Y132" s="106">
        <f t="shared" si="43"/>
        <v>0</v>
      </c>
      <c r="Z132" s="106">
        <f t="shared" si="43"/>
        <v>0</v>
      </c>
      <c r="AA132" s="106">
        <f t="shared" si="43"/>
        <v>0</v>
      </c>
      <c r="AB132" s="106">
        <f t="shared" si="43"/>
        <v>0</v>
      </c>
      <c r="AC132" s="106">
        <f t="shared" si="43"/>
        <v>0</v>
      </c>
      <c r="AD132" s="106">
        <f t="shared" si="43"/>
        <v>0</v>
      </c>
      <c r="AE132" s="106">
        <f t="shared" si="43"/>
        <v>0</v>
      </c>
      <c r="AF132" s="106">
        <f t="shared" si="43"/>
        <v>0</v>
      </c>
      <c r="AG132" s="106">
        <f t="shared" si="43"/>
        <v>0</v>
      </c>
      <c r="AH132" s="106">
        <f t="shared" si="43"/>
        <v>0</v>
      </c>
      <c r="AI132" s="106">
        <f t="shared" si="43"/>
        <v>0</v>
      </c>
      <c r="AJ132" s="106">
        <f t="shared" si="43"/>
        <v>0</v>
      </c>
      <c r="AK132" s="106">
        <f t="shared" si="43"/>
        <v>0</v>
      </c>
      <c r="AL132" s="106">
        <f t="shared" si="43"/>
        <v>0</v>
      </c>
      <c r="AM132" s="106">
        <f t="shared" si="43"/>
        <v>0</v>
      </c>
      <c r="AN132" s="106">
        <f t="shared" si="43"/>
        <v>0</v>
      </c>
      <c r="AO132" s="106">
        <f t="shared" si="43"/>
        <v>0</v>
      </c>
      <c r="AP132" s="106">
        <f t="shared" si="43"/>
        <v>0</v>
      </c>
    </row>
    <row r="133" spans="2:42" ht="16.5">
      <c r="B133" s="109" t="s">
        <v>324</v>
      </c>
      <c r="C133" s="106">
        <f>MAX(C128+C130-C132-2/3*C126,0)</f>
        <v>0</v>
      </c>
      <c r="D133" s="106">
        <f t="shared" ref="D133:AP133" si="44">MAX(D128+D130-D132-2/3*D126,0)</f>
        <v>0</v>
      </c>
      <c r="E133" s="106">
        <f t="shared" si="44"/>
        <v>0</v>
      </c>
      <c r="F133" s="106">
        <f t="shared" si="44"/>
        <v>0</v>
      </c>
      <c r="G133" s="106">
        <f t="shared" si="44"/>
        <v>0</v>
      </c>
      <c r="H133" s="106">
        <f t="shared" si="44"/>
        <v>0</v>
      </c>
      <c r="I133" s="106">
        <f t="shared" si="44"/>
        <v>0</v>
      </c>
      <c r="J133" s="106">
        <f t="shared" si="44"/>
        <v>0</v>
      </c>
      <c r="K133" s="106">
        <f t="shared" si="44"/>
        <v>0</v>
      </c>
      <c r="L133" s="106">
        <f t="shared" si="44"/>
        <v>0</v>
      </c>
      <c r="M133" s="106">
        <f t="shared" si="44"/>
        <v>0</v>
      </c>
      <c r="N133" s="106">
        <f t="shared" si="44"/>
        <v>0</v>
      </c>
      <c r="O133" s="106">
        <f t="shared" si="44"/>
        <v>0</v>
      </c>
      <c r="P133" s="106">
        <f t="shared" si="44"/>
        <v>0</v>
      </c>
      <c r="Q133" s="106">
        <f t="shared" si="44"/>
        <v>0</v>
      </c>
      <c r="R133" s="106">
        <f t="shared" si="44"/>
        <v>0</v>
      </c>
      <c r="S133" s="106">
        <f t="shared" si="44"/>
        <v>0</v>
      </c>
      <c r="T133" s="106">
        <f t="shared" si="44"/>
        <v>0</v>
      </c>
      <c r="U133" s="106">
        <f t="shared" si="44"/>
        <v>0</v>
      </c>
      <c r="V133" s="106">
        <f t="shared" si="44"/>
        <v>0</v>
      </c>
      <c r="W133" s="106">
        <f t="shared" si="44"/>
        <v>0</v>
      </c>
      <c r="X133" s="106">
        <f t="shared" si="44"/>
        <v>0</v>
      </c>
      <c r="Y133" s="106">
        <f t="shared" si="44"/>
        <v>0</v>
      </c>
      <c r="Z133" s="106">
        <f t="shared" si="44"/>
        <v>0</v>
      </c>
      <c r="AA133" s="106">
        <f t="shared" si="44"/>
        <v>0</v>
      </c>
      <c r="AB133" s="106">
        <f t="shared" si="44"/>
        <v>0</v>
      </c>
      <c r="AC133" s="106">
        <f t="shared" si="44"/>
        <v>0</v>
      </c>
      <c r="AD133" s="106">
        <f t="shared" si="44"/>
        <v>0</v>
      </c>
      <c r="AE133" s="106">
        <f t="shared" si="44"/>
        <v>0</v>
      </c>
      <c r="AF133" s="106">
        <f t="shared" si="44"/>
        <v>0</v>
      </c>
      <c r="AG133" s="106">
        <f t="shared" si="44"/>
        <v>0</v>
      </c>
      <c r="AH133" s="106">
        <f t="shared" si="44"/>
        <v>0</v>
      </c>
      <c r="AI133" s="106">
        <f t="shared" si="44"/>
        <v>0</v>
      </c>
      <c r="AJ133" s="106">
        <f t="shared" si="44"/>
        <v>0</v>
      </c>
      <c r="AK133" s="106">
        <f t="shared" si="44"/>
        <v>0</v>
      </c>
      <c r="AL133" s="106">
        <f t="shared" si="44"/>
        <v>0</v>
      </c>
      <c r="AM133" s="106">
        <f t="shared" si="44"/>
        <v>0</v>
      </c>
      <c r="AN133" s="106">
        <f t="shared" si="44"/>
        <v>0</v>
      </c>
      <c r="AO133" s="106">
        <f t="shared" si="44"/>
        <v>0</v>
      </c>
      <c r="AP133" s="106">
        <f t="shared" si="44"/>
        <v>0</v>
      </c>
    </row>
    <row r="136" spans="2:42" ht="16.5">
      <c r="B136" s="26" t="s">
        <v>393</v>
      </c>
      <c r="C136" s="26">
        <v>1</v>
      </c>
      <c r="D136" s="26">
        <v>2</v>
      </c>
      <c r="E136" s="26">
        <v>3</v>
      </c>
      <c r="F136" s="26">
        <v>4</v>
      </c>
      <c r="G136" s="26">
        <v>5</v>
      </c>
      <c r="H136" s="26">
        <v>6</v>
      </c>
      <c r="I136" s="26">
        <v>7</v>
      </c>
      <c r="J136" s="26">
        <v>8</v>
      </c>
      <c r="K136" s="26">
        <v>9</v>
      </c>
      <c r="L136" s="26">
        <v>10</v>
      </c>
      <c r="M136" s="26">
        <v>11</v>
      </c>
      <c r="N136" s="26">
        <v>12</v>
      </c>
      <c r="O136" s="26">
        <v>13</v>
      </c>
      <c r="P136" s="26">
        <v>14</v>
      </c>
      <c r="Q136" s="26">
        <v>15</v>
      </c>
      <c r="R136" s="26">
        <v>16</v>
      </c>
      <c r="S136" s="26">
        <v>17</v>
      </c>
      <c r="T136" s="26">
        <v>18</v>
      </c>
      <c r="U136" s="26">
        <v>19</v>
      </c>
      <c r="V136" s="26">
        <v>20</v>
      </c>
      <c r="W136" s="26">
        <v>21</v>
      </c>
      <c r="X136" s="26">
        <v>22</v>
      </c>
      <c r="Y136" s="26">
        <v>23</v>
      </c>
      <c r="Z136" s="26">
        <v>24</v>
      </c>
      <c r="AA136" s="26">
        <v>25</v>
      </c>
      <c r="AB136" s="26">
        <v>26</v>
      </c>
      <c r="AC136" s="26">
        <v>27</v>
      </c>
      <c r="AD136" s="26">
        <v>28</v>
      </c>
      <c r="AE136" s="26">
        <v>29</v>
      </c>
      <c r="AF136" s="26">
        <v>30</v>
      </c>
      <c r="AG136" s="26">
        <v>31</v>
      </c>
      <c r="AH136" s="26">
        <v>32</v>
      </c>
      <c r="AI136" s="26">
        <v>33</v>
      </c>
      <c r="AJ136" s="26">
        <v>34</v>
      </c>
      <c r="AK136" s="26">
        <v>35</v>
      </c>
      <c r="AL136" s="26">
        <v>36</v>
      </c>
      <c r="AM136" s="26">
        <v>37</v>
      </c>
      <c r="AN136" s="26">
        <v>38</v>
      </c>
      <c r="AO136" s="26">
        <v>39</v>
      </c>
      <c r="AP136" s="26">
        <v>40</v>
      </c>
    </row>
    <row r="137" spans="2:42" ht="16.5">
      <c r="B137" s="109" t="s">
        <v>326</v>
      </c>
      <c r="C137" s="106">
        <f>SUM(C138:C140)-C132-C133</f>
        <v>6602.161890963017</v>
      </c>
      <c r="D137" s="106">
        <f t="shared" ref="D137:AP137" si="45">SUM(D138:D140)-D132-D133</f>
        <v>6602.9804462119318</v>
      </c>
      <c r="E137" s="106">
        <f t="shared" si="45"/>
        <v>6673.104954924328</v>
      </c>
      <c r="F137" s="106">
        <f t="shared" si="45"/>
        <v>6743.2294636367278</v>
      </c>
      <c r="G137" s="106">
        <f t="shared" si="45"/>
        <v>6714.0160405700262</v>
      </c>
      <c r="H137" s="106">
        <f t="shared" si="45"/>
        <v>6783.7544110206054</v>
      </c>
      <c r="I137" s="106">
        <f t="shared" si="45"/>
        <v>6853.4927814711837</v>
      </c>
      <c r="J137" s="106">
        <f t="shared" si="45"/>
        <v>6822.734805357205</v>
      </c>
      <c r="K137" s="106">
        <f t="shared" si="45"/>
        <v>6892.0870375459663</v>
      </c>
      <c r="L137" s="106">
        <f t="shared" si="45"/>
        <v>6961.4392697347248</v>
      </c>
      <c r="M137" s="106">
        <f t="shared" si="45"/>
        <v>7030.7915019234852</v>
      </c>
      <c r="N137" s="106">
        <f t="shared" si="45"/>
        <v>7100.1437341122446</v>
      </c>
      <c r="O137" s="106">
        <f t="shared" si="45"/>
        <v>7169.495966301004</v>
      </c>
      <c r="P137" s="106">
        <f t="shared" si="45"/>
        <v>126.50690580096665</v>
      </c>
      <c r="Q137" s="106">
        <f t="shared" si="45"/>
        <v>126.50690580096665</v>
      </c>
      <c r="R137" s="106">
        <f t="shared" si="45"/>
        <v>126.50690580096665</v>
      </c>
      <c r="S137" s="106">
        <f t="shared" si="45"/>
        <v>126.50690580096665</v>
      </c>
      <c r="T137" s="106">
        <f t="shared" si="45"/>
        <v>126.50690580096665</v>
      </c>
      <c r="U137" s="106">
        <f t="shared" si="45"/>
        <v>126.50690580096665</v>
      </c>
      <c r="V137" s="106">
        <f t="shared" si="45"/>
        <v>126.50690580096665</v>
      </c>
      <c r="W137" s="106">
        <f t="shared" si="45"/>
        <v>126.50690580096665</v>
      </c>
      <c r="X137" s="106">
        <f t="shared" si="45"/>
        <v>126.50690580096665</v>
      </c>
      <c r="Y137" s="106">
        <f t="shared" si="45"/>
        <v>126.50690580096665</v>
      </c>
      <c r="Z137" s="106">
        <f t="shared" si="45"/>
        <v>126.50690580096665</v>
      </c>
      <c r="AA137" s="106">
        <f t="shared" si="45"/>
        <v>126.50690580096665</v>
      </c>
      <c r="AB137" s="106">
        <f t="shared" si="45"/>
        <v>126.50690580096665</v>
      </c>
      <c r="AC137" s="106">
        <f t="shared" si="45"/>
        <v>126.50690580096665</v>
      </c>
      <c r="AD137" s="106">
        <f t="shared" si="45"/>
        <v>126.50690580096665</v>
      </c>
      <c r="AE137" s="106">
        <f t="shared" si="45"/>
        <v>126.50690580096665</v>
      </c>
      <c r="AF137" s="106">
        <f t="shared" si="45"/>
        <v>126.50690580096665</v>
      </c>
      <c r="AG137" s="106">
        <f t="shared" si="45"/>
        <v>126.50690580096665</v>
      </c>
      <c r="AH137" s="106">
        <f t="shared" si="45"/>
        <v>126.50690580096665</v>
      </c>
      <c r="AI137" s="106">
        <f t="shared" si="45"/>
        <v>126.50690580096665</v>
      </c>
      <c r="AJ137" s="106">
        <f t="shared" si="45"/>
        <v>126.50690580096665</v>
      </c>
      <c r="AK137" s="106">
        <f t="shared" si="45"/>
        <v>126.50690580096665</v>
      </c>
      <c r="AL137" s="106">
        <f t="shared" si="45"/>
        <v>126.50690580096665</v>
      </c>
      <c r="AM137" s="106">
        <f t="shared" si="45"/>
        <v>126.50690580096665</v>
      </c>
      <c r="AN137" s="106">
        <f t="shared" si="45"/>
        <v>126.50690580096665</v>
      </c>
      <c r="AO137" s="106">
        <f t="shared" si="45"/>
        <v>126.50690580096665</v>
      </c>
      <c r="AP137" s="106">
        <f t="shared" si="45"/>
        <v>126.50690580096665</v>
      </c>
    </row>
    <row r="138" spans="2:42" ht="16.5">
      <c r="B138" s="109" t="s">
        <v>327</v>
      </c>
      <c r="C138" s="106">
        <f>SUM(C65:C66)+LCR计算参数!$C$69</f>
        <v>4724.776524697616</v>
      </c>
      <c r="D138" s="106">
        <f>SUM(D65:D66)+LCR计算参数!$C$69</f>
        <v>4726.9172152060182</v>
      </c>
      <c r="E138" s="106">
        <f>SUM(E65:E66)+LCR计算参数!$C$69</f>
        <v>4773.904356877385</v>
      </c>
      <c r="F138" s="106">
        <f>SUM(F65:F66)+LCR计算参数!$C$69</f>
        <v>4820.8914985487536</v>
      </c>
      <c r="G138" s="106">
        <f>SUM(G65:G66)+LCR计算参数!$C$69</f>
        <v>4768.5407084410217</v>
      </c>
      <c r="H138" s="106">
        <f>SUM(H65:H66)+LCR计算参数!$C$69</f>
        <v>4815.1417118505706</v>
      </c>
      <c r="I138" s="106">
        <f>SUM(I65:I66)+LCR计算参数!$C$69</f>
        <v>4861.7427152601185</v>
      </c>
      <c r="J138" s="106">
        <f>SUM(J65:J66)+LCR计算参数!$C$69</f>
        <v>4807.8473721051096</v>
      </c>
      <c r="K138" s="106">
        <f>SUM(K65:K66)+LCR计算参数!$C$69</f>
        <v>4854.0622372528396</v>
      </c>
      <c r="L138" s="106">
        <f>SUM(L65:L66)+LCR计算参数!$C$69</f>
        <v>4900.2771024005679</v>
      </c>
      <c r="M138" s="106">
        <f>SUM(M65:M66)+LCR计算参数!$C$69</f>
        <v>4946.4919675482979</v>
      </c>
      <c r="N138" s="106">
        <f>SUM(N65:N66)+LCR计算参数!$C$69</f>
        <v>4992.706832696027</v>
      </c>
      <c r="O138" s="106">
        <f>SUM(O65:O66)+LCR计算参数!$C$69</f>
        <v>5038.9216978437562</v>
      </c>
      <c r="P138" s="106">
        <f>SUM(P65:P66)+LCR计算参数!$C$69</f>
        <v>126.50690580096665</v>
      </c>
      <c r="Q138" s="106">
        <f>SUM(Q65:Q66)+LCR计算参数!$C$69</f>
        <v>126.50690580096665</v>
      </c>
      <c r="R138" s="106">
        <f>SUM(R65:R66)+LCR计算参数!$C$69</f>
        <v>126.50690580096665</v>
      </c>
      <c r="S138" s="106">
        <f>SUM(S65:S66)+LCR计算参数!$C$69</f>
        <v>126.50690580096665</v>
      </c>
      <c r="T138" s="106">
        <f>SUM(T65:T66)+LCR计算参数!$C$69</f>
        <v>126.50690580096665</v>
      </c>
      <c r="U138" s="106">
        <f>SUM(U65:U66)+LCR计算参数!$C$69</f>
        <v>126.50690580096665</v>
      </c>
      <c r="V138" s="106">
        <f>SUM(V65:V66)+LCR计算参数!$C$69</f>
        <v>126.50690580096665</v>
      </c>
      <c r="W138" s="106">
        <f>SUM(W65:W66)+LCR计算参数!$C$69</f>
        <v>126.50690580096665</v>
      </c>
      <c r="X138" s="106">
        <f>SUM(X65:X66)+LCR计算参数!$C$69</f>
        <v>126.50690580096665</v>
      </c>
      <c r="Y138" s="106">
        <f>SUM(Y65:Y66)+LCR计算参数!$C$69</f>
        <v>126.50690580096665</v>
      </c>
      <c r="Z138" s="106">
        <f>SUM(Z65:Z66)+LCR计算参数!$C$69</f>
        <v>126.50690580096665</v>
      </c>
      <c r="AA138" s="106">
        <f>SUM(AA65:AA66)+LCR计算参数!$C$69</f>
        <v>126.50690580096665</v>
      </c>
      <c r="AB138" s="106">
        <f>SUM(AB65:AB66)+LCR计算参数!$C$69</f>
        <v>126.50690580096665</v>
      </c>
      <c r="AC138" s="106">
        <f>SUM(AC65:AC66)+LCR计算参数!$C$69</f>
        <v>126.50690580096665</v>
      </c>
      <c r="AD138" s="106">
        <f>SUM(AD65:AD66)+LCR计算参数!$C$69</f>
        <v>126.50690580096665</v>
      </c>
      <c r="AE138" s="106">
        <f>SUM(AE65:AE66)+LCR计算参数!$C$69</f>
        <v>126.50690580096665</v>
      </c>
      <c r="AF138" s="106">
        <f>SUM(AF65:AF66)+LCR计算参数!$C$69</f>
        <v>126.50690580096665</v>
      </c>
      <c r="AG138" s="106">
        <f>SUM(AG65:AG66)+LCR计算参数!$C$69</f>
        <v>126.50690580096665</v>
      </c>
      <c r="AH138" s="106">
        <f>SUM(AH65:AH66)+LCR计算参数!$C$69</f>
        <v>126.50690580096665</v>
      </c>
      <c r="AI138" s="106">
        <f>SUM(AI65:AI66)+LCR计算参数!$C$69</f>
        <v>126.50690580096665</v>
      </c>
      <c r="AJ138" s="106">
        <f>SUM(AJ65:AJ66)+LCR计算参数!$C$69</f>
        <v>126.50690580096665</v>
      </c>
      <c r="AK138" s="106">
        <f>SUM(AK65:AK66)+LCR计算参数!$C$69</f>
        <v>126.50690580096665</v>
      </c>
      <c r="AL138" s="106">
        <f>SUM(AL65:AL66)+LCR计算参数!$C$69</f>
        <v>126.50690580096665</v>
      </c>
      <c r="AM138" s="106">
        <f>SUM(AM65:AM66)+LCR计算参数!$C$69</f>
        <v>126.50690580096665</v>
      </c>
      <c r="AN138" s="106">
        <f>SUM(AN65:AN66)+LCR计算参数!$C$69</f>
        <v>126.50690580096665</v>
      </c>
      <c r="AO138" s="106">
        <f>SUM(AO65:AO66)+LCR计算参数!$C$69</f>
        <v>126.50690580096665</v>
      </c>
      <c r="AP138" s="106">
        <f>SUM(AP65:AP66)+LCR计算参数!$C$69</f>
        <v>126.50690580096665</v>
      </c>
    </row>
    <row r="139" spans="2:42" ht="16.5">
      <c r="B139" s="109" t="s">
        <v>328</v>
      </c>
      <c r="C139" s="106">
        <f>C67</f>
        <v>1872.527589320636</v>
      </c>
      <c r="D139" s="106">
        <f t="shared" ref="D139:AP139" si="46">D67</f>
        <v>1871.2088751159288</v>
      </c>
      <c r="E139" s="106">
        <f t="shared" si="46"/>
        <v>1894.2863736983065</v>
      </c>
      <c r="F139" s="106">
        <f t="shared" si="46"/>
        <v>1917.3638722806852</v>
      </c>
      <c r="G139" s="106">
        <f t="shared" si="46"/>
        <v>1940.4413708630634</v>
      </c>
      <c r="H139" s="106">
        <f t="shared" si="46"/>
        <v>1963.5188694454416</v>
      </c>
      <c r="I139" s="106">
        <f t="shared" si="46"/>
        <v>1986.5963680278198</v>
      </c>
      <c r="J139" s="106">
        <f t="shared" si="46"/>
        <v>2009.673866610198</v>
      </c>
      <c r="K139" s="106">
        <f t="shared" si="46"/>
        <v>2032.7513651925765</v>
      </c>
      <c r="L139" s="106">
        <f t="shared" si="46"/>
        <v>2055.8288637749542</v>
      </c>
      <c r="M139" s="106">
        <f t="shared" si="46"/>
        <v>2078.9063623573329</v>
      </c>
      <c r="N139" s="106">
        <f t="shared" si="46"/>
        <v>2101.9838609397111</v>
      </c>
      <c r="O139" s="106">
        <f t="shared" si="46"/>
        <v>2125.0613595220893</v>
      </c>
      <c r="P139" s="106">
        <f t="shared" si="46"/>
        <v>0</v>
      </c>
      <c r="Q139" s="106">
        <f t="shared" si="46"/>
        <v>0</v>
      </c>
      <c r="R139" s="106">
        <f t="shared" si="46"/>
        <v>0</v>
      </c>
      <c r="S139" s="106">
        <f t="shared" si="46"/>
        <v>0</v>
      </c>
      <c r="T139" s="106">
        <f t="shared" si="46"/>
        <v>0</v>
      </c>
      <c r="U139" s="106">
        <f t="shared" si="46"/>
        <v>0</v>
      </c>
      <c r="V139" s="106">
        <f t="shared" si="46"/>
        <v>0</v>
      </c>
      <c r="W139" s="106">
        <f t="shared" si="46"/>
        <v>0</v>
      </c>
      <c r="X139" s="106">
        <f t="shared" si="46"/>
        <v>0</v>
      </c>
      <c r="Y139" s="106">
        <f t="shared" si="46"/>
        <v>0</v>
      </c>
      <c r="Z139" s="106">
        <f t="shared" si="46"/>
        <v>0</v>
      </c>
      <c r="AA139" s="106">
        <f t="shared" si="46"/>
        <v>0</v>
      </c>
      <c r="AB139" s="106">
        <f t="shared" si="46"/>
        <v>0</v>
      </c>
      <c r="AC139" s="106">
        <f t="shared" si="46"/>
        <v>0</v>
      </c>
      <c r="AD139" s="106">
        <f t="shared" si="46"/>
        <v>0</v>
      </c>
      <c r="AE139" s="106">
        <f t="shared" si="46"/>
        <v>0</v>
      </c>
      <c r="AF139" s="106">
        <f t="shared" si="46"/>
        <v>0</v>
      </c>
      <c r="AG139" s="106">
        <f t="shared" si="46"/>
        <v>0</v>
      </c>
      <c r="AH139" s="106">
        <f t="shared" si="46"/>
        <v>0</v>
      </c>
      <c r="AI139" s="106">
        <f t="shared" si="46"/>
        <v>0</v>
      </c>
      <c r="AJ139" s="106">
        <f t="shared" si="46"/>
        <v>0</v>
      </c>
      <c r="AK139" s="106">
        <f t="shared" si="46"/>
        <v>0</v>
      </c>
      <c r="AL139" s="106">
        <f t="shared" si="46"/>
        <v>0</v>
      </c>
      <c r="AM139" s="106">
        <f t="shared" si="46"/>
        <v>0</v>
      </c>
      <c r="AN139" s="106">
        <f t="shared" si="46"/>
        <v>0</v>
      </c>
      <c r="AO139" s="106">
        <f t="shared" si="46"/>
        <v>0</v>
      </c>
      <c r="AP139" s="106">
        <f t="shared" si="46"/>
        <v>0</v>
      </c>
    </row>
    <row r="140" spans="2:42" ht="16.5">
      <c r="B140" s="109" t="s">
        <v>329</v>
      </c>
      <c r="C140" s="106">
        <f>C68</f>
        <v>4.8577769447646242</v>
      </c>
      <c r="D140" s="106">
        <f t="shared" ref="D140:AP140" si="47">D68</f>
        <v>4.8543558899844994</v>
      </c>
      <c r="E140" s="106">
        <f t="shared" si="47"/>
        <v>4.914224348636683</v>
      </c>
      <c r="F140" s="106">
        <f t="shared" si="47"/>
        <v>4.9740928072888675</v>
      </c>
      <c r="G140" s="106">
        <f t="shared" si="47"/>
        <v>5.0339612659410502</v>
      </c>
      <c r="H140" s="106">
        <f t="shared" si="47"/>
        <v>5.0938297245932338</v>
      </c>
      <c r="I140" s="106">
        <f t="shared" si="47"/>
        <v>5.1536981832454165</v>
      </c>
      <c r="J140" s="106">
        <f t="shared" si="47"/>
        <v>5.2135666418976001</v>
      </c>
      <c r="K140" s="106">
        <f t="shared" si="47"/>
        <v>5.2734351005497846</v>
      </c>
      <c r="L140" s="106">
        <f t="shared" si="47"/>
        <v>5.3333035592019673</v>
      </c>
      <c r="M140" s="106">
        <f t="shared" si="47"/>
        <v>5.3931720178541509</v>
      </c>
      <c r="N140" s="106">
        <f t="shared" si="47"/>
        <v>5.4530404765063354</v>
      </c>
      <c r="O140" s="106">
        <f t="shared" si="47"/>
        <v>5.5129089351585181</v>
      </c>
      <c r="P140" s="106">
        <f t="shared" si="47"/>
        <v>0</v>
      </c>
      <c r="Q140" s="106">
        <f t="shared" si="47"/>
        <v>0</v>
      </c>
      <c r="R140" s="106">
        <f t="shared" si="47"/>
        <v>0</v>
      </c>
      <c r="S140" s="106">
        <f t="shared" si="47"/>
        <v>0</v>
      </c>
      <c r="T140" s="106">
        <f t="shared" si="47"/>
        <v>0</v>
      </c>
      <c r="U140" s="106">
        <f t="shared" si="47"/>
        <v>0</v>
      </c>
      <c r="V140" s="106">
        <f t="shared" si="47"/>
        <v>0</v>
      </c>
      <c r="W140" s="106">
        <f t="shared" si="47"/>
        <v>0</v>
      </c>
      <c r="X140" s="106">
        <f t="shared" si="47"/>
        <v>0</v>
      </c>
      <c r="Y140" s="106">
        <f t="shared" si="47"/>
        <v>0</v>
      </c>
      <c r="Z140" s="106">
        <f t="shared" si="47"/>
        <v>0</v>
      </c>
      <c r="AA140" s="106">
        <f t="shared" si="47"/>
        <v>0</v>
      </c>
      <c r="AB140" s="106">
        <f t="shared" si="47"/>
        <v>0</v>
      </c>
      <c r="AC140" s="106">
        <f t="shared" si="47"/>
        <v>0</v>
      </c>
      <c r="AD140" s="106">
        <f t="shared" si="47"/>
        <v>0</v>
      </c>
      <c r="AE140" s="106">
        <f t="shared" si="47"/>
        <v>0</v>
      </c>
      <c r="AF140" s="106">
        <f t="shared" si="47"/>
        <v>0</v>
      </c>
      <c r="AG140" s="106">
        <f t="shared" si="47"/>
        <v>0</v>
      </c>
      <c r="AH140" s="106">
        <f t="shared" si="47"/>
        <v>0</v>
      </c>
      <c r="AI140" s="106">
        <f t="shared" si="47"/>
        <v>0</v>
      </c>
      <c r="AJ140" s="106">
        <f t="shared" si="47"/>
        <v>0</v>
      </c>
      <c r="AK140" s="106">
        <f t="shared" si="47"/>
        <v>0</v>
      </c>
      <c r="AL140" s="106">
        <f t="shared" si="47"/>
        <v>0</v>
      </c>
      <c r="AM140" s="106">
        <f t="shared" si="47"/>
        <v>0</v>
      </c>
      <c r="AN140" s="106">
        <f t="shared" si="47"/>
        <v>0</v>
      </c>
      <c r="AO140" s="106">
        <f t="shared" si="47"/>
        <v>0</v>
      </c>
      <c r="AP140" s="106">
        <f t="shared" si="47"/>
        <v>0</v>
      </c>
    </row>
    <row r="141" spans="2:42" ht="16.5">
      <c r="B141" s="109" t="s">
        <v>330</v>
      </c>
      <c r="C141" s="106">
        <f>C142-MIN(C149,0.75*C142)</f>
        <v>4998.6466090595131</v>
      </c>
      <c r="D141" s="106">
        <f t="shared" ref="D141:AP141" si="48">D142-MIN(D149,0.75*D142)</f>
        <v>5152.8489976276906</v>
      </c>
      <c r="E141" s="106">
        <f t="shared" si="48"/>
        <v>5214.736500144174</v>
      </c>
      <c r="F141" s="106">
        <f t="shared" si="48"/>
        <v>5342.6270875380724</v>
      </c>
      <c r="G141" s="106">
        <f t="shared" si="48"/>
        <v>5414.24669733667</v>
      </c>
      <c r="H141" s="106">
        <f>H142-MIN(H149,0.75*H142)</f>
        <v>5456.6699852889233</v>
      </c>
      <c r="I141" s="106">
        <f t="shared" si="48"/>
        <v>5574.8284654007093</v>
      </c>
      <c r="J141" s="106">
        <f t="shared" si="48"/>
        <v>5696.5253138648677</v>
      </c>
      <c r="K141" s="106">
        <f t="shared" si="48"/>
        <v>5748.6807090992334</v>
      </c>
      <c r="L141" s="106">
        <f t="shared" si="48"/>
        <v>5962.0385959347823</v>
      </c>
      <c r="M141" s="106">
        <f t="shared" si="48"/>
        <v>6004.4618838870338</v>
      </c>
      <c r="N141" s="106">
        <f t="shared" si="48"/>
        <v>6037.1530645571765</v>
      </c>
      <c r="O141" s="106">
        <f t="shared" si="48"/>
        <v>6320.7403971546319</v>
      </c>
      <c r="P141" s="106">
        <f t="shared" si="48"/>
        <v>1573.3804368136816</v>
      </c>
      <c r="Q141" s="106">
        <f t="shared" si="48"/>
        <v>1573.3804368136816</v>
      </c>
      <c r="R141" s="106">
        <f t="shared" si="48"/>
        <v>1573.3804368136816</v>
      </c>
      <c r="S141" s="106">
        <f t="shared" si="48"/>
        <v>1573.3804368136816</v>
      </c>
      <c r="T141" s="106">
        <f t="shared" si="48"/>
        <v>1573.3804368136816</v>
      </c>
      <c r="U141" s="106">
        <f t="shared" si="48"/>
        <v>1573.3804368136816</v>
      </c>
      <c r="V141" s="106">
        <f t="shared" si="48"/>
        <v>1573.3804368136816</v>
      </c>
      <c r="W141" s="106">
        <f t="shared" si="48"/>
        <v>1573.3804368136816</v>
      </c>
      <c r="X141" s="106">
        <f t="shared" si="48"/>
        <v>1573.3804368136816</v>
      </c>
      <c r="Y141" s="106">
        <f t="shared" si="48"/>
        <v>1573.3804368136816</v>
      </c>
      <c r="Z141" s="106">
        <f t="shared" si="48"/>
        <v>1573.3804368136816</v>
      </c>
      <c r="AA141" s="106">
        <f t="shared" si="48"/>
        <v>1573.3804368136816</v>
      </c>
      <c r="AB141" s="106">
        <f t="shared" si="48"/>
        <v>1573.3804368136816</v>
      </c>
      <c r="AC141" s="106">
        <f t="shared" si="48"/>
        <v>1573.3804368136816</v>
      </c>
      <c r="AD141" s="106">
        <f t="shared" si="48"/>
        <v>1573.3804368136816</v>
      </c>
      <c r="AE141" s="106">
        <f t="shared" si="48"/>
        <v>1573.3804368136816</v>
      </c>
      <c r="AF141" s="106">
        <f t="shared" si="48"/>
        <v>1573.3804368136816</v>
      </c>
      <c r="AG141" s="106">
        <f t="shared" si="48"/>
        <v>1573.3804368136816</v>
      </c>
      <c r="AH141" s="106">
        <f t="shared" si="48"/>
        <v>1573.3804368136816</v>
      </c>
      <c r="AI141" s="106">
        <f t="shared" si="48"/>
        <v>1573.3804368136816</v>
      </c>
      <c r="AJ141" s="106">
        <f t="shared" si="48"/>
        <v>1573.3804368136816</v>
      </c>
      <c r="AK141" s="106">
        <f t="shared" si="48"/>
        <v>1573.3804368136816</v>
      </c>
      <c r="AL141" s="106">
        <f t="shared" si="48"/>
        <v>1573.3804368136816</v>
      </c>
      <c r="AM141" s="106">
        <f t="shared" si="48"/>
        <v>1573.3804368136816</v>
      </c>
      <c r="AN141" s="106">
        <f t="shared" si="48"/>
        <v>1573.3804368136816</v>
      </c>
      <c r="AO141" s="106">
        <f t="shared" si="48"/>
        <v>1573.3804368136816</v>
      </c>
      <c r="AP141" s="106">
        <f t="shared" si="48"/>
        <v>1573.3804368136816</v>
      </c>
    </row>
    <row r="142" spans="2:42" ht="16.5">
      <c r="B142" s="109" t="s">
        <v>331</v>
      </c>
      <c r="C142" s="106">
        <f>SUM(C143:C148)</f>
        <v>15307.905200041925</v>
      </c>
      <c r="D142" s="106">
        <f t="shared" ref="D142:AP142" si="49">SUM(D143:D148)</f>
        <v>15453.854847370196</v>
      </c>
      <c r="E142" s="106">
        <f t="shared" si="49"/>
        <v>15493.171897525264</v>
      </c>
      <c r="F142" s="106">
        <f t="shared" si="49"/>
        <v>15503.29262583399</v>
      </c>
      <c r="G142" s="106">
        <f t="shared" si="49"/>
        <v>15552.341783271173</v>
      </c>
      <c r="H142" s="106">
        <f t="shared" si="49"/>
        <v>15572.194618862011</v>
      </c>
      <c r="I142" s="106">
        <f t="shared" si="49"/>
        <v>15572.583239888625</v>
      </c>
      <c r="J142" s="106">
        <f t="shared" si="49"/>
        <v>15543.7755390689</v>
      </c>
      <c r="K142" s="106">
        <f t="shared" si="49"/>
        <v>15573.360481941851</v>
      </c>
      <c r="L142" s="106">
        <f t="shared" si="49"/>
        <v>15573.749102968466</v>
      </c>
      <c r="M142" s="106">
        <f t="shared" si="49"/>
        <v>15593.601938559304</v>
      </c>
      <c r="N142" s="106">
        <f t="shared" si="49"/>
        <v>15603.722666868034</v>
      </c>
      <c r="O142" s="106">
        <f t="shared" si="49"/>
        <v>15579.141326932797</v>
      </c>
      <c r="P142" s="106">
        <f t="shared" si="49"/>
        <v>4541.9448003436846</v>
      </c>
      <c r="Q142" s="106">
        <f t="shared" si="49"/>
        <v>4541.9448003436846</v>
      </c>
      <c r="R142" s="106">
        <f t="shared" si="49"/>
        <v>4541.9448003436846</v>
      </c>
      <c r="S142" s="106">
        <f t="shared" si="49"/>
        <v>4541.9448003436846</v>
      </c>
      <c r="T142" s="106">
        <f t="shared" si="49"/>
        <v>4541.9448003436846</v>
      </c>
      <c r="U142" s="106">
        <f t="shared" si="49"/>
        <v>4541.9448003436846</v>
      </c>
      <c r="V142" s="106">
        <f t="shared" si="49"/>
        <v>4541.9448003436846</v>
      </c>
      <c r="W142" s="106">
        <f t="shared" si="49"/>
        <v>4541.9448003436846</v>
      </c>
      <c r="X142" s="106">
        <f t="shared" si="49"/>
        <v>4541.9448003436846</v>
      </c>
      <c r="Y142" s="106">
        <f t="shared" si="49"/>
        <v>4541.9448003436846</v>
      </c>
      <c r="Z142" s="106">
        <f t="shared" si="49"/>
        <v>4541.9448003436846</v>
      </c>
      <c r="AA142" s="106">
        <f t="shared" si="49"/>
        <v>4541.9448003436846</v>
      </c>
      <c r="AB142" s="106">
        <f t="shared" si="49"/>
        <v>4541.9448003436846</v>
      </c>
      <c r="AC142" s="106">
        <f t="shared" si="49"/>
        <v>4541.9448003436846</v>
      </c>
      <c r="AD142" s="106">
        <f t="shared" si="49"/>
        <v>4541.9448003436846</v>
      </c>
      <c r="AE142" s="106">
        <f t="shared" si="49"/>
        <v>4541.9448003436846</v>
      </c>
      <c r="AF142" s="106">
        <f t="shared" si="49"/>
        <v>4541.9448003436846</v>
      </c>
      <c r="AG142" s="106">
        <f t="shared" si="49"/>
        <v>4541.9448003436846</v>
      </c>
      <c r="AH142" s="106">
        <f t="shared" si="49"/>
        <v>4541.9448003436846</v>
      </c>
      <c r="AI142" s="106">
        <f t="shared" si="49"/>
        <v>4541.9448003436846</v>
      </c>
      <c r="AJ142" s="106">
        <f t="shared" si="49"/>
        <v>4541.9448003436846</v>
      </c>
      <c r="AK142" s="106">
        <f t="shared" si="49"/>
        <v>4541.9448003436846</v>
      </c>
      <c r="AL142" s="106">
        <f t="shared" si="49"/>
        <v>4541.9448003436846</v>
      </c>
      <c r="AM142" s="106">
        <f t="shared" si="49"/>
        <v>4541.9448003436846</v>
      </c>
      <c r="AN142" s="106">
        <f t="shared" si="49"/>
        <v>4541.9448003436846</v>
      </c>
      <c r="AO142" s="106">
        <f t="shared" si="49"/>
        <v>4541.9448003436846</v>
      </c>
      <c r="AP142" s="106">
        <f t="shared" si="49"/>
        <v>4541.9448003436846</v>
      </c>
    </row>
    <row r="143" spans="2:42" ht="16.5">
      <c r="B143" s="109" t="s">
        <v>332</v>
      </c>
      <c r="C143" s="106">
        <f>SUM(C69:C70)</f>
        <v>1051.7852860824694</v>
      </c>
      <c r="D143" s="106">
        <f t="shared" ref="D143:AP143" si="50">SUM(D69:D70)</f>
        <v>1065.2451096611203</v>
      </c>
      <c r="E143" s="106">
        <f t="shared" si="50"/>
        <v>1078.7049332397712</v>
      </c>
      <c r="F143" s="106">
        <f t="shared" si="50"/>
        <v>1092.1647568184221</v>
      </c>
      <c r="G143" s="106">
        <f t="shared" si="50"/>
        <v>1105.6245803970733</v>
      </c>
      <c r="H143" s="106">
        <f t="shared" si="50"/>
        <v>1119.0844039757242</v>
      </c>
      <c r="I143" s="106">
        <f t="shared" si="50"/>
        <v>1132.5442275543751</v>
      </c>
      <c r="J143" s="106">
        <f t="shared" si="50"/>
        <v>1146.0040511330262</v>
      </c>
      <c r="K143" s="106">
        <f t="shared" si="50"/>
        <v>1159.4638747116771</v>
      </c>
      <c r="L143" s="106">
        <f t="shared" si="50"/>
        <v>1172.923698290328</v>
      </c>
      <c r="M143" s="106">
        <f t="shared" si="50"/>
        <v>1186.3835218689792</v>
      </c>
      <c r="N143" s="106">
        <f t="shared" si="50"/>
        <v>1199.8433454476303</v>
      </c>
      <c r="O143" s="106">
        <f t="shared" si="50"/>
        <v>1213.303169026281</v>
      </c>
      <c r="P143" s="106">
        <f t="shared" si="50"/>
        <v>0</v>
      </c>
      <c r="Q143" s="106">
        <f t="shared" si="50"/>
        <v>0</v>
      </c>
      <c r="R143" s="106">
        <f t="shared" si="50"/>
        <v>0</v>
      </c>
      <c r="S143" s="106">
        <f t="shared" si="50"/>
        <v>0</v>
      </c>
      <c r="T143" s="106">
        <f t="shared" si="50"/>
        <v>0</v>
      </c>
      <c r="U143" s="106">
        <f t="shared" si="50"/>
        <v>0</v>
      </c>
      <c r="V143" s="106">
        <f t="shared" si="50"/>
        <v>0</v>
      </c>
      <c r="W143" s="106">
        <f t="shared" si="50"/>
        <v>0</v>
      </c>
      <c r="X143" s="106">
        <f t="shared" si="50"/>
        <v>0</v>
      </c>
      <c r="Y143" s="106">
        <f t="shared" si="50"/>
        <v>0</v>
      </c>
      <c r="Z143" s="106">
        <f t="shared" si="50"/>
        <v>0</v>
      </c>
      <c r="AA143" s="106">
        <f t="shared" si="50"/>
        <v>0</v>
      </c>
      <c r="AB143" s="106">
        <f t="shared" si="50"/>
        <v>0</v>
      </c>
      <c r="AC143" s="106">
        <f t="shared" si="50"/>
        <v>0</v>
      </c>
      <c r="AD143" s="106">
        <f t="shared" si="50"/>
        <v>0</v>
      </c>
      <c r="AE143" s="106">
        <f t="shared" si="50"/>
        <v>0</v>
      </c>
      <c r="AF143" s="106">
        <f t="shared" si="50"/>
        <v>0</v>
      </c>
      <c r="AG143" s="106">
        <f t="shared" si="50"/>
        <v>0</v>
      </c>
      <c r="AH143" s="106">
        <f t="shared" si="50"/>
        <v>0</v>
      </c>
      <c r="AI143" s="106">
        <f t="shared" si="50"/>
        <v>0</v>
      </c>
      <c r="AJ143" s="106">
        <f t="shared" si="50"/>
        <v>0</v>
      </c>
      <c r="AK143" s="106">
        <f t="shared" si="50"/>
        <v>0</v>
      </c>
      <c r="AL143" s="106">
        <f t="shared" si="50"/>
        <v>0</v>
      </c>
      <c r="AM143" s="106">
        <f t="shared" si="50"/>
        <v>0</v>
      </c>
      <c r="AN143" s="106">
        <f t="shared" si="50"/>
        <v>0</v>
      </c>
      <c r="AO143" s="106">
        <f t="shared" si="50"/>
        <v>0</v>
      </c>
      <c r="AP143" s="106">
        <f t="shared" si="50"/>
        <v>0</v>
      </c>
    </row>
    <row r="144" spans="2:42" ht="16.5">
      <c r="B144" s="109" t="s">
        <v>333</v>
      </c>
      <c r="C144" s="106">
        <f>SUM(C71:C83)</f>
        <v>9587.2898782908596</v>
      </c>
      <c r="D144" s="106">
        <f t="shared" ref="D144:AP144" si="51">SUM(D71:D83)</f>
        <v>9613.1172429945764</v>
      </c>
      <c r="E144" s="106">
        <f t="shared" si="51"/>
        <v>9638.9744695709942</v>
      </c>
      <c r="F144" s="106">
        <f t="shared" si="51"/>
        <v>9635.6353743010695</v>
      </c>
      <c r="G144" s="106">
        <f t="shared" si="51"/>
        <v>9671.2247081595997</v>
      </c>
      <c r="H144" s="106">
        <f t="shared" si="51"/>
        <v>9677.6177201717874</v>
      </c>
      <c r="I144" s="106">
        <f t="shared" si="51"/>
        <v>9664.5465176197504</v>
      </c>
      <c r="J144" s="106">
        <f t="shared" si="51"/>
        <v>9622.2789932213745</v>
      </c>
      <c r="K144" s="106">
        <f t="shared" si="51"/>
        <v>9638.4041125156746</v>
      </c>
      <c r="L144" s="106">
        <f t="shared" si="51"/>
        <v>9625.3329099636394</v>
      </c>
      <c r="M144" s="106">
        <f t="shared" si="51"/>
        <v>9631.7259219758271</v>
      </c>
      <c r="N144" s="106">
        <f t="shared" si="51"/>
        <v>9628.3868267059042</v>
      </c>
      <c r="O144" s="106">
        <f t="shared" si="51"/>
        <v>9590.3456631920162</v>
      </c>
      <c r="P144" s="106">
        <f t="shared" si="51"/>
        <v>0</v>
      </c>
      <c r="Q144" s="106">
        <f t="shared" si="51"/>
        <v>0</v>
      </c>
      <c r="R144" s="106">
        <f t="shared" si="51"/>
        <v>0</v>
      </c>
      <c r="S144" s="106">
        <f t="shared" si="51"/>
        <v>0</v>
      </c>
      <c r="T144" s="106">
        <f t="shared" si="51"/>
        <v>0</v>
      </c>
      <c r="U144" s="106">
        <f t="shared" si="51"/>
        <v>0</v>
      </c>
      <c r="V144" s="106">
        <f t="shared" si="51"/>
        <v>0</v>
      </c>
      <c r="W144" s="106">
        <f t="shared" si="51"/>
        <v>0</v>
      </c>
      <c r="X144" s="106">
        <f t="shared" si="51"/>
        <v>0</v>
      </c>
      <c r="Y144" s="106">
        <f t="shared" si="51"/>
        <v>0</v>
      </c>
      <c r="Z144" s="106">
        <f t="shared" si="51"/>
        <v>0</v>
      </c>
      <c r="AA144" s="106">
        <f t="shared" si="51"/>
        <v>0</v>
      </c>
      <c r="AB144" s="106">
        <f t="shared" si="51"/>
        <v>0</v>
      </c>
      <c r="AC144" s="106">
        <f t="shared" si="51"/>
        <v>0</v>
      </c>
      <c r="AD144" s="106">
        <f t="shared" si="51"/>
        <v>0</v>
      </c>
      <c r="AE144" s="106">
        <f t="shared" si="51"/>
        <v>0</v>
      </c>
      <c r="AF144" s="106">
        <f t="shared" si="51"/>
        <v>0</v>
      </c>
      <c r="AG144" s="106">
        <f t="shared" si="51"/>
        <v>0</v>
      </c>
      <c r="AH144" s="106">
        <f t="shared" si="51"/>
        <v>0</v>
      </c>
      <c r="AI144" s="106">
        <f t="shared" si="51"/>
        <v>0</v>
      </c>
      <c r="AJ144" s="106">
        <f t="shared" si="51"/>
        <v>0</v>
      </c>
      <c r="AK144" s="106">
        <f t="shared" si="51"/>
        <v>0</v>
      </c>
      <c r="AL144" s="106">
        <f t="shared" si="51"/>
        <v>0</v>
      </c>
      <c r="AM144" s="106">
        <f t="shared" si="51"/>
        <v>0</v>
      </c>
      <c r="AN144" s="106">
        <f t="shared" si="51"/>
        <v>0</v>
      </c>
      <c r="AO144" s="106">
        <f t="shared" si="51"/>
        <v>0</v>
      </c>
      <c r="AP144" s="106">
        <f t="shared" si="51"/>
        <v>0</v>
      </c>
    </row>
    <row r="145" spans="2:42" ht="16.5">
      <c r="B145" s="109" t="s">
        <v>334</v>
      </c>
      <c r="C145" s="106">
        <f>SUM(C84:C90)</f>
        <v>126.88523532491065</v>
      </c>
      <c r="D145" s="106">
        <f t="shared" ref="D145:AP145" si="52">SUM(D84:D90)</f>
        <v>233.54769437081376</v>
      </c>
      <c r="E145" s="106">
        <f t="shared" si="52"/>
        <v>233.54769437081376</v>
      </c>
      <c r="F145" s="106">
        <f t="shared" si="52"/>
        <v>233.54769437081376</v>
      </c>
      <c r="G145" s="106">
        <f t="shared" si="52"/>
        <v>233.54769437081376</v>
      </c>
      <c r="H145" s="106">
        <f t="shared" si="52"/>
        <v>233.54769437081376</v>
      </c>
      <c r="I145" s="106">
        <f t="shared" si="52"/>
        <v>233.54769437081376</v>
      </c>
      <c r="J145" s="106">
        <f t="shared" si="52"/>
        <v>233.54769437081376</v>
      </c>
      <c r="K145" s="106">
        <f t="shared" si="52"/>
        <v>233.54769437081376</v>
      </c>
      <c r="L145" s="106">
        <f t="shared" si="52"/>
        <v>233.54769437081376</v>
      </c>
      <c r="M145" s="106">
        <f t="shared" si="52"/>
        <v>233.54769437081376</v>
      </c>
      <c r="N145" s="106">
        <f t="shared" si="52"/>
        <v>233.54769437081376</v>
      </c>
      <c r="O145" s="106">
        <f t="shared" si="52"/>
        <v>233.54769437081376</v>
      </c>
      <c r="P145" s="106">
        <f t="shared" si="52"/>
        <v>0</v>
      </c>
      <c r="Q145" s="106">
        <f t="shared" si="52"/>
        <v>0</v>
      </c>
      <c r="R145" s="106">
        <f t="shared" si="52"/>
        <v>0</v>
      </c>
      <c r="S145" s="106">
        <f t="shared" si="52"/>
        <v>0</v>
      </c>
      <c r="T145" s="106">
        <f t="shared" si="52"/>
        <v>0</v>
      </c>
      <c r="U145" s="106">
        <f t="shared" si="52"/>
        <v>0</v>
      </c>
      <c r="V145" s="106">
        <f t="shared" si="52"/>
        <v>0</v>
      </c>
      <c r="W145" s="106">
        <f t="shared" si="52"/>
        <v>0</v>
      </c>
      <c r="X145" s="106">
        <f t="shared" si="52"/>
        <v>0</v>
      </c>
      <c r="Y145" s="106">
        <f t="shared" si="52"/>
        <v>0</v>
      </c>
      <c r="Z145" s="106">
        <f t="shared" si="52"/>
        <v>0</v>
      </c>
      <c r="AA145" s="106">
        <f t="shared" si="52"/>
        <v>0</v>
      </c>
      <c r="AB145" s="106">
        <f t="shared" si="52"/>
        <v>0</v>
      </c>
      <c r="AC145" s="106">
        <f t="shared" si="52"/>
        <v>0</v>
      </c>
      <c r="AD145" s="106">
        <f t="shared" si="52"/>
        <v>0</v>
      </c>
      <c r="AE145" s="106">
        <f t="shared" si="52"/>
        <v>0</v>
      </c>
      <c r="AF145" s="106">
        <f t="shared" si="52"/>
        <v>0</v>
      </c>
      <c r="AG145" s="106">
        <f t="shared" si="52"/>
        <v>0</v>
      </c>
      <c r="AH145" s="106">
        <f t="shared" si="52"/>
        <v>0</v>
      </c>
      <c r="AI145" s="106">
        <f t="shared" si="52"/>
        <v>0</v>
      </c>
      <c r="AJ145" s="106">
        <f t="shared" si="52"/>
        <v>0</v>
      </c>
      <c r="AK145" s="106">
        <f t="shared" si="52"/>
        <v>0</v>
      </c>
      <c r="AL145" s="106">
        <f t="shared" si="52"/>
        <v>0</v>
      </c>
      <c r="AM145" s="106">
        <f t="shared" si="52"/>
        <v>0</v>
      </c>
      <c r="AN145" s="106">
        <f t="shared" si="52"/>
        <v>0</v>
      </c>
      <c r="AO145" s="106">
        <f t="shared" si="52"/>
        <v>0</v>
      </c>
      <c r="AP145" s="106">
        <f t="shared" si="52"/>
        <v>0</v>
      </c>
    </row>
    <row r="146" spans="2:42" ht="16.5">
      <c r="B146" s="109" t="s">
        <v>335</v>
      </c>
      <c r="C146" s="106">
        <f>LCR计算参数!$C$70</f>
        <v>3572.5972822230974</v>
      </c>
      <c r="D146" s="106">
        <f>LCR计算参数!$C$70</f>
        <v>3572.5972822230974</v>
      </c>
      <c r="E146" s="106">
        <f>LCR计算参数!$C$70</f>
        <v>3572.5972822230974</v>
      </c>
      <c r="F146" s="106">
        <f>LCR计算参数!$C$70</f>
        <v>3572.5972822230974</v>
      </c>
      <c r="G146" s="106">
        <f>LCR计算参数!$C$70</f>
        <v>3572.5972822230974</v>
      </c>
      <c r="H146" s="106">
        <f>LCR计算参数!$C$70</f>
        <v>3572.5972822230974</v>
      </c>
      <c r="I146" s="106">
        <f>LCR计算参数!$C$70</f>
        <v>3572.5972822230974</v>
      </c>
      <c r="J146" s="106">
        <f>LCR计算参数!$C$70</f>
        <v>3572.5972822230974</v>
      </c>
      <c r="K146" s="106">
        <f>LCR计算参数!$C$70</f>
        <v>3572.5972822230974</v>
      </c>
      <c r="L146" s="106">
        <f>LCR计算参数!$C$70</f>
        <v>3572.5972822230974</v>
      </c>
      <c r="M146" s="106">
        <f>LCR计算参数!$C$70</f>
        <v>3572.5972822230974</v>
      </c>
      <c r="N146" s="106">
        <f>LCR计算参数!$C$70</f>
        <v>3572.5972822230974</v>
      </c>
      <c r="O146" s="106">
        <f>LCR计算参数!$C$70</f>
        <v>3572.5972822230974</v>
      </c>
      <c r="P146" s="106">
        <f>LCR计算参数!$C$70</f>
        <v>3572.5972822230974</v>
      </c>
      <c r="Q146" s="106">
        <f>LCR计算参数!$C$70</f>
        <v>3572.5972822230974</v>
      </c>
      <c r="R146" s="106">
        <f>LCR计算参数!$C$70</f>
        <v>3572.5972822230974</v>
      </c>
      <c r="S146" s="106">
        <f>LCR计算参数!$C$70</f>
        <v>3572.5972822230974</v>
      </c>
      <c r="T146" s="106">
        <f>LCR计算参数!$C$70</f>
        <v>3572.5972822230974</v>
      </c>
      <c r="U146" s="106">
        <f>LCR计算参数!$C$70</f>
        <v>3572.5972822230974</v>
      </c>
      <c r="V146" s="106">
        <f>LCR计算参数!$C$70</f>
        <v>3572.5972822230974</v>
      </c>
      <c r="W146" s="106">
        <f>LCR计算参数!$C$70</f>
        <v>3572.5972822230974</v>
      </c>
      <c r="X146" s="106">
        <f>LCR计算参数!$C$70</f>
        <v>3572.5972822230974</v>
      </c>
      <c r="Y146" s="106">
        <f>LCR计算参数!$C$70</f>
        <v>3572.5972822230974</v>
      </c>
      <c r="Z146" s="106">
        <f>LCR计算参数!$C$70</f>
        <v>3572.5972822230974</v>
      </c>
      <c r="AA146" s="106">
        <f>LCR计算参数!$C$70</f>
        <v>3572.5972822230974</v>
      </c>
      <c r="AB146" s="106">
        <f>LCR计算参数!$C$70</f>
        <v>3572.5972822230974</v>
      </c>
      <c r="AC146" s="106">
        <f>LCR计算参数!$C$70</f>
        <v>3572.5972822230974</v>
      </c>
      <c r="AD146" s="106">
        <f>LCR计算参数!$C$70</f>
        <v>3572.5972822230974</v>
      </c>
      <c r="AE146" s="106">
        <f>LCR计算参数!$C$70</f>
        <v>3572.5972822230974</v>
      </c>
      <c r="AF146" s="106">
        <f>LCR计算参数!$C$70</f>
        <v>3572.5972822230974</v>
      </c>
      <c r="AG146" s="106">
        <f>LCR计算参数!$C$70</f>
        <v>3572.5972822230974</v>
      </c>
      <c r="AH146" s="106">
        <f>LCR计算参数!$C$70</f>
        <v>3572.5972822230974</v>
      </c>
      <c r="AI146" s="106">
        <f>LCR计算参数!$C$70</f>
        <v>3572.5972822230974</v>
      </c>
      <c r="AJ146" s="106">
        <f>LCR计算参数!$C$70</f>
        <v>3572.5972822230974</v>
      </c>
      <c r="AK146" s="106">
        <f>LCR计算参数!$C$70</f>
        <v>3572.5972822230974</v>
      </c>
      <c r="AL146" s="106">
        <f>LCR计算参数!$C$70</f>
        <v>3572.5972822230974</v>
      </c>
      <c r="AM146" s="106">
        <f>LCR计算参数!$C$70</f>
        <v>3572.5972822230974</v>
      </c>
      <c r="AN146" s="106">
        <f>LCR计算参数!$C$70</f>
        <v>3572.5972822230974</v>
      </c>
      <c r="AO146" s="106">
        <f>LCR计算参数!$C$70</f>
        <v>3572.5972822230974</v>
      </c>
      <c r="AP146" s="106">
        <f>LCR计算参数!$C$70</f>
        <v>3572.5972822230974</v>
      </c>
    </row>
    <row r="147" spans="2:42" ht="16.5">
      <c r="B147" s="109" t="s">
        <v>336</v>
      </c>
      <c r="C147" s="106">
        <f>LCR计算参数!$C$71</f>
        <v>754.54588595821076</v>
      </c>
      <c r="D147" s="106">
        <f>LCR计算参数!$C$71</f>
        <v>754.54588595821076</v>
      </c>
      <c r="E147" s="106">
        <f>LCR计算参数!$C$71</f>
        <v>754.54588595821076</v>
      </c>
      <c r="F147" s="106">
        <f>LCR计算参数!$C$71</f>
        <v>754.54588595821076</v>
      </c>
      <c r="G147" s="106">
        <f>LCR计算参数!$C$71</f>
        <v>754.54588595821076</v>
      </c>
      <c r="H147" s="106">
        <f>LCR计算参数!$C$71</f>
        <v>754.54588595821076</v>
      </c>
      <c r="I147" s="106">
        <f>LCR计算参数!$C$71</f>
        <v>754.54588595821076</v>
      </c>
      <c r="J147" s="106">
        <f>LCR计算参数!$C$71</f>
        <v>754.54588595821076</v>
      </c>
      <c r="K147" s="106">
        <f>LCR计算参数!$C$71</f>
        <v>754.54588595821076</v>
      </c>
      <c r="L147" s="106">
        <f>LCR计算参数!$C$71</f>
        <v>754.54588595821076</v>
      </c>
      <c r="M147" s="106">
        <f>LCR计算参数!$C$71</f>
        <v>754.54588595821076</v>
      </c>
      <c r="N147" s="106">
        <f>LCR计算参数!$C$71</f>
        <v>754.54588595821076</v>
      </c>
      <c r="O147" s="106">
        <f>LCR计算参数!$C$71</f>
        <v>754.54588595821076</v>
      </c>
      <c r="P147" s="106">
        <f>LCR计算参数!$C$71</f>
        <v>754.54588595821076</v>
      </c>
      <c r="Q147" s="106">
        <f>LCR计算参数!$C$71</f>
        <v>754.54588595821076</v>
      </c>
      <c r="R147" s="106">
        <f>LCR计算参数!$C$71</f>
        <v>754.54588595821076</v>
      </c>
      <c r="S147" s="106">
        <f>LCR计算参数!$C$71</f>
        <v>754.54588595821076</v>
      </c>
      <c r="T147" s="106">
        <f>LCR计算参数!$C$71</f>
        <v>754.54588595821076</v>
      </c>
      <c r="U147" s="106">
        <f>LCR计算参数!$C$71</f>
        <v>754.54588595821076</v>
      </c>
      <c r="V147" s="106">
        <f>LCR计算参数!$C$71</f>
        <v>754.54588595821076</v>
      </c>
      <c r="W147" s="106">
        <f>LCR计算参数!$C$71</f>
        <v>754.54588595821076</v>
      </c>
      <c r="X147" s="106">
        <f>LCR计算参数!$C$71</f>
        <v>754.54588595821076</v>
      </c>
      <c r="Y147" s="106">
        <f>LCR计算参数!$C$71</f>
        <v>754.54588595821076</v>
      </c>
      <c r="Z147" s="106">
        <f>LCR计算参数!$C$71</f>
        <v>754.54588595821076</v>
      </c>
      <c r="AA147" s="106">
        <f>LCR计算参数!$C$71</f>
        <v>754.54588595821076</v>
      </c>
      <c r="AB147" s="106">
        <f>LCR计算参数!$C$71</f>
        <v>754.54588595821076</v>
      </c>
      <c r="AC147" s="106">
        <f>LCR计算参数!$C$71</f>
        <v>754.54588595821076</v>
      </c>
      <c r="AD147" s="106">
        <f>LCR计算参数!$C$71</f>
        <v>754.54588595821076</v>
      </c>
      <c r="AE147" s="106">
        <f>LCR计算参数!$C$71</f>
        <v>754.54588595821076</v>
      </c>
      <c r="AF147" s="106">
        <f>LCR计算参数!$C$71</f>
        <v>754.54588595821076</v>
      </c>
      <c r="AG147" s="106">
        <f>LCR计算参数!$C$71</f>
        <v>754.54588595821076</v>
      </c>
      <c r="AH147" s="106">
        <f>LCR计算参数!$C$71</f>
        <v>754.54588595821076</v>
      </c>
      <c r="AI147" s="106">
        <f>LCR计算参数!$C$71</f>
        <v>754.54588595821076</v>
      </c>
      <c r="AJ147" s="106">
        <f>LCR计算参数!$C$71</f>
        <v>754.54588595821076</v>
      </c>
      <c r="AK147" s="106">
        <f>LCR计算参数!$C$71</f>
        <v>754.54588595821076</v>
      </c>
      <c r="AL147" s="106">
        <f>LCR计算参数!$C$71</f>
        <v>754.54588595821076</v>
      </c>
      <c r="AM147" s="106">
        <f>LCR计算参数!$C$71</f>
        <v>754.54588595821076</v>
      </c>
      <c r="AN147" s="106">
        <f>LCR计算参数!$C$71</f>
        <v>754.54588595821076</v>
      </c>
      <c r="AO147" s="106">
        <f>LCR计算参数!$C$71</f>
        <v>754.54588595821076</v>
      </c>
      <c r="AP147" s="106">
        <f>LCR计算参数!$C$71</f>
        <v>754.54588595821076</v>
      </c>
    </row>
    <row r="148" spans="2:42" ht="16.5">
      <c r="B148" s="109" t="s">
        <v>337</v>
      </c>
      <c r="C148" s="106">
        <f>LCR计算参数!$C$72</f>
        <v>214.80163216237668</v>
      </c>
      <c r="D148" s="106">
        <f>LCR计算参数!$C$72</f>
        <v>214.80163216237668</v>
      </c>
      <c r="E148" s="106">
        <f>LCR计算参数!$C$72</f>
        <v>214.80163216237668</v>
      </c>
      <c r="F148" s="106">
        <f>LCR计算参数!$C$72</f>
        <v>214.80163216237668</v>
      </c>
      <c r="G148" s="106">
        <f>LCR计算参数!$C$72</f>
        <v>214.80163216237668</v>
      </c>
      <c r="H148" s="106">
        <f>LCR计算参数!$C$72</f>
        <v>214.80163216237668</v>
      </c>
      <c r="I148" s="106">
        <f>LCR计算参数!$C$72</f>
        <v>214.80163216237668</v>
      </c>
      <c r="J148" s="106">
        <f>LCR计算参数!$C$72</f>
        <v>214.80163216237668</v>
      </c>
      <c r="K148" s="106">
        <f>LCR计算参数!$C$72</f>
        <v>214.80163216237668</v>
      </c>
      <c r="L148" s="106">
        <f>LCR计算参数!$C$72</f>
        <v>214.80163216237668</v>
      </c>
      <c r="M148" s="106">
        <f>LCR计算参数!$C$72</f>
        <v>214.80163216237668</v>
      </c>
      <c r="N148" s="106">
        <f>LCR计算参数!$C$72</f>
        <v>214.80163216237668</v>
      </c>
      <c r="O148" s="106">
        <f>LCR计算参数!$C$72</f>
        <v>214.80163216237668</v>
      </c>
      <c r="P148" s="106">
        <f>LCR计算参数!$C$72</f>
        <v>214.80163216237668</v>
      </c>
      <c r="Q148" s="106">
        <f>LCR计算参数!$C$72</f>
        <v>214.80163216237668</v>
      </c>
      <c r="R148" s="106">
        <f>LCR计算参数!$C$72</f>
        <v>214.80163216237668</v>
      </c>
      <c r="S148" s="106">
        <f>LCR计算参数!$C$72</f>
        <v>214.80163216237668</v>
      </c>
      <c r="T148" s="106">
        <f>LCR计算参数!$C$72</f>
        <v>214.80163216237668</v>
      </c>
      <c r="U148" s="106">
        <f>LCR计算参数!$C$72</f>
        <v>214.80163216237668</v>
      </c>
      <c r="V148" s="106">
        <f>LCR计算参数!$C$72</f>
        <v>214.80163216237668</v>
      </c>
      <c r="W148" s="106">
        <f>LCR计算参数!$C$72</f>
        <v>214.80163216237668</v>
      </c>
      <c r="X148" s="106">
        <f>LCR计算参数!$C$72</f>
        <v>214.80163216237668</v>
      </c>
      <c r="Y148" s="106">
        <f>LCR计算参数!$C$72</f>
        <v>214.80163216237668</v>
      </c>
      <c r="Z148" s="106">
        <f>LCR计算参数!$C$72</f>
        <v>214.80163216237668</v>
      </c>
      <c r="AA148" s="106">
        <f>LCR计算参数!$C$72</f>
        <v>214.80163216237668</v>
      </c>
      <c r="AB148" s="106">
        <f>LCR计算参数!$C$72</f>
        <v>214.80163216237668</v>
      </c>
      <c r="AC148" s="106">
        <f>LCR计算参数!$C$72</f>
        <v>214.80163216237668</v>
      </c>
      <c r="AD148" s="106">
        <f>LCR计算参数!$C$72</f>
        <v>214.80163216237668</v>
      </c>
      <c r="AE148" s="106">
        <f>LCR计算参数!$C$72</f>
        <v>214.80163216237668</v>
      </c>
      <c r="AF148" s="106">
        <f>LCR计算参数!$C$72</f>
        <v>214.80163216237668</v>
      </c>
      <c r="AG148" s="106">
        <f>LCR计算参数!$C$72</f>
        <v>214.80163216237668</v>
      </c>
      <c r="AH148" s="106">
        <f>LCR计算参数!$C$72</f>
        <v>214.80163216237668</v>
      </c>
      <c r="AI148" s="106">
        <f>LCR计算参数!$C$72</f>
        <v>214.80163216237668</v>
      </c>
      <c r="AJ148" s="106">
        <f>LCR计算参数!$C$72</f>
        <v>214.80163216237668</v>
      </c>
      <c r="AK148" s="106">
        <f>LCR计算参数!$C$72</f>
        <v>214.80163216237668</v>
      </c>
      <c r="AL148" s="106">
        <f>LCR计算参数!$C$72</f>
        <v>214.80163216237668</v>
      </c>
      <c r="AM148" s="106">
        <f>LCR计算参数!$C$72</f>
        <v>214.80163216237668</v>
      </c>
      <c r="AN148" s="106">
        <f>LCR计算参数!$C$72</f>
        <v>214.80163216237668</v>
      </c>
      <c r="AO148" s="106">
        <f>LCR计算参数!$C$72</f>
        <v>214.80163216237668</v>
      </c>
      <c r="AP148" s="106">
        <f>LCR计算参数!$C$72</f>
        <v>214.80163216237668</v>
      </c>
    </row>
    <row r="149" spans="2:42" ht="16.5">
      <c r="B149" s="109" t="s">
        <v>338</v>
      </c>
      <c r="C149" s="106">
        <f>SUM(C150:C152)</f>
        <v>10309.258590982412</v>
      </c>
      <c r="D149" s="106">
        <f t="shared" ref="D149:AP149" si="53">SUM(D150:D152)</f>
        <v>10301.005849742505</v>
      </c>
      <c r="E149" s="106">
        <f t="shared" si="53"/>
        <v>10278.43539738109</v>
      </c>
      <c r="F149" s="106">
        <f t="shared" si="53"/>
        <v>10160.665538295918</v>
      </c>
      <c r="G149" s="106">
        <f t="shared" si="53"/>
        <v>10138.095085934503</v>
      </c>
      <c r="H149" s="106">
        <f t="shared" si="53"/>
        <v>10115.524633573088</v>
      </c>
      <c r="I149" s="106">
        <f t="shared" si="53"/>
        <v>9997.7547744879157</v>
      </c>
      <c r="J149" s="106">
        <f t="shared" si="53"/>
        <v>9847.2502252040322</v>
      </c>
      <c r="K149" s="106">
        <f t="shared" si="53"/>
        <v>9824.6797728426172</v>
      </c>
      <c r="L149" s="106">
        <f t="shared" si="53"/>
        <v>9611.7105070336838</v>
      </c>
      <c r="M149" s="106">
        <f t="shared" si="53"/>
        <v>9589.1400546722707</v>
      </c>
      <c r="N149" s="106">
        <f t="shared" si="53"/>
        <v>9566.5696023108576</v>
      </c>
      <c r="O149" s="106">
        <f t="shared" si="53"/>
        <v>9258.4009297781649</v>
      </c>
      <c r="P149" s="106">
        <f t="shared" si="53"/>
        <v>2968.564363530003</v>
      </c>
      <c r="Q149" s="106">
        <f t="shared" si="53"/>
        <v>2968.564363530003</v>
      </c>
      <c r="R149" s="106">
        <f t="shared" si="53"/>
        <v>2968.564363530003</v>
      </c>
      <c r="S149" s="106">
        <f t="shared" si="53"/>
        <v>2968.564363530003</v>
      </c>
      <c r="T149" s="106">
        <f t="shared" si="53"/>
        <v>2968.564363530003</v>
      </c>
      <c r="U149" s="106">
        <f t="shared" si="53"/>
        <v>2968.564363530003</v>
      </c>
      <c r="V149" s="106">
        <f t="shared" si="53"/>
        <v>2968.564363530003</v>
      </c>
      <c r="W149" s="106">
        <f t="shared" si="53"/>
        <v>2968.564363530003</v>
      </c>
      <c r="X149" s="106">
        <f t="shared" si="53"/>
        <v>2968.564363530003</v>
      </c>
      <c r="Y149" s="106">
        <f t="shared" si="53"/>
        <v>2968.564363530003</v>
      </c>
      <c r="Z149" s="106">
        <f t="shared" si="53"/>
        <v>2968.564363530003</v>
      </c>
      <c r="AA149" s="106">
        <f t="shared" si="53"/>
        <v>2968.564363530003</v>
      </c>
      <c r="AB149" s="106">
        <f t="shared" si="53"/>
        <v>2968.564363530003</v>
      </c>
      <c r="AC149" s="106">
        <f t="shared" si="53"/>
        <v>2968.564363530003</v>
      </c>
      <c r="AD149" s="106">
        <f t="shared" si="53"/>
        <v>2968.564363530003</v>
      </c>
      <c r="AE149" s="106">
        <f t="shared" si="53"/>
        <v>2968.564363530003</v>
      </c>
      <c r="AF149" s="106">
        <f t="shared" si="53"/>
        <v>2968.564363530003</v>
      </c>
      <c r="AG149" s="106">
        <f t="shared" si="53"/>
        <v>2968.564363530003</v>
      </c>
      <c r="AH149" s="106">
        <f t="shared" si="53"/>
        <v>2968.564363530003</v>
      </c>
      <c r="AI149" s="106">
        <f t="shared" si="53"/>
        <v>2968.564363530003</v>
      </c>
      <c r="AJ149" s="106">
        <f t="shared" si="53"/>
        <v>2968.564363530003</v>
      </c>
      <c r="AK149" s="106">
        <f t="shared" si="53"/>
        <v>2968.564363530003</v>
      </c>
      <c r="AL149" s="106">
        <f t="shared" si="53"/>
        <v>2968.564363530003</v>
      </c>
      <c r="AM149" s="106">
        <f t="shared" si="53"/>
        <v>2968.564363530003</v>
      </c>
      <c r="AN149" s="106">
        <f t="shared" si="53"/>
        <v>2968.564363530003</v>
      </c>
      <c r="AO149" s="106">
        <f t="shared" si="53"/>
        <v>2968.564363530003</v>
      </c>
      <c r="AP149" s="106">
        <f t="shared" si="53"/>
        <v>2968.564363530003</v>
      </c>
    </row>
    <row r="150" spans="2:42" ht="16.5">
      <c r="B150" s="109" t="s">
        <v>339</v>
      </c>
      <c r="C150" s="106">
        <f>SUM(C91:C97)</f>
        <v>2610.6525548903128</v>
      </c>
      <c r="D150" s="106">
        <f t="shared" ref="D150:AP150" si="54">SUM(D91:D97)</f>
        <v>2210.8150466505244</v>
      </c>
      <c r="E150" s="106">
        <f t="shared" si="54"/>
        <v>2210.8150466505244</v>
      </c>
      <c r="F150" s="106">
        <f t="shared" si="54"/>
        <v>2115.6156399267652</v>
      </c>
      <c r="G150" s="106">
        <f t="shared" si="54"/>
        <v>2115.6156399267652</v>
      </c>
      <c r="H150" s="106">
        <f t="shared" si="54"/>
        <v>2115.6156399267652</v>
      </c>
      <c r="I150" s="106">
        <f t="shared" si="54"/>
        <v>2020.4162332030062</v>
      </c>
      <c r="J150" s="106">
        <f t="shared" si="54"/>
        <v>1830.0174197554879</v>
      </c>
      <c r="K150" s="106">
        <f t="shared" si="54"/>
        <v>1830.0174197554879</v>
      </c>
      <c r="L150" s="106">
        <f t="shared" si="54"/>
        <v>1639.6186063079697</v>
      </c>
      <c r="M150" s="106">
        <f t="shared" si="54"/>
        <v>1639.6186063079697</v>
      </c>
      <c r="N150" s="106">
        <f t="shared" si="54"/>
        <v>1639.6186063079697</v>
      </c>
      <c r="O150" s="106">
        <f t="shared" si="54"/>
        <v>1354.0203861366924</v>
      </c>
      <c r="P150" s="106">
        <f t="shared" si="54"/>
        <v>0</v>
      </c>
      <c r="Q150" s="106">
        <f t="shared" si="54"/>
        <v>0</v>
      </c>
      <c r="R150" s="106">
        <f t="shared" si="54"/>
        <v>0</v>
      </c>
      <c r="S150" s="106">
        <f t="shared" si="54"/>
        <v>0</v>
      </c>
      <c r="T150" s="106">
        <f t="shared" si="54"/>
        <v>0</v>
      </c>
      <c r="U150" s="106">
        <f t="shared" si="54"/>
        <v>0</v>
      </c>
      <c r="V150" s="106">
        <f t="shared" si="54"/>
        <v>0</v>
      </c>
      <c r="W150" s="106">
        <f t="shared" si="54"/>
        <v>0</v>
      </c>
      <c r="X150" s="106">
        <f t="shared" si="54"/>
        <v>0</v>
      </c>
      <c r="Y150" s="106">
        <f t="shared" si="54"/>
        <v>0</v>
      </c>
      <c r="Z150" s="106">
        <f t="shared" si="54"/>
        <v>0</v>
      </c>
      <c r="AA150" s="106">
        <f t="shared" si="54"/>
        <v>0</v>
      </c>
      <c r="AB150" s="106">
        <f t="shared" si="54"/>
        <v>0</v>
      </c>
      <c r="AC150" s="106">
        <f t="shared" si="54"/>
        <v>0</v>
      </c>
      <c r="AD150" s="106">
        <f t="shared" si="54"/>
        <v>0</v>
      </c>
      <c r="AE150" s="106">
        <f t="shared" si="54"/>
        <v>0</v>
      </c>
      <c r="AF150" s="106">
        <f t="shared" si="54"/>
        <v>0</v>
      </c>
      <c r="AG150" s="106">
        <f t="shared" si="54"/>
        <v>0</v>
      </c>
      <c r="AH150" s="106">
        <f t="shared" si="54"/>
        <v>0</v>
      </c>
      <c r="AI150" s="106">
        <f t="shared" si="54"/>
        <v>0</v>
      </c>
      <c r="AJ150" s="106">
        <f t="shared" si="54"/>
        <v>0</v>
      </c>
      <c r="AK150" s="106">
        <f t="shared" si="54"/>
        <v>0</v>
      </c>
      <c r="AL150" s="106">
        <f t="shared" si="54"/>
        <v>0</v>
      </c>
      <c r="AM150" s="106">
        <f t="shared" si="54"/>
        <v>0</v>
      </c>
      <c r="AN150" s="106">
        <f t="shared" si="54"/>
        <v>0</v>
      </c>
      <c r="AO150" s="106">
        <f t="shared" si="54"/>
        <v>0</v>
      </c>
      <c r="AP150" s="106">
        <f t="shared" si="54"/>
        <v>0</v>
      </c>
    </row>
    <row r="151" spans="2:42" ht="16.5">
      <c r="B151" s="109" t="s">
        <v>340</v>
      </c>
      <c r="C151" s="106">
        <f>SUM(C98:C101)+LCR计算参数!$C$74</f>
        <v>4789.7737967757794</v>
      </c>
      <c r="D151" s="106">
        <f>SUM(D98:D101)+LCR计算参数!$C$74</f>
        <v>5181.3585637756614</v>
      </c>
      <c r="E151" s="106">
        <f>SUM(E98:E101)+LCR计算参数!$C$74</f>
        <v>5158.7881114142465</v>
      </c>
      <c r="F151" s="106">
        <f>SUM(F98:F101)+LCR计算参数!$C$74</f>
        <v>5136.2176590528325</v>
      </c>
      <c r="G151" s="106">
        <f>SUM(G98:G101)+LCR计算参数!$C$74</f>
        <v>5113.6472066914184</v>
      </c>
      <c r="H151" s="106">
        <f>SUM(H98:H101)+LCR计算参数!$C$74</f>
        <v>5091.0767543300035</v>
      </c>
      <c r="I151" s="106">
        <f>SUM(I98:I101)+LCR计算参数!$C$74</f>
        <v>5068.5063019685886</v>
      </c>
      <c r="J151" s="106">
        <f>SUM(J98:J101)+LCR计算参数!$C$74</f>
        <v>5108.4005661322253</v>
      </c>
      <c r="K151" s="106">
        <f>SUM(K98:K101)+LCR计算参数!$C$74</f>
        <v>5085.8301137708104</v>
      </c>
      <c r="L151" s="106">
        <f>SUM(L98:L101)+LCR计算参数!$C$74</f>
        <v>5063.2596614093954</v>
      </c>
      <c r="M151" s="106">
        <f>SUM(M98:M101)+LCR计算参数!$C$74</f>
        <v>5040.6892090479814</v>
      </c>
      <c r="N151" s="106">
        <f>SUM(N98:N101)+LCR计算参数!$C$74</f>
        <v>5018.1187566865674</v>
      </c>
      <c r="O151" s="106">
        <f>SUM(O98:O101)+LCR计算参数!$C$74</f>
        <v>4995.5483043251525</v>
      </c>
      <c r="P151" s="106">
        <f>SUM(P98:P101)+LCR计算参数!$C$74</f>
        <v>59.732124213683335</v>
      </c>
      <c r="Q151" s="106">
        <f>SUM(Q98:Q101)+LCR计算参数!$C$74</f>
        <v>59.732124213683335</v>
      </c>
      <c r="R151" s="106">
        <f>SUM(R98:R101)+LCR计算参数!$C$74</f>
        <v>59.732124213683335</v>
      </c>
      <c r="S151" s="106">
        <f>SUM(S98:S101)+LCR计算参数!$C$74</f>
        <v>59.732124213683335</v>
      </c>
      <c r="T151" s="106">
        <f>SUM(T98:T101)+LCR计算参数!$C$74</f>
        <v>59.732124213683335</v>
      </c>
      <c r="U151" s="106">
        <f>SUM(U98:U101)+LCR计算参数!$C$74</f>
        <v>59.732124213683335</v>
      </c>
      <c r="V151" s="106">
        <f>SUM(V98:V101)+LCR计算参数!$C$74</f>
        <v>59.732124213683335</v>
      </c>
      <c r="W151" s="106">
        <f>SUM(W98:W101)+LCR计算参数!$C$74</f>
        <v>59.732124213683335</v>
      </c>
      <c r="X151" s="106">
        <f>SUM(X98:X101)+LCR计算参数!$C$74</f>
        <v>59.732124213683335</v>
      </c>
      <c r="Y151" s="106">
        <f>SUM(Y98:Y101)+LCR计算参数!$C$74</f>
        <v>59.732124213683335</v>
      </c>
      <c r="Z151" s="106">
        <f>SUM(Z98:Z101)+LCR计算参数!$C$74</f>
        <v>59.732124213683335</v>
      </c>
      <c r="AA151" s="106">
        <f>SUM(AA98:AA101)+LCR计算参数!$C$74</f>
        <v>59.732124213683335</v>
      </c>
      <c r="AB151" s="106">
        <f>SUM(AB98:AB101)+LCR计算参数!$C$74</f>
        <v>59.732124213683335</v>
      </c>
      <c r="AC151" s="106">
        <f>SUM(AC98:AC101)+LCR计算参数!$C$74</f>
        <v>59.732124213683335</v>
      </c>
      <c r="AD151" s="106">
        <f>SUM(AD98:AD101)+LCR计算参数!$C$74</f>
        <v>59.732124213683335</v>
      </c>
      <c r="AE151" s="106">
        <f>SUM(AE98:AE101)+LCR计算参数!$C$74</f>
        <v>59.732124213683335</v>
      </c>
      <c r="AF151" s="106">
        <f>SUM(AF98:AF101)+LCR计算参数!$C$74</f>
        <v>59.732124213683335</v>
      </c>
      <c r="AG151" s="106">
        <f>SUM(AG98:AG101)+LCR计算参数!$C$74</f>
        <v>59.732124213683335</v>
      </c>
      <c r="AH151" s="106">
        <f>SUM(AH98:AH101)+LCR计算参数!$C$74</f>
        <v>59.732124213683335</v>
      </c>
      <c r="AI151" s="106">
        <f>SUM(AI98:AI101)+LCR计算参数!$C$74</f>
        <v>59.732124213683335</v>
      </c>
      <c r="AJ151" s="106">
        <f>SUM(AJ98:AJ101)+LCR计算参数!$C$74</f>
        <v>59.732124213683335</v>
      </c>
      <c r="AK151" s="106">
        <f>SUM(AK98:AK101)+LCR计算参数!$C$74</f>
        <v>59.732124213683335</v>
      </c>
      <c r="AL151" s="106">
        <f>SUM(AL98:AL101)+LCR计算参数!$C$74</f>
        <v>59.732124213683335</v>
      </c>
      <c r="AM151" s="106">
        <f>SUM(AM98:AM101)+LCR计算参数!$C$74</f>
        <v>59.732124213683335</v>
      </c>
      <c r="AN151" s="106">
        <f>SUM(AN98:AN101)+LCR计算参数!$C$74</f>
        <v>59.732124213683335</v>
      </c>
      <c r="AO151" s="106">
        <f>SUM(AO98:AO101)+LCR计算参数!$C$74</f>
        <v>59.732124213683335</v>
      </c>
      <c r="AP151" s="106">
        <f>SUM(AP98:AP101)+LCR计算参数!$C$74</f>
        <v>59.732124213683335</v>
      </c>
    </row>
    <row r="152" spans="2:42" ht="16.5">
      <c r="B152" s="109" t="s">
        <v>341</v>
      </c>
      <c r="C152" s="106">
        <f>LCR计算参数!$C$73</f>
        <v>2908.8322393163198</v>
      </c>
      <c r="D152" s="106">
        <f>LCR计算参数!$C$73</f>
        <v>2908.8322393163198</v>
      </c>
      <c r="E152" s="106">
        <f>LCR计算参数!$C$73</f>
        <v>2908.8322393163198</v>
      </c>
      <c r="F152" s="106">
        <f>LCR计算参数!$C$73</f>
        <v>2908.8322393163198</v>
      </c>
      <c r="G152" s="106">
        <f>LCR计算参数!$C$73</f>
        <v>2908.8322393163198</v>
      </c>
      <c r="H152" s="106">
        <f>LCR计算参数!$C$73</f>
        <v>2908.8322393163198</v>
      </c>
      <c r="I152" s="106">
        <f>LCR计算参数!$C$73</f>
        <v>2908.8322393163198</v>
      </c>
      <c r="J152" s="106">
        <f>LCR计算参数!$C$73</f>
        <v>2908.8322393163198</v>
      </c>
      <c r="K152" s="106">
        <f>LCR计算参数!$C$73</f>
        <v>2908.8322393163198</v>
      </c>
      <c r="L152" s="106">
        <f>LCR计算参数!$C$73</f>
        <v>2908.8322393163198</v>
      </c>
      <c r="M152" s="106">
        <f>LCR计算参数!$C$73</f>
        <v>2908.8322393163198</v>
      </c>
      <c r="N152" s="106">
        <f>LCR计算参数!$C$73</f>
        <v>2908.8322393163198</v>
      </c>
      <c r="O152" s="106">
        <f>LCR计算参数!$C$73</f>
        <v>2908.8322393163198</v>
      </c>
      <c r="P152" s="106">
        <f>LCR计算参数!$C$73</f>
        <v>2908.8322393163198</v>
      </c>
      <c r="Q152" s="106">
        <f>LCR计算参数!$C$73</f>
        <v>2908.8322393163198</v>
      </c>
      <c r="R152" s="106">
        <f>LCR计算参数!$C$73</f>
        <v>2908.8322393163198</v>
      </c>
      <c r="S152" s="106">
        <f>LCR计算参数!$C$73</f>
        <v>2908.8322393163198</v>
      </c>
      <c r="T152" s="106">
        <f>LCR计算参数!$C$73</f>
        <v>2908.8322393163198</v>
      </c>
      <c r="U152" s="106">
        <f>LCR计算参数!$C$73</f>
        <v>2908.8322393163198</v>
      </c>
      <c r="V152" s="106">
        <f>LCR计算参数!$C$73</f>
        <v>2908.8322393163198</v>
      </c>
      <c r="W152" s="106">
        <f>LCR计算参数!$C$73</f>
        <v>2908.8322393163198</v>
      </c>
      <c r="X152" s="106">
        <f>LCR计算参数!$C$73</f>
        <v>2908.8322393163198</v>
      </c>
      <c r="Y152" s="106">
        <f>LCR计算参数!$C$73</f>
        <v>2908.8322393163198</v>
      </c>
      <c r="Z152" s="106">
        <f>LCR计算参数!$C$73</f>
        <v>2908.8322393163198</v>
      </c>
      <c r="AA152" s="106">
        <f>LCR计算参数!$C$73</f>
        <v>2908.8322393163198</v>
      </c>
      <c r="AB152" s="106">
        <f>LCR计算参数!$C$73</f>
        <v>2908.8322393163198</v>
      </c>
      <c r="AC152" s="106">
        <f>LCR计算参数!$C$73</f>
        <v>2908.8322393163198</v>
      </c>
      <c r="AD152" s="106">
        <f>LCR计算参数!$C$73</f>
        <v>2908.8322393163198</v>
      </c>
      <c r="AE152" s="106">
        <f>LCR计算参数!$C$73</f>
        <v>2908.8322393163198</v>
      </c>
      <c r="AF152" s="106">
        <f>LCR计算参数!$C$73</f>
        <v>2908.8322393163198</v>
      </c>
      <c r="AG152" s="106">
        <f>LCR计算参数!$C$73</f>
        <v>2908.8322393163198</v>
      </c>
      <c r="AH152" s="106">
        <f>LCR计算参数!$C$73</f>
        <v>2908.8322393163198</v>
      </c>
      <c r="AI152" s="106">
        <f>LCR计算参数!$C$73</f>
        <v>2908.8322393163198</v>
      </c>
      <c r="AJ152" s="106">
        <f>LCR计算参数!$C$73</f>
        <v>2908.8322393163198</v>
      </c>
      <c r="AK152" s="106">
        <f>LCR计算参数!$C$73</f>
        <v>2908.8322393163198</v>
      </c>
      <c r="AL152" s="106">
        <f>LCR计算参数!$C$73</f>
        <v>2908.8322393163198</v>
      </c>
      <c r="AM152" s="106">
        <f>LCR计算参数!$C$73</f>
        <v>2908.8322393163198</v>
      </c>
      <c r="AN152" s="106">
        <f>LCR计算参数!$C$73</f>
        <v>2908.8322393163198</v>
      </c>
      <c r="AO152" s="106">
        <f>LCR计算参数!$C$73</f>
        <v>2908.8322393163198</v>
      </c>
      <c r="AP152" s="106">
        <f>LCR计算参数!$C$73</f>
        <v>2908.8322393163198</v>
      </c>
    </row>
    <row r="153" spans="2:42" ht="16.5">
      <c r="B153" s="109" t="s">
        <v>342</v>
      </c>
      <c r="C153" s="141">
        <f>C137/C141</f>
        <v>1.3207898872061297</v>
      </c>
      <c r="D153" s="141">
        <f t="shared" ref="D153:AP153" si="55">D137/D141</f>
        <v>1.2814232377567951</v>
      </c>
      <c r="E153" s="141">
        <f t="shared" si="55"/>
        <v>1.2796629234746251</v>
      </c>
      <c r="F153" s="141">
        <f t="shared" si="55"/>
        <v>1.2621561177956115</v>
      </c>
      <c r="G153" s="141">
        <f t="shared" si="55"/>
        <v>1.2400646693606938</v>
      </c>
      <c r="H153" s="141">
        <f>H137/H141</f>
        <v>1.2432040840493335</v>
      </c>
      <c r="I153" s="141">
        <f t="shared" si="55"/>
        <v>1.2293638851861186</v>
      </c>
      <c r="J153" s="141">
        <f t="shared" si="55"/>
        <v>1.1977011299767661</v>
      </c>
      <c r="K153" s="141">
        <f t="shared" si="55"/>
        <v>1.1988989102555141</v>
      </c>
      <c r="L153" s="141">
        <f t="shared" si="55"/>
        <v>1.1676273405008455</v>
      </c>
      <c r="M153" s="141">
        <f t="shared" si="55"/>
        <v>1.1709278263203911</v>
      </c>
      <c r="N153" s="141">
        <f t="shared" si="55"/>
        <v>1.1760748250356043</v>
      </c>
      <c r="O153" s="141">
        <f t="shared" si="55"/>
        <v>1.1342810360521136</v>
      </c>
      <c r="P153" s="141">
        <f t="shared" si="55"/>
        <v>8.0404524450018625E-2</v>
      </c>
      <c r="Q153" s="141">
        <f t="shared" si="55"/>
        <v>8.0404524450018625E-2</v>
      </c>
      <c r="R153" s="141">
        <f t="shared" si="55"/>
        <v>8.0404524450018625E-2</v>
      </c>
      <c r="S153" s="141">
        <f t="shared" si="55"/>
        <v>8.0404524450018625E-2</v>
      </c>
      <c r="T153" s="141">
        <f t="shared" si="55"/>
        <v>8.0404524450018625E-2</v>
      </c>
      <c r="U153" s="141">
        <f t="shared" si="55"/>
        <v>8.0404524450018625E-2</v>
      </c>
      <c r="V153" s="141">
        <f t="shared" si="55"/>
        <v>8.0404524450018625E-2</v>
      </c>
      <c r="W153" s="141">
        <f t="shared" si="55"/>
        <v>8.0404524450018625E-2</v>
      </c>
      <c r="X153" s="141">
        <f t="shared" si="55"/>
        <v>8.0404524450018625E-2</v>
      </c>
      <c r="Y153" s="141">
        <f t="shared" si="55"/>
        <v>8.0404524450018625E-2</v>
      </c>
      <c r="Z153" s="141">
        <f t="shared" si="55"/>
        <v>8.0404524450018625E-2</v>
      </c>
      <c r="AA153" s="141">
        <f t="shared" si="55"/>
        <v>8.0404524450018625E-2</v>
      </c>
      <c r="AB153" s="141">
        <f t="shared" si="55"/>
        <v>8.0404524450018625E-2</v>
      </c>
      <c r="AC153" s="141">
        <f t="shared" si="55"/>
        <v>8.0404524450018625E-2</v>
      </c>
      <c r="AD153" s="141">
        <f t="shared" si="55"/>
        <v>8.0404524450018625E-2</v>
      </c>
      <c r="AE153" s="141">
        <f t="shared" si="55"/>
        <v>8.0404524450018625E-2</v>
      </c>
      <c r="AF153" s="141">
        <f t="shared" si="55"/>
        <v>8.0404524450018625E-2</v>
      </c>
      <c r="AG153" s="141">
        <f t="shared" si="55"/>
        <v>8.0404524450018625E-2</v>
      </c>
      <c r="AH153" s="141">
        <f t="shared" si="55"/>
        <v>8.0404524450018625E-2</v>
      </c>
      <c r="AI153" s="141">
        <f t="shared" si="55"/>
        <v>8.0404524450018625E-2</v>
      </c>
      <c r="AJ153" s="141">
        <f t="shared" si="55"/>
        <v>8.0404524450018625E-2</v>
      </c>
      <c r="AK153" s="141">
        <f t="shared" si="55"/>
        <v>8.0404524450018625E-2</v>
      </c>
      <c r="AL153" s="141">
        <f t="shared" si="55"/>
        <v>8.0404524450018625E-2</v>
      </c>
      <c r="AM153" s="141">
        <f t="shared" si="55"/>
        <v>8.0404524450018625E-2</v>
      </c>
      <c r="AN153" s="141">
        <f t="shared" si="55"/>
        <v>8.0404524450018625E-2</v>
      </c>
      <c r="AO153" s="141">
        <f t="shared" si="55"/>
        <v>8.0404524450018625E-2</v>
      </c>
      <c r="AP153" s="141">
        <f t="shared" si="55"/>
        <v>8.0404524450018625E-2</v>
      </c>
    </row>
  </sheetData>
  <phoneticPr fontId="19" type="noConversion"/>
  <hyperlinks>
    <hyperlink ref="A1" location="目录!A1" display="目录"/>
  </hyperlinks>
  <pageMargins left="0.7" right="0.7" top="0.75" bottom="0.75" header="0.3" footer="0.3"/>
  <pageSetup paperSize="9" orientation="portrait" horizontalDpi="300" verticalDpi="3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E44"/>
  <sheetViews>
    <sheetView workbookViewId="0"/>
  </sheetViews>
  <sheetFormatPr defaultRowHeight="13.5"/>
  <cols>
    <col min="1" max="1" width="9.375" customWidth="1"/>
  </cols>
  <sheetData>
    <row r="1" spans="1:5">
      <c r="A1" s="116" t="s">
        <v>349</v>
      </c>
    </row>
    <row r="3" spans="1:5">
      <c r="A3" s="531" t="s">
        <v>394</v>
      </c>
      <c r="B3" s="531"/>
      <c r="D3" s="531" t="s">
        <v>473</v>
      </c>
      <c r="E3" s="531"/>
    </row>
    <row r="4" spans="1:5">
      <c r="A4" s="532"/>
      <c r="B4" s="532"/>
      <c r="D4" s="532"/>
      <c r="E4" s="532"/>
    </row>
    <row r="5" spans="1:5" ht="15">
      <c r="A5" s="78">
        <v>1</v>
      </c>
      <c r="B5" s="142">
        <f>MAX((opperiod+0.5)-1*A5,0)/12</f>
        <v>1.0416666666666667</v>
      </c>
      <c r="D5" s="24">
        <v>1</v>
      </c>
      <c r="E5" s="24" t="s">
        <v>474</v>
      </c>
    </row>
    <row r="6" spans="1:5" ht="15">
      <c r="A6" s="78">
        <v>2</v>
      </c>
      <c r="B6" s="142">
        <f t="shared" ref="B6:B13" si="0">MAX((opperiod+0.5)-1*A6,0)/12</f>
        <v>0.95833333333333337</v>
      </c>
      <c r="D6" s="24">
        <v>2</v>
      </c>
      <c r="E6" s="24" t="s">
        <v>475</v>
      </c>
    </row>
    <row r="7" spans="1:5" ht="15">
      <c r="A7" s="78">
        <v>3</v>
      </c>
      <c r="B7" s="142">
        <f t="shared" si="0"/>
        <v>0.875</v>
      </c>
      <c r="D7" s="24">
        <v>3</v>
      </c>
      <c r="E7" s="24" t="s">
        <v>476</v>
      </c>
    </row>
    <row r="8" spans="1:5" ht="15">
      <c r="A8" s="78">
        <v>4</v>
      </c>
      <c r="B8" s="142">
        <f>MAX((opperiod+0.5)-1*A8,0)/12</f>
        <v>0.79166666666666663</v>
      </c>
      <c r="D8" s="24">
        <v>4</v>
      </c>
      <c r="E8" s="24" t="s">
        <v>477</v>
      </c>
    </row>
    <row r="9" spans="1:5" ht="15">
      <c r="A9" s="78">
        <v>5</v>
      </c>
      <c r="B9" s="142">
        <f t="shared" si="0"/>
        <v>0.70833333333333337</v>
      </c>
      <c r="D9" s="24">
        <v>5</v>
      </c>
      <c r="E9" s="24" t="s">
        <v>478</v>
      </c>
    </row>
    <row r="10" spans="1:5" ht="15">
      <c r="A10" s="78">
        <v>6</v>
      </c>
      <c r="B10" s="142">
        <f t="shared" si="0"/>
        <v>0.625</v>
      </c>
      <c r="D10" s="24">
        <v>6</v>
      </c>
      <c r="E10" s="24" t="s">
        <v>479</v>
      </c>
    </row>
    <row r="11" spans="1:5" ht="15">
      <c r="A11" s="78">
        <v>7</v>
      </c>
      <c r="B11" s="142">
        <f t="shared" si="0"/>
        <v>0.54166666666666663</v>
      </c>
      <c r="D11" s="24">
        <v>7</v>
      </c>
      <c r="E11" s="24" t="s">
        <v>480</v>
      </c>
    </row>
    <row r="12" spans="1:5" ht="15">
      <c r="A12" s="78">
        <v>8</v>
      </c>
      <c r="B12" s="142">
        <f t="shared" si="0"/>
        <v>0.45833333333333331</v>
      </c>
      <c r="D12" s="24">
        <v>8</v>
      </c>
      <c r="E12" s="24" t="s">
        <v>481</v>
      </c>
    </row>
    <row r="13" spans="1:5" ht="15">
      <c r="A13" s="78">
        <v>9</v>
      </c>
      <c r="B13" s="142">
        <f t="shared" si="0"/>
        <v>0.375</v>
      </c>
      <c r="D13" s="24">
        <v>9</v>
      </c>
      <c r="E13" s="24" t="s">
        <v>482</v>
      </c>
    </row>
    <row r="14" spans="1:5" ht="15">
      <c r="A14" s="78">
        <v>10</v>
      </c>
      <c r="B14" s="142">
        <f t="shared" ref="B14:B44" si="1">MAX((opperiod+0.5)-1*A14,0)/12</f>
        <v>0.29166666666666669</v>
      </c>
      <c r="D14" s="24">
        <v>10</v>
      </c>
      <c r="E14" s="24" t="s">
        <v>471</v>
      </c>
    </row>
    <row r="15" spans="1:5" ht="15">
      <c r="A15" s="78">
        <v>11</v>
      </c>
      <c r="B15" s="142">
        <f t="shared" si="1"/>
        <v>0.20833333333333334</v>
      </c>
      <c r="D15" s="24">
        <v>11</v>
      </c>
      <c r="E15" s="24" t="s">
        <v>483</v>
      </c>
    </row>
    <row r="16" spans="1:5" ht="15">
      <c r="A16" s="78">
        <v>12</v>
      </c>
      <c r="B16" s="142">
        <f t="shared" si="1"/>
        <v>0.125</v>
      </c>
      <c r="D16" s="24">
        <v>12</v>
      </c>
      <c r="E16" s="24" t="s">
        <v>484</v>
      </c>
    </row>
    <row r="17" spans="1:5" ht="15">
      <c r="A17" s="78">
        <v>13</v>
      </c>
      <c r="B17" s="142">
        <f t="shared" si="1"/>
        <v>4.1666666666666664E-2</v>
      </c>
      <c r="D17" s="24">
        <v>13</v>
      </c>
      <c r="E17" s="24" t="s">
        <v>485</v>
      </c>
    </row>
    <row r="18" spans="1:5" ht="15">
      <c r="A18" s="78">
        <v>14</v>
      </c>
      <c r="B18" s="142">
        <f t="shared" si="1"/>
        <v>0</v>
      </c>
      <c r="D18" s="24">
        <v>14</v>
      </c>
      <c r="E18" s="24" t="s">
        <v>486</v>
      </c>
    </row>
    <row r="19" spans="1:5" ht="15">
      <c r="A19" s="78">
        <v>15</v>
      </c>
      <c r="B19" s="142">
        <f t="shared" si="1"/>
        <v>0</v>
      </c>
      <c r="D19" s="24">
        <v>15</v>
      </c>
      <c r="E19" s="24" t="s">
        <v>487</v>
      </c>
    </row>
    <row r="20" spans="1:5" ht="15">
      <c r="A20" s="78">
        <v>16</v>
      </c>
      <c r="B20" s="142">
        <f t="shared" si="1"/>
        <v>0</v>
      </c>
      <c r="D20" s="24">
        <v>16</v>
      </c>
      <c r="E20" s="24" t="s">
        <v>488</v>
      </c>
    </row>
    <row r="21" spans="1:5" ht="15">
      <c r="A21" s="78">
        <v>17</v>
      </c>
      <c r="B21" s="142">
        <f t="shared" si="1"/>
        <v>0</v>
      </c>
      <c r="D21" s="24">
        <v>17</v>
      </c>
      <c r="E21" s="24" t="s">
        <v>489</v>
      </c>
    </row>
    <row r="22" spans="1:5" ht="15">
      <c r="A22" s="78">
        <v>18</v>
      </c>
      <c r="B22" s="142">
        <f t="shared" si="1"/>
        <v>0</v>
      </c>
      <c r="D22" s="24">
        <v>18</v>
      </c>
      <c r="E22" s="24" t="s">
        <v>490</v>
      </c>
    </row>
    <row r="23" spans="1:5" ht="15">
      <c r="A23" s="78">
        <v>19</v>
      </c>
      <c r="B23" s="142">
        <f t="shared" si="1"/>
        <v>0</v>
      </c>
      <c r="D23" s="24">
        <v>19</v>
      </c>
      <c r="E23" s="24" t="s">
        <v>491</v>
      </c>
    </row>
    <row r="24" spans="1:5" ht="15">
      <c r="A24" s="78">
        <v>20</v>
      </c>
      <c r="B24" s="142">
        <f t="shared" si="1"/>
        <v>0</v>
      </c>
      <c r="D24" s="24">
        <v>20</v>
      </c>
      <c r="E24" s="24" t="s">
        <v>492</v>
      </c>
    </row>
    <row r="25" spans="1:5" ht="15">
      <c r="A25" s="78">
        <v>21</v>
      </c>
      <c r="B25" s="142">
        <f t="shared" si="1"/>
        <v>0</v>
      </c>
      <c r="D25" s="24">
        <v>21</v>
      </c>
      <c r="E25" s="24" t="s">
        <v>493</v>
      </c>
    </row>
    <row r="26" spans="1:5" ht="15">
      <c r="A26" s="78">
        <v>22</v>
      </c>
      <c r="B26" s="142">
        <f t="shared" si="1"/>
        <v>0</v>
      </c>
      <c r="D26" s="24">
        <v>22</v>
      </c>
      <c r="E26" s="24" t="s">
        <v>494</v>
      </c>
    </row>
    <row r="27" spans="1:5" ht="15">
      <c r="A27" s="78">
        <v>23</v>
      </c>
      <c r="B27" s="142">
        <f t="shared" si="1"/>
        <v>0</v>
      </c>
      <c r="D27" s="24">
        <v>23</v>
      </c>
      <c r="E27" s="24" t="s">
        <v>495</v>
      </c>
    </row>
    <row r="28" spans="1:5" ht="15">
      <c r="A28" s="78">
        <v>24</v>
      </c>
      <c r="B28" s="142">
        <f t="shared" si="1"/>
        <v>0</v>
      </c>
      <c r="D28" s="24">
        <v>24</v>
      </c>
      <c r="E28" s="24" t="s">
        <v>496</v>
      </c>
    </row>
    <row r="29" spans="1:5" ht="15">
      <c r="A29" s="78">
        <v>25</v>
      </c>
      <c r="B29" s="142">
        <f t="shared" si="1"/>
        <v>0</v>
      </c>
      <c r="D29" s="24">
        <v>25</v>
      </c>
      <c r="E29" s="24" t="s">
        <v>497</v>
      </c>
    </row>
    <row r="30" spans="1:5" ht="15">
      <c r="A30" s="78">
        <v>26</v>
      </c>
      <c r="B30" s="142">
        <f t="shared" si="1"/>
        <v>0</v>
      </c>
      <c r="D30" s="24">
        <v>26</v>
      </c>
      <c r="E30" s="24" t="s">
        <v>498</v>
      </c>
    </row>
    <row r="31" spans="1:5" ht="15">
      <c r="A31" s="78">
        <v>27</v>
      </c>
      <c r="B31" s="142">
        <f t="shared" si="1"/>
        <v>0</v>
      </c>
      <c r="D31" s="24">
        <v>27</v>
      </c>
      <c r="E31" s="24" t="s">
        <v>499</v>
      </c>
    </row>
    <row r="32" spans="1:5" ht="15">
      <c r="A32" s="78">
        <v>28</v>
      </c>
      <c r="B32" s="142">
        <f t="shared" si="1"/>
        <v>0</v>
      </c>
      <c r="D32" s="24">
        <v>28</v>
      </c>
      <c r="E32" s="24" t="s">
        <v>500</v>
      </c>
    </row>
    <row r="33" spans="1:5" ht="15">
      <c r="A33" s="78">
        <v>29</v>
      </c>
      <c r="B33" s="142">
        <f t="shared" si="1"/>
        <v>0</v>
      </c>
      <c r="D33" s="24">
        <v>29</v>
      </c>
      <c r="E33" s="24" t="s">
        <v>501</v>
      </c>
    </row>
    <row r="34" spans="1:5" ht="15">
      <c r="A34" s="78">
        <v>30</v>
      </c>
      <c r="B34" s="142">
        <f t="shared" si="1"/>
        <v>0</v>
      </c>
      <c r="D34" s="24">
        <v>30</v>
      </c>
      <c r="E34" s="24" t="s">
        <v>502</v>
      </c>
    </row>
    <row r="35" spans="1:5" ht="15">
      <c r="A35" s="78">
        <v>31</v>
      </c>
      <c r="B35" s="142">
        <f t="shared" si="1"/>
        <v>0</v>
      </c>
      <c r="D35" s="24">
        <v>31</v>
      </c>
      <c r="E35" s="24" t="s">
        <v>503</v>
      </c>
    </row>
    <row r="36" spans="1:5" ht="15">
      <c r="A36" s="78">
        <v>32</v>
      </c>
      <c r="B36" s="142">
        <f t="shared" si="1"/>
        <v>0</v>
      </c>
      <c r="D36" s="24">
        <v>32</v>
      </c>
      <c r="E36" s="24" t="s">
        <v>504</v>
      </c>
    </row>
    <row r="37" spans="1:5" ht="15">
      <c r="A37" s="78">
        <v>33</v>
      </c>
      <c r="B37" s="142">
        <f t="shared" si="1"/>
        <v>0</v>
      </c>
      <c r="D37" s="24">
        <v>33</v>
      </c>
      <c r="E37" s="24" t="s">
        <v>505</v>
      </c>
    </row>
    <row r="38" spans="1:5" ht="15">
      <c r="A38" s="78">
        <v>34</v>
      </c>
      <c r="B38" s="142">
        <f t="shared" si="1"/>
        <v>0</v>
      </c>
      <c r="D38" s="24">
        <v>34</v>
      </c>
      <c r="E38" s="24" t="s">
        <v>506</v>
      </c>
    </row>
    <row r="39" spans="1:5" ht="15">
      <c r="A39" s="78">
        <v>35</v>
      </c>
      <c r="B39" s="142">
        <f t="shared" si="1"/>
        <v>0</v>
      </c>
      <c r="D39" s="24">
        <v>35</v>
      </c>
      <c r="E39" s="24" t="s">
        <v>507</v>
      </c>
    </row>
    <row r="40" spans="1:5" ht="15">
      <c r="A40" s="78">
        <v>36</v>
      </c>
      <c r="B40" s="142">
        <f t="shared" si="1"/>
        <v>0</v>
      </c>
      <c r="D40" s="24">
        <v>36</v>
      </c>
      <c r="E40" s="24" t="s">
        <v>508</v>
      </c>
    </row>
    <row r="41" spans="1:5" ht="15">
      <c r="A41" s="78">
        <v>37</v>
      </c>
      <c r="B41" s="142">
        <f t="shared" si="1"/>
        <v>0</v>
      </c>
      <c r="D41" s="24">
        <v>37</v>
      </c>
      <c r="E41" s="24" t="s">
        <v>509</v>
      </c>
    </row>
    <row r="42" spans="1:5" ht="15">
      <c r="A42" s="78">
        <v>38</v>
      </c>
      <c r="B42" s="142">
        <f t="shared" si="1"/>
        <v>0</v>
      </c>
      <c r="D42" s="24">
        <v>38</v>
      </c>
      <c r="E42" s="24" t="s">
        <v>510</v>
      </c>
    </row>
    <row r="43" spans="1:5" ht="15">
      <c r="A43" s="78">
        <v>39</v>
      </c>
      <c r="B43" s="142">
        <f t="shared" si="1"/>
        <v>0</v>
      </c>
      <c r="D43" s="24">
        <v>39</v>
      </c>
      <c r="E43" s="24" t="s">
        <v>511</v>
      </c>
    </row>
    <row r="44" spans="1:5" ht="15">
      <c r="A44" s="78">
        <v>40</v>
      </c>
      <c r="B44" s="142">
        <f t="shared" si="1"/>
        <v>0</v>
      </c>
      <c r="D44" s="24">
        <v>40</v>
      </c>
      <c r="E44" s="24" t="s">
        <v>512</v>
      </c>
    </row>
  </sheetData>
  <mergeCells count="2">
    <mergeCell ref="A3:B4"/>
    <mergeCell ref="D3:E4"/>
  </mergeCells>
  <phoneticPr fontId="19" type="noConversion"/>
  <hyperlinks>
    <hyperlink ref="A1" location="目录!A1" display="目录"/>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7" tint="0.59999389629810485"/>
  </sheetPr>
  <dimension ref="A1:AP55"/>
  <sheetViews>
    <sheetView zoomScale="70" zoomScaleNormal="70" workbookViewId="0"/>
  </sheetViews>
  <sheetFormatPr defaultRowHeight="13.5"/>
  <cols>
    <col min="1" max="1" width="9" customWidth="1"/>
    <col min="2" max="2" width="32.375" bestFit="1" customWidth="1"/>
    <col min="3" max="3" width="12.875" bestFit="1" customWidth="1"/>
    <col min="4" max="42" width="11.125" bestFit="1" customWidth="1"/>
  </cols>
  <sheetData>
    <row r="1" spans="1:42">
      <c r="A1" s="27" t="s">
        <v>31</v>
      </c>
    </row>
    <row r="2" spans="1:42">
      <c r="B2" s="163" t="s">
        <v>441</v>
      </c>
      <c r="C2" s="164">
        <f>period_num</f>
        <v>13</v>
      </c>
    </row>
    <row r="3" spans="1:42" ht="16.5">
      <c r="B3" s="13"/>
      <c r="C3" s="26">
        <v>1</v>
      </c>
      <c r="D3" s="26">
        <v>2</v>
      </c>
      <c r="E3" s="26">
        <v>3</v>
      </c>
      <c r="F3" s="26">
        <v>4</v>
      </c>
      <c r="G3" s="26">
        <v>5</v>
      </c>
      <c r="H3" s="26">
        <v>6</v>
      </c>
      <c r="I3" s="26">
        <v>7</v>
      </c>
      <c r="J3" s="26">
        <v>8</v>
      </c>
      <c r="K3" s="26">
        <v>9</v>
      </c>
      <c r="L3" s="26">
        <v>10</v>
      </c>
      <c r="M3" s="26">
        <v>11</v>
      </c>
      <c r="N3" s="26">
        <v>12</v>
      </c>
      <c r="O3" s="26">
        <v>13</v>
      </c>
      <c r="P3" s="26">
        <v>14</v>
      </c>
      <c r="Q3" s="26">
        <v>15</v>
      </c>
      <c r="R3" s="26">
        <v>16</v>
      </c>
      <c r="S3" s="26">
        <v>17</v>
      </c>
      <c r="T3" s="26">
        <v>18</v>
      </c>
      <c r="U3" s="26">
        <v>19</v>
      </c>
      <c r="V3" s="26">
        <v>20</v>
      </c>
      <c r="W3" s="26">
        <v>21</v>
      </c>
      <c r="X3" s="26">
        <v>22</v>
      </c>
      <c r="Y3" s="26">
        <v>23</v>
      </c>
      <c r="Z3" s="26">
        <v>24</v>
      </c>
      <c r="AA3" s="26">
        <v>25</v>
      </c>
      <c r="AB3" s="26">
        <v>26</v>
      </c>
      <c r="AC3" s="26">
        <v>27</v>
      </c>
      <c r="AD3" s="26">
        <v>28</v>
      </c>
      <c r="AE3" s="26">
        <v>29</v>
      </c>
      <c r="AF3" s="26">
        <v>30</v>
      </c>
      <c r="AG3" s="26">
        <v>31</v>
      </c>
      <c r="AH3" s="26">
        <v>32</v>
      </c>
      <c r="AI3" s="26">
        <v>33</v>
      </c>
      <c r="AJ3" s="26">
        <v>34</v>
      </c>
      <c r="AK3" s="26">
        <v>35</v>
      </c>
      <c r="AL3" s="26">
        <v>36</v>
      </c>
      <c r="AM3" s="26">
        <v>37</v>
      </c>
      <c r="AN3" s="26">
        <v>38</v>
      </c>
      <c r="AO3" s="26">
        <v>39</v>
      </c>
      <c r="AP3" s="26">
        <v>40</v>
      </c>
    </row>
    <row r="4" spans="1:42" ht="15">
      <c r="B4" s="14" t="str">
        <f>存量业务到期结构!B4</f>
        <v>资产端</v>
      </c>
      <c r="C4" s="75">
        <f>存量业务到期结构!E4+业务净增量_优化情景!C4</f>
        <v>55463.822889553645</v>
      </c>
      <c r="D4" s="75">
        <f>IF(D$3&lt;=$C$2,MAX(C4+业务净增量_优化情景!D4,0),0)</f>
        <v>56485.311624854105</v>
      </c>
      <c r="E4" s="75">
        <f>IF(E$3&lt;=$C$2,MAX(D4+业务净增量_优化情景!E4,0),0)</f>
        <v>56824.133693377255</v>
      </c>
      <c r="F4" s="75">
        <f>IF(F$3&lt;=$C$2,MAX(E4+业务净增量_优化情景!F4,0),0)</f>
        <v>57062.955762209232</v>
      </c>
      <c r="G4" s="75">
        <f>IF(G$3&lt;=$C$2,MAX(F4+业务净增量_优化情景!G4,0),0)</f>
        <v>57010.313854212</v>
      </c>
      <c r="H4" s="75">
        <f>IF(H$3&lt;=$C$2,MAX(G4+业务净增量_优化情景!H4,0),0)</f>
        <v>57347.614256240886</v>
      </c>
      <c r="I4" s="75">
        <f>IF(I$3&lt;=$C$2,MAX(H4+业务净增量_优化情景!I4,0),0)</f>
        <v>57584.914658266833</v>
      </c>
      <c r="J4" s="75">
        <f>IF(J$3&lt;=$C$2,MAX(I4+业务净增量_优化情景!J4,0),0)</f>
        <v>57426.186083602937</v>
      </c>
      <c r="K4" s="75">
        <f>IF(K$3&lt;=$C$2,MAX(J4+业务净增量_优化情景!K4,0),0)</f>
        <v>57761.964818962224</v>
      </c>
      <c r="L4" s="75">
        <f>IF(L$3&lt;=$C$2,MAX(K4+业务净增量_优化情景!L4,0),0)</f>
        <v>57897.743554321503</v>
      </c>
      <c r="M4" s="75">
        <f>IF(M$3&lt;=$C$2,MAX(L4+业务净增量_优化情景!M4,0),0)</f>
        <v>58233.522289680783</v>
      </c>
      <c r="N4" s="75">
        <f>IF(N$3&lt;=$C$2,MAX(M4+业务净增量_优化情景!N4,0),0)</f>
        <v>58569.301025040069</v>
      </c>
      <c r="O4" s="75">
        <f>IF(O$3&lt;=$C$2,MAX(N4+业务净增量_优化情景!O4,0),0)</f>
        <v>58605.079760399349</v>
      </c>
      <c r="P4" s="75">
        <f>IF(P$3&lt;=$C$2,MAX(O4+业务净增量_优化情景!P4,0),0)</f>
        <v>0</v>
      </c>
      <c r="Q4" s="75">
        <f>IF(Q$3&lt;=$C$2,MAX(P4+业务净增量_优化情景!Q4,0),0)</f>
        <v>0</v>
      </c>
      <c r="R4" s="75">
        <f>IF(R$3&lt;=$C$2,MAX(Q4+业务净增量_优化情景!R4,0),0)</f>
        <v>0</v>
      </c>
      <c r="S4" s="75">
        <f>IF(S$3&lt;=$C$2,MAX(R4+业务净增量_优化情景!S4,0),0)</f>
        <v>0</v>
      </c>
      <c r="T4" s="75">
        <f>IF(T$3&lt;=$C$2,MAX(S4+业务净增量_优化情景!T4,0),0)</f>
        <v>0</v>
      </c>
      <c r="U4" s="75">
        <f>IF(U$3&lt;=$C$2,MAX(T4+业务净增量_优化情景!U4,0),0)</f>
        <v>0</v>
      </c>
      <c r="V4" s="75">
        <f>IF(V$3&lt;=$C$2,MAX(U4+业务净增量_优化情景!V4,0),0)</f>
        <v>0</v>
      </c>
      <c r="W4" s="75">
        <f>IF(W$3&lt;=$C$2,MAX(V4+业务净增量_优化情景!W4,0),0)</f>
        <v>0</v>
      </c>
      <c r="X4" s="75">
        <f>IF(X$3&lt;=$C$2,MAX(W4+业务净增量_优化情景!X4,0),0)</f>
        <v>0</v>
      </c>
      <c r="Y4" s="75">
        <f>IF(Y$3&lt;=$C$2,MAX(X4+业务净增量_优化情景!Y4,0),0)</f>
        <v>0</v>
      </c>
      <c r="Z4" s="75">
        <f>IF(Z$3&lt;=$C$2,MAX(Y4+业务净增量_优化情景!Z4,0),0)</f>
        <v>0</v>
      </c>
      <c r="AA4" s="75">
        <f>IF(AA$3&lt;=$C$2,MAX(Z4+业务净增量_优化情景!AA4,0),0)</f>
        <v>0</v>
      </c>
      <c r="AB4" s="75">
        <f>IF(AB$3&lt;=$C$2,MAX(AA4+业务净增量_优化情景!AB4,0),0)</f>
        <v>0</v>
      </c>
      <c r="AC4" s="75">
        <f>IF(AC$3&lt;=$C$2,MAX(AB4+业务净增量_优化情景!AC4,0),0)</f>
        <v>0</v>
      </c>
      <c r="AD4" s="75">
        <f>IF(AD$3&lt;=$C$2,MAX(AC4+业务净增量_优化情景!AD4,0),0)</f>
        <v>0</v>
      </c>
      <c r="AE4" s="75">
        <f>IF(AE$3&lt;=$C$2,MAX(AD4+业务净增量_优化情景!AE4,0),0)</f>
        <v>0</v>
      </c>
      <c r="AF4" s="75">
        <f>IF(AF$3&lt;=$C$2,MAX(AE4+业务净增量_优化情景!AF4,0),0)</f>
        <v>0</v>
      </c>
      <c r="AG4" s="75">
        <f>IF(AG$3&lt;=$C$2,MAX(AF4+业务净增量_优化情景!AG4,0),0)</f>
        <v>0</v>
      </c>
      <c r="AH4" s="75">
        <f>IF(AH$3&lt;=$C$2,MAX(AG4+业务净增量_优化情景!AH4,0),0)</f>
        <v>0</v>
      </c>
      <c r="AI4" s="75">
        <f>IF(AI$3&lt;=$C$2,MAX(AH4+业务净增量_优化情景!AI4,0),0)</f>
        <v>0</v>
      </c>
      <c r="AJ4" s="75">
        <f>IF(AJ$3&lt;=$C$2,MAX(AI4+业务净增量_优化情景!AJ4,0),0)</f>
        <v>0</v>
      </c>
      <c r="AK4" s="75">
        <f>IF(AK$3&lt;=$C$2,MAX(AJ4+业务净增量_优化情景!AK4,0),0)</f>
        <v>0</v>
      </c>
      <c r="AL4" s="75">
        <f>IF(AL$3&lt;=$C$2,MAX(AK4+业务净增量_优化情景!AL4,0),0)</f>
        <v>0</v>
      </c>
      <c r="AM4" s="75">
        <f>IF(AM$3&lt;=$C$2,MAX(AL4+业务净增量_优化情景!AM4,0),0)</f>
        <v>0</v>
      </c>
      <c r="AN4" s="75">
        <f>IF(AN$3&lt;=$C$2,MAX(AM4+业务净增量_优化情景!AN4,0),0)</f>
        <v>0</v>
      </c>
      <c r="AO4" s="75">
        <f>IF(AO$3&lt;=$C$2,MAX(AN4+业务净增量_优化情景!AO4,0),0)</f>
        <v>0</v>
      </c>
      <c r="AP4" s="75">
        <f>IF(AP$3&lt;=$C$2,MAX(AO4+业务净增量_优化情景!AP4,0),0)</f>
        <v>0</v>
      </c>
    </row>
    <row r="5" spans="1:42" ht="15">
      <c r="B5" s="15" t="str">
        <f>存量业务到期结构!B5</f>
        <v>贷款和垫款</v>
      </c>
      <c r="C5" s="75">
        <f>存量业务到期结构!E5+业务净增量_优化情景!C5</f>
        <v>34232.566892157818</v>
      </c>
      <c r="D5" s="75">
        <f>IF(D$3&lt;=$C$2,MAX(C5+业务净增量_优化情景!D5,0),0)</f>
        <v>35207.780646490515</v>
      </c>
      <c r="E5" s="75">
        <f>IF(E$3&lt;=$C$2,MAX(D5+业务净增量_优化情景!E5,0),0)</f>
        <v>35533.64293659843</v>
      </c>
      <c r="F5" s="75">
        <f>IF(F$3&lt;=$C$2,MAX(E5+业务净增量_优化情景!F5,0),0)</f>
        <v>35843.976642234935</v>
      </c>
      <c r="G5" s="75">
        <f>IF(G$3&lt;=$C$2,MAX(F5+业务净增量_优化情景!G5,0),0)</f>
        <v>36102.944935022417</v>
      </c>
      <c r="H5" s="75">
        <f>IF(H$3&lt;=$C$2,MAX(G5+业务净增量_优化情景!H5,0),0)</f>
        <v>36397.241236235452</v>
      </c>
      <c r="I5" s="75">
        <f>IF(I$3&lt;=$C$2,MAX(H5+业务净增量_优化情景!I5,0),0)</f>
        <v>36652.861236668701</v>
      </c>
      <c r="J5" s="75">
        <f>IF(J$3&lt;=$C$2,MAX(I5+业务净增量_优化情景!J5,0),0)</f>
        <v>36908.481236668704</v>
      </c>
      <c r="K5" s="75">
        <f>IF(K$3&lt;=$C$2,MAX(J5+业务净增量_优化情景!K5,0),0)</f>
        <v>37147.851236668706</v>
      </c>
      <c r="L5" s="75">
        <f>IF(L$3&lt;=$C$2,MAX(K5+业务净增量_优化情景!L5,0),0)</f>
        <v>37403.471236668709</v>
      </c>
      <c r="M5" s="75">
        <f>IF(M$3&lt;=$C$2,MAX(L5+业务净增量_优化情景!M5,0),0)</f>
        <v>37659.091236668712</v>
      </c>
      <c r="N5" s="75">
        <f>IF(N$3&lt;=$C$2,MAX(M5+业务净增量_优化情景!N5,0),0)</f>
        <v>37914.711236668714</v>
      </c>
      <c r="O5" s="75">
        <f>IF(O$3&lt;=$C$2,MAX(N5+业务净增量_优化情景!O5,0),0)</f>
        <v>38170.331236668717</v>
      </c>
      <c r="P5" s="75">
        <f>IF(P$3&lt;=$C$2,MAX(O5+业务净增量_优化情景!P5,0),0)</f>
        <v>0</v>
      </c>
      <c r="Q5" s="75">
        <f>IF(Q$3&lt;=$C$2,MAX(P5+业务净增量_优化情景!Q5,0),0)</f>
        <v>0</v>
      </c>
      <c r="R5" s="75">
        <f>IF(R$3&lt;=$C$2,MAX(Q5+业务净增量_优化情景!R5,0),0)</f>
        <v>0</v>
      </c>
      <c r="S5" s="75">
        <f>IF(S$3&lt;=$C$2,MAX(R5+业务净增量_优化情景!S5,0),0)</f>
        <v>0</v>
      </c>
      <c r="T5" s="75">
        <f>IF(T$3&lt;=$C$2,MAX(S5+业务净增量_优化情景!T5,0),0)</f>
        <v>0</v>
      </c>
      <c r="U5" s="75">
        <f>IF(U$3&lt;=$C$2,MAX(T5+业务净增量_优化情景!U5,0),0)</f>
        <v>0</v>
      </c>
      <c r="V5" s="75">
        <f>IF(V$3&lt;=$C$2,MAX(U5+业务净增量_优化情景!V5,0),0)</f>
        <v>0</v>
      </c>
      <c r="W5" s="75">
        <f>IF(W$3&lt;=$C$2,MAX(V5+业务净增量_优化情景!W5,0),0)</f>
        <v>0</v>
      </c>
      <c r="X5" s="75">
        <f>IF(X$3&lt;=$C$2,MAX(W5+业务净增量_优化情景!X5,0),0)</f>
        <v>0</v>
      </c>
      <c r="Y5" s="75">
        <f>IF(Y$3&lt;=$C$2,MAX(X5+业务净增量_优化情景!Y5,0),0)</f>
        <v>0</v>
      </c>
      <c r="Z5" s="75">
        <f>IF(Z$3&lt;=$C$2,MAX(Y5+业务净增量_优化情景!Z5,0),0)</f>
        <v>0</v>
      </c>
      <c r="AA5" s="75">
        <f>IF(AA$3&lt;=$C$2,MAX(Z5+业务净增量_优化情景!AA5,0),0)</f>
        <v>0</v>
      </c>
      <c r="AB5" s="75">
        <f>IF(AB$3&lt;=$C$2,MAX(AA5+业务净增量_优化情景!AB5,0),0)</f>
        <v>0</v>
      </c>
      <c r="AC5" s="75">
        <f>IF(AC$3&lt;=$C$2,MAX(AB5+业务净增量_优化情景!AC5,0),0)</f>
        <v>0</v>
      </c>
      <c r="AD5" s="75">
        <f>IF(AD$3&lt;=$C$2,MAX(AC5+业务净增量_优化情景!AD5,0),0)</f>
        <v>0</v>
      </c>
      <c r="AE5" s="75">
        <f>IF(AE$3&lt;=$C$2,MAX(AD5+业务净增量_优化情景!AE5,0),0)</f>
        <v>0</v>
      </c>
      <c r="AF5" s="75">
        <f>IF(AF$3&lt;=$C$2,MAX(AE5+业务净增量_优化情景!AF5,0),0)</f>
        <v>0</v>
      </c>
      <c r="AG5" s="75">
        <f>IF(AG$3&lt;=$C$2,MAX(AF5+业务净增量_优化情景!AG5,0),0)</f>
        <v>0</v>
      </c>
      <c r="AH5" s="75">
        <f>IF(AH$3&lt;=$C$2,MAX(AG5+业务净增量_优化情景!AH5,0),0)</f>
        <v>0</v>
      </c>
      <c r="AI5" s="75">
        <f>IF(AI$3&lt;=$C$2,MAX(AH5+业务净增量_优化情景!AI5,0),0)</f>
        <v>0</v>
      </c>
      <c r="AJ5" s="75">
        <f>IF(AJ$3&lt;=$C$2,MAX(AI5+业务净增量_优化情景!AJ5,0),0)</f>
        <v>0</v>
      </c>
      <c r="AK5" s="75">
        <f>IF(AK$3&lt;=$C$2,MAX(AJ5+业务净增量_优化情景!AK5,0),0)</f>
        <v>0</v>
      </c>
      <c r="AL5" s="75">
        <f>IF(AL$3&lt;=$C$2,MAX(AK5+业务净增量_优化情景!AL5,0),0)</f>
        <v>0</v>
      </c>
      <c r="AM5" s="75">
        <f>IF(AM$3&lt;=$C$2,MAX(AL5+业务净增量_优化情景!AM5,0),0)</f>
        <v>0</v>
      </c>
      <c r="AN5" s="75">
        <f>IF(AN$3&lt;=$C$2,MAX(AM5+业务净增量_优化情景!AN5,0),0)</f>
        <v>0</v>
      </c>
      <c r="AO5" s="75">
        <f>IF(AO$3&lt;=$C$2,MAX(AN5+业务净增量_优化情景!AO5,0),0)</f>
        <v>0</v>
      </c>
      <c r="AP5" s="75">
        <f>IF(AP$3&lt;=$C$2,MAX(AO5+业务净增量_优化情景!AP5,0),0)</f>
        <v>0</v>
      </c>
    </row>
    <row r="6" spans="1:42" ht="16.5">
      <c r="B6" s="54" t="str">
        <f>存量业务到期结构!B6</f>
        <v>公司贷款</v>
      </c>
      <c r="C6" s="92">
        <f>存量业务到期结构!E6+业务净增量_优化情景!C6</f>
        <v>12888.76998820997</v>
      </c>
      <c r="D6" s="92">
        <f>IF(D$3&lt;=$C$2,MAX(C6+业务净增量_优化情景!D6,0),0)</f>
        <v>13148.570988209969</v>
      </c>
      <c r="E6" s="92">
        <f>IF(E$3&lt;=$C$2,MAX(D6+业务净增量_优化情景!E6,0),0)</f>
        <v>13218.571988209969</v>
      </c>
      <c r="F6" s="92">
        <f>IF(F$3&lt;=$C$2,MAX(E6+业务净增量_优化情景!F6,0),0)</f>
        <v>13285.57036051314</v>
      </c>
      <c r="G6" s="92">
        <f>IF(G$3&lt;=$C$2,MAX(F6+业务净增量_优化情景!G6,0),0)</f>
        <v>13338.069360513142</v>
      </c>
      <c r="H6" s="92">
        <f>IF(H$3&lt;=$C$2,MAX(G6+业务净增量_优化情景!H6,0),0)</f>
        <v>13390.568360513143</v>
      </c>
      <c r="I6" s="92">
        <f>IF(I$3&lt;=$C$2,MAX(H6+业务净增量_优化情景!I6,0),0)</f>
        <v>13443.067360599793</v>
      </c>
      <c r="J6" s="92">
        <f>IF(J$3&lt;=$C$2,MAX(I6+业务净增量_优化情景!J6,0),0)</f>
        <v>13495.566360599794</v>
      </c>
      <c r="K6" s="92">
        <f>IF(K$3&lt;=$C$2,MAX(J6+业务净增量_优化情景!K6,0),0)</f>
        <v>13542.232027266462</v>
      </c>
      <c r="L6" s="92">
        <f>IF(L$3&lt;=$C$2,MAX(K6+业务净增量_优化情景!L6,0),0)</f>
        <v>13594.731027266464</v>
      </c>
      <c r="M6" s="92">
        <f>IF(M$3&lt;=$C$2,MAX(L6+业务净增量_优化情景!M6,0),0)</f>
        <v>13647.230027266465</v>
      </c>
      <c r="N6" s="92">
        <f>IF(N$3&lt;=$C$2,MAX(M6+业务净增量_优化情景!N6,0),0)</f>
        <v>13699.729027266465</v>
      </c>
      <c r="O6" s="92">
        <f>IF(O$3&lt;=$C$2,MAX(N6+业务净增量_优化情景!O6,0),0)</f>
        <v>13752.228027266467</v>
      </c>
      <c r="P6" s="92">
        <f>IF(P$3&lt;=$C$2,MAX(O6+业务净增量_优化情景!P6,0),0)</f>
        <v>0</v>
      </c>
      <c r="Q6" s="92">
        <f>IF(Q$3&lt;=$C$2,MAX(P6+业务净增量_优化情景!Q6,0),0)</f>
        <v>0</v>
      </c>
      <c r="R6" s="92">
        <f>IF(R$3&lt;=$C$2,MAX(Q6+业务净增量_优化情景!R6,0),0)</f>
        <v>0</v>
      </c>
      <c r="S6" s="92">
        <f>IF(S$3&lt;=$C$2,MAX(R6+业务净增量_优化情景!S6,0),0)</f>
        <v>0</v>
      </c>
      <c r="T6" s="92">
        <f>IF(T$3&lt;=$C$2,MAX(S6+业务净增量_优化情景!T6,0),0)</f>
        <v>0</v>
      </c>
      <c r="U6" s="92">
        <f>IF(U$3&lt;=$C$2,MAX(T6+业务净增量_优化情景!U6,0),0)</f>
        <v>0</v>
      </c>
      <c r="V6" s="92">
        <f>IF(V$3&lt;=$C$2,MAX(U6+业务净增量_优化情景!V6,0),0)</f>
        <v>0</v>
      </c>
      <c r="W6" s="92">
        <f>IF(W$3&lt;=$C$2,MAX(V6+业务净增量_优化情景!W6,0),0)</f>
        <v>0</v>
      </c>
      <c r="X6" s="92">
        <f>IF(X$3&lt;=$C$2,MAX(W6+业务净增量_优化情景!X6,0),0)</f>
        <v>0</v>
      </c>
      <c r="Y6" s="92">
        <f>IF(Y$3&lt;=$C$2,MAX(X6+业务净增量_优化情景!Y6,0),0)</f>
        <v>0</v>
      </c>
      <c r="Z6" s="92">
        <f>IF(Z$3&lt;=$C$2,MAX(Y6+业务净增量_优化情景!Z6,0),0)</f>
        <v>0</v>
      </c>
      <c r="AA6" s="92">
        <f>IF(AA$3&lt;=$C$2,MAX(Z6+业务净增量_优化情景!AA6,0),0)</f>
        <v>0</v>
      </c>
      <c r="AB6" s="92">
        <f>IF(AB$3&lt;=$C$2,MAX(AA6+业务净增量_优化情景!AB6,0),0)</f>
        <v>0</v>
      </c>
      <c r="AC6" s="92">
        <f>IF(AC$3&lt;=$C$2,MAX(AB6+业务净增量_优化情景!AC6,0),0)</f>
        <v>0</v>
      </c>
      <c r="AD6" s="92">
        <f>IF(AD$3&lt;=$C$2,MAX(AC6+业务净增量_优化情景!AD6,0),0)</f>
        <v>0</v>
      </c>
      <c r="AE6" s="92">
        <f>IF(AE$3&lt;=$C$2,MAX(AD6+业务净增量_优化情景!AE6,0),0)</f>
        <v>0</v>
      </c>
      <c r="AF6" s="92">
        <f>IF(AF$3&lt;=$C$2,MAX(AE6+业务净增量_优化情景!AF6,0),0)</f>
        <v>0</v>
      </c>
      <c r="AG6" s="92">
        <f>IF(AG$3&lt;=$C$2,MAX(AF6+业务净增量_优化情景!AG6,0),0)</f>
        <v>0</v>
      </c>
      <c r="AH6" s="92">
        <f>IF(AH$3&lt;=$C$2,MAX(AG6+业务净增量_优化情景!AH6,0),0)</f>
        <v>0</v>
      </c>
      <c r="AI6" s="92">
        <f>IF(AI$3&lt;=$C$2,MAX(AH6+业务净增量_优化情景!AI6,0),0)</f>
        <v>0</v>
      </c>
      <c r="AJ6" s="92">
        <f>IF(AJ$3&lt;=$C$2,MAX(AI6+业务净增量_优化情景!AJ6,0),0)</f>
        <v>0</v>
      </c>
      <c r="AK6" s="92">
        <f>IF(AK$3&lt;=$C$2,MAX(AJ6+业务净增量_优化情景!AK6,0),0)</f>
        <v>0</v>
      </c>
      <c r="AL6" s="92">
        <f>IF(AL$3&lt;=$C$2,MAX(AK6+业务净增量_优化情景!AL6,0),0)</f>
        <v>0</v>
      </c>
      <c r="AM6" s="92">
        <f>IF(AM$3&lt;=$C$2,MAX(AL6+业务净增量_优化情景!AM6,0),0)</f>
        <v>0</v>
      </c>
      <c r="AN6" s="92">
        <f>IF(AN$3&lt;=$C$2,MAX(AM6+业务净增量_优化情景!AN6,0),0)</f>
        <v>0</v>
      </c>
      <c r="AO6" s="92">
        <f>IF(AO$3&lt;=$C$2,MAX(AN6+业务净增量_优化情景!AO6,0),0)</f>
        <v>0</v>
      </c>
      <c r="AP6" s="92">
        <f>IF(AP$3&lt;=$C$2,MAX(AO6+业务净增量_优化情景!AP6,0),0)</f>
        <v>0</v>
      </c>
    </row>
    <row r="7" spans="1:42" ht="16.5">
      <c r="B7" s="54" t="str">
        <f>存量业务到期结构!B7</f>
        <v>零售住房贷款</v>
      </c>
      <c r="C7" s="92">
        <f>存量业务到期结构!E7+业务净增量_优化情景!C7</f>
        <v>9160.0009690629195</v>
      </c>
      <c r="D7" s="92">
        <f>IF(D$3&lt;=$C$2,MAX(C7+业务净增量_优化情景!D7,0),0)</f>
        <v>9276.5019690629197</v>
      </c>
      <c r="E7" s="92">
        <f>IF(E$3&lt;=$C$2,MAX(D7+业务净增量_优化情景!E7,0),0)</f>
        <v>9401.5029690629181</v>
      </c>
      <c r="F7" s="92">
        <f>IF(F$3&lt;=$C$2,MAX(E7+业务净增量_优化情景!F7,0),0)</f>
        <v>9526.5039690629164</v>
      </c>
      <c r="G7" s="92">
        <f>IF(G$3&lt;=$C$2,MAX(F7+业务净增量_优化情景!G7,0),0)</f>
        <v>9620.2529690629162</v>
      </c>
      <c r="H7" s="92">
        <f>IF(H$3&lt;=$C$2,MAX(G7+业务净增量_优化情景!H7,0),0)</f>
        <v>9743.7159379220993</v>
      </c>
      <c r="I7" s="92">
        <f>IF(I$3&lt;=$C$2,MAX(H7+业务净增量_优化情景!I7,0),0)</f>
        <v>9837.4649380087485</v>
      </c>
      <c r="J7" s="92">
        <f>IF(J$3&lt;=$C$2,MAX(I7+业务净增量_优化情景!J7,0),0)</f>
        <v>9931.2139380087483</v>
      </c>
      <c r="K7" s="92">
        <f>IF(K$3&lt;=$C$2,MAX(J7+业务净增量_优化情景!K7,0),0)</f>
        <v>10014.54627134208</v>
      </c>
      <c r="L7" s="92">
        <f>IF(L$3&lt;=$C$2,MAX(K7+业务净增量_优化情景!L7,0),0)</f>
        <v>10108.29527134208</v>
      </c>
      <c r="M7" s="92">
        <f>IF(M$3&lt;=$C$2,MAX(L7+业务净增量_优化情景!M7,0),0)</f>
        <v>10202.04427134208</v>
      </c>
      <c r="N7" s="92">
        <f>IF(N$3&lt;=$C$2,MAX(M7+业务净增量_优化情景!N7,0),0)</f>
        <v>10295.79327134208</v>
      </c>
      <c r="O7" s="92">
        <f>IF(O$3&lt;=$C$2,MAX(N7+业务净增量_优化情景!O7,0),0)</f>
        <v>10389.542271342079</v>
      </c>
      <c r="P7" s="92">
        <f>IF(P$3&lt;=$C$2,MAX(O7+业务净增量_优化情景!P7,0),0)</f>
        <v>0</v>
      </c>
      <c r="Q7" s="92">
        <f>IF(Q$3&lt;=$C$2,MAX(P7+业务净增量_优化情景!Q7,0),0)</f>
        <v>0</v>
      </c>
      <c r="R7" s="92">
        <f>IF(R$3&lt;=$C$2,MAX(Q7+业务净增量_优化情景!R7,0),0)</f>
        <v>0</v>
      </c>
      <c r="S7" s="92">
        <f>IF(S$3&lt;=$C$2,MAX(R7+业务净增量_优化情景!S7,0),0)</f>
        <v>0</v>
      </c>
      <c r="T7" s="92">
        <f>IF(T$3&lt;=$C$2,MAX(S7+业务净增量_优化情景!T7,0),0)</f>
        <v>0</v>
      </c>
      <c r="U7" s="92">
        <f>IF(U$3&lt;=$C$2,MAX(T7+业务净增量_优化情景!U7,0),0)</f>
        <v>0</v>
      </c>
      <c r="V7" s="92">
        <f>IF(V$3&lt;=$C$2,MAX(U7+业务净增量_优化情景!V7,0),0)</f>
        <v>0</v>
      </c>
      <c r="W7" s="92">
        <f>IF(W$3&lt;=$C$2,MAX(V7+业务净增量_优化情景!W7,0),0)</f>
        <v>0</v>
      </c>
      <c r="X7" s="92">
        <f>IF(X$3&lt;=$C$2,MAX(W7+业务净增量_优化情景!X7,0),0)</f>
        <v>0</v>
      </c>
      <c r="Y7" s="92">
        <f>IF(Y$3&lt;=$C$2,MAX(X7+业务净增量_优化情景!Y7,0),0)</f>
        <v>0</v>
      </c>
      <c r="Z7" s="92">
        <f>IF(Z$3&lt;=$C$2,MAX(Y7+业务净增量_优化情景!Z7,0),0)</f>
        <v>0</v>
      </c>
      <c r="AA7" s="92">
        <f>IF(AA$3&lt;=$C$2,MAX(Z7+业务净增量_优化情景!AA7,0),0)</f>
        <v>0</v>
      </c>
      <c r="AB7" s="92">
        <f>IF(AB$3&lt;=$C$2,MAX(AA7+业务净增量_优化情景!AB7,0),0)</f>
        <v>0</v>
      </c>
      <c r="AC7" s="92">
        <f>IF(AC$3&lt;=$C$2,MAX(AB7+业务净增量_优化情景!AC7,0),0)</f>
        <v>0</v>
      </c>
      <c r="AD7" s="92">
        <f>IF(AD$3&lt;=$C$2,MAX(AC7+业务净增量_优化情景!AD7,0),0)</f>
        <v>0</v>
      </c>
      <c r="AE7" s="92">
        <f>IF(AE$3&lt;=$C$2,MAX(AD7+业务净增量_优化情景!AE7,0),0)</f>
        <v>0</v>
      </c>
      <c r="AF7" s="92">
        <f>IF(AF$3&lt;=$C$2,MAX(AE7+业务净增量_优化情景!AF7,0),0)</f>
        <v>0</v>
      </c>
      <c r="AG7" s="92">
        <f>IF(AG$3&lt;=$C$2,MAX(AF7+业务净增量_优化情景!AG7,0),0)</f>
        <v>0</v>
      </c>
      <c r="AH7" s="92">
        <f>IF(AH$3&lt;=$C$2,MAX(AG7+业务净增量_优化情景!AH7,0),0)</f>
        <v>0</v>
      </c>
      <c r="AI7" s="92">
        <f>IF(AI$3&lt;=$C$2,MAX(AH7+业务净增量_优化情景!AI7,0),0)</f>
        <v>0</v>
      </c>
      <c r="AJ7" s="92">
        <f>IF(AJ$3&lt;=$C$2,MAX(AI7+业务净增量_优化情景!AJ7,0),0)</f>
        <v>0</v>
      </c>
      <c r="AK7" s="92">
        <f>IF(AK$3&lt;=$C$2,MAX(AJ7+业务净增量_优化情景!AK7,0),0)</f>
        <v>0</v>
      </c>
      <c r="AL7" s="92">
        <f>IF(AL$3&lt;=$C$2,MAX(AK7+业务净增量_优化情景!AL7,0),0)</f>
        <v>0</v>
      </c>
      <c r="AM7" s="92">
        <f>IF(AM$3&lt;=$C$2,MAX(AL7+业务净增量_优化情景!AM7,0),0)</f>
        <v>0</v>
      </c>
      <c r="AN7" s="92">
        <f>IF(AN$3&lt;=$C$2,MAX(AM7+业务净增量_优化情景!AN7,0),0)</f>
        <v>0</v>
      </c>
      <c r="AO7" s="92">
        <f>IF(AO$3&lt;=$C$2,MAX(AN7+业务净增量_优化情景!AO7,0),0)</f>
        <v>0</v>
      </c>
      <c r="AP7" s="92">
        <f>IF(AP$3&lt;=$C$2,MAX(AO7+业务净增量_优化情景!AP7,0),0)</f>
        <v>0</v>
      </c>
    </row>
    <row r="8" spans="1:42" ht="16.5">
      <c r="B8" s="54" t="str">
        <f>存量业务到期结构!B8</f>
        <v>零售非住房贷款</v>
      </c>
      <c r="C8" s="92">
        <f>存量业务到期结构!E8+业务净增量_优化情景!C8</f>
        <v>4934.1667856196218</v>
      </c>
      <c r="D8" s="92">
        <f>IF(D$3&lt;=$C$2,MAX(C8+业务净增量_优化情景!D8,0),0)</f>
        <v>4981.5677856196216</v>
      </c>
      <c r="E8" s="92">
        <f>IF(E$3&lt;=$C$2,MAX(D8+业务净增量_优化情景!E8,0),0)</f>
        <v>5026.5687856196218</v>
      </c>
      <c r="F8" s="92">
        <f>IF(F$3&lt;=$C$2,MAX(E8+业务净增量_优化情景!F8,0),0)</f>
        <v>5071.5697856196221</v>
      </c>
      <c r="G8" s="92">
        <f>IF(G$3&lt;=$C$2,MAX(F8+业务净增量_优化情景!G8,0),0)</f>
        <v>5110.9567460737699</v>
      </c>
      <c r="H8" s="92">
        <f>IF(H$3&lt;=$C$2,MAX(G8+业务净增量_优化情景!H8,0),0)</f>
        <v>5155.9577460737701</v>
      </c>
      <c r="I8" s="92">
        <f>IF(I$3&lt;=$C$2,MAX(H8+业务净增量_优化情景!I8,0),0)</f>
        <v>5195.3317461604202</v>
      </c>
      <c r="J8" s="92">
        <f>IF(J$3&lt;=$C$2,MAX(I8+业务净增量_优化情景!J8,0),0)</f>
        <v>5234.7057461604199</v>
      </c>
      <c r="K8" s="92">
        <f>IF(K$3&lt;=$C$2,MAX(J8+业务净增量_优化情景!K8,0),0)</f>
        <v>5274.0797461604197</v>
      </c>
      <c r="L8" s="92">
        <f>IF(L$3&lt;=$C$2,MAX(K8+业务净增量_优化情景!L8,0),0)</f>
        <v>5313.4537461604195</v>
      </c>
      <c r="M8" s="92">
        <f>IF(M$3&lt;=$C$2,MAX(L8+业务净增量_优化情景!M8,0),0)</f>
        <v>5352.8277461604193</v>
      </c>
      <c r="N8" s="92">
        <f>IF(N$3&lt;=$C$2,MAX(M8+业务净增量_优化情景!N8,0),0)</f>
        <v>5392.2017461604191</v>
      </c>
      <c r="O8" s="92">
        <f>IF(O$3&lt;=$C$2,MAX(N8+业务净增量_优化情景!O8,0),0)</f>
        <v>5431.5757461604189</v>
      </c>
      <c r="P8" s="92">
        <f>IF(P$3&lt;=$C$2,MAX(O8+业务净增量_优化情景!P8,0),0)</f>
        <v>0</v>
      </c>
      <c r="Q8" s="92">
        <f>IF(Q$3&lt;=$C$2,MAX(P8+业务净增量_优化情景!Q8,0),0)</f>
        <v>0</v>
      </c>
      <c r="R8" s="92">
        <f>IF(R$3&lt;=$C$2,MAX(Q8+业务净增量_优化情景!R8,0),0)</f>
        <v>0</v>
      </c>
      <c r="S8" s="92">
        <f>IF(S$3&lt;=$C$2,MAX(R8+业务净增量_优化情景!S8,0),0)</f>
        <v>0</v>
      </c>
      <c r="T8" s="92">
        <f>IF(T$3&lt;=$C$2,MAX(S8+业务净增量_优化情景!T8,0),0)</f>
        <v>0</v>
      </c>
      <c r="U8" s="92">
        <f>IF(U$3&lt;=$C$2,MAX(T8+业务净增量_优化情景!U8,0),0)</f>
        <v>0</v>
      </c>
      <c r="V8" s="92">
        <f>IF(V$3&lt;=$C$2,MAX(U8+业务净增量_优化情景!V8,0),0)</f>
        <v>0</v>
      </c>
      <c r="W8" s="92">
        <f>IF(W$3&lt;=$C$2,MAX(V8+业务净增量_优化情景!W8,0),0)</f>
        <v>0</v>
      </c>
      <c r="X8" s="92">
        <f>IF(X$3&lt;=$C$2,MAX(W8+业务净增量_优化情景!X8,0),0)</f>
        <v>0</v>
      </c>
      <c r="Y8" s="92">
        <f>IF(Y$3&lt;=$C$2,MAX(X8+业务净增量_优化情景!Y8,0),0)</f>
        <v>0</v>
      </c>
      <c r="Z8" s="92">
        <f>IF(Z$3&lt;=$C$2,MAX(Y8+业务净增量_优化情景!Z8,0),0)</f>
        <v>0</v>
      </c>
      <c r="AA8" s="92">
        <f>IF(AA$3&lt;=$C$2,MAX(Z8+业务净增量_优化情景!AA8,0),0)</f>
        <v>0</v>
      </c>
      <c r="AB8" s="92">
        <f>IF(AB$3&lt;=$C$2,MAX(AA8+业务净增量_优化情景!AB8,0),0)</f>
        <v>0</v>
      </c>
      <c r="AC8" s="92">
        <f>IF(AC$3&lt;=$C$2,MAX(AB8+业务净增量_优化情景!AC8,0),0)</f>
        <v>0</v>
      </c>
      <c r="AD8" s="92">
        <f>IF(AD$3&lt;=$C$2,MAX(AC8+业务净增量_优化情景!AD8,0),0)</f>
        <v>0</v>
      </c>
      <c r="AE8" s="92">
        <f>IF(AE$3&lt;=$C$2,MAX(AD8+业务净增量_优化情景!AE8,0),0)</f>
        <v>0</v>
      </c>
      <c r="AF8" s="92">
        <f>IF(AF$3&lt;=$C$2,MAX(AE8+业务净增量_优化情景!AF8,0),0)</f>
        <v>0</v>
      </c>
      <c r="AG8" s="92">
        <f>IF(AG$3&lt;=$C$2,MAX(AF8+业务净增量_优化情景!AG8,0),0)</f>
        <v>0</v>
      </c>
      <c r="AH8" s="92">
        <f>IF(AH$3&lt;=$C$2,MAX(AG8+业务净增量_优化情景!AH8,0),0)</f>
        <v>0</v>
      </c>
      <c r="AI8" s="92">
        <f>IF(AI$3&lt;=$C$2,MAX(AH8+业务净增量_优化情景!AI8,0),0)</f>
        <v>0</v>
      </c>
      <c r="AJ8" s="92">
        <f>IF(AJ$3&lt;=$C$2,MAX(AI8+业务净增量_优化情景!AJ8,0),0)</f>
        <v>0</v>
      </c>
      <c r="AK8" s="92">
        <f>IF(AK$3&lt;=$C$2,MAX(AJ8+业务净增量_优化情景!AK8,0),0)</f>
        <v>0</v>
      </c>
      <c r="AL8" s="92">
        <f>IF(AL$3&lt;=$C$2,MAX(AK8+业务净增量_优化情景!AL8,0),0)</f>
        <v>0</v>
      </c>
      <c r="AM8" s="92">
        <f>IF(AM$3&lt;=$C$2,MAX(AL8+业务净增量_优化情景!AM8,0),0)</f>
        <v>0</v>
      </c>
      <c r="AN8" s="92">
        <f>IF(AN$3&lt;=$C$2,MAX(AM8+业务净增量_优化情景!AN8,0),0)</f>
        <v>0</v>
      </c>
      <c r="AO8" s="92">
        <f>IF(AO$3&lt;=$C$2,MAX(AN8+业务净增量_优化情景!AO8,0),0)</f>
        <v>0</v>
      </c>
      <c r="AP8" s="92">
        <f>IF(AP$3&lt;=$C$2,MAX(AO8+业务净增量_优化情景!AP8,0),0)</f>
        <v>0</v>
      </c>
    </row>
    <row r="9" spans="1:42" ht="16.5">
      <c r="B9" s="55" t="str">
        <f>存量业务到期结构!B9</f>
        <v>信用卡贷款</v>
      </c>
      <c r="C9" s="92">
        <f>存量业务到期结构!E9+业务净增量_优化情景!C9</f>
        <v>5697.1256959552002</v>
      </c>
      <c r="D9" s="92">
        <f>IF(D$3&lt;=$C$2,MAX(C9+业务净增量_优化情景!D9,0),0)</f>
        <v>5772.2933626218664</v>
      </c>
      <c r="E9" s="92">
        <f>IF(E$3&lt;=$C$2,MAX(D9+业务净增量_优化情景!E9,0),0)</f>
        <v>5845.6276959552006</v>
      </c>
      <c r="F9" s="92">
        <f>IF(F$3&lt;=$C$2,MAX(E9+业务净增量_优化情景!F9,0),0)</f>
        <v>5918.9620292885347</v>
      </c>
      <c r="G9" s="92">
        <f>IF(G$3&lt;=$C$2,MAX(F9+业务净增量_优化情景!G9,0),0)</f>
        <v>5992.2963626218689</v>
      </c>
      <c r="H9" s="92">
        <f>IF(H$3&lt;=$C$2,MAX(G9+业务净增量_优化情景!H9,0),0)</f>
        <v>6065.630695955203</v>
      </c>
      <c r="I9" s="92">
        <f>IF(I$3&lt;=$C$2,MAX(H9+业务净增量_优化情景!I9,0),0)</f>
        <v>6135.6296960418531</v>
      </c>
      <c r="J9" s="92">
        <f>IF(J$3&lt;=$C$2,MAX(I9+业务净增量_优化情景!J9,0),0)</f>
        <v>6205.6286960418538</v>
      </c>
      <c r="K9" s="92">
        <f>IF(K$3&lt;=$C$2,MAX(J9+业务净增量_优化情景!K9,0),0)</f>
        <v>6275.6276960418545</v>
      </c>
      <c r="L9" s="92">
        <f>IF(L$3&lt;=$C$2,MAX(K9+业务净增量_优化情景!L9,0),0)</f>
        <v>6345.6266960418552</v>
      </c>
      <c r="M9" s="92">
        <f>IF(M$3&lt;=$C$2,MAX(L9+业务净增量_优化情景!M9,0),0)</f>
        <v>6415.6256960418559</v>
      </c>
      <c r="N9" s="92">
        <f>IF(N$3&lt;=$C$2,MAX(M9+业务净增量_优化情景!N9,0),0)</f>
        <v>6485.6246960418566</v>
      </c>
      <c r="O9" s="92">
        <f>IF(O$3&lt;=$C$2,MAX(N9+业务净增量_优化情景!O9,0),0)</f>
        <v>6555.6236960418573</v>
      </c>
      <c r="P9" s="92">
        <f>IF(P$3&lt;=$C$2,MAX(O9+业务净增量_优化情景!P9,0),0)</f>
        <v>0</v>
      </c>
      <c r="Q9" s="92">
        <f>IF(Q$3&lt;=$C$2,MAX(P9+业务净增量_优化情景!Q9,0),0)</f>
        <v>0</v>
      </c>
      <c r="R9" s="92">
        <f>IF(R$3&lt;=$C$2,MAX(Q9+业务净增量_优化情景!R9,0),0)</f>
        <v>0</v>
      </c>
      <c r="S9" s="92">
        <f>IF(S$3&lt;=$C$2,MAX(R9+业务净增量_优化情景!S9,0),0)</f>
        <v>0</v>
      </c>
      <c r="T9" s="92">
        <f>IF(T$3&lt;=$C$2,MAX(S9+业务净增量_优化情景!T9,0),0)</f>
        <v>0</v>
      </c>
      <c r="U9" s="92">
        <f>IF(U$3&lt;=$C$2,MAX(T9+业务净增量_优化情景!U9,0),0)</f>
        <v>0</v>
      </c>
      <c r="V9" s="92">
        <f>IF(V$3&lt;=$C$2,MAX(U9+业务净增量_优化情景!V9,0),0)</f>
        <v>0</v>
      </c>
      <c r="W9" s="92">
        <f>IF(W$3&lt;=$C$2,MAX(V9+业务净增量_优化情景!W9,0),0)</f>
        <v>0</v>
      </c>
      <c r="X9" s="92">
        <f>IF(X$3&lt;=$C$2,MAX(W9+业务净增量_优化情景!X9,0),0)</f>
        <v>0</v>
      </c>
      <c r="Y9" s="92">
        <f>IF(Y$3&lt;=$C$2,MAX(X9+业务净增量_优化情景!Y9,0),0)</f>
        <v>0</v>
      </c>
      <c r="Z9" s="92">
        <f>IF(Z$3&lt;=$C$2,MAX(Y9+业务净增量_优化情景!Z9,0),0)</f>
        <v>0</v>
      </c>
      <c r="AA9" s="92">
        <f>IF(AA$3&lt;=$C$2,MAX(Z9+业务净增量_优化情景!AA9,0),0)</f>
        <v>0</v>
      </c>
      <c r="AB9" s="92">
        <f>IF(AB$3&lt;=$C$2,MAX(AA9+业务净增量_优化情景!AB9,0),0)</f>
        <v>0</v>
      </c>
      <c r="AC9" s="92">
        <f>IF(AC$3&lt;=$C$2,MAX(AB9+业务净增量_优化情景!AC9,0),0)</f>
        <v>0</v>
      </c>
      <c r="AD9" s="92">
        <f>IF(AD$3&lt;=$C$2,MAX(AC9+业务净增量_优化情景!AD9,0),0)</f>
        <v>0</v>
      </c>
      <c r="AE9" s="92">
        <f>IF(AE$3&lt;=$C$2,MAX(AD9+业务净增量_优化情景!AE9,0),0)</f>
        <v>0</v>
      </c>
      <c r="AF9" s="92">
        <f>IF(AF$3&lt;=$C$2,MAX(AE9+业务净增量_优化情景!AF9,0),0)</f>
        <v>0</v>
      </c>
      <c r="AG9" s="92">
        <f>IF(AG$3&lt;=$C$2,MAX(AF9+业务净增量_优化情景!AG9,0),0)</f>
        <v>0</v>
      </c>
      <c r="AH9" s="92">
        <f>IF(AH$3&lt;=$C$2,MAX(AG9+业务净增量_优化情景!AH9,0),0)</f>
        <v>0</v>
      </c>
      <c r="AI9" s="92">
        <f>IF(AI$3&lt;=$C$2,MAX(AH9+业务净增量_优化情景!AI9,0),0)</f>
        <v>0</v>
      </c>
      <c r="AJ9" s="92">
        <f>IF(AJ$3&lt;=$C$2,MAX(AI9+业务净增量_优化情景!AJ9,0),0)</f>
        <v>0</v>
      </c>
      <c r="AK9" s="92">
        <f>IF(AK$3&lt;=$C$2,MAX(AJ9+业务净增量_优化情景!AK9,0),0)</f>
        <v>0</v>
      </c>
      <c r="AL9" s="92">
        <f>IF(AL$3&lt;=$C$2,MAX(AK9+业务净增量_优化情景!AL9,0),0)</f>
        <v>0</v>
      </c>
      <c r="AM9" s="92">
        <f>IF(AM$3&lt;=$C$2,MAX(AL9+业务净增量_优化情景!AM9,0),0)</f>
        <v>0</v>
      </c>
      <c r="AN9" s="92">
        <f>IF(AN$3&lt;=$C$2,MAX(AM9+业务净增量_优化情景!AN9,0),0)</f>
        <v>0</v>
      </c>
      <c r="AO9" s="92">
        <f>IF(AO$3&lt;=$C$2,MAX(AN9+业务净增量_优化情景!AO9,0),0)</f>
        <v>0</v>
      </c>
      <c r="AP9" s="92">
        <f>IF(AP$3&lt;=$C$2,MAX(AO9+业务净增量_优化情景!AP9,0),0)</f>
        <v>0</v>
      </c>
    </row>
    <row r="10" spans="1:42" ht="16.5">
      <c r="B10" s="54" t="str">
        <f>存量业务到期结构!B10</f>
        <v>票据贴现</v>
      </c>
      <c r="C10" s="92">
        <f>存量业务到期结构!E10+业务净增量_优化情景!C10</f>
        <v>1552.5034533101077</v>
      </c>
      <c r="D10" s="92">
        <f>IF(D$3&lt;=$C$2,MAX(C10+业务净增量_优化情景!D10,0),0)</f>
        <v>2028.8465409761347</v>
      </c>
      <c r="E10" s="92">
        <f>IF(E$3&lt;=$C$2,MAX(D10+业务净增量_优化情景!E10,0),0)</f>
        <v>2041.3714977507177</v>
      </c>
      <c r="F10" s="92">
        <f>IF(F$3&lt;=$C$2,MAX(E10+业务净增量_优化情景!F10,0),0)</f>
        <v>2041.3704977507177</v>
      </c>
      <c r="G10" s="92">
        <f>IF(G$3&lt;=$C$2,MAX(F10+业务净增量_优化情景!G10,0),0)</f>
        <v>2041.3694967507176</v>
      </c>
      <c r="H10" s="92">
        <f>IF(H$3&lt;=$C$2,MAX(G10+业务净增量_优化情景!H10,0),0)</f>
        <v>2041.3684957712371</v>
      </c>
      <c r="I10" s="92">
        <f>IF(I$3&lt;=$C$2,MAX(H10+业务净增量_优化情景!I10,0),0)</f>
        <v>2041.3674958578868</v>
      </c>
      <c r="J10" s="92">
        <f>IF(J$3&lt;=$C$2,MAX(I10+业务净增量_优化情景!J10,0),0)</f>
        <v>2041.3664958578868</v>
      </c>
      <c r="K10" s="92">
        <f>IF(K$3&lt;=$C$2,MAX(J10+业务净增量_优化情景!K10,0),0)</f>
        <v>2041.3654958578868</v>
      </c>
      <c r="L10" s="92">
        <f>IF(L$3&lt;=$C$2,MAX(K10+业务净增量_优化情景!L10,0),0)</f>
        <v>2041.3644958578868</v>
      </c>
      <c r="M10" s="92">
        <f>IF(M$3&lt;=$C$2,MAX(L10+业务净增量_优化情景!M10,0),0)</f>
        <v>2041.3634958578868</v>
      </c>
      <c r="N10" s="92">
        <f>IF(N$3&lt;=$C$2,MAX(M10+业务净增量_优化情景!N10,0),0)</f>
        <v>2041.3624958578869</v>
      </c>
      <c r="O10" s="92">
        <f>IF(O$3&lt;=$C$2,MAX(N10+业务净增量_优化情景!O10,0),0)</f>
        <v>2041.3614958578869</v>
      </c>
      <c r="P10" s="92">
        <f>IF(P$3&lt;=$C$2,MAX(O10+业务净增量_优化情景!P10,0),0)</f>
        <v>0</v>
      </c>
      <c r="Q10" s="92">
        <f>IF(Q$3&lt;=$C$2,MAX(P10+业务净增量_优化情景!Q10,0),0)</f>
        <v>0</v>
      </c>
      <c r="R10" s="92">
        <f>IF(R$3&lt;=$C$2,MAX(Q10+业务净增量_优化情景!R10,0),0)</f>
        <v>0</v>
      </c>
      <c r="S10" s="92">
        <f>IF(S$3&lt;=$C$2,MAX(R10+业务净增量_优化情景!S10,0),0)</f>
        <v>0</v>
      </c>
      <c r="T10" s="92">
        <f>IF(T$3&lt;=$C$2,MAX(S10+业务净增量_优化情景!T10,0),0)</f>
        <v>0</v>
      </c>
      <c r="U10" s="92">
        <f>IF(U$3&lt;=$C$2,MAX(T10+业务净增量_优化情景!U10,0),0)</f>
        <v>0</v>
      </c>
      <c r="V10" s="92">
        <f>IF(V$3&lt;=$C$2,MAX(U10+业务净增量_优化情景!V10,0),0)</f>
        <v>0</v>
      </c>
      <c r="W10" s="92">
        <f>IF(W$3&lt;=$C$2,MAX(V10+业务净增量_优化情景!W10,0),0)</f>
        <v>0</v>
      </c>
      <c r="X10" s="92">
        <f>IF(X$3&lt;=$C$2,MAX(W10+业务净增量_优化情景!X10,0),0)</f>
        <v>0</v>
      </c>
      <c r="Y10" s="92">
        <f>IF(Y$3&lt;=$C$2,MAX(X10+业务净增量_优化情景!Y10,0),0)</f>
        <v>0</v>
      </c>
      <c r="Z10" s="92">
        <f>IF(Z$3&lt;=$C$2,MAX(Y10+业务净增量_优化情景!Z10,0),0)</f>
        <v>0</v>
      </c>
      <c r="AA10" s="92">
        <f>IF(AA$3&lt;=$C$2,MAX(Z10+业务净增量_优化情景!AA10,0),0)</f>
        <v>0</v>
      </c>
      <c r="AB10" s="92">
        <f>IF(AB$3&lt;=$C$2,MAX(AA10+业务净增量_优化情景!AB10,0),0)</f>
        <v>0</v>
      </c>
      <c r="AC10" s="92">
        <f>IF(AC$3&lt;=$C$2,MAX(AB10+业务净增量_优化情景!AC10,0),0)</f>
        <v>0</v>
      </c>
      <c r="AD10" s="92">
        <f>IF(AD$3&lt;=$C$2,MAX(AC10+业务净增量_优化情景!AD10,0),0)</f>
        <v>0</v>
      </c>
      <c r="AE10" s="92">
        <f>IF(AE$3&lt;=$C$2,MAX(AD10+业务净增量_优化情景!AE10,0),0)</f>
        <v>0</v>
      </c>
      <c r="AF10" s="92">
        <f>IF(AF$3&lt;=$C$2,MAX(AE10+业务净增量_优化情景!AF10,0),0)</f>
        <v>0</v>
      </c>
      <c r="AG10" s="92">
        <f>IF(AG$3&lt;=$C$2,MAX(AF10+业务净增量_优化情景!AG10,0),0)</f>
        <v>0</v>
      </c>
      <c r="AH10" s="92">
        <f>IF(AH$3&lt;=$C$2,MAX(AG10+业务净增量_优化情景!AH10,0),0)</f>
        <v>0</v>
      </c>
      <c r="AI10" s="92">
        <f>IF(AI$3&lt;=$C$2,MAX(AH10+业务净增量_优化情景!AI10,0),0)</f>
        <v>0</v>
      </c>
      <c r="AJ10" s="92">
        <f>IF(AJ$3&lt;=$C$2,MAX(AI10+业务净增量_优化情景!AJ10,0),0)</f>
        <v>0</v>
      </c>
      <c r="AK10" s="92">
        <f>IF(AK$3&lt;=$C$2,MAX(AJ10+业务净增量_优化情景!AK10,0),0)</f>
        <v>0</v>
      </c>
      <c r="AL10" s="92">
        <f>IF(AL$3&lt;=$C$2,MAX(AK10+业务净增量_优化情景!AL10,0),0)</f>
        <v>0</v>
      </c>
      <c r="AM10" s="92">
        <f>IF(AM$3&lt;=$C$2,MAX(AL10+业务净增量_优化情景!AM10,0),0)</f>
        <v>0</v>
      </c>
      <c r="AN10" s="92">
        <f>IF(AN$3&lt;=$C$2,MAX(AM10+业务净增量_优化情景!AN10,0),0)</f>
        <v>0</v>
      </c>
      <c r="AO10" s="92">
        <f>IF(AO$3&lt;=$C$2,MAX(AN10+业务净增量_优化情景!AO10,0),0)</f>
        <v>0</v>
      </c>
      <c r="AP10" s="92">
        <f>IF(AP$3&lt;=$C$2,MAX(AO10+业务净增量_优化情景!AP10,0),0)</f>
        <v>0</v>
      </c>
    </row>
    <row r="11" spans="1:42" ht="15">
      <c r="B11" s="15" t="str">
        <f>存量业务到期结构!B11</f>
        <v>投资</v>
      </c>
      <c r="C11" s="75">
        <f>存量业务到期结构!E11+业务净增量_优化情景!C11</f>
        <v>11876.439240958583</v>
      </c>
      <c r="D11" s="75">
        <f>IF(D$3&lt;=$C$2,MAX(C11+业务净增量_优化情景!D11,0),0)</f>
        <v>12314.200762770577</v>
      </c>
      <c r="E11" s="75">
        <f>IF(E$3&lt;=$C$2,MAX(D11+业务净增量_优化情景!E11,0),0)</f>
        <v>12391.775490108728</v>
      </c>
      <c r="F11" s="75">
        <f>IF(F$3&lt;=$C$2,MAX(E11+业务净增量_优化情景!F11,0),0)</f>
        <v>12451.353823442063</v>
      </c>
      <c r="G11" s="75">
        <f>IF(G$3&lt;=$C$2,MAX(F11+业务净增量_优化情景!G11,0),0)</f>
        <v>12523.436043851991</v>
      </c>
      <c r="H11" s="75">
        <f>IF(H$3&lt;=$C$2,MAX(G11+业务净增量_优化情景!H11,0),0)</f>
        <v>12624.027030464516</v>
      </c>
      <c r="I11" s="75">
        <f>IF(I$3&lt;=$C$2,MAX(H11+业务净增量_优化情景!I11,0),0)</f>
        <v>12692.283406449595</v>
      </c>
      <c r="J11" s="75">
        <f>IF(J$3&lt;=$C$2,MAX(I11+业务净增量_优化情景!J11,0),0)</f>
        <v>12751.861739782928</v>
      </c>
      <c r="K11" s="75">
        <f>IF(K$3&lt;=$C$2,MAX(J11+业务净增量_优化情景!K11,0),0)</f>
        <v>12823.650093394415</v>
      </c>
      <c r="L11" s="75">
        <f>IF(L$3&lt;=$C$2,MAX(K11+业务净增量_优化情景!L11,0),0)</f>
        <v>12883.228426727748</v>
      </c>
      <c r="M11" s="75">
        <f>IF(M$3&lt;=$C$2,MAX(L11+业务净增量_优化情景!M11,0),0)</f>
        <v>12942.806760061081</v>
      </c>
      <c r="N11" s="75">
        <f>IF(N$3&lt;=$C$2,MAX(M11+业务净增量_优化情景!N11,0),0)</f>
        <v>13002.385093394416</v>
      </c>
      <c r="O11" s="75">
        <f>IF(O$3&lt;=$C$2,MAX(N11+业务净增量_优化情景!O11,0),0)</f>
        <v>13061.963426840699</v>
      </c>
      <c r="P11" s="75">
        <f>IF(P$3&lt;=$C$2,MAX(O11+业务净增量_优化情景!P11,0),0)</f>
        <v>0</v>
      </c>
      <c r="Q11" s="75">
        <f>IF(Q$3&lt;=$C$2,MAX(P11+业务净增量_优化情景!Q11,0),0)</f>
        <v>0</v>
      </c>
      <c r="R11" s="75">
        <f>IF(R$3&lt;=$C$2,MAX(Q11+业务净增量_优化情景!R11,0),0)</f>
        <v>0</v>
      </c>
      <c r="S11" s="75">
        <f>IF(S$3&lt;=$C$2,MAX(R11+业务净增量_优化情景!S11,0),0)</f>
        <v>0</v>
      </c>
      <c r="T11" s="75">
        <f>IF(T$3&lt;=$C$2,MAX(S11+业务净增量_优化情景!T11,0),0)</f>
        <v>0</v>
      </c>
      <c r="U11" s="75">
        <f>IF(U$3&lt;=$C$2,MAX(T11+业务净增量_优化情景!U11,0),0)</f>
        <v>0</v>
      </c>
      <c r="V11" s="75">
        <f>IF(V$3&lt;=$C$2,MAX(U11+业务净增量_优化情景!V11,0),0)</f>
        <v>0</v>
      </c>
      <c r="W11" s="75">
        <f>IF(W$3&lt;=$C$2,MAX(V11+业务净增量_优化情景!W11,0),0)</f>
        <v>0</v>
      </c>
      <c r="X11" s="75">
        <f>IF(X$3&lt;=$C$2,MAX(W11+业务净增量_优化情景!X11,0),0)</f>
        <v>0</v>
      </c>
      <c r="Y11" s="75">
        <f>IF(Y$3&lt;=$C$2,MAX(X11+业务净增量_优化情景!Y11,0),0)</f>
        <v>0</v>
      </c>
      <c r="Z11" s="75">
        <f>IF(Z$3&lt;=$C$2,MAX(Y11+业务净增量_优化情景!Z11,0),0)</f>
        <v>0</v>
      </c>
      <c r="AA11" s="75">
        <f>IF(AA$3&lt;=$C$2,MAX(Z11+业务净增量_优化情景!AA11,0),0)</f>
        <v>0</v>
      </c>
      <c r="AB11" s="75">
        <f>IF(AB$3&lt;=$C$2,MAX(AA11+业务净增量_优化情景!AB11,0),0)</f>
        <v>0</v>
      </c>
      <c r="AC11" s="75">
        <f>IF(AC$3&lt;=$C$2,MAX(AB11+业务净增量_优化情景!AC11,0),0)</f>
        <v>0</v>
      </c>
      <c r="AD11" s="75">
        <f>IF(AD$3&lt;=$C$2,MAX(AC11+业务净增量_优化情景!AD11,0),0)</f>
        <v>0</v>
      </c>
      <c r="AE11" s="75">
        <f>IF(AE$3&lt;=$C$2,MAX(AD11+业务净增量_优化情景!AE11,0),0)</f>
        <v>0</v>
      </c>
      <c r="AF11" s="75">
        <f>IF(AF$3&lt;=$C$2,MAX(AE11+业务净增量_优化情景!AF11,0),0)</f>
        <v>0</v>
      </c>
      <c r="AG11" s="75">
        <f>IF(AG$3&lt;=$C$2,MAX(AF11+业务净增量_优化情景!AG11,0),0)</f>
        <v>0</v>
      </c>
      <c r="AH11" s="75">
        <f>IF(AH$3&lt;=$C$2,MAX(AG11+业务净增量_优化情景!AH11,0),0)</f>
        <v>0</v>
      </c>
      <c r="AI11" s="75">
        <f>IF(AI$3&lt;=$C$2,MAX(AH11+业务净增量_优化情景!AI11,0),0)</f>
        <v>0</v>
      </c>
      <c r="AJ11" s="75">
        <f>IF(AJ$3&lt;=$C$2,MAX(AI11+业务净增量_优化情景!AJ11,0),0)</f>
        <v>0</v>
      </c>
      <c r="AK11" s="75">
        <f>IF(AK$3&lt;=$C$2,MAX(AJ11+业务净增量_优化情景!AK11,0),0)</f>
        <v>0</v>
      </c>
      <c r="AL11" s="75">
        <f>IF(AL$3&lt;=$C$2,MAX(AK11+业务净增量_优化情景!AL11,0),0)</f>
        <v>0</v>
      </c>
      <c r="AM11" s="75">
        <f>IF(AM$3&lt;=$C$2,MAX(AL11+业务净增量_优化情景!AM11,0),0)</f>
        <v>0</v>
      </c>
      <c r="AN11" s="75">
        <f>IF(AN$3&lt;=$C$2,MAX(AM11+业务净增量_优化情景!AN11,0),0)</f>
        <v>0</v>
      </c>
      <c r="AO11" s="75">
        <f>IF(AO$3&lt;=$C$2,MAX(AN11+业务净增量_优化情景!AO11,0),0)</f>
        <v>0</v>
      </c>
      <c r="AP11" s="75">
        <f>IF(AP$3&lt;=$C$2,MAX(AO11+业务净增量_优化情景!AP11,0),0)</f>
        <v>0</v>
      </c>
    </row>
    <row r="12" spans="1:42" ht="16.5">
      <c r="B12" s="16" t="str">
        <f>存量业务到期结构!B12</f>
        <v>债券</v>
      </c>
      <c r="C12" s="75">
        <f>存量业务到期结构!E12+业务净增量_优化情景!C12</f>
        <v>9448.8921045326824</v>
      </c>
      <c r="D12" s="75">
        <f>IF(D$3&lt;=$C$2,MAX(C12+业务净增量_优化情景!D12,0),0)</f>
        <v>9439.7766263446756</v>
      </c>
      <c r="E12" s="75">
        <f>IF(E$3&lt;=$C$2,MAX(D12+业务净增量_优化情景!E12,0),0)</f>
        <v>9571.9389247212221</v>
      </c>
      <c r="F12" s="75">
        <f>IF(F$3&lt;=$C$2,MAX(E12+业务净增量_优化情景!F12,0),0)</f>
        <v>9700.2692580545572</v>
      </c>
      <c r="G12" s="75">
        <f>IF(G$3&lt;=$C$2,MAX(F12+业务净增量_优化情景!G12,0),0)</f>
        <v>9828.5995893878899</v>
      </c>
      <c r="H12" s="75">
        <f>IF(H$3&lt;=$C$2,MAX(G12+业务净增量_优化情景!H12,0),0)</f>
        <v>9956.9299217212229</v>
      </c>
      <c r="I12" s="75">
        <f>IF(I$3&lt;=$C$2,MAX(H12+业务净增量_优化情景!I12,0),0)</f>
        <v>10085.260255314504</v>
      </c>
      <c r="J12" s="75">
        <f>IF(J$3&lt;=$C$2,MAX(I12+业务净增量_优化情景!J12,0),0)</f>
        <v>10213.590588647838</v>
      </c>
      <c r="K12" s="75">
        <f>IF(K$3&lt;=$C$2,MAX(J12+业务净增量_优化情景!K12,0),0)</f>
        <v>10341.920921981173</v>
      </c>
      <c r="L12" s="75">
        <f>IF(L$3&lt;=$C$2,MAX(K12+业务净增量_优化情景!L12,0),0)</f>
        <v>10470.251255314506</v>
      </c>
      <c r="M12" s="75">
        <f>IF(M$3&lt;=$C$2,MAX(L12+业务净增量_优化情景!M12,0),0)</f>
        <v>10598.581588647839</v>
      </c>
      <c r="N12" s="75">
        <f>IF(N$3&lt;=$C$2,MAX(M12+业务净增量_优化情景!N12,0),0)</f>
        <v>10726.911921981175</v>
      </c>
      <c r="O12" s="75">
        <f>IF(O$3&lt;=$C$2,MAX(N12+业务净增量_优化情景!O12,0),0)</f>
        <v>10855.242255314508</v>
      </c>
      <c r="P12" s="75">
        <f>IF(P$3&lt;=$C$2,MAX(O12+业务净增量_优化情景!P12,0),0)</f>
        <v>0</v>
      </c>
      <c r="Q12" s="75">
        <f>IF(Q$3&lt;=$C$2,MAX(P12+业务净增量_优化情景!Q12,0),0)</f>
        <v>0</v>
      </c>
      <c r="R12" s="75">
        <f>IF(R$3&lt;=$C$2,MAX(Q12+业务净增量_优化情景!R12,0),0)</f>
        <v>0</v>
      </c>
      <c r="S12" s="75">
        <f>IF(S$3&lt;=$C$2,MAX(R12+业务净增量_优化情景!S12,0),0)</f>
        <v>0</v>
      </c>
      <c r="T12" s="75">
        <f>IF(T$3&lt;=$C$2,MAX(S12+业务净增量_优化情景!T12,0),0)</f>
        <v>0</v>
      </c>
      <c r="U12" s="75">
        <f>IF(U$3&lt;=$C$2,MAX(T12+业务净增量_优化情景!U12,0),0)</f>
        <v>0</v>
      </c>
      <c r="V12" s="75">
        <f>IF(V$3&lt;=$C$2,MAX(U12+业务净增量_优化情景!V12,0),0)</f>
        <v>0</v>
      </c>
      <c r="W12" s="75">
        <f>IF(W$3&lt;=$C$2,MAX(V12+业务净增量_优化情景!W12,0),0)</f>
        <v>0</v>
      </c>
      <c r="X12" s="75">
        <f>IF(X$3&lt;=$C$2,MAX(W12+业务净增量_优化情景!X12,0),0)</f>
        <v>0</v>
      </c>
      <c r="Y12" s="75">
        <f>IF(Y$3&lt;=$C$2,MAX(X12+业务净增量_优化情景!Y12,0),0)</f>
        <v>0</v>
      </c>
      <c r="Z12" s="75">
        <f>IF(Z$3&lt;=$C$2,MAX(Y12+业务净增量_优化情景!Z12,0),0)</f>
        <v>0</v>
      </c>
      <c r="AA12" s="75">
        <f>IF(AA$3&lt;=$C$2,MAX(Z12+业务净增量_优化情景!AA12,0),0)</f>
        <v>0</v>
      </c>
      <c r="AB12" s="75">
        <f>IF(AB$3&lt;=$C$2,MAX(AA12+业务净增量_优化情景!AB12,0),0)</f>
        <v>0</v>
      </c>
      <c r="AC12" s="75">
        <f>IF(AC$3&lt;=$C$2,MAX(AB12+业务净增量_优化情景!AC12,0),0)</f>
        <v>0</v>
      </c>
      <c r="AD12" s="75">
        <f>IF(AD$3&lt;=$C$2,MAX(AC12+业务净增量_优化情景!AD12,0),0)</f>
        <v>0</v>
      </c>
      <c r="AE12" s="75">
        <f>IF(AE$3&lt;=$C$2,MAX(AD12+业务净增量_优化情景!AE12,0),0)</f>
        <v>0</v>
      </c>
      <c r="AF12" s="75">
        <f>IF(AF$3&lt;=$C$2,MAX(AE12+业务净增量_优化情景!AF12,0),0)</f>
        <v>0</v>
      </c>
      <c r="AG12" s="75">
        <f>IF(AG$3&lt;=$C$2,MAX(AF12+业务净增量_优化情景!AG12,0),0)</f>
        <v>0</v>
      </c>
      <c r="AH12" s="75">
        <f>IF(AH$3&lt;=$C$2,MAX(AG12+业务净增量_优化情景!AH12,0),0)</f>
        <v>0</v>
      </c>
      <c r="AI12" s="75">
        <f>IF(AI$3&lt;=$C$2,MAX(AH12+业务净增量_优化情景!AI12,0),0)</f>
        <v>0</v>
      </c>
      <c r="AJ12" s="75">
        <f>IF(AJ$3&lt;=$C$2,MAX(AI12+业务净增量_优化情景!AJ12,0),0)</f>
        <v>0</v>
      </c>
      <c r="AK12" s="75">
        <f>IF(AK$3&lt;=$C$2,MAX(AJ12+业务净增量_优化情景!AK12,0),0)</f>
        <v>0</v>
      </c>
      <c r="AL12" s="75">
        <f>IF(AL$3&lt;=$C$2,MAX(AK12+业务净增量_优化情景!AL12,0),0)</f>
        <v>0</v>
      </c>
      <c r="AM12" s="75">
        <f>IF(AM$3&lt;=$C$2,MAX(AL12+业务净增量_优化情景!AM12,0),0)</f>
        <v>0</v>
      </c>
      <c r="AN12" s="75">
        <f>IF(AN$3&lt;=$C$2,MAX(AM12+业务净增量_优化情景!AN12,0),0)</f>
        <v>0</v>
      </c>
      <c r="AO12" s="75">
        <f>IF(AO$3&lt;=$C$2,MAX(AN12+业务净增量_优化情景!AO12,0),0)</f>
        <v>0</v>
      </c>
      <c r="AP12" s="75">
        <f>IF(AP$3&lt;=$C$2,MAX(AO12+业务净增量_优化情景!AP12,0),0)</f>
        <v>0</v>
      </c>
    </row>
    <row r="13" spans="1:42" ht="16.5">
      <c r="B13" s="54" t="str">
        <f>存量业务到期结构!B13</f>
        <v>国债</v>
      </c>
      <c r="C13" s="92">
        <f>存量业务到期结构!E13+业务净增量_优化情景!C13</f>
        <v>5790.0331960506182</v>
      </c>
      <c r="D13" s="92">
        <f>IF(D$3&lt;=$C$2,MAX(C13+业务净增量_优化情景!D13,0),0)</f>
        <v>5784.3120245875925</v>
      </c>
      <c r="E13" s="92">
        <f>IF(E$3&lt;=$C$2,MAX(D13+业务净增量_优化情景!E13,0),0)</f>
        <v>5862.9633822042042</v>
      </c>
      <c r="F13" s="92">
        <f>IF(F$3&lt;=$C$2,MAX(E13+业务净增量_优化情景!F13,0),0)</f>
        <v>5941.6147398208168</v>
      </c>
      <c r="G13" s="92">
        <f>IF(G$3&lt;=$C$2,MAX(F13+业务净增量_优化情景!G13,0),0)</f>
        <v>6020.266096437429</v>
      </c>
      <c r="H13" s="92">
        <f>IF(H$3&lt;=$C$2,MAX(G13+业务净增量_优化情景!H13,0),0)</f>
        <v>6098.9174530540413</v>
      </c>
      <c r="I13" s="92">
        <f>IF(I$3&lt;=$C$2,MAX(H13+业务净增量_优化情景!I13,0),0)</f>
        <v>6177.5688107573033</v>
      </c>
      <c r="J13" s="92">
        <f>IF(J$3&lt;=$C$2,MAX(I13+业务净增量_优化情景!J13,0),0)</f>
        <v>6256.2201683739149</v>
      </c>
      <c r="K13" s="92">
        <f>IF(K$3&lt;=$C$2,MAX(J13+业务净增量_优化情景!K13,0),0)</f>
        <v>6334.8715259905275</v>
      </c>
      <c r="L13" s="92">
        <f>IF(L$3&lt;=$C$2,MAX(K13+业务净增量_优化情景!L13,0),0)</f>
        <v>6413.5228836071392</v>
      </c>
      <c r="M13" s="92">
        <f>IF(M$3&lt;=$C$2,MAX(L13+业务净增量_优化情景!M13,0),0)</f>
        <v>6492.1742412237509</v>
      </c>
      <c r="N13" s="92">
        <f>IF(N$3&lt;=$C$2,MAX(M13+业务净增量_优化情景!N13,0),0)</f>
        <v>6570.8255988403635</v>
      </c>
      <c r="O13" s="92">
        <f>IF(O$3&lt;=$C$2,MAX(N13+业务净增量_优化情景!O13,0),0)</f>
        <v>6649.4769564569751</v>
      </c>
      <c r="P13" s="92">
        <f>IF(P$3&lt;=$C$2,MAX(O13+业务净增量_优化情景!P13,0),0)</f>
        <v>0</v>
      </c>
      <c r="Q13" s="92">
        <f>IF(Q$3&lt;=$C$2,MAX(P13+业务净增量_优化情景!Q13,0),0)</f>
        <v>0</v>
      </c>
      <c r="R13" s="92">
        <f>IF(R$3&lt;=$C$2,MAX(Q13+业务净增量_优化情景!R13,0),0)</f>
        <v>0</v>
      </c>
      <c r="S13" s="92">
        <f>IF(S$3&lt;=$C$2,MAX(R13+业务净增量_优化情景!S13,0),0)</f>
        <v>0</v>
      </c>
      <c r="T13" s="92">
        <f>IF(T$3&lt;=$C$2,MAX(S13+业务净增量_优化情景!T13,0),0)</f>
        <v>0</v>
      </c>
      <c r="U13" s="92">
        <f>IF(U$3&lt;=$C$2,MAX(T13+业务净增量_优化情景!U13,0),0)</f>
        <v>0</v>
      </c>
      <c r="V13" s="92">
        <f>IF(V$3&lt;=$C$2,MAX(U13+业务净增量_优化情景!V13,0),0)</f>
        <v>0</v>
      </c>
      <c r="W13" s="92">
        <f>IF(W$3&lt;=$C$2,MAX(V13+业务净增量_优化情景!W13,0),0)</f>
        <v>0</v>
      </c>
      <c r="X13" s="92">
        <f>IF(X$3&lt;=$C$2,MAX(W13+业务净增量_优化情景!X13,0),0)</f>
        <v>0</v>
      </c>
      <c r="Y13" s="92">
        <f>IF(Y$3&lt;=$C$2,MAX(X13+业务净增量_优化情景!Y13,0),0)</f>
        <v>0</v>
      </c>
      <c r="Z13" s="92">
        <f>IF(Z$3&lt;=$C$2,MAX(Y13+业务净增量_优化情景!Z13,0),0)</f>
        <v>0</v>
      </c>
      <c r="AA13" s="92">
        <f>IF(AA$3&lt;=$C$2,MAX(Z13+业务净增量_优化情景!AA13,0),0)</f>
        <v>0</v>
      </c>
      <c r="AB13" s="92">
        <f>IF(AB$3&lt;=$C$2,MAX(AA13+业务净增量_优化情景!AB13,0),0)</f>
        <v>0</v>
      </c>
      <c r="AC13" s="92">
        <f>IF(AC$3&lt;=$C$2,MAX(AB13+业务净增量_优化情景!AC13,0),0)</f>
        <v>0</v>
      </c>
      <c r="AD13" s="92">
        <f>IF(AD$3&lt;=$C$2,MAX(AC13+业务净增量_优化情景!AD13,0),0)</f>
        <v>0</v>
      </c>
      <c r="AE13" s="92">
        <f>IF(AE$3&lt;=$C$2,MAX(AD13+业务净增量_优化情景!AE13,0),0)</f>
        <v>0</v>
      </c>
      <c r="AF13" s="92">
        <f>IF(AF$3&lt;=$C$2,MAX(AE13+业务净增量_优化情景!AF13,0),0)</f>
        <v>0</v>
      </c>
      <c r="AG13" s="92">
        <f>IF(AG$3&lt;=$C$2,MAX(AF13+业务净增量_优化情景!AG13,0),0)</f>
        <v>0</v>
      </c>
      <c r="AH13" s="92">
        <f>IF(AH$3&lt;=$C$2,MAX(AG13+业务净增量_优化情景!AH13,0),0)</f>
        <v>0</v>
      </c>
      <c r="AI13" s="92">
        <f>IF(AI$3&lt;=$C$2,MAX(AH13+业务净增量_优化情景!AI13,0),0)</f>
        <v>0</v>
      </c>
      <c r="AJ13" s="92">
        <f>IF(AJ$3&lt;=$C$2,MAX(AI13+业务净增量_优化情景!AJ13,0),0)</f>
        <v>0</v>
      </c>
      <c r="AK13" s="92">
        <f>IF(AK$3&lt;=$C$2,MAX(AJ13+业务净增量_优化情景!AK13,0),0)</f>
        <v>0</v>
      </c>
      <c r="AL13" s="92">
        <f>IF(AL$3&lt;=$C$2,MAX(AK13+业务净增量_优化情景!AL13,0),0)</f>
        <v>0</v>
      </c>
      <c r="AM13" s="92">
        <f>IF(AM$3&lt;=$C$2,MAX(AL13+业务净增量_优化情景!AM13,0),0)</f>
        <v>0</v>
      </c>
      <c r="AN13" s="92">
        <f>IF(AN$3&lt;=$C$2,MAX(AM13+业务净增量_优化情景!AN13,0),0)</f>
        <v>0</v>
      </c>
      <c r="AO13" s="92">
        <f>IF(AO$3&lt;=$C$2,MAX(AN13+业务净增量_优化情景!AO13,0),0)</f>
        <v>0</v>
      </c>
      <c r="AP13" s="92">
        <f>IF(AP$3&lt;=$C$2,MAX(AO13+业务净增量_优化情景!AP13,0),0)</f>
        <v>0</v>
      </c>
    </row>
    <row r="14" spans="1:42" ht="16.5">
      <c r="B14" s="54" t="str">
        <f>存量业务到期结构!B14</f>
        <v>政策性银行金融债</v>
      </c>
      <c r="C14" s="92">
        <f>存量业务到期结构!E14+业务净增量_优化情景!C14</f>
        <v>2623.4920071546744</v>
      </c>
      <c r="D14" s="92">
        <f>IF(D$3&lt;=$C$2,MAX(C14+业务净增量_优化情景!D14,0),0)</f>
        <v>2620.8991692958912</v>
      </c>
      <c r="E14" s="92">
        <f>IF(E$3&lt;=$C$2,MAX(D14+业务净增量_优化情景!E14,0),0)</f>
        <v>2656.5359398541646</v>
      </c>
      <c r="F14" s="92">
        <f>IF(F$3&lt;=$C$2,MAX(E14+业务净增量_优化情景!F14,0),0)</f>
        <v>2692.1727104124384</v>
      </c>
      <c r="G14" s="92">
        <f>IF(G$3&lt;=$C$2,MAX(F14+业务净增量_优化情景!G14,0),0)</f>
        <v>2727.8094799707119</v>
      </c>
      <c r="H14" s="92">
        <f>IF(H$3&lt;=$C$2,MAX(G14+业务净增量_优化情景!H14,0),0)</f>
        <v>2763.4462505289853</v>
      </c>
      <c r="I14" s="92">
        <f>IF(I$3&lt;=$C$2,MAX(H14+业务净增量_优化情景!I14,0),0)</f>
        <v>2799.0830211739085</v>
      </c>
      <c r="J14" s="92">
        <f>IF(J$3&lt;=$C$2,MAX(I14+业务净增量_优化情景!J14,0),0)</f>
        <v>2834.7197917321819</v>
      </c>
      <c r="K14" s="92">
        <f>IF(K$3&lt;=$C$2,MAX(J14+业务净增量_优化情景!K14,0),0)</f>
        <v>2870.3565622904557</v>
      </c>
      <c r="L14" s="92">
        <f>IF(L$3&lt;=$C$2,MAX(K14+业务净增量_优化情景!L14,0),0)</f>
        <v>2905.9933328487291</v>
      </c>
      <c r="M14" s="92">
        <f>IF(M$3&lt;=$C$2,MAX(L14+业务净增量_优化情景!M14,0),0)</f>
        <v>2941.6301034070025</v>
      </c>
      <c r="N14" s="92">
        <f>IF(N$3&lt;=$C$2,MAX(M14+业务净增量_优化情景!N14,0),0)</f>
        <v>2977.2668739652763</v>
      </c>
      <c r="O14" s="92">
        <f>IF(O$3&lt;=$C$2,MAX(N14+业务净增量_优化情景!O14,0),0)</f>
        <v>3012.9036445235497</v>
      </c>
      <c r="P14" s="92">
        <f>IF(P$3&lt;=$C$2,MAX(O14+业务净增量_优化情景!P14,0),0)</f>
        <v>0</v>
      </c>
      <c r="Q14" s="92">
        <f>IF(Q$3&lt;=$C$2,MAX(P14+业务净增量_优化情景!Q14,0),0)</f>
        <v>0</v>
      </c>
      <c r="R14" s="92">
        <f>IF(R$3&lt;=$C$2,MAX(Q14+业务净增量_优化情景!R14,0),0)</f>
        <v>0</v>
      </c>
      <c r="S14" s="92">
        <f>IF(S$3&lt;=$C$2,MAX(R14+业务净增量_优化情景!S14,0),0)</f>
        <v>0</v>
      </c>
      <c r="T14" s="92">
        <f>IF(T$3&lt;=$C$2,MAX(S14+业务净增量_优化情景!T14,0),0)</f>
        <v>0</v>
      </c>
      <c r="U14" s="92">
        <f>IF(U$3&lt;=$C$2,MAX(T14+业务净增量_优化情景!U14,0),0)</f>
        <v>0</v>
      </c>
      <c r="V14" s="92">
        <f>IF(V$3&lt;=$C$2,MAX(U14+业务净增量_优化情景!V14,0),0)</f>
        <v>0</v>
      </c>
      <c r="W14" s="92">
        <f>IF(W$3&lt;=$C$2,MAX(V14+业务净增量_优化情景!W14,0),0)</f>
        <v>0</v>
      </c>
      <c r="X14" s="92">
        <f>IF(X$3&lt;=$C$2,MAX(W14+业务净增量_优化情景!X14,0),0)</f>
        <v>0</v>
      </c>
      <c r="Y14" s="92">
        <f>IF(Y$3&lt;=$C$2,MAX(X14+业务净增量_优化情景!Y14,0),0)</f>
        <v>0</v>
      </c>
      <c r="Z14" s="92">
        <f>IF(Z$3&lt;=$C$2,MAX(Y14+业务净增量_优化情景!Z14,0),0)</f>
        <v>0</v>
      </c>
      <c r="AA14" s="92">
        <f>IF(AA$3&lt;=$C$2,MAX(Z14+业务净增量_优化情景!AA14,0),0)</f>
        <v>0</v>
      </c>
      <c r="AB14" s="92">
        <f>IF(AB$3&lt;=$C$2,MAX(AA14+业务净增量_优化情景!AB14,0),0)</f>
        <v>0</v>
      </c>
      <c r="AC14" s="92">
        <f>IF(AC$3&lt;=$C$2,MAX(AB14+业务净增量_优化情景!AC14,0),0)</f>
        <v>0</v>
      </c>
      <c r="AD14" s="92">
        <f>IF(AD$3&lt;=$C$2,MAX(AC14+业务净增量_优化情景!AD14,0),0)</f>
        <v>0</v>
      </c>
      <c r="AE14" s="92">
        <f>IF(AE$3&lt;=$C$2,MAX(AD14+业务净增量_优化情景!AE14,0),0)</f>
        <v>0</v>
      </c>
      <c r="AF14" s="92">
        <f>IF(AF$3&lt;=$C$2,MAX(AE14+业务净增量_优化情景!AF14,0),0)</f>
        <v>0</v>
      </c>
      <c r="AG14" s="92">
        <f>IF(AG$3&lt;=$C$2,MAX(AF14+业务净增量_优化情景!AG14,0),0)</f>
        <v>0</v>
      </c>
      <c r="AH14" s="92">
        <f>IF(AH$3&lt;=$C$2,MAX(AG14+业务净增量_优化情景!AH14,0),0)</f>
        <v>0</v>
      </c>
      <c r="AI14" s="92">
        <f>IF(AI$3&lt;=$C$2,MAX(AH14+业务净增量_优化情景!AI14,0),0)</f>
        <v>0</v>
      </c>
      <c r="AJ14" s="92">
        <f>IF(AJ$3&lt;=$C$2,MAX(AI14+业务净增量_优化情景!AJ14,0),0)</f>
        <v>0</v>
      </c>
      <c r="AK14" s="92">
        <f>IF(AK$3&lt;=$C$2,MAX(AJ14+业务净增量_优化情景!AK14,0),0)</f>
        <v>0</v>
      </c>
      <c r="AL14" s="92">
        <f>IF(AL$3&lt;=$C$2,MAX(AK14+业务净增量_优化情景!AL14,0),0)</f>
        <v>0</v>
      </c>
      <c r="AM14" s="92">
        <f>IF(AM$3&lt;=$C$2,MAX(AL14+业务净增量_优化情景!AM14,0),0)</f>
        <v>0</v>
      </c>
      <c r="AN14" s="92">
        <f>IF(AN$3&lt;=$C$2,MAX(AM14+业务净增量_优化情景!AN14,0),0)</f>
        <v>0</v>
      </c>
      <c r="AO14" s="92">
        <f>IF(AO$3&lt;=$C$2,MAX(AN14+业务净增量_优化情景!AO14,0),0)</f>
        <v>0</v>
      </c>
      <c r="AP14" s="92">
        <f>IF(AP$3&lt;=$C$2,MAX(AO14+业务净增量_优化情景!AP14,0),0)</f>
        <v>0</v>
      </c>
    </row>
    <row r="15" spans="1:42" ht="16.5">
      <c r="B15" s="54" t="str">
        <f>存量业务到期结构!B15</f>
        <v>其他债券</v>
      </c>
      <c r="C15" s="92">
        <f>存量业务到期结构!E15+业务净增量_优化情景!C15</f>
        <v>1035.36690132739</v>
      </c>
      <c r="D15" s="92">
        <f>IF(D$3&lt;=$C$2,MAX(C15+业务净增量_优化情景!D15,0),0)</f>
        <v>1034.565432461193</v>
      </c>
      <c r="E15" s="92">
        <f>IF(E$3&lt;=$C$2,MAX(D15+业务净增量_优化情景!E15,0),0)</f>
        <v>1052.439602662854</v>
      </c>
      <c r="F15" s="92">
        <f>IF(F$3&lt;=$C$2,MAX(E15+业务净增量_优化情景!F15,0),0)</f>
        <v>1066.4818078213018</v>
      </c>
      <c r="G15" s="92">
        <f>IF(G$3&lt;=$C$2,MAX(F15+业务净增量_优化情景!G15,0),0)</f>
        <v>1080.5240129797494</v>
      </c>
      <c r="H15" s="92">
        <f>IF(H$3&lt;=$C$2,MAX(G15+业务净增量_优化情景!H15,0),0)</f>
        <v>1094.5662181381972</v>
      </c>
      <c r="I15" s="92">
        <f>IF(I$3&lt;=$C$2,MAX(H15+业务净增量_优化情景!I15,0),0)</f>
        <v>1108.6084233832946</v>
      </c>
      <c r="J15" s="92">
        <f>IF(J$3&lt;=$C$2,MAX(I15+业务净增量_优化情景!J15,0),0)</f>
        <v>1122.6506285417427</v>
      </c>
      <c r="K15" s="92">
        <f>IF(K$3&lt;=$C$2,MAX(J15+业务净增量_优化情景!K15,0),0)</f>
        <v>1136.6928337001905</v>
      </c>
      <c r="L15" s="92">
        <f>IF(L$3&lt;=$C$2,MAX(K15+业务净增量_优化情景!L15,0),0)</f>
        <v>1150.7350388586383</v>
      </c>
      <c r="M15" s="92">
        <f>IF(M$3&lt;=$C$2,MAX(L15+业务净增量_优化情景!M15,0),0)</f>
        <v>1164.7772440170861</v>
      </c>
      <c r="N15" s="92">
        <f>IF(N$3&lt;=$C$2,MAX(M15+业务净增量_优化情景!N15,0),0)</f>
        <v>1178.8194491755339</v>
      </c>
      <c r="O15" s="92">
        <f>IF(O$3&lt;=$C$2,MAX(N15+业务净增量_优化情景!O15,0),0)</f>
        <v>1192.8616543339817</v>
      </c>
      <c r="P15" s="92">
        <f>IF(P$3&lt;=$C$2,MAX(O15+业务净增量_优化情景!P15,0),0)</f>
        <v>0</v>
      </c>
      <c r="Q15" s="92">
        <f>IF(Q$3&lt;=$C$2,MAX(P15+业务净增量_优化情景!Q15,0),0)</f>
        <v>0</v>
      </c>
      <c r="R15" s="92">
        <f>IF(R$3&lt;=$C$2,MAX(Q15+业务净增量_优化情景!R15,0),0)</f>
        <v>0</v>
      </c>
      <c r="S15" s="92">
        <f>IF(S$3&lt;=$C$2,MAX(R15+业务净增量_优化情景!S15,0),0)</f>
        <v>0</v>
      </c>
      <c r="T15" s="92">
        <f>IF(T$3&lt;=$C$2,MAX(S15+业务净增量_优化情景!T15,0),0)</f>
        <v>0</v>
      </c>
      <c r="U15" s="92">
        <f>IF(U$3&lt;=$C$2,MAX(T15+业务净增量_优化情景!U15,0),0)</f>
        <v>0</v>
      </c>
      <c r="V15" s="92">
        <f>IF(V$3&lt;=$C$2,MAX(U15+业务净增量_优化情景!V15,0),0)</f>
        <v>0</v>
      </c>
      <c r="W15" s="92">
        <f>IF(W$3&lt;=$C$2,MAX(V15+业务净增量_优化情景!W15,0),0)</f>
        <v>0</v>
      </c>
      <c r="X15" s="92">
        <f>IF(X$3&lt;=$C$2,MAX(W15+业务净增量_优化情景!X15,0),0)</f>
        <v>0</v>
      </c>
      <c r="Y15" s="92">
        <f>IF(Y$3&lt;=$C$2,MAX(X15+业务净增量_优化情景!Y15,0),0)</f>
        <v>0</v>
      </c>
      <c r="Z15" s="92">
        <f>IF(Z$3&lt;=$C$2,MAX(Y15+业务净增量_优化情景!Z15,0),0)</f>
        <v>0</v>
      </c>
      <c r="AA15" s="92">
        <f>IF(AA$3&lt;=$C$2,MAX(Z15+业务净增量_优化情景!AA15,0),0)</f>
        <v>0</v>
      </c>
      <c r="AB15" s="92">
        <f>IF(AB$3&lt;=$C$2,MAX(AA15+业务净增量_优化情景!AB15,0),0)</f>
        <v>0</v>
      </c>
      <c r="AC15" s="92">
        <f>IF(AC$3&lt;=$C$2,MAX(AB15+业务净增量_优化情景!AC15,0),0)</f>
        <v>0</v>
      </c>
      <c r="AD15" s="92">
        <f>IF(AD$3&lt;=$C$2,MAX(AC15+业务净增量_优化情景!AD15,0),0)</f>
        <v>0</v>
      </c>
      <c r="AE15" s="92">
        <f>IF(AE$3&lt;=$C$2,MAX(AD15+业务净增量_优化情景!AE15,0),0)</f>
        <v>0</v>
      </c>
      <c r="AF15" s="92">
        <f>IF(AF$3&lt;=$C$2,MAX(AE15+业务净增量_优化情景!AF15,0),0)</f>
        <v>0</v>
      </c>
      <c r="AG15" s="92">
        <f>IF(AG$3&lt;=$C$2,MAX(AF15+业务净增量_优化情景!AG15,0),0)</f>
        <v>0</v>
      </c>
      <c r="AH15" s="92">
        <f>IF(AH$3&lt;=$C$2,MAX(AG15+业务净增量_优化情景!AH15,0),0)</f>
        <v>0</v>
      </c>
      <c r="AI15" s="92">
        <f>IF(AI$3&lt;=$C$2,MAX(AH15+业务净增量_优化情景!AI15,0),0)</f>
        <v>0</v>
      </c>
      <c r="AJ15" s="92">
        <f>IF(AJ$3&lt;=$C$2,MAX(AI15+业务净增量_优化情景!AJ15,0),0)</f>
        <v>0</v>
      </c>
      <c r="AK15" s="92">
        <f>IF(AK$3&lt;=$C$2,MAX(AJ15+业务净增量_优化情景!AK15,0),0)</f>
        <v>0</v>
      </c>
      <c r="AL15" s="92">
        <f>IF(AL$3&lt;=$C$2,MAX(AK15+业务净增量_优化情景!AL15,0),0)</f>
        <v>0</v>
      </c>
      <c r="AM15" s="92">
        <f>IF(AM$3&lt;=$C$2,MAX(AL15+业务净增量_优化情景!AM15,0),0)</f>
        <v>0</v>
      </c>
      <c r="AN15" s="92">
        <f>IF(AN$3&lt;=$C$2,MAX(AM15+业务净增量_优化情景!AN15,0),0)</f>
        <v>0</v>
      </c>
      <c r="AO15" s="92">
        <f>IF(AO$3&lt;=$C$2,MAX(AN15+业务净增量_优化情景!AO15,0),0)</f>
        <v>0</v>
      </c>
      <c r="AP15" s="92">
        <f>IF(AP$3&lt;=$C$2,MAX(AO15+业务净增量_优化情景!AP15,0),0)</f>
        <v>0</v>
      </c>
    </row>
    <row r="16" spans="1:42" ht="16.5">
      <c r="B16" s="16" t="str">
        <f>存量业务到期结构!B16</f>
        <v>非标投资</v>
      </c>
      <c r="C16" s="75">
        <f>存量业务到期结构!E16+业务净增量_优化情景!C16</f>
        <v>2427.5471364258992</v>
      </c>
      <c r="D16" s="75">
        <f>IF(D$3&lt;=$C$2,MAX(C16+业务净增量_优化情景!D16,0),0)</f>
        <v>2874.4241364258992</v>
      </c>
      <c r="E16" s="75">
        <f>IF(E$3&lt;=$C$2,MAX(D16+业务净增量_优化情景!E16,0),0)</f>
        <v>2819.8365653875048</v>
      </c>
      <c r="F16" s="75">
        <f>IF(F$3&lt;=$C$2,MAX(E16+业务净增量_优化情景!F16,0),0)</f>
        <v>2751.0845653875049</v>
      </c>
      <c r="G16" s="75">
        <f>IF(G$3&lt;=$C$2,MAX(F16+业务净增量_优化情景!G16,0),0)</f>
        <v>2694.836454464099</v>
      </c>
      <c r="H16" s="75">
        <f>IF(H$3&lt;=$C$2,MAX(G16+业务净增量_优化情景!H16,0),0)</f>
        <v>2667.0971087432922</v>
      </c>
      <c r="I16" s="75">
        <f>IF(I$3&lt;=$C$2,MAX(H16+业务净增量_优化情景!I16,0),0)</f>
        <v>2607.0231511350894</v>
      </c>
      <c r="J16" s="75">
        <f>IF(J$3&lt;=$C$2,MAX(I16+业务净增量_优化情景!J16,0),0)</f>
        <v>2538.2711511350894</v>
      </c>
      <c r="K16" s="75">
        <f>IF(K$3&lt;=$C$2,MAX(J16+业务净增量_优化情景!K16,0),0)</f>
        <v>2481.7291714132425</v>
      </c>
      <c r="L16" s="75">
        <f>IF(L$3&lt;=$C$2,MAX(K16+业务净增量_优化情景!L16,0),0)</f>
        <v>2412.9771714132426</v>
      </c>
      <c r="M16" s="75">
        <f>IF(M$3&lt;=$C$2,MAX(L16+业务净增量_优化情景!M16,0),0)</f>
        <v>2344.2251714132426</v>
      </c>
      <c r="N16" s="75">
        <f>IF(N$3&lt;=$C$2,MAX(M16+业务净增量_优化情景!N16,0),0)</f>
        <v>2275.4731714132427</v>
      </c>
      <c r="O16" s="75">
        <f>IF(O$3&lt;=$C$2,MAX(N16+业务净增量_优化情景!O16,0),0)</f>
        <v>2206.7211715261933</v>
      </c>
      <c r="P16" s="75">
        <f>IF(P$3&lt;=$C$2,MAX(O16+业务净增量_优化情景!P16,0),0)</f>
        <v>0</v>
      </c>
      <c r="Q16" s="75">
        <f>IF(Q$3&lt;=$C$2,MAX(P16+业务净增量_优化情景!Q16,0),0)</f>
        <v>0</v>
      </c>
      <c r="R16" s="75">
        <f>IF(R$3&lt;=$C$2,MAX(Q16+业务净增量_优化情景!R16,0),0)</f>
        <v>0</v>
      </c>
      <c r="S16" s="75">
        <f>IF(S$3&lt;=$C$2,MAX(R16+业务净增量_优化情景!S16,0),0)</f>
        <v>0</v>
      </c>
      <c r="T16" s="75">
        <f>IF(T$3&lt;=$C$2,MAX(S16+业务净增量_优化情景!T16,0),0)</f>
        <v>0</v>
      </c>
      <c r="U16" s="75">
        <f>IF(U$3&lt;=$C$2,MAX(T16+业务净增量_优化情景!U16,0),0)</f>
        <v>0</v>
      </c>
      <c r="V16" s="75">
        <f>IF(V$3&lt;=$C$2,MAX(U16+业务净增量_优化情景!V16,0),0)</f>
        <v>0</v>
      </c>
      <c r="W16" s="75">
        <f>IF(W$3&lt;=$C$2,MAX(V16+业务净增量_优化情景!W16,0),0)</f>
        <v>0</v>
      </c>
      <c r="X16" s="75">
        <f>IF(X$3&lt;=$C$2,MAX(W16+业务净增量_优化情景!X16,0),0)</f>
        <v>0</v>
      </c>
      <c r="Y16" s="75">
        <f>IF(Y$3&lt;=$C$2,MAX(X16+业务净增量_优化情景!Y16,0),0)</f>
        <v>0</v>
      </c>
      <c r="Z16" s="75">
        <f>IF(Z$3&lt;=$C$2,MAX(Y16+业务净增量_优化情景!Z16,0),0)</f>
        <v>0</v>
      </c>
      <c r="AA16" s="75">
        <f>IF(AA$3&lt;=$C$2,MAX(Z16+业务净增量_优化情景!AA16,0),0)</f>
        <v>0</v>
      </c>
      <c r="AB16" s="75">
        <f>IF(AB$3&lt;=$C$2,MAX(AA16+业务净增量_优化情景!AB16,0),0)</f>
        <v>0</v>
      </c>
      <c r="AC16" s="75">
        <f>IF(AC$3&lt;=$C$2,MAX(AB16+业务净增量_优化情景!AC16,0),0)</f>
        <v>0</v>
      </c>
      <c r="AD16" s="75">
        <f>IF(AD$3&lt;=$C$2,MAX(AC16+业务净增量_优化情景!AD16,0),0)</f>
        <v>0</v>
      </c>
      <c r="AE16" s="75">
        <f>IF(AE$3&lt;=$C$2,MAX(AD16+业务净增量_优化情景!AE16,0),0)</f>
        <v>0</v>
      </c>
      <c r="AF16" s="75">
        <f>IF(AF$3&lt;=$C$2,MAX(AE16+业务净增量_优化情景!AF16,0),0)</f>
        <v>0</v>
      </c>
      <c r="AG16" s="75">
        <f>IF(AG$3&lt;=$C$2,MAX(AF16+业务净增量_优化情景!AG16,0),0)</f>
        <v>0</v>
      </c>
      <c r="AH16" s="75">
        <f>IF(AH$3&lt;=$C$2,MAX(AG16+业务净增量_优化情景!AH16,0),0)</f>
        <v>0</v>
      </c>
      <c r="AI16" s="75">
        <f>IF(AI$3&lt;=$C$2,MAX(AH16+业务净增量_优化情景!AI16,0),0)</f>
        <v>0</v>
      </c>
      <c r="AJ16" s="75">
        <f>IF(AJ$3&lt;=$C$2,MAX(AI16+业务净增量_优化情景!AJ16,0),0)</f>
        <v>0</v>
      </c>
      <c r="AK16" s="75">
        <f>IF(AK$3&lt;=$C$2,MAX(AJ16+业务净增量_优化情景!AK16,0),0)</f>
        <v>0</v>
      </c>
      <c r="AL16" s="75">
        <f>IF(AL$3&lt;=$C$2,MAX(AK16+业务净增量_优化情景!AL16,0),0)</f>
        <v>0</v>
      </c>
      <c r="AM16" s="75">
        <f>IF(AM$3&lt;=$C$2,MAX(AL16+业务净增量_优化情景!AM16,0),0)</f>
        <v>0</v>
      </c>
      <c r="AN16" s="75">
        <f>IF(AN$3&lt;=$C$2,MAX(AM16+业务净增量_优化情景!AN16,0),0)</f>
        <v>0</v>
      </c>
      <c r="AO16" s="75">
        <f>IF(AO$3&lt;=$C$2,MAX(AN16+业务净增量_优化情景!AO16,0),0)</f>
        <v>0</v>
      </c>
      <c r="AP16" s="75">
        <f>IF(AP$3&lt;=$C$2,MAX(AO16+业务净增量_优化情景!AP16,0),0)</f>
        <v>0</v>
      </c>
    </row>
    <row r="17" spans="2:42" ht="16.5">
      <c r="B17" s="54" t="str">
        <f>存量业务到期结构!B17</f>
        <v>信贷类非标投资</v>
      </c>
      <c r="C17" s="92">
        <f>存量业务到期结构!E17+业务净增量_优化情景!C17</f>
        <v>1998.9209784909999</v>
      </c>
      <c r="D17" s="92">
        <f>IF(D$3&lt;=$C$2,MAX(C17+业务净增量_优化情景!D17,0),0)</f>
        <v>1925.7969784909999</v>
      </c>
      <c r="E17" s="92">
        <f>IF(E$3&lt;=$C$2,MAX(D17+业务净增量_优化情景!E17,0),0)</f>
        <v>1869.5479784909999</v>
      </c>
      <c r="F17" s="92">
        <f>IF(F$3&lt;=$C$2,MAX(E17+业务净增量_优化情景!F17,0),0)</f>
        <v>1800.7969784909999</v>
      </c>
      <c r="G17" s="92">
        <f>IF(G$3&lt;=$C$2,MAX(F17+业务净增量_优化情景!G17,0),0)</f>
        <v>1744.5479784909999</v>
      </c>
      <c r="H17" s="92">
        <f>IF(H$3&lt;=$C$2,MAX(G17+业务净增量_优化情景!H17,0),0)</f>
        <v>1688.2989784909998</v>
      </c>
      <c r="I17" s="92">
        <f>IF(I$3&lt;=$C$2,MAX(H17+业务净增量_优化情景!I17,0),0)</f>
        <v>1628.2260207961472</v>
      </c>
      <c r="J17" s="92">
        <f>IF(J$3&lt;=$C$2,MAX(I17+业务净增量_优化情景!J17,0),0)</f>
        <v>1559.4750207961472</v>
      </c>
      <c r="K17" s="92">
        <f>IF(K$3&lt;=$C$2,MAX(J17+业务净增量_优化情景!K17,0),0)</f>
        <v>1502.9340410743002</v>
      </c>
      <c r="L17" s="92">
        <f>IF(L$3&lt;=$C$2,MAX(K17+业务净增量_优化情景!L17,0),0)</f>
        <v>1434.1830410743003</v>
      </c>
      <c r="M17" s="92">
        <f>IF(M$3&lt;=$C$2,MAX(L17+业务净增量_优化情景!M17,0),0)</f>
        <v>1365.4320410743003</v>
      </c>
      <c r="N17" s="92">
        <f>IF(N$3&lt;=$C$2,MAX(M17+业务净增量_优化情景!N17,0),0)</f>
        <v>1296.6810410743003</v>
      </c>
      <c r="O17" s="92">
        <f>IF(O$3&lt;=$C$2,MAX(N17+业务净增量_优化情景!O17,0),0)</f>
        <v>1227.9300410743003</v>
      </c>
      <c r="P17" s="92">
        <f>IF(P$3&lt;=$C$2,MAX(O17+业务净增量_优化情景!P17,0),0)</f>
        <v>0</v>
      </c>
      <c r="Q17" s="92">
        <f>IF(Q$3&lt;=$C$2,MAX(P17+业务净增量_优化情景!Q17,0),0)</f>
        <v>0</v>
      </c>
      <c r="R17" s="92">
        <f>IF(R$3&lt;=$C$2,MAX(Q17+业务净增量_优化情景!R17,0),0)</f>
        <v>0</v>
      </c>
      <c r="S17" s="92">
        <f>IF(S$3&lt;=$C$2,MAX(R17+业务净增量_优化情景!S17,0),0)</f>
        <v>0</v>
      </c>
      <c r="T17" s="92">
        <f>IF(T$3&lt;=$C$2,MAX(S17+业务净增量_优化情景!T17,0),0)</f>
        <v>0</v>
      </c>
      <c r="U17" s="92">
        <f>IF(U$3&lt;=$C$2,MAX(T17+业务净增量_优化情景!U17,0),0)</f>
        <v>0</v>
      </c>
      <c r="V17" s="92">
        <f>IF(V$3&lt;=$C$2,MAX(U17+业务净增量_优化情景!V17,0),0)</f>
        <v>0</v>
      </c>
      <c r="W17" s="92">
        <f>IF(W$3&lt;=$C$2,MAX(V17+业务净增量_优化情景!W17,0),0)</f>
        <v>0</v>
      </c>
      <c r="X17" s="92">
        <f>IF(X$3&lt;=$C$2,MAX(W17+业务净增量_优化情景!X17,0),0)</f>
        <v>0</v>
      </c>
      <c r="Y17" s="92">
        <f>IF(Y$3&lt;=$C$2,MAX(X17+业务净增量_优化情景!Y17,0),0)</f>
        <v>0</v>
      </c>
      <c r="Z17" s="92">
        <f>IF(Z$3&lt;=$C$2,MAX(Y17+业务净增量_优化情景!Z17,0),0)</f>
        <v>0</v>
      </c>
      <c r="AA17" s="92">
        <f>IF(AA$3&lt;=$C$2,MAX(Z17+业务净增量_优化情景!AA17,0),0)</f>
        <v>0</v>
      </c>
      <c r="AB17" s="92">
        <f>IF(AB$3&lt;=$C$2,MAX(AA17+业务净增量_优化情景!AB17,0),0)</f>
        <v>0</v>
      </c>
      <c r="AC17" s="92">
        <f>IF(AC$3&lt;=$C$2,MAX(AB17+业务净增量_优化情景!AC17,0),0)</f>
        <v>0</v>
      </c>
      <c r="AD17" s="92">
        <f>IF(AD$3&lt;=$C$2,MAX(AC17+业务净增量_优化情景!AD17,0),0)</f>
        <v>0</v>
      </c>
      <c r="AE17" s="92">
        <f>IF(AE$3&lt;=$C$2,MAX(AD17+业务净增量_优化情景!AE17,0),0)</f>
        <v>0</v>
      </c>
      <c r="AF17" s="92">
        <f>IF(AF$3&lt;=$C$2,MAX(AE17+业务净增量_优化情景!AF17,0),0)</f>
        <v>0</v>
      </c>
      <c r="AG17" s="92">
        <f>IF(AG$3&lt;=$C$2,MAX(AF17+业务净增量_优化情景!AG17,0),0)</f>
        <v>0</v>
      </c>
      <c r="AH17" s="92">
        <f>IF(AH$3&lt;=$C$2,MAX(AG17+业务净增量_优化情景!AH17,0),0)</f>
        <v>0</v>
      </c>
      <c r="AI17" s="92">
        <f>IF(AI$3&lt;=$C$2,MAX(AH17+业务净增量_优化情景!AI17,0),0)</f>
        <v>0</v>
      </c>
      <c r="AJ17" s="92">
        <f>IF(AJ$3&lt;=$C$2,MAX(AI17+业务净增量_优化情景!AJ17,0),0)</f>
        <v>0</v>
      </c>
      <c r="AK17" s="92">
        <f>IF(AK$3&lt;=$C$2,MAX(AJ17+业务净增量_优化情景!AK17,0),0)</f>
        <v>0</v>
      </c>
      <c r="AL17" s="92">
        <f>IF(AL$3&lt;=$C$2,MAX(AK17+业务净增量_优化情景!AL17,0),0)</f>
        <v>0</v>
      </c>
      <c r="AM17" s="92">
        <f>IF(AM$3&lt;=$C$2,MAX(AL17+业务净增量_优化情景!AM17,0),0)</f>
        <v>0</v>
      </c>
      <c r="AN17" s="92">
        <f>IF(AN$3&lt;=$C$2,MAX(AM17+业务净增量_优化情景!AN17,0),0)</f>
        <v>0</v>
      </c>
      <c r="AO17" s="92">
        <f>IF(AO$3&lt;=$C$2,MAX(AN17+业务净增量_优化情景!AO17,0),0)</f>
        <v>0</v>
      </c>
      <c r="AP17" s="92">
        <f>IF(AP$3&lt;=$C$2,MAX(AO17+业务净增量_优化情景!AP17,0),0)</f>
        <v>0</v>
      </c>
    </row>
    <row r="18" spans="2:42" ht="16.5">
      <c r="B18" s="54" t="str">
        <f>存量业务到期结构!B18</f>
        <v>非信贷类非标投资</v>
      </c>
      <c r="C18" s="92">
        <f>存量业务到期结构!E18+业务净增量_优化情景!C18</f>
        <v>428.62615793489954</v>
      </c>
      <c r="D18" s="92">
        <f>IF(D$3&lt;=$C$2,MAX(C18+业务净增量_优化情景!D18,0),0)</f>
        <v>948.62715793489951</v>
      </c>
      <c r="E18" s="92">
        <f>IF(E$3&lt;=$C$2,MAX(D18+业务净增量_优化情景!E18,0),0)</f>
        <v>950.28858689650531</v>
      </c>
      <c r="F18" s="92">
        <f>IF(F$3&lt;=$C$2,MAX(E18+业务净增量_优化情景!F18,0),0)</f>
        <v>950.28758689650533</v>
      </c>
      <c r="G18" s="92">
        <f>IF(G$3&lt;=$C$2,MAX(F18+业务净增量_优化情景!G18,0),0)</f>
        <v>950.28847597309959</v>
      </c>
      <c r="H18" s="92">
        <f>IF(H$3&lt;=$C$2,MAX(G18+业务净增量_优化情景!H18,0),0)</f>
        <v>978.79813025229259</v>
      </c>
      <c r="I18" s="92">
        <f>IF(I$3&lt;=$C$2,MAX(H18+业务净增量_优化情景!I18,0),0)</f>
        <v>978.79713033894222</v>
      </c>
      <c r="J18" s="92">
        <f>IF(J$3&lt;=$C$2,MAX(I18+业务净增量_优化情景!J18,0),0)</f>
        <v>978.79613033894225</v>
      </c>
      <c r="K18" s="92">
        <f>IF(K$3&lt;=$C$2,MAX(J18+业务净增量_优化情景!K18,0),0)</f>
        <v>978.79513033894227</v>
      </c>
      <c r="L18" s="92">
        <f>IF(L$3&lt;=$C$2,MAX(K18+业务净增量_优化情景!L18,0),0)</f>
        <v>978.7941303389423</v>
      </c>
      <c r="M18" s="92">
        <f>IF(M$3&lt;=$C$2,MAX(L18+业务净增量_优化情景!M18,0),0)</f>
        <v>978.79313033894232</v>
      </c>
      <c r="N18" s="92">
        <f>IF(N$3&lt;=$C$2,MAX(M18+业务净增量_优化情景!N18,0),0)</f>
        <v>978.79213033894234</v>
      </c>
      <c r="O18" s="92">
        <f>IF(O$3&lt;=$C$2,MAX(N18+业务净增量_优化情景!O18,0),0)</f>
        <v>978.7911304518932</v>
      </c>
      <c r="P18" s="92">
        <f>IF(P$3&lt;=$C$2,MAX(O18+业务净增量_优化情景!P18,0),0)</f>
        <v>0</v>
      </c>
      <c r="Q18" s="92">
        <f>IF(Q$3&lt;=$C$2,MAX(P18+业务净增量_优化情景!Q18,0),0)</f>
        <v>0</v>
      </c>
      <c r="R18" s="92">
        <f>IF(R$3&lt;=$C$2,MAX(Q18+业务净增量_优化情景!R18,0),0)</f>
        <v>0</v>
      </c>
      <c r="S18" s="92">
        <f>IF(S$3&lt;=$C$2,MAX(R18+业务净增量_优化情景!S18,0),0)</f>
        <v>0</v>
      </c>
      <c r="T18" s="92">
        <f>IF(T$3&lt;=$C$2,MAX(S18+业务净增量_优化情景!T18,0),0)</f>
        <v>0</v>
      </c>
      <c r="U18" s="92">
        <f>IF(U$3&lt;=$C$2,MAX(T18+业务净增量_优化情景!U18,0),0)</f>
        <v>0</v>
      </c>
      <c r="V18" s="92">
        <f>IF(V$3&lt;=$C$2,MAX(U18+业务净增量_优化情景!V18,0),0)</f>
        <v>0</v>
      </c>
      <c r="W18" s="92">
        <f>IF(W$3&lt;=$C$2,MAX(V18+业务净增量_优化情景!W18,0),0)</f>
        <v>0</v>
      </c>
      <c r="X18" s="92">
        <f>IF(X$3&lt;=$C$2,MAX(W18+业务净增量_优化情景!X18,0),0)</f>
        <v>0</v>
      </c>
      <c r="Y18" s="92">
        <f>IF(Y$3&lt;=$C$2,MAX(X18+业务净增量_优化情景!Y18,0),0)</f>
        <v>0</v>
      </c>
      <c r="Z18" s="92">
        <f>IF(Z$3&lt;=$C$2,MAX(Y18+业务净增量_优化情景!Z18,0),0)</f>
        <v>0</v>
      </c>
      <c r="AA18" s="92">
        <f>IF(AA$3&lt;=$C$2,MAX(Z18+业务净增量_优化情景!AA18,0),0)</f>
        <v>0</v>
      </c>
      <c r="AB18" s="92">
        <f>IF(AB$3&lt;=$C$2,MAX(AA18+业务净增量_优化情景!AB18,0),0)</f>
        <v>0</v>
      </c>
      <c r="AC18" s="92">
        <f>IF(AC$3&lt;=$C$2,MAX(AB18+业务净增量_优化情景!AC18,0),0)</f>
        <v>0</v>
      </c>
      <c r="AD18" s="92">
        <f>IF(AD$3&lt;=$C$2,MAX(AC18+业务净增量_优化情景!AD18,0),0)</f>
        <v>0</v>
      </c>
      <c r="AE18" s="92">
        <f>IF(AE$3&lt;=$C$2,MAX(AD18+业务净增量_优化情景!AE18,0),0)</f>
        <v>0</v>
      </c>
      <c r="AF18" s="92">
        <f>IF(AF$3&lt;=$C$2,MAX(AE18+业务净增量_优化情景!AF18,0),0)</f>
        <v>0</v>
      </c>
      <c r="AG18" s="92">
        <f>IF(AG$3&lt;=$C$2,MAX(AF18+业务净增量_优化情景!AG18,0),0)</f>
        <v>0</v>
      </c>
      <c r="AH18" s="92">
        <f>IF(AH$3&lt;=$C$2,MAX(AG18+业务净增量_优化情景!AH18,0),0)</f>
        <v>0</v>
      </c>
      <c r="AI18" s="92">
        <f>IF(AI$3&lt;=$C$2,MAX(AH18+业务净增量_优化情景!AI18,0),0)</f>
        <v>0</v>
      </c>
      <c r="AJ18" s="92">
        <f>IF(AJ$3&lt;=$C$2,MAX(AI18+业务净增量_优化情景!AJ18,0),0)</f>
        <v>0</v>
      </c>
      <c r="AK18" s="92">
        <f>IF(AK$3&lt;=$C$2,MAX(AJ18+业务净增量_优化情景!AK18,0),0)</f>
        <v>0</v>
      </c>
      <c r="AL18" s="92">
        <f>IF(AL$3&lt;=$C$2,MAX(AK18+业务净增量_优化情景!AL18,0),0)</f>
        <v>0</v>
      </c>
      <c r="AM18" s="92">
        <f>IF(AM$3&lt;=$C$2,MAX(AL18+业务净增量_优化情景!AM18,0),0)</f>
        <v>0</v>
      </c>
      <c r="AN18" s="92">
        <f>IF(AN$3&lt;=$C$2,MAX(AM18+业务净增量_优化情景!AN18,0),0)</f>
        <v>0</v>
      </c>
      <c r="AO18" s="92">
        <f>IF(AO$3&lt;=$C$2,MAX(AN18+业务净增量_优化情景!AO18,0),0)</f>
        <v>0</v>
      </c>
      <c r="AP18" s="92">
        <f>IF(AP$3&lt;=$C$2,MAX(AO18+业务净增量_优化情景!AP18,0),0)</f>
        <v>0</v>
      </c>
    </row>
    <row r="19" spans="2:42" ht="15">
      <c r="B19" s="56" t="str">
        <f>存量业务到期结构!B19</f>
        <v>存放中央银行款项</v>
      </c>
      <c r="C19" s="92">
        <f>存量业务到期结构!E19+业务净增量_优化情景!C19</f>
        <v>4555.826235583605</v>
      </c>
      <c r="D19" s="92">
        <f>IF(D$3&lt;=$C$2,MAX(C19+业务净增量_优化情景!D19,0),0)</f>
        <v>4573.8139709428879</v>
      </c>
      <c r="E19" s="92">
        <f>IF(E$3&lt;=$C$2,MAX(D19+业务净增量_优化情景!E19,0),0)</f>
        <v>4591.8017063021716</v>
      </c>
      <c r="F19" s="92">
        <f>IF(F$3&lt;=$C$2,MAX(E19+业务净增量_优化情景!F19,0),0)</f>
        <v>4609.7894416614554</v>
      </c>
      <c r="G19" s="92">
        <f>IF(G$3&lt;=$C$2,MAX(F19+业务净增量_优化情景!G19,0),0)</f>
        <v>4236.313200330892</v>
      </c>
      <c r="H19" s="92">
        <f>IF(H$3&lt;=$C$2,MAX(G19+业务净增量_优化情景!H19,0),0)</f>
        <v>4252.7792690235083</v>
      </c>
      <c r="I19" s="92">
        <f>IF(I$3&lt;=$C$2,MAX(H19+业务净增量_优化情景!I19,0),0)</f>
        <v>4269.2453378027749</v>
      </c>
      <c r="J19" s="92">
        <f>IF(J$3&lt;=$C$2,MAX(I19+业务净增量_优化情景!J19,0),0)</f>
        <v>3889.6824298923284</v>
      </c>
      <c r="K19" s="92">
        <f>IF(K$3&lt;=$C$2,MAX(J19+业务净增量_优化情景!K19,0),0)</f>
        <v>3904.62683191828</v>
      </c>
      <c r="L19" s="92">
        <f>IF(L$3&lt;=$C$2,MAX(K19+业务净增量_优化情景!L19,0),0)</f>
        <v>3919.5712339442298</v>
      </c>
      <c r="M19" s="92">
        <f>IF(M$3&lt;=$C$2,MAX(L19+业务净增量_优化情景!M19,0),0)</f>
        <v>3934.51563597018</v>
      </c>
      <c r="N19" s="92">
        <f>IF(N$3&lt;=$C$2,MAX(M19+业务净增量_优化情景!N19,0),0)</f>
        <v>3949.4600379961307</v>
      </c>
      <c r="O19" s="92">
        <f>IF(O$3&lt;=$C$2,MAX(N19+业务净增量_优化情景!O19,0),0)</f>
        <v>3964.404440022081</v>
      </c>
      <c r="P19" s="92">
        <f>IF(P$3&lt;=$C$2,MAX(O19+业务净增量_优化情景!P19,0),0)</f>
        <v>0</v>
      </c>
      <c r="Q19" s="92">
        <f>IF(Q$3&lt;=$C$2,MAX(P19+业务净增量_优化情景!Q19,0),0)</f>
        <v>0</v>
      </c>
      <c r="R19" s="92">
        <f>IF(R$3&lt;=$C$2,MAX(Q19+业务净增量_优化情景!R19,0),0)</f>
        <v>0</v>
      </c>
      <c r="S19" s="92">
        <f>IF(S$3&lt;=$C$2,MAX(R19+业务净增量_优化情景!S19,0),0)</f>
        <v>0</v>
      </c>
      <c r="T19" s="92">
        <f>IF(T$3&lt;=$C$2,MAX(S19+业务净增量_优化情景!T19,0),0)</f>
        <v>0</v>
      </c>
      <c r="U19" s="92">
        <f>IF(U$3&lt;=$C$2,MAX(T19+业务净增量_优化情景!U19,0),0)</f>
        <v>0</v>
      </c>
      <c r="V19" s="92">
        <f>IF(V$3&lt;=$C$2,MAX(U19+业务净增量_优化情景!V19,0),0)</f>
        <v>0</v>
      </c>
      <c r="W19" s="92">
        <f>IF(W$3&lt;=$C$2,MAX(V19+业务净增量_优化情景!W19,0),0)</f>
        <v>0</v>
      </c>
      <c r="X19" s="92">
        <f>IF(X$3&lt;=$C$2,MAX(W19+业务净增量_优化情景!X19,0),0)</f>
        <v>0</v>
      </c>
      <c r="Y19" s="92">
        <f>IF(Y$3&lt;=$C$2,MAX(X19+业务净增量_优化情景!Y19,0),0)</f>
        <v>0</v>
      </c>
      <c r="Z19" s="92">
        <f>IF(Z$3&lt;=$C$2,MAX(Y19+业务净增量_优化情景!Z19,0),0)</f>
        <v>0</v>
      </c>
      <c r="AA19" s="92">
        <f>IF(AA$3&lt;=$C$2,MAX(Z19+业务净增量_优化情景!AA19,0),0)</f>
        <v>0</v>
      </c>
      <c r="AB19" s="92">
        <f>IF(AB$3&lt;=$C$2,MAX(AA19+业务净增量_优化情景!AB19,0),0)</f>
        <v>0</v>
      </c>
      <c r="AC19" s="92">
        <f>IF(AC$3&lt;=$C$2,MAX(AB19+业务净增量_优化情景!AC19,0),0)</f>
        <v>0</v>
      </c>
      <c r="AD19" s="92">
        <f>IF(AD$3&lt;=$C$2,MAX(AC19+业务净增量_优化情景!AD19,0),0)</f>
        <v>0</v>
      </c>
      <c r="AE19" s="92">
        <f>IF(AE$3&lt;=$C$2,MAX(AD19+业务净增量_优化情景!AE19,0),0)</f>
        <v>0</v>
      </c>
      <c r="AF19" s="92">
        <f>IF(AF$3&lt;=$C$2,MAX(AE19+业务净增量_优化情景!AF19,0),0)</f>
        <v>0</v>
      </c>
      <c r="AG19" s="92">
        <f>IF(AG$3&lt;=$C$2,MAX(AF19+业务净增量_优化情景!AG19,0),0)</f>
        <v>0</v>
      </c>
      <c r="AH19" s="92">
        <f>IF(AH$3&lt;=$C$2,MAX(AG19+业务净增量_优化情景!AH19,0),0)</f>
        <v>0</v>
      </c>
      <c r="AI19" s="92">
        <f>IF(AI$3&lt;=$C$2,MAX(AH19+业务净增量_优化情景!AI19,0),0)</f>
        <v>0</v>
      </c>
      <c r="AJ19" s="92">
        <f>IF(AJ$3&lt;=$C$2,MAX(AI19+业务净增量_优化情景!AJ19,0),0)</f>
        <v>0</v>
      </c>
      <c r="AK19" s="92">
        <f>IF(AK$3&lt;=$C$2,MAX(AJ19+业务净增量_优化情景!AK19,0),0)</f>
        <v>0</v>
      </c>
      <c r="AL19" s="92">
        <f>IF(AL$3&lt;=$C$2,MAX(AK19+业务净增量_优化情景!AL19,0),0)</f>
        <v>0</v>
      </c>
      <c r="AM19" s="92">
        <f>IF(AM$3&lt;=$C$2,MAX(AL19+业务净增量_优化情景!AM19,0),0)</f>
        <v>0</v>
      </c>
      <c r="AN19" s="92">
        <f>IF(AN$3&lt;=$C$2,MAX(AM19+业务净增量_优化情景!AN19,0),0)</f>
        <v>0</v>
      </c>
      <c r="AO19" s="92">
        <f>IF(AO$3&lt;=$C$2,MAX(AN19+业务净增量_优化情景!AO19,0),0)</f>
        <v>0</v>
      </c>
      <c r="AP19" s="92">
        <f>IF(AP$3&lt;=$C$2,MAX(AO19+业务净增量_优化情景!AP19,0),0)</f>
        <v>0</v>
      </c>
    </row>
    <row r="20" spans="2:42" ht="15">
      <c r="B20" s="15" t="str">
        <f>存量业务到期结构!B20</f>
        <v>存放同业和其他金融机构款项</v>
      </c>
      <c r="C20" s="75">
        <f>存量业务到期结构!E20+业务净增量_优化情景!C20</f>
        <v>377.49269641039996</v>
      </c>
      <c r="D20" s="75">
        <f>IF(D$3&lt;=$C$2,MAX(C20+业务净增量_优化情景!D20,0),0)</f>
        <v>375.06160020688446</v>
      </c>
      <c r="E20" s="75">
        <f>IF(E$3&lt;=$C$2,MAX(D20+业务净增量_优化情景!E20,0),0)</f>
        <v>372.75200881354471</v>
      </c>
      <c r="F20" s="75">
        <f>IF(F$3&lt;=$C$2,MAX(E20+业务净增量_优化情景!F20,0),0)</f>
        <v>370.55784698987196</v>
      </c>
      <c r="G20" s="75">
        <f>IF(G$3&lt;=$C$2,MAX(F20+业务净增量_优化情景!G20,0),0)</f>
        <v>368.47334325738285</v>
      </c>
      <c r="H20" s="75">
        <f>IF(H$3&lt;=$C$2,MAX(G20+业务净增量_优化情景!H20,0),0)</f>
        <v>366.49301471151819</v>
      </c>
      <c r="I20" s="75">
        <f>IF(I$3&lt;=$C$2,MAX(H20+业务净增量_优化情景!I20,0),0)</f>
        <v>364.64411641152094</v>
      </c>
      <c r="J20" s="75">
        <f>IF(J$3&lt;=$C$2,MAX(I20+业务净增量_优化情景!J20,0),0)</f>
        <v>362.85514921228184</v>
      </c>
      <c r="K20" s="75">
        <f>IF(K$3&lt;=$C$2,MAX(J20+业务净增量_优化情景!K20,0),0)</f>
        <v>364.55271805155894</v>
      </c>
      <c r="L20" s="75">
        <f>IF(L$3&lt;=$C$2,MAX(K20+业务净增量_优化情景!L20,0),0)</f>
        <v>362.76822077031795</v>
      </c>
      <c r="M20" s="75">
        <f>IF(M$3&lt;=$C$2,MAX(L20+业务净增量_优化情景!M20,0),0)</f>
        <v>364.46154102083</v>
      </c>
      <c r="N20" s="75">
        <f>IF(N$3&lt;=$C$2,MAX(M20+业务净增量_优化情景!N20,0),0)</f>
        <v>366.23957700609003</v>
      </c>
      <c r="O20" s="75">
        <f>IF(O$3&lt;=$C$2,MAX(N20+业务净增量_优化情景!O20,0),0)</f>
        <v>364.37058677712247</v>
      </c>
      <c r="P20" s="75">
        <f>IF(P$3&lt;=$C$2,MAX(O20+业务净增量_优化情景!P20,0),0)</f>
        <v>0</v>
      </c>
      <c r="Q20" s="75">
        <f>IF(Q$3&lt;=$C$2,MAX(P20+业务净增量_优化情景!Q20,0),0)</f>
        <v>0</v>
      </c>
      <c r="R20" s="75">
        <f>IF(R$3&lt;=$C$2,MAX(Q20+业务净增量_优化情景!R20,0),0)</f>
        <v>0</v>
      </c>
      <c r="S20" s="75">
        <f>IF(S$3&lt;=$C$2,MAX(R20+业务净增量_优化情景!S20,0),0)</f>
        <v>0</v>
      </c>
      <c r="T20" s="75">
        <f>IF(T$3&lt;=$C$2,MAX(S20+业务净增量_优化情景!T20,0),0)</f>
        <v>0</v>
      </c>
      <c r="U20" s="75">
        <f>IF(U$3&lt;=$C$2,MAX(T20+业务净增量_优化情景!U20,0),0)</f>
        <v>0</v>
      </c>
      <c r="V20" s="75">
        <f>IF(V$3&lt;=$C$2,MAX(U20+业务净增量_优化情景!V20,0),0)</f>
        <v>0</v>
      </c>
      <c r="W20" s="75">
        <f>IF(W$3&lt;=$C$2,MAX(V20+业务净增量_优化情景!W20,0),0)</f>
        <v>0</v>
      </c>
      <c r="X20" s="75">
        <f>IF(X$3&lt;=$C$2,MAX(W20+业务净增量_优化情景!X20,0),0)</f>
        <v>0</v>
      </c>
      <c r="Y20" s="75">
        <f>IF(Y$3&lt;=$C$2,MAX(X20+业务净增量_优化情景!Y20,0),0)</f>
        <v>0</v>
      </c>
      <c r="Z20" s="75">
        <f>IF(Z$3&lt;=$C$2,MAX(Y20+业务净增量_优化情景!Z20,0),0)</f>
        <v>0</v>
      </c>
      <c r="AA20" s="75">
        <f>IF(AA$3&lt;=$C$2,MAX(Z20+业务净增量_优化情景!AA20,0),0)</f>
        <v>0</v>
      </c>
      <c r="AB20" s="75">
        <f>IF(AB$3&lt;=$C$2,MAX(AA20+业务净增量_优化情景!AB20,0),0)</f>
        <v>0</v>
      </c>
      <c r="AC20" s="75">
        <f>IF(AC$3&lt;=$C$2,MAX(AB20+业务净增量_优化情景!AC20,0),0)</f>
        <v>0</v>
      </c>
      <c r="AD20" s="75">
        <f>IF(AD$3&lt;=$C$2,MAX(AC20+业务净增量_优化情景!AD20,0),0)</f>
        <v>0</v>
      </c>
      <c r="AE20" s="75">
        <f>IF(AE$3&lt;=$C$2,MAX(AD20+业务净增量_优化情景!AE20,0),0)</f>
        <v>0</v>
      </c>
      <c r="AF20" s="75">
        <f>IF(AF$3&lt;=$C$2,MAX(AE20+业务净增量_优化情景!AF20,0),0)</f>
        <v>0</v>
      </c>
      <c r="AG20" s="75">
        <f>IF(AG$3&lt;=$C$2,MAX(AF20+业务净增量_优化情景!AG20,0),0)</f>
        <v>0</v>
      </c>
      <c r="AH20" s="75">
        <f>IF(AH$3&lt;=$C$2,MAX(AG20+业务净增量_优化情景!AH20,0),0)</f>
        <v>0</v>
      </c>
      <c r="AI20" s="75">
        <f>IF(AI$3&lt;=$C$2,MAX(AH20+业务净增量_优化情景!AI20,0),0)</f>
        <v>0</v>
      </c>
      <c r="AJ20" s="75">
        <f>IF(AJ$3&lt;=$C$2,MAX(AI20+业务净增量_优化情景!AJ20,0),0)</f>
        <v>0</v>
      </c>
      <c r="AK20" s="75">
        <f>IF(AK$3&lt;=$C$2,MAX(AJ20+业务净增量_优化情景!AK20,0),0)</f>
        <v>0</v>
      </c>
      <c r="AL20" s="75">
        <f>IF(AL$3&lt;=$C$2,MAX(AK20+业务净增量_优化情景!AL20,0),0)</f>
        <v>0</v>
      </c>
      <c r="AM20" s="75">
        <f>IF(AM$3&lt;=$C$2,MAX(AL20+业务净增量_优化情景!AM20,0),0)</f>
        <v>0</v>
      </c>
      <c r="AN20" s="75">
        <f>IF(AN$3&lt;=$C$2,MAX(AM20+业务净增量_优化情景!AN20,0),0)</f>
        <v>0</v>
      </c>
      <c r="AO20" s="75">
        <f>IF(AO$3&lt;=$C$2,MAX(AN20+业务净增量_优化情景!AO20,0),0)</f>
        <v>0</v>
      </c>
      <c r="AP20" s="75">
        <f>IF(AP$3&lt;=$C$2,MAX(AO20+业务净增量_优化情景!AP20,0),0)</f>
        <v>0</v>
      </c>
    </row>
    <row r="21" spans="2:42" ht="16.5">
      <c r="B21" s="57" t="str">
        <f>存量业务到期结构!B21</f>
        <v>存放同业和其他金融机构款项 定期</v>
      </c>
      <c r="C21" s="92">
        <f>存量业务到期结构!E21+业务净增量_优化情景!C21</f>
        <v>48.5819240703104</v>
      </c>
      <c r="D21" s="92">
        <f>IF(D$3&lt;=$C$2,MAX(C21+业务净增量_优化情景!D21,0),0)</f>
        <v>46.151827866794882</v>
      </c>
      <c r="E21" s="92">
        <f>IF(E$3&lt;=$C$2,MAX(D21+业务净增量_优化情景!E21,0),0)</f>
        <v>43.843236473455143</v>
      </c>
      <c r="F21" s="92">
        <f>IF(F$3&lt;=$C$2,MAX(E21+业务净增量_优化情景!F21,0),0)</f>
        <v>41.650074649782383</v>
      </c>
      <c r="G21" s="92">
        <f>IF(G$3&lt;=$C$2,MAX(F21+业务净增量_优化情景!G21,0),0)</f>
        <v>39.566570917293262</v>
      </c>
      <c r="H21" s="92">
        <f>IF(H$3&lt;=$C$2,MAX(G21+业务净增量_优化情景!H21,0),0)</f>
        <v>37.587242371428601</v>
      </c>
      <c r="I21" s="92">
        <f>IF(I$3&lt;=$C$2,MAX(H21+业务净增量_优化情景!I21,0),0)</f>
        <v>35.739343984781755</v>
      </c>
      <c r="J21" s="92">
        <f>IF(J$3&lt;=$C$2,MAX(I21+业务净增量_优化情景!J21,0),0)</f>
        <v>33.951376785542664</v>
      </c>
      <c r="K21" s="92">
        <f>IF(K$3&lt;=$C$2,MAX(J21+业务净增量_优化情景!K21,0),0)</f>
        <v>35.649945624819765</v>
      </c>
      <c r="L21" s="92">
        <f>IF(L$3&lt;=$C$2,MAX(K21+业务净增量_优化情景!L21,0),0)</f>
        <v>33.866448343578774</v>
      </c>
      <c r="M21" s="92">
        <f>IF(M$3&lt;=$C$2,MAX(L21+业务净增量_优化情景!M21,0),0)</f>
        <v>35.560768594090817</v>
      </c>
      <c r="N21" s="92">
        <f>IF(N$3&lt;=$C$2,MAX(M21+业务净增量_优化情景!N21,0),0)</f>
        <v>37.339804579350869</v>
      </c>
      <c r="O21" s="92">
        <f>IF(O$3&lt;=$C$2,MAX(N21+业务净增量_优化情景!O21,0),0)</f>
        <v>35.471814350383326</v>
      </c>
      <c r="P21" s="92">
        <f>IF(P$3&lt;=$C$2,MAX(O21+业务净增量_优化情景!P21,0),0)</f>
        <v>0</v>
      </c>
      <c r="Q21" s="92">
        <f>IF(Q$3&lt;=$C$2,MAX(P21+业务净增量_优化情景!Q21,0),0)</f>
        <v>0</v>
      </c>
      <c r="R21" s="92">
        <f>IF(R$3&lt;=$C$2,MAX(Q21+业务净增量_优化情景!R21,0),0)</f>
        <v>0</v>
      </c>
      <c r="S21" s="92">
        <f>IF(S$3&lt;=$C$2,MAX(R21+业务净增量_优化情景!S21,0),0)</f>
        <v>0</v>
      </c>
      <c r="T21" s="92">
        <f>IF(T$3&lt;=$C$2,MAX(S21+业务净增量_优化情景!T21,0),0)</f>
        <v>0</v>
      </c>
      <c r="U21" s="92">
        <f>IF(U$3&lt;=$C$2,MAX(T21+业务净增量_优化情景!U21,0),0)</f>
        <v>0</v>
      </c>
      <c r="V21" s="92">
        <f>IF(V$3&lt;=$C$2,MAX(U21+业务净增量_优化情景!V21,0),0)</f>
        <v>0</v>
      </c>
      <c r="W21" s="92">
        <f>IF(W$3&lt;=$C$2,MAX(V21+业务净增量_优化情景!W21,0),0)</f>
        <v>0</v>
      </c>
      <c r="X21" s="92">
        <f>IF(X$3&lt;=$C$2,MAX(W21+业务净增量_优化情景!X21,0),0)</f>
        <v>0</v>
      </c>
      <c r="Y21" s="92">
        <f>IF(Y$3&lt;=$C$2,MAX(X21+业务净增量_优化情景!Y21,0),0)</f>
        <v>0</v>
      </c>
      <c r="Z21" s="92">
        <f>IF(Z$3&lt;=$C$2,MAX(Y21+业务净增量_优化情景!Z21,0),0)</f>
        <v>0</v>
      </c>
      <c r="AA21" s="92">
        <f>IF(AA$3&lt;=$C$2,MAX(Z21+业务净增量_优化情景!AA21,0),0)</f>
        <v>0</v>
      </c>
      <c r="AB21" s="92">
        <f>IF(AB$3&lt;=$C$2,MAX(AA21+业务净增量_优化情景!AB21,0),0)</f>
        <v>0</v>
      </c>
      <c r="AC21" s="92">
        <f>IF(AC$3&lt;=$C$2,MAX(AB21+业务净增量_优化情景!AC21,0),0)</f>
        <v>0</v>
      </c>
      <c r="AD21" s="92">
        <f>IF(AD$3&lt;=$C$2,MAX(AC21+业务净增量_优化情景!AD21,0),0)</f>
        <v>0</v>
      </c>
      <c r="AE21" s="92">
        <f>IF(AE$3&lt;=$C$2,MAX(AD21+业务净增量_优化情景!AE21,0),0)</f>
        <v>0</v>
      </c>
      <c r="AF21" s="92">
        <f>IF(AF$3&lt;=$C$2,MAX(AE21+业务净增量_优化情景!AF21,0),0)</f>
        <v>0</v>
      </c>
      <c r="AG21" s="92">
        <f>IF(AG$3&lt;=$C$2,MAX(AF21+业务净增量_优化情景!AG21,0),0)</f>
        <v>0</v>
      </c>
      <c r="AH21" s="92">
        <f>IF(AH$3&lt;=$C$2,MAX(AG21+业务净增量_优化情景!AH21,0),0)</f>
        <v>0</v>
      </c>
      <c r="AI21" s="92">
        <f>IF(AI$3&lt;=$C$2,MAX(AH21+业务净增量_优化情景!AI21,0),0)</f>
        <v>0</v>
      </c>
      <c r="AJ21" s="92">
        <f>IF(AJ$3&lt;=$C$2,MAX(AI21+业务净增量_优化情景!AJ21,0),0)</f>
        <v>0</v>
      </c>
      <c r="AK21" s="92">
        <f>IF(AK$3&lt;=$C$2,MAX(AJ21+业务净增量_优化情景!AK21,0),0)</f>
        <v>0</v>
      </c>
      <c r="AL21" s="92">
        <f>IF(AL$3&lt;=$C$2,MAX(AK21+业务净增量_优化情景!AL21,0),0)</f>
        <v>0</v>
      </c>
      <c r="AM21" s="92">
        <f>IF(AM$3&lt;=$C$2,MAX(AL21+业务净增量_优化情景!AM21,0),0)</f>
        <v>0</v>
      </c>
      <c r="AN21" s="92">
        <f>IF(AN$3&lt;=$C$2,MAX(AM21+业务净增量_优化情景!AN21,0),0)</f>
        <v>0</v>
      </c>
      <c r="AO21" s="92">
        <f>IF(AO$3&lt;=$C$2,MAX(AN21+业务净增量_优化情景!AO21,0),0)</f>
        <v>0</v>
      </c>
      <c r="AP21" s="92">
        <f>IF(AP$3&lt;=$C$2,MAX(AO21+业务净增量_优化情景!AP21,0),0)</f>
        <v>0</v>
      </c>
    </row>
    <row r="22" spans="2:42" ht="16.5">
      <c r="B22" s="55" t="str">
        <f>存量业务到期结构!B22</f>
        <v>存放同业和其他金融机构款项 活期</v>
      </c>
      <c r="C22" s="92">
        <f>存量业务到期结构!E22+业务净增量_优化情景!C22</f>
        <v>328.91077234008952</v>
      </c>
      <c r="D22" s="92">
        <f>IF(D$3&lt;=$C$2,MAX(C22+业务净增量_优化情景!D22,0),0)</f>
        <v>328.90977234008955</v>
      </c>
      <c r="E22" s="92">
        <f>IF(E$3&lt;=$C$2,MAX(D22+业务净增量_优化情景!E22,0),0)</f>
        <v>328.90877234008957</v>
      </c>
      <c r="F22" s="92">
        <f>IF(F$3&lt;=$C$2,MAX(E22+业务净增量_优化情景!F22,0),0)</f>
        <v>328.90777234008959</v>
      </c>
      <c r="G22" s="92">
        <f>IF(G$3&lt;=$C$2,MAX(F22+业务净增量_优化情景!G22,0),0)</f>
        <v>328.90677234008962</v>
      </c>
      <c r="H22" s="92">
        <f>IF(H$3&lt;=$C$2,MAX(G22+业务净增量_优化情景!H22,0),0)</f>
        <v>328.90577234008964</v>
      </c>
      <c r="I22" s="92">
        <f>IF(I$3&lt;=$C$2,MAX(H22+业务净增量_优化情景!I22,0),0)</f>
        <v>328.90477242673927</v>
      </c>
      <c r="J22" s="92">
        <f>IF(J$3&lt;=$C$2,MAX(I22+业务净增量_优化情景!J22,0),0)</f>
        <v>328.90377242673929</v>
      </c>
      <c r="K22" s="92">
        <f>IF(K$3&lt;=$C$2,MAX(J22+业务净增量_优化情景!K22,0),0)</f>
        <v>328.90277242673932</v>
      </c>
      <c r="L22" s="92">
        <f>IF(L$3&lt;=$C$2,MAX(K22+业务净增量_优化情景!L22,0),0)</f>
        <v>328.90177242673934</v>
      </c>
      <c r="M22" s="92">
        <f>IF(M$3&lt;=$C$2,MAX(L22+业务净增量_优化情景!M22,0),0)</f>
        <v>328.90077242673937</v>
      </c>
      <c r="N22" s="92">
        <f>IF(N$3&lt;=$C$2,MAX(M22+业务净增量_优化情景!N22,0),0)</f>
        <v>328.89977242673939</v>
      </c>
      <c r="O22" s="92">
        <f>IF(O$3&lt;=$C$2,MAX(N22+业务净增量_优化情景!O22,0),0)</f>
        <v>328.89877242673941</v>
      </c>
      <c r="P22" s="92">
        <f>IF(P$3&lt;=$C$2,MAX(O22+业务净增量_优化情景!P22,0),0)</f>
        <v>0</v>
      </c>
      <c r="Q22" s="92">
        <f>IF(Q$3&lt;=$C$2,MAX(P22+业务净增量_优化情景!Q22,0),0)</f>
        <v>0</v>
      </c>
      <c r="R22" s="92">
        <f>IF(R$3&lt;=$C$2,MAX(Q22+业务净增量_优化情景!R22,0),0)</f>
        <v>0</v>
      </c>
      <c r="S22" s="92">
        <f>IF(S$3&lt;=$C$2,MAX(R22+业务净增量_优化情景!S22,0),0)</f>
        <v>0</v>
      </c>
      <c r="T22" s="92">
        <f>IF(T$3&lt;=$C$2,MAX(S22+业务净增量_优化情景!T22,0),0)</f>
        <v>0</v>
      </c>
      <c r="U22" s="92">
        <f>IF(U$3&lt;=$C$2,MAX(T22+业务净增量_优化情景!U22,0),0)</f>
        <v>0</v>
      </c>
      <c r="V22" s="92">
        <f>IF(V$3&lt;=$C$2,MAX(U22+业务净增量_优化情景!V22,0),0)</f>
        <v>0</v>
      </c>
      <c r="W22" s="92">
        <f>IF(W$3&lt;=$C$2,MAX(V22+业务净增量_优化情景!W22,0),0)</f>
        <v>0</v>
      </c>
      <c r="X22" s="92">
        <f>IF(X$3&lt;=$C$2,MAX(W22+业务净增量_优化情景!X22,0),0)</f>
        <v>0</v>
      </c>
      <c r="Y22" s="92">
        <f>IF(Y$3&lt;=$C$2,MAX(X22+业务净增量_优化情景!Y22,0),0)</f>
        <v>0</v>
      </c>
      <c r="Z22" s="92">
        <f>IF(Z$3&lt;=$C$2,MAX(Y22+业务净增量_优化情景!Z22,0),0)</f>
        <v>0</v>
      </c>
      <c r="AA22" s="92">
        <f>IF(AA$3&lt;=$C$2,MAX(Z22+业务净增量_优化情景!AA22,0),0)</f>
        <v>0</v>
      </c>
      <c r="AB22" s="92">
        <f>IF(AB$3&lt;=$C$2,MAX(AA22+业务净增量_优化情景!AB22,0),0)</f>
        <v>0</v>
      </c>
      <c r="AC22" s="92">
        <f>IF(AC$3&lt;=$C$2,MAX(AB22+业务净增量_优化情景!AC22,0),0)</f>
        <v>0</v>
      </c>
      <c r="AD22" s="92">
        <f>IF(AD$3&lt;=$C$2,MAX(AC22+业务净增量_优化情景!AD22,0),0)</f>
        <v>0</v>
      </c>
      <c r="AE22" s="92">
        <f>IF(AE$3&lt;=$C$2,MAX(AD22+业务净增量_优化情景!AE22,0),0)</f>
        <v>0</v>
      </c>
      <c r="AF22" s="92">
        <f>IF(AF$3&lt;=$C$2,MAX(AE22+业务净增量_优化情景!AF22,0),0)</f>
        <v>0</v>
      </c>
      <c r="AG22" s="92">
        <f>IF(AG$3&lt;=$C$2,MAX(AF22+业务净增量_优化情景!AG22,0),0)</f>
        <v>0</v>
      </c>
      <c r="AH22" s="92">
        <f>IF(AH$3&lt;=$C$2,MAX(AG22+业务净增量_优化情景!AH22,0),0)</f>
        <v>0</v>
      </c>
      <c r="AI22" s="92">
        <f>IF(AI$3&lt;=$C$2,MAX(AH22+业务净增量_优化情景!AI22,0),0)</f>
        <v>0</v>
      </c>
      <c r="AJ22" s="92">
        <f>IF(AJ$3&lt;=$C$2,MAX(AI22+业务净增量_优化情景!AJ22,0),0)</f>
        <v>0</v>
      </c>
      <c r="AK22" s="92">
        <f>IF(AK$3&lt;=$C$2,MAX(AJ22+业务净增量_优化情景!AK22,0),0)</f>
        <v>0</v>
      </c>
      <c r="AL22" s="92">
        <f>IF(AL$3&lt;=$C$2,MAX(AK22+业务净增量_优化情景!AL22,0),0)</f>
        <v>0</v>
      </c>
      <c r="AM22" s="92">
        <f>IF(AM$3&lt;=$C$2,MAX(AL22+业务净增量_优化情景!AM22,0),0)</f>
        <v>0</v>
      </c>
      <c r="AN22" s="92">
        <f>IF(AN$3&lt;=$C$2,MAX(AM22+业务净增量_优化情景!AN22,0),0)</f>
        <v>0</v>
      </c>
      <c r="AO22" s="92">
        <f>IF(AO$3&lt;=$C$2,MAX(AN22+业务净增量_优化情景!AO22,0),0)</f>
        <v>0</v>
      </c>
      <c r="AP22" s="92">
        <f>IF(AP$3&lt;=$C$2,MAX(AO22+业务净增量_优化情景!AP22,0),0)</f>
        <v>0</v>
      </c>
    </row>
    <row r="23" spans="2:42" ht="15">
      <c r="B23" s="140" t="str">
        <f>存量业务到期结构!B23</f>
        <v>拆出资金</v>
      </c>
      <c r="C23" s="92">
        <f>存量业务到期结构!E23+业务净增量_优化情景!C23</f>
        <v>1720.0582099131097</v>
      </c>
      <c r="D23" s="92">
        <f>IF(D$3&lt;=$C$2,MAX(C23+业务净增量_优化情景!D23,0),0)</f>
        <v>1790.0572099131098</v>
      </c>
      <c r="E23" s="92">
        <f>IF(E$3&lt;=$C$2,MAX(D23+业务净增量_优化情景!E23,0),0)</f>
        <v>1754.2550657148477</v>
      </c>
      <c r="F23" s="92">
        <f>IF(F$3&lt;=$C$2,MAX(E23+业务净增量_优化情景!F23,0),0)</f>
        <v>1719.1689644005507</v>
      </c>
      <c r="G23" s="92">
        <f>IF(G$3&lt;=$C$2,MAX(F23+业务净增量_优化情景!G23,0),0)</f>
        <v>1684.7845841125397</v>
      </c>
      <c r="H23" s="92">
        <f>IF(H$3&lt;=$C$2,MAX(G23+业务净增量_优化情景!H23,0),0)</f>
        <v>1651.087892430289</v>
      </c>
      <c r="I23" s="92">
        <f>IF(I$3&lt;=$C$2,MAX(H23+业务净增量_优化情景!I23,0),0)</f>
        <v>1618.0651346683328</v>
      </c>
      <c r="J23" s="92">
        <f>IF(J$3&lt;=$C$2,MAX(I23+业务净增量_优化情景!J23,0),0)</f>
        <v>1688.0641346683328</v>
      </c>
      <c r="K23" s="92">
        <f>IF(K$3&lt;=$C$2,MAX(J23+业务净增量_优化情景!K23,0),0)</f>
        <v>1659.5347178084603</v>
      </c>
      <c r="L23" s="92">
        <f>IF(L$3&lt;=$C$2,MAX(K23+业务净增量_优化情景!L23,0),0)</f>
        <v>1626.3430234522912</v>
      </c>
      <c r="M23" s="92">
        <f>IF(M$3&lt;=$C$2,MAX(L23+业务净增量_优化情景!M23,0),0)</f>
        <v>1596.2354752799445</v>
      </c>
      <c r="N23" s="92">
        <f>IF(N$3&lt;=$C$2,MAX(M23+业务净增量_优化情景!N23,0),0)</f>
        <v>1565.3622071477546</v>
      </c>
      <c r="O23" s="92">
        <f>IF(O$3&lt;=$C$2,MAX(N23+业务净增量_优化情景!O23,0),0)</f>
        <v>1534.0539630047995</v>
      </c>
      <c r="P23" s="92">
        <f>IF(P$3&lt;=$C$2,MAX(O23+业务净增量_优化情景!P23,0),0)</f>
        <v>0</v>
      </c>
      <c r="Q23" s="92">
        <f>IF(Q$3&lt;=$C$2,MAX(P23+业务净增量_优化情景!Q23,0),0)</f>
        <v>0</v>
      </c>
      <c r="R23" s="92">
        <f>IF(R$3&lt;=$C$2,MAX(Q23+业务净增量_优化情景!R23,0),0)</f>
        <v>0</v>
      </c>
      <c r="S23" s="92">
        <f>IF(S$3&lt;=$C$2,MAX(R23+业务净增量_优化情景!S23,0),0)</f>
        <v>0</v>
      </c>
      <c r="T23" s="92">
        <f>IF(T$3&lt;=$C$2,MAX(S23+业务净增量_优化情景!T23,0),0)</f>
        <v>0</v>
      </c>
      <c r="U23" s="92">
        <f>IF(U$3&lt;=$C$2,MAX(T23+业务净增量_优化情景!U23,0),0)</f>
        <v>0</v>
      </c>
      <c r="V23" s="92">
        <f>IF(V$3&lt;=$C$2,MAX(U23+业务净增量_优化情景!V23,0),0)</f>
        <v>0</v>
      </c>
      <c r="W23" s="92">
        <f>IF(W$3&lt;=$C$2,MAX(V23+业务净增量_优化情景!W23,0),0)</f>
        <v>0</v>
      </c>
      <c r="X23" s="92">
        <f>IF(X$3&lt;=$C$2,MAX(W23+业务净增量_优化情景!X23,0),0)</f>
        <v>0</v>
      </c>
      <c r="Y23" s="92">
        <f>IF(Y$3&lt;=$C$2,MAX(X23+业务净增量_优化情景!Y23,0),0)</f>
        <v>0</v>
      </c>
      <c r="Z23" s="92">
        <f>IF(Z$3&lt;=$C$2,MAX(Y23+业务净增量_优化情景!Z23,0),0)</f>
        <v>0</v>
      </c>
      <c r="AA23" s="92">
        <f>IF(AA$3&lt;=$C$2,MAX(Z23+业务净增量_优化情景!AA23,0),0)</f>
        <v>0</v>
      </c>
      <c r="AB23" s="92">
        <f>IF(AB$3&lt;=$C$2,MAX(AA23+业务净增量_优化情景!AB23,0),0)</f>
        <v>0</v>
      </c>
      <c r="AC23" s="92">
        <f>IF(AC$3&lt;=$C$2,MAX(AB23+业务净增量_优化情景!AC23,0),0)</f>
        <v>0</v>
      </c>
      <c r="AD23" s="92">
        <f>IF(AD$3&lt;=$C$2,MAX(AC23+业务净增量_优化情景!AD23,0),0)</f>
        <v>0</v>
      </c>
      <c r="AE23" s="92">
        <f>IF(AE$3&lt;=$C$2,MAX(AD23+业务净增量_优化情景!AE23,0),0)</f>
        <v>0</v>
      </c>
      <c r="AF23" s="92">
        <f>IF(AF$3&lt;=$C$2,MAX(AE23+业务净增量_优化情景!AF23,0),0)</f>
        <v>0</v>
      </c>
      <c r="AG23" s="92">
        <f>IF(AG$3&lt;=$C$2,MAX(AF23+业务净增量_优化情景!AG23,0),0)</f>
        <v>0</v>
      </c>
      <c r="AH23" s="92">
        <f>IF(AH$3&lt;=$C$2,MAX(AG23+业务净增量_优化情景!AH23,0),0)</f>
        <v>0</v>
      </c>
      <c r="AI23" s="92">
        <f>IF(AI$3&lt;=$C$2,MAX(AH23+业务净增量_优化情景!AI23,0),0)</f>
        <v>0</v>
      </c>
      <c r="AJ23" s="92">
        <f>IF(AJ$3&lt;=$C$2,MAX(AI23+业务净增量_优化情景!AJ23,0),0)</f>
        <v>0</v>
      </c>
      <c r="AK23" s="92">
        <f>IF(AK$3&lt;=$C$2,MAX(AJ23+业务净增量_优化情景!AK23,0),0)</f>
        <v>0</v>
      </c>
      <c r="AL23" s="92">
        <f>IF(AL$3&lt;=$C$2,MAX(AK23+业务净增量_优化情景!AL23,0),0)</f>
        <v>0</v>
      </c>
      <c r="AM23" s="92">
        <f>IF(AM$3&lt;=$C$2,MAX(AL23+业务净增量_优化情景!AM23,0),0)</f>
        <v>0</v>
      </c>
      <c r="AN23" s="92">
        <f>IF(AN$3&lt;=$C$2,MAX(AM23+业务净增量_优化情景!AN23,0),0)</f>
        <v>0</v>
      </c>
      <c r="AO23" s="92">
        <f>IF(AO$3&lt;=$C$2,MAX(AN23+业务净增量_优化情景!AO23,0),0)</f>
        <v>0</v>
      </c>
      <c r="AP23" s="92">
        <f>IF(AP$3&lt;=$C$2,MAX(AO23+业务净增量_优化情景!AP23,0),0)</f>
        <v>0</v>
      </c>
    </row>
    <row r="24" spans="2:42" ht="15">
      <c r="B24" s="15" t="str">
        <f>存量业务到期结构!B24</f>
        <v>买入返售金融资产</v>
      </c>
      <c r="C24" s="75">
        <f>存量业务到期结构!E24+业务净增量_优化情景!C24</f>
        <v>2701.4396145301298</v>
      </c>
      <c r="D24" s="75">
        <f>IF(D$3&lt;=$C$2,MAX(C24+业务净增量_优化情景!D24,0),0)</f>
        <v>2224.3974345301299</v>
      </c>
      <c r="E24" s="75">
        <f>IF(E$3&lt;=$C$2,MAX(D24+业务净增量_优化情景!E24,0),0)</f>
        <v>2179.9064858395272</v>
      </c>
      <c r="F24" s="75">
        <f>IF(F$3&lt;=$C$2,MAX(E24+业务净增量_优化情景!F24,0),0)</f>
        <v>2068.1090434803536</v>
      </c>
      <c r="G24" s="75">
        <f>IF(G$3&lt;=$C$2,MAX(F24+业务净增量_优化情景!G24,0),0)</f>
        <v>2094.3617476367767</v>
      </c>
      <c r="H24" s="75">
        <f>IF(H$3&lt;=$C$2,MAX(G24+业务净增量_优化情景!H24,0),0)</f>
        <v>2055.9858133755988</v>
      </c>
      <c r="I24" s="75">
        <f>IF(I$3&lt;=$C$2,MAX(H24+业务净增量_优化情景!I24,0),0)</f>
        <v>1987.8154262659086</v>
      </c>
      <c r="J24" s="75">
        <f>IF(J$3&lt;=$C$2,MAX(I24+业务净增量_优化情景!J24,0),0)</f>
        <v>1825.2413933783623</v>
      </c>
      <c r="K24" s="75">
        <f>IF(K$3&lt;=$C$2,MAX(J24+业务净增量_优化情景!K24,0),0)</f>
        <v>1861.7492211208084</v>
      </c>
      <c r="L24" s="75">
        <f>IF(L$3&lt;=$C$2,MAX(K24+业务净增量_优化情景!L24,0),0)</f>
        <v>1702.3614127582127</v>
      </c>
      <c r="M24" s="75">
        <f>IF(M$3&lt;=$C$2,MAX(L24+业务净增量_优化情景!M24,0),0)</f>
        <v>1736.4116406800433</v>
      </c>
      <c r="N24" s="75">
        <f>IF(N$3&lt;=$C$2,MAX(M24+业务净增量_优化情景!N24,0),0)</f>
        <v>1771.1428728269777</v>
      </c>
      <c r="O24" s="75">
        <f>IF(O$3&lt;=$C$2,MAX(N24+业务净增量_优化情景!O24,0),0)</f>
        <v>1509.9561070859486</v>
      </c>
      <c r="P24" s="75">
        <f>IF(P$3&lt;=$C$2,MAX(O24+业务净增量_优化情景!P24,0),0)</f>
        <v>0</v>
      </c>
      <c r="Q24" s="75">
        <f>IF(Q$3&lt;=$C$2,MAX(P24+业务净增量_优化情景!Q24,0),0)</f>
        <v>0</v>
      </c>
      <c r="R24" s="75">
        <f>IF(R$3&lt;=$C$2,MAX(Q24+业务净增量_优化情景!R24,0),0)</f>
        <v>0</v>
      </c>
      <c r="S24" s="75">
        <f>IF(S$3&lt;=$C$2,MAX(R24+业务净增量_优化情景!S24,0),0)</f>
        <v>0</v>
      </c>
      <c r="T24" s="75">
        <f>IF(T$3&lt;=$C$2,MAX(S24+业务净增量_优化情景!T24,0),0)</f>
        <v>0</v>
      </c>
      <c r="U24" s="75">
        <f>IF(U$3&lt;=$C$2,MAX(T24+业务净增量_优化情景!U24,0),0)</f>
        <v>0</v>
      </c>
      <c r="V24" s="75">
        <f>IF(V$3&lt;=$C$2,MAX(U24+业务净增量_优化情景!V24,0),0)</f>
        <v>0</v>
      </c>
      <c r="W24" s="75">
        <f>IF(W$3&lt;=$C$2,MAX(V24+业务净增量_优化情景!W24,0),0)</f>
        <v>0</v>
      </c>
      <c r="X24" s="75">
        <f>IF(X$3&lt;=$C$2,MAX(W24+业务净增量_优化情景!X24,0),0)</f>
        <v>0</v>
      </c>
      <c r="Y24" s="75">
        <f>IF(Y$3&lt;=$C$2,MAX(X24+业务净增量_优化情景!Y24,0),0)</f>
        <v>0</v>
      </c>
      <c r="Z24" s="75">
        <f>IF(Z$3&lt;=$C$2,MAX(Y24+业务净增量_优化情景!Z24,0),0)</f>
        <v>0</v>
      </c>
      <c r="AA24" s="75">
        <f>IF(AA$3&lt;=$C$2,MAX(Z24+业务净增量_优化情景!AA24,0),0)</f>
        <v>0</v>
      </c>
      <c r="AB24" s="75">
        <f>IF(AB$3&lt;=$C$2,MAX(AA24+业务净增量_优化情景!AB24,0),0)</f>
        <v>0</v>
      </c>
      <c r="AC24" s="75">
        <f>IF(AC$3&lt;=$C$2,MAX(AB24+业务净增量_优化情景!AC24,0),0)</f>
        <v>0</v>
      </c>
      <c r="AD24" s="75">
        <f>IF(AD$3&lt;=$C$2,MAX(AC24+业务净增量_优化情景!AD24,0),0)</f>
        <v>0</v>
      </c>
      <c r="AE24" s="75">
        <f>IF(AE$3&lt;=$C$2,MAX(AD24+业务净增量_优化情景!AE24,0),0)</f>
        <v>0</v>
      </c>
      <c r="AF24" s="75">
        <f>IF(AF$3&lt;=$C$2,MAX(AE24+业务净增量_优化情景!AF24,0),0)</f>
        <v>0</v>
      </c>
      <c r="AG24" s="75">
        <f>IF(AG$3&lt;=$C$2,MAX(AF24+业务净增量_优化情景!AG24,0),0)</f>
        <v>0</v>
      </c>
      <c r="AH24" s="75">
        <f>IF(AH$3&lt;=$C$2,MAX(AG24+业务净增量_优化情景!AH24,0),0)</f>
        <v>0</v>
      </c>
      <c r="AI24" s="75">
        <f>IF(AI$3&lt;=$C$2,MAX(AH24+业务净增量_优化情景!AI24,0),0)</f>
        <v>0</v>
      </c>
      <c r="AJ24" s="75">
        <f>IF(AJ$3&lt;=$C$2,MAX(AI24+业务净增量_优化情景!AJ24,0),0)</f>
        <v>0</v>
      </c>
      <c r="AK24" s="75">
        <f>IF(AK$3&lt;=$C$2,MAX(AJ24+业务净增量_优化情景!AK24,0),0)</f>
        <v>0</v>
      </c>
      <c r="AL24" s="75">
        <f>IF(AL$3&lt;=$C$2,MAX(AK24+业务净增量_优化情景!AL24,0),0)</f>
        <v>0</v>
      </c>
      <c r="AM24" s="75">
        <f>IF(AM$3&lt;=$C$2,MAX(AL24+业务净增量_优化情景!AM24,0),0)</f>
        <v>0</v>
      </c>
      <c r="AN24" s="75">
        <f>IF(AN$3&lt;=$C$2,MAX(AM24+业务净增量_优化情景!AN24,0),0)</f>
        <v>0</v>
      </c>
      <c r="AO24" s="75">
        <f>IF(AO$3&lt;=$C$2,MAX(AN24+业务净增量_优化情景!AO24,0),0)</f>
        <v>0</v>
      </c>
      <c r="AP24" s="75">
        <f>IF(AP$3&lt;=$C$2,MAX(AO24+业务净增量_优化情景!AP24,0),0)</f>
        <v>0</v>
      </c>
    </row>
    <row r="25" spans="2:42" ht="16.5">
      <c r="B25" s="54" t="str">
        <f>存量业务到期结构!B25</f>
        <v>买入返售债券</v>
      </c>
      <c r="C25" s="92">
        <f>存量业务到期结构!E25+业务净增量_优化情景!C25</f>
        <v>2649.84321212331</v>
      </c>
      <c r="D25" s="92">
        <f>IF(D$3&lt;=$C$2,MAX(C25+业务净增量_优化情景!D25,0),0)</f>
        <v>2132.8422121233098</v>
      </c>
      <c r="E25" s="92">
        <f>IF(E$3&lt;=$C$2,MAX(D25+业务净增量_优化情景!E25,0),0)</f>
        <v>2090.1843678808436</v>
      </c>
      <c r="F25" s="92">
        <f>IF(F$3&lt;=$C$2,MAX(E25+业务净增量_优化情景!F25,0),0)</f>
        <v>1980.1833678808437</v>
      </c>
      <c r="G25" s="92">
        <f>IF(G$3&lt;=$C$2,MAX(F25+业务净增量_优化情景!G25,0),0)</f>
        <v>2004.7511927143967</v>
      </c>
      <c r="H25" s="92">
        <f>IF(H$3&lt;=$C$2,MAX(G25+业务净增量_优化情景!H25,0),0)</f>
        <v>1964.6551688601087</v>
      </c>
      <c r="I25" s="92">
        <f>IF(I$3&lt;=$C$2,MAX(H25+业务净增量_优化情景!I25,0),0)</f>
        <v>1894.6561688601087</v>
      </c>
      <c r="J25" s="92">
        <f>IF(J$3&lt;=$C$2,MAX(I25+业务净增量_优化情景!J25,0),0)</f>
        <v>1733.9473211128329</v>
      </c>
      <c r="K25" s="92">
        <f>IF(K$3&lt;=$C$2,MAX(J25+业务净增量_优化情景!K25,0),0)</f>
        <v>1768.6272675350897</v>
      </c>
      <c r="L25" s="92">
        <f>IF(L$3&lt;=$C$2,MAX(K25+业务净增量_优化情景!L25,0),0)</f>
        <v>1611.0298360263978</v>
      </c>
      <c r="M25" s="92">
        <f>IF(M$3&lt;=$C$2,MAX(L25+业务净增量_优化情景!M25,0),0)</f>
        <v>1643.2514327469253</v>
      </c>
      <c r="N25" s="92">
        <f>IF(N$3&lt;=$C$2,MAX(M25+业务净增量_优化情景!N25,0),0)</f>
        <v>1676.1174614018637</v>
      </c>
      <c r="O25" s="92">
        <f>IF(O$3&lt;=$C$2,MAX(N25+业务净增量_优化情景!O25,0),0)</f>
        <v>1416.6497756482988</v>
      </c>
      <c r="P25" s="92">
        <f>IF(P$3&lt;=$C$2,MAX(O25+业务净增量_优化情景!P25,0),0)</f>
        <v>0</v>
      </c>
      <c r="Q25" s="92">
        <f>IF(Q$3&lt;=$C$2,MAX(P25+业务净增量_优化情景!Q25,0),0)</f>
        <v>0</v>
      </c>
      <c r="R25" s="92">
        <f>IF(R$3&lt;=$C$2,MAX(Q25+业务净增量_优化情景!R25,0),0)</f>
        <v>0</v>
      </c>
      <c r="S25" s="92">
        <f>IF(S$3&lt;=$C$2,MAX(R25+业务净增量_优化情景!S25,0),0)</f>
        <v>0</v>
      </c>
      <c r="T25" s="92">
        <f>IF(T$3&lt;=$C$2,MAX(S25+业务净增量_优化情景!T25,0),0)</f>
        <v>0</v>
      </c>
      <c r="U25" s="92">
        <f>IF(U$3&lt;=$C$2,MAX(T25+业务净增量_优化情景!U25,0),0)</f>
        <v>0</v>
      </c>
      <c r="V25" s="92">
        <f>IF(V$3&lt;=$C$2,MAX(U25+业务净增量_优化情景!V25,0),0)</f>
        <v>0</v>
      </c>
      <c r="W25" s="92">
        <f>IF(W$3&lt;=$C$2,MAX(V25+业务净增量_优化情景!W25,0),0)</f>
        <v>0</v>
      </c>
      <c r="X25" s="92">
        <f>IF(X$3&lt;=$C$2,MAX(W25+业务净增量_优化情景!X25,0),0)</f>
        <v>0</v>
      </c>
      <c r="Y25" s="92">
        <f>IF(Y$3&lt;=$C$2,MAX(X25+业务净增量_优化情景!Y25,0),0)</f>
        <v>0</v>
      </c>
      <c r="Z25" s="92">
        <f>IF(Z$3&lt;=$C$2,MAX(Y25+业务净增量_优化情景!Z25,0),0)</f>
        <v>0</v>
      </c>
      <c r="AA25" s="92">
        <f>IF(AA$3&lt;=$C$2,MAX(Z25+业务净增量_优化情景!AA25,0),0)</f>
        <v>0</v>
      </c>
      <c r="AB25" s="92">
        <f>IF(AB$3&lt;=$C$2,MAX(AA25+业务净增量_优化情景!AB25,0),0)</f>
        <v>0</v>
      </c>
      <c r="AC25" s="92">
        <f>IF(AC$3&lt;=$C$2,MAX(AB25+业务净增量_优化情景!AC25,0),0)</f>
        <v>0</v>
      </c>
      <c r="AD25" s="92">
        <f>IF(AD$3&lt;=$C$2,MAX(AC25+业务净增量_优化情景!AD25,0),0)</f>
        <v>0</v>
      </c>
      <c r="AE25" s="92">
        <f>IF(AE$3&lt;=$C$2,MAX(AD25+业务净增量_优化情景!AE25,0),0)</f>
        <v>0</v>
      </c>
      <c r="AF25" s="92">
        <f>IF(AF$3&lt;=$C$2,MAX(AE25+业务净增量_优化情景!AF25,0),0)</f>
        <v>0</v>
      </c>
      <c r="AG25" s="92">
        <f>IF(AG$3&lt;=$C$2,MAX(AF25+业务净增量_优化情景!AG25,0),0)</f>
        <v>0</v>
      </c>
      <c r="AH25" s="92">
        <f>IF(AH$3&lt;=$C$2,MAX(AG25+业务净增量_优化情景!AH25,0),0)</f>
        <v>0</v>
      </c>
      <c r="AI25" s="92">
        <f>IF(AI$3&lt;=$C$2,MAX(AH25+业务净增量_优化情景!AI25,0),0)</f>
        <v>0</v>
      </c>
      <c r="AJ25" s="92">
        <f>IF(AJ$3&lt;=$C$2,MAX(AI25+业务净增量_优化情景!AJ25,0),0)</f>
        <v>0</v>
      </c>
      <c r="AK25" s="92">
        <f>IF(AK$3&lt;=$C$2,MAX(AJ25+业务净增量_优化情景!AK25,0),0)</f>
        <v>0</v>
      </c>
      <c r="AL25" s="92">
        <f>IF(AL$3&lt;=$C$2,MAX(AK25+业务净增量_优化情景!AL25,0),0)</f>
        <v>0</v>
      </c>
      <c r="AM25" s="92">
        <f>IF(AM$3&lt;=$C$2,MAX(AL25+业务净增量_优化情景!AM25,0),0)</f>
        <v>0</v>
      </c>
      <c r="AN25" s="92">
        <f>IF(AN$3&lt;=$C$2,MAX(AM25+业务净增量_优化情景!AN25,0),0)</f>
        <v>0</v>
      </c>
      <c r="AO25" s="92">
        <f>IF(AO$3&lt;=$C$2,MAX(AN25+业务净增量_优化情景!AO25,0),0)</f>
        <v>0</v>
      </c>
      <c r="AP25" s="92">
        <f>IF(AP$3&lt;=$C$2,MAX(AO25+业务净增量_优化情景!AP25,0),0)</f>
        <v>0</v>
      </c>
    </row>
    <row r="26" spans="2:42" ht="16.5">
      <c r="B26" s="54" t="str">
        <f>存量业务到期结构!B26</f>
        <v>买入返售贷款</v>
      </c>
      <c r="C26" s="92">
        <f>存量业务到期结构!E26+业务净增量_优化情景!C26</f>
        <v>0</v>
      </c>
      <c r="D26" s="92">
        <f>IF(D$3&lt;=$C$2,MAX(C26+业务净增量_优化情景!D26,0),0)</f>
        <v>0</v>
      </c>
      <c r="E26" s="92">
        <f>IF(E$3&lt;=$C$2,MAX(D26+业务净增量_优化情景!E26,0),0)</f>
        <v>0</v>
      </c>
      <c r="F26" s="92">
        <f>IF(F$3&lt;=$C$2,MAX(E26+业务净增量_优化情景!F26,0),0)</f>
        <v>0</v>
      </c>
      <c r="G26" s="92">
        <f>IF(G$3&lt;=$C$2,MAX(F26+业务净增量_优化情景!G26,0),0)</f>
        <v>0</v>
      </c>
      <c r="H26" s="92">
        <f>IF(H$3&lt;=$C$2,MAX(G26+业务净增量_优化情景!H26,0),0)</f>
        <v>0</v>
      </c>
      <c r="I26" s="92">
        <f>IF(I$3&lt;=$C$2,MAX(H26+业务净增量_优化情景!I26,0),0)</f>
        <v>0</v>
      </c>
      <c r="J26" s="92">
        <f>IF(J$3&lt;=$C$2,MAX(I26+业务净增量_优化情景!J26,0),0)</f>
        <v>0</v>
      </c>
      <c r="K26" s="92">
        <f>IF(K$3&lt;=$C$2,MAX(J26+业务净增量_优化情景!K26,0),0)</f>
        <v>0</v>
      </c>
      <c r="L26" s="92">
        <f>IF(L$3&lt;=$C$2,MAX(K26+业务净增量_优化情景!L26,0),0)</f>
        <v>0</v>
      </c>
      <c r="M26" s="92">
        <f>IF(M$3&lt;=$C$2,MAX(L26+业务净增量_优化情景!M26,0),0)</f>
        <v>0</v>
      </c>
      <c r="N26" s="92">
        <f>IF(N$3&lt;=$C$2,MAX(M26+业务净增量_优化情景!N26,0),0)</f>
        <v>0</v>
      </c>
      <c r="O26" s="92">
        <f>IF(O$3&lt;=$C$2,MAX(N26+业务净增量_优化情景!O26,0),0)</f>
        <v>0</v>
      </c>
      <c r="P26" s="92">
        <f>IF(P$3&lt;=$C$2,MAX(O26+业务净增量_优化情景!P26,0),0)</f>
        <v>0</v>
      </c>
      <c r="Q26" s="92">
        <f>IF(Q$3&lt;=$C$2,MAX(P26+业务净增量_优化情景!Q26,0),0)</f>
        <v>0</v>
      </c>
      <c r="R26" s="92">
        <f>IF(R$3&lt;=$C$2,MAX(Q26+业务净增量_优化情景!R26,0),0)</f>
        <v>0</v>
      </c>
      <c r="S26" s="92">
        <f>IF(S$3&lt;=$C$2,MAX(R26+业务净增量_优化情景!S26,0),0)</f>
        <v>0</v>
      </c>
      <c r="T26" s="92">
        <f>IF(T$3&lt;=$C$2,MAX(S26+业务净增量_优化情景!T26,0),0)</f>
        <v>0</v>
      </c>
      <c r="U26" s="92">
        <f>IF(U$3&lt;=$C$2,MAX(T26+业务净增量_优化情景!U26,0),0)</f>
        <v>0</v>
      </c>
      <c r="V26" s="92">
        <f>IF(V$3&lt;=$C$2,MAX(U26+业务净增量_优化情景!V26,0),0)</f>
        <v>0</v>
      </c>
      <c r="W26" s="92">
        <f>IF(W$3&lt;=$C$2,MAX(V26+业务净增量_优化情景!W26,0),0)</f>
        <v>0</v>
      </c>
      <c r="X26" s="92">
        <f>IF(X$3&lt;=$C$2,MAX(W26+业务净增量_优化情景!X26,0),0)</f>
        <v>0</v>
      </c>
      <c r="Y26" s="92">
        <f>IF(Y$3&lt;=$C$2,MAX(X26+业务净增量_优化情景!Y26,0),0)</f>
        <v>0</v>
      </c>
      <c r="Z26" s="92">
        <f>IF(Z$3&lt;=$C$2,MAX(Y26+业务净增量_优化情景!Z26,0),0)</f>
        <v>0</v>
      </c>
      <c r="AA26" s="92">
        <f>IF(AA$3&lt;=$C$2,MAX(Z26+业务净增量_优化情景!AA26,0),0)</f>
        <v>0</v>
      </c>
      <c r="AB26" s="92">
        <f>IF(AB$3&lt;=$C$2,MAX(AA26+业务净增量_优化情景!AB26,0),0)</f>
        <v>0</v>
      </c>
      <c r="AC26" s="92">
        <f>IF(AC$3&lt;=$C$2,MAX(AB26+业务净增量_优化情景!AC26,0),0)</f>
        <v>0</v>
      </c>
      <c r="AD26" s="92">
        <f>IF(AD$3&lt;=$C$2,MAX(AC26+业务净增量_优化情景!AD26,0),0)</f>
        <v>0</v>
      </c>
      <c r="AE26" s="92">
        <f>IF(AE$3&lt;=$C$2,MAX(AD26+业务净增量_优化情景!AE26,0),0)</f>
        <v>0</v>
      </c>
      <c r="AF26" s="92">
        <f>IF(AF$3&lt;=$C$2,MAX(AE26+业务净增量_优化情景!AF26,0),0)</f>
        <v>0</v>
      </c>
      <c r="AG26" s="92">
        <f>IF(AG$3&lt;=$C$2,MAX(AF26+业务净增量_优化情景!AG26,0),0)</f>
        <v>0</v>
      </c>
      <c r="AH26" s="92">
        <f>IF(AH$3&lt;=$C$2,MAX(AG26+业务净增量_优化情景!AH26,0),0)</f>
        <v>0</v>
      </c>
      <c r="AI26" s="92">
        <f>IF(AI$3&lt;=$C$2,MAX(AH26+业务净增量_优化情景!AI26,0),0)</f>
        <v>0</v>
      </c>
      <c r="AJ26" s="92">
        <f>IF(AJ$3&lt;=$C$2,MAX(AI26+业务净增量_优化情景!AJ26,0),0)</f>
        <v>0</v>
      </c>
      <c r="AK26" s="92">
        <f>IF(AK$3&lt;=$C$2,MAX(AJ26+业务净增量_优化情景!AK26,0),0)</f>
        <v>0</v>
      </c>
      <c r="AL26" s="92">
        <f>IF(AL$3&lt;=$C$2,MAX(AK26+业务净增量_优化情景!AL26,0),0)</f>
        <v>0</v>
      </c>
      <c r="AM26" s="92">
        <f>IF(AM$3&lt;=$C$2,MAX(AL26+业务净增量_优化情景!AM26,0),0)</f>
        <v>0</v>
      </c>
      <c r="AN26" s="92">
        <f>IF(AN$3&lt;=$C$2,MAX(AM26+业务净增量_优化情景!AN26,0),0)</f>
        <v>0</v>
      </c>
      <c r="AO26" s="92">
        <f>IF(AO$3&lt;=$C$2,MAX(AN26+业务净增量_优化情景!AO26,0),0)</f>
        <v>0</v>
      </c>
      <c r="AP26" s="92">
        <f>IF(AP$3&lt;=$C$2,MAX(AO26+业务净增量_优化情景!AP26,0),0)</f>
        <v>0</v>
      </c>
    </row>
    <row r="27" spans="2:42" ht="16.5">
      <c r="B27" s="54" t="str">
        <f>存量业务到期结构!B27</f>
        <v>买入返售票据</v>
      </c>
      <c r="C27" s="92">
        <f>存量业务到期结构!E27+业务净增量_优化情景!C27</f>
        <v>49.637402406820001</v>
      </c>
      <c r="D27" s="92">
        <f>IF(D$3&lt;=$C$2,MAX(C27+业务净增量_优化情景!D27,0),0)</f>
        <v>89.636402406819997</v>
      </c>
      <c r="E27" s="92">
        <f>IF(E$3&lt;=$C$2,MAX(D27+业务净增量_优化情景!E27,0),0)</f>
        <v>87.842674358683595</v>
      </c>
      <c r="F27" s="92">
        <f>IF(F$3&lt;=$C$2,MAX(E27+业务净增量_优化情景!F27,0),0)</f>
        <v>86.084820871509919</v>
      </c>
      <c r="G27" s="92">
        <f>IF(G$3&lt;=$C$2,MAX(F27+业务净增量_优化情景!G27,0),0)</f>
        <v>87.807517288940119</v>
      </c>
      <c r="H27" s="92">
        <f>IF(H$3&lt;=$C$2,MAX(G27+业务净增量_优化情景!H27,0),0)</f>
        <v>89.564667634718916</v>
      </c>
      <c r="I27" s="92">
        <f>IF(I$3&lt;=$C$2,MAX(H27+业务净增量_优化情景!I27,0),0)</f>
        <v>91.356960987413302</v>
      </c>
      <c r="J27" s="92">
        <f>IF(J$3&lt;=$C$2,MAX(I27+业务净增量_优化情景!J27,0),0)</f>
        <v>89.528821767665036</v>
      </c>
      <c r="K27" s="92">
        <f>IF(K$3&lt;=$C$2,MAX(J27+业务净增量_优化情景!K27,0),0)</f>
        <v>91.320398140457726</v>
      </c>
      <c r="L27" s="92">
        <f>IF(L$3&lt;=$C$2,MAX(K27+业务净增量_优化情景!L27,0),0)</f>
        <v>89.492990177648579</v>
      </c>
      <c r="M27" s="92">
        <f>IF(M$3&lt;=$C$2,MAX(L27+业务净增量_优化情景!M27,0),0)</f>
        <v>91.283849981201556</v>
      </c>
      <c r="N27" s="92">
        <f>IF(N$3&lt;=$C$2,MAX(M27+业务净增量_优化情景!N27,0),0)</f>
        <v>93.110526647492307</v>
      </c>
      <c r="O27" s="92">
        <f>IF(O$3&lt;=$C$2,MAX(N27+业务净增量_优化情景!O27,0),0)</f>
        <v>91.352148964475603</v>
      </c>
      <c r="P27" s="92">
        <f>IF(P$3&lt;=$C$2,MAX(O27+业务净增量_优化情景!P27,0),0)</f>
        <v>0</v>
      </c>
      <c r="Q27" s="92">
        <f>IF(Q$3&lt;=$C$2,MAX(P27+业务净增量_优化情景!Q27,0),0)</f>
        <v>0</v>
      </c>
      <c r="R27" s="92">
        <f>IF(R$3&lt;=$C$2,MAX(Q27+业务净增量_优化情景!R27,0),0)</f>
        <v>0</v>
      </c>
      <c r="S27" s="92">
        <f>IF(S$3&lt;=$C$2,MAX(R27+业务净增量_优化情景!S27,0),0)</f>
        <v>0</v>
      </c>
      <c r="T27" s="92">
        <f>IF(T$3&lt;=$C$2,MAX(S27+业务净增量_优化情景!T27,0),0)</f>
        <v>0</v>
      </c>
      <c r="U27" s="92">
        <f>IF(U$3&lt;=$C$2,MAX(T27+业务净增量_优化情景!U27,0),0)</f>
        <v>0</v>
      </c>
      <c r="V27" s="92">
        <f>IF(V$3&lt;=$C$2,MAX(U27+业务净增量_优化情景!V27,0),0)</f>
        <v>0</v>
      </c>
      <c r="W27" s="92">
        <f>IF(W$3&lt;=$C$2,MAX(V27+业务净增量_优化情景!W27,0),0)</f>
        <v>0</v>
      </c>
      <c r="X27" s="92">
        <f>IF(X$3&lt;=$C$2,MAX(W27+业务净增量_优化情景!X27,0),0)</f>
        <v>0</v>
      </c>
      <c r="Y27" s="92">
        <f>IF(Y$3&lt;=$C$2,MAX(X27+业务净增量_优化情景!Y27,0),0)</f>
        <v>0</v>
      </c>
      <c r="Z27" s="92">
        <f>IF(Z$3&lt;=$C$2,MAX(Y27+业务净增量_优化情景!Z27,0),0)</f>
        <v>0</v>
      </c>
      <c r="AA27" s="92">
        <f>IF(AA$3&lt;=$C$2,MAX(Z27+业务净增量_优化情景!AA27,0),0)</f>
        <v>0</v>
      </c>
      <c r="AB27" s="92">
        <f>IF(AB$3&lt;=$C$2,MAX(AA27+业务净增量_优化情景!AB27,0),0)</f>
        <v>0</v>
      </c>
      <c r="AC27" s="92">
        <f>IF(AC$3&lt;=$C$2,MAX(AB27+业务净增量_优化情景!AC27,0),0)</f>
        <v>0</v>
      </c>
      <c r="AD27" s="92">
        <f>IF(AD$3&lt;=$C$2,MAX(AC27+业务净增量_优化情景!AD27,0),0)</f>
        <v>0</v>
      </c>
      <c r="AE27" s="92">
        <f>IF(AE$3&lt;=$C$2,MAX(AD27+业务净增量_优化情景!AE27,0),0)</f>
        <v>0</v>
      </c>
      <c r="AF27" s="92">
        <f>IF(AF$3&lt;=$C$2,MAX(AE27+业务净增量_优化情景!AF27,0),0)</f>
        <v>0</v>
      </c>
      <c r="AG27" s="92">
        <f>IF(AG$3&lt;=$C$2,MAX(AF27+业务净增量_优化情景!AG27,0),0)</f>
        <v>0</v>
      </c>
      <c r="AH27" s="92">
        <f>IF(AH$3&lt;=$C$2,MAX(AG27+业务净增量_优化情景!AH27,0),0)</f>
        <v>0</v>
      </c>
      <c r="AI27" s="92">
        <f>IF(AI$3&lt;=$C$2,MAX(AH27+业务净增量_优化情景!AI27,0),0)</f>
        <v>0</v>
      </c>
      <c r="AJ27" s="92">
        <f>IF(AJ$3&lt;=$C$2,MAX(AI27+业务净增量_优化情景!AJ27,0),0)</f>
        <v>0</v>
      </c>
      <c r="AK27" s="92">
        <f>IF(AK$3&lt;=$C$2,MAX(AJ27+业务净增量_优化情景!AK27,0),0)</f>
        <v>0</v>
      </c>
      <c r="AL27" s="92">
        <f>IF(AL$3&lt;=$C$2,MAX(AK27+业务净增量_优化情景!AL27,0),0)</f>
        <v>0</v>
      </c>
      <c r="AM27" s="92">
        <f>IF(AM$3&lt;=$C$2,MAX(AL27+业务净增量_优化情景!AM27,0),0)</f>
        <v>0</v>
      </c>
      <c r="AN27" s="92">
        <f>IF(AN$3&lt;=$C$2,MAX(AM27+业务净增量_优化情景!AN27,0),0)</f>
        <v>0</v>
      </c>
      <c r="AO27" s="92">
        <f>IF(AO$3&lt;=$C$2,MAX(AN27+业务净增量_优化情景!AO27,0),0)</f>
        <v>0</v>
      </c>
      <c r="AP27" s="92">
        <f>IF(AP$3&lt;=$C$2,MAX(AO27+业务净增量_优化情景!AP27,0),0)</f>
        <v>0</v>
      </c>
    </row>
    <row r="28" spans="2:42" ht="16.5">
      <c r="B28" s="54" t="str">
        <f>存量业务到期结构!B28</f>
        <v>买入返售其他</v>
      </c>
      <c r="C28" s="92">
        <f>存量业务到期结构!E28+业务净增量_优化情景!C28</f>
        <v>1.9590000000000001</v>
      </c>
      <c r="D28" s="92">
        <f>IF(D$3&lt;=$C$2,MAX(C28+业务净增量_优化情景!D28,0),0)</f>
        <v>1.91882</v>
      </c>
      <c r="E28" s="92">
        <f>IF(E$3&lt;=$C$2,MAX(D28+业务净增量_优化情景!E28,0),0)</f>
        <v>1.8794435999999999</v>
      </c>
      <c r="F28" s="92">
        <f>IF(F$3&lt;=$C$2,MAX(E28+业务净增量_优化情景!F28,0),0)</f>
        <v>1.8408547279999998</v>
      </c>
      <c r="G28" s="92">
        <f>IF(G$3&lt;=$C$2,MAX(F28+业务净增量_优化情景!G28,0),0)</f>
        <v>1.8030376334399998</v>
      </c>
      <c r="H28" s="92">
        <f>IF(H$3&lt;=$C$2,MAX(G28+业务净增量_优化情景!H28,0),0)</f>
        <v>1.7659768807711997</v>
      </c>
      <c r="I28" s="92">
        <f>IF(I$3&lt;=$C$2,MAX(H28+业务净增量_优化情景!I28,0),0)</f>
        <v>1.8022964183866237</v>
      </c>
      <c r="J28" s="92">
        <f>IF(J$3&lt;=$C$2,MAX(I28+业务净增量_优化情景!J28,0),0)</f>
        <v>1.7652504978641987</v>
      </c>
      <c r="K28" s="92">
        <f>IF(K$3&lt;=$C$2,MAX(J28+业务净增量_优化情景!K28,0),0)</f>
        <v>1.801555445260874</v>
      </c>
      <c r="L28" s="92">
        <f>IF(L$3&lt;=$C$2,MAX(K28+业务净增量_优化情景!L28,0),0)</f>
        <v>1.8385865541660915</v>
      </c>
      <c r="M28" s="92">
        <f>IF(M$3&lt;=$C$2,MAX(L28+业务净增量_优化情景!M28,0),0)</f>
        <v>1.8763579519161162</v>
      </c>
      <c r="N28" s="92">
        <f>IF(N$3&lt;=$C$2,MAX(M28+业务净增量_优化情景!N28,0),0)</f>
        <v>1.9148847776211662</v>
      </c>
      <c r="O28" s="92">
        <f>IF(O$3&lt;=$C$2,MAX(N28+业务净增量_优化情景!O28,0),0)</f>
        <v>1.9541824731735895</v>
      </c>
      <c r="P28" s="92">
        <f>IF(P$3&lt;=$C$2,MAX(O28+业务净增量_优化情景!P28,0),0)</f>
        <v>0</v>
      </c>
      <c r="Q28" s="92">
        <f>IF(Q$3&lt;=$C$2,MAX(P28+业务净增量_优化情景!Q28,0),0)</f>
        <v>0</v>
      </c>
      <c r="R28" s="92">
        <f>IF(R$3&lt;=$C$2,MAX(Q28+业务净增量_优化情景!R28,0),0)</f>
        <v>0</v>
      </c>
      <c r="S28" s="92">
        <f>IF(S$3&lt;=$C$2,MAX(R28+业务净增量_优化情景!S28,0),0)</f>
        <v>0</v>
      </c>
      <c r="T28" s="92">
        <f>IF(T$3&lt;=$C$2,MAX(S28+业务净增量_优化情景!T28,0),0)</f>
        <v>0</v>
      </c>
      <c r="U28" s="92">
        <f>IF(U$3&lt;=$C$2,MAX(T28+业务净增量_优化情景!U28,0),0)</f>
        <v>0</v>
      </c>
      <c r="V28" s="92">
        <f>IF(V$3&lt;=$C$2,MAX(U28+业务净增量_优化情景!V28,0),0)</f>
        <v>0</v>
      </c>
      <c r="W28" s="92">
        <f>IF(W$3&lt;=$C$2,MAX(V28+业务净增量_优化情景!W28,0),0)</f>
        <v>0</v>
      </c>
      <c r="X28" s="92">
        <f>IF(X$3&lt;=$C$2,MAX(W28+业务净增量_优化情景!X28,0),0)</f>
        <v>0</v>
      </c>
      <c r="Y28" s="92">
        <f>IF(Y$3&lt;=$C$2,MAX(X28+业务净增量_优化情景!Y28,0),0)</f>
        <v>0</v>
      </c>
      <c r="Z28" s="92">
        <f>IF(Z$3&lt;=$C$2,MAX(Y28+业务净增量_优化情景!Z28,0),0)</f>
        <v>0</v>
      </c>
      <c r="AA28" s="92">
        <f>IF(AA$3&lt;=$C$2,MAX(Z28+业务净增量_优化情景!AA28,0),0)</f>
        <v>0</v>
      </c>
      <c r="AB28" s="92">
        <f>IF(AB$3&lt;=$C$2,MAX(AA28+业务净增量_优化情景!AB28,0),0)</f>
        <v>0</v>
      </c>
      <c r="AC28" s="92">
        <f>IF(AC$3&lt;=$C$2,MAX(AB28+业务净增量_优化情景!AC28,0),0)</f>
        <v>0</v>
      </c>
      <c r="AD28" s="92">
        <f>IF(AD$3&lt;=$C$2,MAX(AC28+业务净增量_优化情景!AD28,0),0)</f>
        <v>0</v>
      </c>
      <c r="AE28" s="92">
        <f>IF(AE$3&lt;=$C$2,MAX(AD28+业务净增量_优化情景!AE28,0),0)</f>
        <v>0</v>
      </c>
      <c r="AF28" s="92">
        <f>IF(AF$3&lt;=$C$2,MAX(AE28+业务净增量_优化情景!AF28,0),0)</f>
        <v>0</v>
      </c>
      <c r="AG28" s="92">
        <f>IF(AG$3&lt;=$C$2,MAX(AF28+业务净增量_优化情景!AG28,0),0)</f>
        <v>0</v>
      </c>
      <c r="AH28" s="92">
        <f>IF(AH$3&lt;=$C$2,MAX(AG28+业务净增量_优化情景!AH28,0),0)</f>
        <v>0</v>
      </c>
      <c r="AI28" s="92">
        <f>IF(AI$3&lt;=$C$2,MAX(AH28+业务净增量_优化情景!AI28,0),0)</f>
        <v>0</v>
      </c>
      <c r="AJ28" s="92">
        <f>IF(AJ$3&lt;=$C$2,MAX(AI28+业务净增量_优化情景!AJ28,0),0)</f>
        <v>0</v>
      </c>
      <c r="AK28" s="92">
        <f>IF(AK$3&lt;=$C$2,MAX(AJ28+业务净增量_优化情景!AK28,0),0)</f>
        <v>0</v>
      </c>
      <c r="AL28" s="92">
        <f>IF(AL$3&lt;=$C$2,MAX(AK28+业务净增量_优化情景!AL28,0),0)</f>
        <v>0</v>
      </c>
      <c r="AM28" s="92">
        <f>IF(AM$3&lt;=$C$2,MAX(AL28+业务净增量_优化情景!AM28,0),0)</f>
        <v>0</v>
      </c>
      <c r="AN28" s="92">
        <f>IF(AN$3&lt;=$C$2,MAX(AM28+业务净增量_优化情景!AN28,0),0)</f>
        <v>0</v>
      </c>
      <c r="AO28" s="92">
        <f>IF(AO$3&lt;=$C$2,MAX(AN28+业务净增量_优化情景!AO28,0),0)</f>
        <v>0</v>
      </c>
      <c r="AP28" s="92">
        <f>IF(AP$3&lt;=$C$2,MAX(AO28+业务净增量_优化情景!AP28,0),0)</f>
        <v>0</v>
      </c>
    </row>
    <row r="29" spans="2:42" ht="15">
      <c r="B29" s="14" t="str">
        <f>存量业务到期结构!B29</f>
        <v>负债端</v>
      </c>
      <c r="C29" s="75">
        <f>存量业务到期结构!E29+业务净增量_优化情景!C29</f>
        <v>51197.512845701152</v>
      </c>
      <c r="D29" s="75">
        <f>IF(D$3&lt;=$C$2,MAX(C29+业务净增量_优化情景!D29,0),0)</f>
        <v>52049.679512368792</v>
      </c>
      <c r="E29" s="75">
        <f>IF(E$3&lt;=$C$2,MAX(D29+业务净增量_优化情景!E29,0),0)</f>
        <v>52351.846180035143</v>
      </c>
      <c r="F29" s="75">
        <f>IF(F$3&lt;=$C$2,MAX(E29+业务净增量_优化情景!F29,0),0)</f>
        <v>52554.01284766067</v>
      </c>
      <c r="G29" s="75">
        <f>IF(G$3&lt;=$C$2,MAX(F29+业务净增量_优化情景!G29,0),0)</f>
        <v>52543.179514327581</v>
      </c>
      <c r="H29" s="75">
        <f>IF(H$3&lt;=$C$2,MAX(G29+业务净增量_优化情景!H29,0),0)</f>
        <v>52795.346181188055</v>
      </c>
      <c r="I29" s="75">
        <f>IF(I$3&lt;=$C$2,MAX(H29+业务净增量_优化情景!I29,0),0)</f>
        <v>53047.512848814498</v>
      </c>
      <c r="J29" s="75">
        <f>IF(J$3&lt;=$C$2,MAX(I29+业务净增量_优化情景!J29,0),0)</f>
        <v>52899.679514481162</v>
      </c>
      <c r="K29" s="75">
        <f>IF(K$3&lt;=$C$2,MAX(J29+业务净增量_优化情景!K29,0),0)</f>
        <v>53201.846181147834</v>
      </c>
      <c r="L29" s="75">
        <f>IF(L$3&lt;=$C$2,MAX(K29+业务净增量_优化情景!L29,0),0)</f>
        <v>53304.012848814498</v>
      </c>
      <c r="M29" s="75">
        <f>IF(M$3&lt;=$C$2,MAX(L29+业务净增量_优化情景!M29,0),0)</f>
        <v>53606.179515481163</v>
      </c>
      <c r="N29" s="75">
        <f>IF(N$3&lt;=$C$2,MAX(M29+业务净增量_优化情景!N29,0),0)</f>
        <v>53858.346182147834</v>
      </c>
      <c r="O29" s="75">
        <f>IF(O$3&lt;=$C$2,MAX(N29+业务净增量_优化情景!O29,0),0)</f>
        <v>53980.512847814498</v>
      </c>
      <c r="P29" s="75">
        <f>IF(P$3&lt;=$C$2,MAX(O29+业务净增量_优化情景!P29,0),0)</f>
        <v>0</v>
      </c>
      <c r="Q29" s="75">
        <f>IF(Q$3&lt;=$C$2,MAX(P29+业务净增量_优化情景!Q29,0),0)</f>
        <v>0</v>
      </c>
      <c r="R29" s="75">
        <f>IF(R$3&lt;=$C$2,MAX(Q29+业务净增量_优化情景!R29,0),0)</f>
        <v>0</v>
      </c>
      <c r="S29" s="75">
        <f>IF(S$3&lt;=$C$2,MAX(R29+业务净增量_优化情景!S29,0),0)</f>
        <v>0</v>
      </c>
      <c r="T29" s="75">
        <f>IF(T$3&lt;=$C$2,MAX(S29+业务净增量_优化情景!T29,0),0)</f>
        <v>0</v>
      </c>
      <c r="U29" s="75">
        <f>IF(U$3&lt;=$C$2,MAX(T29+业务净增量_优化情景!U29,0),0)</f>
        <v>0</v>
      </c>
      <c r="V29" s="75">
        <f>IF(V$3&lt;=$C$2,MAX(U29+业务净增量_优化情景!V29,0),0)</f>
        <v>0</v>
      </c>
      <c r="W29" s="75">
        <f>IF(W$3&lt;=$C$2,MAX(V29+业务净增量_优化情景!W29,0),0)</f>
        <v>0</v>
      </c>
      <c r="X29" s="75">
        <f>IF(X$3&lt;=$C$2,MAX(W29+业务净增量_优化情景!X29,0),0)</f>
        <v>0</v>
      </c>
      <c r="Y29" s="75">
        <f>IF(Y$3&lt;=$C$2,MAX(X29+业务净增量_优化情景!Y29,0),0)</f>
        <v>0</v>
      </c>
      <c r="Z29" s="75">
        <f>IF(Z$3&lt;=$C$2,MAX(Y29+业务净增量_优化情景!Z29,0),0)</f>
        <v>0</v>
      </c>
      <c r="AA29" s="75">
        <f>IF(AA$3&lt;=$C$2,MAX(Z29+业务净增量_优化情景!AA29,0),0)</f>
        <v>0</v>
      </c>
      <c r="AB29" s="75">
        <f>IF(AB$3&lt;=$C$2,MAX(AA29+业务净增量_优化情景!AB29,0),0)</f>
        <v>0</v>
      </c>
      <c r="AC29" s="75">
        <f>IF(AC$3&lt;=$C$2,MAX(AB29+业务净增量_优化情景!AC29,0),0)</f>
        <v>0</v>
      </c>
      <c r="AD29" s="75">
        <f>IF(AD$3&lt;=$C$2,MAX(AC29+业务净增量_优化情景!AD29,0),0)</f>
        <v>0</v>
      </c>
      <c r="AE29" s="75">
        <f>IF(AE$3&lt;=$C$2,MAX(AD29+业务净增量_优化情景!AE29,0),0)</f>
        <v>0</v>
      </c>
      <c r="AF29" s="75">
        <f>IF(AF$3&lt;=$C$2,MAX(AE29+业务净增量_优化情景!AF29,0),0)</f>
        <v>0</v>
      </c>
      <c r="AG29" s="75">
        <f>IF(AG$3&lt;=$C$2,MAX(AF29+业务净增量_优化情景!AG29,0),0)</f>
        <v>0</v>
      </c>
      <c r="AH29" s="75">
        <f>IF(AH$3&lt;=$C$2,MAX(AG29+业务净增量_优化情景!AH29,0),0)</f>
        <v>0</v>
      </c>
      <c r="AI29" s="75">
        <f>IF(AI$3&lt;=$C$2,MAX(AH29+业务净增量_优化情景!AI29,0),0)</f>
        <v>0</v>
      </c>
      <c r="AJ29" s="75">
        <f>IF(AJ$3&lt;=$C$2,MAX(AI29+业务净增量_优化情景!AJ29,0),0)</f>
        <v>0</v>
      </c>
      <c r="AK29" s="75">
        <f>IF(AK$3&lt;=$C$2,MAX(AJ29+业务净增量_优化情景!AK29,0),0)</f>
        <v>0</v>
      </c>
      <c r="AL29" s="75">
        <f>IF(AL$3&lt;=$C$2,MAX(AK29+业务净增量_优化情景!AL29,0),0)</f>
        <v>0</v>
      </c>
      <c r="AM29" s="75">
        <f>IF(AM$3&lt;=$C$2,MAX(AL29+业务净增量_优化情景!AM29,0),0)</f>
        <v>0</v>
      </c>
      <c r="AN29" s="75">
        <f>IF(AN$3&lt;=$C$2,MAX(AM29+业务净增量_优化情景!AN29,0),0)</f>
        <v>0</v>
      </c>
      <c r="AO29" s="75">
        <f>IF(AO$3&lt;=$C$2,MAX(AN29+业务净增量_优化情景!AO29,0),0)</f>
        <v>0</v>
      </c>
      <c r="AP29" s="75">
        <f>IF(AP$3&lt;=$C$2,MAX(AO29+业务净增量_优化情景!AP29,0),0)</f>
        <v>0</v>
      </c>
    </row>
    <row r="30" spans="2:42" ht="15">
      <c r="B30" s="15" t="str">
        <f>存量业务到期结构!B30</f>
        <v>客户存款</v>
      </c>
      <c r="C30" s="75">
        <f>存量业务到期结构!E30+业务净增量_优化情景!C30</f>
        <v>38551.68862037456</v>
      </c>
      <c r="D30" s="75">
        <f>IF(D$3&lt;=$C$2,MAX(C30+业务净增量_优化情景!D30,0),0)</f>
        <v>38668.794595243606</v>
      </c>
      <c r="E30" s="75">
        <f>IF(E$3&lt;=$C$2,MAX(D30+业务净增量_优化情景!E30,0),0)</f>
        <v>38806.424450882216</v>
      </c>
      <c r="F30" s="75">
        <f>IF(F$3&lt;=$C$2,MAX(E30+业务净增量_优化情景!F30,0),0)</f>
        <v>38925.896306570496</v>
      </c>
      <c r="G30" s="75">
        <f>IF(G$3&lt;=$C$2,MAX(F30+业务净增量_优化情景!G30,0),0)</f>
        <v>39117.84516167242</v>
      </c>
      <c r="H30" s="75">
        <f>IF(H$3&lt;=$C$2,MAX(G30+业务净增量_优化情景!H30,0),0)</f>
        <v>39307.366333101716</v>
      </c>
      <c r="I30" s="75">
        <f>IF(I$3&lt;=$C$2,MAX(H30+业务净增量_优化情景!I30,0),0)</f>
        <v>39463.623356021715</v>
      </c>
      <c r="J30" s="75">
        <f>IF(J$3&lt;=$C$2,MAX(I30+业务净增量_优化情景!J30,0),0)</f>
        <v>39618.622949806355</v>
      </c>
      <c r="K30" s="75">
        <f>IF(K$3&lt;=$C$2,MAX(J30+业务净增量_优化情景!K30,0),0)</f>
        <v>39773.474049854616</v>
      </c>
      <c r="L30" s="75">
        <f>IF(L$3&lt;=$C$2,MAX(K30+业务净增量_优化情景!L30,0),0)</f>
        <v>39928.176654768104</v>
      </c>
      <c r="M30" s="75">
        <f>IF(M$3&lt;=$C$2,MAX(L30+业务净增量_优化情景!M30,0),0)</f>
        <v>40082.73076264171</v>
      </c>
      <c r="N30" s="75">
        <f>IF(N$3&lt;=$C$2,MAX(M30+业务净增量_优化情景!N30,0),0)</f>
        <v>40237.136375418137</v>
      </c>
      <c r="O30" s="75">
        <f>IF(O$3&lt;=$C$2,MAX(N30+业务净增量_优化情景!O30,0),0)</f>
        <v>40391.393493468502</v>
      </c>
      <c r="P30" s="75">
        <f>IF(P$3&lt;=$C$2,MAX(O30+业务净增量_优化情景!P30,0),0)</f>
        <v>0</v>
      </c>
      <c r="Q30" s="75">
        <f>IF(Q$3&lt;=$C$2,MAX(P30+业务净增量_优化情景!Q30,0),0)</f>
        <v>0</v>
      </c>
      <c r="R30" s="75">
        <f>IF(R$3&lt;=$C$2,MAX(Q30+业务净增量_优化情景!R30,0),0)</f>
        <v>0</v>
      </c>
      <c r="S30" s="75">
        <f>IF(S$3&lt;=$C$2,MAX(R30+业务净增量_优化情景!S30,0),0)</f>
        <v>0</v>
      </c>
      <c r="T30" s="75">
        <f>IF(T$3&lt;=$C$2,MAX(S30+业务净增量_优化情景!T30,0),0)</f>
        <v>0</v>
      </c>
      <c r="U30" s="75">
        <f>IF(U$3&lt;=$C$2,MAX(T30+业务净增量_优化情景!U30,0),0)</f>
        <v>0</v>
      </c>
      <c r="V30" s="75">
        <f>IF(V$3&lt;=$C$2,MAX(U30+业务净增量_优化情景!V30,0),0)</f>
        <v>0</v>
      </c>
      <c r="W30" s="75">
        <f>IF(W$3&lt;=$C$2,MAX(V30+业务净增量_优化情景!W30,0),0)</f>
        <v>0</v>
      </c>
      <c r="X30" s="75">
        <f>IF(X$3&lt;=$C$2,MAX(W30+业务净增量_优化情景!X30,0),0)</f>
        <v>0</v>
      </c>
      <c r="Y30" s="75">
        <f>IF(Y$3&lt;=$C$2,MAX(X30+业务净增量_优化情景!Y30,0),0)</f>
        <v>0</v>
      </c>
      <c r="Z30" s="75">
        <f>IF(Z$3&lt;=$C$2,MAX(Y30+业务净增量_优化情景!Z30,0),0)</f>
        <v>0</v>
      </c>
      <c r="AA30" s="75">
        <f>IF(AA$3&lt;=$C$2,MAX(Z30+业务净增量_优化情景!AA30,0),0)</f>
        <v>0</v>
      </c>
      <c r="AB30" s="75">
        <f>IF(AB$3&lt;=$C$2,MAX(AA30+业务净增量_优化情景!AB30,0),0)</f>
        <v>0</v>
      </c>
      <c r="AC30" s="75">
        <f>IF(AC$3&lt;=$C$2,MAX(AB30+业务净增量_优化情景!AC30,0),0)</f>
        <v>0</v>
      </c>
      <c r="AD30" s="75">
        <f>IF(AD$3&lt;=$C$2,MAX(AC30+业务净增量_优化情景!AD30,0),0)</f>
        <v>0</v>
      </c>
      <c r="AE30" s="75">
        <f>IF(AE$3&lt;=$C$2,MAX(AD30+业务净增量_优化情景!AE30,0),0)</f>
        <v>0</v>
      </c>
      <c r="AF30" s="75">
        <f>IF(AF$3&lt;=$C$2,MAX(AE30+业务净增量_优化情景!AF30,0),0)</f>
        <v>0</v>
      </c>
      <c r="AG30" s="75">
        <f>IF(AG$3&lt;=$C$2,MAX(AF30+业务净增量_优化情景!AG30,0),0)</f>
        <v>0</v>
      </c>
      <c r="AH30" s="75">
        <f>IF(AH$3&lt;=$C$2,MAX(AG30+业务净增量_优化情景!AH30,0),0)</f>
        <v>0</v>
      </c>
      <c r="AI30" s="75">
        <f>IF(AI$3&lt;=$C$2,MAX(AH30+业务净增量_优化情景!AI30,0),0)</f>
        <v>0</v>
      </c>
      <c r="AJ30" s="75">
        <f>IF(AJ$3&lt;=$C$2,MAX(AI30+业务净增量_优化情景!AJ30,0),0)</f>
        <v>0</v>
      </c>
      <c r="AK30" s="75">
        <f>IF(AK$3&lt;=$C$2,MAX(AJ30+业务净增量_优化情景!AK30,0),0)</f>
        <v>0</v>
      </c>
      <c r="AL30" s="75">
        <f>IF(AL$3&lt;=$C$2,MAX(AK30+业务净增量_优化情景!AL30,0),0)</f>
        <v>0</v>
      </c>
      <c r="AM30" s="75">
        <f>IF(AM$3&lt;=$C$2,MAX(AL30+业务净增量_优化情景!AM30,0),0)</f>
        <v>0</v>
      </c>
      <c r="AN30" s="75">
        <f>IF(AN$3&lt;=$C$2,MAX(AM30+业务净增量_优化情景!AN30,0),0)</f>
        <v>0</v>
      </c>
      <c r="AO30" s="75">
        <f>IF(AO$3&lt;=$C$2,MAX(AN30+业务净增量_优化情景!AO30,0),0)</f>
        <v>0</v>
      </c>
      <c r="AP30" s="75">
        <f>IF(AP$3&lt;=$C$2,MAX(AO30+业务净增量_优化情景!AP30,0),0)</f>
        <v>0</v>
      </c>
    </row>
    <row r="31" spans="2:42" ht="16.5">
      <c r="B31" s="16" t="str">
        <f>存量业务到期结构!B31</f>
        <v>对公存款</v>
      </c>
      <c r="C31" s="75">
        <f>存量业务到期结构!E31+业务净增量_优化情景!C31</f>
        <v>25734.493103991328</v>
      </c>
      <c r="D31" s="75">
        <f>IF(D$3&lt;=$C$2,MAX(C31+业务净增量_优化情景!D31,0),0)</f>
        <v>25713.246105513532</v>
      </c>
      <c r="E31" s="75">
        <f>IF(E$3&lt;=$C$2,MAX(D31+业务净增量_优化情景!E31,0),0)</f>
        <v>25717.113659800136</v>
      </c>
      <c r="F31" s="75">
        <f>IF(F$3&lt;=$C$2,MAX(E31+业务净增量_优化情景!F31,0),0)</f>
        <v>25702.969466142884</v>
      </c>
      <c r="G31" s="75">
        <f>IF(G$3&lt;=$C$2,MAX(F31+业务净增量_优化情景!G31,0),0)</f>
        <v>25707.810940657415</v>
      </c>
      <c r="H31" s="75">
        <f>IF(H$3&lt;=$C$2,MAX(G31+业务净增量_优化情景!H31,0),0)</f>
        <v>25693.671233486923</v>
      </c>
      <c r="I31" s="75">
        <f>IF(I$3&lt;=$C$2,MAX(H31+业务净增量_优化情景!I31,0),0)</f>
        <v>25646.41363024915</v>
      </c>
      <c r="J31" s="75">
        <f>IF(J$3&lt;=$C$2,MAX(I31+业务净增量_优化情景!J31,0),0)</f>
        <v>25598.044851113762</v>
      </c>
      <c r="K31" s="75">
        <f>IF(K$3&lt;=$C$2,MAX(J31+业务净增量_优化情景!K31,0),0)</f>
        <v>25549.673828753217</v>
      </c>
      <c r="L31" s="75">
        <f>IF(L$3&lt;=$C$2,MAX(K31+业务净增量_优化情景!L31,0),0)</f>
        <v>25501.300563028166</v>
      </c>
      <c r="M31" s="75">
        <f>IF(M$3&lt;=$C$2,MAX(L31+业务净增量_优化情景!M31,0),0)</f>
        <v>25452.925054162806</v>
      </c>
      <c r="N31" s="75">
        <f>IF(N$3&lt;=$C$2,MAX(M31+业务净增量_优化情景!N31,0),0)</f>
        <v>25404.547302208524</v>
      </c>
      <c r="O31" s="75">
        <f>IF(O$3&lt;=$C$2,MAX(N31+业务净增量_优化情景!O31,0),0)</f>
        <v>25356.16730675154</v>
      </c>
      <c r="P31" s="75">
        <f>IF(P$3&lt;=$C$2,MAX(O31+业务净增量_优化情景!P31,0),0)</f>
        <v>0</v>
      </c>
      <c r="Q31" s="75">
        <f>IF(Q$3&lt;=$C$2,MAX(P31+业务净增量_优化情景!Q31,0),0)</f>
        <v>0</v>
      </c>
      <c r="R31" s="75">
        <f>IF(R$3&lt;=$C$2,MAX(Q31+业务净增量_优化情景!R31,0),0)</f>
        <v>0</v>
      </c>
      <c r="S31" s="75">
        <f>IF(S$3&lt;=$C$2,MAX(R31+业务净增量_优化情景!S31,0),0)</f>
        <v>0</v>
      </c>
      <c r="T31" s="75">
        <f>IF(T$3&lt;=$C$2,MAX(S31+业务净增量_优化情景!T31,0),0)</f>
        <v>0</v>
      </c>
      <c r="U31" s="75">
        <f>IF(U$3&lt;=$C$2,MAX(T31+业务净增量_优化情景!U31,0),0)</f>
        <v>0</v>
      </c>
      <c r="V31" s="75">
        <f>IF(V$3&lt;=$C$2,MAX(U31+业务净增量_优化情景!V31,0),0)</f>
        <v>0</v>
      </c>
      <c r="W31" s="75">
        <f>IF(W$3&lt;=$C$2,MAX(V31+业务净增量_优化情景!W31,0),0)</f>
        <v>0</v>
      </c>
      <c r="X31" s="75">
        <f>IF(X$3&lt;=$C$2,MAX(W31+业务净增量_优化情景!X31,0),0)</f>
        <v>0</v>
      </c>
      <c r="Y31" s="75">
        <f>IF(Y$3&lt;=$C$2,MAX(X31+业务净增量_优化情景!Y31,0),0)</f>
        <v>0</v>
      </c>
      <c r="Z31" s="75">
        <f>IF(Z$3&lt;=$C$2,MAX(Y31+业务净增量_优化情景!Z31,0),0)</f>
        <v>0</v>
      </c>
      <c r="AA31" s="75">
        <f>IF(AA$3&lt;=$C$2,MAX(Z31+业务净增量_优化情景!AA31,0),0)</f>
        <v>0</v>
      </c>
      <c r="AB31" s="75">
        <f>IF(AB$3&lt;=$C$2,MAX(AA31+业务净增量_优化情景!AB31,0),0)</f>
        <v>0</v>
      </c>
      <c r="AC31" s="75">
        <f>IF(AC$3&lt;=$C$2,MAX(AB31+业务净增量_优化情景!AC31,0),0)</f>
        <v>0</v>
      </c>
      <c r="AD31" s="75">
        <f>IF(AD$3&lt;=$C$2,MAX(AC31+业务净增量_优化情景!AD31,0),0)</f>
        <v>0</v>
      </c>
      <c r="AE31" s="75">
        <f>IF(AE$3&lt;=$C$2,MAX(AD31+业务净增量_优化情景!AE31,0),0)</f>
        <v>0</v>
      </c>
      <c r="AF31" s="75">
        <f>IF(AF$3&lt;=$C$2,MAX(AE31+业务净增量_优化情景!AF31,0),0)</f>
        <v>0</v>
      </c>
      <c r="AG31" s="75">
        <f>IF(AG$3&lt;=$C$2,MAX(AF31+业务净增量_优化情景!AG31,0),0)</f>
        <v>0</v>
      </c>
      <c r="AH31" s="75">
        <f>IF(AH$3&lt;=$C$2,MAX(AG31+业务净增量_优化情景!AH31,0),0)</f>
        <v>0</v>
      </c>
      <c r="AI31" s="75">
        <f>IF(AI$3&lt;=$C$2,MAX(AH31+业务净增量_优化情景!AI31,0),0)</f>
        <v>0</v>
      </c>
      <c r="AJ31" s="75">
        <f>IF(AJ$3&lt;=$C$2,MAX(AI31+业务净增量_优化情景!AJ31,0),0)</f>
        <v>0</v>
      </c>
      <c r="AK31" s="75">
        <f>IF(AK$3&lt;=$C$2,MAX(AJ31+业务净增量_优化情景!AK31,0),0)</f>
        <v>0</v>
      </c>
      <c r="AL31" s="75">
        <f>IF(AL$3&lt;=$C$2,MAX(AK31+业务净增量_优化情景!AL31,0),0)</f>
        <v>0</v>
      </c>
      <c r="AM31" s="75">
        <f>IF(AM$3&lt;=$C$2,MAX(AL31+业务净增量_优化情景!AM31,0),0)</f>
        <v>0</v>
      </c>
      <c r="AN31" s="75">
        <f>IF(AN$3&lt;=$C$2,MAX(AM31+业务净增量_优化情景!AN31,0),0)</f>
        <v>0</v>
      </c>
      <c r="AO31" s="75">
        <f>IF(AO$3&lt;=$C$2,MAX(AN31+业务净增量_优化情景!AO31,0),0)</f>
        <v>0</v>
      </c>
      <c r="AP31" s="75">
        <f>IF(AP$3&lt;=$C$2,MAX(AO31+业务净增量_优化情景!AP31,0),0)</f>
        <v>0</v>
      </c>
    </row>
    <row r="32" spans="2:42" ht="16.5">
      <c r="B32" s="54" t="str">
        <f>存量业务到期结构!B32</f>
        <v>一般对公定期存款</v>
      </c>
      <c r="C32" s="92">
        <f>存量业务到期结构!E32+业务净增量_优化情景!C32</f>
        <v>6613.7662572441814</v>
      </c>
      <c r="D32" s="92">
        <f>IF(D$3&lt;=$C$2,MAX(C32+业务净增量_优化情景!D32,0),0)</f>
        <v>6557.3625691579955</v>
      </c>
      <c r="E32" s="92">
        <f>IF(E$3&lt;=$C$2,MAX(D32+业务净增量_优化情景!E32,0),0)</f>
        <v>6676.862666310657</v>
      </c>
      <c r="F32" s="92">
        <f>IF(F$3&lt;=$C$2,MAX(E32+业务净增量_优化情景!F32,0),0)</f>
        <v>6601.6794092248601</v>
      </c>
      <c r="G32" s="92">
        <f>IF(G$3&lt;=$C$2,MAX(F32+业务净增量_优化情景!G32,0),0)</f>
        <v>6526.4759629491873</v>
      </c>
      <c r="H32" s="92">
        <f>IF(H$3&lt;=$C$2,MAX(G32+业务净增量_优化情景!H32,0),0)</f>
        <v>6451.2523274836385</v>
      </c>
      <c r="I32" s="92">
        <f>IF(I$3&lt;=$C$2,MAX(H32+业务净增量_优化情景!I32,0),0)</f>
        <v>6359.2854306825629</v>
      </c>
      <c r="J32" s="92">
        <f>IF(J$3&lt;=$C$2,MAX(I32+业务净增量_优化情景!J32,0),0)</f>
        <v>6267.293858204971</v>
      </c>
      <c r="K32" s="92">
        <f>IF(K$3&lt;=$C$2,MAX(J32+业务净增量_优化情景!K32,0),0)</f>
        <v>6175.2776100508609</v>
      </c>
      <c r="L32" s="92">
        <f>IF(L$3&lt;=$C$2,MAX(K32+业务净增量_优化情景!L32,0),0)</f>
        <v>6083.2366862202398</v>
      </c>
      <c r="M32" s="92">
        <f>IF(M$3&lt;=$C$2,MAX(L32+业务净增量_优化情景!M32,0),0)</f>
        <v>5991.1710867130996</v>
      </c>
      <c r="N32" s="92">
        <f>IF(N$3&lt;=$C$2,MAX(M32+业务净增量_优化情景!N32,0),0)</f>
        <v>5899.0808115294458</v>
      </c>
      <c r="O32" s="92">
        <f>IF(O$3&lt;=$C$2,MAX(N32+业务净增量_优化情景!O32,0),0)</f>
        <v>5806.9658606692728</v>
      </c>
      <c r="P32" s="92">
        <f>IF(P$3&lt;=$C$2,MAX(O32+业务净增量_优化情景!P32,0),0)</f>
        <v>0</v>
      </c>
      <c r="Q32" s="92">
        <f>IF(Q$3&lt;=$C$2,MAX(P32+业务净增量_优化情景!Q32,0),0)</f>
        <v>0</v>
      </c>
      <c r="R32" s="92">
        <f>IF(R$3&lt;=$C$2,MAX(Q32+业务净增量_优化情景!R32,0),0)</f>
        <v>0</v>
      </c>
      <c r="S32" s="92">
        <f>IF(S$3&lt;=$C$2,MAX(R32+业务净增量_优化情景!S32,0),0)</f>
        <v>0</v>
      </c>
      <c r="T32" s="92">
        <f>IF(T$3&lt;=$C$2,MAX(S32+业务净增量_优化情景!T32,0),0)</f>
        <v>0</v>
      </c>
      <c r="U32" s="92">
        <f>IF(U$3&lt;=$C$2,MAX(T32+业务净增量_优化情景!U32,0),0)</f>
        <v>0</v>
      </c>
      <c r="V32" s="92">
        <f>IF(V$3&lt;=$C$2,MAX(U32+业务净增量_优化情景!V32,0),0)</f>
        <v>0</v>
      </c>
      <c r="W32" s="92">
        <f>IF(W$3&lt;=$C$2,MAX(V32+业务净增量_优化情景!W32,0),0)</f>
        <v>0</v>
      </c>
      <c r="X32" s="92">
        <f>IF(X$3&lt;=$C$2,MAX(W32+业务净增量_优化情景!X32,0),0)</f>
        <v>0</v>
      </c>
      <c r="Y32" s="92">
        <f>IF(Y$3&lt;=$C$2,MAX(X32+业务净增量_优化情景!Y32,0),0)</f>
        <v>0</v>
      </c>
      <c r="Z32" s="92">
        <f>IF(Z$3&lt;=$C$2,MAX(Y32+业务净增量_优化情景!Z32,0),0)</f>
        <v>0</v>
      </c>
      <c r="AA32" s="92">
        <f>IF(AA$3&lt;=$C$2,MAX(Z32+业务净增量_优化情景!AA32,0),0)</f>
        <v>0</v>
      </c>
      <c r="AB32" s="92">
        <f>IF(AB$3&lt;=$C$2,MAX(AA32+业务净增量_优化情景!AB32,0),0)</f>
        <v>0</v>
      </c>
      <c r="AC32" s="92">
        <f>IF(AC$3&lt;=$C$2,MAX(AB32+业务净增量_优化情景!AC32,0),0)</f>
        <v>0</v>
      </c>
      <c r="AD32" s="92">
        <f>IF(AD$3&lt;=$C$2,MAX(AC32+业务净增量_优化情景!AD32,0),0)</f>
        <v>0</v>
      </c>
      <c r="AE32" s="92">
        <f>IF(AE$3&lt;=$C$2,MAX(AD32+业务净增量_优化情景!AE32,0),0)</f>
        <v>0</v>
      </c>
      <c r="AF32" s="92">
        <f>IF(AF$3&lt;=$C$2,MAX(AE32+业务净增量_优化情景!AF32,0),0)</f>
        <v>0</v>
      </c>
      <c r="AG32" s="92">
        <f>IF(AG$3&lt;=$C$2,MAX(AF32+业务净增量_优化情景!AG32,0),0)</f>
        <v>0</v>
      </c>
      <c r="AH32" s="92">
        <f>IF(AH$3&lt;=$C$2,MAX(AG32+业务净增量_优化情景!AH32,0),0)</f>
        <v>0</v>
      </c>
      <c r="AI32" s="92">
        <f>IF(AI$3&lt;=$C$2,MAX(AH32+业务净增量_优化情景!AI32,0),0)</f>
        <v>0</v>
      </c>
      <c r="AJ32" s="92">
        <f>IF(AJ$3&lt;=$C$2,MAX(AI32+业务净增量_优化情景!AJ32,0),0)</f>
        <v>0</v>
      </c>
      <c r="AK32" s="92">
        <f>IF(AK$3&lt;=$C$2,MAX(AJ32+业务净增量_优化情景!AK32,0),0)</f>
        <v>0</v>
      </c>
      <c r="AL32" s="92">
        <f>IF(AL$3&lt;=$C$2,MAX(AK32+业务净增量_优化情景!AL32,0),0)</f>
        <v>0</v>
      </c>
      <c r="AM32" s="92">
        <f>IF(AM$3&lt;=$C$2,MAX(AL32+业务净增量_优化情景!AM32,0),0)</f>
        <v>0</v>
      </c>
      <c r="AN32" s="92">
        <f>IF(AN$3&lt;=$C$2,MAX(AM32+业务净增量_优化情景!AN32,0),0)</f>
        <v>0</v>
      </c>
      <c r="AO32" s="92">
        <f>IF(AO$3&lt;=$C$2,MAX(AN32+业务净增量_优化情景!AO32,0),0)</f>
        <v>0</v>
      </c>
      <c r="AP32" s="92">
        <f>IF(AP$3&lt;=$C$2,MAX(AO32+业务净增量_优化情景!AP32,0),0)</f>
        <v>0</v>
      </c>
    </row>
    <row r="33" spans="2:42" ht="16.5">
      <c r="B33" s="54" t="str">
        <f>存量业务到期结构!B33</f>
        <v>对公结构性存款</v>
      </c>
      <c r="C33" s="92">
        <f>存量业务到期结构!E33+业务净增量_优化情景!C33</f>
        <v>3187.8092925329001</v>
      </c>
      <c r="D33" s="92">
        <f>IF(D$3&lt;=$C$2,MAX(C33+业务净增量_优化情景!D33,0),0)</f>
        <v>3249.8082925328999</v>
      </c>
      <c r="E33" s="92">
        <f>IF(E$3&lt;=$C$2,MAX(D33+业务净增量_优化情景!E33,0),0)</f>
        <v>3327.3092925329001</v>
      </c>
      <c r="F33" s="92">
        <f>IF(F$3&lt;=$C$2,MAX(E33+业务净增量_优化情景!F33,0),0)</f>
        <v>3389.3082925328999</v>
      </c>
      <c r="G33" s="92">
        <f>IF(G$3&lt;=$C$2,MAX(F33+业务净增量_优化情景!G33,0),0)</f>
        <v>3470.2907174613733</v>
      </c>
      <c r="H33" s="92">
        <f>IF(H$3&lt;=$C$2,MAX(G33+业务净增量_优化情景!H33,0),0)</f>
        <v>3532.2897174613736</v>
      </c>
      <c r="I33" s="92">
        <f>IF(I$3&lt;=$C$2,MAX(H33+业务净增量_优化情景!I33,0),0)</f>
        <v>3594.2887174613734</v>
      </c>
      <c r="J33" s="92">
        <f>IF(J$3&lt;=$C$2,MAX(I33+业务净增量_优化情景!J33,0),0)</f>
        <v>3656.2877174613732</v>
      </c>
      <c r="K33" s="92">
        <f>IF(K$3&lt;=$C$2,MAX(J33+业务净增量_优化情景!K33,0),0)</f>
        <v>3718.286717461373</v>
      </c>
      <c r="L33" s="92">
        <f>IF(L$3&lt;=$C$2,MAX(K33+业务净增量_优化情景!L33,0),0)</f>
        <v>3780.2857174613728</v>
      </c>
      <c r="M33" s="92">
        <f>IF(M$3&lt;=$C$2,MAX(L33+业务净增量_优化情景!M33,0),0)</f>
        <v>3842.2847174613726</v>
      </c>
      <c r="N33" s="92">
        <f>IF(N$3&lt;=$C$2,MAX(M33+业务净增量_优化情景!N33,0),0)</f>
        <v>3904.2837174613724</v>
      </c>
      <c r="O33" s="92">
        <f>IF(O$3&lt;=$C$2,MAX(N33+业务净增量_优化情景!O33,0),0)</f>
        <v>3966.2827174613722</v>
      </c>
      <c r="P33" s="92">
        <f>IF(P$3&lt;=$C$2,MAX(O33+业务净增量_优化情景!P33,0),0)</f>
        <v>0</v>
      </c>
      <c r="Q33" s="92">
        <f>IF(Q$3&lt;=$C$2,MAX(P33+业务净增量_优化情景!Q33,0),0)</f>
        <v>0</v>
      </c>
      <c r="R33" s="92">
        <f>IF(R$3&lt;=$C$2,MAX(Q33+业务净增量_优化情景!R33,0),0)</f>
        <v>0</v>
      </c>
      <c r="S33" s="92">
        <f>IF(S$3&lt;=$C$2,MAX(R33+业务净增量_优化情景!S33,0),0)</f>
        <v>0</v>
      </c>
      <c r="T33" s="92">
        <f>IF(T$3&lt;=$C$2,MAX(S33+业务净增量_优化情景!T33,0),0)</f>
        <v>0</v>
      </c>
      <c r="U33" s="92">
        <f>IF(U$3&lt;=$C$2,MAX(T33+业务净增量_优化情景!U33,0),0)</f>
        <v>0</v>
      </c>
      <c r="V33" s="92">
        <f>IF(V$3&lt;=$C$2,MAX(U33+业务净增量_优化情景!V33,0),0)</f>
        <v>0</v>
      </c>
      <c r="W33" s="92">
        <f>IF(W$3&lt;=$C$2,MAX(V33+业务净增量_优化情景!W33,0),0)</f>
        <v>0</v>
      </c>
      <c r="X33" s="92">
        <f>IF(X$3&lt;=$C$2,MAX(W33+业务净增量_优化情景!X33,0),0)</f>
        <v>0</v>
      </c>
      <c r="Y33" s="92">
        <f>IF(Y$3&lt;=$C$2,MAX(X33+业务净增量_优化情景!Y33,0),0)</f>
        <v>0</v>
      </c>
      <c r="Z33" s="92">
        <f>IF(Z$3&lt;=$C$2,MAX(Y33+业务净增量_优化情景!Z33,0),0)</f>
        <v>0</v>
      </c>
      <c r="AA33" s="92">
        <f>IF(AA$3&lt;=$C$2,MAX(Z33+业务净增量_优化情景!AA33,0),0)</f>
        <v>0</v>
      </c>
      <c r="AB33" s="92">
        <f>IF(AB$3&lt;=$C$2,MAX(AA33+业务净增量_优化情景!AB33,0),0)</f>
        <v>0</v>
      </c>
      <c r="AC33" s="92">
        <f>IF(AC$3&lt;=$C$2,MAX(AB33+业务净增量_优化情景!AC33,0),0)</f>
        <v>0</v>
      </c>
      <c r="AD33" s="92">
        <f>IF(AD$3&lt;=$C$2,MAX(AC33+业务净增量_优化情景!AD33,0),0)</f>
        <v>0</v>
      </c>
      <c r="AE33" s="92">
        <f>IF(AE$3&lt;=$C$2,MAX(AD33+业务净增量_优化情景!AE33,0),0)</f>
        <v>0</v>
      </c>
      <c r="AF33" s="92">
        <f>IF(AF$3&lt;=$C$2,MAX(AE33+业务净增量_优化情景!AF33,0),0)</f>
        <v>0</v>
      </c>
      <c r="AG33" s="92">
        <f>IF(AG$3&lt;=$C$2,MAX(AF33+业务净增量_优化情景!AG33,0),0)</f>
        <v>0</v>
      </c>
      <c r="AH33" s="92">
        <f>IF(AH$3&lt;=$C$2,MAX(AG33+业务净增量_优化情景!AH33,0),0)</f>
        <v>0</v>
      </c>
      <c r="AI33" s="92">
        <f>IF(AI$3&lt;=$C$2,MAX(AH33+业务净增量_优化情景!AI33,0),0)</f>
        <v>0</v>
      </c>
      <c r="AJ33" s="92">
        <f>IF(AJ$3&lt;=$C$2,MAX(AI33+业务净增量_优化情景!AJ33,0),0)</f>
        <v>0</v>
      </c>
      <c r="AK33" s="92">
        <f>IF(AK$3&lt;=$C$2,MAX(AJ33+业务净增量_优化情景!AK33,0),0)</f>
        <v>0</v>
      </c>
      <c r="AL33" s="92">
        <f>IF(AL$3&lt;=$C$2,MAX(AK33+业务净增量_优化情景!AL33,0),0)</f>
        <v>0</v>
      </c>
      <c r="AM33" s="92">
        <f>IF(AM$3&lt;=$C$2,MAX(AL33+业务净增量_优化情景!AM33,0),0)</f>
        <v>0</v>
      </c>
      <c r="AN33" s="92">
        <f>IF(AN$3&lt;=$C$2,MAX(AM33+业务净增量_优化情景!AN33,0),0)</f>
        <v>0</v>
      </c>
      <c r="AO33" s="92">
        <f>IF(AO$3&lt;=$C$2,MAX(AN33+业务净增量_优化情景!AO33,0),0)</f>
        <v>0</v>
      </c>
      <c r="AP33" s="92">
        <f>IF(AP$3&lt;=$C$2,MAX(AO33+业务净增量_优化情景!AP33,0),0)</f>
        <v>0</v>
      </c>
    </row>
    <row r="34" spans="2:42" ht="16.5">
      <c r="B34" s="54" t="str">
        <f>存量业务到期结构!B34</f>
        <v>对公大额存单</v>
      </c>
      <c r="C34" s="92">
        <f>存量业务到期结构!E34+业务净增量_优化情景!C34</f>
        <v>612.35290130735007</v>
      </c>
      <c r="D34" s="92">
        <f>IF(D$3&lt;=$C$2,MAX(C34+业务净增量_优化情景!D34,0),0)</f>
        <v>640.63623503554538</v>
      </c>
      <c r="E34" s="92">
        <f>IF(E$3&lt;=$C$2,MAX(D34+业务净增量_优化情景!E34,0),0)</f>
        <v>670.63723503554536</v>
      </c>
      <c r="F34" s="92">
        <f>IF(F$3&lt;=$C$2,MAX(E34+业务净增量_优化情景!F34,0),0)</f>
        <v>700.63823503554534</v>
      </c>
      <c r="G34" s="92">
        <f>IF(G$3&lt;=$C$2,MAX(F34+业务净增量_优化情景!G34,0),0)</f>
        <v>730.63923503554531</v>
      </c>
      <c r="H34" s="92">
        <f>IF(H$3&lt;=$C$2,MAX(G34+业务净增量_优化情景!H34,0),0)</f>
        <v>760.64023503554529</v>
      </c>
      <c r="I34" s="92">
        <f>IF(I$3&lt;=$C$2,MAX(H34+业务净增量_优化情景!I34,0),0)</f>
        <v>774.24542049096863</v>
      </c>
      <c r="J34" s="92">
        <f>IF(J$3&lt;=$C$2,MAX(I34+业务净增量_优化情景!J34,0),0)</f>
        <v>786.74442049096865</v>
      </c>
      <c r="K34" s="92">
        <f>IF(K$3&lt;=$C$2,MAX(J34+业务净增量_优化情景!K34,0),0)</f>
        <v>799.24342049096867</v>
      </c>
      <c r="L34" s="92">
        <f>IF(L$3&lt;=$C$2,MAX(K34+业务净增量_优化情景!L34,0),0)</f>
        <v>811.7424204909687</v>
      </c>
      <c r="M34" s="92">
        <f>IF(M$3&lt;=$C$2,MAX(L34+业务净增量_优化情景!M34,0),0)</f>
        <v>824.24142049096872</v>
      </c>
      <c r="N34" s="92">
        <f>IF(N$3&lt;=$C$2,MAX(M34+业务净增量_优化情景!N34,0),0)</f>
        <v>836.74042049096875</v>
      </c>
      <c r="O34" s="92">
        <f>IF(O$3&lt;=$C$2,MAX(N34+业务净增量_优化情景!O34,0),0)</f>
        <v>849.23942049096877</v>
      </c>
      <c r="P34" s="92">
        <f>IF(P$3&lt;=$C$2,MAX(O34+业务净增量_优化情景!P34,0),0)</f>
        <v>0</v>
      </c>
      <c r="Q34" s="92">
        <f>IF(Q$3&lt;=$C$2,MAX(P34+业务净增量_优化情景!Q34,0),0)</f>
        <v>0</v>
      </c>
      <c r="R34" s="92">
        <f>IF(R$3&lt;=$C$2,MAX(Q34+业务净增量_优化情景!R34,0),0)</f>
        <v>0</v>
      </c>
      <c r="S34" s="92">
        <f>IF(S$3&lt;=$C$2,MAX(R34+业务净增量_优化情景!S34,0),0)</f>
        <v>0</v>
      </c>
      <c r="T34" s="92">
        <f>IF(T$3&lt;=$C$2,MAX(S34+业务净增量_优化情景!T34,0),0)</f>
        <v>0</v>
      </c>
      <c r="U34" s="92">
        <f>IF(U$3&lt;=$C$2,MAX(T34+业务净增量_优化情景!U34,0),0)</f>
        <v>0</v>
      </c>
      <c r="V34" s="92">
        <f>IF(V$3&lt;=$C$2,MAX(U34+业务净增量_优化情景!V34,0),0)</f>
        <v>0</v>
      </c>
      <c r="W34" s="92">
        <f>IF(W$3&lt;=$C$2,MAX(V34+业务净增量_优化情景!W34,0),0)</f>
        <v>0</v>
      </c>
      <c r="X34" s="92">
        <f>IF(X$3&lt;=$C$2,MAX(W34+业务净增量_优化情景!X34,0),0)</f>
        <v>0</v>
      </c>
      <c r="Y34" s="92">
        <f>IF(Y$3&lt;=$C$2,MAX(X34+业务净增量_优化情景!Y34,0),0)</f>
        <v>0</v>
      </c>
      <c r="Z34" s="92">
        <f>IF(Z$3&lt;=$C$2,MAX(Y34+业务净增量_优化情景!Z34,0),0)</f>
        <v>0</v>
      </c>
      <c r="AA34" s="92">
        <f>IF(AA$3&lt;=$C$2,MAX(Z34+业务净增量_优化情景!AA34,0),0)</f>
        <v>0</v>
      </c>
      <c r="AB34" s="92">
        <f>IF(AB$3&lt;=$C$2,MAX(AA34+业务净增量_优化情景!AB34,0),0)</f>
        <v>0</v>
      </c>
      <c r="AC34" s="92">
        <f>IF(AC$3&lt;=$C$2,MAX(AB34+业务净增量_优化情景!AC34,0),0)</f>
        <v>0</v>
      </c>
      <c r="AD34" s="92">
        <f>IF(AD$3&lt;=$C$2,MAX(AC34+业务净增量_优化情景!AD34,0),0)</f>
        <v>0</v>
      </c>
      <c r="AE34" s="92">
        <f>IF(AE$3&lt;=$C$2,MAX(AD34+业务净增量_优化情景!AE34,0),0)</f>
        <v>0</v>
      </c>
      <c r="AF34" s="92">
        <f>IF(AF$3&lt;=$C$2,MAX(AE34+业务净增量_优化情景!AF34,0),0)</f>
        <v>0</v>
      </c>
      <c r="AG34" s="92">
        <f>IF(AG$3&lt;=$C$2,MAX(AF34+业务净增量_优化情景!AG34,0),0)</f>
        <v>0</v>
      </c>
      <c r="AH34" s="92">
        <f>IF(AH$3&lt;=$C$2,MAX(AG34+业务净增量_优化情景!AH34,0),0)</f>
        <v>0</v>
      </c>
      <c r="AI34" s="92">
        <f>IF(AI$3&lt;=$C$2,MAX(AH34+业务净增量_优化情景!AI34,0),0)</f>
        <v>0</v>
      </c>
      <c r="AJ34" s="92">
        <f>IF(AJ$3&lt;=$C$2,MAX(AI34+业务净增量_优化情景!AJ34,0),0)</f>
        <v>0</v>
      </c>
      <c r="AK34" s="92">
        <f>IF(AK$3&lt;=$C$2,MAX(AJ34+业务净增量_优化情景!AK34,0),0)</f>
        <v>0</v>
      </c>
      <c r="AL34" s="92">
        <f>IF(AL$3&lt;=$C$2,MAX(AK34+业务净增量_优化情景!AL34,0),0)</f>
        <v>0</v>
      </c>
      <c r="AM34" s="92">
        <f>IF(AM$3&lt;=$C$2,MAX(AL34+业务净增量_优化情景!AM34,0),0)</f>
        <v>0</v>
      </c>
      <c r="AN34" s="92">
        <f>IF(AN$3&lt;=$C$2,MAX(AM34+业务净增量_优化情景!AN34,0),0)</f>
        <v>0</v>
      </c>
      <c r="AO34" s="92">
        <f>IF(AO$3&lt;=$C$2,MAX(AN34+业务净增量_优化情景!AO34,0),0)</f>
        <v>0</v>
      </c>
      <c r="AP34" s="92">
        <f>IF(AP$3&lt;=$C$2,MAX(AO34+业务净增量_优化情景!AP34,0),0)</f>
        <v>0</v>
      </c>
    </row>
    <row r="35" spans="2:42" ht="16.5">
      <c r="B35" s="54" t="str">
        <f>存量业务到期结构!B35</f>
        <v>对公协议存款</v>
      </c>
      <c r="C35" s="92">
        <f>存量业务到期结构!E35+业务净增量_优化情景!C35</f>
        <v>133.09899999999999</v>
      </c>
      <c r="D35" s="92">
        <f>IF(D$3&lt;=$C$2,MAX(C35+业务净增量_优化情景!D35,0),0)</f>
        <v>133.09799999999998</v>
      </c>
      <c r="E35" s="92">
        <f>IF(E$3&lt;=$C$2,MAX(D35+业务净增量_优化情景!E35,0),0)</f>
        <v>133.09699999999998</v>
      </c>
      <c r="F35" s="92">
        <f>IF(F$3&lt;=$C$2,MAX(E35+业务净增量_优化情景!F35,0),0)</f>
        <v>133.09599999999998</v>
      </c>
      <c r="G35" s="92">
        <f>IF(G$3&lt;=$C$2,MAX(F35+业务净增量_优化情景!G35,0),0)</f>
        <v>133.09499999999997</v>
      </c>
      <c r="H35" s="92">
        <f>IF(H$3&lt;=$C$2,MAX(G35+业务净增量_优化情景!H35,0),0)</f>
        <v>133.09399999999997</v>
      </c>
      <c r="I35" s="92">
        <f>IF(I$3&lt;=$C$2,MAX(H35+业务净增量_优化情景!I35,0),0)</f>
        <v>133.09499991335034</v>
      </c>
      <c r="J35" s="92">
        <f>IF(J$3&lt;=$C$2,MAX(I35+业务净增量_优化情景!J35,0),0)</f>
        <v>133.09399996086296</v>
      </c>
      <c r="K35" s="92">
        <f>IF(K$3&lt;=$C$2,MAX(J35+业务净增量_优化情景!K35,0),0)</f>
        <v>133.09299996086295</v>
      </c>
      <c r="L35" s="92">
        <f>IF(L$3&lt;=$C$2,MAX(K35+业务净增量_优化情景!L35,0),0)</f>
        <v>133.09199996321843</v>
      </c>
      <c r="M35" s="92">
        <f>IF(M$3&lt;=$C$2,MAX(L35+业务净增量_优化情景!M35,0),0)</f>
        <v>133.09099996346526</v>
      </c>
      <c r="N35" s="92">
        <f>IF(N$3&lt;=$C$2,MAX(M35+业务净增量_优化情景!N35,0),0)</f>
        <v>133.09000010244682</v>
      </c>
      <c r="O35" s="92">
        <f>IF(O$3&lt;=$C$2,MAX(N35+业务净增量_优化情景!O35,0),0)</f>
        <v>133.08900011021564</v>
      </c>
      <c r="P35" s="92">
        <f>IF(P$3&lt;=$C$2,MAX(O35+业务净增量_优化情景!P35,0),0)</f>
        <v>0</v>
      </c>
      <c r="Q35" s="92">
        <f>IF(Q$3&lt;=$C$2,MAX(P35+业务净增量_优化情景!Q35,0),0)</f>
        <v>0</v>
      </c>
      <c r="R35" s="92">
        <f>IF(R$3&lt;=$C$2,MAX(Q35+业务净增量_优化情景!R35,0),0)</f>
        <v>0</v>
      </c>
      <c r="S35" s="92">
        <f>IF(S$3&lt;=$C$2,MAX(R35+业务净增量_优化情景!S35,0),0)</f>
        <v>0</v>
      </c>
      <c r="T35" s="92">
        <f>IF(T$3&lt;=$C$2,MAX(S35+业务净增量_优化情景!T35,0),0)</f>
        <v>0</v>
      </c>
      <c r="U35" s="92">
        <f>IF(U$3&lt;=$C$2,MAX(T35+业务净增量_优化情景!U35,0),0)</f>
        <v>0</v>
      </c>
      <c r="V35" s="92">
        <f>IF(V$3&lt;=$C$2,MAX(U35+业务净增量_优化情景!V35,0),0)</f>
        <v>0</v>
      </c>
      <c r="W35" s="92">
        <f>IF(W$3&lt;=$C$2,MAX(V35+业务净增量_优化情景!W35,0),0)</f>
        <v>0</v>
      </c>
      <c r="X35" s="92">
        <f>IF(X$3&lt;=$C$2,MAX(W35+业务净增量_优化情景!X35,0),0)</f>
        <v>0</v>
      </c>
      <c r="Y35" s="92">
        <f>IF(Y$3&lt;=$C$2,MAX(X35+业务净增量_优化情景!Y35,0),0)</f>
        <v>0</v>
      </c>
      <c r="Z35" s="92">
        <f>IF(Z$3&lt;=$C$2,MAX(Y35+业务净增量_优化情景!Z35,0),0)</f>
        <v>0</v>
      </c>
      <c r="AA35" s="92">
        <f>IF(AA$3&lt;=$C$2,MAX(Z35+业务净增量_优化情景!AA35,0),0)</f>
        <v>0</v>
      </c>
      <c r="AB35" s="92">
        <f>IF(AB$3&lt;=$C$2,MAX(AA35+业务净增量_优化情景!AB35,0),0)</f>
        <v>0</v>
      </c>
      <c r="AC35" s="92">
        <f>IF(AC$3&lt;=$C$2,MAX(AB35+业务净增量_优化情景!AC35,0),0)</f>
        <v>0</v>
      </c>
      <c r="AD35" s="92">
        <f>IF(AD$3&lt;=$C$2,MAX(AC35+业务净增量_优化情景!AD35,0),0)</f>
        <v>0</v>
      </c>
      <c r="AE35" s="92">
        <f>IF(AE$3&lt;=$C$2,MAX(AD35+业务净增量_优化情景!AE35,0),0)</f>
        <v>0</v>
      </c>
      <c r="AF35" s="92">
        <f>IF(AF$3&lt;=$C$2,MAX(AE35+业务净增量_优化情景!AF35,0),0)</f>
        <v>0</v>
      </c>
      <c r="AG35" s="92">
        <f>IF(AG$3&lt;=$C$2,MAX(AF35+业务净增量_优化情景!AG35,0),0)</f>
        <v>0</v>
      </c>
      <c r="AH35" s="92">
        <f>IF(AH$3&lt;=$C$2,MAX(AG35+业务净增量_优化情景!AH35,0),0)</f>
        <v>0</v>
      </c>
      <c r="AI35" s="92">
        <f>IF(AI$3&lt;=$C$2,MAX(AH35+业务净增量_优化情景!AI35,0),0)</f>
        <v>0</v>
      </c>
      <c r="AJ35" s="92">
        <f>IF(AJ$3&lt;=$C$2,MAX(AI35+业务净增量_优化情景!AJ35,0),0)</f>
        <v>0</v>
      </c>
      <c r="AK35" s="92">
        <f>IF(AK$3&lt;=$C$2,MAX(AJ35+业务净增量_优化情景!AK35,0),0)</f>
        <v>0</v>
      </c>
      <c r="AL35" s="92">
        <f>IF(AL$3&lt;=$C$2,MAX(AK35+业务净增量_优化情景!AL35,0),0)</f>
        <v>0</v>
      </c>
      <c r="AM35" s="92">
        <f>IF(AM$3&lt;=$C$2,MAX(AL35+业务净增量_优化情景!AM35,0),0)</f>
        <v>0</v>
      </c>
      <c r="AN35" s="92">
        <f>IF(AN$3&lt;=$C$2,MAX(AM35+业务净增量_优化情景!AN35,0),0)</f>
        <v>0</v>
      </c>
      <c r="AO35" s="92">
        <f>IF(AO$3&lt;=$C$2,MAX(AN35+业务净增量_优化情景!AO35,0),0)</f>
        <v>0</v>
      </c>
      <c r="AP35" s="92">
        <f>IF(AP$3&lt;=$C$2,MAX(AO35+业务净增量_优化情景!AP35,0),0)</f>
        <v>0</v>
      </c>
    </row>
    <row r="36" spans="2:42" ht="16.5">
      <c r="B36" s="55" t="str">
        <f>存量业务到期结构!B36</f>
        <v>对公活期存款</v>
      </c>
      <c r="C36" s="92">
        <f>存量业务到期结构!E36+业务净增量_优化情景!C36</f>
        <v>14452.202450945591</v>
      </c>
      <c r="D36" s="92">
        <f>IF(D$3&lt;=$C$2,MAX(C36+业务净增量_优化情景!D36,0),0)</f>
        <v>14394.063139289479</v>
      </c>
      <c r="E36" s="92">
        <f>IF(E$3&lt;=$C$2,MAX(D36+业务净增量_优化情景!E36,0),0)</f>
        <v>14156.174554130481</v>
      </c>
      <c r="F36" s="92">
        <f>IF(F$3&lt;=$C$2,MAX(E36+业务净增量_优化情景!F36,0),0)</f>
        <v>14123.888567260497</v>
      </c>
      <c r="G36" s="92">
        <f>IF(G$3&lt;=$C$2,MAX(F36+业务净增量_优化情景!G36,0),0)</f>
        <v>14091.626580390513</v>
      </c>
      <c r="H36" s="92">
        <f>IF(H$3&lt;=$C$2,MAX(G36+业务净增量_优化情景!H36,0),0)</f>
        <v>14059.388593520531</v>
      </c>
      <c r="I36" s="92">
        <f>IF(I$3&lt;=$C$2,MAX(H36+业务净增量_优化情景!I36,0),0)</f>
        <v>14027.17260677251</v>
      </c>
      <c r="J36" s="92">
        <f>IF(J$3&lt;=$C$2,MAX(I36+业务净增量_优化情景!J36,0),0)</f>
        <v>13994.980620035771</v>
      </c>
      <c r="K36" s="92">
        <f>IF(K$3&lt;=$C$2,MAX(J36+业务净增量_优化情景!K36,0),0)</f>
        <v>13962.812633364272</v>
      </c>
      <c r="L36" s="92">
        <f>IF(L$3&lt;=$C$2,MAX(K36+业务净增量_优化情景!L36,0),0)</f>
        <v>13930.668646569664</v>
      </c>
      <c r="M36" s="92">
        <f>IF(M$3&lt;=$C$2,MAX(L36+业务净增量_优化情景!M36,0),0)</f>
        <v>13898.548659880176</v>
      </c>
      <c r="N36" s="92">
        <f>IF(N$3&lt;=$C$2,MAX(M36+业务净增量_优化情景!N36,0),0)</f>
        <v>13866.452673206351</v>
      </c>
      <c r="O36" s="92">
        <f>IF(O$3&lt;=$C$2,MAX(N36+业务净增量_优化情景!O36,0),0)</f>
        <v>13834.38068640436</v>
      </c>
      <c r="P36" s="92">
        <f>IF(P$3&lt;=$C$2,MAX(O36+业务净增量_优化情景!P36,0),0)</f>
        <v>0</v>
      </c>
      <c r="Q36" s="92">
        <f>IF(Q$3&lt;=$C$2,MAX(P36+业务净增量_优化情景!Q36,0),0)</f>
        <v>0</v>
      </c>
      <c r="R36" s="92">
        <f>IF(R$3&lt;=$C$2,MAX(Q36+业务净增量_优化情景!R36,0),0)</f>
        <v>0</v>
      </c>
      <c r="S36" s="92">
        <f>IF(S$3&lt;=$C$2,MAX(R36+业务净增量_优化情景!S36,0),0)</f>
        <v>0</v>
      </c>
      <c r="T36" s="92">
        <f>IF(T$3&lt;=$C$2,MAX(S36+业务净增量_优化情景!T36,0),0)</f>
        <v>0</v>
      </c>
      <c r="U36" s="92">
        <f>IF(U$3&lt;=$C$2,MAX(T36+业务净增量_优化情景!U36,0),0)</f>
        <v>0</v>
      </c>
      <c r="V36" s="92">
        <f>IF(V$3&lt;=$C$2,MAX(U36+业务净增量_优化情景!V36,0),0)</f>
        <v>0</v>
      </c>
      <c r="W36" s="92">
        <f>IF(W$3&lt;=$C$2,MAX(V36+业务净增量_优化情景!W36,0),0)</f>
        <v>0</v>
      </c>
      <c r="X36" s="92">
        <f>IF(X$3&lt;=$C$2,MAX(W36+业务净增量_优化情景!X36,0),0)</f>
        <v>0</v>
      </c>
      <c r="Y36" s="92">
        <f>IF(Y$3&lt;=$C$2,MAX(X36+业务净增量_优化情景!Y36,0),0)</f>
        <v>0</v>
      </c>
      <c r="Z36" s="92">
        <f>IF(Z$3&lt;=$C$2,MAX(Y36+业务净增量_优化情景!Z36,0),0)</f>
        <v>0</v>
      </c>
      <c r="AA36" s="92">
        <f>IF(AA$3&lt;=$C$2,MAX(Z36+业务净增量_优化情景!AA36,0),0)</f>
        <v>0</v>
      </c>
      <c r="AB36" s="92">
        <f>IF(AB$3&lt;=$C$2,MAX(AA36+业务净增量_优化情景!AB36,0),0)</f>
        <v>0</v>
      </c>
      <c r="AC36" s="92">
        <f>IF(AC$3&lt;=$C$2,MAX(AB36+业务净增量_优化情景!AC36,0),0)</f>
        <v>0</v>
      </c>
      <c r="AD36" s="92">
        <f>IF(AD$3&lt;=$C$2,MAX(AC36+业务净增量_优化情景!AD36,0),0)</f>
        <v>0</v>
      </c>
      <c r="AE36" s="92">
        <f>IF(AE$3&lt;=$C$2,MAX(AD36+业务净增量_优化情景!AE36,0),0)</f>
        <v>0</v>
      </c>
      <c r="AF36" s="92">
        <f>IF(AF$3&lt;=$C$2,MAX(AE36+业务净增量_优化情景!AF36,0),0)</f>
        <v>0</v>
      </c>
      <c r="AG36" s="92">
        <f>IF(AG$3&lt;=$C$2,MAX(AF36+业务净增量_优化情景!AG36,0),0)</f>
        <v>0</v>
      </c>
      <c r="AH36" s="92">
        <f>IF(AH$3&lt;=$C$2,MAX(AG36+业务净增量_优化情景!AH36,0),0)</f>
        <v>0</v>
      </c>
      <c r="AI36" s="92">
        <f>IF(AI$3&lt;=$C$2,MAX(AH36+业务净增量_优化情景!AI36,0),0)</f>
        <v>0</v>
      </c>
      <c r="AJ36" s="92">
        <f>IF(AJ$3&lt;=$C$2,MAX(AI36+业务净增量_优化情景!AJ36,0),0)</f>
        <v>0</v>
      </c>
      <c r="AK36" s="92">
        <f>IF(AK$3&lt;=$C$2,MAX(AJ36+业务净增量_优化情景!AK36,0),0)</f>
        <v>0</v>
      </c>
      <c r="AL36" s="92">
        <f>IF(AL$3&lt;=$C$2,MAX(AK36+业务净增量_优化情景!AL36,0),0)</f>
        <v>0</v>
      </c>
      <c r="AM36" s="92">
        <f>IF(AM$3&lt;=$C$2,MAX(AL36+业务净增量_优化情景!AM36,0),0)</f>
        <v>0</v>
      </c>
      <c r="AN36" s="92">
        <f>IF(AN$3&lt;=$C$2,MAX(AM36+业务净增量_优化情景!AN36,0),0)</f>
        <v>0</v>
      </c>
      <c r="AO36" s="92">
        <f>IF(AO$3&lt;=$C$2,MAX(AN36+业务净增量_优化情景!AO36,0),0)</f>
        <v>0</v>
      </c>
      <c r="AP36" s="92">
        <f>IF(AP$3&lt;=$C$2,MAX(AO36+业务净增量_优化情景!AP36,0),0)</f>
        <v>0</v>
      </c>
    </row>
    <row r="37" spans="2:42" ht="16.5">
      <c r="B37" s="55" t="str">
        <f>存量业务到期结构!B37</f>
        <v>对公通知存款</v>
      </c>
      <c r="C37" s="92">
        <f>存量业务到期结构!E37+业务净增量_优化情景!C37</f>
        <v>735.26320196130291</v>
      </c>
      <c r="D37" s="92">
        <f>IF(D$3&lt;=$C$2,MAX(C37+业务净增量_优化情景!D37,0),0)</f>
        <v>738.27786949761116</v>
      </c>
      <c r="E37" s="92">
        <f>IF(E$3&lt;=$C$2,MAX(D37+业务净增量_优化情景!E37,0),0)</f>
        <v>753.03291179055338</v>
      </c>
      <c r="F37" s="92">
        <f>IF(F$3&lt;=$C$2,MAX(E37+业务净增量_优化情景!F37,0),0)</f>
        <v>754.35896208908093</v>
      </c>
      <c r="G37" s="92">
        <f>IF(G$3&lt;=$C$2,MAX(F37+业务净增量_优化情景!G37,0),0)</f>
        <v>755.6834448207951</v>
      </c>
      <c r="H37" s="92">
        <f>IF(H$3&lt;=$C$2,MAX(G37+业务净增量_优化情景!H37,0),0)</f>
        <v>757.00635998583402</v>
      </c>
      <c r="I37" s="92">
        <f>IF(I$3&lt;=$C$2,MAX(H37+业务净增量_优化情景!I37,0),0)</f>
        <v>758.32645492838253</v>
      </c>
      <c r="J37" s="92">
        <f>IF(J$3&lt;=$C$2,MAX(I37+业务净增量_优化情景!J37,0),0)</f>
        <v>759.64423495981384</v>
      </c>
      <c r="K37" s="92">
        <f>IF(K$3&lt;=$C$2,MAX(J37+业务净增量_优化情景!K37,0),0)</f>
        <v>760.96044742487823</v>
      </c>
      <c r="L37" s="92">
        <f>IF(L$3&lt;=$C$2,MAX(K37+业务净增量_优化情景!L37,0),0)</f>
        <v>762.27509232270199</v>
      </c>
      <c r="M37" s="92">
        <f>IF(M$3&lt;=$C$2,MAX(L37+业务净增量_优化情景!M37,0),0)</f>
        <v>763.58816965372171</v>
      </c>
      <c r="N37" s="92">
        <f>IF(N$3&lt;=$C$2,MAX(M37+业务净增量_优化情景!N37,0),0)</f>
        <v>764.8996794179377</v>
      </c>
      <c r="O37" s="92">
        <f>IF(O$3&lt;=$C$2,MAX(N37+业务净增量_优化情景!O37,0),0)</f>
        <v>766.20962161534965</v>
      </c>
      <c r="P37" s="92">
        <f>IF(P$3&lt;=$C$2,MAX(O37+业务净增量_优化情景!P37,0),0)</f>
        <v>0</v>
      </c>
      <c r="Q37" s="92">
        <f>IF(Q$3&lt;=$C$2,MAX(P37+业务净增量_优化情景!Q37,0),0)</f>
        <v>0</v>
      </c>
      <c r="R37" s="92">
        <f>IF(R$3&lt;=$C$2,MAX(Q37+业务净增量_优化情景!R37,0),0)</f>
        <v>0</v>
      </c>
      <c r="S37" s="92">
        <f>IF(S$3&lt;=$C$2,MAX(R37+业务净增量_优化情景!S37,0),0)</f>
        <v>0</v>
      </c>
      <c r="T37" s="92">
        <f>IF(T$3&lt;=$C$2,MAX(S37+业务净增量_优化情景!T37,0),0)</f>
        <v>0</v>
      </c>
      <c r="U37" s="92">
        <f>IF(U$3&lt;=$C$2,MAX(T37+业务净增量_优化情景!U37,0),0)</f>
        <v>0</v>
      </c>
      <c r="V37" s="92">
        <f>IF(V$3&lt;=$C$2,MAX(U37+业务净增量_优化情景!V37,0),0)</f>
        <v>0</v>
      </c>
      <c r="W37" s="92">
        <f>IF(W$3&lt;=$C$2,MAX(V37+业务净增量_优化情景!W37,0),0)</f>
        <v>0</v>
      </c>
      <c r="X37" s="92">
        <f>IF(X$3&lt;=$C$2,MAX(W37+业务净增量_优化情景!X37,0),0)</f>
        <v>0</v>
      </c>
      <c r="Y37" s="92">
        <f>IF(Y$3&lt;=$C$2,MAX(X37+业务净增量_优化情景!Y37,0),0)</f>
        <v>0</v>
      </c>
      <c r="Z37" s="92">
        <f>IF(Z$3&lt;=$C$2,MAX(Y37+业务净增量_优化情景!Z37,0),0)</f>
        <v>0</v>
      </c>
      <c r="AA37" s="92">
        <f>IF(AA$3&lt;=$C$2,MAX(Z37+业务净增量_优化情景!AA37,0),0)</f>
        <v>0</v>
      </c>
      <c r="AB37" s="92">
        <f>IF(AB$3&lt;=$C$2,MAX(AA37+业务净增量_优化情景!AB37,0),0)</f>
        <v>0</v>
      </c>
      <c r="AC37" s="92">
        <f>IF(AC$3&lt;=$C$2,MAX(AB37+业务净增量_优化情景!AC37,0),0)</f>
        <v>0</v>
      </c>
      <c r="AD37" s="92">
        <f>IF(AD$3&lt;=$C$2,MAX(AC37+业务净增量_优化情景!AD37,0),0)</f>
        <v>0</v>
      </c>
      <c r="AE37" s="92">
        <f>IF(AE$3&lt;=$C$2,MAX(AD37+业务净增量_优化情景!AE37,0),0)</f>
        <v>0</v>
      </c>
      <c r="AF37" s="92">
        <f>IF(AF$3&lt;=$C$2,MAX(AE37+业务净增量_优化情景!AF37,0),0)</f>
        <v>0</v>
      </c>
      <c r="AG37" s="92">
        <f>IF(AG$3&lt;=$C$2,MAX(AF37+业务净增量_优化情景!AG37,0),0)</f>
        <v>0</v>
      </c>
      <c r="AH37" s="92">
        <f>IF(AH$3&lt;=$C$2,MAX(AG37+业务净增量_优化情景!AH37,0),0)</f>
        <v>0</v>
      </c>
      <c r="AI37" s="92">
        <f>IF(AI$3&lt;=$C$2,MAX(AH37+业务净增量_优化情景!AI37,0),0)</f>
        <v>0</v>
      </c>
      <c r="AJ37" s="92">
        <f>IF(AJ$3&lt;=$C$2,MAX(AI37+业务净增量_优化情景!AJ37,0),0)</f>
        <v>0</v>
      </c>
      <c r="AK37" s="92">
        <f>IF(AK$3&lt;=$C$2,MAX(AJ37+业务净增量_优化情景!AK37,0),0)</f>
        <v>0</v>
      </c>
      <c r="AL37" s="92">
        <f>IF(AL$3&lt;=$C$2,MAX(AK37+业务净增量_优化情景!AL37,0),0)</f>
        <v>0</v>
      </c>
      <c r="AM37" s="92">
        <f>IF(AM$3&lt;=$C$2,MAX(AL37+业务净增量_优化情景!AM37,0),0)</f>
        <v>0</v>
      </c>
      <c r="AN37" s="92">
        <f>IF(AN$3&lt;=$C$2,MAX(AM37+业务净增量_优化情景!AN37,0),0)</f>
        <v>0</v>
      </c>
      <c r="AO37" s="92">
        <f>IF(AO$3&lt;=$C$2,MAX(AN37+业务净增量_优化情景!AO37,0),0)</f>
        <v>0</v>
      </c>
      <c r="AP37" s="92">
        <f>IF(AP$3&lt;=$C$2,MAX(AO37+业务净增量_优化情景!AP37,0),0)</f>
        <v>0</v>
      </c>
    </row>
    <row r="38" spans="2:42" ht="16.5">
      <c r="B38" s="16" t="str">
        <f>存量业务到期结构!B38</f>
        <v>零售存款</v>
      </c>
      <c r="C38" s="75">
        <f>存量业务到期结构!E38+业务净增量_优化情景!C38</f>
        <v>12817.195516383235</v>
      </c>
      <c r="D38" s="75">
        <f>IF(D$3&lt;=$C$2,MAX(C38+业务净增量_优化情景!D38,0),0)</f>
        <v>12955.548489730078</v>
      </c>
      <c r="E38" s="75">
        <f>IF(E$3&lt;=$C$2,MAX(D38+业务净增量_优化情景!E38,0),0)</f>
        <v>13089.310791082084</v>
      </c>
      <c r="F38" s="75">
        <f>IF(F$3&lt;=$C$2,MAX(E38+业务净增量_优化情景!F38,0),0)</f>
        <v>13222.926840427617</v>
      </c>
      <c r="G38" s="75">
        <f>IF(G$3&lt;=$C$2,MAX(F38+业务净增量_优化情景!G38,0),0)</f>
        <v>13410.03422101501</v>
      </c>
      <c r="H38" s="75">
        <f>IF(H$3&lt;=$C$2,MAX(G38+业务净增量_优化情景!H38,0),0)</f>
        <v>13613.695099614797</v>
      </c>
      <c r="I38" s="75">
        <f>IF(I$3&lt;=$C$2,MAX(H38+业务净增量_优化情景!I38,0),0)</f>
        <v>13817.209725772569</v>
      </c>
      <c r="J38" s="75">
        <f>IF(J$3&lt;=$C$2,MAX(I38+业务净增量_优化情景!J38,0),0)</f>
        <v>14020.578098692597</v>
      </c>
      <c r="K38" s="75">
        <f>IF(K$3&lt;=$C$2,MAX(J38+业务净增量_优化情景!K38,0),0)</f>
        <v>14223.800221101405</v>
      </c>
      <c r="L38" s="75">
        <f>IF(L$3&lt;=$C$2,MAX(K38+业务净增量_优化情景!L38,0),0)</f>
        <v>14426.876091739941</v>
      </c>
      <c r="M38" s="75">
        <f>IF(M$3&lt;=$C$2,MAX(L38+业务净增量_优化情景!M38,0),0)</f>
        <v>14629.805708478911</v>
      </c>
      <c r="N38" s="75">
        <f>IF(N$3&lt;=$C$2,MAX(M38+业务净增量_优化情景!N38,0),0)</f>
        <v>14832.58907320962</v>
      </c>
      <c r="O38" s="75">
        <f>IF(O$3&lt;=$C$2,MAX(N38+业务净增量_优化情景!O38,0),0)</f>
        <v>15035.226186716971</v>
      </c>
      <c r="P38" s="75">
        <f>IF(P$3&lt;=$C$2,MAX(O38+业务净增量_优化情景!P38,0),0)</f>
        <v>0</v>
      </c>
      <c r="Q38" s="75">
        <f>IF(Q$3&lt;=$C$2,MAX(P38+业务净增量_优化情景!Q38,0),0)</f>
        <v>0</v>
      </c>
      <c r="R38" s="75">
        <f>IF(R$3&lt;=$C$2,MAX(Q38+业务净增量_优化情景!R38,0),0)</f>
        <v>0</v>
      </c>
      <c r="S38" s="75">
        <f>IF(S$3&lt;=$C$2,MAX(R38+业务净增量_优化情景!S38,0),0)</f>
        <v>0</v>
      </c>
      <c r="T38" s="75">
        <f>IF(T$3&lt;=$C$2,MAX(S38+业务净增量_优化情景!T38,0),0)</f>
        <v>0</v>
      </c>
      <c r="U38" s="75">
        <f>IF(U$3&lt;=$C$2,MAX(T38+业务净增量_优化情景!U38,0),0)</f>
        <v>0</v>
      </c>
      <c r="V38" s="75">
        <f>IF(V$3&lt;=$C$2,MAX(U38+业务净增量_优化情景!V38,0),0)</f>
        <v>0</v>
      </c>
      <c r="W38" s="75">
        <f>IF(W$3&lt;=$C$2,MAX(V38+业务净增量_优化情景!W38,0),0)</f>
        <v>0</v>
      </c>
      <c r="X38" s="75">
        <f>IF(X$3&lt;=$C$2,MAX(W38+业务净增量_优化情景!X38,0),0)</f>
        <v>0</v>
      </c>
      <c r="Y38" s="75">
        <f>IF(Y$3&lt;=$C$2,MAX(X38+业务净增量_优化情景!Y38,0),0)</f>
        <v>0</v>
      </c>
      <c r="Z38" s="75">
        <f>IF(Z$3&lt;=$C$2,MAX(Y38+业务净增量_优化情景!Z38,0),0)</f>
        <v>0</v>
      </c>
      <c r="AA38" s="75">
        <f>IF(AA$3&lt;=$C$2,MAX(Z38+业务净增量_优化情景!AA38,0),0)</f>
        <v>0</v>
      </c>
      <c r="AB38" s="75">
        <f>IF(AB$3&lt;=$C$2,MAX(AA38+业务净增量_优化情景!AB38,0),0)</f>
        <v>0</v>
      </c>
      <c r="AC38" s="75">
        <f>IF(AC$3&lt;=$C$2,MAX(AB38+业务净增量_优化情景!AC38,0),0)</f>
        <v>0</v>
      </c>
      <c r="AD38" s="75">
        <f>IF(AD$3&lt;=$C$2,MAX(AC38+业务净增量_优化情景!AD38,0),0)</f>
        <v>0</v>
      </c>
      <c r="AE38" s="75">
        <f>IF(AE$3&lt;=$C$2,MAX(AD38+业务净增量_优化情景!AE38,0),0)</f>
        <v>0</v>
      </c>
      <c r="AF38" s="75">
        <f>IF(AF$3&lt;=$C$2,MAX(AE38+业务净增量_优化情景!AF38,0),0)</f>
        <v>0</v>
      </c>
      <c r="AG38" s="75">
        <f>IF(AG$3&lt;=$C$2,MAX(AF38+业务净增量_优化情景!AG38,0),0)</f>
        <v>0</v>
      </c>
      <c r="AH38" s="75">
        <f>IF(AH$3&lt;=$C$2,MAX(AG38+业务净增量_优化情景!AH38,0),0)</f>
        <v>0</v>
      </c>
      <c r="AI38" s="75">
        <f>IF(AI$3&lt;=$C$2,MAX(AH38+业务净增量_优化情景!AI38,0),0)</f>
        <v>0</v>
      </c>
      <c r="AJ38" s="75">
        <f>IF(AJ$3&lt;=$C$2,MAX(AI38+业务净增量_优化情景!AJ38,0),0)</f>
        <v>0</v>
      </c>
      <c r="AK38" s="75">
        <f>IF(AK$3&lt;=$C$2,MAX(AJ38+业务净增量_优化情景!AK38,0),0)</f>
        <v>0</v>
      </c>
      <c r="AL38" s="75">
        <f>IF(AL$3&lt;=$C$2,MAX(AK38+业务净增量_优化情景!AL38,0),0)</f>
        <v>0</v>
      </c>
      <c r="AM38" s="75">
        <f>IF(AM$3&lt;=$C$2,MAX(AL38+业务净增量_优化情景!AM38,0),0)</f>
        <v>0</v>
      </c>
      <c r="AN38" s="75">
        <f>IF(AN$3&lt;=$C$2,MAX(AM38+业务净增量_优化情景!AN38,0),0)</f>
        <v>0</v>
      </c>
      <c r="AO38" s="75">
        <f>IF(AO$3&lt;=$C$2,MAX(AN38+业务净增量_优化情景!AO38,0),0)</f>
        <v>0</v>
      </c>
      <c r="AP38" s="75">
        <f>IF(AP$3&lt;=$C$2,MAX(AO38+业务净增量_优化情景!AP38,0),0)</f>
        <v>0</v>
      </c>
    </row>
    <row r="39" spans="2:42" ht="16.5">
      <c r="B39" s="54" t="str">
        <f>存量业务到期结构!B39</f>
        <v>一般零售定期存款</v>
      </c>
      <c r="C39" s="92">
        <f>存量业务到期结构!E39+业务净增量_优化情景!C39</f>
        <v>1675.9420699815532</v>
      </c>
      <c r="D39" s="92">
        <f>IF(D$3&lt;=$C$2,MAX(C39+业务净增量_优化情景!D39,0),0)</f>
        <v>1578.2753098599744</v>
      </c>
      <c r="E39" s="92">
        <f>IF(E$3&lt;=$C$2,MAX(D39+业务净增量_优化情景!E39,0),0)</f>
        <v>1521.9245976897673</v>
      </c>
      <c r="F39" s="92">
        <f>IF(F$3&lt;=$C$2,MAX(E39+业务净增量_优化情景!F39,0),0)</f>
        <v>1466.8901535799637</v>
      </c>
      <c r="G39" s="92">
        <f>IF(G$3&lt;=$C$2,MAX(F39+业务净增量_优化情景!G39,0),0)</f>
        <v>1413.1719775305646</v>
      </c>
      <c r="H39" s="92">
        <f>IF(H$3&lt;=$C$2,MAX(G39+业务净增量_优化情景!H39,0),0)</f>
        <v>1360.7700695415683</v>
      </c>
      <c r="I39" s="92">
        <f>IF(I$3&lt;=$C$2,MAX(H39+业务净增量_优化情景!I39,0),0)</f>
        <v>1309.6844295263268</v>
      </c>
      <c r="J39" s="92">
        <f>IF(J$3&lt;=$C$2,MAX(I39+业务净增量_优化情景!J39,0),0)</f>
        <v>1259.9150573248046</v>
      </c>
      <c r="K39" s="92">
        <f>IF(K$3&lt;=$C$2,MAX(J39+业务净增量_优化情景!K39,0),0)</f>
        <v>1211.4619535170207</v>
      </c>
      <c r="L39" s="92">
        <f>IF(L$3&lt;=$C$2,MAX(K39+业务净增量_优化情景!L39,0),0)</f>
        <v>1164.3251177696409</v>
      </c>
      <c r="M39" s="92">
        <f>IF(M$3&lt;=$C$2,MAX(L39+业务净增量_优化情景!M39,0),0)</f>
        <v>1118.5045497493295</v>
      </c>
      <c r="N39" s="92">
        <f>IF(N$3&lt;=$C$2,MAX(M39+业务净增量_优化情景!N39,0),0)</f>
        <v>1074.0002497894245</v>
      </c>
      <c r="O39" s="92">
        <f>IF(O$3&lt;=$C$2,MAX(N39+业务净增量_优化情景!O39,0),0)</f>
        <v>1030.8122180010334</v>
      </c>
      <c r="P39" s="92">
        <f>IF(P$3&lt;=$C$2,MAX(O39+业务净增量_优化情景!P39,0),0)</f>
        <v>0</v>
      </c>
      <c r="Q39" s="92">
        <f>IF(Q$3&lt;=$C$2,MAX(P39+业务净增量_优化情景!Q39,0),0)</f>
        <v>0</v>
      </c>
      <c r="R39" s="92">
        <f>IF(R$3&lt;=$C$2,MAX(Q39+业务净增量_优化情景!R39,0),0)</f>
        <v>0</v>
      </c>
      <c r="S39" s="92">
        <f>IF(S$3&lt;=$C$2,MAX(R39+业务净增量_优化情景!S39,0),0)</f>
        <v>0</v>
      </c>
      <c r="T39" s="92">
        <f>IF(T$3&lt;=$C$2,MAX(S39+业务净增量_优化情景!T39,0),0)</f>
        <v>0</v>
      </c>
      <c r="U39" s="92">
        <f>IF(U$3&lt;=$C$2,MAX(T39+业务净增量_优化情景!U39,0),0)</f>
        <v>0</v>
      </c>
      <c r="V39" s="92">
        <f>IF(V$3&lt;=$C$2,MAX(U39+业务净增量_优化情景!V39,0),0)</f>
        <v>0</v>
      </c>
      <c r="W39" s="92">
        <f>IF(W$3&lt;=$C$2,MAX(V39+业务净增量_优化情景!W39,0),0)</f>
        <v>0</v>
      </c>
      <c r="X39" s="92">
        <f>IF(X$3&lt;=$C$2,MAX(W39+业务净增量_优化情景!X39,0),0)</f>
        <v>0</v>
      </c>
      <c r="Y39" s="92">
        <f>IF(Y$3&lt;=$C$2,MAX(X39+业务净增量_优化情景!Y39,0),0)</f>
        <v>0</v>
      </c>
      <c r="Z39" s="92">
        <f>IF(Z$3&lt;=$C$2,MAX(Y39+业务净增量_优化情景!Z39,0),0)</f>
        <v>0</v>
      </c>
      <c r="AA39" s="92">
        <f>IF(AA$3&lt;=$C$2,MAX(Z39+业务净增量_优化情景!AA39,0),0)</f>
        <v>0</v>
      </c>
      <c r="AB39" s="92">
        <f>IF(AB$3&lt;=$C$2,MAX(AA39+业务净增量_优化情景!AB39,0),0)</f>
        <v>0</v>
      </c>
      <c r="AC39" s="92">
        <f>IF(AC$3&lt;=$C$2,MAX(AB39+业务净增量_优化情景!AC39,0),0)</f>
        <v>0</v>
      </c>
      <c r="AD39" s="92">
        <f>IF(AD$3&lt;=$C$2,MAX(AC39+业务净增量_优化情景!AD39,0),0)</f>
        <v>0</v>
      </c>
      <c r="AE39" s="92">
        <f>IF(AE$3&lt;=$C$2,MAX(AD39+业务净增量_优化情景!AE39,0),0)</f>
        <v>0</v>
      </c>
      <c r="AF39" s="92">
        <f>IF(AF$3&lt;=$C$2,MAX(AE39+业务净增量_优化情景!AF39,0),0)</f>
        <v>0</v>
      </c>
      <c r="AG39" s="92">
        <f>IF(AG$3&lt;=$C$2,MAX(AF39+业务净增量_优化情景!AG39,0),0)</f>
        <v>0</v>
      </c>
      <c r="AH39" s="92">
        <f>IF(AH$3&lt;=$C$2,MAX(AG39+业务净增量_优化情景!AH39,0),0)</f>
        <v>0</v>
      </c>
      <c r="AI39" s="92">
        <f>IF(AI$3&lt;=$C$2,MAX(AH39+业务净增量_优化情景!AI39,0),0)</f>
        <v>0</v>
      </c>
      <c r="AJ39" s="92">
        <f>IF(AJ$3&lt;=$C$2,MAX(AI39+业务净增量_优化情景!AJ39,0),0)</f>
        <v>0</v>
      </c>
      <c r="AK39" s="92">
        <f>IF(AK$3&lt;=$C$2,MAX(AJ39+业务净增量_优化情景!AK39,0),0)</f>
        <v>0</v>
      </c>
      <c r="AL39" s="92">
        <f>IF(AL$3&lt;=$C$2,MAX(AK39+业务净增量_优化情景!AL39,0),0)</f>
        <v>0</v>
      </c>
      <c r="AM39" s="92">
        <f>IF(AM$3&lt;=$C$2,MAX(AL39+业务净增量_优化情景!AM39,0),0)</f>
        <v>0</v>
      </c>
      <c r="AN39" s="92">
        <f>IF(AN$3&lt;=$C$2,MAX(AM39+业务净增量_优化情景!AN39,0),0)</f>
        <v>0</v>
      </c>
      <c r="AO39" s="92">
        <f>IF(AO$3&lt;=$C$2,MAX(AN39+业务净增量_优化情景!AO39,0),0)</f>
        <v>0</v>
      </c>
      <c r="AP39" s="92">
        <f>IF(AP$3&lt;=$C$2,MAX(AO39+业务净增量_优化情景!AP39,0),0)</f>
        <v>0</v>
      </c>
    </row>
    <row r="40" spans="2:42" ht="16.5">
      <c r="B40" s="54" t="str">
        <f>存量业务到期结构!B40</f>
        <v>零售结构性存款</v>
      </c>
      <c r="C40" s="92">
        <f>存量业务到期结构!E40+业务净增量_优化情景!C40</f>
        <v>1130.9344186666401</v>
      </c>
      <c r="D40" s="92">
        <f>IF(D$3&lt;=$C$2,MAX(C40+业务净增量_优化情景!D40,0),0)</f>
        <v>1257.6000853333071</v>
      </c>
      <c r="E40" s="92">
        <f>IF(E$3&lt;=$C$2,MAX(D40+业务净增量_优化情景!E40,0),0)</f>
        <v>1384.2657519999741</v>
      </c>
      <c r="F40" s="92">
        <f>IF(F$3&lt;=$C$2,MAX(E40+业务净增量_优化情景!F40,0),0)</f>
        <v>1510.9314186666411</v>
      </c>
      <c r="G40" s="92">
        <f>IF(G$3&lt;=$C$2,MAX(F40+业务净增量_优化情景!G40,0),0)</f>
        <v>1684.2326685819514</v>
      </c>
      <c r="H40" s="92">
        <f>IF(H$3&lt;=$C$2,MAX(G40+业务净增量_优化情景!H40,0),0)</f>
        <v>1874.2336685819514</v>
      </c>
      <c r="I40" s="92">
        <f>IF(I$3&lt;=$C$2,MAX(H40+业务净增量_优化情景!I40,0),0)</f>
        <v>2064.2346684953018</v>
      </c>
      <c r="J40" s="92">
        <f>IF(J$3&lt;=$C$2,MAX(I40+业务净增量_优化情景!J40,0),0)</f>
        <v>2254.2356681619685</v>
      </c>
      <c r="K40" s="92">
        <f>IF(K$3&lt;=$C$2,MAX(J40+业务净增量_优化情景!K40,0),0)</f>
        <v>2444.2366681619687</v>
      </c>
      <c r="L40" s="92">
        <f>IF(L$3&lt;=$C$2,MAX(K40+业务净增量_优化情景!L40,0),0)</f>
        <v>2634.2376681619689</v>
      </c>
      <c r="M40" s="92">
        <f>IF(M$3&lt;=$C$2,MAX(L40+业务净增量_优化情景!M40,0),0)</f>
        <v>2824.2386678286357</v>
      </c>
      <c r="N40" s="92">
        <f>IF(N$3&lt;=$C$2,MAX(M40+业务净增量_优化情景!N40,0),0)</f>
        <v>3014.2396674953025</v>
      </c>
      <c r="O40" s="92">
        <f>IF(O$3&lt;=$C$2,MAX(N40+业务净增量_优化情景!O40,0),0)</f>
        <v>3204.2406672730804</v>
      </c>
      <c r="P40" s="92">
        <f>IF(P$3&lt;=$C$2,MAX(O40+业务净增量_优化情景!P40,0),0)</f>
        <v>0</v>
      </c>
      <c r="Q40" s="92">
        <f>IF(Q$3&lt;=$C$2,MAX(P40+业务净增量_优化情景!Q40,0),0)</f>
        <v>0</v>
      </c>
      <c r="R40" s="92">
        <f>IF(R$3&lt;=$C$2,MAX(Q40+业务净增量_优化情景!R40,0),0)</f>
        <v>0</v>
      </c>
      <c r="S40" s="92">
        <f>IF(S$3&lt;=$C$2,MAX(R40+业务净增量_优化情景!S40,0),0)</f>
        <v>0</v>
      </c>
      <c r="T40" s="92">
        <f>IF(T$3&lt;=$C$2,MAX(S40+业务净增量_优化情景!T40,0),0)</f>
        <v>0</v>
      </c>
      <c r="U40" s="92">
        <f>IF(U$3&lt;=$C$2,MAX(T40+业务净增量_优化情景!U40,0),0)</f>
        <v>0</v>
      </c>
      <c r="V40" s="92">
        <f>IF(V$3&lt;=$C$2,MAX(U40+业务净增量_优化情景!V40,0),0)</f>
        <v>0</v>
      </c>
      <c r="W40" s="92">
        <f>IF(W$3&lt;=$C$2,MAX(V40+业务净增量_优化情景!W40,0),0)</f>
        <v>0</v>
      </c>
      <c r="X40" s="92">
        <f>IF(X$3&lt;=$C$2,MAX(W40+业务净增量_优化情景!X40,0),0)</f>
        <v>0</v>
      </c>
      <c r="Y40" s="92">
        <f>IF(Y$3&lt;=$C$2,MAX(X40+业务净增量_优化情景!Y40,0),0)</f>
        <v>0</v>
      </c>
      <c r="Z40" s="92">
        <f>IF(Z$3&lt;=$C$2,MAX(Y40+业务净增量_优化情景!Z40,0),0)</f>
        <v>0</v>
      </c>
      <c r="AA40" s="92">
        <f>IF(AA$3&lt;=$C$2,MAX(Z40+业务净增量_优化情景!AA40,0),0)</f>
        <v>0</v>
      </c>
      <c r="AB40" s="92">
        <f>IF(AB$3&lt;=$C$2,MAX(AA40+业务净增量_优化情景!AB40,0),0)</f>
        <v>0</v>
      </c>
      <c r="AC40" s="92">
        <f>IF(AC$3&lt;=$C$2,MAX(AB40+业务净增量_优化情景!AC40,0),0)</f>
        <v>0</v>
      </c>
      <c r="AD40" s="92">
        <f>IF(AD$3&lt;=$C$2,MAX(AC40+业务净增量_优化情景!AD40,0),0)</f>
        <v>0</v>
      </c>
      <c r="AE40" s="92">
        <f>IF(AE$3&lt;=$C$2,MAX(AD40+业务净增量_优化情景!AE40,0),0)</f>
        <v>0</v>
      </c>
      <c r="AF40" s="92">
        <f>IF(AF$3&lt;=$C$2,MAX(AE40+业务净增量_优化情景!AF40,0),0)</f>
        <v>0</v>
      </c>
      <c r="AG40" s="92">
        <f>IF(AG$3&lt;=$C$2,MAX(AF40+业务净增量_优化情景!AG40,0),0)</f>
        <v>0</v>
      </c>
      <c r="AH40" s="92">
        <f>IF(AH$3&lt;=$C$2,MAX(AG40+业务净增量_优化情景!AH40,0),0)</f>
        <v>0</v>
      </c>
      <c r="AI40" s="92">
        <f>IF(AI$3&lt;=$C$2,MAX(AH40+业务净增量_优化情景!AI40,0),0)</f>
        <v>0</v>
      </c>
      <c r="AJ40" s="92">
        <f>IF(AJ$3&lt;=$C$2,MAX(AI40+业务净增量_优化情景!AJ40,0),0)</f>
        <v>0</v>
      </c>
      <c r="AK40" s="92">
        <f>IF(AK$3&lt;=$C$2,MAX(AJ40+业务净增量_优化情景!AK40,0),0)</f>
        <v>0</v>
      </c>
      <c r="AL40" s="92">
        <f>IF(AL$3&lt;=$C$2,MAX(AK40+业务净增量_优化情景!AL40,0),0)</f>
        <v>0</v>
      </c>
      <c r="AM40" s="92">
        <f>IF(AM$3&lt;=$C$2,MAX(AL40+业务净增量_优化情景!AM40,0),0)</f>
        <v>0</v>
      </c>
      <c r="AN40" s="92">
        <f>IF(AN$3&lt;=$C$2,MAX(AM40+业务净增量_优化情景!AN40,0),0)</f>
        <v>0</v>
      </c>
      <c r="AO40" s="92">
        <f>IF(AO$3&lt;=$C$2,MAX(AN40+业务净增量_优化情景!AO40,0),0)</f>
        <v>0</v>
      </c>
      <c r="AP40" s="92">
        <f>IF(AP$3&lt;=$C$2,MAX(AO40+业务净增量_优化情景!AP40,0),0)</f>
        <v>0</v>
      </c>
    </row>
    <row r="41" spans="2:42" ht="16.5">
      <c r="B41" s="54" t="str">
        <f>存量业务到期结构!B41</f>
        <v>零售大额存单</v>
      </c>
      <c r="C41" s="92">
        <f>存量业务到期结构!E41+业务净增量_优化情景!C41</f>
        <v>850.92001990876395</v>
      </c>
      <c r="D41" s="92">
        <f>IF(D$3&lt;=$C$2,MAX(C41+业务净增量_优化情景!D41,0),0)</f>
        <v>855.91901990876397</v>
      </c>
      <c r="E41" s="92">
        <f>IF(E$3&lt;=$C$2,MAX(D41+业务净增量_优化情景!E41,0),0)</f>
        <v>860.91801990876399</v>
      </c>
      <c r="F41" s="92">
        <f>IF(F$3&lt;=$C$2,MAX(E41+业务净增量_优化情景!F41,0),0)</f>
        <v>865.91701990876402</v>
      </c>
      <c r="G41" s="92">
        <f>IF(G$3&lt;=$C$2,MAX(F41+业务净增量_优化情景!G41,0),0)</f>
        <v>877.91801990876399</v>
      </c>
      <c r="H41" s="92">
        <f>IF(H$3&lt;=$C$2,MAX(G41+业务净增量_优化情景!H41,0),0)</f>
        <v>889.9190198433455</v>
      </c>
      <c r="I41" s="92">
        <f>IF(I$3&lt;=$C$2,MAX(H41+业务净增量_优化情景!I41,0),0)</f>
        <v>901.92001975669586</v>
      </c>
      <c r="J41" s="92">
        <f>IF(J$3&lt;=$C$2,MAX(I41+业务净增量_优化情景!J41,0),0)</f>
        <v>913.92101942336251</v>
      </c>
      <c r="K41" s="92">
        <f>IF(K$3&lt;=$C$2,MAX(J41+业务净增量_优化情景!K41,0),0)</f>
        <v>925.92201942336249</v>
      </c>
      <c r="L41" s="92">
        <f>IF(L$3&lt;=$C$2,MAX(K41+业务净增量_优化情景!L41,0),0)</f>
        <v>937.92301942336246</v>
      </c>
      <c r="M41" s="92">
        <f>IF(M$3&lt;=$C$2,MAX(L41+业务净增量_优化情景!M41,0),0)</f>
        <v>949.92401909002911</v>
      </c>
      <c r="N41" s="92">
        <f>IF(N$3&lt;=$C$2,MAX(M41+业务净增量_优化情景!N41,0),0)</f>
        <v>961.92501875669586</v>
      </c>
      <c r="O41" s="92">
        <f>IF(O$3&lt;=$C$2,MAX(N41+业务净增量_优化情景!O41,0),0)</f>
        <v>973.92601853447366</v>
      </c>
      <c r="P41" s="92">
        <f>IF(P$3&lt;=$C$2,MAX(O41+业务净增量_优化情景!P41,0),0)</f>
        <v>0</v>
      </c>
      <c r="Q41" s="92">
        <f>IF(Q$3&lt;=$C$2,MAX(P41+业务净增量_优化情景!Q41,0),0)</f>
        <v>0</v>
      </c>
      <c r="R41" s="92">
        <f>IF(R$3&lt;=$C$2,MAX(Q41+业务净增量_优化情景!R41,0),0)</f>
        <v>0</v>
      </c>
      <c r="S41" s="92">
        <f>IF(S$3&lt;=$C$2,MAX(R41+业务净增量_优化情景!S41,0),0)</f>
        <v>0</v>
      </c>
      <c r="T41" s="92">
        <f>IF(T$3&lt;=$C$2,MAX(S41+业务净增量_优化情景!T41,0),0)</f>
        <v>0</v>
      </c>
      <c r="U41" s="92">
        <f>IF(U$3&lt;=$C$2,MAX(T41+业务净增量_优化情景!U41,0),0)</f>
        <v>0</v>
      </c>
      <c r="V41" s="92">
        <f>IF(V$3&lt;=$C$2,MAX(U41+业务净增量_优化情景!V41,0),0)</f>
        <v>0</v>
      </c>
      <c r="W41" s="92">
        <f>IF(W$3&lt;=$C$2,MAX(V41+业务净增量_优化情景!W41,0),0)</f>
        <v>0</v>
      </c>
      <c r="X41" s="92">
        <f>IF(X$3&lt;=$C$2,MAX(W41+业务净增量_优化情景!X41,0),0)</f>
        <v>0</v>
      </c>
      <c r="Y41" s="92">
        <f>IF(Y$3&lt;=$C$2,MAX(X41+业务净增量_优化情景!Y41,0),0)</f>
        <v>0</v>
      </c>
      <c r="Z41" s="92">
        <f>IF(Z$3&lt;=$C$2,MAX(Y41+业务净增量_优化情景!Z41,0),0)</f>
        <v>0</v>
      </c>
      <c r="AA41" s="92">
        <f>IF(AA$3&lt;=$C$2,MAX(Z41+业务净增量_优化情景!AA41,0),0)</f>
        <v>0</v>
      </c>
      <c r="AB41" s="92">
        <f>IF(AB$3&lt;=$C$2,MAX(AA41+业务净增量_优化情景!AB41,0),0)</f>
        <v>0</v>
      </c>
      <c r="AC41" s="92">
        <f>IF(AC$3&lt;=$C$2,MAX(AB41+业务净增量_优化情景!AC41,0),0)</f>
        <v>0</v>
      </c>
      <c r="AD41" s="92">
        <f>IF(AD$3&lt;=$C$2,MAX(AC41+业务净增量_优化情景!AD41,0),0)</f>
        <v>0</v>
      </c>
      <c r="AE41" s="92">
        <f>IF(AE$3&lt;=$C$2,MAX(AD41+业务净增量_优化情景!AE41,0),0)</f>
        <v>0</v>
      </c>
      <c r="AF41" s="92">
        <f>IF(AF$3&lt;=$C$2,MAX(AE41+业务净增量_优化情景!AF41,0),0)</f>
        <v>0</v>
      </c>
      <c r="AG41" s="92">
        <f>IF(AG$3&lt;=$C$2,MAX(AF41+业务净增量_优化情景!AG41,0),0)</f>
        <v>0</v>
      </c>
      <c r="AH41" s="92">
        <f>IF(AH$3&lt;=$C$2,MAX(AG41+业务净增量_优化情景!AH41,0),0)</f>
        <v>0</v>
      </c>
      <c r="AI41" s="92">
        <f>IF(AI$3&lt;=$C$2,MAX(AH41+业务净增量_优化情景!AI41,0),0)</f>
        <v>0</v>
      </c>
      <c r="AJ41" s="92">
        <f>IF(AJ$3&lt;=$C$2,MAX(AI41+业务净增量_优化情景!AJ41,0),0)</f>
        <v>0</v>
      </c>
      <c r="AK41" s="92">
        <f>IF(AK$3&lt;=$C$2,MAX(AJ41+业务净增量_优化情景!AK41,0),0)</f>
        <v>0</v>
      </c>
      <c r="AL41" s="92">
        <f>IF(AL$3&lt;=$C$2,MAX(AK41+业务净增量_优化情景!AL41,0),0)</f>
        <v>0</v>
      </c>
      <c r="AM41" s="92">
        <f>IF(AM$3&lt;=$C$2,MAX(AL41+业务净增量_优化情景!AM41,0),0)</f>
        <v>0</v>
      </c>
      <c r="AN41" s="92">
        <f>IF(AN$3&lt;=$C$2,MAX(AM41+业务净增量_优化情景!AN41,0),0)</f>
        <v>0</v>
      </c>
      <c r="AO41" s="92">
        <f>IF(AO$3&lt;=$C$2,MAX(AN41+业务净增量_优化情景!AO41,0),0)</f>
        <v>0</v>
      </c>
      <c r="AP41" s="92">
        <f>IF(AP$3&lt;=$C$2,MAX(AO41+业务净增量_优化情景!AP41,0),0)</f>
        <v>0</v>
      </c>
    </row>
    <row r="42" spans="2:42" ht="16.5">
      <c r="B42" s="55" t="str">
        <f>存量业务到期结构!B42</f>
        <v>零售活期存款</v>
      </c>
      <c r="C42" s="92">
        <f>存量业务到期结构!E42+业务净增量_优化情景!C42</f>
        <v>9121.8180026488208</v>
      </c>
      <c r="D42" s="92">
        <f>IF(D$3&lt;=$C$2,MAX(C42+业务净增量_优化情景!D42,0),0)</f>
        <v>9225.5594257462526</v>
      </c>
      <c r="E42" s="92">
        <f>IF(E$3&lt;=$C$2,MAX(D42+业务净增量_优化情景!E42,0),0)</f>
        <v>9282.9239270870148</v>
      </c>
      <c r="F42" s="92">
        <f>IF(F$3&lt;=$C$2,MAX(E42+业务净增量_优化情景!F42,0),0)</f>
        <v>9338.810928427778</v>
      </c>
      <c r="G42" s="92">
        <f>IF(G$3&lt;=$C$2,MAX(F42+业务净增量_优化情景!G42,0),0)</f>
        <v>9393.2204297685403</v>
      </c>
      <c r="H42" s="92">
        <f>IF(H$3&lt;=$C$2,MAX(G42+业务净增量_优化情景!H42,0),0)</f>
        <v>9446.1524311091835</v>
      </c>
      <c r="I42" s="92">
        <f>IF(I$3&lt;=$C$2,MAX(H42+业务净增量_优化情景!I42,0),0)</f>
        <v>9497.6069323294414</v>
      </c>
      <c r="J42" s="92">
        <f>IF(J$3&lt;=$C$2,MAX(I42+业务净增量_优化情景!J42,0),0)</f>
        <v>9547.5839333042077</v>
      </c>
      <c r="K42" s="92">
        <f>IF(K$3&lt;=$C$2,MAX(J42+业务净增量_优化情景!K42,0),0)</f>
        <v>9596.0834345267194</v>
      </c>
      <c r="L42" s="92">
        <f>IF(L$3&lt;=$C$2,MAX(K42+业务净增量_优化情景!L42,0),0)</f>
        <v>9643.105435867481</v>
      </c>
      <c r="M42" s="92">
        <f>IF(M$3&lt;=$C$2,MAX(L42+业务净增量_优化情景!M42,0),0)</f>
        <v>9688.6499367617871</v>
      </c>
      <c r="N42" s="92">
        <f>IF(N$3&lt;=$C$2,MAX(M42+业务净增量_优化情景!N42,0),0)</f>
        <v>9732.7169376553757</v>
      </c>
      <c r="O42" s="92">
        <f>IF(O$3&lt;=$C$2,MAX(N42+业务净增量_优化情景!O42,0),0)</f>
        <v>9775.3064387739159</v>
      </c>
      <c r="P42" s="92">
        <f>IF(P$3&lt;=$C$2,MAX(O42+业务净增量_优化情景!P42,0),0)</f>
        <v>0</v>
      </c>
      <c r="Q42" s="92">
        <f>IF(Q$3&lt;=$C$2,MAX(P42+业务净增量_优化情景!Q42,0),0)</f>
        <v>0</v>
      </c>
      <c r="R42" s="92">
        <f>IF(R$3&lt;=$C$2,MAX(Q42+业务净增量_优化情景!R42,0),0)</f>
        <v>0</v>
      </c>
      <c r="S42" s="92">
        <f>IF(S$3&lt;=$C$2,MAX(R42+业务净增量_优化情景!S42,0),0)</f>
        <v>0</v>
      </c>
      <c r="T42" s="92">
        <f>IF(T$3&lt;=$C$2,MAX(S42+业务净增量_优化情景!T42,0),0)</f>
        <v>0</v>
      </c>
      <c r="U42" s="92">
        <f>IF(U$3&lt;=$C$2,MAX(T42+业务净增量_优化情景!U42,0),0)</f>
        <v>0</v>
      </c>
      <c r="V42" s="92">
        <f>IF(V$3&lt;=$C$2,MAX(U42+业务净增量_优化情景!V42,0),0)</f>
        <v>0</v>
      </c>
      <c r="W42" s="92">
        <f>IF(W$3&lt;=$C$2,MAX(V42+业务净增量_优化情景!W42,0),0)</f>
        <v>0</v>
      </c>
      <c r="X42" s="92">
        <f>IF(X$3&lt;=$C$2,MAX(W42+业务净增量_优化情景!X42,0),0)</f>
        <v>0</v>
      </c>
      <c r="Y42" s="92">
        <f>IF(Y$3&lt;=$C$2,MAX(X42+业务净增量_优化情景!Y42,0),0)</f>
        <v>0</v>
      </c>
      <c r="Z42" s="92">
        <f>IF(Z$3&lt;=$C$2,MAX(Y42+业务净增量_优化情景!Z42,0),0)</f>
        <v>0</v>
      </c>
      <c r="AA42" s="92">
        <f>IF(AA$3&lt;=$C$2,MAX(Z42+业务净增量_优化情景!AA42,0),0)</f>
        <v>0</v>
      </c>
      <c r="AB42" s="92">
        <f>IF(AB$3&lt;=$C$2,MAX(AA42+业务净增量_优化情景!AB42,0),0)</f>
        <v>0</v>
      </c>
      <c r="AC42" s="92">
        <f>IF(AC$3&lt;=$C$2,MAX(AB42+业务净增量_优化情景!AC42,0),0)</f>
        <v>0</v>
      </c>
      <c r="AD42" s="92">
        <f>IF(AD$3&lt;=$C$2,MAX(AC42+业务净增量_优化情景!AD42,0),0)</f>
        <v>0</v>
      </c>
      <c r="AE42" s="92">
        <f>IF(AE$3&lt;=$C$2,MAX(AD42+业务净增量_优化情景!AE42,0),0)</f>
        <v>0</v>
      </c>
      <c r="AF42" s="92">
        <f>IF(AF$3&lt;=$C$2,MAX(AE42+业务净增量_优化情景!AF42,0),0)</f>
        <v>0</v>
      </c>
      <c r="AG42" s="92">
        <f>IF(AG$3&lt;=$C$2,MAX(AF42+业务净增量_优化情景!AG42,0),0)</f>
        <v>0</v>
      </c>
      <c r="AH42" s="92">
        <f>IF(AH$3&lt;=$C$2,MAX(AG42+业务净增量_优化情景!AH42,0),0)</f>
        <v>0</v>
      </c>
      <c r="AI42" s="92">
        <f>IF(AI$3&lt;=$C$2,MAX(AH42+业务净增量_优化情景!AI42,0),0)</f>
        <v>0</v>
      </c>
      <c r="AJ42" s="92">
        <f>IF(AJ$3&lt;=$C$2,MAX(AI42+业务净增量_优化情景!AJ42,0),0)</f>
        <v>0</v>
      </c>
      <c r="AK42" s="92">
        <f>IF(AK$3&lt;=$C$2,MAX(AJ42+业务净增量_优化情景!AK42,0),0)</f>
        <v>0</v>
      </c>
      <c r="AL42" s="92">
        <f>IF(AL$3&lt;=$C$2,MAX(AK42+业务净增量_优化情景!AL42,0),0)</f>
        <v>0</v>
      </c>
      <c r="AM42" s="92">
        <f>IF(AM$3&lt;=$C$2,MAX(AL42+业务净增量_优化情景!AM42,0),0)</f>
        <v>0</v>
      </c>
      <c r="AN42" s="92">
        <f>IF(AN$3&lt;=$C$2,MAX(AM42+业务净增量_优化情景!AN42,0),0)</f>
        <v>0</v>
      </c>
      <c r="AO42" s="92">
        <f>IF(AO$3&lt;=$C$2,MAX(AN42+业务净增量_优化情景!AO42,0),0)</f>
        <v>0</v>
      </c>
      <c r="AP42" s="92">
        <f>IF(AP$3&lt;=$C$2,MAX(AO42+业务净增量_优化情景!AP42,0),0)</f>
        <v>0</v>
      </c>
    </row>
    <row r="43" spans="2:42" ht="16.5">
      <c r="B43" s="55" t="str">
        <f>存量业务到期结构!B43</f>
        <v>零售通知存款</v>
      </c>
      <c r="C43" s="92">
        <f>存量业务到期结构!E43+业务净增量_优化情景!C43</f>
        <v>37.581005177458593</v>
      </c>
      <c r="D43" s="92">
        <f>IF(D$3&lt;=$C$2,MAX(C43+业务净增量_优化情景!D43,0),0)</f>
        <v>38.194648881780999</v>
      </c>
      <c r="E43" s="92">
        <f>IF(E$3&lt;=$C$2,MAX(D43+业务净增量_优化情景!E43,0),0)</f>
        <v>39.278494396565407</v>
      </c>
      <c r="F43" s="92">
        <f>IF(F$3&lt;=$C$2,MAX(E43+业务净增量_优化情景!F43,0),0)</f>
        <v>40.377319844472829</v>
      </c>
      <c r="G43" s="92">
        <f>IF(G$3&lt;=$C$2,MAX(F43+业务净增量_优化情景!G43,0),0)</f>
        <v>41.491125225191915</v>
      </c>
      <c r="H43" s="92">
        <f>IF(H$3&lt;=$C$2,MAX(G43+业务净增量_优化情景!H43,0),0)</f>
        <v>42.619910538749345</v>
      </c>
      <c r="I43" s="92">
        <f>IF(I$3&lt;=$C$2,MAX(H43+业务净增量_优化情景!I43,0),0)</f>
        <v>43.763675664805547</v>
      </c>
      <c r="J43" s="92">
        <f>IF(J$3&lt;=$C$2,MAX(I43+业务净增量_优化情景!J43,0),0)</f>
        <v>44.922420478254779</v>
      </c>
      <c r="K43" s="92">
        <f>IF(K$3&lt;=$C$2,MAX(J43+业务净增量_优化情景!K43,0),0)</f>
        <v>46.096145472334726</v>
      </c>
      <c r="L43" s="92">
        <f>IF(L$3&lt;=$C$2,MAX(K43+业务净增量_优化情景!L43,0),0)</f>
        <v>47.284850517490248</v>
      </c>
      <c r="M43" s="92">
        <f>IF(M$3&lt;=$C$2,MAX(L43+业务净增量_优化情景!M43,0),0)</f>
        <v>48.488535049131684</v>
      </c>
      <c r="N43" s="92">
        <f>IF(N$3&lt;=$C$2,MAX(M43+业务净增量_优化情景!N43,0),0)</f>
        <v>49.707199512823387</v>
      </c>
      <c r="O43" s="92">
        <f>IF(O$3&lt;=$C$2,MAX(N43+业务净增量_优化情景!O43,0),0)</f>
        <v>50.940844134470098</v>
      </c>
      <c r="P43" s="92">
        <f>IF(P$3&lt;=$C$2,MAX(O43+业务净增量_优化情景!P43,0),0)</f>
        <v>0</v>
      </c>
      <c r="Q43" s="92">
        <f>IF(Q$3&lt;=$C$2,MAX(P43+业务净增量_优化情景!Q43,0),0)</f>
        <v>0</v>
      </c>
      <c r="R43" s="92">
        <f>IF(R$3&lt;=$C$2,MAX(Q43+业务净增量_优化情景!R43,0),0)</f>
        <v>0</v>
      </c>
      <c r="S43" s="92">
        <f>IF(S$3&lt;=$C$2,MAX(R43+业务净增量_优化情景!S43,0),0)</f>
        <v>0</v>
      </c>
      <c r="T43" s="92">
        <f>IF(T$3&lt;=$C$2,MAX(S43+业务净增量_优化情景!T43,0),0)</f>
        <v>0</v>
      </c>
      <c r="U43" s="92">
        <f>IF(U$3&lt;=$C$2,MAX(T43+业务净增量_优化情景!U43,0),0)</f>
        <v>0</v>
      </c>
      <c r="V43" s="92">
        <f>IF(V$3&lt;=$C$2,MAX(U43+业务净增量_优化情景!V43,0),0)</f>
        <v>0</v>
      </c>
      <c r="W43" s="92">
        <f>IF(W$3&lt;=$C$2,MAX(V43+业务净增量_优化情景!W43,0),0)</f>
        <v>0</v>
      </c>
      <c r="X43" s="92">
        <f>IF(X$3&lt;=$C$2,MAX(W43+业务净增量_优化情景!X43,0),0)</f>
        <v>0</v>
      </c>
      <c r="Y43" s="92">
        <f>IF(Y$3&lt;=$C$2,MAX(X43+业务净增量_优化情景!Y43,0),0)</f>
        <v>0</v>
      </c>
      <c r="Z43" s="92">
        <f>IF(Z$3&lt;=$C$2,MAX(Y43+业务净增量_优化情景!Z43,0),0)</f>
        <v>0</v>
      </c>
      <c r="AA43" s="92">
        <f>IF(AA$3&lt;=$C$2,MAX(Z43+业务净增量_优化情景!AA43,0),0)</f>
        <v>0</v>
      </c>
      <c r="AB43" s="92">
        <f>IF(AB$3&lt;=$C$2,MAX(AA43+业务净增量_优化情景!AB43,0),0)</f>
        <v>0</v>
      </c>
      <c r="AC43" s="92">
        <f>IF(AC$3&lt;=$C$2,MAX(AB43+业务净增量_优化情景!AC43,0),0)</f>
        <v>0</v>
      </c>
      <c r="AD43" s="92">
        <f>IF(AD$3&lt;=$C$2,MAX(AC43+业务净增量_优化情景!AD43,0),0)</f>
        <v>0</v>
      </c>
      <c r="AE43" s="92">
        <f>IF(AE$3&lt;=$C$2,MAX(AD43+业务净增量_优化情景!AE43,0),0)</f>
        <v>0</v>
      </c>
      <c r="AF43" s="92">
        <f>IF(AF$3&lt;=$C$2,MAX(AE43+业务净增量_优化情景!AF43,0),0)</f>
        <v>0</v>
      </c>
      <c r="AG43" s="92">
        <f>IF(AG$3&lt;=$C$2,MAX(AF43+业务净增量_优化情景!AG43,0),0)</f>
        <v>0</v>
      </c>
      <c r="AH43" s="92">
        <f>IF(AH$3&lt;=$C$2,MAX(AG43+业务净增量_优化情景!AH43,0),0)</f>
        <v>0</v>
      </c>
      <c r="AI43" s="92">
        <f>IF(AI$3&lt;=$C$2,MAX(AH43+业务净增量_优化情景!AI43,0),0)</f>
        <v>0</v>
      </c>
      <c r="AJ43" s="92">
        <f>IF(AJ$3&lt;=$C$2,MAX(AI43+业务净增量_优化情景!AJ43,0),0)</f>
        <v>0</v>
      </c>
      <c r="AK43" s="92">
        <f>IF(AK$3&lt;=$C$2,MAX(AJ43+业务净增量_优化情景!AK43,0),0)</f>
        <v>0</v>
      </c>
      <c r="AL43" s="92">
        <f>IF(AL$3&lt;=$C$2,MAX(AK43+业务净增量_优化情景!AL43,0),0)</f>
        <v>0</v>
      </c>
      <c r="AM43" s="92">
        <f>IF(AM$3&lt;=$C$2,MAX(AL43+业务净增量_优化情景!AM43,0),0)</f>
        <v>0</v>
      </c>
      <c r="AN43" s="92">
        <f>IF(AN$3&lt;=$C$2,MAX(AM43+业务净增量_优化情景!AN43,0),0)</f>
        <v>0</v>
      </c>
      <c r="AO43" s="92">
        <f>IF(AO$3&lt;=$C$2,MAX(AN43+业务净增量_优化情景!AO43,0),0)</f>
        <v>0</v>
      </c>
      <c r="AP43" s="92">
        <f>IF(AP$3&lt;=$C$2,MAX(AO43+业务净增量_优化情景!AP43,0),0)</f>
        <v>0</v>
      </c>
    </row>
    <row r="44" spans="2:42" ht="15">
      <c r="B44" s="15" t="str">
        <f>存量业务到期结构!B44</f>
        <v>同业和其他金融机构存放款项</v>
      </c>
      <c r="C44" s="75">
        <f>存量业务到期结构!E44+业务净增量_优化情景!C44</f>
        <v>4604.0797228097081</v>
      </c>
      <c r="D44" s="75">
        <f>IF(D$3&lt;=$C$2,MAX(C44+业务净增量_优化情景!D44,0),0)</f>
        <v>4727.5580203099717</v>
      </c>
      <c r="E44" s="75">
        <f>IF(E$3&lt;=$C$2,MAX(D44+业务净增量_优化情景!E44,0),0)</f>
        <v>4727.7320358652742</v>
      </c>
      <c r="F44" s="75">
        <f>IF(F$3&lt;=$C$2,MAX(E44+业务净增量_优化情景!F44,0),0)</f>
        <v>4763.3238014058616</v>
      </c>
      <c r="G44" s="75">
        <f>IF(G$3&lt;=$C$2,MAX(F44+业务净增量_优化情景!G44,0),0)</f>
        <v>4760.3437646738739</v>
      </c>
      <c r="H44" s="75">
        <f>IF(H$3&lt;=$C$2,MAX(G44+业务净增量_优化情景!H44,0),0)</f>
        <v>4784.527028715127</v>
      </c>
      <c r="I44" s="75">
        <f>IF(I$3&lt;=$C$2,MAX(H44+业务净增量_优化情景!I44,0),0)</f>
        <v>4825.2228515552442</v>
      </c>
      <c r="J44" s="75">
        <f>IF(J$3&lt;=$C$2,MAX(I44+业务净增量_优化情景!J44,0),0)</f>
        <v>4842.2364379695282</v>
      </c>
      <c r="K44" s="75">
        <f>IF(K$3&lt;=$C$2,MAX(J44+业务净增量_优化情景!K44,0),0)</f>
        <v>4861.127413872724</v>
      </c>
      <c r="L44" s="75">
        <f>IF(L$3&lt;=$C$2,MAX(K44+业务净增量_优化情景!L44,0),0)</f>
        <v>4898.6998402332156</v>
      </c>
      <c r="M44" s="75">
        <f>IF(M$3&lt;=$C$2,MAX(L44+业务净增量_优化情景!M44,0),0)</f>
        <v>4935.2337029189075</v>
      </c>
      <c r="N44" s="75">
        <f>IF(N$3&lt;=$C$2,MAX(M44+业务净增量_优化情景!N44,0),0)</f>
        <v>4955.1962345076781</v>
      </c>
      <c r="O44" s="75">
        <f>IF(O$3&lt;=$C$2,MAX(N44+业务净增量_优化情景!O44,0),0)</f>
        <v>4857.7457609495186</v>
      </c>
      <c r="P44" s="75">
        <f>IF(P$3&lt;=$C$2,MAX(O44+业务净增量_优化情景!P44,0),0)</f>
        <v>0</v>
      </c>
      <c r="Q44" s="75">
        <f>IF(Q$3&lt;=$C$2,MAX(P44+业务净增量_优化情景!Q44,0),0)</f>
        <v>0</v>
      </c>
      <c r="R44" s="75">
        <f>IF(R$3&lt;=$C$2,MAX(Q44+业务净增量_优化情景!R44,0),0)</f>
        <v>0</v>
      </c>
      <c r="S44" s="75">
        <f>IF(S$3&lt;=$C$2,MAX(R44+业务净增量_优化情景!S44,0),0)</f>
        <v>0</v>
      </c>
      <c r="T44" s="75">
        <f>IF(T$3&lt;=$C$2,MAX(S44+业务净增量_优化情景!T44,0),0)</f>
        <v>0</v>
      </c>
      <c r="U44" s="75">
        <f>IF(U$3&lt;=$C$2,MAX(T44+业务净增量_优化情景!U44,0),0)</f>
        <v>0</v>
      </c>
      <c r="V44" s="75">
        <f>IF(V$3&lt;=$C$2,MAX(U44+业务净增量_优化情景!V44,0),0)</f>
        <v>0</v>
      </c>
      <c r="W44" s="75">
        <f>IF(W$3&lt;=$C$2,MAX(V44+业务净增量_优化情景!W44,0),0)</f>
        <v>0</v>
      </c>
      <c r="X44" s="75">
        <f>IF(X$3&lt;=$C$2,MAX(W44+业务净增量_优化情景!X44,0),0)</f>
        <v>0</v>
      </c>
      <c r="Y44" s="75">
        <f>IF(Y$3&lt;=$C$2,MAX(X44+业务净增量_优化情景!Y44,0),0)</f>
        <v>0</v>
      </c>
      <c r="Z44" s="75">
        <f>IF(Z$3&lt;=$C$2,MAX(Y44+业务净增量_优化情景!Z44,0),0)</f>
        <v>0</v>
      </c>
      <c r="AA44" s="75">
        <f>IF(AA$3&lt;=$C$2,MAX(Z44+业务净增量_优化情景!AA44,0),0)</f>
        <v>0</v>
      </c>
      <c r="AB44" s="75">
        <f>IF(AB$3&lt;=$C$2,MAX(AA44+业务净增量_优化情景!AB44,0),0)</f>
        <v>0</v>
      </c>
      <c r="AC44" s="75">
        <f>IF(AC$3&lt;=$C$2,MAX(AB44+业务净增量_优化情景!AC44,0),0)</f>
        <v>0</v>
      </c>
      <c r="AD44" s="75">
        <f>IF(AD$3&lt;=$C$2,MAX(AC44+业务净增量_优化情景!AD44,0),0)</f>
        <v>0</v>
      </c>
      <c r="AE44" s="75">
        <f>IF(AE$3&lt;=$C$2,MAX(AD44+业务净增量_优化情景!AE44,0),0)</f>
        <v>0</v>
      </c>
      <c r="AF44" s="75">
        <f>IF(AF$3&lt;=$C$2,MAX(AE44+业务净增量_优化情景!AF44,0),0)</f>
        <v>0</v>
      </c>
      <c r="AG44" s="75">
        <f>IF(AG$3&lt;=$C$2,MAX(AF44+业务净增量_优化情景!AG44,0),0)</f>
        <v>0</v>
      </c>
      <c r="AH44" s="75">
        <f>IF(AH$3&lt;=$C$2,MAX(AG44+业务净增量_优化情景!AH44,0),0)</f>
        <v>0</v>
      </c>
      <c r="AI44" s="75">
        <f>IF(AI$3&lt;=$C$2,MAX(AH44+业务净增量_优化情景!AI44,0),0)</f>
        <v>0</v>
      </c>
      <c r="AJ44" s="75">
        <f>IF(AJ$3&lt;=$C$2,MAX(AI44+业务净增量_优化情景!AJ44,0),0)</f>
        <v>0</v>
      </c>
      <c r="AK44" s="75">
        <f>IF(AK$3&lt;=$C$2,MAX(AJ44+业务净增量_优化情景!AK44,0),0)</f>
        <v>0</v>
      </c>
      <c r="AL44" s="75">
        <f>IF(AL$3&lt;=$C$2,MAX(AK44+业务净增量_优化情景!AL44,0),0)</f>
        <v>0</v>
      </c>
      <c r="AM44" s="75">
        <f>IF(AM$3&lt;=$C$2,MAX(AL44+业务净增量_优化情景!AM44,0),0)</f>
        <v>0</v>
      </c>
      <c r="AN44" s="75">
        <f>IF(AN$3&lt;=$C$2,MAX(AM44+业务净增量_优化情景!AN44,0),0)</f>
        <v>0</v>
      </c>
      <c r="AO44" s="75">
        <f>IF(AO$3&lt;=$C$2,MAX(AN44+业务净增量_优化情景!AO44,0),0)</f>
        <v>0</v>
      </c>
      <c r="AP44" s="75">
        <f>IF(AP$3&lt;=$C$2,MAX(AO44+业务净增量_优化情景!AP44,0),0)</f>
        <v>0</v>
      </c>
    </row>
    <row r="45" spans="2:42" ht="16.5">
      <c r="B45" s="55" t="str">
        <f>存量业务到期结构!B45</f>
        <v>同业存放活期</v>
      </c>
      <c r="C45" s="92">
        <f>存量业务到期结构!E45+业务净增量_优化情景!C45</f>
        <v>3277.9945978229002</v>
      </c>
      <c r="D45" s="92">
        <f>IF(D$3&lt;=$C$2,MAX(C45+业务净增量_优化情景!D45,0),0)</f>
        <v>3427.9955978229</v>
      </c>
      <c r="E45" s="92">
        <f>IF(E$3&lt;=$C$2,MAX(D45+业务净增量_优化情景!E45,0),0)</f>
        <v>3427.9965978229002</v>
      </c>
      <c r="F45" s="92">
        <f>IF(F$3&lt;=$C$2,MAX(E45+业务净增量_优化情景!F45,0),0)</f>
        <v>3427.9975978229004</v>
      </c>
      <c r="G45" s="92">
        <f>IF(G$3&lt;=$C$2,MAX(F45+业务净增量_优化情景!G45,0),0)</f>
        <v>3427.9985978229006</v>
      </c>
      <c r="H45" s="92">
        <f>IF(H$3&lt;=$C$2,MAX(G45+业务净增量_优化情景!H45,0),0)</f>
        <v>3427.9995978229008</v>
      </c>
      <c r="I45" s="92">
        <f>IF(I$3&lt;=$C$2,MAX(H45+业务净增量_优化情景!I45,0),0)</f>
        <v>3427.9985978229006</v>
      </c>
      <c r="J45" s="92">
        <f>IF(J$3&lt;=$C$2,MAX(I45+业务净增量_优化情景!J45,0),0)</f>
        <v>3427.9975978229004</v>
      </c>
      <c r="K45" s="92">
        <f>IF(K$3&lt;=$C$2,MAX(J45+业务净增量_优化情景!K45,0),0)</f>
        <v>3427.9965978229002</v>
      </c>
      <c r="L45" s="92">
        <f>IF(L$3&lt;=$C$2,MAX(K45+业务净增量_优化情景!L45,0),0)</f>
        <v>3427.9955978229</v>
      </c>
      <c r="M45" s="92">
        <f>IF(M$3&lt;=$C$2,MAX(L45+业务净增量_优化情景!M45,0),0)</f>
        <v>3427.9945978228998</v>
      </c>
      <c r="N45" s="92">
        <f>IF(N$3&lt;=$C$2,MAX(M45+业务净增量_优化情景!N45,0),0)</f>
        <v>3427.9935978228996</v>
      </c>
      <c r="O45" s="92">
        <f>IF(O$3&lt;=$C$2,MAX(N45+业务净增量_优化情景!O45,0),0)</f>
        <v>3297.9925978228994</v>
      </c>
      <c r="P45" s="92">
        <f>IF(P$3&lt;=$C$2,MAX(O45+业务净增量_优化情景!P45,0),0)</f>
        <v>0</v>
      </c>
      <c r="Q45" s="92">
        <f>IF(Q$3&lt;=$C$2,MAX(P45+业务净增量_优化情景!Q45,0),0)</f>
        <v>0</v>
      </c>
      <c r="R45" s="92">
        <f>IF(R$3&lt;=$C$2,MAX(Q45+业务净增量_优化情景!R45,0),0)</f>
        <v>0</v>
      </c>
      <c r="S45" s="92">
        <f>IF(S$3&lt;=$C$2,MAX(R45+业务净增量_优化情景!S45,0),0)</f>
        <v>0</v>
      </c>
      <c r="T45" s="92">
        <f>IF(T$3&lt;=$C$2,MAX(S45+业务净增量_优化情景!T45,0),0)</f>
        <v>0</v>
      </c>
      <c r="U45" s="92">
        <f>IF(U$3&lt;=$C$2,MAX(T45+业务净增量_优化情景!U45,0),0)</f>
        <v>0</v>
      </c>
      <c r="V45" s="92">
        <f>IF(V$3&lt;=$C$2,MAX(U45+业务净增量_优化情景!V45,0),0)</f>
        <v>0</v>
      </c>
      <c r="W45" s="92">
        <f>IF(W$3&lt;=$C$2,MAX(V45+业务净增量_优化情景!W45,0),0)</f>
        <v>0</v>
      </c>
      <c r="X45" s="92">
        <f>IF(X$3&lt;=$C$2,MAX(W45+业务净增量_优化情景!X45,0),0)</f>
        <v>0</v>
      </c>
      <c r="Y45" s="92">
        <f>IF(Y$3&lt;=$C$2,MAX(X45+业务净增量_优化情景!Y45,0),0)</f>
        <v>0</v>
      </c>
      <c r="Z45" s="92">
        <f>IF(Z$3&lt;=$C$2,MAX(Y45+业务净增量_优化情景!Z45,0),0)</f>
        <v>0</v>
      </c>
      <c r="AA45" s="92">
        <f>IF(AA$3&lt;=$C$2,MAX(Z45+业务净增量_优化情景!AA45,0),0)</f>
        <v>0</v>
      </c>
      <c r="AB45" s="92">
        <f>IF(AB$3&lt;=$C$2,MAX(AA45+业务净增量_优化情景!AB45,0),0)</f>
        <v>0</v>
      </c>
      <c r="AC45" s="92">
        <f>IF(AC$3&lt;=$C$2,MAX(AB45+业务净增量_优化情景!AC45,0),0)</f>
        <v>0</v>
      </c>
      <c r="AD45" s="92">
        <f>IF(AD$3&lt;=$C$2,MAX(AC45+业务净增量_优化情景!AD45,0),0)</f>
        <v>0</v>
      </c>
      <c r="AE45" s="92">
        <f>IF(AE$3&lt;=$C$2,MAX(AD45+业务净增量_优化情景!AE45,0),0)</f>
        <v>0</v>
      </c>
      <c r="AF45" s="92">
        <f>IF(AF$3&lt;=$C$2,MAX(AE45+业务净增量_优化情景!AF45,0),0)</f>
        <v>0</v>
      </c>
      <c r="AG45" s="92">
        <f>IF(AG$3&lt;=$C$2,MAX(AF45+业务净增量_优化情景!AG45,0),0)</f>
        <v>0</v>
      </c>
      <c r="AH45" s="92">
        <f>IF(AH$3&lt;=$C$2,MAX(AG45+业务净增量_优化情景!AH45,0),0)</f>
        <v>0</v>
      </c>
      <c r="AI45" s="92">
        <f>IF(AI$3&lt;=$C$2,MAX(AH45+业务净增量_优化情景!AI45,0),0)</f>
        <v>0</v>
      </c>
      <c r="AJ45" s="92">
        <f>IF(AJ$3&lt;=$C$2,MAX(AI45+业务净增量_优化情景!AJ45,0),0)</f>
        <v>0</v>
      </c>
      <c r="AK45" s="92">
        <f>IF(AK$3&lt;=$C$2,MAX(AJ45+业务净增量_优化情景!AK45,0),0)</f>
        <v>0</v>
      </c>
      <c r="AL45" s="92">
        <f>IF(AL$3&lt;=$C$2,MAX(AK45+业务净增量_优化情景!AL45,0),0)</f>
        <v>0</v>
      </c>
      <c r="AM45" s="92">
        <f>IF(AM$3&lt;=$C$2,MAX(AL45+业务净增量_优化情景!AM45,0),0)</f>
        <v>0</v>
      </c>
      <c r="AN45" s="92">
        <f>IF(AN$3&lt;=$C$2,MAX(AM45+业务净增量_优化情景!AN45,0),0)</f>
        <v>0</v>
      </c>
      <c r="AO45" s="92">
        <f>IF(AO$3&lt;=$C$2,MAX(AN45+业务净增量_优化情景!AO45,0),0)</f>
        <v>0</v>
      </c>
      <c r="AP45" s="92">
        <f>IF(AP$3&lt;=$C$2,MAX(AO45+业务净增量_优化情景!AP45,0),0)</f>
        <v>0</v>
      </c>
    </row>
    <row r="46" spans="2:42" ht="16.5">
      <c r="B46" s="54" t="str">
        <f>存量业务到期结构!B46</f>
        <v>同业存放定期</v>
      </c>
      <c r="C46" s="92">
        <f>存量业务到期结构!E46+业务净增量_优化情景!C46</f>
        <v>1326.0851249868078</v>
      </c>
      <c r="D46" s="92">
        <f>IF(D$3&lt;=$C$2,MAX(C46+业务净增量_优化情景!D46,0),0)</f>
        <v>1299.5624224870719</v>
      </c>
      <c r="E46" s="92">
        <f>IF(E$3&lt;=$C$2,MAX(D46+业务净增量_优化情景!E46,0),0)</f>
        <v>1299.7354380423744</v>
      </c>
      <c r="F46" s="92">
        <f>IF(F$3&lt;=$C$2,MAX(E46+业务净增量_优化情景!F46,0),0)</f>
        <v>1335.3262035829621</v>
      </c>
      <c r="G46" s="92">
        <f>IF(G$3&lt;=$C$2,MAX(F46+业务净增量_优化情景!G46,0),0)</f>
        <v>1332.3451668509742</v>
      </c>
      <c r="H46" s="92">
        <f>IF(H$3&lt;=$C$2,MAX(G46+业务净增量_优化情景!H46,0),0)</f>
        <v>1356.5274308922271</v>
      </c>
      <c r="I46" s="92">
        <f>IF(I$3&lt;=$C$2,MAX(H46+业务净增量_优化情景!I46,0),0)</f>
        <v>1397.2242537323443</v>
      </c>
      <c r="J46" s="92">
        <f>IF(J$3&lt;=$C$2,MAX(I46+业务净增量_优化情景!J46,0),0)</f>
        <v>1414.238840146628</v>
      </c>
      <c r="K46" s="92">
        <f>IF(K$3&lt;=$C$2,MAX(J46+业务净增量_优化情景!K46,0),0)</f>
        <v>1433.130816049824</v>
      </c>
      <c r="L46" s="92">
        <f>IF(L$3&lt;=$C$2,MAX(K46+业务净增量_优化情景!L46,0),0)</f>
        <v>1470.7042424103151</v>
      </c>
      <c r="M46" s="92">
        <f>IF(M$3&lt;=$C$2,MAX(L46+业务净增量_优化情景!M46,0),0)</f>
        <v>1507.2391050960071</v>
      </c>
      <c r="N46" s="92">
        <f>IF(N$3&lt;=$C$2,MAX(M46+业务净增量_优化情景!N46,0),0)</f>
        <v>1527.2026366847781</v>
      </c>
      <c r="O46" s="92">
        <f>IF(O$3&lt;=$C$2,MAX(N46+业务净增量_优化情景!O46,0),0)</f>
        <v>1559.7531631266188</v>
      </c>
      <c r="P46" s="92">
        <f>IF(P$3&lt;=$C$2,MAX(O46+业务净增量_优化情景!P46,0),0)</f>
        <v>0</v>
      </c>
      <c r="Q46" s="92">
        <f>IF(Q$3&lt;=$C$2,MAX(P46+业务净增量_优化情景!Q46,0),0)</f>
        <v>0</v>
      </c>
      <c r="R46" s="92">
        <f>IF(R$3&lt;=$C$2,MAX(Q46+业务净增量_优化情景!R46,0),0)</f>
        <v>0</v>
      </c>
      <c r="S46" s="92">
        <f>IF(S$3&lt;=$C$2,MAX(R46+业务净增量_优化情景!S46,0),0)</f>
        <v>0</v>
      </c>
      <c r="T46" s="92">
        <f>IF(T$3&lt;=$C$2,MAX(S46+业务净增量_优化情景!T46,0),0)</f>
        <v>0</v>
      </c>
      <c r="U46" s="92">
        <f>IF(U$3&lt;=$C$2,MAX(T46+业务净增量_优化情景!U46,0),0)</f>
        <v>0</v>
      </c>
      <c r="V46" s="92">
        <f>IF(V$3&lt;=$C$2,MAX(U46+业务净增量_优化情景!V46,0),0)</f>
        <v>0</v>
      </c>
      <c r="W46" s="92">
        <f>IF(W$3&lt;=$C$2,MAX(V46+业务净增量_优化情景!W46,0),0)</f>
        <v>0</v>
      </c>
      <c r="X46" s="92">
        <f>IF(X$3&lt;=$C$2,MAX(W46+业务净增量_优化情景!X46,0),0)</f>
        <v>0</v>
      </c>
      <c r="Y46" s="92">
        <f>IF(Y$3&lt;=$C$2,MAX(X46+业务净增量_优化情景!Y46,0),0)</f>
        <v>0</v>
      </c>
      <c r="Z46" s="92">
        <f>IF(Z$3&lt;=$C$2,MAX(Y46+业务净增量_优化情景!Z46,0),0)</f>
        <v>0</v>
      </c>
      <c r="AA46" s="92">
        <f>IF(AA$3&lt;=$C$2,MAX(Z46+业务净增量_优化情景!AA46,0),0)</f>
        <v>0</v>
      </c>
      <c r="AB46" s="92">
        <f>IF(AB$3&lt;=$C$2,MAX(AA46+业务净增量_优化情景!AB46,0),0)</f>
        <v>0</v>
      </c>
      <c r="AC46" s="92">
        <f>IF(AC$3&lt;=$C$2,MAX(AB46+业务净增量_优化情景!AC46,0),0)</f>
        <v>0</v>
      </c>
      <c r="AD46" s="92">
        <f>IF(AD$3&lt;=$C$2,MAX(AC46+业务净增量_优化情景!AD46,0),0)</f>
        <v>0</v>
      </c>
      <c r="AE46" s="92">
        <f>IF(AE$3&lt;=$C$2,MAX(AD46+业务净增量_优化情景!AE46,0),0)</f>
        <v>0</v>
      </c>
      <c r="AF46" s="92">
        <f>IF(AF$3&lt;=$C$2,MAX(AE46+业务净增量_优化情景!AF46,0),0)</f>
        <v>0</v>
      </c>
      <c r="AG46" s="92">
        <f>IF(AG$3&lt;=$C$2,MAX(AF46+业务净增量_优化情景!AG46,0),0)</f>
        <v>0</v>
      </c>
      <c r="AH46" s="92">
        <f>IF(AH$3&lt;=$C$2,MAX(AG46+业务净增量_优化情景!AH46,0),0)</f>
        <v>0</v>
      </c>
      <c r="AI46" s="92">
        <f>IF(AI$3&lt;=$C$2,MAX(AH46+业务净增量_优化情景!AI46,0),0)</f>
        <v>0</v>
      </c>
      <c r="AJ46" s="92">
        <f>IF(AJ$3&lt;=$C$2,MAX(AI46+业务净增量_优化情景!AJ46,0),0)</f>
        <v>0</v>
      </c>
      <c r="AK46" s="92">
        <f>IF(AK$3&lt;=$C$2,MAX(AJ46+业务净增量_优化情景!AK46,0),0)</f>
        <v>0</v>
      </c>
      <c r="AL46" s="92">
        <f>IF(AL$3&lt;=$C$2,MAX(AK46+业务净增量_优化情景!AL46,0),0)</f>
        <v>0</v>
      </c>
      <c r="AM46" s="92">
        <f>IF(AM$3&lt;=$C$2,MAX(AL46+业务净增量_优化情景!AM46,0),0)</f>
        <v>0</v>
      </c>
      <c r="AN46" s="92">
        <f>IF(AN$3&lt;=$C$2,MAX(AM46+业务净增量_优化情景!AN46,0),0)</f>
        <v>0</v>
      </c>
      <c r="AO46" s="92">
        <f>IF(AO$3&lt;=$C$2,MAX(AN46+业务净增量_优化情景!AO46,0),0)</f>
        <v>0</v>
      </c>
      <c r="AP46" s="92">
        <f>IF(AP$3&lt;=$C$2,MAX(AO46+业务净增量_优化情景!AP46,0),0)</f>
        <v>0</v>
      </c>
    </row>
    <row r="47" spans="2:42" ht="15">
      <c r="B47" s="140" t="str">
        <f>存量业务到期结构!B47</f>
        <v>拆入资金</v>
      </c>
      <c r="C47" s="92">
        <f>存量业务到期结构!E47+业务净增量_优化情景!C47</f>
        <v>863.63526981778</v>
      </c>
      <c r="D47" s="92">
        <f>IF(D$3&lt;=$C$2,MAX(C47+业务净增量_优化情景!D47,0),0)</f>
        <v>767.63426981778002</v>
      </c>
      <c r="E47" s="92">
        <f>IF(E$3&lt;=$C$2,MAX(D47+业务净增量_优化情景!E47,0),0)</f>
        <v>790.66429791231303</v>
      </c>
      <c r="F47" s="92">
        <f>IF(F$3&lt;=$C$2,MAX(E47+业务净增量_优化情景!F47,0),0)</f>
        <v>814.38522684968245</v>
      </c>
      <c r="G47" s="92">
        <f>IF(G$3&lt;=$C$2,MAX(F47+业务净增量_优化情景!G47,0),0)</f>
        <v>822.8613219557003</v>
      </c>
      <c r="H47" s="92">
        <f>IF(H$3&lt;=$C$2,MAX(G47+业务净增量_优化情景!H47,0),0)</f>
        <v>806.61211389970913</v>
      </c>
      <c r="I47" s="92">
        <f>IF(I$3&lt;=$C$2,MAX(H47+业务净增量_优化情景!I47,0),0)</f>
        <v>782.4127504827178</v>
      </c>
      <c r="J47" s="92">
        <f>IF(J$3&lt;=$C$2,MAX(I47+业务净增量_优化情景!J47,0),0)</f>
        <v>758.9393679682363</v>
      </c>
      <c r="K47" s="92">
        <f>IF(K$3&lt;=$C$2,MAX(J47+业务净增量_优化情景!K47,0),0)</f>
        <v>736.17018692918919</v>
      </c>
      <c r="L47" s="92">
        <f>IF(L$3&lt;=$C$2,MAX(K47+业务净增量_优化情景!L47,0),0)</f>
        <v>714.08408132131353</v>
      </c>
      <c r="M47" s="92">
        <f>IF(M$3&lt;=$C$2,MAX(L47+业务净增量_优化情景!M47,0),0)</f>
        <v>692.66055888167409</v>
      </c>
      <c r="N47" s="92">
        <f>IF(N$3&lt;=$C$2,MAX(M47+业务净增量_优化情景!N47,0),0)</f>
        <v>671.87974211522385</v>
      </c>
      <c r="O47" s="92">
        <f>IF(O$3&lt;=$C$2,MAX(N47+业务净增量_优化情景!O47,0),0)</f>
        <v>651.72234985176715</v>
      </c>
      <c r="P47" s="92">
        <f>IF(P$3&lt;=$C$2,MAX(O47+业务净增量_优化情景!P47,0),0)</f>
        <v>0</v>
      </c>
      <c r="Q47" s="92">
        <f>IF(Q$3&lt;=$C$2,MAX(P47+业务净增量_优化情景!Q47,0),0)</f>
        <v>0</v>
      </c>
      <c r="R47" s="92">
        <f>IF(R$3&lt;=$C$2,MAX(Q47+业务净增量_优化情景!R47,0),0)</f>
        <v>0</v>
      </c>
      <c r="S47" s="92">
        <f>IF(S$3&lt;=$C$2,MAX(R47+业务净增量_优化情景!S47,0),0)</f>
        <v>0</v>
      </c>
      <c r="T47" s="92">
        <f>IF(T$3&lt;=$C$2,MAX(S47+业务净增量_优化情景!T47,0),0)</f>
        <v>0</v>
      </c>
      <c r="U47" s="92">
        <f>IF(U$3&lt;=$C$2,MAX(T47+业务净增量_优化情景!U47,0),0)</f>
        <v>0</v>
      </c>
      <c r="V47" s="92">
        <f>IF(V$3&lt;=$C$2,MAX(U47+业务净增量_优化情景!V47,0),0)</f>
        <v>0</v>
      </c>
      <c r="W47" s="92">
        <f>IF(W$3&lt;=$C$2,MAX(V47+业务净增量_优化情景!W47,0),0)</f>
        <v>0</v>
      </c>
      <c r="X47" s="92">
        <f>IF(X$3&lt;=$C$2,MAX(W47+业务净增量_优化情景!X47,0),0)</f>
        <v>0</v>
      </c>
      <c r="Y47" s="92">
        <f>IF(Y$3&lt;=$C$2,MAX(X47+业务净增量_优化情景!Y47,0),0)</f>
        <v>0</v>
      </c>
      <c r="Z47" s="92">
        <f>IF(Z$3&lt;=$C$2,MAX(Y47+业务净增量_优化情景!Z47,0),0)</f>
        <v>0</v>
      </c>
      <c r="AA47" s="92">
        <f>IF(AA$3&lt;=$C$2,MAX(Z47+业务净增量_优化情景!AA47,0),0)</f>
        <v>0</v>
      </c>
      <c r="AB47" s="92">
        <f>IF(AB$3&lt;=$C$2,MAX(AA47+业务净增量_优化情景!AB47,0),0)</f>
        <v>0</v>
      </c>
      <c r="AC47" s="92">
        <f>IF(AC$3&lt;=$C$2,MAX(AB47+业务净增量_优化情景!AC47,0),0)</f>
        <v>0</v>
      </c>
      <c r="AD47" s="92">
        <f>IF(AD$3&lt;=$C$2,MAX(AC47+业务净增量_优化情景!AD47,0),0)</f>
        <v>0</v>
      </c>
      <c r="AE47" s="92">
        <f>IF(AE$3&lt;=$C$2,MAX(AD47+业务净增量_优化情景!AE47,0),0)</f>
        <v>0</v>
      </c>
      <c r="AF47" s="92">
        <f>IF(AF$3&lt;=$C$2,MAX(AE47+业务净增量_优化情景!AF47,0),0)</f>
        <v>0</v>
      </c>
      <c r="AG47" s="92">
        <f>IF(AG$3&lt;=$C$2,MAX(AF47+业务净增量_优化情景!AG47,0),0)</f>
        <v>0</v>
      </c>
      <c r="AH47" s="92">
        <f>IF(AH$3&lt;=$C$2,MAX(AG47+业务净增量_优化情景!AH47,0),0)</f>
        <v>0</v>
      </c>
      <c r="AI47" s="92">
        <f>IF(AI$3&lt;=$C$2,MAX(AH47+业务净增量_优化情景!AI47,0),0)</f>
        <v>0</v>
      </c>
      <c r="AJ47" s="92">
        <f>IF(AJ$3&lt;=$C$2,MAX(AI47+业务净增量_优化情景!AJ47,0),0)</f>
        <v>0</v>
      </c>
      <c r="AK47" s="92">
        <f>IF(AK$3&lt;=$C$2,MAX(AJ47+业务净增量_优化情景!AK47,0),0)</f>
        <v>0</v>
      </c>
      <c r="AL47" s="92">
        <f>IF(AL$3&lt;=$C$2,MAX(AK47+业务净增量_优化情景!AL47,0),0)</f>
        <v>0</v>
      </c>
      <c r="AM47" s="92">
        <f>IF(AM$3&lt;=$C$2,MAX(AL47+业务净增量_优化情景!AM47,0),0)</f>
        <v>0</v>
      </c>
      <c r="AN47" s="92">
        <f>IF(AN$3&lt;=$C$2,MAX(AM47+业务净增量_优化情景!AN47,0),0)</f>
        <v>0</v>
      </c>
      <c r="AO47" s="92">
        <f>IF(AO$3&lt;=$C$2,MAX(AN47+业务净增量_优化情景!AO47,0),0)</f>
        <v>0</v>
      </c>
      <c r="AP47" s="92">
        <f>IF(AP$3&lt;=$C$2,MAX(AO47+业务净增量_优化情景!AP47,0),0)</f>
        <v>0</v>
      </c>
    </row>
    <row r="48" spans="2:42" ht="15">
      <c r="B48" s="15" t="str">
        <f>存量业务到期结构!B48</f>
        <v>卖出回购金融资产</v>
      </c>
      <c r="C48" s="75">
        <f>存量业务到期结构!E48+业务净增量_优化情景!C48</f>
        <v>668.37676385941995</v>
      </c>
      <c r="D48" s="75">
        <f>IF(D$3&lt;=$C$2,MAX(C48+业务净增量_优化情景!D48,0),0)</f>
        <v>1331.6960053890184</v>
      </c>
      <c r="E48" s="75">
        <f>IF(E$3&lt;=$C$2,MAX(D48+业务净增量_优化情景!E48,0),0)</f>
        <v>1351.5038093955354</v>
      </c>
      <c r="F48" s="75">
        <f>IF(F$3&lt;=$C$2,MAX(E48+业务净增量_优化情景!F48,0),0)</f>
        <v>1371.8050971414723</v>
      </c>
      <c r="G48" s="75">
        <f>IF(G$3&lt;=$C$2,MAX(F48+业务净增量_优化情景!G48,0),0)</f>
        <v>1350.9960248958371</v>
      </c>
      <c r="H48" s="75">
        <f>IF(H$3&lt;=$C$2,MAX(G48+业务净增量_优化情景!H48,0),0)</f>
        <v>1330.7094644142278</v>
      </c>
      <c r="I48" s="75">
        <f>IF(I$3&lt;=$C$2,MAX(H48+业务净增量_优化情景!I48,0),0)</f>
        <v>1310.9302491457404</v>
      </c>
      <c r="J48" s="75">
        <f>IF(J$3&lt;=$C$2,MAX(I48+业务净增量_优化情景!J48,0),0)</f>
        <v>1291.6436649919881</v>
      </c>
      <c r="K48" s="75">
        <f>IF(K$3&lt;=$C$2,MAX(J48+业务净增量_优化情景!K48,0),0)</f>
        <v>1272.8354367462453</v>
      </c>
      <c r="L48" s="75">
        <f>IF(L$3&lt;=$C$2,MAX(K48+业务净增量_优化情景!L48,0),0)</f>
        <v>1254.4917149393546</v>
      </c>
      <c r="M48" s="75">
        <f>IF(M$3&lt;=$C$2,MAX(L48+业务净增量_优化情景!M48,0),0)</f>
        <v>1236.5990630801932</v>
      </c>
      <c r="N48" s="75">
        <f>IF(N$3&lt;=$C$2,MAX(M48+业务净增量_优化情景!N48,0),0)</f>
        <v>1219.1444452788614</v>
      </c>
      <c r="O48" s="75">
        <f>IF(O$3&lt;=$C$2,MAX(N48+业务净增量_优化情景!O48,0),0)</f>
        <v>1202.1152142411142</v>
      </c>
      <c r="P48" s="75">
        <f>IF(P$3&lt;=$C$2,MAX(O48+业务净增量_优化情景!P48,0),0)</f>
        <v>0</v>
      </c>
      <c r="Q48" s="75">
        <f>IF(Q$3&lt;=$C$2,MAX(P48+业务净增量_优化情景!Q48,0),0)</f>
        <v>0</v>
      </c>
      <c r="R48" s="75">
        <f>IF(R$3&lt;=$C$2,MAX(Q48+业务净增量_优化情景!R48,0),0)</f>
        <v>0</v>
      </c>
      <c r="S48" s="75">
        <f>IF(S$3&lt;=$C$2,MAX(R48+业务净增量_优化情景!S48,0),0)</f>
        <v>0</v>
      </c>
      <c r="T48" s="75">
        <f>IF(T$3&lt;=$C$2,MAX(S48+业务净增量_优化情景!T48,0),0)</f>
        <v>0</v>
      </c>
      <c r="U48" s="75">
        <f>IF(U$3&lt;=$C$2,MAX(T48+业务净增量_优化情景!U48,0),0)</f>
        <v>0</v>
      </c>
      <c r="V48" s="75">
        <f>IF(V$3&lt;=$C$2,MAX(U48+业务净增量_优化情景!V48,0),0)</f>
        <v>0</v>
      </c>
      <c r="W48" s="75">
        <f>IF(W$3&lt;=$C$2,MAX(V48+业务净增量_优化情景!W48,0),0)</f>
        <v>0</v>
      </c>
      <c r="X48" s="75">
        <f>IF(X$3&lt;=$C$2,MAX(W48+业务净增量_优化情景!X48,0),0)</f>
        <v>0</v>
      </c>
      <c r="Y48" s="75">
        <f>IF(Y$3&lt;=$C$2,MAX(X48+业务净增量_优化情景!Y48,0),0)</f>
        <v>0</v>
      </c>
      <c r="Z48" s="75">
        <f>IF(Z$3&lt;=$C$2,MAX(Y48+业务净增量_优化情景!Z48,0),0)</f>
        <v>0</v>
      </c>
      <c r="AA48" s="75">
        <f>IF(AA$3&lt;=$C$2,MAX(Z48+业务净增量_优化情景!AA48,0),0)</f>
        <v>0</v>
      </c>
      <c r="AB48" s="75">
        <f>IF(AB$3&lt;=$C$2,MAX(AA48+业务净增量_优化情景!AB48,0),0)</f>
        <v>0</v>
      </c>
      <c r="AC48" s="75">
        <f>IF(AC$3&lt;=$C$2,MAX(AB48+业务净增量_优化情景!AC48,0),0)</f>
        <v>0</v>
      </c>
      <c r="AD48" s="75">
        <f>IF(AD$3&lt;=$C$2,MAX(AC48+业务净增量_优化情景!AD48,0),0)</f>
        <v>0</v>
      </c>
      <c r="AE48" s="75">
        <f>IF(AE$3&lt;=$C$2,MAX(AD48+业务净增量_优化情景!AE48,0),0)</f>
        <v>0</v>
      </c>
      <c r="AF48" s="75">
        <f>IF(AF$3&lt;=$C$2,MAX(AE48+业务净增量_优化情景!AF48,0),0)</f>
        <v>0</v>
      </c>
      <c r="AG48" s="75">
        <f>IF(AG$3&lt;=$C$2,MAX(AF48+业务净增量_优化情景!AG48,0),0)</f>
        <v>0</v>
      </c>
      <c r="AH48" s="75">
        <f>IF(AH$3&lt;=$C$2,MAX(AG48+业务净增量_优化情景!AH48,0),0)</f>
        <v>0</v>
      </c>
      <c r="AI48" s="75">
        <f>IF(AI$3&lt;=$C$2,MAX(AH48+业务净增量_优化情景!AI48,0),0)</f>
        <v>0</v>
      </c>
      <c r="AJ48" s="75">
        <f>IF(AJ$3&lt;=$C$2,MAX(AI48+业务净增量_优化情景!AJ48,0),0)</f>
        <v>0</v>
      </c>
      <c r="AK48" s="75">
        <f>IF(AK$3&lt;=$C$2,MAX(AJ48+业务净增量_优化情景!AK48,0),0)</f>
        <v>0</v>
      </c>
      <c r="AL48" s="75">
        <f>IF(AL$3&lt;=$C$2,MAX(AK48+业务净增量_优化情景!AL48,0),0)</f>
        <v>0</v>
      </c>
      <c r="AM48" s="75">
        <f>IF(AM$3&lt;=$C$2,MAX(AL48+业务净增量_优化情景!AM48,0),0)</f>
        <v>0</v>
      </c>
      <c r="AN48" s="75">
        <f>IF(AN$3&lt;=$C$2,MAX(AM48+业务净增量_优化情景!AN48,0),0)</f>
        <v>0</v>
      </c>
      <c r="AO48" s="75">
        <f>IF(AO$3&lt;=$C$2,MAX(AN48+业务净增量_优化情景!AO48,0),0)</f>
        <v>0</v>
      </c>
      <c r="AP48" s="75">
        <f>IF(AP$3&lt;=$C$2,MAX(AO48+业务净增量_优化情景!AP48,0),0)</f>
        <v>0</v>
      </c>
    </row>
    <row r="49" spans="2:42" ht="16.5">
      <c r="B49" s="54" t="str">
        <f>存量业务到期结构!B49</f>
        <v>卖出回购债券</v>
      </c>
      <c r="C49" s="92">
        <f>存量业务到期结构!E49+业务净增量_优化情景!C49</f>
        <v>510.57471765328</v>
      </c>
      <c r="D49" s="92">
        <f>IF(D$3&lt;=$C$2,MAX(C49+业务净增量_优化情景!D49,0),0)</f>
        <v>525.89295918287837</v>
      </c>
      <c r="E49" s="92">
        <f>IF(E$3&lt;=$C$2,MAX(D49+业务净增量_优化情景!E49,0),0)</f>
        <v>541.6707479583647</v>
      </c>
      <c r="F49" s="92">
        <f>IF(F$3&lt;=$C$2,MAX(E49+业务净增量_优化情景!F49,0),0)</f>
        <v>557.92187039711564</v>
      </c>
      <c r="G49" s="92">
        <f>IF(G$3&lt;=$C$2,MAX(F49+业务净增量_优化情景!G49,0),0)</f>
        <v>541.1832142852021</v>
      </c>
      <c r="H49" s="92">
        <f>IF(H$3&lt;=$C$2,MAX(G49+业务净增量_优化情景!H49,0),0)</f>
        <v>524.94671785664605</v>
      </c>
      <c r="I49" s="92">
        <f>IF(I$3&lt;=$C$2,MAX(H49+业务净增量_优化情景!I49,0),0)</f>
        <v>509.19731632094664</v>
      </c>
      <c r="J49" s="92">
        <f>IF(J$3&lt;=$C$2,MAX(I49+业务净增量_优化情景!J49,0),0)</f>
        <v>493.92039683131821</v>
      </c>
      <c r="K49" s="92">
        <f>IF(K$3&lt;=$C$2,MAX(J49+业务净增量_优化情景!K49,0),0)</f>
        <v>479.10178492637874</v>
      </c>
      <c r="L49" s="92">
        <f>IF(L$3&lt;=$C$2,MAX(K49+业务净增量_优化情景!L49,0),0)</f>
        <v>464.72773137858735</v>
      </c>
      <c r="M49" s="92">
        <f>IF(M$3&lt;=$C$2,MAX(L49+业务净增量_优化情景!M49,0),0)</f>
        <v>450.78489943722974</v>
      </c>
      <c r="N49" s="92">
        <f>IF(N$3&lt;=$C$2,MAX(M49+业务净增量_优化情景!N49,0),0)</f>
        <v>437.26035245411282</v>
      </c>
      <c r="O49" s="92">
        <f>IF(O$3&lt;=$C$2,MAX(N49+业务净增量_优化情景!O49,0),0)</f>
        <v>424.1415418804894</v>
      </c>
      <c r="P49" s="92">
        <f>IF(P$3&lt;=$C$2,MAX(O49+业务净增量_优化情景!P49,0),0)</f>
        <v>0</v>
      </c>
      <c r="Q49" s="92">
        <f>IF(Q$3&lt;=$C$2,MAX(P49+业务净增量_优化情景!Q49,0),0)</f>
        <v>0</v>
      </c>
      <c r="R49" s="92">
        <f>IF(R$3&lt;=$C$2,MAX(Q49+业务净增量_优化情景!R49,0),0)</f>
        <v>0</v>
      </c>
      <c r="S49" s="92">
        <f>IF(S$3&lt;=$C$2,MAX(R49+业务净增量_优化情景!S49,0),0)</f>
        <v>0</v>
      </c>
      <c r="T49" s="92">
        <f>IF(T$3&lt;=$C$2,MAX(S49+业务净增量_优化情景!T49,0),0)</f>
        <v>0</v>
      </c>
      <c r="U49" s="92">
        <f>IF(U$3&lt;=$C$2,MAX(T49+业务净增量_优化情景!U49,0),0)</f>
        <v>0</v>
      </c>
      <c r="V49" s="92">
        <f>IF(V$3&lt;=$C$2,MAX(U49+业务净增量_优化情景!V49,0),0)</f>
        <v>0</v>
      </c>
      <c r="W49" s="92">
        <f>IF(W$3&lt;=$C$2,MAX(V49+业务净增量_优化情景!W49,0),0)</f>
        <v>0</v>
      </c>
      <c r="X49" s="92">
        <f>IF(X$3&lt;=$C$2,MAX(W49+业务净增量_优化情景!X49,0),0)</f>
        <v>0</v>
      </c>
      <c r="Y49" s="92">
        <f>IF(Y$3&lt;=$C$2,MAX(X49+业务净增量_优化情景!Y49,0),0)</f>
        <v>0</v>
      </c>
      <c r="Z49" s="92">
        <f>IF(Z$3&lt;=$C$2,MAX(Y49+业务净增量_优化情景!Z49,0),0)</f>
        <v>0</v>
      </c>
      <c r="AA49" s="92">
        <f>IF(AA$3&lt;=$C$2,MAX(Z49+业务净增量_优化情景!AA49,0),0)</f>
        <v>0</v>
      </c>
      <c r="AB49" s="92">
        <f>IF(AB$3&lt;=$C$2,MAX(AA49+业务净增量_优化情景!AB49,0),0)</f>
        <v>0</v>
      </c>
      <c r="AC49" s="92">
        <f>IF(AC$3&lt;=$C$2,MAX(AB49+业务净增量_优化情景!AC49,0),0)</f>
        <v>0</v>
      </c>
      <c r="AD49" s="92">
        <f>IF(AD$3&lt;=$C$2,MAX(AC49+业务净增量_优化情景!AD49,0),0)</f>
        <v>0</v>
      </c>
      <c r="AE49" s="92">
        <f>IF(AE$3&lt;=$C$2,MAX(AD49+业务净增量_优化情景!AE49,0),0)</f>
        <v>0</v>
      </c>
      <c r="AF49" s="92">
        <f>IF(AF$3&lt;=$C$2,MAX(AE49+业务净增量_优化情景!AF49,0),0)</f>
        <v>0</v>
      </c>
      <c r="AG49" s="92">
        <f>IF(AG$3&lt;=$C$2,MAX(AF49+业务净增量_优化情景!AG49,0),0)</f>
        <v>0</v>
      </c>
      <c r="AH49" s="92">
        <f>IF(AH$3&lt;=$C$2,MAX(AG49+业务净增量_优化情景!AH49,0),0)</f>
        <v>0</v>
      </c>
      <c r="AI49" s="92">
        <f>IF(AI$3&lt;=$C$2,MAX(AH49+业务净增量_优化情景!AI49,0),0)</f>
        <v>0</v>
      </c>
      <c r="AJ49" s="92">
        <f>IF(AJ$3&lt;=$C$2,MAX(AI49+业务净增量_优化情景!AJ49,0),0)</f>
        <v>0</v>
      </c>
      <c r="AK49" s="92">
        <f>IF(AK$3&lt;=$C$2,MAX(AJ49+业务净增量_优化情景!AK49,0),0)</f>
        <v>0</v>
      </c>
      <c r="AL49" s="92">
        <f>IF(AL$3&lt;=$C$2,MAX(AK49+业务净增量_优化情景!AL49,0),0)</f>
        <v>0</v>
      </c>
      <c r="AM49" s="92">
        <f>IF(AM$3&lt;=$C$2,MAX(AL49+业务净增量_优化情景!AM49,0),0)</f>
        <v>0</v>
      </c>
      <c r="AN49" s="92">
        <f>IF(AN$3&lt;=$C$2,MAX(AM49+业务净增量_优化情景!AN49,0),0)</f>
        <v>0</v>
      </c>
      <c r="AO49" s="92">
        <f>IF(AO$3&lt;=$C$2,MAX(AN49+业务净增量_优化情景!AO49,0),0)</f>
        <v>0</v>
      </c>
      <c r="AP49" s="92">
        <f>IF(AP$3&lt;=$C$2,MAX(AO49+业务净增量_优化情景!AP49,0),0)</f>
        <v>0</v>
      </c>
    </row>
    <row r="50" spans="2:42" ht="16.5">
      <c r="B50" s="54" t="str">
        <f>存量业务到期结构!B50</f>
        <v>卖出回购票据</v>
      </c>
      <c r="C50" s="92">
        <f>存量业务到期结构!E50+业务净增量_优化情景!C50</f>
        <v>157.80204620614001</v>
      </c>
      <c r="D50" s="92">
        <f>IF(D$3&lt;=$C$2,MAX(C50+业务净增量_优化情景!D50,0),0)</f>
        <v>805.80304620613992</v>
      </c>
      <c r="E50" s="92">
        <f>IF(E$3&lt;=$C$2,MAX(D50+业务净增量_优化情景!E50,0),0)</f>
        <v>809.83306143717061</v>
      </c>
      <c r="F50" s="92">
        <f>IF(F$3&lt;=$C$2,MAX(E50+业务净增量_优化情景!F50,0),0)</f>
        <v>813.88322674435642</v>
      </c>
      <c r="G50" s="92">
        <f>IF(G$3&lt;=$C$2,MAX(F50+业务净增量_优化情景!G50,0),0)</f>
        <v>809.81281061063464</v>
      </c>
      <c r="H50" s="92">
        <f>IF(H$3&lt;=$C$2,MAX(G50+业务净增量_优化情景!H50,0),0)</f>
        <v>805.76274655758152</v>
      </c>
      <c r="I50" s="92">
        <f>IF(I$3&lt;=$C$2,MAX(H50+业务净增量_优化情景!I50,0),0)</f>
        <v>801.73293282479358</v>
      </c>
      <c r="J50" s="92">
        <f>IF(J$3&lt;=$C$2,MAX(I50+业务净增量_优化情景!J50,0),0)</f>
        <v>797.72326816066959</v>
      </c>
      <c r="K50" s="92">
        <f>IF(K$3&lt;=$C$2,MAX(J50+业务净增量_优化情景!K50,0),0)</f>
        <v>793.73365181986628</v>
      </c>
      <c r="L50" s="92">
        <f>IF(L$3&lt;=$C$2,MAX(K50+业务净增量_优化情景!L50,0),0)</f>
        <v>789.76398356076697</v>
      </c>
      <c r="M50" s="92">
        <f>IF(M$3&lt;=$C$2,MAX(L50+业务净增量_优化情景!M50,0),0)</f>
        <v>785.81416364296319</v>
      </c>
      <c r="N50" s="92">
        <f>IF(N$3&lt;=$C$2,MAX(M50+业务净增量_优化情景!N50,0),0)</f>
        <v>781.88409282474834</v>
      </c>
      <c r="O50" s="92">
        <f>IF(O$3&lt;=$C$2,MAX(N50+业务净增量_优化情景!O50,0),0)</f>
        <v>777.97367236062462</v>
      </c>
      <c r="P50" s="92">
        <f>IF(P$3&lt;=$C$2,MAX(O50+业务净增量_优化情景!P50,0),0)</f>
        <v>0</v>
      </c>
      <c r="Q50" s="92">
        <f>IF(Q$3&lt;=$C$2,MAX(P50+业务净增量_优化情景!Q50,0),0)</f>
        <v>0</v>
      </c>
      <c r="R50" s="92">
        <f>IF(R$3&lt;=$C$2,MAX(Q50+业务净增量_优化情景!R50,0),0)</f>
        <v>0</v>
      </c>
      <c r="S50" s="92">
        <f>IF(S$3&lt;=$C$2,MAX(R50+业务净增量_优化情景!S50,0),0)</f>
        <v>0</v>
      </c>
      <c r="T50" s="92">
        <f>IF(T$3&lt;=$C$2,MAX(S50+业务净增量_优化情景!T50,0),0)</f>
        <v>0</v>
      </c>
      <c r="U50" s="92">
        <f>IF(U$3&lt;=$C$2,MAX(T50+业务净增量_优化情景!U50,0),0)</f>
        <v>0</v>
      </c>
      <c r="V50" s="92">
        <f>IF(V$3&lt;=$C$2,MAX(U50+业务净增量_优化情景!V50,0),0)</f>
        <v>0</v>
      </c>
      <c r="W50" s="92">
        <f>IF(W$3&lt;=$C$2,MAX(V50+业务净增量_优化情景!W50,0),0)</f>
        <v>0</v>
      </c>
      <c r="X50" s="92">
        <f>IF(X$3&lt;=$C$2,MAX(W50+业务净增量_优化情景!X50,0),0)</f>
        <v>0</v>
      </c>
      <c r="Y50" s="92">
        <f>IF(Y$3&lt;=$C$2,MAX(X50+业务净增量_优化情景!Y50,0),0)</f>
        <v>0</v>
      </c>
      <c r="Z50" s="92">
        <f>IF(Z$3&lt;=$C$2,MAX(Y50+业务净增量_优化情景!Z50,0),0)</f>
        <v>0</v>
      </c>
      <c r="AA50" s="92">
        <f>IF(AA$3&lt;=$C$2,MAX(Z50+业务净增量_优化情景!AA50,0),0)</f>
        <v>0</v>
      </c>
      <c r="AB50" s="92">
        <f>IF(AB$3&lt;=$C$2,MAX(AA50+业务净增量_优化情景!AB50,0),0)</f>
        <v>0</v>
      </c>
      <c r="AC50" s="92">
        <f>IF(AC$3&lt;=$C$2,MAX(AB50+业务净增量_优化情景!AC50,0),0)</f>
        <v>0</v>
      </c>
      <c r="AD50" s="92">
        <f>IF(AD$3&lt;=$C$2,MAX(AC50+业务净增量_优化情景!AD50,0),0)</f>
        <v>0</v>
      </c>
      <c r="AE50" s="92">
        <f>IF(AE$3&lt;=$C$2,MAX(AD50+业务净增量_优化情景!AE50,0),0)</f>
        <v>0</v>
      </c>
      <c r="AF50" s="92">
        <f>IF(AF$3&lt;=$C$2,MAX(AE50+业务净增量_优化情景!AF50,0),0)</f>
        <v>0</v>
      </c>
      <c r="AG50" s="92">
        <f>IF(AG$3&lt;=$C$2,MAX(AF50+业务净增量_优化情景!AG50,0),0)</f>
        <v>0</v>
      </c>
      <c r="AH50" s="92">
        <f>IF(AH$3&lt;=$C$2,MAX(AG50+业务净增量_优化情景!AH50,0),0)</f>
        <v>0</v>
      </c>
      <c r="AI50" s="92">
        <f>IF(AI$3&lt;=$C$2,MAX(AH50+业务净增量_优化情景!AI50,0),0)</f>
        <v>0</v>
      </c>
      <c r="AJ50" s="92">
        <f>IF(AJ$3&lt;=$C$2,MAX(AI50+业务净增量_优化情景!AJ50,0),0)</f>
        <v>0</v>
      </c>
      <c r="AK50" s="92">
        <f>IF(AK$3&lt;=$C$2,MAX(AJ50+业务净增量_优化情景!AK50,0),0)</f>
        <v>0</v>
      </c>
      <c r="AL50" s="92">
        <f>IF(AL$3&lt;=$C$2,MAX(AK50+业务净增量_优化情景!AL50,0),0)</f>
        <v>0</v>
      </c>
      <c r="AM50" s="92">
        <f>IF(AM$3&lt;=$C$2,MAX(AL50+业务净增量_优化情景!AM50,0),0)</f>
        <v>0</v>
      </c>
      <c r="AN50" s="92">
        <f>IF(AN$3&lt;=$C$2,MAX(AM50+业务净增量_优化情景!AN50,0),0)</f>
        <v>0</v>
      </c>
      <c r="AO50" s="92">
        <f>IF(AO$3&lt;=$C$2,MAX(AN50+业务净增量_优化情景!AO50,0),0)</f>
        <v>0</v>
      </c>
      <c r="AP50" s="92">
        <f>IF(AP$3&lt;=$C$2,MAX(AO50+业务净增量_优化情景!AP50,0),0)</f>
        <v>0</v>
      </c>
    </row>
    <row r="51" spans="2:42" ht="15">
      <c r="B51" s="15" t="str">
        <f>存量业务到期结构!B51</f>
        <v>应付债券</v>
      </c>
      <c r="C51" s="75">
        <f>存量业务到期结构!E51+业务净增量_优化情景!C51</f>
        <v>3294.3385945615851</v>
      </c>
      <c r="D51" s="75">
        <f>IF(D$3&lt;=$C$2,MAX(C51+业务净增量_优化情景!D51,0),0)</f>
        <v>3248.6037473303145</v>
      </c>
      <c r="E51" s="75">
        <f>IF(E$3&lt;=$C$2,MAX(D51+业务净增量_优化情景!E51,0),0)</f>
        <v>3353.6007473303143</v>
      </c>
      <c r="F51" s="75">
        <f>IF(F$3&lt;=$C$2,MAX(E51+业务净增量_优化情景!F51,0),0)</f>
        <v>3306.6805770436695</v>
      </c>
      <c r="G51" s="75">
        <f>IF(G$3&lt;=$C$2,MAX(F51+业务净增量_优化情景!G51,0),0)</f>
        <v>3369.21240348026</v>
      </c>
      <c r="H51" s="75">
        <f>IF(H$3&lt;=$C$2,MAX(G51+业务净增量_优化情景!H51,0),0)</f>
        <v>3404.2114034077877</v>
      </c>
      <c r="I51" s="75">
        <f>IF(I$3&lt;=$C$2,MAX(H51+业务净增量_优化情景!I51,0),0)</f>
        <v>3519.2144031478388</v>
      </c>
      <c r="J51" s="75">
        <f>IF(J$3&lt;=$C$2,MAX(I51+业务净增量_优化情景!J51,0),0)</f>
        <v>3492.128855283815</v>
      </c>
      <c r="K51" s="75">
        <f>IF(K$3&lt;=$C$2,MAX(J51+业务净增量_优化情景!K51,0),0)</f>
        <v>3622.1318552838152</v>
      </c>
      <c r="L51" s="75">
        <f>IF(L$3&lt;=$C$2,MAX(K51+业务净增量_优化情景!L51,0),0)</f>
        <v>3587.1348552835766</v>
      </c>
      <c r="M51" s="75">
        <f>IF(M$3&lt;=$C$2,MAX(L51+业务净增量_优化情景!M51,0),0)</f>
        <v>3752.1378542010871</v>
      </c>
      <c r="N51" s="75">
        <f>IF(N$3&lt;=$C$2,MAX(M51+业务净增量_优化情景!N51,0),0)</f>
        <v>3868.1728110703416</v>
      </c>
      <c r="O51" s="75">
        <f>IF(O$3&lt;=$C$2,MAX(N51+业务净增量_优化情景!O51,0),0)</f>
        <v>3970.7204555460025</v>
      </c>
      <c r="P51" s="75">
        <f>IF(P$3&lt;=$C$2,MAX(O51+业务净增量_优化情景!P51,0),0)</f>
        <v>0</v>
      </c>
      <c r="Q51" s="75">
        <f>IF(Q$3&lt;=$C$2,MAX(P51+业务净增量_优化情景!Q51,0),0)</f>
        <v>0</v>
      </c>
      <c r="R51" s="75">
        <f>IF(R$3&lt;=$C$2,MAX(Q51+业务净增量_优化情景!R51,0),0)</f>
        <v>0</v>
      </c>
      <c r="S51" s="75">
        <f>IF(S$3&lt;=$C$2,MAX(R51+业务净增量_优化情景!S51,0),0)</f>
        <v>0</v>
      </c>
      <c r="T51" s="75">
        <f>IF(T$3&lt;=$C$2,MAX(S51+业务净增量_优化情景!T51,0),0)</f>
        <v>0</v>
      </c>
      <c r="U51" s="75">
        <f>IF(U$3&lt;=$C$2,MAX(T51+业务净增量_优化情景!U51,0),0)</f>
        <v>0</v>
      </c>
      <c r="V51" s="75">
        <f>IF(V$3&lt;=$C$2,MAX(U51+业务净增量_优化情景!V51,0),0)</f>
        <v>0</v>
      </c>
      <c r="W51" s="75">
        <f>IF(W$3&lt;=$C$2,MAX(V51+业务净增量_优化情景!W51,0),0)</f>
        <v>0</v>
      </c>
      <c r="X51" s="75">
        <f>IF(X$3&lt;=$C$2,MAX(W51+业务净增量_优化情景!X51,0),0)</f>
        <v>0</v>
      </c>
      <c r="Y51" s="75">
        <f>IF(Y$3&lt;=$C$2,MAX(X51+业务净增量_优化情景!Y51,0),0)</f>
        <v>0</v>
      </c>
      <c r="Z51" s="75">
        <f>IF(Z$3&lt;=$C$2,MAX(Y51+业务净增量_优化情景!Z51,0),0)</f>
        <v>0</v>
      </c>
      <c r="AA51" s="75">
        <f>IF(AA$3&lt;=$C$2,MAX(Z51+业务净增量_优化情景!AA51,0),0)</f>
        <v>0</v>
      </c>
      <c r="AB51" s="75">
        <f>IF(AB$3&lt;=$C$2,MAX(AA51+业务净增量_优化情景!AB51,0),0)</f>
        <v>0</v>
      </c>
      <c r="AC51" s="75">
        <f>IF(AC$3&lt;=$C$2,MAX(AB51+业务净增量_优化情景!AC51,0),0)</f>
        <v>0</v>
      </c>
      <c r="AD51" s="75">
        <f>IF(AD$3&lt;=$C$2,MAX(AC51+业务净增量_优化情景!AD51,0),0)</f>
        <v>0</v>
      </c>
      <c r="AE51" s="75">
        <f>IF(AE$3&lt;=$C$2,MAX(AD51+业务净增量_优化情景!AE51,0),0)</f>
        <v>0</v>
      </c>
      <c r="AF51" s="75">
        <f>IF(AF$3&lt;=$C$2,MAX(AE51+业务净增量_优化情景!AF51,0),0)</f>
        <v>0</v>
      </c>
      <c r="AG51" s="75">
        <f>IF(AG$3&lt;=$C$2,MAX(AF51+业务净增量_优化情景!AG51,0),0)</f>
        <v>0</v>
      </c>
      <c r="AH51" s="75">
        <f>IF(AH$3&lt;=$C$2,MAX(AG51+业务净增量_优化情景!AH51,0),0)</f>
        <v>0</v>
      </c>
      <c r="AI51" s="75">
        <f>IF(AI$3&lt;=$C$2,MAX(AH51+业务净增量_优化情景!AI51,0),0)</f>
        <v>0</v>
      </c>
      <c r="AJ51" s="75">
        <f>IF(AJ$3&lt;=$C$2,MAX(AI51+业务净增量_优化情景!AJ51,0),0)</f>
        <v>0</v>
      </c>
      <c r="AK51" s="75">
        <f>IF(AK$3&lt;=$C$2,MAX(AJ51+业务净增量_优化情景!AK51,0),0)</f>
        <v>0</v>
      </c>
      <c r="AL51" s="75">
        <f>IF(AL$3&lt;=$C$2,MAX(AK51+业务净增量_优化情景!AL51,0),0)</f>
        <v>0</v>
      </c>
      <c r="AM51" s="75">
        <f>IF(AM$3&lt;=$C$2,MAX(AL51+业务净增量_优化情景!AM51,0),0)</f>
        <v>0</v>
      </c>
      <c r="AN51" s="75">
        <f>IF(AN$3&lt;=$C$2,MAX(AM51+业务净增量_优化情景!AN51,0),0)</f>
        <v>0</v>
      </c>
      <c r="AO51" s="75">
        <f>IF(AO$3&lt;=$C$2,MAX(AN51+业务净增量_优化情景!AO51,0),0)</f>
        <v>0</v>
      </c>
      <c r="AP51" s="75">
        <f>IF(AP$3&lt;=$C$2,MAX(AO51+业务净增量_优化情景!AP51,0),0)</f>
        <v>0</v>
      </c>
    </row>
    <row r="52" spans="2:42" ht="16.5">
      <c r="B52" s="54" t="str">
        <f>存量业务到期结构!B52</f>
        <v>次级定期债券</v>
      </c>
      <c r="C52" s="92">
        <f>存量业务到期结构!E52+业务净增量_优化情景!C52</f>
        <v>228.64372991805544</v>
      </c>
      <c r="D52" s="92">
        <f>IF(D$3&lt;=$C$2,MAX(C52+业务净增量_优化情景!D52,0),0)</f>
        <v>228.64272991805544</v>
      </c>
      <c r="E52" s="92">
        <f>IF(E$3&lt;=$C$2,MAX(D52+业务净增量_优化情景!E52,0),0)</f>
        <v>228.64172991805543</v>
      </c>
      <c r="F52" s="92">
        <f>IF(F$3&lt;=$C$2,MAX(E52+业务净增量_优化情景!F52,0),0)</f>
        <v>228.64072991805543</v>
      </c>
      <c r="G52" s="92">
        <f>IF(G$3&lt;=$C$2,MAX(F52+业务净增量_优化情景!G52,0),0)</f>
        <v>228.63972991805542</v>
      </c>
      <c r="H52" s="92">
        <f>IF(H$3&lt;=$C$2,MAX(G52+业务净增量_优化情景!H52,0),0)</f>
        <v>228.63872991805542</v>
      </c>
      <c r="I52" s="92">
        <f>IF(I$3&lt;=$C$2,MAX(H52+业务净增量_优化情景!I52,0),0)</f>
        <v>228.63972983140579</v>
      </c>
      <c r="J52" s="92">
        <f>IF(J$3&lt;=$C$2,MAX(I52+业务净增量_优化情景!J52,0),0)</f>
        <v>228.64072949807249</v>
      </c>
      <c r="K52" s="92">
        <f>IF(K$3&lt;=$C$2,MAX(J52+业务净增量_优化情景!K52,0),0)</f>
        <v>228.64172949807249</v>
      </c>
      <c r="L52" s="92">
        <f>IF(L$3&lt;=$C$2,MAX(K52+业务净增量_优化情景!L52,0),0)</f>
        <v>228.6427294979533</v>
      </c>
      <c r="M52" s="92">
        <f>IF(M$3&lt;=$C$2,MAX(L52+业务净增量_优化情景!M52,0),0)</f>
        <v>228.64372916461994</v>
      </c>
      <c r="N52" s="92">
        <f>IF(N$3&lt;=$C$2,MAX(M52+业务净增量_优化情景!N52,0),0)</f>
        <v>228.6447288312867</v>
      </c>
      <c r="O52" s="92">
        <f>IF(O$3&lt;=$C$2,MAX(N52+业务净增量_优化情景!O52,0),0)</f>
        <v>228.64572860906446</v>
      </c>
      <c r="P52" s="92">
        <f>IF(P$3&lt;=$C$2,MAX(O52+业务净增量_优化情景!P52,0),0)</f>
        <v>0</v>
      </c>
      <c r="Q52" s="92">
        <f>IF(Q$3&lt;=$C$2,MAX(P52+业务净增量_优化情景!Q52,0),0)</f>
        <v>0</v>
      </c>
      <c r="R52" s="92">
        <f>IF(R$3&lt;=$C$2,MAX(Q52+业务净增量_优化情景!R52,0),0)</f>
        <v>0</v>
      </c>
      <c r="S52" s="92">
        <f>IF(S$3&lt;=$C$2,MAX(R52+业务净增量_优化情景!S52,0),0)</f>
        <v>0</v>
      </c>
      <c r="T52" s="92">
        <f>IF(T$3&lt;=$C$2,MAX(S52+业务净增量_优化情景!T52,0),0)</f>
        <v>0</v>
      </c>
      <c r="U52" s="92">
        <f>IF(U$3&lt;=$C$2,MAX(T52+业务净增量_优化情景!U52,0),0)</f>
        <v>0</v>
      </c>
      <c r="V52" s="92">
        <f>IF(V$3&lt;=$C$2,MAX(U52+业务净增量_优化情景!V52,0),0)</f>
        <v>0</v>
      </c>
      <c r="W52" s="92">
        <f>IF(W$3&lt;=$C$2,MAX(V52+业务净增量_优化情景!W52,0),0)</f>
        <v>0</v>
      </c>
      <c r="X52" s="92">
        <f>IF(X$3&lt;=$C$2,MAX(W52+业务净增量_优化情景!X52,0),0)</f>
        <v>0</v>
      </c>
      <c r="Y52" s="92">
        <f>IF(Y$3&lt;=$C$2,MAX(X52+业务净增量_优化情景!Y52,0),0)</f>
        <v>0</v>
      </c>
      <c r="Z52" s="92">
        <f>IF(Z$3&lt;=$C$2,MAX(Y52+业务净增量_优化情景!Z52,0),0)</f>
        <v>0</v>
      </c>
      <c r="AA52" s="92">
        <f>IF(AA$3&lt;=$C$2,MAX(Z52+业务净增量_优化情景!AA52,0),0)</f>
        <v>0</v>
      </c>
      <c r="AB52" s="92">
        <f>IF(AB$3&lt;=$C$2,MAX(AA52+业务净增量_优化情景!AB52,0),0)</f>
        <v>0</v>
      </c>
      <c r="AC52" s="92">
        <f>IF(AC$3&lt;=$C$2,MAX(AB52+业务净增量_优化情景!AC52,0),0)</f>
        <v>0</v>
      </c>
      <c r="AD52" s="92">
        <f>IF(AD$3&lt;=$C$2,MAX(AC52+业务净增量_优化情景!AD52,0),0)</f>
        <v>0</v>
      </c>
      <c r="AE52" s="92">
        <f>IF(AE$3&lt;=$C$2,MAX(AD52+业务净增量_优化情景!AE52,0),0)</f>
        <v>0</v>
      </c>
      <c r="AF52" s="92">
        <f>IF(AF$3&lt;=$C$2,MAX(AE52+业务净增量_优化情景!AF52,0),0)</f>
        <v>0</v>
      </c>
      <c r="AG52" s="92">
        <f>IF(AG$3&lt;=$C$2,MAX(AF52+业务净增量_优化情景!AG52,0),0)</f>
        <v>0</v>
      </c>
      <c r="AH52" s="92">
        <f>IF(AH$3&lt;=$C$2,MAX(AG52+业务净增量_优化情景!AH52,0),0)</f>
        <v>0</v>
      </c>
      <c r="AI52" s="92">
        <f>IF(AI$3&lt;=$C$2,MAX(AH52+业务净增量_优化情景!AI52,0),0)</f>
        <v>0</v>
      </c>
      <c r="AJ52" s="92">
        <f>IF(AJ$3&lt;=$C$2,MAX(AI52+业务净增量_优化情景!AJ52,0),0)</f>
        <v>0</v>
      </c>
      <c r="AK52" s="92">
        <f>IF(AK$3&lt;=$C$2,MAX(AJ52+业务净增量_优化情景!AK52,0),0)</f>
        <v>0</v>
      </c>
      <c r="AL52" s="92">
        <f>IF(AL$3&lt;=$C$2,MAX(AK52+业务净增量_优化情景!AL52,0),0)</f>
        <v>0</v>
      </c>
      <c r="AM52" s="92">
        <f>IF(AM$3&lt;=$C$2,MAX(AL52+业务净增量_优化情景!AM52,0),0)</f>
        <v>0</v>
      </c>
      <c r="AN52" s="92">
        <f>IF(AN$3&lt;=$C$2,MAX(AM52+业务净增量_优化情景!AN52,0),0)</f>
        <v>0</v>
      </c>
      <c r="AO52" s="92">
        <f>IF(AO$3&lt;=$C$2,MAX(AN52+业务净增量_优化情景!AO52,0),0)</f>
        <v>0</v>
      </c>
      <c r="AP52" s="92">
        <f>IF(AP$3&lt;=$C$2,MAX(AO52+业务净增量_优化情景!AP52,0),0)</f>
        <v>0</v>
      </c>
    </row>
    <row r="53" spans="2:42" ht="16.5">
      <c r="B53" s="54" t="str">
        <f>存量业务到期结构!B53</f>
        <v>长期债券</v>
      </c>
      <c r="C53" s="92">
        <f>存量业务到期结构!E53+业务净增量_优化情景!C53</f>
        <v>779.10250307999991</v>
      </c>
      <c r="D53" s="92">
        <f>IF(D$3&lt;=$C$2,MAX(C53+业务净增量_优化情景!D53,0),0)</f>
        <v>779.10150307999993</v>
      </c>
      <c r="E53" s="92">
        <f>IF(E$3&lt;=$C$2,MAX(D53+业务净增量_优化情景!E53,0),0)</f>
        <v>779.10050307999995</v>
      </c>
      <c r="F53" s="92">
        <f>IF(F$3&lt;=$C$2,MAX(E53+业务净增量_优化情景!F53,0),0)</f>
        <v>779.09950307999998</v>
      </c>
      <c r="G53" s="92">
        <f>IF(G$3&lt;=$C$2,MAX(F53+业务净增量_优化情景!G53,0),0)</f>
        <v>666.10050307999995</v>
      </c>
      <c r="H53" s="92">
        <f>IF(H$3&lt;=$C$2,MAX(G53+业务净增量_优化情景!H53,0),0)</f>
        <v>666.10150300752787</v>
      </c>
      <c r="I53" s="92">
        <f>IF(I$3&lt;=$C$2,MAX(H53+业务净增量_优化情景!I53,0),0)</f>
        <v>816.10250292087824</v>
      </c>
      <c r="J53" s="92">
        <f>IF(J$3&lt;=$C$2,MAX(I53+业务净增量_优化情景!J53,0),0)</f>
        <v>966.10350258754488</v>
      </c>
      <c r="K53" s="92">
        <f>IF(K$3&lt;=$C$2,MAX(J53+业务净增量_优化情景!K53,0),0)</f>
        <v>966.10450258754486</v>
      </c>
      <c r="L53" s="92">
        <f>IF(L$3&lt;=$C$2,MAX(K53+业务净增量_优化情景!L53,0),0)</f>
        <v>966.10550258742569</v>
      </c>
      <c r="M53" s="92">
        <f>IF(M$3&lt;=$C$2,MAX(L53+业务净增量_优化情景!M53,0),0)</f>
        <v>1066.1065021716029</v>
      </c>
      <c r="N53" s="92">
        <f>IF(N$3&lt;=$C$2,MAX(M53+业务净增量_优化情景!N53,0),0)</f>
        <v>1166.1075017555418</v>
      </c>
      <c r="O53" s="92">
        <f>IF(O$3&lt;=$C$2,MAX(N53+业务净增量_优化情景!O53,0),0)</f>
        <v>1166.1085015333194</v>
      </c>
      <c r="P53" s="92">
        <f>IF(P$3&lt;=$C$2,MAX(O53+业务净增量_优化情景!P53,0),0)</f>
        <v>0</v>
      </c>
      <c r="Q53" s="92">
        <f>IF(Q$3&lt;=$C$2,MAX(P53+业务净增量_优化情景!Q53,0),0)</f>
        <v>0</v>
      </c>
      <c r="R53" s="92">
        <f>IF(R$3&lt;=$C$2,MAX(Q53+业务净增量_优化情景!R53,0),0)</f>
        <v>0</v>
      </c>
      <c r="S53" s="92">
        <f>IF(S$3&lt;=$C$2,MAX(R53+业务净增量_优化情景!S53,0),0)</f>
        <v>0</v>
      </c>
      <c r="T53" s="92">
        <f>IF(T$3&lt;=$C$2,MAX(S53+业务净增量_优化情景!T53,0),0)</f>
        <v>0</v>
      </c>
      <c r="U53" s="92">
        <f>IF(U$3&lt;=$C$2,MAX(T53+业务净增量_优化情景!U53,0),0)</f>
        <v>0</v>
      </c>
      <c r="V53" s="92">
        <f>IF(V$3&lt;=$C$2,MAX(U53+业务净增量_优化情景!V53,0),0)</f>
        <v>0</v>
      </c>
      <c r="W53" s="92">
        <f>IF(W$3&lt;=$C$2,MAX(V53+业务净增量_优化情景!W53,0),0)</f>
        <v>0</v>
      </c>
      <c r="X53" s="92">
        <f>IF(X$3&lt;=$C$2,MAX(W53+业务净增量_优化情景!X53,0),0)</f>
        <v>0</v>
      </c>
      <c r="Y53" s="92">
        <f>IF(Y$3&lt;=$C$2,MAX(X53+业务净增量_优化情景!Y53,0),0)</f>
        <v>0</v>
      </c>
      <c r="Z53" s="92">
        <f>IF(Z$3&lt;=$C$2,MAX(Y53+业务净增量_优化情景!Z53,0),0)</f>
        <v>0</v>
      </c>
      <c r="AA53" s="92">
        <f>IF(AA$3&lt;=$C$2,MAX(Z53+业务净增量_优化情景!AA53,0),0)</f>
        <v>0</v>
      </c>
      <c r="AB53" s="92">
        <f>IF(AB$3&lt;=$C$2,MAX(AA53+业务净增量_优化情景!AB53,0),0)</f>
        <v>0</v>
      </c>
      <c r="AC53" s="92">
        <f>IF(AC$3&lt;=$C$2,MAX(AB53+业务净增量_优化情景!AC53,0),0)</f>
        <v>0</v>
      </c>
      <c r="AD53" s="92">
        <f>IF(AD$3&lt;=$C$2,MAX(AC53+业务净增量_优化情景!AD53,0),0)</f>
        <v>0</v>
      </c>
      <c r="AE53" s="92">
        <f>IF(AE$3&lt;=$C$2,MAX(AD53+业务净增量_优化情景!AE53,0),0)</f>
        <v>0</v>
      </c>
      <c r="AF53" s="92">
        <f>IF(AF$3&lt;=$C$2,MAX(AE53+业务净增量_优化情景!AF53,0),0)</f>
        <v>0</v>
      </c>
      <c r="AG53" s="92">
        <f>IF(AG$3&lt;=$C$2,MAX(AF53+业务净增量_优化情景!AG53,0),0)</f>
        <v>0</v>
      </c>
      <c r="AH53" s="92">
        <f>IF(AH$3&lt;=$C$2,MAX(AG53+业务净增量_优化情景!AH53,0),0)</f>
        <v>0</v>
      </c>
      <c r="AI53" s="92">
        <f>IF(AI$3&lt;=$C$2,MAX(AH53+业务净增量_优化情景!AI53,0),0)</f>
        <v>0</v>
      </c>
      <c r="AJ53" s="92">
        <f>IF(AJ$3&lt;=$C$2,MAX(AI53+业务净增量_优化情景!AJ53,0),0)</f>
        <v>0</v>
      </c>
      <c r="AK53" s="92">
        <f>IF(AK$3&lt;=$C$2,MAX(AJ53+业务净增量_优化情景!AK53,0),0)</f>
        <v>0</v>
      </c>
      <c r="AL53" s="92">
        <f>IF(AL$3&lt;=$C$2,MAX(AK53+业务净增量_优化情景!AL53,0),0)</f>
        <v>0</v>
      </c>
      <c r="AM53" s="92">
        <f>IF(AM$3&lt;=$C$2,MAX(AL53+业务净增量_优化情景!AM53,0),0)</f>
        <v>0</v>
      </c>
      <c r="AN53" s="92">
        <f>IF(AN$3&lt;=$C$2,MAX(AM53+业务净增量_优化情景!AN53,0),0)</f>
        <v>0</v>
      </c>
      <c r="AO53" s="92">
        <f>IF(AO$3&lt;=$C$2,MAX(AN53+业务净增量_优化情景!AO53,0),0)</f>
        <v>0</v>
      </c>
      <c r="AP53" s="92">
        <f>IF(AP$3&lt;=$C$2,MAX(AO53+业务净增量_优化情景!AP53,0),0)</f>
        <v>0</v>
      </c>
    </row>
    <row r="54" spans="2:42" ht="16.5">
      <c r="B54" s="54" t="str">
        <f>存量业务到期结构!B54</f>
        <v>同业存单</v>
      </c>
      <c r="C54" s="92">
        <f>存量业务到期结构!E54+业务净增量_优化情景!C54</f>
        <v>2286.5923615635297</v>
      </c>
      <c r="D54" s="92">
        <f>IF(D$3&lt;=$C$2,MAX(C54+业务净增量_优化情景!D54,0),0)</f>
        <v>2240.8595143322591</v>
      </c>
      <c r="E54" s="92">
        <f>IF(E$3&lt;=$C$2,MAX(D54+业务净增量_优化情景!E54,0),0)</f>
        <v>2345.8585143322589</v>
      </c>
      <c r="F54" s="92">
        <f>IF(F$3&lt;=$C$2,MAX(E54+业务净增量_优化情景!F54,0),0)</f>
        <v>2298.940344045614</v>
      </c>
      <c r="G54" s="92">
        <f>IF(G$3&lt;=$C$2,MAX(F54+业务净增量_优化情景!G54,0),0)</f>
        <v>2474.472170482205</v>
      </c>
      <c r="H54" s="92">
        <f>IF(H$3&lt;=$C$2,MAX(G54+业务净增量_优化情景!H54,0),0)</f>
        <v>2509.4711704822048</v>
      </c>
      <c r="I54" s="92">
        <f>IF(I$3&lt;=$C$2,MAX(H54+业务净增量_优化情景!I54,0),0)</f>
        <v>2474.4721703955552</v>
      </c>
      <c r="J54" s="92">
        <f>IF(J$3&lt;=$C$2,MAX(I54+业务净增量_优化情景!J54,0),0)</f>
        <v>2297.3846231981979</v>
      </c>
      <c r="K54" s="92">
        <f>IF(K$3&lt;=$C$2,MAX(J54+业务净增量_优化情景!K54,0),0)</f>
        <v>2427.3856231981981</v>
      </c>
      <c r="L54" s="92">
        <f>IF(L$3&lt;=$C$2,MAX(K54+业务净增量_优化情景!L54,0),0)</f>
        <v>2392.3866231981983</v>
      </c>
      <c r="M54" s="92">
        <f>IF(M$3&lt;=$C$2,MAX(L54+业务净增量_优化情景!M54,0),0)</f>
        <v>2457.3876228648651</v>
      </c>
      <c r="N54" s="92">
        <f>IF(N$3&lt;=$C$2,MAX(M54+业务净增量_优化情景!N54,0),0)</f>
        <v>2473.4205804835142</v>
      </c>
      <c r="O54" s="92">
        <f>IF(O$3&lt;=$C$2,MAX(N54+业务净增量_优化情景!O54,0),0)</f>
        <v>2575.9662254036198</v>
      </c>
      <c r="P54" s="92">
        <f>IF(P$3&lt;=$C$2,MAX(O54+业务净增量_优化情景!P54,0),0)</f>
        <v>0</v>
      </c>
      <c r="Q54" s="92">
        <f>IF(Q$3&lt;=$C$2,MAX(P54+业务净增量_优化情景!Q54,0),0)</f>
        <v>0</v>
      </c>
      <c r="R54" s="92">
        <f>IF(R$3&lt;=$C$2,MAX(Q54+业务净增量_优化情景!R54,0),0)</f>
        <v>0</v>
      </c>
      <c r="S54" s="92">
        <f>IF(S$3&lt;=$C$2,MAX(R54+业务净增量_优化情景!S54,0),0)</f>
        <v>0</v>
      </c>
      <c r="T54" s="92">
        <f>IF(T$3&lt;=$C$2,MAX(S54+业务净增量_优化情景!T54,0),0)</f>
        <v>0</v>
      </c>
      <c r="U54" s="92">
        <f>IF(U$3&lt;=$C$2,MAX(T54+业务净增量_优化情景!U54,0),0)</f>
        <v>0</v>
      </c>
      <c r="V54" s="92">
        <f>IF(V$3&lt;=$C$2,MAX(U54+业务净增量_优化情景!V54,0),0)</f>
        <v>0</v>
      </c>
      <c r="W54" s="92">
        <f>IF(W$3&lt;=$C$2,MAX(V54+业务净增量_优化情景!W54,0),0)</f>
        <v>0</v>
      </c>
      <c r="X54" s="92">
        <f>IF(X$3&lt;=$C$2,MAX(W54+业务净增量_优化情景!X54,0),0)</f>
        <v>0</v>
      </c>
      <c r="Y54" s="92">
        <f>IF(Y$3&lt;=$C$2,MAX(X54+业务净增量_优化情景!Y54,0),0)</f>
        <v>0</v>
      </c>
      <c r="Z54" s="92">
        <f>IF(Z$3&lt;=$C$2,MAX(Y54+业务净增量_优化情景!Z54,0),0)</f>
        <v>0</v>
      </c>
      <c r="AA54" s="92">
        <f>IF(AA$3&lt;=$C$2,MAX(Z54+业务净增量_优化情景!AA54,0),0)</f>
        <v>0</v>
      </c>
      <c r="AB54" s="92">
        <f>IF(AB$3&lt;=$C$2,MAX(AA54+业务净增量_优化情景!AB54,0),0)</f>
        <v>0</v>
      </c>
      <c r="AC54" s="92">
        <f>IF(AC$3&lt;=$C$2,MAX(AB54+业务净增量_优化情景!AC54,0),0)</f>
        <v>0</v>
      </c>
      <c r="AD54" s="92">
        <f>IF(AD$3&lt;=$C$2,MAX(AC54+业务净增量_优化情景!AD54,0),0)</f>
        <v>0</v>
      </c>
      <c r="AE54" s="92">
        <f>IF(AE$3&lt;=$C$2,MAX(AD54+业务净增量_优化情景!AE54,0),0)</f>
        <v>0</v>
      </c>
      <c r="AF54" s="92">
        <f>IF(AF$3&lt;=$C$2,MAX(AE54+业务净增量_优化情景!AF54,0),0)</f>
        <v>0</v>
      </c>
      <c r="AG54" s="92">
        <f>IF(AG$3&lt;=$C$2,MAX(AF54+业务净增量_优化情景!AG54,0),0)</f>
        <v>0</v>
      </c>
      <c r="AH54" s="92">
        <f>IF(AH$3&lt;=$C$2,MAX(AG54+业务净增量_优化情景!AH54,0),0)</f>
        <v>0</v>
      </c>
      <c r="AI54" s="92">
        <f>IF(AI$3&lt;=$C$2,MAX(AH54+业务净增量_优化情景!AI54,0),0)</f>
        <v>0</v>
      </c>
      <c r="AJ54" s="92">
        <f>IF(AJ$3&lt;=$C$2,MAX(AI54+业务净增量_优化情景!AJ54,0),0)</f>
        <v>0</v>
      </c>
      <c r="AK54" s="92">
        <f>IF(AK$3&lt;=$C$2,MAX(AJ54+业务净增量_优化情景!AK54,0),0)</f>
        <v>0</v>
      </c>
      <c r="AL54" s="92">
        <f>IF(AL$3&lt;=$C$2,MAX(AK54+业务净增量_优化情景!AL54,0),0)</f>
        <v>0</v>
      </c>
      <c r="AM54" s="92">
        <f>IF(AM$3&lt;=$C$2,MAX(AL54+业务净增量_优化情景!AM54,0),0)</f>
        <v>0</v>
      </c>
      <c r="AN54" s="92">
        <f>IF(AN$3&lt;=$C$2,MAX(AM54+业务净增量_优化情景!AN54,0),0)</f>
        <v>0</v>
      </c>
      <c r="AO54" s="92">
        <f>IF(AO$3&lt;=$C$2,MAX(AN54+业务净增量_优化情景!AO54,0),0)</f>
        <v>0</v>
      </c>
      <c r="AP54" s="92">
        <f>IF(AP$3&lt;=$C$2,MAX(AO54+业务净增量_优化情景!AP54,0),0)</f>
        <v>0</v>
      </c>
    </row>
    <row r="55" spans="2:42" ht="15">
      <c r="B55" s="140" t="str">
        <f>存量业务到期结构!B55</f>
        <v>向央行借款</v>
      </c>
      <c r="C55" s="92">
        <f>存量业务到期结构!E55+业务净增量_优化情景!C55</f>
        <v>3215.3938742781002</v>
      </c>
      <c r="D55" s="92">
        <f>IF(D$3&lt;=$C$2,MAX(C55+业务净增量_优化情景!D55,0),0)</f>
        <v>3305.3928742781</v>
      </c>
      <c r="E55" s="92">
        <f>IF(E$3&lt;=$C$2,MAX(D55+业务净增量_优化情景!E55,0),0)</f>
        <v>3321.9208386494902</v>
      </c>
      <c r="F55" s="92">
        <f>IF(F$3&lt;=$C$2,MAX(E55+业务净增量_优化情景!F55,0),0)</f>
        <v>3371.9218386494904</v>
      </c>
      <c r="G55" s="92">
        <f>IF(G$3&lt;=$C$2,MAX(F55+业务净增量_优化情景!G55,0),0)</f>
        <v>3121.9208376494903</v>
      </c>
      <c r="H55" s="92">
        <f>IF(H$3&lt;=$C$2,MAX(G55+业务净增量_优化情景!H55,0),0)</f>
        <v>3161.9198376494901</v>
      </c>
      <c r="I55" s="92">
        <f>IF(I$3&lt;=$C$2,MAX(H55+业务净增量_优化情景!I55,0),0)</f>
        <v>3146.109238461243</v>
      </c>
      <c r="J55" s="92">
        <f>IF(J$3&lt;=$C$2,MAX(I55+业务净增量_优化情景!J55,0),0)</f>
        <v>2896.1082384612428</v>
      </c>
      <c r="K55" s="92">
        <f>IF(K$3&lt;=$C$2,MAX(J55+业务净增量_优化情景!K55,0),0)</f>
        <v>2936.1072384612426</v>
      </c>
      <c r="L55" s="92">
        <f>IF(L$3&lt;=$C$2,MAX(K55+业务净增量_优化情景!L55,0),0)</f>
        <v>2921.4257022689367</v>
      </c>
      <c r="M55" s="92">
        <f>IF(M$3&lt;=$C$2,MAX(L55+业务净增量_优化情景!M55,0),0)</f>
        <v>2906.8175737575921</v>
      </c>
      <c r="N55" s="92">
        <f>IF(N$3&lt;=$C$2,MAX(M55+业务净增量_优化情景!N55,0),0)</f>
        <v>2906.8165737575919</v>
      </c>
      <c r="O55" s="92">
        <f>IF(O$3&lt;=$C$2,MAX(N55+业务净增量_优化情景!O55,0),0)</f>
        <v>2906.8155737575917</v>
      </c>
      <c r="P55" s="92">
        <f>IF(P$3&lt;=$C$2,MAX(O55+业务净增量_优化情景!P55,0),0)</f>
        <v>0</v>
      </c>
      <c r="Q55" s="92">
        <f>IF(Q$3&lt;=$C$2,MAX(P55+业务净增量_优化情景!Q55,0),0)</f>
        <v>0</v>
      </c>
      <c r="R55" s="92">
        <f>IF(R$3&lt;=$C$2,MAX(Q55+业务净增量_优化情景!R55,0),0)</f>
        <v>0</v>
      </c>
      <c r="S55" s="92">
        <f>IF(S$3&lt;=$C$2,MAX(R55+业务净增量_优化情景!S55,0),0)</f>
        <v>0</v>
      </c>
      <c r="T55" s="92">
        <f>IF(T$3&lt;=$C$2,MAX(S55+业务净增量_优化情景!T55,0),0)</f>
        <v>0</v>
      </c>
      <c r="U55" s="92">
        <f>IF(U$3&lt;=$C$2,MAX(T55+业务净增量_优化情景!U55,0),0)</f>
        <v>0</v>
      </c>
      <c r="V55" s="92">
        <f>IF(V$3&lt;=$C$2,MAX(U55+业务净增量_优化情景!V55,0),0)</f>
        <v>0</v>
      </c>
      <c r="W55" s="92">
        <f>IF(W$3&lt;=$C$2,MAX(V55+业务净增量_优化情景!W55,0),0)</f>
        <v>0</v>
      </c>
      <c r="X55" s="92">
        <f>IF(X$3&lt;=$C$2,MAX(W55+业务净增量_优化情景!X55,0),0)</f>
        <v>0</v>
      </c>
      <c r="Y55" s="92">
        <f>IF(Y$3&lt;=$C$2,MAX(X55+业务净增量_优化情景!Y55,0),0)</f>
        <v>0</v>
      </c>
      <c r="Z55" s="92">
        <f>IF(Z$3&lt;=$C$2,MAX(Y55+业务净增量_优化情景!Z55,0),0)</f>
        <v>0</v>
      </c>
      <c r="AA55" s="92">
        <f>IF(AA$3&lt;=$C$2,MAX(Z55+业务净增量_优化情景!AA55,0),0)</f>
        <v>0</v>
      </c>
      <c r="AB55" s="92">
        <f>IF(AB$3&lt;=$C$2,MAX(AA55+业务净增量_优化情景!AB55,0),0)</f>
        <v>0</v>
      </c>
      <c r="AC55" s="92">
        <f>IF(AC$3&lt;=$C$2,MAX(AB55+业务净增量_优化情景!AC55,0),0)</f>
        <v>0</v>
      </c>
      <c r="AD55" s="92">
        <f>IF(AD$3&lt;=$C$2,MAX(AC55+业务净增量_优化情景!AD55,0),0)</f>
        <v>0</v>
      </c>
      <c r="AE55" s="92">
        <f>IF(AE$3&lt;=$C$2,MAX(AD55+业务净增量_优化情景!AE55,0),0)</f>
        <v>0</v>
      </c>
      <c r="AF55" s="92">
        <f>IF(AF$3&lt;=$C$2,MAX(AE55+业务净增量_优化情景!AF55,0),0)</f>
        <v>0</v>
      </c>
      <c r="AG55" s="92">
        <f>IF(AG$3&lt;=$C$2,MAX(AF55+业务净增量_优化情景!AG55,0),0)</f>
        <v>0</v>
      </c>
      <c r="AH55" s="92">
        <f>IF(AH$3&lt;=$C$2,MAX(AG55+业务净增量_优化情景!AH55,0),0)</f>
        <v>0</v>
      </c>
      <c r="AI55" s="92">
        <f>IF(AI$3&lt;=$C$2,MAX(AH55+业务净增量_优化情景!AI55,0),0)</f>
        <v>0</v>
      </c>
      <c r="AJ55" s="92">
        <f>IF(AJ$3&lt;=$C$2,MAX(AI55+业务净增量_优化情景!AJ55,0),0)</f>
        <v>0</v>
      </c>
      <c r="AK55" s="92">
        <f>IF(AK$3&lt;=$C$2,MAX(AJ55+业务净增量_优化情景!AK55,0),0)</f>
        <v>0</v>
      </c>
      <c r="AL55" s="92">
        <f>IF(AL$3&lt;=$C$2,MAX(AK55+业务净增量_优化情景!AL55,0),0)</f>
        <v>0</v>
      </c>
      <c r="AM55" s="92">
        <f>IF(AM$3&lt;=$C$2,MAX(AL55+业务净增量_优化情景!AM55,0),0)</f>
        <v>0</v>
      </c>
      <c r="AN55" s="92">
        <f>IF(AN$3&lt;=$C$2,MAX(AM55+业务净增量_优化情景!AN55,0),0)</f>
        <v>0</v>
      </c>
      <c r="AO55" s="92">
        <f>IF(AO$3&lt;=$C$2,MAX(AN55+业务净增量_优化情景!AO55,0),0)</f>
        <v>0</v>
      </c>
      <c r="AP55" s="92">
        <f>IF(AP$3&lt;=$C$2,MAX(AO55+业务净增量_优化情景!AP55,0),0)</f>
        <v>0</v>
      </c>
    </row>
  </sheetData>
  <phoneticPr fontId="19" type="noConversion"/>
  <hyperlinks>
    <hyperlink ref="A1" location="目录!A1" display="目录"/>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7" tint="0.59999389629810485"/>
  </sheetPr>
  <dimension ref="A1:AP55"/>
  <sheetViews>
    <sheetView zoomScale="70" zoomScaleNormal="70" workbookViewId="0"/>
  </sheetViews>
  <sheetFormatPr defaultRowHeight="13.5"/>
  <cols>
    <col min="1" max="1" width="9.375" customWidth="1"/>
    <col min="2" max="2" width="32.375" bestFit="1" customWidth="1"/>
    <col min="3" max="3" width="8.375" bestFit="1" customWidth="1"/>
    <col min="4" max="11" width="7.75" bestFit="1" customWidth="1"/>
    <col min="12" max="12" width="9.375" bestFit="1" customWidth="1"/>
    <col min="13" max="13" width="7.75" bestFit="1" customWidth="1"/>
    <col min="14" max="14" width="10.375" bestFit="1" customWidth="1"/>
    <col min="15" max="42" width="12.375" customWidth="1"/>
  </cols>
  <sheetData>
    <row r="1" spans="1:42">
      <c r="A1" s="116" t="s">
        <v>359</v>
      </c>
    </row>
    <row r="2" spans="1:42">
      <c r="B2" s="163" t="s">
        <v>441</v>
      </c>
      <c r="C2" s="164">
        <f>period_num</f>
        <v>13</v>
      </c>
    </row>
    <row r="3" spans="1:42" ht="16.5">
      <c r="B3" s="26"/>
      <c r="C3" s="26">
        <v>1</v>
      </c>
      <c r="D3" s="26">
        <v>2</v>
      </c>
      <c r="E3" s="26">
        <v>3</v>
      </c>
      <c r="F3" s="26">
        <v>4</v>
      </c>
      <c r="G3" s="26">
        <v>5</v>
      </c>
      <c r="H3" s="26">
        <v>6</v>
      </c>
      <c r="I3" s="26">
        <v>7</v>
      </c>
      <c r="J3" s="26">
        <v>8</v>
      </c>
      <c r="K3" s="26">
        <v>9</v>
      </c>
      <c r="L3" s="26">
        <v>10</v>
      </c>
      <c r="M3" s="26">
        <v>11</v>
      </c>
      <c r="N3" s="26">
        <v>12</v>
      </c>
      <c r="O3" s="26">
        <v>13</v>
      </c>
      <c r="P3" s="26">
        <v>14</v>
      </c>
      <c r="Q3" s="26">
        <v>15</v>
      </c>
      <c r="R3" s="26">
        <v>16</v>
      </c>
      <c r="S3" s="26">
        <v>17</v>
      </c>
      <c r="T3" s="26">
        <v>18</v>
      </c>
      <c r="U3" s="26">
        <v>19</v>
      </c>
      <c r="V3" s="26">
        <v>20</v>
      </c>
      <c r="W3" s="26">
        <v>21</v>
      </c>
      <c r="X3" s="26">
        <v>22</v>
      </c>
      <c r="Y3" s="26">
        <v>23</v>
      </c>
      <c r="Z3" s="26">
        <v>24</v>
      </c>
      <c r="AA3" s="26">
        <v>25</v>
      </c>
      <c r="AB3" s="26">
        <v>26</v>
      </c>
      <c r="AC3" s="26">
        <v>27</v>
      </c>
      <c r="AD3" s="26">
        <v>28</v>
      </c>
      <c r="AE3" s="26">
        <v>29</v>
      </c>
      <c r="AF3" s="26">
        <v>30</v>
      </c>
      <c r="AG3" s="26">
        <v>31</v>
      </c>
      <c r="AH3" s="26">
        <v>32</v>
      </c>
      <c r="AI3" s="26">
        <v>33</v>
      </c>
      <c r="AJ3" s="26">
        <v>34</v>
      </c>
      <c r="AK3" s="26">
        <v>35</v>
      </c>
      <c r="AL3" s="26">
        <v>36</v>
      </c>
      <c r="AM3" s="26">
        <v>37</v>
      </c>
      <c r="AN3" s="26">
        <v>38</v>
      </c>
      <c r="AO3" s="26">
        <v>39</v>
      </c>
      <c r="AP3" s="26">
        <v>40</v>
      </c>
    </row>
    <row r="4" spans="1:42" ht="15">
      <c r="B4" s="14" t="str">
        <f>存量业务到期结构!B4</f>
        <v>资产端</v>
      </c>
      <c r="C4" s="75">
        <f>IF(C$3&lt;=$C$2,业务毛增量_优化情景!C4-存量业务到期结构!F4,0)</f>
        <v>-52.806027665063993</v>
      </c>
      <c r="D4" s="75">
        <f>IF(D$3&lt;=$C$2,业务毛增量_优化情景!D4-存量业务到期结构!G4,0)</f>
        <v>1021.488735300456</v>
      </c>
      <c r="E4" s="75">
        <f>IF(E$3&lt;=$C$2,业务毛增量_优化情景!E4-存量业务到期结构!H4,0)</f>
        <v>338.82206852314835</v>
      </c>
      <c r="F4" s="75">
        <f>IF(F$3&lt;=$C$2,业务毛增量_优化情景!F4-存量业务到期结构!I4,0)</f>
        <v>238.82206883197887</v>
      </c>
      <c r="G4" s="75">
        <f>IF(G$3&lt;=$C$2,业务毛增量_优化情景!G4-存量业务到期结构!J4,0)</f>
        <v>-52.641907997230419</v>
      </c>
      <c r="H4" s="75">
        <f>IF(H$3&lt;=$C$2,业务毛增量_优化情景!H4-存量业务到期结构!K4,0)</f>
        <v>337.30040202888631</v>
      </c>
      <c r="I4" s="75">
        <f>IF(I$3&lt;=$C$2,业务毛增量_优化情景!I4-存量业务到期结构!L4,0)</f>
        <v>237.30040202595035</v>
      </c>
      <c r="J4" s="75">
        <f>IF(J$3&lt;=$C$2,业务毛增量_优化情景!J4-存量业务到期结构!M4,0)</f>
        <v>-158.72857466389792</v>
      </c>
      <c r="K4" s="75">
        <f>IF(K$3&lt;=$C$2,业务毛增量_优化情景!K4-存量业务到期结构!N4,0)</f>
        <v>335.77873535928984</v>
      </c>
      <c r="L4" s="75">
        <f>IF(L$3&lt;=$C$2,业务毛增量_优化情景!L4-存量业务到期结构!O4,0)</f>
        <v>135.77873535927824</v>
      </c>
      <c r="M4" s="75">
        <f>IF(M$3&lt;=$C$2,业务毛增量_优化情景!M4-存量业务到期结构!P4,0)</f>
        <v>335.77873535927984</v>
      </c>
      <c r="N4" s="75">
        <f>IF(N$3&lt;=$C$2,业务毛增量_优化情景!N4-存量业务到期结构!Q4,0)</f>
        <v>335.77873535929007</v>
      </c>
      <c r="O4" s="75">
        <f>IF(O$3&lt;=$C$2,业务毛增量_优化情景!O4-存量业务到期结构!R4,0)</f>
        <v>35.778735359282905</v>
      </c>
      <c r="P4" s="75">
        <f>IF(P$3&lt;=$C$2,业务毛增量_优化情景!P4-存量业务到期结构!S4,0)</f>
        <v>0</v>
      </c>
      <c r="Q4" s="75">
        <f>IF(Q$3&lt;=$C$2,业务毛增量_优化情景!Q4-存量业务到期结构!T4,0)</f>
        <v>0</v>
      </c>
      <c r="R4" s="75">
        <f>IF(R$3&lt;=$C$2,业务毛增量_优化情景!R4-存量业务到期结构!U4,0)</f>
        <v>0</v>
      </c>
      <c r="S4" s="75">
        <f>IF(S$3&lt;=$C$2,业务毛增量_优化情景!S4-存量业务到期结构!V4,0)</f>
        <v>0</v>
      </c>
      <c r="T4" s="75">
        <f>IF(T$3&lt;=$C$2,业务毛增量_优化情景!T4-存量业务到期结构!W4,0)</f>
        <v>0</v>
      </c>
      <c r="U4" s="75">
        <f>IF(U$3&lt;=$C$2,业务毛增量_优化情景!U4-存量业务到期结构!X4,0)</f>
        <v>0</v>
      </c>
      <c r="V4" s="75">
        <f>IF(V$3&lt;=$C$2,业务毛增量_优化情景!V4-存量业务到期结构!Y4,0)</f>
        <v>0</v>
      </c>
      <c r="W4" s="75">
        <f>IF(W$3&lt;=$C$2,业务毛增量_优化情景!W4-存量业务到期结构!Z4,0)</f>
        <v>0</v>
      </c>
      <c r="X4" s="75">
        <f>IF(X$3&lt;=$C$2,业务毛增量_优化情景!X4-存量业务到期结构!AA4,0)</f>
        <v>0</v>
      </c>
      <c r="Y4" s="75">
        <f>IF(Y$3&lt;=$C$2,业务毛增量_优化情景!Y4-存量业务到期结构!AB4,0)</f>
        <v>0</v>
      </c>
      <c r="Z4" s="75">
        <f>IF(Z$3&lt;=$C$2,业务毛增量_优化情景!Z4-存量业务到期结构!AC4,0)</f>
        <v>0</v>
      </c>
      <c r="AA4" s="75">
        <f>IF(AA$3&lt;=$C$2,业务毛增量_优化情景!AA4-存量业务到期结构!AD4,0)</f>
        <v>0</v>
      </c>
      <c r="AB4" s="75">
        <f>IF(AB$3&lt;=$C$2,业务毛增量_优化情景!AB4-存量业务到期结构!AE4,0)</f>
        <v>0</v>
      </c>
      <c r="AC4" s="75">
        <f>IF(AC$3&lt;=$C$2,业务毛增量_优化情景!AC4-存量业务到期结构!AF4,0)</f>
        <v>0</v>
      </c>
      <c r="AD4" s="75">
        <f>IF(AD$3&lt;=$C$2,业务毛增量_优化情景!AD4-存量业务到期结构!AG4,0)</f>
        <v>0</v>
      </c>
      <c r="AE4" s="75">
        <f>IF(AE$3&lt;=$C$2,业务毛增量_优化情景!AE4-存量业务到期结构!AH4,0)</f>
        <v>0</v>
      </c>
      <c r="AF4" s="75">
        <f>IF(AF$3&lt;=$C$2,业务毛增量_优化情景!AF4-存量业务到期结构!AI4,0)</f>
        <v>0</v>
      </c>
      <c r="AG4" s="75">
        <f>IF(AG$3&lt;=$C$2,业务毛增量_优化情景!AG4-存量业务到期结构!AJ4,0)</f>
        <v>0</v>
      </c>
      <c r="AH4" s="75">
        <f>IF(AH$3&lt;=$C$2,业务毛增量_优化情景!AH4-存量业务到期结构!AK4,0)</f>
        <v>0</v>
      </c>
      <c r="AI4" s="75">
        <f>IF(AI$3&lt;=$C$2,业务毛增量_优化情景!AI4-存量业务到期结构!AL4,0)</f>
        <v>0</v>
      </c>
      <c r="AJ4" s="75">
        <f>IF(AJ$3&lt;=$C$2,业务毛增量_优化情景!AJ4-存量业务到期结构!AM4,0)</f>
        <v>0</v>
      </c>
      <c r="AK4" s="75">
        <f>IF(AK$3&lt;=$C$2,业务毛增量_优化情景!AK4-存量业务到期结构!AN4,0)</f>
        <v>0</v>
      </c>
      <c r="AL4" s="75">
        <f>IF(AL$3&lt;=$C$2,业务毛增量_优化情景!AL4-存量业务到期结构!AO4,0)</f>
        <v>0</v>
      </c>
      <c r="AM4" s="75">
        <f>IF(AM$3&lt;=$C$2,业务毛增量_优化情景!AM4-存量业务到期结构!AP4,0)</f>
        <v>0</v>
      </c>
      <c r="AN4" s="75">
        <f>IF(AN$3&lt;=$C$2,业务毛增量_优化情景!AN4-存量业务到期结构!AQ4,0)</f>
        <v>0</v>
      </c>
      <c r="AO4" s="75">
        <f>IF(AO$3&lt;=$C$2,业务毛增量_优化情景!AO4-存量业务到期结构!AR4,0)</f>
        <v>0</v>
      </c>
      <c r="AP4" s="75">
        <f>IF(AP$3&lt;=$C$2,业务毛增量_优化情景!AP4-存量业务到期结构!AS4,0)</f>
        <v>0</v>
      </c>
    </row>
    <row r="5" spans="1:42" ht="15">
      <c r="B5" s="15" t="str">
        <f>存量业务到期结构!B5</f>
        <v>贷款和垫款</v>
      </c>
      <c r="C5" s="75">
        <f>IF(C$3&lt;=$C$2,业务毛增量_优化情景!C5-存量业务到期结构!F5,0)</f>
        <v>-79.236762078480524</v>
      </c>
      <c r="D5" s="75">
        <f>IF(D$3&lt;=$C$2,业务毛增量_优化情景!D5-存量业务到期结构!G5,0)</f>
        <v>975.21375433269441</v>
      </c>
      <c r="E5" s="75">
        <f>IF(E$3&lt;=$C$2,业务毛增量_优化情景!E5-存量业务到期结构!H5,0)</f>
        <v>325.86229010791692</v>
      </c>
      <c r="F5" s="75">
        <f>IF(F$3&lt;=$C$2,业务毛增量_优化情景!F5-存量业务到期结构!I5,0)</f>
        <v>310.33370563650351</v>
      </c>
      <c r="G5" s="75">
        <f>IF(G$3&lt;=$C$2,业务毛增量_优化情景!G5-存量业务到期结构!J5,0)</f>
        <v>258.96829278748214</v>
      </c>
      <c r="H5" s="75">
        <f>IF(H$3&lt;=$C$2,业务毛增量_优化情景!H5-存量业务到期结构!K5,0)</f>
        <v>294.29630121303694</v>
      </c>
      <c r="I5" s="75">
        <f>IF(I$3&lt;=$C$2,业务毛增量_优化情景!I5-存量业务到期结构!L5,0)</f>
        <v>255.62000043324804</v>
      </c>
      <c r="J5" s="75">
        <f>IF(J$3&lt;=$C$2,业务毛增量_优化情景!J5-存量业务到期结构!M5,0)</f>
        <v>255.6200000000008</v>
      </c>
      <c r="K5" s="75">
        <f>IF(K$3&lt;=$C$2,业务毛增量_优化情景!K5-存量业务到期结构!N5,0)</f>
        <v>239.36999999999978</v>
      </c>
      <c r="L5" s="75">
        <f>IF(L$3&lt;=$C$2,业务毛增量_优化情景!L5-存量业务到期结构!O5,0)</f>
        <v>255.62000000000091</v>
      </c>
      <c r="M5" s="75">
        <f>IF(M$3&lt;=$C$2,业务毛增量_优化情景!M5-存量业务到期结构!P5,0)</f>
        <v>255.62000000000057</v>
      </c>
      <c r="N5" s="75">
        <f>IF(N$3&lt;=$C$2,业务毛增量_优化情景!N5-存量业务到期结构!Q5,0)</f>
        <v>255.61999999999989</v>
      </c>
      <c r="O5" s="75">
        <f>IF(O$3&lt;=$C$2,业务毛增量_优化情景!O5-存量业务到期结构!R5,0)</f>
        <v>255.62000000000083</v>
      </c>
      <c r="P5" s="75">
        <f>IF(P$3&lt;=$C$2,业务毛增量_优化情景!P5-存量业务到期结构!S5,0)</f>
        <v>0</v>
      </c>
      <c r="Q5" s="75">
        <f>IF(Q$3&lt;=$C$2,业务毛增量_优化情景!Q5-存量业务到期结构!T5,0)</f>
        <v>0</v>
      </c>
      <c r="R5" s="75">
        <f>IF(R$3&lt;=$C$2,业务毛增量_优化情景!R5-存量业务到期结构!U5,0)</f>
        <v>0</v>
      </c>
      <c r="S5" s="75">
        <f>IF(S$3&lt;=$C$2,业务毛增量_优化情景!S5-存量业务到期结构!V5,0)</f>
        <v>0</v>
      </c>
      <c r="T5" s="75">
        <f>IF(T$3&lt;=$C$2,业务毛增量_优化情景!T5-存量业务到期结构!W5,0)</f>
        <v>0</v>
      </c>
      <c r="U5" s="75">
        <f>IF(U$3&lt;=$C$2,业务毛增量_优化情景!U5-存量业务到期结构!X5,0)</f>
        <v>0</v>
      </c>
      <c r="V5" s="75">
        <f>IF(V$3&lt;=$C$2,业务毛增量_优化情景!V5-存量业务到期结构!Y5,0)</f>
        <v>0</v>
      </c>
      <c r="W5" s="75">
        <f>IF(W$3&lt;=$C$2,业务毛增量_优化情景!W5-存量业务到期结构!Z5,0)</f>
        <v>0</v>
      </c>
      <c r="X5" s="75">
        <f>IF(X$3&lt;=$C$2,业务毛增量_优化情景!X5-存量业务到期结构!AA5,0)</f>
        <v>0</v>
      </c>
      <c r="Y5" s="75">
        <f>IF(Y$3&lt;=$C$2,业务毛增量_优化情景!Y5-存量业务到期结构!AB5,0)</f>
        <v>0</v>
      </c>
      <c r="Z5" s="75">
        <f>IF(Z$3&lt;=$C$2,业务毛增量_优化情景!Z5-存量业务到期结构!AC5,0)</f>
        <v>0</v>
      </c>
      <c r="AA5" s="75">
        <f>IF(AA$3&lt;=$C$2,业务毛增量_优化情景!AA5-存量业务到期结构!AD5,0)</f>
        <v>0</v>
      </c>
      <c r="AB5" s="75">
        <f>IF(AB$3&lt;=$C$2,业务毛增量_优化情景!AB5-存量业务到期结构!AE5,0)</f>
        <v>0</v>
      </c>
      <c r="AC5" s="75">
        <f>IF(AC$3&lt;=$C$2,业务毛增量_优化情景!AC5-存量业务到期结构!AF5,0)</f>
        <v>0</v>
      </c>
      <c r="AD5" s="75">
        <f>IF(AD$3&lt;=$C$2,业务毛增量_优化情景!AD5-存量业务到期结构!AG5,0)</f>
        <v>0</v>
      </c>
      <c r="AE5" s="75">
        <f>IF(AE$3&lt;=$C$2,业务毛增量_优化情景!AE5-存量业务到期结构!AH5,0)</f>
        <v>0</v>
      </c>
      <c r="AF5" s="75">
        <f>IF(AF$3&lt;=$C$2,业务毛增量_优化情景!AF5-存量业务到期结构!AI5,0)</f>
        <v>0</v>
      </c>
      <c r="AG5" s="75">
        <f>IF(AG$3&lt;=$C$2,业务毛增量_优化情景!AG5-存量业务到期结构!AJ5,0)</f>
        <v>0</v>
      </c>
      <c r="AH5" s="75">
        <f>IF(AH$3&lt;=$C$2,业务毛增量_优化情景!AH5-存量业务到期结构!AK5,0)</f>
        <v>0</v>
      </c>
      <c r="AI5" s="75">
        <f>IF(AI$3&lt;=$C$2,业务毛增量_优化情景!AI5-存量业务到期结构!AL5,0)</f>
        <v>0</v>
      </c>
      <c r="AJ5" s="75">
        <f>IF(AJ$3&lt;=$C$2,业务毛增量_优化情景!AJ5-存量业务到期结构!AM5,0)</f>
        <v>0</v>
      </c>
      <c r="AK5" s="75">
        <f>IF(AK$3&lt;=$C$2,业务毛增量_优化情景!AK5-存量业务到期结构!AN5,0)</f>
        <v>0</v>
      </c>
      <c r="AL5" s="75">
        <f>IF(AL$3&lt;=$C$2,业务毛增量_优化情景!AL5-存量业务到期结构!AO5,0)</f>
        <v>0</v>
      </c>
      <c r="AM5" s="75">
        <f>IF(AM$3&lt;=$C$2,业务毛增量_优化情景!AM5-存量业务到期结构!AP5,0)</f>
        <v>0</v>
      </c>
      <c r="AN5" s="75">
        <f>IF(AN$3&lt;=$C$2,业务毛增量_优化情景!AN5-存量业务到期结构!AQ5,0)</f>
        <v>0</v>
      </c>
      <c r="AO5" s="75">
        <f>IF(AO$3&lt;=$C$2,业务毛增量_优化情景!AO5-存量业务到期结构!AR5,0)</f>
        <v>0</v>
      </c>
      <c r="AP5" s="75">
        <f>IF(AP$3&lt;=$C$2,业务毛增量_优化情景!AP5-存量业务到期结构!AS5,0)</f>
        <v>0</v>
      </c>
    </row>
    <row r="6" spans="1:42" ht="16.5">
      <c r="B6" s="54" t="str">
        <f>存量业务到期结构!B6</f>
        <v>公司贷款</v>
      </c>
      <c r="C6" s="165">
        <f>IF(C$3&lt;=$C$2,业务毛增量_优化情景!C6-存量业务到期结构!F6,0)</f>
        <v>-85.44504956993103</v>
      </c>
      <c r="D6" s="165">
        <f>IF(D$3&lt;=$C$2,业务毛增量_优化情景!D6-存量业务到期结构!G6,0)</f>
        <v>259.80099999999982</v>
      </c>
      <c r="E6" s="165">
        <f>IF(E$3&lt;=$C$2,业务毛增量_优化情景!E6-存量业务到期结构!H6,0)</f>
        <v>70.001000000001</v>
      </c>
      <c r="F6" s="165">
        <f>IF(F$3&lt;=$C$2,业务毛增量_优化情景!F6-存量业务到期结构!I6,0)</f>
        <v>66.998372303170981</v>
      </c>
      <c r="G6" s="165">
        <f>IF(G$3&lt;=$C$2,业务毛增量_优化情景!G6-存量业务到期结构!J6,0)</f>
        <v>52.499000000000933</v>
      </c>
      <c r="H6" s="165">
        <f>IF(H$3&lt;=$C$2,业务毛增量_优化情景!H6-存量业务到期结构!K6,0)</f>
        <v>52.499000000001047</v>
      </c>
      <c r="I6" s="165">
        <f>IF(I$3&lt;=$C$2,业务毛增量_优化情景!I6-存量业务到期结构!L6,0)</f>
        <v>52.499000086649744</v>
      </c>
      <c r="J6" s="165">
        <f>IF(J$3&lt;=$C$2,业务毛增量_优化情景!J6-存量业务到期结构!M6,0)</f>
        <v>52.499000000001047</v>
      </c>
      <c r="K6" s="165">
        <f>IF(K$3&lt;=$C$2,业务毛增量_优化情景!K6-存量业务到期结构!N6,0)</f>
        <v>46.66566666666688</v>
      </c>
      <c r="L6" s="165">
        <f>IF(L$3&lt;=$C$2,业务毛增量_优化情景!L6-存量业务到期结构!O6,0)</f>
        <v>52.499000000001047</v>
      </c>
      <c r="M6" s="165">
        <f>IF(M$3&lt;=$C$2,业务毛增量_优化情景!M6-存量业务到期结构!P6,0)</f>
        <v>52.49900000000099</v>
      </c>
      <c r="N6" s="165">
        <f>IF(N$3&lt;=$C$2,业务毛增量_优化情景!N6-存量业务到期结构!Q6,0)</f>
        <v>52.499000000000137</v>
      </c>
      <c r="O6" s="165">
        <f>IF(O$3&lt;=$C$2,业务毛增量_优化情景!O6-存量业务到期结构!R6,0)</f>
        <v>52.499000000001018</v>
      </c>
      <c r="P6" s="165">
        <f>IF(P$3&lt;=$C$2,业务毛增量_优化情景!P6-存量业务到期结构!S6,0)</f>
        <v>0</v>
      </c>
      <c r="Q6" s="165">
        <f>IF(Q$3&lt;=$C$2,业务毛增量_优化情景!Q6-存量业务到期结构!T6,0)</f>
        <v>0</v>
      </c>
      <c r="R6" s="165">
        <f>IF(R$3&lt;=$C$2,业务毛增量_优化情景!R6-存量业务到期结构!U6,0)</f>
        <v>0</v>
      </c>
      <c r="S6" s="165">
        <f>IF(S$3&lt;=$C$2,业务毛增量_优化情景!S6-存量业务到期结构!V6,0)</f>
        <v>0</v>
      </c>
      <c r="T6" s="165">
        <f>IF(T$3&lt;=$C$2,业务毛增量_优化情景!T6-存量业务到期结构!W6,0)</f>
        <v>0</v>
      </c>
      <c r="U6" s="165">
        <f>IF(U$3&lt;=$C$2,业务毛增量_优化情景!U6-存量业务到期结构!X6,0)</f>
        <v>0</v>
      </c>
      <c r="V6" s="165">
        <f>IF(V$3&lt;=$C$2,业务毛增量_优化情景!V6-存量业务到期结构!Y6,0)</f>
        <v>0</v>
      </c>
      <c r="W6" s="165">
        <f>IF(W$3&lt;=$C$2,业务毛增量_优化情景!W6-存量业务到期结构!Z6,0)</f>
        <v>0</v>
      </c>
      <c r="X6" s="165">
        <f>IF(X$3&lt;=$C$2,业务毛增量_优化情景!X6-存量业务到期结构!AA6,0)</f>
        <v>0</v>
      </c>
      <c r="Y6" s="165">
        <f>IF(Y$3&lt;=$C$2,业务毛增量_优化情景!Y6-存量业务到期结构!AB6,0)</f>
        <v>0</v>
      </c>
      <c r="Z6" s="165">
        <f>IF(Z$3&lt;=$C$2,业务毛增量_优化情景!Z6-存量业务到期结构!AC6,0)</f>
        <v>0</v>
      </c>
      <c r="AA6" s="165">
        <f>IF(AA$3&lt;=$C$2,业务毛增量_优化情景!AA6-存量业务到期结构!AD6,0)</f>
        <v>0</v>
      </c>
      <c r="AB6" s="165">
        <f>IF(AB$3&lt;=$C$2,业务毛增量_优化情景!AB6-存量业务到期结构!AE6,0)</f>
        <v>0</v>
      </c>
      <c r="AC6" s="165">
        <f>IF(AC$3&lt;=$C$2,业务毛增量_优化情景!AC6-存量业务到期结构!AF6,0)</f>
        <v>0</v>
      </c>
      <c r="AD6" s="165">
        <f>IF(AD$3&lt;=$C$2,业务毛增量_优化情景!AD6-存量业务到期结构!AG6,0)</f>
        <v>0</v>
      </c>
      <c r="AE6" s="165">
        <f>IF(AE$3&lt;=$C$2,业务毛增量_优化情景!AE6-存量业务到期结构!AH6,0)</f>
        <v>0</v>
      </c>
      <c r="AF6" s="165">
        <f>IF(AF$3&lt;=$C$2,业务毛增量_优化情景!AF6-存量业务到期结构!AI6,0)</f>
        <v>0</v>
      </c>
      <c r="AG6" s="165">
        <f>IF(AG$3&lt;=$C$2,业务毛增量_优化情景!AG6-存量业务到期结构!AJ6,0)</f>
        <v>0</v>
      </c>
      <c r="AH6" s="165">
        <f>IF(AH$3&lt;=$C$2,业务毛增量_优化情景!AH6-存量业务到期结构!AK6,0)</f>
        <v>0</v>
      </c>
      <c r="AI6" s="165">
        <f>IF(AI$3&lt;=$C$2,业务毛增量_优化情景!AI6-存量业务到期结构!AL6,0)</f>
        <v>0</v>
      </c>
      <c r="AJ6" s="165">
        <f>IF(AJ$3&lt;=$C$2,业务毛增量_优化情景!AJ6-存量业务到期结构!AM6,0)</f>
        <v>0</v>
      </c>
      <c r="AK6" s="165">
        <f>IF(AK$3&lt;=$C$2,业务毛增量_优化情景!AK6-存量业务到期结构!AN6,0)</f>
        <v>0</v>
      </c>
      <c r="AL6" s="165">
        <f>IF(AL$3&lt;=$C$2,业务毛增量_优化情景!AL6-存量业务到期结构!AO6,0)</f>
        <v>0</v>
      </c>
      <c r="AM6" s="165">
        <f>IF(AM$3&lt;=$C$2,业务毛增量_优化情景!AM6-存量业务到期结构!AP6,0)</f>
        <v>0</v>
      </c>
      <c r="AN6" s="165">
        <f>IF(AN$3&lt;=$C$2,业务毛增量_优化情景!AN6-存量业务到期结构!AQ6,0)</f>
        <v>0</v>
      </c>
      <c r="AO6" s="165">
        <f>IF(AO$3&lt;=$C$2,业务毛增量_优化情景!AO6-存量业务到期结构!AR6,0)</f>
        <v>0</v>
      </c>
      <c r="AP6" s="165">
        <f>IF(AP$3&lt;=$C$2,业务毛增量_优化情景!AP6-存量业务到期结构!AS6,0)</f>
        <v>0</v>
      </c>
    </row>
    <row r="7" spans="1:42" ht="16.5">
      <c r="B7" s="54" t="str">
        <f>存量业务到期结构!B7</f>
        <v>零售住房贷款</v>
      </c>
      <c r="C7" s="165">
        <f>IF(C$3&lt;=$C$2,业务毛增量_优化情景!C7-存量业务到期结构!F7,0)</f>
        <v>54.540814377520796</v>
      </c>
      <c r="D7" s="165">
        <f>IF(D$3&lt;=$C$2,业务毛增量_优化情景!D7-存量业务到期结构!G7,0)</f>
        <v>116.501000000001</v>
      </c>
      <c r="E7" s="165">
        <f>IF(E$3&lt;=$C$2,业务毛增量_优化情景!E7-存量业务到期结构!H7,0)</f>
        <v>125.00099999999901</v>
      </c>
      <c r="F7" s="165">
        <f>IF(F$3&lt;=$C$2,业务毛增量_优化情景!F7-存量业务到期结构!I7,0)</f>
        <v>125.00099999999901</v>
      </c>
      <c r="G7" s="165">
        <f>IF(G$3&lt;=$C$2,业务毛增量_优化情景!G7-存量业务到期结构!J7,0)</f>
        <v>93.748999999999413</v>
      </c>
      <c r="H7" s="165">
        <f>IF(H$3&lt;=$C$2,业务毛增量_优化情景!H7-存量业务到期结构!K7,0)</f>
        <v>123.46296885918288</v>
      </c>
      <c r="I7" s="165">
        <f>IF(I$3&lt;=$C$2,业务毛增量_优化情景!I7-存量业务到期结构!L7,0)</f>
        <v>93.749000086649119</v>
      </c>
      <c r="J7" s="165">
        <f>IF(J$3&lt;=$C$2,业务毛增量_优化情景!J7-存量业务到期结构!M7,0)</f>
        <v>93.748999999999498</v>
      </c>
      <c r="K7" s="165">
        <f>IF(K$3&lt;=$C$2,业务毛增量_优化情景!K7-存量业务到期结构!N7,0)</f>
        <v>83.332333333332812</v>
      </c>
      <c r="L7" s="165">
        <f>IF(L$3&lt;=$C$2,业务毛增量_优化情景!L7-存量业务到期结构!O7,0)</f>
        <v>93.748999999999498</v>
      </c>
      <c r="M7" s="165">
        <f>IF(M$3&lt;=$C$2,业务毛增量_优化情景!M7-存量业务到期结构!P7,0)</f>
        <v>93.748999999999498</v>
      </c>
      <c r="N7" s="165">
        <f>IF(N$3&lt;=$C$2,业务毛增量_优化情景!N7-存量业务到期结构!Q7,0)</f>
        <v>93.748999999999413</v>
      </c>
      <c r="O7" s="165">
        <f>IF(O$3&lt;=$C$2,业务毛增量_优化情景!O7-存量业务到期结构!R7,0)</f>
        <v>93.748999999999498</v>
      </c>
      <c r="P7" s="165">
        <f>IF(P$3&lt;=$C$2,业务毛增量_优化情景!P7-存量业务到期结构!S7,0)</f>
        <v>0</v>
      </c>
      <c r="Q7" s="165">
        <f>IF(Q$3&lt;=$C$2,业务毛增量_优化情景!Q7-存量业务到期结构!T7,0)</f>
        <v>0</v>
      </c>
      <c r="R7" s="165">
        <f>IF(R$3&lt;=$C$2,业务毛增量_优化情景!R7-存量业务到期结构!U7,0)</f>
        <v>0</v>
      </c>
      <c r="S7" s="165">
        <f>IF(S$3&lt;=$C$2,业务毛增量_优化情景!S7-存量业务到期结构!V7,0)</f>
        <v>0</v>
      </c>
      <c r="T7" s="165">
        <f>IF(T$3&lt;=$C$2,业务毛增量_优化情景!T7-存量业务到期结构!W7,0)</f>
        <v>0</v>
      </c>
      <c r="U7" s="165">
        <f>IF(U$3&lt;=$C$2,业务毛增量_优化情景!U7-存量业务到期结构!X7,0)</f>
        <v>0</v>
      </c>
      <c r="V7" s="165">
        <f>IF(V$3&lt;=$C$2,业务毛增量_优化情景!V7-存量业务到期结构!Y7,0)</f>
        <v>0</v>
      </c>
      <c r="W7" s="165">
        <f>IF(W$3&lt;=$C$2,业务毛增量_优化情景!W7-存量业务到期结构!Z7,0)</f>
        <v>0</v>
      </c>
      <c r="X7" s="165">
        <f>IF(X$3&lt;=$C$2,业务毛增量_优化情景!X7-存量业务到期结构!AA7,0)</f>
        <v>0</v>
      </c>
      <c r="Y7" s="165">
        <f>IF(Y$3&lt;=$C$2,业务毛增量_优化情景!Y7-存量业务到期结构!AB7,0)</f>
        <v>0</v>
      </c>
      <c r="Z7" s="165">
        <f>IF(Z$3&lt;=$C$2,业务毛增量_优化情景!Z7-存量业务到期结构!AC7,0)</f>
        <v>0</v>
      </c>
      <c r="AA7" s="165">
        <f>IF(AA$3&lt;=$C$2,业务毛增量_优化情景!AA7-存量业务到期结构!AD7,0)</f>
        <v>0</v>
      </c>
      <c r="AB7" s="165">
        <f>IF(AB$3&lt;=$C$2,业务毛增量_优化情景!AB7-存量业务到期结构!AE7,0)</f>
        <v>0</v>
      </c>
      <c r="AC7" s="165">
        <f>IF(AC$3&lt;=$C$2,业务毛增量_优化情景!AC7-存量业务到期结构!AF7,0)</f>
        <v>0</v>
      </c>
      <c r="AD7" s="165">
        <f>IF(AD$3&lt;=$C$2,业务毛增量_优化情景!AD7-存量业务到期结构!AG7,0)</f>
        <v>0</v>
      </c>
      <c r="AE7" s="165">
        <f>IF(AE$3&lt;=$C$2,业务毛增量_优化情景!AE7-存量业务到期结构!AH7,0)</f>
        <v>0</v>
      </c>
      <c r="AF7" s="165">
        <f>IF(AF$3&lt;=$C$2,业务毛增量_优化情景!AF7-存量业务到期结构!AI7,0)</f>
        <v>0</v>
      </c>
      <c r="AG7" s="165">
        <f>IF(AG$3&lt;=$C$2,业务毛增量_优化情景!AG7-存量业务到期结构!AJ7,0)</f>
        <v>0</v>
      </c>
      <c r="AH7" s="165">
        <f>IF(AH$3&lt;=$C$2,业务毛增量_优化情景!AH7-存量业务到期结构!AK7,0)</f>
        <v>0</v>
      </c>
      <c r="AI7" s="165">
        <f>IF(AI$3&lt;=$C$2,业务毛增量_优化情景!AI7-存量业务到期结构!AL7,0)</f>
        <v>0</v>
      </c>
      <c r="AJ7" s="165">
        <f>IF(AJ$3&lt;=$C$2,业务毛增量_优化情景!AJ7-存量业务到期结构!AM7,0)</f>
        <v>0</v>
      </c>
      <c r="AK7" s="165">
        <f>IF(AK$3&lt;=$C$2,业务毛增量_优化情景!AK7-存量业务到期结构!AN7,0)</f>
        <v>0</v>
      </c>
      <c r="AL7" s="165">
        <f>IF(AL$3&lt;=$C$2,业务毛增量_优化情景!AL7-存量业务到期结构!AO7,0)</f>
        <v>0</v>
      </c>
      <c r="AM7" s="165">
        <f>IF(AM$3&lt;=$C$2,业务毛增量_优化情景!AM7-存量业务到期结构!AP7,0)</f>
        <v>0</v>
      </c>
      <c r="AN7" s="165">
        <f>IF(AN$3&lt;=$C$2,业务毛增量_优化情景!AN7-存量业务到期结构!AQ7,0)</f>
        <v>0</v>
      </c>
      <c r="AO7" s="165">
        <f>IF(AO$3&lt;=$C$2,业务毛增量_优化情景!AO7-存量业务到期结构!AR7,0)</f>
        <v>0</v>
      </c>
      <c r="AP7" s="165">
        <f>IF(AP$3&lt;=$C$2,业务毛增量_优化情景!AP7-存量业务到期结构!AS7,0)</f>
        <v>0</v>
      </c>
    </row>
    <row r="8" spans="1:42" ht="16.5">
      <c r="B8" s="54" t="str">
        <f>存量业务到期结构!B8</f>
        <v>零售非住房贷款</v>
      </c>
      <c r="C8" s="165">
        <f>IF(C$3&lt;=$C$2,业务毛增量_优化情景!C8-存量业务到期结构!F8,0)</f>
        <v>82.271107150722003</v>
      </c>
      <c r="D8" s="165">
        <f>IF(D$3&lt;=$C$2,业务毛增量_优化情景!D8-存量业务到期结构!G8,0)</f>
        <v>47.40100000000001</v>
      </c>
      <c r="E8" s="165">
        <f>IF(E$3&lt;=$C$2,业务毛增量_优化情景!E8-存量业务到期结构!H8,0)</f>
        <v>45.000999999999991</v>
      </c>
      <c r="F8" s="165">
        <f>IF(F$3&lt;=$C$2,业务毛增量_优化情景!F8-存量业务到期结构!I8,0)</f>
        <v>45.000999999999991</v>
      </c>
      <c r="G8" s="165">
        <f>IF(G$3&lt;=$C$2,业务毛增量_优化情景!G8-存量业务到期结构!J8,0)</f>
        <v>39.386960454148223</v>
      </c>
      <c r="H8" s="165">
        <f>IF(H$3&lt;=$C$2,业务毛增量_优化情景!H8-存量业务到期结构!K8,0)</f>
        <v>45.001000000000005</v>
      </c>
      <c r="I8" s="165">
        <f>IF(I$3&lt;=$C$2,业务毛增量_优化情景!I8-存量业务到期结构!L8,0)</f>
        <v>39.374000086649644</v>
      </c>
      <c r="J8" s="165">
        <f>IF(J$3&lt;=$C$2,业务毛增量_优化情景!J8-存量业务到期结构!M8,0)</f>
        <v>39.373999999999995</v>
      </c>
      <c r="K8" s="165">
        <f>IF(K$3&lt;=$C$2,业务毛增量_优化情景!K8-存量业务到期结构!N8,0)</f>
        <v>39.373999999999995</v>
      </c>
      <c r="L8" s="165">
        <f>IF(L$3&lt;=$C$2,业务毛增量_优化情景!L8-存量业务到期结构!O8,0)</f>
        <v>39.374000000000009</v>
      </c>
      <c r="M8" s="165">
        <f>IF(M$3&lt;=$C$2,业务毛增量_优化情景!M8-存量业务到期结构!P8,0)</f>
        <v>39.373999999999995</v>
      </c>
      <c r="N8" s="165">
        <f>IF(N$3&lt;=$C$2,业务毛增量_优化情景!N8-存量业务到期结构!Q8,0)</f>
        <v>39.374000000000024</v>
      </c>
      <c r="O8" s="165">
        <f>IF(O$3&lt;=$C$2,业务毛增量_优化情景!O8-存量业务到期结构!R8,0)</f>
        <v>39.374000000000002</v>
      </c>
      <c r="P8" s="165">
        <f>IF(P$3&lt;=$C$2,业务毛增量_优化情景!P8-存量业务到期结构!S8,0)</f>
        <v>0</v>
      </c>
      <c r="Q8" s="165">
        <f>IF(Q$3&lt;=$C$2,业务毛增量_优化情景!Q8-存量业务到期结构!T8,0)</f>
        <v>0</v>
      </c>
      <c r="R8" s="165">
        <f>IF(R$3&lt;=$C$2,业务毛增量_优化情景!R8-存量业务到期结构!U8,0)</f>
        <v>0</v>
      </c>
      <c r="S8" s="165">
        <f>IF(S$3&lt;=$C$2,业务毛增量_优化情景!S8-存量业务到期结构!V8,0)</f>
        <v>0</v>
      </c>
      <c r="T8" s="165">
        <f>IF(T$3&lt;=$C$2,业务毛增量_优化情景!T8-存量业务到期结构!W8,0)</f>
        <v>0</v>
      </c>
      <c r="U8" s="165">
        <f>IF(U$3&lt;=$C$2,业务毛增量_优化情景!U8-存量业务到期结构!X8,0)</f>
        <v>0</v>
      </c>
      <c r="V8" s="165">
        <f>IF(V$3&lt;=$C$2,业务毛增量_优化情景!V8-存量业务到期结构!Y8,0)</f>
        <v>0</v>
      </c>
      <c r="W8" s="165">
        <f>IF(W$3&lt;=$C$2,业务毛增量_优化情景!W8-存量业务到期结构!Z8,0)</f>
        <v>0</v>
      </c>
      <c r="X8" s="165">
        <f>IF(X$3&lt;=$C$2,业务毛增量_优化情景!X8-存量业务到期结构!AA8,0)</f>
        <v>0</v>
      </c>
      <c r="Y8" s="165">
        <f>IF(Y$3&lt;=$C$2,业务毛增量_优化情景!Y8-存量业务到期结构!AB8,0)</f>
        <v>0</v>
      </c>
      <c r="Z8" s="165">
        <f>IF(Z$3&lt;=$C$2,业务毛增量_优化情景!Z8-存量业务到期结构!AC8,0)</f>
        <v>0</v>
      </c>
      <c r="AA8" s="165">
        <f>IF(AA$3&lt;=$C$2,业务毛增量_优化情景!AA8-存量业务到期结构!AD8,0)</f>
        <v>0</v>
      </c>
      <c r="AB8" s="165">
        <f>IF(AB$3&lt;=$C$2,业务毛增量_优化情景!AB8-存量业务到期结构!AE8,0)</f>
        <v>0</v>
      </c>
      <c r="AC8" s="165">
        <f>IF(AC$3&lt;=$C$2,业务毛增量_优化情景!AC8-存量业务到期结构!AF8,0)</f>
        <v>0</v>
      </c>
      <c r="AD8" s="165">
        <f>IF(AD$3&lt;=$C$2,业务毛增量_优化情景!AD8-存量业务到期结构!AG8,0)</f>
        <v>0</v>
      </c>
      <c r="AE8" s="165">
        <f>IF(AE$3&lt;=$C$2,业务毛增量_优化情景!AE8-存量业务到期结构!AH8,0)</f>
        <v>0</v>
      </c>
      <c r="AF8" s="165">
        <f>IF(AF$3&lt;=$C$2,业务毛增量_优化情景!AF8-存量业务到期结构!AI8,0)</f>
        <v>0</v>
      </c>
      <c r="AG8" s="165">
        <f>IF(AG$3&lt;=$C$2,业务毛增量_优化情景!AG8-存量业务到期结构!AJ8,0)</f>
        <v>0</v>
      </c>
      <c r="AH8" s="165">
        <f>IF(AH$3&lt;=$C$2,业务毛增量_优化情景!AH8-存量业务到期结构!AK8,0)</f>
        <v>0</v>
      </c>
      <c r="AI8" s="165">
        <f>IF(AI$3&lt;=$C$2,业务毛增量_优化情景!AI8-存量业务到期结构!AL8,0)</f>
        <v>0</v>
      </c>
      <c r="AJ8" s="165">
        <f>IF(AJ$3&lt;=$C$2,业务毛增量_优化情景!AJ8-存量业务到期结构!AM8,0)</f>
        <v>0</v>
      </c>
      <c r="AK8" s="165">
        <f>IF(AK$3&lt;=$C$2,业务毛增量_优化情景!AK8-存量业务到期结构!AN8,0)</f>
        <v>0</v>
      </c>
      <c r="AL8" s="165">
        <f>IF(AL$3&lt;=$C$2,业务毛增量_优化情景!AL8-存量业务到期结构!AO8,0)</f>
        <v>0</v>
      </c>
      <c r="AM8" s="165">
        <f>IF(AM$3&lt;=$C$2,业务毛增量_优化情景!AM8-存量业务到期结构!AP8,0)</f>
        <v>0</v>
      </c>
      <c r="AN8" s="165">
        <f>IF(AN$3&lt;=$C$2,业务毛增量_优化情景!AN8-存量业务到期结构!AQ8,0)</f>
        <v>0</v>
      </c>
      <c r="AO8" s="165">
        <f>IF(AO$3&lt;=$C$2,业务毛增量_优化情景!AO8-存量业务到期结构!AR8,0)</f>
        <v>0</v>
      </c>
      <c r="AP8" s="165">
        <f>IF(AP$3&lt;=$C$2,业务毛增量_优化情景!AP8-存量业务到期结构!AS8,0)</f>
        <v>0</v>
      </c>
    </row>
    <row r="9" spans="1:42" ht="16.5">
      <c r="B9" s="55" t="str">
        <f>存量业务到期结构!B9</f>
        <v>信用卡贷款</v>
      </c>
      <c r="C9" s="165">
        <f>IF(C$3&lt;=$C$2,业务毛增量_优化情景!C9-存量业务到期结构!F9,0)</f>
        <v>37.780299847299503</v>
      </c>
      <c r="D9" s="165">
        <f>IF(D$3&lt;=$C$2,业务毛增量_优化情景!D9-存量业务到期结构!G9,0)</f>
        <v>75.167666666666307</v>
      </c>
      <c r="E9" s="165">
        <f>IF(E$3&lt;=$C$2,业务毛增量_优化情景!E9-存量业务到期结构!H9,0)</f>
        <v>73.334333333333703</v>
      </c>
      <c r="F9" s="165">
        <f>IF(F$3&lt;=$C$2,业务毛增量_优化情景!F9-存量业务到期结构!I9,0)</f>
        <v>73.334333333333703</v>
      </c>
      <c r="G9" s="165">
        <f>IF(G$3&lt;=$C$2,业务毛增量_优化情景!G9-存量业务到期结构!J9,0)</f>
        <v>73.334333333333703</v>
      </c>
      <c r="H9" s="165">
        <f>IF(H$3&lt;=$C$2,业务毛增量_优化情景!H9-存量业务到期结构!K9,0)</f>
        <v>73.334333333333703</v>
      </c>
      <c r="I9" s="165">
        <f>IF(I$3&lt;=$C$2,业务毛增量_优化情景!I9-存量业务到期结构!L9,0)</f>
        <v>69.999000086649914</v>
      </c>
      <c r="J9" s="165">
        <f>IF(J$3&lt;=$C$2,业务毛增量_优化情景!J9-存量业务到期结构!M9,0)</f>
        <v>69.999000000000294</v>
      </c>
      <c r="K9" s="165">
        <f>IF(K$3&lt;=$C$2,业务毛增量_优化情景!K9-存量业务到期结构!N9,0)</f>
        <v>69.999000000000294</v>
      </c>
      <c r="L9" s="165">
        <f>IF(L$3&lt;=$C$2,业务毛增量_优化情景!L9-存量业务到期结构!O9,0)</f>
        <v>69.999000000000294</v>
      </c>
      <c r="M9" s="165">
        <f>IF(M$3&lt;=$C$2,业务毛增量_优化情景!M9-存量业务到期结构!P9,0)</f>
        <v>69.999000000000294</v>
      </c>
      <c r="N9" s="165">
        <f>IF(N$3&lt;=$C$2,业务毛增量_优化情景!N9-存量业务到期结构!Q9,0)</f>
        <v>69.999000000000294</v>
      </c>
      <c r="O9" s="165">
        <f>IF(O$3&lt;=$C$2,业务毛增量_优化情景!O9-存量业务到期结构!R9,0)</f>
        <v>69.999000000000294</v>
      </c>
      <c r="P9" s="165">
        <f>IF(P$3&lt;=$C$2,业务毛增量_优化情景!P9-存量业务到期结构!S9,0)</f>
        <v>0</v>
      </c>
      <c r="Q9" s="165">
        <f>IF(Q$3&lt;=$C$2,业务毛增量_优化情景!Q9-存量业务到期结构!T9,0)</f>
        <v>0</v>
      </c>
      <c r="R9" s="165">
        <f>IF(R$3&lt;=$C$2,业务毛增量_优化情景!R9-存量业务到期结构!U9,0)</f>
        <v>0</v>
      </c>
      <c r="S9" s="165">
        <f>IF(S$3&lt;=$C$2,业务毛增量_优化情景!S9-存量业务到期结构!V9,0)</f>
        <v>0</v>
      </c>
      <c r="T9" s="165">
        <f>IF(T$3&lt;=$C$2,业务毛增量_优化情景!T9-存量业务到期结构!W9,0)</f>
        <v>0</v>
      </c>
      <c r="U9" s="165">
        <f>IF(U$3&lt;=$C$2,业务毛增量_优化情景!U9-存量业务到期结构!X9,0)</f>
        <v>0</v>
      </c>
      <c r="V9" s="165">
        <f>IF(V$3&lt;=$C$2,业务毛增量_优化情景!V9-存量业务到期结构!Y9,0)</f>
        <v>0</v>
      </c>
      <c r="W9" s="165">
        <f>IF(W$3&lt;=$C$2,业务毛增量_优化情景!W9-存量业务到期结构!Z9,0)</f>
        <v>0</v>
      </c>
      <c r="X9" s="165">
        <f>IF(X$3&lt;=$C$2,业务毛增量_优化情景!X9-存量业务到期结构!AA9,0)</f>
        <v>0</v>
      </c>
      <c r="Y9" s="165">
        <f>IF(Y$3&lt;=$C$2,业务毛增量_优化情景!Y9-存量业务到期结构!AB9,0)</f>
        <v>0</v>
      </c>
      <c r="Z9" s="165">
        <f>IF(Z$3&lt;=$C$2,业务毛增量_优化情景!Z9-存量业务到期结构!AC9,0)</f>
        <v>0</v>
      </c>
      <c r="AA9" s="165">
        <f>IF(AA$3&lt;=$C$2,业务毛增量_优化情景!AA9-存量业务到期结构!AD9,0)</f>
        <v>0</v>
      </c>
      <c r="AB9" s="165">
        <f>IF(AB$3&lt;=$C$2,业务毛增量_优化情景!AB9-存量业务到期结构!AE9,0)</f>
        <v>0</v>
      </c>
      <c r="AC9" s="165">
        <f>IF(AC$3&lt;=$C$2,业务毛增量_优化情景!AC9-存量业务到期结构!AF9,0)</f>
        <v>0</v>
      </c>
      <c r="AD9" s="165">
        <f>IF(AD$3&lt;=$C$2,业务毛增量_优化情景!AD9-存量业务到期结构!AG9,0)</f>
        <v>0</v>
      </c>
      <c r="AE9" s="165">
        <f>IF(AE$3&lt;=$C$2,业务毛增量_优化情景!AE9-存量业务到期结构!AH9,0)</f>
        <v>0</v>
      </c>
      <c r="AF9" s="165">
        <f>IF(AF$3&lt;=$C$2,业务毛增量_优化情景!AF9-存量业务到期结构!AI9,0)</f>
        <v>0</v>
      </c>
      <c r="AG9" s="165">
        <f>IF(AG$3&lt;=$C$2,业务毛增量_优化情景!AG9-存量业务到期结构!AJ9,0)</f>
        <v>0</v>
      </c>
      <c r="AH9" s="165">
        <f>IF(AH$3&lt;=$C$2,业务毛增量_优化情景!AH9-存量业务到期结构!AK9,0)</f>
        <v>0</v>
      </c>
      <c r="AI9" s="165">
        <f>IF(AI$3&lt;=$C$2,业务毛增量_优化情景!AI9-存量业务到期结构!AL9,0)</f>
        <v>0</v>
      </c>
      <c r="AJ9" s="165">
        <f>IF(AJ$3&lt;=$C$2,业务毛增量_优化情景!AJ9-存量业务到期结构!AM9,0)</f>
        <v>0</v>
      </c>
      <c r="AK9" s="165">
        <f>IF(AK$3&lt;=$C$2,业务毛增量_优化情景!AK9-存量业务到期结构!AN9,0)</f>
        <v>0</v>
      </c>
      <c r="AL9" s="165">
        <f>IF(AL$3&lt;=$C$2,业务毛增量_优化情景!AL9-存量业务到期结构!AO9,0)</f>
        <v>0</v>
      </c>
      <c r="AM9" s="165">
        <f>IF(AM$3&lt;=$C$2,业务毛增量_优化情景!AM9-存量业务到期结构!AP9,0)</f>
        <v>0</v>
      </c>
      <c r="AN9" s="165">
        <f>IF(AN$3&lt;=$C$2,业务毛增量_优化情景!AN9-存量业务到期结构!AQ9,0)</f>
        <v>0</v>
      </c>
      <c r="AO9" s="165">
        <f>IF(AO$3&lt;=$C$2,业务毛增量_优化情景!AO9-存量业务到期结构!AR9,0)</f>
        <v>0</v>
      </c>
      <c r="AP9" s="165">
        <f>IF(AP$3&lt;=$C$2,业务毛增量_优化情景!AP9-存量业务到期结构!AS9,0)</f>
        <v>0</v>
      </c>
    </row>
    <row r="10" spans="1:42" ht="16.5">
      <c r="B10" s="54" t="str">
        <f>存量业务到期结构!B10</f>
        <v>票据贴现</v>
      </c>
      <c r="C10" s="165">
        <f>IF(C$3&lt;=$C$2,业务毛增量_优化情景!C10-存量业务到期结构!F10,0)</f>
        <v>-168.38393388409182</v>
      </c>
      <c r="D10" s="165">
        <f>IF(D$3&lt;=$C$2,业务毛增量_优化情景!D10-存量业务到期结构!G10,0)</f>
        <v>476.34308766602703</v>
      </c>
      <c r="E10" s="165">
        <f>IF(E$3&lt;=$C$2,业务毛增量_优化情景!E10-存量业务到期结构!H10,0)</f>
        <v>12.524956774582961</v>
      </c>
      <c r="F10" s="165">
        <f>IF(F$3&lt;=$C$2,业务毛增量_优化情景!F10-存量业务到期结构!I10,0)</f>
        <v>-9.9999999997635314E-4</v>
      </c>
      <c r="G10" s="165">
        <f>IF(G$3&lt;=$C$2,业务毛增量_优化情景!G10-存量业务到期结构!J10,0)</f>
        <v>-1.0010000000022501E-3</v>
      </c>
      <c r="H10" s="165">
        <f>IF(H$3&lt;=$C$2,业务毛增量_优化情景!H10-存量业务到期结构!K10,0)</f>
        <v>-1.0009794804091143E-3</v>
      </c>
      <c r="I10" s="165">
        <f>IF(I$3&lt;=$C$2,业务毛增量_优化情景!I10-存量业务到期结构!L10,0)</f>
        <v>-9.9991335037863394E-4</v>
      </c>
      <c r="J10" s="165">
        <f>IF(J$3&lt;=$C$2,业务毛增量_优化情景!J10-存量业务到期结构!M10,0)</f>
        <v>-9.9999999999766942E-4</v>
      </c>
      <c r="K10" s="165">
        <f>IF(K$3&lt;=$C$2,业务毛增量_优化情景!K10-存量业务到期结构!N10,0)</f>
        <v>-9.9999999999766942E-4</v>
      </c>
      <c r="L10" s="165">
        <f>IF(L$3&lt;=$C$2,业务毛增量_优化情景!L10-存量业务到期结构!O10,0)</f>
        <v>-1.0000000000012221E-3</v>
      </c>
      <c r="M10" s="165">
        <f>IF(M$3&lt;=$C$2,业务毛增量_优化情景!M10-存量业务到期结构!P10,0)</f>
        <v>-1.0000000000047748E-3</v>
      </c>
      <c r="N10" s="165">
        <f>IF(N$3&lt;=$C$2,业务毛增量_优化情景!N10-存量业务到期结构!Q10,0)</f>
        <v>-1.0000000000047748E-3</v>
      </c>
      <c r="O10" s="165">
        <f>IF(O$3&lt;=$C$2,业务毛增量_优化情景!O10-存量业务到期结构!R10,0)</f>
        <v>-1.0000000000000009E-3</v>
      </c>
      <c r="P10" s="165">
        <f>IF(P$3&lt;=$C$2,业务毛增量_优化情景!P10-存量业务到期结构!S10,0)</f>
        <v>0</v>
      </c>
      <c r="Q10" s="165">
        <f>IF(Q$3&lt;=$C$2,业务毛增量_优化情景!Q10-存量业务到期结构!T10,0)</f>
        <v>0</v>
      </c>
      <c r="R10" s="165">
        <f>IF(R$3&lt;=$C$2,业务毛增量_优化情景!R10-存量业务到期结构!U10,0)</f>
        <v>0</v>
      </c>
      <c r="S10" s="165">
        <f>IF(S$3&lt;=$C$2,业务毛增量_优化情景!S10-存量业务到期结构!V10,0)</f>
        <v>0</v>
      </c>
      <c r="T10" s="165">
        <f>IF(T$3&lt;=$C$2,业务毛增量_优化情景!T10-存量业务到期结构!W10,0)</f>
        <v>0</v>
      </c>
      <c r="U10" s="165">
        <f>IF(U$3&lt;=$C$2,业务毛增量_优化情景!U10-存量业务到期结构!X10,0)</f>
        <v>0</v>
      </c>
      <c r="V10" s="165">
        <f>IF(V$3&lt;=$C$2,业务毛增量_优化情景!V10-存量业务到期结构!Y10,0)</f>
        <v>0</v>
      </c>
      <c r="W10" s="165">
        <f>IF(W$3&lt;=$C$2,业务毛增量_优化情景!W10-存量业务到期结构!Z10,0)</f>
        <v>0</v>
      </c>
      <c r="X10" s="165">
        <f>IF(X$3&lt;=$C$2,业务毛增量_优化情景!X10-存量业务到期结构!AA10,0)</f>
        <v>0</v>
      </c>
      <c r="Y10" s="165">
        <f>IF(Y$3&lt;=$C$2,业务毛增量_优化情景!Y10-存量业务到期结构!AB10,0)</f>
        <v>0</v>
      </c>
      <c r="Z10" s="165">
        <f>IF(Z$3&lt;=$C$2,业务毛增量_优化情景!Z10-存量业务到期结构!AC10,0)</f>
        <v>0</v>
      </c>
      <c r="AA10" s="165">
        <f>IF(AA$3&lt;=$C$2,业务毛增量_优化情景!AA10-存量业务到期结构!AD10,0)</f>
        <v>0</v>
      </c>
      <c r="AB10" s="165">
        <f>IF(AB$3&lt;=$C$2,业务毛增量_优化情景!AB10-存量业务到期结构!AE10,0)</f>
        <v>0</v>
      </c>
      <c r="AC10" s="165">
        <f>IF(AC$3&lt;=$C$2,业务毛增量_优化情景!AC10-存量业务到期结构!AF10,0)</f>
        <v>0</v>
      </c>
      <c r="AD10" s="165">
        <f>IF(AD$3&lt;=$C$2,业务毛增量_优化情景!AD10-存量业务到期结构!AG10,0)</f>
        <v>0</v>
      </c>
      <c r="AE10" s="165">
        <f>IF(AE$3&lt;=$C$2,业务毛增量_优化情景!AE10-存量业务到期结构!AH10,0)</f>
        <v>0</v>
      </c>
      <c r="AF10" s="165">
        <f>IF(AF$3&lt;=$C$2,业务毛增量_优化情景!AF10-存量业务到期结构!AI10,0)</f>
        <v>0</v>
      </c>
      <c r="AG10" s="165">
        <f>IF(AG$3&lt;=$C$2,业务毛增量_优化情景!AG10-存量业务到期结构!AJ10,0)</f>
        <v>0</v>
      </c>
      <c r="AH10" s="165">
        <f>IF(AH$3&lt;=$C$2,业务毛增量_优化情景!AH10-存量业务到期结构!AK10,0)</f>
        <v>0</v>
      </c>
      <c r="AI10" s="165">
        <f>IF(AI$3&lt;=$C$2,业务毛增量_优化情景!AI10-存量业务到期结构!AL10,0)</f>
        <v>0</v>
      </c>
      <c r="AJ10" s="165">
        <f>IF(AJ$3&lt;=$C$2,业务毛增量_优化情景!AJ10-存量业务到期结构!AM10,0)</f>
        <v>0</v>
      </c>
      <c r="AK10" s="165">
        <f>IF(AK$3&lt;=$C$2,业务毛增量_优化情景!AK10-存量业务到期结构!AN10,0)</f>
        <v>0</v>
      </c>
      <c r="AL10" s="165">
        <f>IF(AL$3&lt;=$C$2,业务毛增量_优化情景!AL10-存量业务到期结构!AO10,0)</f>
        <v>0</v>
      </c>
      <c r="AM10" s="165">
        <f>IF(AM$3&lt;=$C$2,业务毛增量_优化情景!AM10-存量业务到期结构!AP10,0)</f>
        <v>0</v>
      </c>
      <c r="AN10" s="165">
        <f>IF(AN$3&lt;=$C$2,业务毛增量_优化情景!AN10-存量业务到期结构!AQ10,0)</f>
        <v>0</v>
      </c>
      <c r="AO10" s="165">
        <f>IF(AO$3&lt;=$C$2,业务毛增量_优化情景!AO10-存量业务到期结构!AR10,0)</f>
        <v>0</v>
      </c>
      <c r="AP10" s="165">
        <f>IF(AP$3&lt;=$C$2,业务毛增量_优化情景!AP10-存量业务到期结构!AS10,0)</f>
        <v>0</v>
      </c>
    </row>
    <row r="11" spans="1:42" ht="15">
      <c r="B11" s="15" t="str">
        <f>存量业务到期结构!B11</f>
        <v>投资</v>
      </c>
      <c r="C11" s="75">
        <f>IF(C$3&lt;=$C$2,业务毛增量_优化情景!C11-存量业务到期结构!F11,0)</f>
        <v>-154.16856435391799</v>
      </c>
      <c r="D11" s="75">
        <f>IF(D$3&lt;=$C$2,业务毛增量_优化情景!D11-存量业务到期结构!G11,0)</f>
        <v>437.76152181199404</v>
      </c>
      <c r="E11" s="75">
        <f>IF(E$3&lt;=$C$2,业务毛增量_优化情景!E11-存量业务到期结构!H11,0)</f>
        <v>77.574727338151831</v>
      </c>
      <c r="F11" s="75">
        <f>IF(F$3&lt;=$C$2,业务毛增量_优化情景!F11-存量业务到期结构!I11,0)</f>
        <v>59.578333333334911</v>
      </c>
      <c r="G11" s="75">
        <f>IF(G$3&lt;=$C$2,业务毛增量_优化情景!G11-存量业务到期结构!J11,0)</f>
        <v>72.082220409927345</v>
      </c>
      <c r="H11" s="75">
        <f>IF(H$3&lt;=$C$2,业务毛增量_优化情景!H11-存量业务到期结构!K11,0)</f>
        <v>100.59098661252608</v>
      </c>
      <c r="I11" s="75">
        <f>IF(I$3&lt;=$C$2,业务毛增量_优化情景!I11-存量业务到期结构!L11,0)</f>
        <v>68.256375985079018</v>
      </c>
      <c r="J11" s="75">
        <f>IF(J$3&lt;=$C$2,业务毛增量_优化情景!J11-存量业务到期结构!M11,0)</f>
        <v>59.578333333333376</v>
      </c>
      <c r="K11" s="75">
        <f>IF(K$3&lt;=$C$2,业务毛增量_优化情景!K11-存量业务到期结构!N11,0)</f>
        <v>71.788353611487992</v>
      </c>
      <c r="L11" s="75">
        <f>IF(L$3&lt;=$C$2,业务毛增量_优化情景!L11-存量业务到期结构!O11,0)</f>
        <v>59.578333333333092</v>
      </c>
      <c r="M11" s="75">
        <f>IF(M$3&lt;=$C$2,业务毛增量_优化情景!M11-存量业务到期结构!P11,0)</f>
        <v>59.578333333333092</v>
      </c>
      <c r="N11" s="75">
        <f>IF(N$3&lt;=$C$2,业务毛增量_优化情景!N11-存量业务到期结构!Q11,0)</f>
        <v>59.578333333334911</v>
      </c>
      <c r="O11" s="75">
        <f>IF(O$3&lt;=$C$2,业务毛增量_优化情景!O11-存量业务到期结构!R11,0)</f>
        <v>59.578333446283494</v>
      </c>
      <c r="P11" s="75">
        <f>IF(P$3&lt;=$C$2,业务毛增量_优化情景!P11-存量业务到期结构!S11,0)</f>
        <v>0</v>
      </c>
      <c r="Q11" s="75">
        <f>IF(Q$3&lt;=$C$2,业务毛增量_优化情景!Q11-存量业务到期结构!T11,0)</f>
        <v>0</v>
      </c>
      <c r="R11" s="75">
        <f>IF(R$3&lt;=$C$2,业务毛增量_优化情景!R11-存量业务到期结构!U11,0)</f>
        <v>0</v>
      </c>
      <c r="S11" s="75">
        <f>IF(S$3&lt;=$C$2,业务毛增量_优化情景!S11-存量业务到期结构!V11,0)</f>
        <v>0</v>
      </c>
      <c r="T11" s="75">
        <f>IF(T$3&lt;=$C$2,业务毛增量_优化情景!T11-存量业务到期结构!W11,0)</f>
        <v>0</v>
      </c>
      <c r="U11" s="75">
        <f>IF(U$3&lt;=$C$2,业务毛增量_优化情景!U11-存量业务到期结构!X11,0)</f>
        <v>0</v>
      </c>
      <c r="V11" s="75">
        <f>IF(V$3&lt;=$C$2,业务毛增量_优化情景!V11-存量业务到期结构!Y11,0)</f>
        <v>0</v>
      </c>
      <c r="W11" s="75">
        <f>IF(W$3&lt;=$C$2,业务毛增量_优化情景!W11-存量业务到期结构!Z11,0)</f>
        <v>0</v>
      </c>
      <c r="X11" s="75">
        <f>IF(X$3&lt;=$C$2,业务毛增量_优化情景!X11-存量业务到期结构!AA11,0)</f>
        <v>0</v>
      </c>
      <c r="Y11" s="75">
        <f>IF(Y$3&lt;=$C$2,业务毛增量_优化情景!Y11-存量业务到期结构!AB11,0)</f>
        <v>0</v>
      </c>
      <c r="Z11" s="75">
        <f>IF(Z$3&lt;=$C$2,业务毛增量_优化情景!Z11-存量业务到期结构!AC11,0)</f>
        <v>0</v>
      </c>
      <c r="AA11" s="75">
        <f>IF(AA$3&lt;=$C$2,业务毛增量_优化情景!AA11-存量业务到期结构!AD11,0)</f>
        <v>0</v>
      </c>
      <c r="AB11" s="75">
        <f>IF(AB$3&lt;=$C$2,业务毛增量_优化情景!AB11-存量业务到期结构!AE11,0)</f>
        <v>0</v>
      </c>
      <c r="AC11" s="75">
        <f>IF(AC$3&lt;=$C$2,业务毛增量_优化情景!AC11-存量业务到期结构!AF11,0)</f>
        <v>0</v>
      </c>
      <c r="AD11" s="75">
        <f>IF(AD$3&lt;=$C$2,业务毛增量_优化情景!AD11-存量业务到期结构!AG11,0)</f>
        <v>0</v>
      </c>
      <c r="AE11" s="75">
        <f>IF(AE$3&lt;=$C$2,业务毛增量_优化情景!AE11-存量业务到期结构!AH11,0)</f>
        <v>0</v>
      </c>
      <c r="AF11" s="75">
        <f>IF(AF$3&lt;=$C$2,业务毛增量_优化情景!AF11-存量业务到期结构!AI11,0)</f>
        <v>0</v>
      </c>
      <c r="AG11" s="75">
        <f>IF(AG$3&lt;=$C$2,业务毛增量_优化情景!AG11-存量业务到期结构!AJ11,0)</f>
        <v>0</v>
      </c>
      <c r="AH11" s="75">
        <f>IF(AH$3&lt;=$C$2,业务毛增量_优化情景!AH11-存量业务到期结构!AK11,0)</f>
        <v>0</v>
      </c>
      <c r="AI11" s="75">
        <f>IF(AI$3&lt;=$C$2,业务毛增量_优化情景!AI11-存量业务到期结构!AL11,0)</f>
        <v>0</v>
      </c>
      <c r="AJ11" s="75">
        <f>IF(AJ$3&lt;=$C$2,业务毛增量_优化情景!AJ11-存量业务到期结构!AM11,0)</f>
        <v>0</v>
      </c>
      <c r="AK11" s="75">
        <f>IF(AK$3&lt;=$C$2,业务毛增量_优化情景!AK11-存量业务到期结构!AN11,0)</f>
        <v>0</v>
      </c>
      <c r="AL11" s="75">
        <f>IF(AL$3&lt;=$C$2,业务毛增量_优化情景!AL11-存量业务到期结构!AO11,0)</f>
        <v>0</v>
      </c>
      <c r="AM11" s="75">
        <f>IF(AM$3&lt;=$C$2,业务毛增量_优化情景!AM11-存量业务到期结构!AP11,0)</f>
        <v>0</v>
      </c>
      <c r="AN11" s="75">
        <f>IF(AN$3&lt;=$C$2,业务毛增量_优化情景!AN11-存量业务到期结构!AQ11,0)</f>
        <v>0</v>
      </c>
      <c r="AO11" s="75">
        <f>IF(AO$3&lt;=$C$2,业务毛增量_优化情景!AO11-存量业务到期结构!AR11,0)</f>
        <v>0</v>
      </c>
      <c r="AP11" s="75">
        <f>IF(AP$3&lt;=$C$2,业务毛增量_优化情景!AP11-存量业务到期结构!AS11,0)</f>
        <v>0</v>
      </c>
    </row>
    <row r="12" spans="1:42" ht="16.5">
      <c r="B12" s="16" t="str">
        <f>存量业务到期结构!B12</f>
        <v>债券</v>
      </c>
      <c r="C12" s="75">
        <f>IF(C$3&lt;=$C$2,业务毛增量_优化情景!C12-存量业务到期结构!F12,0)</f>
        <v>-65.30438854591759</v>
      </c>
      <c r="D12" s="75">
        <f>IF(D$3&lt;=$C$2,业务毛增量_优化情景!D12-存量业务到期结构!G12,0)</f>
        <v>-9.1154781880060014</v>
      </c>
      <c r="E12" s="75">
        <f>IF(E$3&lt;=$C$2,业务毛增量_优化情景!E12-存量业务到期结构!H12,0)</f>
        <v>132.16229837654598</v>
      </c>
      <c r="F12" s="75">
        <f>IF(F$3&lt;=$C$2,业务毛增量_优化情景!F12-存量业务到期结构!I12,0)</f>
        <v>128.33033333333489</v>
      </c>
      <c r="G12" s="75">
        <f>IF(G$3&lt;=$C$2,业务毛增量_优化情景!G12-存量业务到期结构!J12,0)</f>
        <v>128.33033133333311</v>
      </c>
      <c r="H12" s="75">
        <f>IF(H$3&lt;=$C$2,业务毛增量_优化情景!H12-存量业务到期结构!K12,0)</f>
        <v>128.3303323333331</v>
      </c>
      <c r="I12" s="75">
        <f>IF(I$3&lt;=$C$2,业务毛增量_优化情景!I12-存量业务到期结构!L12,0)</f>
        <v>128.33033359328198</v>
      </c>
      <c r="J12" s="75">
        <f>IF(J$3&lt;=$C$2,业务毛增量_优化情景!J12-存量业务到期结构!M12,0)</f>
        <v>128.33033333333339</v>
      </c>
      <c r="K12" s="75">
        <f>IF(K$3&lt;=$C$2,业务毛增量_优化情景!K12-存量业务到期结构!N12,0)</f>
        <v>128.33033333333489</v>
      </c>
      <c r="L12" s="75">
        <f>IF(L$3&lt;=$C$2,业务毛增量_优化情景!L12-存量业务到期结构!O12,0)</f>
        <v>128.3303333333331</v>
      </c>
      <c r="M12" s="75">
        <f>IF(M$3&lt;=$C$2,业务毛增量_优化情景!M12-存量业务到期结构!P12,0)</f>
        <v>128.3303333333331</v>
      </c>
      <c r="N12" s="75">
        <f>IF(N$3&lt;=$C$2,业务毛增量_优化情景!N12-存量业务到期结构!Q12,0)</f>
        <v>128.33033333333489</v>
      </c>
      <c r="O12" s="75">
        <f>IF(O$3&lt;=$C$2,业务毛增量_优化情景!O12-存量业务到期结构!R12,0)</f>
        <v>128.3303333333327</v>
      </c>
      <c r="P12" s="75">
        <f>IF(P$3&lt;=$C$2,业务毛增量_优化情景!P12-存量业务到期结构!S12,0)</f>
        <v>0</v>
      </c>
      <c r="Q12" s="75">
        <f>IF(Q$3&lt;=$C$2,业务毛增量_优化情景!Q12-存量业务到期结构!T12,0)</f>
        <v>0</v>
      </c>
      <c r="R12" s="75">
        <f>IF(R$3&lt;=$C$2,业务毛增量_优化情景!R12-存量业务到期结构!U12,0)</f>
        <v>0</v>
      </c>
      <c r="S12" s="75">
        <f>IF(S$3&lt;=$C$2,业务毛增量_优化情景!S12-存量业务到期结构!V12,0)</f>
        <v>0</v>
      </c>
      <c r="T12" s="75">
        <f>IF(T$3&lt;=$C$2,业务毛增量_优化情景!T12-存量业务到期结构!W12,0)</f>
        <v>0</v>
      </c>
      <c r="U12" s="75">
        <f>IF(U$3&lt;=$C$2,业务毛增量_优化情景!U12-存量业务到期结构!X12,0)</f>
        <v>0</v>
      </c>
      <c r="V12" s="75">
        <f>IF(V$3&lt;=$C$2,业务毛增量_优化情景!V12-存量业务到期结构!Y12,0)</f>
        <v>0</v>
      </c>
      <c r="W12" s="75">
        <f>IF(W$3&lt;=$C$2,业务毛增量_优化情景!W12-存量业务到期结构!Z12,0)</f>
        <v>0</v>
      </c>
      <c r="X12" s="75">
        <f>IF(X$3&lt;=$C$2,业务毛增量_优化情景!X12-存量业务到期结构!AA12,0)</f>
        <v>0</v>
      </c>
      <c r="Y12" s="75">
        <f>IF(Y$3&lt;=$C$2,业务毛增量_优化情景!Y12-存量业务到期结构!AB12,0)</f>
        <v>0</v>
      </c>
      <c r="Z12" s="75">
        <f>IF(Z$3&lt;=$C$2,业务毛增量_优化情景!Z12-存量业务到期结构!AC12,0)</f>
        <v>0</v>
      </c>
      <c r="AA12" s="75">
        <f>IF(AA$3&lt;=$C$2,业务毛增量_优化情景!AA12-存量业务到期结构!AD12,0)</f>
        <v>0</v>
      </c>
      <c r="AB12" s="75">
        <f>IF(AB$3&lt;=$C$2,业务毛增量_优化情景!AB12-存量业务到期结构!AE12,0)</f>
        <v>0</v>
      </c>
      <c r="AC12" s="75">
        <f>IF(AC$3&lt;=$C$2,业务毛增量_优化情景!AC12-存量业务到期结构!AF12,0)</f>
        <v>0</v>
      </c>
      <c r="AD12" s="75">
        <f>IF(AD$3&lt;=$C$2,业务毛增量_优化情景!AD12-存量业务到期结构!AG12,0)</f>
        <v>0</v>
      </c>
      <c r="AE12" s="75">
        <f>IF(AE$3&lt;=$C$2,业务毛增量_优化情景!AE12-存量业务到期结构!AH12,0)</f>
        <v>0</v>
      </c>
      <c r="AF12" s="75">
        <f>IF(AF$3&lt;=$C$2,业务毛增量_优化情景!AF12-存量业务到期结构!AI12,0)</f>
        <v>0</v>
      </c>
      <c r="AG12" s="75">
        <f>IF(AG$3&lt;=$C$2,业务毛增量_优化情景!AG12-存量业务到期结构!AJ12,0)</f>
        <v>0</v>
      </c>
      <c r="AH12" s="75">
        <f>IF(AH$3&lt;=$C$2,业务毛增量_优化情景!AH12-存量业务到期结构!AK12,0)</f>
        <v>0</v>
      </c>
      <c r="AI12" s="75">
        <f>IF(AI$3&lt;=$C$2,业务毛增量_优化情景!AI12-存量业务到期结构!AL12,0)</f>
        <v>0</v>
      </c>
      <c r="AJ12" s="75">
        <f>IF(AJ$3&lt;=$C$2,业务毛增量_优化情景!AJ12-存量业务到期结构!AM12,0)</f>
        <v>0</v>
      </c>
      <c r="AK12" s="75">
        <f>IF(AK$3&lt;=$C$2,业务毛增量_优化情景!AK12-存量业务到期结构!AN12,0)</f>
        <v>0</v>
      </c>
      <c r="AL12" s="75">
        <f>IF(AL$3&lt;=$C$2,业务毛增量_优化情景!AL12-存量业务到期结构!AO12,0)</f>
        <v>0</v>
      </c>
      <c r="AM12" s="75">
        <f>IF(AM$3&lt;=$C$2,业务毛增量_优化情景!AM12-存量业务到期结构!AP12,0)</f>
        <v>0</v>
      </c>
      <c r="AN12" s="75">
        <f>IF(AN$3&lt;=$C$2,业务毛增量_优化情景!AN12-存量业务到期结构!AQ12,0)</f>
        <v>0</v>
      </c>
      <c r="AO12" s="75">
        <f>IF(AO$3&lt;=$C$2,业务毛增量_优化情景!AO12-存量业务到期结构!AR12,0)</f>
        <v>0</v>
      </c>
      <c r="AP12" s="75">
        <f>IF(AP$3&lt;=$C$2,业务毛增量_优化情景!AP12-存量业务到期结构!AS12,0)</f>
        <v>0</v>
      </c>
    </row>
    <row r="13" spans="1:42" ht="16.5">
      <c r="B13" s="54" t="str">
        <f>存量业务到期结构!B13</f>
        <v>国债</v>
      </c>
      <c r="C13" s="165">
        <f>IF(C$3&lt;=$C$2,业务毛增量_优化情景!C13-存量业务到期结构!F13,0)</f>
        <v>-40.984868949382395</v>
      </c>
      <c r="D13" s="165">
        <f>IF(D$3&lt;=$C$2,业务毛增量_优化情景!D13-存量业务到期结构!G13,0)</f>
        <v>-5.7211714630257999</v>
      </c>
      <c r="E13" s="165">
        <f>IF(E$3&lt;=$C$2,业务毛增量_优化情景!E13-存量业务到期结构!H13,0)</f>
        <v>78.651357616611591</v>
      </c>
      <c r="F13" s="165">
        <f>IF(F$3&lt;=$C$2,业务毛增量_优化情景!F13-存量业务到期结构!I13,0)</f>
        <v>78.651357616613012</v>
      </c>
      <c r="G13" s="165">
        <f>IF(G$3&lt;=$C$2,业务毛增量_优化情景!G13-存量业务到期结构!J13,0)</f>
        <v>78.651356616611992</v>
      </c>
      <c r="H13" s="165">
        <f>IF(H$3&lt;=$C$2,业务毛增量_优化情景!H13-存量业务到期结构!K13,0)</f>
        <v>78.651356616611992</v>
      </c>
      <c r="I13" s="165">
        <f>IF(I$3&lt;=$C$2,业务毛增量_优化情景!I13-存量业务到期结构!L13,0)</f>
        <v>78.651357703261638</v>
      </c>
      <c r="J13" s="165">
        <f>IF(J$3&lt;=$C$2,业务毛增量_优化情景!J13-存量业务到期结构!M13,0)</f>
        <v>78.651357616612003</v>
      </c>
      <c r="K13" s="165">
        <f>IF(K$3&lt;=$C$2,业务毛增量_优化情景!K13-存量业务到期结构!N13,0)</f>
        <v>78.651357616612998</v>
      </c>
      <c r="L13" s="165">
        <f>IF(L$3&lt;=$C$2,业务毛增量_优化情景!L13-存量业务到期结构!O13,0)</f>
        <v>78.651357616612003</v>
      </c>
      <c r="M13" s="165">
        <f>IF(M$3&lt;=$C$2,业务毛增量_优化情景!M13-存量业务到期结构!P13,0)</f>
        <v>78.651357616611989</v>
      </c>
      <c r="N13" s="165">
        <f>IF(N$3&lt;=$C$2,业务毛增量_优化情景!N13-存量业务到期结构!Q13,0)</f>
        <v>78.651357616612998</v>
      </c>
      <c r="O13" s="165">
        <f>IF(O$3&lt;=$C$2,业务毛增量_优化情景!O13-存量业务到期结构!R13,0)</f>
        <v>78.651357616611591</v>
      </c>
      <c r="P13" s="165">
        <f>IF(P$3&lt;=$C$2,业务毛增量_优化情景!P13-存量业务到期结构!S13,0)</f>
        <v>0</v>
      </c>
      <c r="Q13" s="165">
        <f>IF(Q$3&lt;=$C$2,业务毛增量_优化情景!Q13-存量业务到期结构!T13,0)</f>
        <v>0</v>
      </c>
      <c r="R13" s="165">
        <f>IF(R$3&lt;=$C$2,业务毛增量_优化情景!R13-存量业务到期结构!U13,0)</f>
        <v>0</v>
      </c>
      <c r="S13" s="165">
        <f>IF(S$3&lt;=$C$2,业务毛增量_优化情景!S13-存量业务到期结构!V13,0)</f>
        <v>0</v>
      </c>
      <c r="T13" s="165">
        <f>IF(T$3&lt;=$C$2,业务毛增量_优化情景!T13-存量业务到期结构!W13,0)</f>
        <v>0</v>
      </c>
      <c r="U13" s="165">
        <f>IF(U$3&lt;=$C$2,业务毛增量_优化情景!U13-存量业务到期结构!X13,0)</f>
        <v>0</v>
      </c>
      <c r="V13" s="165">
        <f>IF(V$3&lt;=$C$2,业务毛增量_优化情景!V13-存量业务到期结构!Y13,0)</f>
        <v>0</v>
      </c>
      <c r="W13" s="165">
        <f>IF(W$3&lt;=$C$2,业务毛增量_优化情景!W13-存量业务到期结构!Z13,0)</f>
        <v>0</v>
      </c>
      <c r="X13" s="165">
        <f>IF(X$3&lt;=$C$2,业务毛增量_优化情景!X13-存量业务到期结构!AA13,0)</f>
        <v>0</v>
      </c>
      <c r="Y13" s="165">
        <f>IF(Y$3&lt;=$C$2,业务毛增量_优化情景!Y13-存量业务到期结构!AB13,0)</f>
        <v>0</v>
      </c>
      <c r="Z13" s="165">
        <f>IF(Z$3&lt;=$C$2,业务毛增量_优化情景!Z13-存量业务到期结构!AC13,0)</f>
        <v>0</v>
      </c>
      <c r="AA13" s="165">
        <f>IF(AA$3&lt;=$C$2,业务毛增量_优化情景!AA13-存量业务到期结构!AD13,0)</f>
        <v>0</v>
      </c>
      <c r="AB13" s="165">
        <f>IF(AB$3&lt;=$C$2,业务毛增量_优化情景!AB13-存量业务到期结构!AE13,0)</f>
        <v>0</v>
      </c>
      <c r="AC13" s="165">
        <f>IF(AC$3&lt;=$C$2,业务毛增量_优化情景!AC13-存量业务到期结构!AF13,0)</f>
        <v>0</v>
      </c>
      <c r="AD13" s="165">
        <f>IF(AD$3&lt;=$C$2,业务毛增量_优化情景!AD13-存量业务到期结构!AG13,0)</f>
        <v>0</v>
      </c>
      <c r="AE13" s="165">
        <f>IF(AE$3&lt;=$C$2,业务毛增量_优化情景!AE13-存量业务到期结构!AH13,0)</f>
        <v>0</v>
      </c>
      <c r="AF13" s="165">
        <f>IF(AF$3&lt;=$C$2,业务毛增量_优化情景!AF13-存量业务到期结构!AI13,0)</f>
        <v>0</v>
      </c>
      <c r="AG13" s="165">
        <f>IF(AG$3&lt;=$C$2,业务毛增量_优化情景!AG13-存量业务到期结构!AJ13,0)</f>
        <v>0</v>
      </c>
      <c r="AH13" s="165">
        <f>IF(AH$3&lt;=$C$2,业务毛增量_优化情景!AH13-存量业务到期结构!AK13,0)</f>
        <v>0</v>
      </c>
      <c r="AI13" s="165">
        <f>IF(AI$3&lt;=$C$2,业务毛增量_优化情景!AI13-存量业务到期结构!AL13,0)</f>
        <v>0</v>
      </c>
      <c r="AJ13" s="165">
        <f>IF(AJ$3&lt;=$C$2,业务毛增量_优化情景!AJ13-存量业务到期结构!AM13,0)</f>
        <v>0</v>
      </c>
      <c r="AK13" s="165">
        <f>IF(AK$3&lt;=$C$2,业务毛增量_优化情景!AK13-存量业务到期结构!AN13,0)</f>
        <v>0</v>
      </c>
      <c r="AL13" s="165">
        <f>IF(AL$3&lt;=$C$2,业务毛增量_优化情景!AL13-存量业务到期结构!AO13,0)</f>
        <v>0</v>
      </c>
      <c r="AM13" s="165">
        <f>IF(AM$3&lt;=$C$2,业务毛增量_优化情景!AM13-存量业务到期结构!AP13,0)</f>
        <v>0</v>
      </c>
      <c r="AN13" s="165">
        <f>IF(AN$3&lt;=$C$2,业务毛增量_优化情景!AN13-存量业务到期结构!AQ13,0)</f>
        <v>0</v>
      </c>
      <c r="AO13" s="165">
        <f>IF(AO$3&lt;=$C$2,业务毛增量_优化情景!AO13-存量业务到期结构!AR13,0)</f>
        <v>0</v>
      </c>
      <c r="AP13" s="165">
        <f>IF(AP$3&lt;=$C$2,业务毛增量_优化情景!AP13-存量业务到期结构!AS13,0)</f>
        <v>0</v>
      </c>
    </row>
    <row r="14" spans="1:42" ht="16.5">
      <c r="B14" s="54" t="str">
        <f>存量业务到期结构!B14</f>
        <v>政策性银行金融债</v>
      </c>
      <c r="C14" s="165">
        <f>IF(C$3&lt;=$C$2,业务毛增量_优化情景!C14-存量业务到期结构!F14,0)</f>
        <v>-18.5709928453252</v>
      </c>
      <c r="D14" s="165">
        <f>IF(D$3&lt;=$C$2,业务毛增量_优化情景!D14-存量业务到期结构!G14,0)</f>
        <v>-2.5928378587832999</v>
      </c>
      <c r="E14" s="165">
        <f>IF(E$3&lt;=$C$2,业务毛增量_优化情景!E14-存量业务到期结构!H14,0)</f>
        <v>35.636770558273405</v>
      </c>
      <c r="F14" s="165">
        <f>IF(F$3&lt;=$C$2,业务毛增量_优化情景!F14-存量业务到期结构!I14,0)</f>
        <v>35.636770558273994</v>
      </c>
      <c r="G14" s="165">
        <f>IF(G$3&lt;=$C$2,业务毛增量_优化情景!G14-存量业务到期结构!J14,0)</f>
        <v>35.636769558273407</v>
      </c>
      <c r="H14" s="165">
        <f>IF(H$3&lt;=$C$2,业务毛增量_优化情景!H14-存量业务到期结构!K14,0)</f>
        <v>35.636770558273398</v>
      </c>
      <c r="I14" s="165">
        <f>IF(I$3&lt;=$C$2,业务毛增量_优化情景!I14-存量业务到期结构!L14,0)</f>
        <v>35.636770644923018</v>
      </c>
      <c r="J14" s="165">
        <f>IF(J$3&lt;=$C$2,业务毛增量_优化情景!J14-存量业务到期结构!M14,0)</f>
        <v>35.636770558273398</v>
      </c>
      <c r="K14" s="165">
        <f>IF(K$3&lt;=$C$2,业务毛增量_优化情景!K14-存量业务到期结构!N14,0)</f>
        <v>35.636770558273994</v>
      </c>
      <c r="L14" s="165">
        <f>IF(L$3&lt;=$C$2,业务毛增量_优化情景!L14-存量业务到期结构!O14,0)</f>
        <v>35.636770558273398</v>
      </c>
      <c r="M14" s="165">
        <f>IF(M$3&lt;=$C$2,业务毛增量_优化情景!M14-存量业务到期结构!P14,0)</f>
        <v>35.636770558273398</v>
      </c>
      <c r="N14" s="165">
        <f>IF(N$3&lt;=$C$2,业务毛增量_优化情景!N14-存量业务到期结构!Q14,0)</f>
        <v>35.636770558273994</v>
      </c>
      <c r="O14" s="165">
        <f>IF(O$3&lt;=$C$2,业务毛增量_优化情景!O14-存量业务到期结构!R14,0)</f>
        <v>35.636770558273398</v>
      </c>
      <c r="P14" s="165">
        <f>IF(P$3&lt;=$C$2,业务毛增量_优化情景!P14-存量业务到期结构!S14,0)</f>
        <v>0</v>
      </c>
      <c r="Q14" s="165">
        <f>IF(Q$3&lt;=$C$2,业务毛增量_优化情景!Q14-存量业务到期结构!T14,0)</f>
        <v>0</v>
      </c>
      <c r="R14" s="165">
        <f>IF(R$3&lt;=$C$2,业务毛增量_优化情景!R14-存量业务到期结构!U14,0)</f>
        <v>0</v>
      </c>
      <c r="S14" s="165">
        <f>IF(S$3&lt;=$C$2,业务毛增量_优化情景!S14-存量业务到期结构!V14,0)</f>
        <v>0</v>
      </c>
      <c r="T14" s="165">
        <f>IF(T$3&lt;=$C$2,业务毛增量_优化情景!T14-存量业务到期结构!W14,0)</f>
        <v>0</v>
      </c>
      <c r="U14" s="165">
        <f>IF(U$3&lt;=$C$2,业务毛增量_优化情景!U14-存量业务到期结构!X14,0)</f>
        <v>0</v>
      </c>
      <c r="V14" s="165">
        <f>IF(V$3&lt;=$C$2,业务毛增量_优化情景!V14-存量业务到期结构!Y14,0)</f>
        <v>0</v>
      </c>
      <c r="W14" s="165">
        <f>IF(W$3&lt;=$C$2,业务毛增量_优化情景!W14-存量业务到期结构!Z14,0)</f>
        <v>0</v>
      </c>
      <c r="X14" s="165">
        <f>IF(X$3&lt;=$C$2,业务毛增量_优化情景!X14-存量业务到期结构!AA14,0)</f>
        <v>0</v>
      </c>
      <c r="Y14" s="165">
        <f>IF(Y$3&lt;=$C$2,业务毛增量_优化情景!Y14-存量业务到期结构!AB14,0)</f>
        <v>0</v>
      </c>
      <c r="Z14" s="165">
        <f>IF(Z$3&lt;=$C$2,业务毛增量_优化情景!Z14-存量业务到期结构!AC14,0)</f>
        <v>0</v>
      </c>
      <c r="AA14" s="165">
        <f>IF(AA$3&lt;=$C$2,业务毛增量_优化情景!AA14-存量业务到期结构!AD14,0)</f>
        <v>0</v>
      </c>
      <c r="AB14" s="165">
        <f>IF(AB$3&lt;=$C$2,业务毛增量_优化情景!AB14-存量业务到期结构!AE14,0)</f>
        <v>0</v>
      </c>
      <c r="AC14" s="165">
        <f>IF(AC$3&lt;=$C$2,业务毛增量_优化情景!AC14-存量业务到期结构!AF14,0)</f>
        <v>0</v>
      </c>
      <c r="AD14" s="165">
        <f>IF(AD$3&lt;=$C$2,业务毛增量_优化情景!AD14-存量业务到期结构!AG14,0)</f>
        <v>0</v>
      </c>
      <c r="AE14" s="165">
        <f>IF(AE$3&lt;=$C$2,业务毛增量_优化情景!AE14-存量业务到期结构!AH14,0)</f>
        <v>0</v>
      </c>
      <c r="AF14" s="165">
        <f>IF(AF$3&lt;=$C$2,业务毛增量_优化情景!AF14-存量业务到期结构!AI14,0)</f>
        <v>0</v>
      </c>
      <c r="AG14" s="165">
        <f>IF(AG$3&lt;=$C$2,业务毛增量_优化情景!AG14-存量业务到期结构!AJ14,0)</f>
        <v>0</v>
      </c>
      <c r="AH14" s="165">
        <f>IF(AH$3&lt;=$C$2,业务毛增量_优化情景!AH14-存量业务到期结构!AK14,0)</f>
        <v>0</v>
      </c>
      <c r="AI14" s="165">
        <f>IF(AI$3&lt;=$C$2,业务毛增量_优化情景!AI14-存量业务到期结构!AL14,0)</f>
        <v>0</v>
      </c>
      <c r="AJ14" s="165">
        <f>IF(AJ$3&lt;=$C$2,业务毛增量_优化情景!AJ14-存量业务到期结构!AM14,0)</f>
        <v>0</v>
      </c>
      <c r="AK14" s="165">
        <f>IF(AK$3&lt;=$C$2,业务毛增量_优化情景!AK14-存量业务到期结构!AN14,0)</f>
        <v>0</v>
      </c>
      <c r="AL14" s="165">
        <f>IF(AL$3&lt;=$C$2,业务毛增量_优化情景!AL14-存量业务到期结构!AO14,0)</f>
        <v>0</v>
      </c>
      <c r="AM14" s="165">
        <f>IF(AM$3&lt;=$C$2,业务毛增量_优化情景!AM14-存量业务到期结构!AP14,0)</f>
        <v>0</v>
      </c>
      <c r="AN14" s="165">
        <f>IF(AN$3&lt;=$C$2,业务毛增量_优化情景!AN14-存量业务到期结构!AQ14,0)</f>
        <v>0</v>
      </c>
      <c r="AO14" s="165">
        <f>IF(AO$3&lt;=$C$2,业务毛增量_优化情景!AO14-存量业务到期结构!AR14,0)</f>
        <v>0</v>
      </c>
      <c r="AP14" s="165">
        <f>IF(AP$3&lt;=$C$2,业务毛增量_优化情景!AP14-存量业务到期结构!AS14,0)</f>
        <v>0</v>
      </c>
    </row>
    <row r="15" spans="1:42" ht="16.5">
      <c r="B15" s="54" t="str">
        <f>存量业务到期结构!B15</f>
        <v>其他债券</v>
      </c>
      <c r="C15" s="165">
        <f>IF(C$3&lt;=$C$2,业务毛增量_优化情景!C15-存量业务到期结构!F15,0)</f>
        <v>-5.7485267512099938</v>
      </c>
      <c r="D15" s="165">
        <f>IF(D$3&lt;=$C$2,业务毛增量_优化情景!D15-存量业务到期结构!G15,0)</f>
        <v>-0.8014688661969025</v>
      </c>
      <c r="E15" s="165">
        <f>IF(E$3&lt;=$C$2,业务毛增量_优化情景!E15-存量业务到期结构!H15,0)</f>
        <v>17.874170201661002</v>
      </c>
      <c r="F15" s="165">
        <f>IF(F$3&lt;=$C$2,业务毛增量_优化情景!F15-存量业务到期结构!I15,0)</f>
        <v>14.042205158447899</v>
      </c>
      <c r="G15" s="165">
        <f>IF(G$3&lt;=$C$2,业务毛增量_优化情景!G15-存量业务到期结构!J15,0)</f>
        <v>14.042205158447697</v>
      </c>
      <c r="H15" s="165">
        <f>IF(H$3&lt;=$C$2,业务毛增量_优化情景!H15-存量业务到期结构!K15,0)</f>
        <v>14.0422051584477</v>
      </c>
      <c r="I15" s="165">
        <f>IF(I$3&lt;=$C$2,业务毛增量_优化情景!I15-存量业务到期结构!L15,0)</f>
        <v>14.042205245097318</v>
      </c>
      <c r="J15" s="165">
        <f>IF(J$3&lt;=$C$2,业务毛增量_优化情景!J15-存量业务到期结构!M15,0)</f>
        <v>14.042205158447999</v>
      </c>
      <c r="K15" s="165">
        <f>IF(K$3&lt;=$C$2,业务毛增量_优化情景!K15-存量业务到期结构!N15,0)</f>
        <v>14.042205158447899</v>
      </c>
      <c r="L15" s="165">
        <f>IF(L$3&lt;=$C$2,业务毛增量_优化情景!L15-存量业务到期结构!O15,0)</f>
        <v>14.0422051584477</v>
      </c>
      <c r="M15" s="165">
        <f>IF(M$3&lt;=$C$2,业务毛增量_优化情景!M15-存量业务到期结构!P15,0)</f>
        <v>14.0422051584477</v>
      </c>
      <c r="N15" s="165">
        <f>IF(N$3&lt;=$C$2,业务毛增量_优化情景!N15-存量业务到期结构!Q15,0)</f>
        <v>14.042205158447899</v>
      </c>
      <c r="O15" s="165">
        <f>IF(O$3&lt;=$C$2,业务毛增量_优化情景!O15-存量业务到期结构!R15,0)</f>
        <v>14.0422051584477</v>
      </c>
      <c r="P15" s="165">
        <f>IF(P$3&lt;=$C$2,业务毛增量_优化情景!P15-存量业务到期结构!S15,0)</f>
        <v>0</v>
      </c>
      <c r="Q15" s="165">
        <f>IF(Q$3&lt;=$C$2,业务毛增量_优化情景!Q15-存量业务到期结构!T15,0)</f>
        <v>0</v>
      </c>
      <c r="R15" s="165">
        <f>IF(R$3&lt;=$C$2,业务毛增量_优化情景!R15-存量业务到期结构!U15,0)</f>
        <v>0</v>
      </c>
      <c r="S15" s="165">
        <f>IF(S$3&lt;=$C$2,业务毛增量_优化情景!S15-存量业务到期结构!V15,0)</f>
        <v>0</v>
      </c>
      <c r="T15" s="165">
        <f>IF(T$3&lt;=$C$2,业务毛增量_优化情景!T15-存量业务到期结构!W15,0)</f>
        <v>0</v>
      </c>
      <c r="U15" s="165">
        <f>IF(U$3&lt;=$C$2,业务毛增量_优化情景!U15-存量业务到期结构!X15,0)</f>
        <v>0</v>
      </c>
      <c r="V15" s="165">
        <f>IF(V$3&lt;=$C$2,业务毛增量_优化情景!V15-存量业务到期结构!Y15,0)</f>
        <v>0</v>
      </c>
      <c r="W15" s="165">
        <f>IF(W$3&lt;=$C$2,业务毛增量_优化情景!W15-存量业务到期结构!Z15,0)</f>
        <v>0</v>
      </c>
      <c r="X15" s="165">
        <f>IF(X$3&lt;=$C$2,业务毛增量_优化情景!X15-存量业务到期结构!AA15,0)</f>
        <v>0</v>
      </c>
      <c r="Y15" s="165">
        <f>IF(Y$3&lt;=$C$2,业务毛增量_优化情景!Y15-存量业务到期结构!AB15,0)</f>
        <v>0</v>
      </c>
      <c r="Z15" s="165">
        <f>IF(Z$3&lt;=$C$2,业务毛增量_优化情景!Z15-存量业务到期结构!AC15,0)</f>
        <v>0</v>
      </c>
      <c r="AA15" s="165">
        <f>IF(AA$3&lt;=$C$2,业务毛增量_优化情景!AA15-存量业务到期结构!AD15,0)</f>
        <v>0</v>
      </c>
      <c r="AB15" s="165">
        <f>IF(AB$3&lt;=$C$2,业务毛增量_优化情景!AB15-存量业务到期结构!AE15,0)</f>
        <v>0</v>
      </c>
      <c r="AC15" s="165">
        <f>IF(AC$3&lt;=$C$2,业务毛增量_优化情景!AC15-存量业务到期结构!AF15,0)</f>
        <v>0</v>
      </c>
      <c r="AD15" s="165">
        <f>IF(AD$3&lt;=$C$2,业务毛增量_优化情景!AD15-存量业务到期结构!AG15,0)</f>
        <v>0</v>
      </c>
      <c r="AE15" s="165">
        <f>IF(AE$3&lt;=$C$2,业务毛增量_优化情景!AE15-存量业务到期结构!AH15,0)</f>
        <v>0</v>
      </c>
      <c r="AF15" s="165">
        <f>IF(AF$3&lt;=$C$2,业务毛增量_优化情景!AF15-存量业务到期结构!AI15,0)</f>
        <v>0</v>
      </c>
      <c r="AG15" s="165">
        <f>IF(AG$3&lt;=$C$2,业务毛增量_优化情景!AG15-存量业务到期结构!AJ15,0)</f>
        <v>0</v>
      </c>
      <c r="AH15" s="165">
        <f>IF(AH$3&lt;=$C$2,业务毛增量_优化情景!AH15-存量业务到期结构!AK15,0)</f>
        <v>0</v>
      </c>
      <c r="AI15" s="165">
        <f>IF(AI$3&lt;=$C$2,业务毛增量_优化情景!AI15-存量业务到期结构!AL15,0)</f>
        <v>0</v>
      </c>
      <c r="AJ15" s="165">
        <f>IF(AJ$3&lt;=$C$2,业务毛增量_优化情景!AJ15-存量业务到期结构!AM15,0)</f>
        <v>0</v>
      </c>
      <c r="AK15" s="165">
        <f>IF(AK$3&lt;=$C$2,业务毛增量_优化情景!AK15-存量业务到期结构!AN15,0)</f>
        <v>0</v>
      </c>
      <c r="AL15" s="165">
        <f>IF(AL$3&lt;=$C$2,业务毛增量_优化情景!AL15-存量业务到期结构!AO15,0)</f>
        <v>0</v>
      </c>
      <c r="AM15" s="165">
        <f>IF(AM$3&lt;=$C$2,业务毛增量_优化情景!AM15-存量业务到期结构!AP15,0)</f>
        <v>0</v>
      </c>
      <c r="AN15" s="165">
        <f>IF(AN$3&lt;=$C$2,业务毛增量_优化情景!AN15-存量业务到期结构!AQ15,0)</f>
        <v>0</v>
      </c>
      <c r="AO15" s="165">
        <f>IF(AO$3&lt;=$C$2,业务毛增量_优化情景!AO15-存量业务到期结构!AR15,0)</f>
        <v>0</v>
      </c>
      <c r="AP15" s="165">
        <f>IF(AP$3&lt;=$C$2,业务毛增量_优化情景!AP15-存量业务到期结构!AS15,0)</f>
        <v>0</v>
      </c>
    </row>
    <row r="16" spans="1:42" ht="16.5">
      <c r="B16" s="16" t="str">
        <f>存量业务到期结构!B16</f>
        <v>非标投资</v>
      </c>
      <c r="C16" s="75">
        <f>IF(C$3&lt;=$C$2,业务毛增量_优化情景!C16-存量业务到期结构!F16,0)</f>
        <v>-88.864175808000397</v>
      </c>
      <c r="D16" s="75">
        <f>IF(D$3&lt;=$C$2,业务毛增量_优化情景!D16-存量业务到期结构!G16,0)</f>
        <v>446.87700000000007</v>
      </c>
      <c r="E16" s="75">
        <f>IF(E$3&lt;=$C$2,业务毛增量_优化情景!E16-存量业务到期结构!H16,0)</f>
        <v>-54.587571038394174</v>
      </c>
      <c r="F16" s="75">
        <f>IF(F$3&lt;=$C$2,业务毛增量_优化情景!F16-存量业务到期结构!I16,0)</f>
        <v>-68.751999999999995</v>
      </c>
      <c r="G16" s="75">
        <f>IF(G$3&lt;=$C$2,业务毛增量_优化情景!G16-存量业务到期结构!J16,0)</f>
        <v>-56.248110923405747</v>
      </c>
      <c r="H16" s="75">
        <f>IF(H$3&lt;=$C$2,业务毛增量_优化情景!H16-存量业务到期结构!K16,0)</f>
        <v>-27.739345720806995</v>
      </c>
      <c r="I16" s="75">
        <f>IF(I$3&lt;=$C$2,业务毛增量_优化情景!I16-存量业务到期结构!L16,0)</f>
        <v>-60.073957608202981</v>
      </c>
      <c r="J16" s="75">
        <f>IF(J$3&lt;=$C$2,业务毛增量_优化情景!J16-存量业务到期结构!M16,0)</f>
        <v>-68.751999999999995</v>
      </c>
      <c r="K16" s="75">
        <f>IF(K$3&lt;=$C$2,业务毛增量_优化情景!K16-存量业务到期结构!N16,0)</f>
        <v>-56.541979721846886</v>
      </c>
      <c r="L16" s="75">
        <f>IF(L$3&lt;=$C$2,业务毛增量_优化情景!L16-存量业务到期结构!O16,0)</f>
        <v>-68.751999999999995</v>
      </c>
      <c r="M16" s="75">
        <f>IF(M$3&lt;=$C$2,业务毛增量_优化情景!M16-存量业务到期结构!P16,0)</f>
        <v>-68.75200000000001</v>
      </c>
      <c r="N16" s="75">
        <f>IF(N$3&lt;=$C$2,业务毛增量_优化情景!N16-存量业务到期结构!Q16,0)</f>
        <v>-68.751999999999995</v>
      </c>
      <c r="O16" s="75">
        <f>IF(O$3&lt;=$C$2,业务毛增量_优化情景!O16-存量业务到期结构!R16,0)</f>
        <v>-68.751999887049195</v>
      </c>
      <c r="P16" s="75">
        <f>IF(P$3&lt;=$C$2,业务毛增量_优化情景!P16-存量业务到期结构!S16,0)</f>
        <v>0</v>
      </c>
      <c r="Q16" s="75">
        <f>IF(Q$3&lt;=$C$2,业务毛增量_优化情景!Q16-存量业务到期结构!T16,0)</f>
        <v>0</v>
      </c>
      <c r="R16" s="75">
        <f>IF(R$3&lt;=$C$2,业务毛增量_优化情景!R16-存量业务到期结构!U16,0)</f>
        <v>0</v>
      </c>
      <c r="S16" s="75">
        <f>IF(S$3&lt;=$C$2,业务毛增量_优化情景!S16-存量业务到期结构!V16,0)</f>
        <v>0</v>
      </c>
      <c r="T16" s="75">
        <f>IF(T$3&lt;=$C$2,业务毛增量_优化情景!T16-存量业务到期结构!W16,0)</f>
        <v>0</v>
      </c>
      <c r="U16" s="75">
        <f>IF(U$3&lt;=$C$2,业务毛增量_优化情景!U16-存量业务到期结构!X16,0)</f>
        <v>0</v>
      </c>
      <c r="V16" s="75">
        <f>IF(V$3&lt;=$C$2,业务毛增量_优化情景!V16-存量业务到期结构!Y16,0)</f>
        <v>0</v>
      </c>
      <c r="W16" s="75">
        <f>IF(W$3&lt;=$C$2,业务毛增量_优化情景!W16-存量业务到期结构!Z16,0)</f>
        <v>0</v>
      </c>
      <c r="X16" s="75">
        <f>IF(X$3&lt;=$C$2,业务毛增量_优化情景!X16-存量业务到期结构!AA16,0)</f>
        <v>0</v>
      </c>
      <c r="Y16" s="75">
        <f>IF(Y$3&lt;=$C$2,业务毛增量_优化情景!Y16-存量业务到期结构!AB16,0)</f>
        <v>0</v>
      </c>
      <c r="Z16" s="75">
        <f>IF(Z$3&lt;=$C$2,业务毛增量_优化情景!Z16-存量业务到期结构!AC16,0)</f>
        <v>0</v>
      </c>
      <c r="AA16" s="75">
        <f>IF(AA$3&lt;=$C$2,业务毛增量_优化情景!AA16-存量业务到期结构!AD16,0)</f>
        <v>0</v>
      </c>
      <c r="AB16" s="75">
        <f>IF(AB$3&lt;=$C$2,业务毛增量_优化情景!AB16-存量业务到期结构!AE16,0)</f>
        <v>0</v>
      </c>
      <c r="AC16" s="75">
        <f>IF(AC$3&lt;=$C$2,业务毛增量_优化情景!AC16-存量业务到期结构!AF16,0)</f>
        <v>0</v>
      </c>
      <c r="AD16" s="75">
        <f>IF(AD$3&lt;=$C$2,业务毛增量_优化情景!AD16-存量业务到期结构!AG16,0)</f>
        <v>0</v>
      </c>
      <c r="AE16" s="75">
        <f>IF(AE$3&lt;=$C$2,业务毛增量_优化情景!AE16-存量业务到期结构!AH16,0)</f>
        <v>0</v>
      </c>
      <c r="AF16" s="75">
        <f>IF(AF$3&lt;=$C$2,业务毛增量_优化情景!AF16-存量业务到期结构!AI16,0)</f>
        <v>0</v>
      </c>
      <c r="AG16" s="75">
        <f>IF(AG$3&lt;=$C$2,业务毛增量_优化情景!AG16-存量业务到期结构!AJ16,0)</f>
        <v>0</v>
      </c>
      <c r="AH16" s="75">
        <f>IF(AH$3&lt;=$C$2,业务毛增量_优化情景!AH16-存量业务到期结构!AK16,0)</f>
        <v>0</v>
      </c>
      <c r="AI16" s="75">
        <f>IF(AI$3&lt;=$C$2,业务毛增量_优化情景!AI16-存量业务到期结构!AL16,0)</f>
        <v>0</v>
      </c>
      <c r="AJ16" s="75">
        <f>IF(AJ$3&lt;=$C$2,业务毛增量_优化情景!AJ16-存量业务到期结构!AM16,0)</f>
        <v>0</v>
      </c>
      <c r="AK16" s="75">
        <f>IF(AK$3&lt;=$C$2,业务毛增量_优化情景!AK16-存量业务到期结构!AN16,0)</f>
        <v>0</v>
      </c>
      <c r="AL16" s="75">
        <f>IF(AL$3&lt;=$C$2,业务毛增量_优化情景!AL16-存量业务到期结构!AO16,0)</f>
        <v>0</v>
      </c>
      <c r="AM16" s="75">
        <f>IF(AM$3&lt;=$C$2,业务毛增量_优化情景!AM16-存量业务到期结构!AP16,0)</f>
        <v>0</v>
      </c>
      <c r="AN16" s="75">
        <f>IF(AN$3&lt;=$C$2,业务毛增量_优化情景!AN16-存量业务到期结构!AQ16,0)</f>
        <v>0</v>
      </c>
      <c r="AO16" s="75">
        <f>IF(AO$3&lt;=$C$2,业务毛增量_优化情景!AO16-存量业务到期结构!AR16,0)</f>
        <v>0</v>
      </c>
      <c r="AP16" s="75">
        <f>IF(AP$3&lt;=$C$2,业务毛增量_优化情景!AP16-存量业务到期结构!AS16,0)</f>
        <v>0</v>
      </c>
    </row>
    <row r="17" spans="2:42" ht="16.5">
      <c r="B17" s="54" t="str">
        <f>存量业务到期结构!B17</f>
        <v>信贷类非标投资</v>
      </c>
      <c r="C17" s="165">
        <f>IF(C$3&lt;=$C$2,业务毛增量_优化情景!C17-存量业务到期结构!F17,0)</f>
        <v>-44.998097138000006</v>
      </c>
      <c r="D17" s="165">
        <f>IF(D$3&lt;=$C$2,业务毛增量_优化情景!D17-存量业务到期结构!G17,0)</f>
        <v>-73.124000000000009</v>
      </c>
      <c r="E17" s="165">
        <f>IF(E$3&lt;=$C$2,业务毛增量_优化情景!E17-存量业务到期结构!H17,0)</f>
        <v>-56.249000000000002</v>
      </c>
      <c r="F17" s="165">
        <f>IF(F$3&lt;=$C$2,业务毛增量_优化情景!F17-存量业务到期结构!I17,0)</f>
        <v>-68.750999999999991</v>
      </c>
      <c r="G17" s="165">
        <f>IF(G$3&lt;=$C$2,业务毛增量_优化情景!G17-存量业务到期结构!J17,0)</f>
        <v>-56.248999999999995</v>
      </c>
      <c r="H17" s="165">
        <f>IF(H$3&lt;=$C$2,业务毛增量_优化情景!H17-存量业务到期结构!K17,0)</f>
        <v>-56.248999999999995</v>
      </c>
      <c r="I17" s="165">
        <f>IF(I$3&lt;=$C$2,业务毛增量_优化情景!I17-存量业务到期结构!L17,0)</f>
        <v>-60.072957694852597</v>
      </c>
      <c r="J17" s="165">
        <f>IF(J$3&lt;=$C$2,业务毛增量_优化情景!J17-存量业务到期结构!M17,0)</f>
        <v>-68.751000000000005</v>
      </c>
      <c r="K17" s="165">
        <f>IF(K$3&lt;=$C$2,业务毛增量_优化情景!K17-存量业务到期结构!N17,0)</f>
        <v>-56.540979721846881</v>
      </c>
      <c r="L17" s="165">
        <f>IF(L$3&lt;=$C$2,业务毛增量_优化情景!L17-存量业务到期结构!O17,0)</f>
        <v>-68.751000000000005</v>
      </c>
      <c r="M17" s="165">
        <f>IF(M$3&lt;=$C$2,业务毛增量_优化情景!M17-存量业务到期结构!P17,0)</f>
        <v>-68.751000000000005</v>
      </c>
      <c r="N17" s="165">
        <f>IF(N$3&lt;=$C$2,业务毛增量_优化情景!N17-存量业务到期结构!Q17,0)</f>
        <v>-68.751000000000005</v>
      </c>
      <c r="O17" s="165">
        <f>IF(O$3&lt;=$C$2,业务毛增量_优化情景!O17-存量业务到期结构!R17,0)</f>
        <v>-68.751000000000005</v>
      </c>
      <c r="P17" s="165">
        <f>IF(P$3&lt;=$C$2,业务毛增量_优化情景!P17-存量业务到期结构!S17,0)</f>
        <v>0</v>
      </c>
      <c r="Q17" s="165">
        <f>IF(Q$3&lt;=$C$2,业务毛增量_优化情景!Q17-存量业务到期结构!T17,0)</f>
        <v>0</v>
      </c>
      <c r="R17" s="165">
        <f>IF(R$3&lt;=$C$2,业务毛增量_优化情景!R17-存量业务到期结构!U17,0)</f>
        <v>0</v>
      </c>
      <c r="S17" s="165">
        <f>IF(S$3&lt;=$C$2,业务毛增量_优化情景!S17-存量业务到期结构!V17,0)</f>
        <v>0</v>
      </c>
      <c r="T17" s="165">
        <f>IF(T$3&lt;=$C$2,业务毛增量_优化情景!T17-存量业务到期结构!W17,0)</f>
        <v>0</v>
      </c>
      <c r="U17" s="165">
        <f>IF(U$3&lt;=$C$2,业务毛增量_优化情景!U17-存量业务到期结构!X17,0)</f>
        <v>0</v>
      </c>
      <c r="V17" s="165">
        <f>IF(V$3&lt;=$C$2,业务毛增量_优化情景!V17-存量业务到期结构!Y17,0)</f>
        <v>0</v>
      </c>
      <c r="W17" s="165">
        <f>IF(W$3&lt;=$C$2,业务毛增量_优化情景!W17-存量业务到期结构!Z17,0)</f>
        <v>0</v>
      </c>
      <c r="X17" s="165">
        <f>IF(X$3&lt;=$C$2,业务毛增量_优化情景!X17-存量业务到期结构!AA17,0)</f>
        <v>0</v>
      </c>
      <c r="Y17" s="165">
        <f>IF(Y$3&lt;=$C$2,业务毛增量_优化情景!Y17-存量业务到期结构!AB17,0)</f>
        <v>0</v>
      </c>
      <c r="Z17" s="165">
        <f>IF(Z$3&lt;=$C$2,业务毛增量_优化情景!Z17-存量业务到期结构!AC17,0)</f>
        <v>0</v>
      </c>
      <c r="AA17" s="165">
        <f>IF(AA$3&lt;=$C$2,业务毛增量_优化情景!AA17-存量业务到期结构!AD17,0)</f>
        <v>0</v>
      </c>
      <c r="AB17" s="165">
        <f>IF(AB$3&lt;=$C$2,业务毛增量_优化情景!AB17-存量业务到期结构!AE17,0)</f>
        <v>0</v>
      </c>
      <c r="AC17" s="165">
        <f>IF(AC$3&lt;=$C$2,业务毛增量_优化情景!AC17-存量业务到期结构!AF17,0)</f>
        <v>0</v>
      </c>
      <c r="AD17" s="165">
        <f>IF(AD$3&lt;=$C$2,业务毛增量_优化情景!AD17-存量业务到期结构!AG17,0)</f>
        <v>0</v>
      </c>
      <c r="AE17" s="165">
        <f>IF(AE$3&lt;=$C$2,业务毛增量_优化情景!AE17-存量业务到期结构!AH17,0)</f>
        <v>0</v>
      </c>
      <c r="AF17" s="165">
        <f>IF(AF$3&lt;=$C$2,业务毛增量_优化情景!AF17-存量业务到期结构!AI17,0)</f>
        <v>0</v>
      </c>
      <c r="AG17" s="165">
        <f>IF(AG$3&lt;=$C$2,业务毛增量_优化情景!AG17-存量业务到期结构!AJ17,0)</f>
        <v>0</v>
      </c>
      <c r="AH17" s="165">
        <f>IF(AH$3&lt;=$C$2,业务毛增量_优化情景!AH17-存量业务到期结构!AK17,0)</f>
        <v>0</v>
      </c>
      <c r="AI17" s="165">
        <f>IF(AI$3&lt;=$C$2,业务毛增量_优化情景!AI17-存量业务到期结构!AL17,0)</f>
        <v>0</v>
      </c>
      <c r="AJ17" s="165">
        <f>IF(AJ$3&lt;=$C$2,业务毛增量_优化情景!AJ17-存量业务到期结构!AM17,0)</f>
        <v>0</v>
      </c>
      <c r="AK17" s="165">
        <f>IF(AK$3&lt;=$C$2,业务毛增量_优化情景!AK17-存量业务到期结构!AN17,0)</f>
        <v>0</v>
      </c>
      <c r="AL17" s="165">
        <f>IF(AL$3&lt;=$C$2,业务毛增量_优化情景!AL17-存量业务到期结构!AO17,0)</f>
        <v>0</v>
      </c>
      <c r="AM17" s="165">
        <f>IF(AM$3&lt;=$C$2,业务毛增量_优化情景!AM17-存量业务到期结构!AP17,0)</f>
        <v>0</v>
      </c>
      <c r="AN17" s="165">
        <f>IF(AN$3&lt;=$C$2,业务毛增量_优化情景!AN17-存量业务到期结构!AQ17,0)</f>
        <v>0</v>
      </c>
      <c r="AO17" s="165">
        <f>IF(AO$3&lt;=$C$2,业务毛增量_优化情景!AO17-存量业务到期结构!AR17,0)</f>
        <v>0</v>
      </c>
      <c r="AP17" s="165">
        <f>IF(AP$3&lt;=$C$2,业务毛增量_优化情景!AP17-存量业务到期结构!AS17,0)</f>
        <v>0</v>
      </c>
    </row>
    <row r="18" spans="2:42" ht="16.5">
      <c r="B18" s="54" t="str">
        <f>存量业务到期结构!B18</f>
        <v>非信贷类非标投资</v>
      </c>
      <c r="C18" s="165">
        <f>IF(C$3&lt;=$C$2,业务毛增量_优化情景!C18-存量业务到期结构!F18,0)</f>
        <v>-43.866078670000391</v>
      </c>
      <c r="D18" s="165">
        <f>IF(D$3&lt;=$C$2,业务毛增量_优化情景!D18-存量业务到期结构!G18,0)</f>
        <v>520.00099999999998</v>
      </c>
      <c r="E18" s="165">
        <f>IF(E$3&lt;=$C$2,业务毛增量_优化情景!E18-存量业务到期结构!H18,0)</f>
        <v>1.6614289616058215</v>
      </c>
      <c r="F18" s="165">
        <f>IF(F$3&lt;=$C$2,业务毛增量_优化情景!F18-存量业务到期结构!I18,0)</f>
        <v>-1.0000000000047748E-3</v>
      </c>
      <c r="G18" s="165">
        <f>IF(G$3&lt;=$C$2,业务毛增量_优化情景!G18-存量业务到期结构!J18,0)</f>
        <v>8.8907659425530028E-4</v>
      </c>
      <c r="H18" s="165">
        <f>IF(H$3&lt;=$C$2,业务毛增量_优化情景!H18-存量业务到期结构!K18,0)</f>
        <v>28.509654279193004</v>
      </c>
      <c r="I18" s="165">
        <f>IF(I$3&lt;=$C$2,业务毛增量_优化情景!I18-存量业务到期结构!L18,0)</f>
        <v>-9.9991335037685758E-4</v>
      </c>
      <c r="J18" s="165">
        <f>IF(J$3&lt;=$C$2,业务毛增量_优化情景!J18-存量业务到期结构!M18,0)</f>
        <v>-1.000000000000334E-3</v>
      </c>
      <c r="K18" s="165">
        <f>IF(K$3&lt;=$C$2,业务毛增量_优化情景!K18-存量业务到期结构!N18,0)</f>
        <v>-9.9999999999944578E-4</v>
      </c>
      <c r="L18" s="165">
        <f>IF(L$3&lt;=$C$2,业务毛增量_优化情景!L18-存量业务到期结构!O18,0)</f>
        <v>-1.000000000000334E-3</v>
      </c>
      <c r="M18" s="165">
        <f>IF(M$3&lt;=$C$2,业务毛增量_优化情景!M18-存量业务到期结构!P18,0)</f>
        <v>-9.9999999999944578E-4</v>
      </c>
      <c r="N18" s="165">
        <f>IF(N$3&lt;=$C$2,业务毛增量_优化情景!N18-存量业务到期结构!Q18,0)</f>
        <v>-9.9999999999988987E-4</v>
      </c>
      <c r="O18" s="165">
        <f>IF(O$3&lt;=$C$2,业务毛增量_优化情景!O18-存量业务到期结构!R18,0)</f>
        <v>-9.9988704919815063E-4</v>
      </c>
      <c r="P18" s="165">
        <f>IF(P$3&lt;=$C$2,业务毛增量_优化情景!P18-存量业务到期结构!S18,0)</f>
        <v>0</v>
      </c>
      <c r="Q18" s="165">
        <f>IF(Q$3&lt;=$C$2,业务毛增量_优化情景!Q18-存量业务到期结构!T18,0)</f>
        <v>0</v>
      </c>
      <c r="R18" s="165">
        <f>IF(R$3&lt;=$C$2,业务毛增量_优化情景!R18-存量业务到期结构!U18,0)</f>
        <v>0</v>
      </c>
      <c r="S18" s="165">
        <f>IF(S$3&lt;=$C$2,业务毛增量_优化情景!S18-存量业务到期结构!V18,0)</f>
        <v>0</v>
      </c>
      <c r="T18" s="165">
        <f>IF(T$3&lt;=$C$2,业务毛增量_优化情景!T18-存量业务到期结构!W18,0)</f>
        <v>0</v>
      </c>
      <c r="U18" s="165">
        <f>IF(U$3&lt;=$C$2,业务毛增量_优化情景!U18-存量业务到期结构!X18,0)</f>
        <v>0</v>
      </c>
      <c r="V18" s="165">
        <f>IF(V$3&lt;=$C$2,业务毛增量_优化情景!V18-存量业务到期结构!Y18,0)</f>
        <v>0</v>
      </c>
      <c r="W18" s="165">
        <f>IF(W$3&lt;=$C$2,业务毛增量_优化情景!W18-存量业务到期结构!Z18,0)</f>
        <v>0</v>
      </c>
      <c r="X18" s="165">
        <f>IF(X$3&lt;=$C$2,业务毛增量_优化情景!X18-存量业务到期结构!AA18,0)</f>
        <v>0</v>
      </c>
      <c r="Y18" s="165">
        <f>IF(Y$3&lt;=$C$2,业务毛增量_优化情景!Y18-存量业务到期结构!AB18,0)</f>
        <v>0</v>
      </c>
      <c r="Z18" s="165">
        <f>IF(Z$3&lt;=$C$2,业务毛增量_优化情景!Z18-存量业务到期结构!AC18,0)</f>
        <v>0</v>
      </c>
      <c r="AA18" s="165">
        <f>IF(AA$3&lt;=$C$2,业务毛增量_优化情景!AA18-存量业务到期结构!AD18,0)</f>
        <v>0</v>
      </c>
      <c r="AB18" s="165">
        <f>IF(AB$3&lt;=$C$2,业务毛增量_优化情景!AB18-存量业务到期结构!AE18,0)</f>
        <v>0</v>
      </c>
      <c r="AC18" s="165">
        <f>IF(AC$3&lt;=$C$2,业务毛增量_优化情景!AC18-存量业务到期结构!AF18,0)</f>
        <v>0</v>
      </c>
      <c r="AD18" s="165">
        <f>IF(AD$3&lt;=$C$2,业务毛增量_优化情景!AD18-存量业务到期结构!AG18,0)</f>
        <v>0</v>
      </c>
      <c r="AE18" s="165">
        <f>IF(AE$3&lt;=$C$2,业务毛增量_优化情景!AE18-存量业务到期结构!AH18,0)</f>
        <v>0</v>
      </c>
      <c r="AF18" s="165">
        <f>IF(AF$3&lt;=$C$2,业务毛增量_优化情景!AF18-存量业务到期结构!AI18,0)</f>
        <v>0</v>
      </c>
      <c r="AG18" s="165">
        <f>IF(AG$3&lt;=$C$2,业务毛增量_优化情景!AG18-存量业务到期结构!AJ18,0)</f>
        <v>0</v>
      </c>
      <c r="AH18" s="165">
        <f>IF(AH$3&lt;=$C$2,业务毛增量_优化情景!AH18-存量业务到期结构!AK18,0)</f>
        <v>0</v>
      </c>
      <c r="AI18" s="165">
        <f>IF(AI$3&lt;=$C$2,业务毛增量_优化情景!AI18-存量业务到期结构!AL18,0)</f>
        <v>0</v>
      </c>
      <c r="AJ18" s="165">
        <f>IF(AJ$3&lt;=$C$2,业务毛增量_优化情景!AJ18-存量业务到期结构!AM18,0)</f>
        <v>0</v>
      </c>
      <c r="AK18" s="165">
        <f>IF(AK$3&lt;=$C$2,业务毛增量_优化情景!AK18-存量业务到期结构!AN18,0)</f>
        <v>0</v>
      </c>
      <c r="AL18" s="165">
        <f>IF(AL$3&lt;=$C$2,业务毛增量_优化情景!AL18-存量业务到期结构!AO18,0)</f>
        <v>0</v>
      </c>
      <c r="AM18" s="165">
        <f>IF(AM$3&lt;=$C$2,业务毛增量_优化情景!AM18-存量业务到期结构!AP18,0)</f>
        <v>0</v>
      </c>
      <c r="AN18" s="165">
        <f>IF(AN$3&lt;=$C$2,业务毛增量_优化情景!AN18-存量业务到期结构!AQ18,0)</f>
        <v>0</v>
      </c>
      <c r="AO18" s="165">
        <f>IF(AO$3&lt;=$C$2,业务毛增量_优化情景!AO18-存量业务到期结构!AR18,0)</f>
        <v>0</v>
      </c>
      <c r="AP18" s="165">
        <f>IF(AP$3&lt;=$C$2,业务毛增量_优化情景!AP18-存量业务到期结构!AS18,0)</f>
        <v>0</v>
      </c>
    </row>
    <row r="19" spans="2:42" ht="15">
      <c r="B19" s="56" t="str">
        <f>存量业务到期结构!B19</f>
        <v>存放中央银行款项</v>
      </c>
      <c r="C19" s="165">
        <f>IF(C$3&lt;=$C$2,业务毛增量_优化情景!C19-存量业务到期结构!F19,0)</f>
        <v>126.727680003995</v>
      </c>
      <c r="D19" s="165">
        <f>IF(D$3&lt;=$C$2,业务毛增量_优化情景!D19-存量业务到期结构!G19,0)</f>
        <v>17.9877353592831</v>
      </c>
      <c r="E19" s="165">
        <f>IF(E$3&lt;=$C$2,业务毛增量_优化情景!E19-存量业务到期结构!H19,0)</f>
        <v>17.987735359283999</v>
      </c>
      <c r="F19" s="165">
        <f>IF(F$3&lt;=$C$2,业务毛增量_优化情景!F19-存量业务到期结构!I19,0)</f>
        <v>17.987735359283999</v>
      </c>
      <c r="G19" s="165">
        <f>IF(G$3&lt;=$C$2,业务毛增量_优化情景!G19-存量业务到期结构!J19,0)</f>
        <v>-373.47624133056303</v>
      </c>
      <c r="H19" s="165">
        <f>IF(H$3&lt;=$C$2,业务毛增量_优化情景!H19-存量业务到期结构!K19,0)</f>
        <v>16.466068692616499</v>
      </c>
      <c r="I19" s="165">
        <f>IF(I$3&lt;=$C$2,业务毛增量_优化情景!I19-存量业务到期结构!L19,0)</f>
        <v>16.466068779267026</v>
      </c>
      <c r="J19" s="165">
        <f>IF(J$3&lt;=$C$2,业务毛增量_优化情景!J19-存量业务到期结构!M19,0)</f>
        <v>-379.56290791044665</v>
      </c>
      <c r="K19" s="165">
        <f>IF(K$3&lt;=$C$2,业务毛增量_优化情景!K19-存量业务到期结构!N19,0)</f>
        <v>14.944402025951399</v>
      </c>
      <c r="L19" s="165">
        <f>IF(L$3&lt;=$C$2,业务毛增量_优化情景!L19-存量业务到期结构!O19,0)</f>
        <v>14.94440202595</v>
      </c>
      <c r="M19" s="165">
        <f>IF(M$3&lt;=$C$2,业务毛增量_优化情景!M19-存量业务到期结构!P19,0)</f>
        <v>14.944402025950399</v>
      </c>
      <c r="N19" s="165">
        <f>IF(N$3&lt;=$C$2,业务毛增量_优化情景!N19-存量业务到期结构!Q19,0)</f>
        <v>14.9444020259509</v>
      </c>
      <c r="O19" s="165">
        <f>IF(O$3&lt;=$C$2,业务毛增量_优化情景!O19-存量业务到期结构!R19,0)</f>
        <v>14.944402025950399</v>
      </c>
      <c r="P19" s="165">
        <f>IF(P$3&lt;=$C$2,业务毛增量_优化情景!P19-存量业务到期结构!S19,0)</f>
        <v>0</v>
      </c>
      <c r="Q19" s="165">
        <f>IF(Q$3&lt;=$C$2,业务毛增量_优化情景!Q19-存量业务到期结构!T19,0)</f>
        <v>0</v>
      </c>
      <c r="R19" s="165">
        <f>IF(R$3&lt;=$C$2,业务毛增量_优化情景!R19-存量业务到期结构!U19,0)</f>
        <v>0</v>
      </c>
      <c r="S19" s="165">
        <f>IF(S$3&lt;=$C$2,业务毛增量_优化情景!S19-存量业务到期结构!V19,0)</f>
        <v>0</v>
      </c>
      <c r="T19" s="165">
        <f>IF(T$3&lt;=$C$2,业务毛增量_优化情景!T19-存量业务到期结构!W19,0)</f>
        <v>0</v>
      </c>
      <c r="U19" s="165">
        <f>IF(U$3&lt;=$C$2,业务毛增量_优化情景!U19-存量业务到期结构!X19,0)</f>
        <v>0</v>
      </c>
      <c r="V19" s="165">
        <f>IF(V$3&lt;=$C$2,业务毛增量_优化情景!V19-存量业务到期结构!Y19,0)</f>
        <v>0</v>
      </c>
      <c r="W19" s="165">
        <f>IF(W$3&lt;=$C$2,业务毛增量_优化情景!W19-存量业务到期结构!Z19,0)</f>
        <v>0</v>
      </c>
      <c r="X19" s="165">
        <f>IF(X$3&lt;=$C$2,业务毛增量_优化情景!X19-存量业务到期结构!AA19,0)</f>
        <v>0</v>
      </c>
      <c r="Y19" s="165">
        <f>IF(Y$3&lt;=$C$2,业务毛增量_优化情景!Y19-存量业务到期结构!AB19,0)</f>
        <v>0</v>
      </c>
      <c r="Z19" s="165">
        <f>IF(Z$3&lt;=$C$2,业务毛增量_优化情景!Z19-存量业务到期结构!AC19,0)</f>
        <v>0</v>
      </c>
      <c r="AA19" s="165">
        <f>IF(AA$3&lt;=$C$2,业务毛增量_优化情景!AA19-存量业务到期结构!AD19,0)</f>
        <v>0</v>
      </c>
      <c r="AB19" s="165">
        <f>IF(AB$3&lt;=$C$2,业务毛增量_优化情景!AB19-存量业务到期结构!AE19,0)</f>
        <v>0</v>
      </c>
      <c r="AC19" s="165">
        <f>IF(AC$3&lt;=$C$2,业务毛增量_优化情景!AC19-存量业务到期结构!AF19,0)</f>
        <v>0</v>
      </c>
      <c r="AD19" s="165">
        <f>IF(AD$3&lt;=$C$2,业务毛增量_优化情景!AD19-存量业务到期结构!AG19,0)</f>
        <v>0</v>
      </c>
      <c r="AE19" s="165">
        <f>IF(AE$3&lt;=$C$2,业务毛增量_优化情景!AE19-存量业务到期结构!AH19,0)</f>
        <v>0</v>
      </c>
      <c r="AF19" s="165">
        <f>IF(AF$3&lt;=$C$2,业务毛增量_优化情景!AF19-存量业务到期结构!AI19,0)</f>
        <v>0</v>
      </c>
      <c r="AG19" s="165">
        <f>IF(AG$3&lt;=$C$2,业务毛增量_优化情景!AG19-存量业务到期结构!AJ19,0)</f>
        <v>0</v>
      </c>
      <c r="AH19" s="165">
        <f>IF(AH$3&lt;=$C$2,业务毛增量_优化情景!AH19-存量业务到期结构!AK19,0)</f>
        <v>0</v>
      </c>
      <c r="AI19" s="165">
        <f>IF(AI$3&lt;=$C$2,业务毛增量_优化情景!AI19-存量业务到期结构!AL19,0)</f>
        <v>0</v>
      </c>
      <c r="AJ19" s="165">
        <f>IF(AJ$3&lt;=$C$2,业务毛增量_优化情景!AJ19-存量业务到期结构!AM19,0)</f>
        <v>0</v>
      </c>
      <c r="AK19" s="165">
        <f>IF(AK$3&lt;=$C$2,业务毛增量_优化情景!AK19-存量业务到期结构!AN19,0)</f>
        <v>0</v>
      </c>
      <c r="AL19" s="165">
        <f>IF(AL$3&lt;=$C$2,业务毛增量_优化情景!AL19-存量业务到期结构!AO19,0)</f>
        <v>0</v>
      </c>
      <c r="AM19" s="165">
        <f>IF(AM$3&lt;=$C$2,业务毛增量_优化情景!AM19-存量业务到期结构!AP19,0)</f>
        <v>0</v>
      </c>
      <c r="AN19" s="165">
        <f>IF(AN$3&lt;=$C$2,业务毛增量_优化情景!AN19-存量业务到期结构!AQ19,0)</f>
        <v>0</v>
      </c>
      <c r="AO19" s="165">
        <f>IF(AO$3&lt;=$C$2,业务毛增量_优化情景!AO19-存量业务到期结构!AR19,0)</f>
        <v>0</v>
      </c>
      <c r="AP19" s="165">
        <f>IF(AP$3&lt;=$C$2,业务毛增量_优化情景!AP19-存量业务到期结构!AS19,0)</f>
        <v>0</v>
      </c>
    </row>
    <row r="20" spans="2:42" ht="15">
      <c r="B20" s="15" t="str">
        <f>存量业务到期结构!B20</f>
        <v>存放同业和其他金融机构款项</v>
      </c>
      <c r="C20" s="75">
        <f>IF(C$3&lt;=$C$2,业务毛增量_优化情景!C20-存量业务到期结构!F20,0)</f>
        <v>-30.248809873400099</v>
      </c>
      <c r="D20" s="75">
        <f>IF(D$3&lt;=$C$2,业务毛增量_优化情景!D20-存量业务到期结构!G20,0)</f>
        <v>-2.4310962035155197</v>
      </c>
      <c r="E20" s="75">
        <f>IF(E$3&lt;=$C$2,业务毛增量_优化情景!E20-存量业务到期结构!H20,0)</f>
        <v>-2.3095913933397401</v>
      </c>
      <c r="F20" s="75">
        <f>IF(F$3&lt;=$C$2,业务毛增量_优化情景!F20-存量业务到期结构!I20,0)</f>
        <v>-2.19416182367276</v>
      </c>
      <c r="G20" s="75">
        <f>IF(G$3&lt;=$C$2,业务毛增量_优化情景!G20-存量业务到期结构!J20,0)</f>
        <v>-2.0845037324891198</v>
      </c>
      <c r="H20" s="75">
        <f>IF(H$3&lt;=$C$2,业务毛增量_优化情景!H20-存量业务到期结构!K20,0)</f>
        <v>-1.9803285458646598</v>
      </c>
      <c r="I20" s="75">
        <f>IF(I$3&lt;=$C$2,业务毛增量_优化情景!I20-存量业务到期结构!L20,0)</f>
        <v>-1.8488982999972321</v>
      </c>
      <c r="J20" s="75">
        <f>IF(J$3&lt;=$C$2,业务毛增量_优化情景!J20-存量业务到期结构!M20,0)</f>
        <v>-1.7889671992390899</v>
      </c>
      <c r="K20" s="75">
        <f>IF(K$3&lt;=$C$2,业务毛增量_优化情景!K20-存量业务到期结构!N20,0)</f>
        <v>1.6975688392770998</v>
      </c>
      <c r="L20" s="75">
        <f>IF(L$3&lt;=$C$2,业务毛增量_优化情景!L20-存量业务到期结构!O20,0)</f>
        <v>-1.7844972812409898</v>
      </c>
      <c r="M20" s="75">
        <f>IF(M$3&lt;=$C$2,业务毛增量_优化情景!M20-存量业务到期结构!P20,0)</f>
        <v>1.6933202505120406</v>
      </c>
      <c r="N20" s="75">
        <f>IF(N$3&lt;=$C$2,业务毛增量_优化情景!N20-存量业务到期结构!Q20,0)</f>
        <v>1.7780359852600485</v>
      </c>
      <c r="O20" s="75">
        <f>IF(O$3&lt;=$C$2,业务毛增量_优化情景!O20-存量业务到期结构!R20,0)</f>
        <v>-1.86899022896754</v>
      </c>
      <c r="P20" s="75">
        <f>IF(P$3&lt;=$C$2,业务毛增量_优化情景!P20-存量业务到期结构!S20,0)</f>
        <v>0</v>
      </c>
      <c r="Q20" s="75">
        <f>IF(Q$3&lt;=$C$2,业务毛增量_优化情景!Q20-存量业务到期结构!T20,0)</f>
        <v>0</v>
      </c>
      <c r="R20" s="75">
        <f>IF(R$3&lt;=$C$2,业务毛增量_优化情景!R20-存量业务到期结构!U20,0)</f>
        <v>0</v>
      </c>
      <c r="S20" s="75">
        <f>IF(S$3&lt;=$C$2,业务毛增量_优化情景!S20-存量业务到期结构!V20,0)</f>
        <v>0</v>
      </c>
      <c r="T20" s="75">
        <f>IF(T$3&lt;=$C$2,业务毛增量_优化情景!T20-存量业务到期结构!W20,0)</f>
        <v>0</v>
      </c>
      <c r="U20" s="75">
        <f>IF(U$3&lt;=$C$2,业务毛增量_优化情景!U20-存量业务到期结构!X20,0)</f>
        <v>0</v>
      </c>
      <c r="V20" s="75">
        <f>IF(V$3&lt;=$C$2,业务毛增量_优化情景!V20-存量业务到期结构!Y20,0)</f>
        <v>0</v>
      </c>
      <c r="W20" s="75">
        <f>IF(W$3&lt;=$C$2,业务毛增量_优化情景!W20-存量业务到期结构!Z20,0)</f>
        <v>0</v>
      </c>
      <c r="X20" s="75">
        <f>IF(X$3&lt;=$C$2,业务毛增量_优化情景!X20-存量业务到期结构!AA20,0)</f>
        <v>0</v>
      </c>
      <c r="Y20" s="75">
        <f>IF(Y$3&lt;=$C$2,业务毛增量_优化情景!Y20-存量业务到期结构!AB20,0)</f>
        <v>0</v>
      </c>
      <c r="Z20" s="75">
        <f>IF(Z$3&lt;=$C$2,业务毛增量_优化情景!Z20-存量业务到期结构!AC20,0)</f>
        <v>0</v>
      </c>
      <c r="AA20" s="75">
        <f>IF(AA$3&lt;=$C$2,业务毛增量_优化情景!AA20-存量业务到期结构!AD20,0)</f>
        <v>0</v>
      </c>
      <c r="AB20" s="75">
        <f>IF(AB$3&lt;=$C$2,业务毛增量_优化情景!AB20-存量业务到期结构!AE20,0)</f>
        <v>0</v>
      </c>
      <c r="AC20" s="75">
        <f>IF(AC$3&lt;=$C$2,业务毛增量_优化情景!AC20-存量业务到期结构!AF20,0)</f>
        <v>0</v>
      </c>
      <c r="AD20" s="75">
        <f>IF(AD$3&lt;=$C$2,业务毛增量_优化情景!AD20-存量业务到期结构!AG20,0)</f>
        <v>0</v>
      </c>
      <c r="AE20" s="75">
        <f>IF(AE$3&lt;=$C$2,业务毛增量_优化情景!AE20-存量业务到期结构!AH20,0)</f>
        <v>0</v>
      </c>
      <c r="AF20" s="75">
        <f>IF(AF$3&lt;=$C$2,业务毛增量_优化情景!AF20-存量业务到期结构!AI20,0)</f>
        <v>0</v>
      </c>
      <c r="AG20" s="75">
        <f>IF(AG$3&lt;=$C$2,业务毛增量_优化情景!AG20-存量业务到期结构!AJ20,0)</f>
        <v>0</v>
      </c>
      <c r="AH20" s="75">
        <f>IF(AH$3&lt;=$C$2,业务毛增量_优化情景!AH20-存量业务到期结构!AK20,0)</f>
        <v>0</v>
      </c>
      <c r="AI20" s="75">
        <f>IF(AI$3&lt;=$C$2,业务毛增量_优化情景!AI20-存量业务到期结构!AL20,0)</f>
        <v>0</v>
      </c>
      <c r="AJ20" s="75">
        <f>IF(AJ$3&lt;=$C$2,业务毛增量_优化情景!AJ20-存量业务到期结构!AM20,0)</f>
        <v>0</v>
      </c>
      <c r="AK20" s="75">
        <f>IF(AK$3&lt;=$C$2,业务毛增量_优化情景!AK20-存量业务到期结构!AN20,0)</f>
        <v>0</v>
      </c>
      <c r="AL20" s="75">
        <f>IF(AL$3&lt;=$C$2,业务毛增量_优化情景!AL20-存量业务到期结构!AO20,0)</f>
        <v>0</v>
      </c>
      <c r="AM20" s="75">
        <f>IF(AM$3&lt;=$C$2,业务毛增量_优化情景!AM20-存量业务到期结构!AP20,0)</f>
        <v>0</v>
      </c>
      <c r="AN20" s="75">
        <f>IF(AN$3&lt;=$C$2,业务毛增量_优化情景!AN20-存量业务到期结构!AQ20,0)</f>
        <v>0</v>
      </c>
      <c r="AO20" s="75">
        <f>IF(AO$3&lt;=$C$2,业务毛增量_优化情景!AO20-存量业务到期结构!AR20,0)</f>
        <v>0</v>
      </c>
      <c r="AP20" s="75">
        <f>IF(AP$3&lt;=$C$2,业务毛增量_优化情景!AP20-存量业务到期结构!AS20,0)</f>
        <v>0</v>
      </c>
    </row>
    <row r="21" spans="2:42" ht="16.5">
      <c r="B21" s="57" t="str">
        <f>存量业务到期结构!B21</f>
        <v>存放同业和其他金融机构款项 定期</v>
      </c>
      <c r="C21" s="165">
        <f>IF(C$3&lt;=$C$2,业务毛增量_优化情景!C21-存量业务到期结构!F21,0)</f>
        <v>-3.8937128815896003</v>
      </c>
      <c r="D21" s="165">
        <f>IF(D$3&lt;=$C$2,业务毛增量_优化情景!D21-存量业务到期结构!G21,0)</f>
        <v>-2.4300962035155198</v>
      </c>
      <c r="E21" s="165">
        <f>IF(E$3&lt;=$C$2,业务毛增量_优化情景!E21-存量业务到期结构!H21,0)</f>
        <v>-2.3085913933397402</v>
      </c>
      <c r="F21" s="165">
        <f>IF(F$3&lt;=$C$2,业务毛增量_优化情景!F21-存量业务到期结构!I21,0)</f>
        <v>-2.1931618236727601</v>
      </c>
      <c r="G21" s="165">
        <f>IF(G$3&lt;=$C$2,业务毛增量_优化情景!G21-存量业务到期结构!J21,0)</f>
        <v>-2.0835037324891199</v>
      </c>
      <c r="H21" s="165">
        <f>IF(H$3&lt;=$C$2,业务毛增量_优化情景!H21-存量业务到期结构!K21,0)</f>
        <v>-1.9793285458646599</v>
      </c>
      <c r="I21" s="165">
        <f>IF(I$3&lt;=$C$2,业务毛增量_优化情景!I21-存量业务到期结构!L21,0)</f>
        <v>-1.8478983866468448</v>
      </c>
      <c r="J21" s="165">
        <f>IF(J$3&lt;=$C$2,业务毛增量_优化情景!J21-存量业务到期结构!M21,0)</f>
        <v>-1.78796719923909</v>
      </c>
      <c r="K21" s="165">
        <f>IF(K$3&lt;=$C$2,业务毛增量_优化情景!K21-存量业务到期结构!N21,0)</f>
        <v>1.698568839277101</v>
      </c>
      <c r="L21" s="165">
        <f>IF(L$3&lt;=$C$2,业务毛增量_优化情景!L21-存量业务到期结构!O21,0)</f>
        <v>-1.7834972812409899</v>
      </c>
      <c r="M21" s="165">
        <f>IF(M$3&lt;=$C$2,业务毛增量_优化情景!M21-存量业务到期结构!P21,0)</f>
        <v>1.6943202505120403</v>
      </c>
      <c r="N21" s="165">
        <f>IF(N$3&lt;=$C$2,业务毛增量_优化情景!N21-存量业务到期结构!Q21,0)</f>
        <v>1.7790359852600484</v>
      </c>
      <c r="O21" s="165">
        <f>IF(O$3&lt;=$C$2,业务毛增量_优化情景!O21-存量业务到期结构!R21,0)</f>
        <v>-1.8679902289675401</v>
      </c>
      <c r="P21" s="165">
        <f>IF(P$3&lt;=$C$2,业务毛增量_优化情景!P21-存量业务到期结构!S21,0)</f>
        <v>0</v>
      </c>
      <c r="Q21" s="165">
        <f>IF(Q$3&lt;=$C$2,业务毛增量_优化情景!Q21-存量业务到期结构!T21,0)</f>
        <v>0</v>
      </c>
      <c r="R21" s="165">
        <f>IF(R$3&lt;=$C$2,业务毛增量_优化情景!R21-存量业务到期结构!U21,0)</f>
        <v>0</v>
      </c>
      <c r="S21" s="165">
        <f>IF(S$3&lt;=$C$2,业务毛增量_优化情景!S21-存量业务到期结构!V21,0)</f>
        <v>0</v>
      </c>
      <c r="T21" s="165">
        <f>IF(T$3&lt;=$C$2,业务毛增量_优化情景!T21-存量业务到期结构!W21,0)</f>
        <v>0</v>
      </c>
      <c r="U21" s="165">
        <f>IF(U$3&lt;=$C$2,业务毛增量_优化情景!U21-存量业务到期结构!X21,0)</f>
        <v>0</v>
      </c>
      <c r="V21" s="165">
        <f>IF(V$3&lt;=$C$2,业务毛增量_优化情景!V21-存量业务到期结构!Y21,0)</f>
        <v>0</v>
      </c>
      <c r="W21" s="165">
        <f>IF(W$3&lt;=$C$2,业务毛增量_优化情景!W21-存量业务到期结构!Z21,0)</f>
        <v>0</v>
      </c>
      <c r="X21" s="165">
        <f>IF(X$3&lt;=$C$2,业务毛增量_优化情景!X21-存量业务到期结构!AA21,0)</f>
        <v>0</v>
      </c>
      <c r="Y21" s="165">
        <f>IF(Y$3&lt;=$C$2,业务毛增量_优化情景!Y21-存量业务到期结构!AB21,0)</f>
        <v>0</v>
      </c>
      <c r="Z21" s="165">
        <f>IF(Z$3&lt;=$C$2,业务毛增量_优化情景!Z21-存量业务到期结构!AC21,0)</f>
        <v>0</v>
      </c>
      <c r="AA21" s="165">
        <f>IF(AA$3&lt;=$C$2,业务毛增量_优化情景!AA21-存量业务到期结构!AD21,0)</f>
        <v>0</v>
      </c>
      <c r="AB21" s="165">
        <f>IF(AB$3&lt;=$C$2,业务毛增量_优化情景!AB21-存量业务到期结构!AE21,0)</f>
        <v>0</v>
      </c>
      <c r="AC21" s="165">
        <f>IF(AC$3&lt;=$C$2,业务毛增量_优化情景!AC21-存量业务到期结构!AF21,0)</f>
        <v>0</v>
      </c>
      <c r="AD21" s="165">
        <f>IF(AD$3&lt;=$C$2,业务毛增量_优化情景!AD21-存量业务到期结构!AG21,0)</f>
        <v>0</v>
      </c>
      <c r="AE21" s="165">
        <f>IF(AE$3&lt;=$C$2,业务毛增量_优化情景!AE21-存量业务到期结构!AH21,0)</f>
        <v>0</v>
      </c>
      <c r="AF21" s="165">
        <f>IF(AF$3&lt;=$C$2,业务毛增量_优化情景!AF21-存量业务到期结构!AI21,0)</f>
        <v>0</v>
      </c>
      <c r="AG21" s="165">
        <f>IF(AG$3&lt;=$C$2,业务毛增量_优化情景!AG21-存量业务到期结构!AJ21,0)</f>
        <v>0</v>
      </c>
      <c r="AH21" s="165">
        <f>IF(AH$3&lt;=$C$2,业务毛增量_优化情景!AH21-存量业务到期结构!AK21,0)</f>
        <v>0</v>
      </c>
      <c r="AI21" s="165">
        <f>IF(AI$3&lt;=$C$2,业务毛增量_优化情景!AI21-存量业务到期结构!AL21,0)</f>
        <v>0</v>
      </c>
      <c r="AJ21" s="165">
        <f>IF(AJ$3&lt;=$C$2,业务毛增量_优化情景!AJ21-存量业务到期结构!AM21,0)</f>
        <v>0</v>
      </c>
      <c r="AK21" s="165">
        <f>IF(AK$3&lt;=$C$2,业务毛增量_优化情景!AK21-存量业务到期结构!AN21,0)</f>
        <v>0</v>
      </c>
      <c r="AL21" s="165">
        <f>IF(AL$3&lt;=$C$2,业务毛增量_优化情景!AL21-存量业务到期结构!AO21,0)</f>
        <v>0</v>
      </c>
      <c r="AM21" s="165">
        <f>IF(AM$3&lt;=$C$2,业务毛增量_优化情景!AM21-存量业务到期结构!AP21,0)</f>
        <v>0</v>
      </c>
      <c r="AN21" s="165">
        <f>IF(AN$3&lt;=$C$2,业务毛增量_优化情景!AN21-存量业务到期结构!AQ21,0)</f>
        <v>0</v>
      </c>
      <c r="AO21" s="165">
        <f>IF(AO$3&lt;=$C$2,业务毛增量_优化情景!AO21-存量业务到期结构!AR21,0)</f>
        <v>0</v>
      </c>
      <c r="AP21" s="165">
        <f>IF(AP$3&lt;=$C$2,业务毛增量_优化情景!AP21-存量业务到期结构!AS21,0)</f>
        <v>0</v>
      </c>
    </row>
    <row r="22" spans="2:42" ht="16.5">
      <c r="B22" s="55" t="str">
        <f>存量业务到期结构!B22</f>
        <v>存放同业和其他金融机构款项 活期</v>
      </c>
      <c r="C22" s="165">
        <f>IF(C$3&lt;=$C$2,业务毛增量_优化情景!C22-存量业务到期结构!F22,0)</f>
        <v>-26.355096991810498</v>
      </c>
      <c r="D22" s="165">
        <f>IF(D$3&lt;=$C$2,业务毛增量_优化情景!D22-存量业务到期结构!G22,0)</f>
        <v>-1.0000000000000009E-3</v>
      </c>
      <c r="E22" s="165">
        <f>IF(E$3&lt;=$C$2,业务毛增量_优化情景!E22-存量业务到期结构!H22,0)</f>
        <v>-1.0000000000000009E-3</v>
      </c>
      <c r="F22" s="165">
        <f>IF(F$3&lt;=$C$2,业务毛增量_优化情景!F22-存量业务到期结构!I22,0)</f>
        <v>-1.0000000000000009E-3</v>
      </c>
      <c r="G22" s="165">
        <f>IF(G$3&lt;=$C$2,业务毛增量_优化情景!G22-存量业务到期结构!J22,0)</f>
        <v>-9.9999999999988987E-4</v>
      </c>
      <c r="H22" s="165">
        <f>IF(H$3&lt;=$C$2,业务毛增量_优化情景!H22-存量业务到期结构!K22,0)</f>
        <v>-1.0000000000000009E-3</v>
      </c>
      <c r="I22" s="165">
        <f>IF(I$3&lt;=$C$2,业务毛增量_优化情景!I22-存量业务到期结构!L22,0)</f>
        <v>-9.999133503873596E-4</v>
      </c>
      <c r="J22" s="165">
        <f>IF(J$3&lt;=$C$2,业务毛增量_优化情景!J22-存量业务到期结构!M22,0)</f>
        <v>-1E-3</v>
      </c>
      <c r="K22" s="165">
        <f>IF(K$3&lt;=$C$2,业务毛增量_优化情景!K22-存量业务到期结构!N22,0)</f>
        <v>-9.9999999999988987E-4</v>
      </c>
      <c r="L22" s="165">
        <f>IF(L$3&lt;=$C$2,业务毛增量_优化情景!L22-存量业务到期结构!O22,0)</f>
        <v>-1E-3</v>
      </c>
      <c r="M22" s="165">
        <f>IF(M$3&lt;=$C$2,业务毛增量_优化情景!M22-存量业务到期结构!P22,0)</f>
        <v>-9.9999999999966782E-4</v>
      </c>
      <c r="N22" s="165">
        <f>IF(N$3&lt;=$C$2,业务毛增量_优化情景!N22-存量业务到期结构!Q22,0)</f>
        <v>-1E-3</v>
      </c>
      <c r="O22" s="165">
        <f>IF(O$3&lt;=$C$2,业务毛增量_优化情景!O22-存量业务到期结构!R22,0)</f>
        <v>-1E-3</v>
      </c>
      <c r="P22" s="165">
        <f>IF(P$3&lt;=$C$2,业务毛增量_优化情景!P22-存量业务到期结构!S22,0)</f>
        <v>0</v>
      </c>
      <c r="Q22" s="165">
        <f>IF(Q$3&lt;=$C$2,业务毛增量_优化情景!Q22-存量业务到期结构!T22,0)</f>
        <v>0</v>
      </c>
      <c r="R22" s="165">
        <f>IF(R$3&lt;=$C$2,业务毛增量_优化情景!R22-存量业务到期结构!U22,0)</f>
        <v>0</v>
      </c>
      <c r="S22" s="165">
        <f>IF(S$3&lt;=$C$2,业务毛增量_优化情景!S22-存量业务到期结构!V22,0)</f>
        <v>0</v>
      </c>
      <c r="T22" s="165">
        <f>IF(T$3&lt;=$C$2,业务毛增量_优化情景!T22-存量业务到期结构!W22,0)</f>
        <v>0</v>
      </c>
      <c r="U22" s="165">
        <f>IF(U$3&lt;=$C$2,业务毛增量_优化情景!U22-存量业务到期结构!X22,0)</f>
        <v>0</v>
      </c>
      <c r="V22" s="165">
        <f>IF(V$3&lt;=$C$2,业务毛增量_优化情景!V22-存量业务到期结构!Y22,0)</f>
        <v>0</v>
      </c>
      <c r="W22" s="165">
        <f>IF(W$3&lt;=$C$2,业务毛增量_优化情景!W22-存量业务到期结构!Z22,0)</f>
        <v>0</v>
      </c>
      <c r="X22" s="165">
        <f>IF(X$3&lt;=$C$2,业务毛增量_优化情景!X22-存量业务到期结构!AA22,0)</f>
        <v>0</v>
      </c>
      <c r="Y22" s="165">
        <f>IF(Y$3&lt;=$C$2,业务毛增量_优化情景!Y22-存量业务到期结构!AB22,0)</f>
        <v>0</v>
      </c>
      <c r="Z22" s="165">
        <f>IF(Z$3&lt;=$C$2,业务毛增量_优化情景!Z22-存量业务到期结构!AC22,0)</f>
        <v>0</v>
      </c>
      <c r="AA22" s="165">
        <f>IF(AA$3&lt;=$C$2,业务毛增量_优化情景!AA22-存量业务到期结构!AD22,0)</f>
        <v>0</v>
      </c>
      <c r="AB22" s="165">
        <f>IF(AB$3&lt;=$C$2,业务毛增量_优化情景!AB22-存量业务到期结构!AE22,0)</f>
        <v>0</v>
      </c>
      <c r="AC22" s="165">
        <f>IF(AC$3&lt;=$C$2,业务毛增量_优化情景!AC22-存量业务到期结构!AF22,0)</f>
        <v>0</v>
      </c>
      <c r="AD22" s="165">
        <f>IF(AD$3&lt;=$C$2,业务毛增量_优化情景!AD22-存量业务到期结构!AG22,0)</f>
        <v>0</v>
      </c>
      <c r="AE22" s="165">
        <f>IF(AE$3&lt;=$C$2,业务毛增量_优化情景!AE22-存量业务到期结构!AH22,0)</f>
        <v>0</v>
      </c>
      <c r="AF22" s="165">
        <f>IF(AF$3&lt;=$C$2,业务毛增量_优化情景!AF22-存量业务到期结构!AI22,0)</f>
        <v>0</v>
      </c>
      <c r="AG22" s="165">
        <f>IF(AG$3&lt;=$C$2,业务毛增量_优化情景!AG22-存量业务到期结构!AJ22,0)</f>
        <v>0</v>
      </c>
      <c r="AH22" s="165">
        <f>IF(AH$3&lt;=$C$2,业务毛增量_优化情景!AH22-存量业务到期结构!AK22,0)</f>
        <v>0</v>
      </c>
      <c r="AI22" s="165">
        <f>IF(AI$3&lt;=$C$2,业务毛增量_优化情景!AI22-存量业务到期结构!AL22,0)</f>
        <v>0</v>
      </c>
      <c r="AJ22" s="165">
        <f>IF(AJ$3&lt;=$C$2,业务毛增量_优化情景!AJ22-存量业务到期结构!AM22,0)</f>
        <v>0</v>
      </c>
      <c r="AK22" s="165">
        <f>IF(AK$3&lt;=$C$2,业务毛增量_优化情景!AK22-存量业务到期结构!AN22,0)</f>
        <v>0</v>
      </c>
      <c r="AL22" s="165">
        <f>IF(AL$3&lt;=$C$2,业务毛增量_优化情景!AL22-存量业务到期结构!AO22,0)</f>
        <v>0</v>
      </c>
      <c r="AM22" s="165">
        <f>IF(AM$3&lt;=$C$2,业务毛增量_优化情景!AM22-存量业务到期结构!AP22,0)</f>
        <v>0</v>
      </c>
      <c r="AN22" s="165">
        <f>IF(AN$3&lt;=$C$2,业务毛增量_优化情景!AN22-存量业务到期结构!AQ22,0)</f>
        <v>0</v>
      </c>
      <c r="AO22" s="165">
        <f>IF(AO$3&lt;=$C$2,业务毛增量_优化情景!AO22-存量业务到期结构!AR22,0)</f>
        <v>0</v>
      </c>
      <c r="AP22" s="165">
        <f>IF(AP$3&lt;=$C$2,业务毛增量_优化情景!AP22-存量业务到期结构!AS22,0)</f>
        <v>0</v>
      </c>
    </row>
    <row r="23" spans="2:42" ht="15">
      <c r="B23" s="140" t="str">
        <f>存量业务到期结构!B23</f>
        <v>拆出资金</v>
      </c>
      <c r="C23" s="165">
        <f>IF(C$3&lt;=$C$2,业务毛增量_优化情景!C23-存量业务到期结构!F23,0)</f>
        <v>-18.432402481689905</v>
      </c>
      <c r="D23" s="165">
        <f>IF(D$3&lt;=$C$2,业务毛增量_优化情景!D23-存量业务到期结构!G23,0)</f>
        <v>69.998999999999995</v>
      </c>
      <c r="E23" s="165">
        <f>IF(E$3&lt;=$C$2,业务毛增量_优化情景!E23-存量业务到期结构!H23,0)</f>
        <v>-35.802144198262198</v>
      </c>
      <c r="F23" s="165">
        <f>IF(F$3&lt;=$C$2,业务毛增量_优化情景!F23-存量业务到期结构!I23,0)</f>
        <v>-35.086101314296954</v>
      </c>
      <c r="G23" s="165">
        <f>IF(G$3&lt;=$C$2,业务毛增量_优化情景!G23-存量业务到期结构!J23,0)</f>
        <v>-34.384380288011009</v>
      </c>
      <c r="H23" s="165">
        <f>IF(H$3&lt;=$C$2,业务毛增量_优化情景!H23-存量业务到期结构!K23,0)</f>
        <v>-33.696691682250801</v>
      </c>
      <c r="I23" s="165">
        <f>IF(I$3&lt;=$C$2,业务毛增量_优化情景!I23-存量业务到期结构!L23,0)</f>
        <v>-33.022757761956179</v>
      </c>
      <c r="J23" s="165">
        <f>IF(J$3&lt;=$C$2,业务毛增量_优化情景!J23-存量业务到期结构!M23,0)</f>
        <v>69.998999999999995</v>
      </c>
      <c r="K23" s="165">
        <f>IF(K$3&lt;=$C$2,业务毛增量_优化情景!K23-存量业务到期结构!N23,0)</f>
        <v>-28.529416859872505</v>
      </c>
      <c r="L23" s="165">
        <f>IF(L$3&lt;=$C$2,业务毛增量_优化情景!L23-存量业务到期结构!O23,0)</f>
        <v>-33.191694356169201</v>
      </c>
      <c r="M23" s="165">
        <f>IF(M$3&lt;=$C$2,业务毛增量_优化情景!M23-存量业务到期结构!P23,0)</f>
        <v>-30.107548172346746</v>
      </c>
      <c r="N23" s="165">
        <f>IF(N$3&lt;=$C$2,业务毛增量_优化情景!N23-存量业务到期结构!Q23,0)</f>
        <v>-30.873268132189821</v>
      </c>
      <c r="O23" s="165">
        <f>IF(O$3&lt;=$C$2,业务毛增量_优化情景!O23-存量业务到期结构!R23,0)</f>
        <v>-31.3082441429551</v>
      </c>
      <c r="P23" s="165">
        <f>IF(P$3&lt;=$C$2,业务毛增量_优化情景!P23-存量业务到期结构!S23,0)</f>
        <v>0</v>
      </c>
      <c r="Q23" s="165">
        <f>IF(Q$3&lt;=$C$2,业务毛增量_优化情景!Q23-存量业务到期结构!T23,0)</f>
        <v>0</v>
      </c>
      <c r="R23" s="165">
        <f>IF(R$3&lt;=$C$2,业务毛增量_优化情景!R23-存量业务到期结构!U23,0)</f>
        <v>0</v>
      </c>
      <c r="S23" s="165">
        <f>IF(S$3&lt;=$C$2,业务毛增量_优化情景!S23-存量业务到期结构!V23,0)</f>
        <v>0</v>
      </c>
      <c r="T23" s="165">
        <f>IF(T$3&lt;=$C$2,业务毛增量_优化情景!T23-存量业务到期结构!W23,0)</f>
        <v>0</v>
      </c>
      <c r="U23" s="165">
        <f>IF(U$3&lt;=$C$2,业务毛增量_优化情景!U23-存量业务到期结构!X23,0)</f>
        <v>0</v>
      </c>
      <c r="V23" s="165">
        <f>IF(V$3&lt;=$C$2,业务毛增量_优化情景!V23-存量业务到期结构!Y23,0)</f>
        <v>0</v>
      </c>
      <c r="W23" s="165">
        <f>IF(W$3&lt;=$C$2,业务毛增量_优化情景!W23-存量业务到期结构!Z23,0)</f>
        <v>0</v>
      </c>
      <c r="X23" s="165">
        <f>IF(X$3&lt;=$C$2,业务毛增量_优化情景!X23-存量业务到期结构!AA23,0)</f>
        <v>0</v>
      </c>
      <c r="Y23" s="165">
        <f>IF(Y$3&lt;=$C$2,业务毛增量_优化情景!Y23-存量业务到期结构!AB23,0)</f>
        <v>0</v>
      </c>
      <c r="Z23" s="165">
        <f>IF(Z$3&lt;=$C$2,业务毛增量_优化情景!Z23-存量业务到期结构!AC23,0)</f>
        <v>0</v>
      </c>
      <c r="AA23" s="165">
        <f>IF(AA$3&lt;=$C$2,业务毛增量_优化情景!AA23-存量业务到期结构!AD23,0)</f>
        <v>0</v>
      </c>
      <c r="AB23" s="165">
        <f>IF(AB$3&lt;=$C$2,业务毛增量_优化情景!AB23-存量业务到期结构!AE23,0)</f>
        <v>0</v>
      </c>
      <c r="AC23" s="165">
        <f>IF(AC$3&lt;=$C$2,业务毛增量_优化情景!AC23-存量业务到期结构!AF23,0)</f>
        <v>0</v>
      </c>
      <c r="AD23" s="165">
        <f>IF(AD$3&lt;=$C$2,业务毛增量_优化情景!AD23-存量业务到期结构!AG23,0)</f>
        <v>0</v>
      </c>
      <c r="AE23" s="165">
        <f>IF(AE$3&lt;=$C$2,业务毛增量_优化情景!AE23-存量业务到期结构!AH23,0)</f>
        <v>0</v>
      </c>
      <c r="AF23" s="165">
        <f>IF(AF$3&lt;=$C$2,业务毛增量_优化情景!AF23-存量业务到期结构!AI23,0)</f>
        <v>0</v>
      </c>
      <c r="AG23" s="165">
        <f>IF(AG$3&lt;=$C$2,业务毛增量_优化情景!AG23-存量业务到期结构!AJ23,0)</f>
        <v>0</v>
      </c>
      <c r="AH23" s="165">
        <f>IF(AH$3&lt;=$C$2,业务毛增量_优化情景!AH23-存量业务到期结构!AK23,0)</f>
        <v>0</v>
      </c>
      <c r="AI23" s="165">
        <f>IF(AI$3&lt;=$C$2,业务毛增量_优化情景!AI23-存量业务到期结构!AL23,0)</f>
        <v>0</v>
      </c>
      <c r="AJ23" s="165">
        <f>IF(AJ$3&lt;=$C$2,业务毛增量_优化情景!AJ23-存量业务到期结构!AM23,0)</f>
        <v>0</v>
      </c>
      <c r="AK23" s="165">
        <f>IF(AK$3&lt;=$C$2,业务毛增量_优化情景!AK23-存量业务到期结构!AN23,0)</f>
        <v>0</v>
      </c>
      <c r="AL23" s="165">
        <f>IF(AL$3&lt;=$C$2,业务毛增量_优化情景!AL23-存量业务到期结构!AO23,0)</f>
        <v>0</v>
      </c>
      <c r="AM23" s="165">
        <f>IF(AM$3&lt;=$C$2,业务毛增量_优化情景!AM23-存量业务到期结构!AP23,0)</f>
        <v>0</v>
      </c>
      <c r="AN23" s="165">
        <f>IF(AN$3&lt;=$C$2,业务毛增量_优化情景!AN23-存量业务到期结构!AQ23,0)</f>
        <v>0</v>
      </c>
      <c r="AO23" s="165">
        <f>IF(AO$3&lt;=$C$2,业务毛增量_优化情景!AO23-存量业务到期结构!AR23,0)</f>
        <v>0</v>
      </c>
      <c r="AP23" s="165">
        <f>IF(AP$3&lt;=$C$2,业务毛增量_优化情景!AP23-存量业务到期结构!AS23,0)</f>
        <v>0</v>
      </c>
    </row>
    <row r="24" spans="2:42" ht="15">
      <c r="B24" s="15" t="str">
        <f>存量业务到期结构!B24</f>
        <v>买入返售金融资产</v>
      </c>
      <c r="C24" s="75">
        <f>IF(C$3&lt;=$C$2,业务毛增量_优化情景!C24-存量业务到期结构!F24,0)</f>
        <v>102.55283111842982</v>
      </c>
      <c r="D24" s="75">
        <f>IF(D$3&lt;=$C$2,业务毛增量_优化情景!D24-存量业务到期结构!G24,0)</f>
        <v>-477.04217999999997</v>
      </c>
      <c r="E24" s="75">
        <f>IF(E$3&lt;=$C$2,业务毛增量_优化情景!E24-存量业务到期结构!H24,0)</f>
        <v>-44.4909486906026</v>
      </c>
      <c r="F24" s="75">
        <f>IF(F$3&lt;=$C$2,业务毛增量_优化情景!F24-存量业务到期结构!I24,0)</f>
        <v>-111.79744235917369</v>
      </c>
      <c r="G24" s="75">
        <f>IF(G$3&lt;=$C$2,业务毛增量_优化情景!G24-存量业务到期结构!J24,0)</f>
        <v>26.252704156423167</v>
      </c>
      <c r="H24" s="75">
        <f>IF(H$3&lt;=$C$2,业务毛增量_优化情景!H24-存量业务到期结构!K24,0)</f>
        <v>-38.375934261177903</v>
      </c>
      <c r="I24" s="75">
        <f>IF(I$3&lt;=$C$2,业务毛增量_优化情景!I24-存量业务到期结构!L24,0)</f>
        <v>-68.170387109690182</v>
      </c>
      <c r="J24" s="75">
        <f>IF(J$3&lt;=$C$2,业务毛增量_优化情景!J24-存量业务到期结构!M24,0)</f>
        <v>-162.57403288754637</v>
      </c>
      <c r="K24" s="75">
        <f>IF(K$3&lt;=$C$2,业务毛增量_优化情景!K24-存量业务到期结构!N24,0)</f>
        <v>36.507827742446054</v>
      </c>
      <c r="L24" s="75">
        <f>IF(L$3&lt;=$C$2,业务毛增量_优化情景!L24-存量业务到期结构!O24,0)</f>
        <v>-159.38780836259573</v>
      </c>
      <c r="M24" s="75">
        <f>IF(M$3&lt;=$C$2,业务毛增量_优化情景!M24-存量业务到期结构!P24,0)</f>
        <v>34.050227921830526</v>
      </c>
      <c r="N24" s="75">
        <f>IF(N$3&lt;=$C$2,业务毛增量_优化情景!N24-存量业务到期结构!Q24,0)</f>
        <v>34.73123214693431</v>
      </c>
      <c r="O24" s="75">
        <f>IF(O$3&lt;=$C$2,业务毛增量_优化情景!O24-存量业务到期结构!R24,0)</f>
        <v>-261.18676574102915</v>
      </c>
      <c r="P24" s="75">
        <f>IF(P$3&lt;=$C$2,业务毛增量_优化情景!P24-存量业务到期结构!S24,0)</f>
        <v>0</v>
      </c>
      <c r="Q24" s="75">
        <f>IF(Q$3&lt;=$C$2,业务毛增量_优化情景!Q24-存量业务到期结构!T24,0)</f>
        <v>0</v>
      </c>
      <c r="R24" s="75">
        <f>IF(R$3&lt;=$C$2,业务毛增量_优化情景!R24-存量业务到期结构!U24,0)</f>
        <v>0</v>
      </c>
      <c r="S24" s="75">
        <f>IF(S$3&lt;=$C$2,业务毛增量_优化情景!S24-存量业务到期结构!V24,0)</f>
        <v>0</v>
      </c>
      <c r="T24" s="75">
        <f>IF(T$3&lt;=$C$2,业务毛增量_优化情景!T24-存量业务到期结构!W24,0)</f>
        <v>0</v>
      </c>
      <c r="U24" s="75">
        <f>IF(U$3&lt;=$C$2,业务毛增量_优化情景!U24-存量业务到期结构!X24,0)</f>
        <v>0</v>
      </c>
      <c r="V24" s="75">
        <f>IF(V$3&lt;=$C$2,业务毛增量_优化情景!V24-存量业务到期结构!Y24,0)</f>
        <v>0</v>
      </c>
      <c r="W24" s="75">
        <f>IF(W$3&lt;=$C$2,业务毛增量_优化情景!W24-存量业务到期结构!Z24,0)</f>
        <v>0</v>
      </c>
      <c r="X24" s="75">
        <f>IF(X$3&lt;=$C$2,业务毛增量_优化情景!X24-存量业务到期结构!AA24,0)</f>
        <v>0</v>
      </c>
      <c r="Y24" s="75">
        <f>IF(Y$3&lt;=$C$2,业务毛增量_优化情景!Y24-存量业务到期结构!AB24,0)</f>
        <v>0</v>
      </c>
      <c r="Z24" s="75">
        <f>IF(Z$3&lt;=$C$2,业务毛增量_优化情景!Z24-存量业务到期结构!AC24,0)</f>
        <v>0</v>
      </c>
      <c r="AA24" s="75">
        <f>IF(AA$3&lt;=$C$2,业务毛增量_优化情景!AA24-存量业务到期结构!AD24,0)</f>
        <v>0</v>
      </c>
      <c r="AB24" s="75">
        <f>IF(AB$3&lt;=$C$2,业务毛增量_优化情景!AB24-存量业务到期结构!AE24,0)</f>
        <v>0</v>
      </c>
      <c r="AC24" s="75">
        <f>IF(AC$3&lt;=$C$2,业务毛增量_优化情景!AC24-存量业务到期结构!AF24,0)</f>
        <v>0</v>
      </c>
      <c r="AD24" s="75">
        <f>IF(AD$3&lt;=$C$2,业务毛增量_优化情景!AD24-存量业务到期结构!AG24,0)</f>
        <v>0</v>
      </c>
      <c r="AE24" s="75">
        <f>IF(AE$3&lt;=$C$2,业务毛增量_优化情景!AE24-存量业务到期结构!AH24,0)</f>
        <v>0</v>
      </c>
      <c r="AF24" s="75">
        <f>IF(AF$3&lt;=$C$2,业务毛增量_优化情景!AF24-存量业务到期结构!AI24,0)</f>
        <v>0</v>
      </c>
      <c r="AG24" s="75">
        <f>IF(AG$3&lt;=$C$2,业务毛增量_优化情景!AG24-存量业务到期结构!AJ24,0)</f>
        <v>0</v>
      </c>
      <c r="AH24" s="75">
        <f>IF(AH$3&lt;=$C$2,业务毛增量_优化情景!AH24-存量业务到期结构!AK24,0)</f>
        <v>0</v>
      </c>
      <c r="AI24" s="75">
        <f>IF(AI$3&lt;=$C$2,业务毛增量_优化情景!AI24-存量业务到期结构!AL24,0)</f>
        <v>0</v>
      </c>
      <c r="AJ24" s="75">
        <f>IF(AJ$3&lt;=$C$2,业务毛增量_优化情景!AJ24-存量业务到期结构!AM24,0)</f>
        <v>0</v>
      </c>
      <c r="AK24" s="75">
        <f>IF(AK$3&lt;=$C$2,业务毛增量_优化情景!AK24-存量业务到期结构!AN24,0)</f>
        <v>0</v>
      </c>
      <c r="AL24" s="75">
        <f>IF(AL$3&lt;=$C$2,业务毛增量_优化情景!AL24-存量业务到期结构!AO24,0)</f>
        <v>0</v>
      </c>
      <c r="AM24" s="75">
        <f>IF(AM$3&lt;=$C$2,业务毛增量_优化情景!AM24-存量业务到期结构!AP24,0)</f>
        <v>0</v>
      </c>
      <c r="AN24" s="75">
        <f>IF(AN$3&lt;=$C$2,业务毛增量_优化情景!AN24-存量业务到期结构!AQ24,0)</f>
        <v>0</v>
      </c>
      <c r="AO24" s="75">
        <f>IF(AO$3&lt;=$C$2,业务毛增量_优化情景!AO24-存量业务到期结构!AR24,0)</f>
        <v>0</v>
      </c>
      <c r="AP24" s="75">
        <f>IF(AP$3&lt;=$C$2,业务毛增量_优化情景!AP24-存量业务到期结构!AS24,0)</f>
        <v>0</v>
      </c>
    </row>
    <row r="25" spans="2:42" ht="16.5">
      <c r="B25" s="54" t="str">
        <f>存量业务到期结构!B25</f>
        <v>买入返售债券</v>
      </c>
      <c r="C25" s="165">
        <f>IF(C$3&lt;=$C$2,业务毛增量_优化情景!C25-存量业务到期结构!F25,0)</f>
        <v>84.937632123309868</v>
      </c>
      <c r="D25" s="165">
        <f>IF(D$3&lt;=$C$2,业务毛增量_优化情景!D25-存量业务到期结构!G25,0)</f>
        <v>-517.00099999999998</v>
      </c>
      <c r="E25" s="165">
        <f>IF(E$3&lt;=$C$2,业务毛增量_优化情景!E25-存量业务到期结构!H25,0)</f>
        <v>-42.657844242466197</v>
      </c>
      <c r="F25" s="165">
        <f>IF(F$3&lt;=$C$2,业务毛增量_优化情景!F25-存量业务到期结构!I25,0)</f>
        <v>-110.001</v>
      </c>
      <c r="G25" s="165">
        <f>IF(G$3&lt;=$C$2,业务毛增量_优化情景!G25-存量业务到期结构!J25,0)</f>
        <v>24.567824833552969</v>
      </c>
      <c r="H25" s="165">
        <f>IF(H$3&lt;=$C$2,业务毛增量_优化情景!H25-存量业务到期结构!K25,0)</f>
        <v>-40.0960238542879</v>
      </c>
      <c r="I25" s="165">
        <f>IF(I$3&lt;=$C$2,业务毛增量_优化情景!I25-存量业务到期结构!L25,0)</f>
        <v>-69.998999999999995</v>
      </c>
      <c r="J25" s="165">
        <f>IF(J$3&lt;=$C$2,业务毛增量_优化情景!J25-存量业务到期结构!M25,0)</f>
        <v>-160.70884774727568</v>
      </c>
      <c r="K25" s="165">
        <f>IF(K$3&lt;=$C$2,业务毛增量_优化情景!K25-存量业务到期结构!N25,0)</f>
        <v>34.679946422256698</v>
      </c>
      <c r="L25" s="165">
        <f>IF(L$3&lt;=$C$2,业务毛增量_优化情景!L25-存量业务到期结构!O25,0)</f>
        <v>-157.59743150869178</v>
      </c>
      <c r="M25" s="165">
        <f>IF(M$3&lt;=$C$2,业务毛增量_优化情景!M25-存量业务到期结构!P25,0)</f>
        <v>32.221596720527529</v>
      </c>
      <c r="N25" s="165">
        <f>IF(N$3&lt;=$C$2,业务毛增量_优化情景!N25-存量业务到期结构!Q25,0)</f>
        <v>32.866028654938503</v>
      </c>
      <c r="O25" s="165">
        <f>IF(O$3&lt;=$C$2,业务毛增量_优化情景!O25-存量业务到期结构!R25,0)</f>
        <v>-259.46768575356487</v>
      </c>
      <c r="P25" s="165">
        <f>IF(P$3&lt;=$C$2,业务毛增量_优化情景!P25-存量业务到期结构!S25,0)</f>
        <v>0</v>
      </c>
      <c r="Q25" s="165">
        <f>IF(Q$3&lt;=$C$2,业务毛增量_优化情景!Q25-存量业务到期结构!T25,0)</f>
        <v>0</v>
      </c>
      <c r="R25" s="165">
        <f>IF(R$3&lt;=$C$2,业务毛增量_优化情景!R25-存量业务到期结构!U25,0)</f>
        <v>0</v>
      </c>
      <c r="S25" s="165">
        <f>IF(S$3&lt;=$C$2,业务毛增量_优化情景!S25-存量业务到期结构!V25,0)</f>
        <v>0</v>
      </c>
      <c r="T25" s="165">
        <f>IF(T$3&lt;=$C$2,业务毛增量_优化情景!T25-存量业务到期结构!W25,0)</f>
        <v>0</v>
      </c>
      <c r="U25" s="165">
        <f>IF(U$3&lt;=$C$2,业务毛增量_优化情景!U25-存量业务到期结构!X25,0)</f>
        <v>0</v>
      </c>
      <c r="V25" s="165">
        <f>IF(V$3&lt;=$C$2,业务毛增量_优化情景!V25-存量业务到期结构!Y25,0)</f>
        <v>0</v>
      </c>
      <c r="W25" s="165">
        <f>IF(W$3&lt;=$C$2,业务毛增量_优化情景!W25-存量业务到期结构!Z25,0)</f>
        <v>0</v>
      </c>
      <c r="X25" s="165">
        <f>IF(X$3&lt;=$C$2,业务毛增量_优化情景!X25-存量业务到期结构!AA25,0)</f>
        <v>0</v>
      </c>
      <c r="Y25" s="165">
        <f>IF(Y$3&lt;=$C$2,业务毛增量_优化情景!Y25-存量业务到期结构!AB25,0)</f>
        <v>0</v>
      </c>
      <c r="Z25" s="165">
        <f>IF(Z$3&lt;=$C$2,业务毛增量_优化情景!Z25-存量业务到期结构!AC25,0)</f>
        <v>0</v>
      </c>
      <c r="AA25" s="165">
        <f>IF(AA$3&lt;=$C$2,业务毛增量_优化情景!AA25-存量业务到期结构!AD25,0)</f>
        <v>0</v>
      </c>
      <c r="AB25" s="165">
        <f>IF(AB$3&lt;=$C$2,业务毛增量_优化情景!AB25-存量业务到期结构!AE25,0)</f>
        <v>0</v>
      </c>
      <c r="AC25" s="165">
        <f>IF(AC$3&lt;=$C$2,业务毛增量_优化情景!AC25-存量业务到期结构!AF25,0)</f>
        <v>0</v>
      </c>
      <c r="AD25" s="165">
        <f>IF(AD$3&lt;=$C$2,业务毛增量_优化情景!AD25-存量业务到期结构!AG25,0)</f>
        <v>0</v>
      </c>
      <c r="AE25" s="165">
        <f>IF(AE$3&lt;=$C$2,业务毛增量_优化情景!AE25-存量业务到期结构!AH25,0)</f>
        <v>0</v>
      </c>
      <c r="AF25" s="165">
        <f>IF(AF$3&lt;=$C$2,业务毛增量_优化情景!AF25-存量业务到期结构!AI25,0)</f>
        <v>0</v>
      </c>
      <c r="AG25" s="165">
        <f>IF(AG$3&lt;=$C$2,业务毛增量_优化情景!AG25-存量业务到期结构!AJ25,0)</f>
        <v>0</v>
      </c>
      <c r="AH25" s="165">
        <f>IF(AH$3&lt;=$C$2,业务毛增量_优化情景!AH25-存量业务到期结构!AK25,0)</f>
        <v>0</v>
      </c>
      <c r="AI25" s="165">
        <f>IF(AI$3&lt;=$C$2,业务毛增量_优化情景!AI25-存量业务到期结构!AL25,0)</f>
        <v>0</v>
      </c>
      <c r="AJ25" s="165">
        <f>IF(AJ$3&lt;=$C$2,业务毛增量_优化情景!AJ25-存量业务到期结构!AM25,0)</f>
        <v>0</v>
      </c>
      <c r="AK25" s="165">
        <f>IF(AK$3&lt;=$C$2,业务毛增量_优化情景!AK25-存量业务到期结构!AN25,0)</f>
        <v>0</v>
      </c>
      <c r="AL25" s="165">
        <f>IF(AL$3&lt;=$C$2,业务毛增量_优化情景!AL25-存量业务到期结构!AO25,0)</f>
        <v>0</v>
      </c>
      <c r="AM25" s="165">
        <f>IF(AM$3&lt;=$C$2,业务毛增量_优化情景!AM25-存量业务到期结构!AP25,0)</f>
        <v>0</v>
      </c>
      <c r="AN25" s="165">
        <f>IF(AN$3&lt;=$C$2,业务毛增量_优化情景!AN25-存量业务到期结构!AQ25,0)</f>
        <v>0</v>
      </c>
      <c r="AO25" s="165">
        <f>IF(AO$3&lt;=$C$2,业务毛增量_优化情景!AO25-存量业务到期结构!AR25,0)</f>
        <v>0</v>
      </c>
      <c r="AP25" s="165">
        <f>IF(AP$3&lt;=$C$2,业务毛增量_优化情景!AP25-存量业务到期结构!AS25,0)</f>
        <v>0</v>
      </c>
    </row>
    <row r="26" spans="2:42" ht="16.5">
      <c r="B26" s="54" t="str">
        <f>存量业务到期结构!B26</f>
        <v>买入返售贷款</v>
      </c>
      <c r="C26" s="165">
        <f>IF(C$3&lt;=$C$2,业务毛增量_优化情景!C26-存量业务到期结构!F26,0)</f>
        <v>0</v>
      </c>
      <c r="D26" s="165">
        <f>IF(D$3&lt;=$C$2,业务毛增量_优化情景!D26-存量业务到期结构!G26,0)</f>
        <v>0</v>
      </c>
      <c r="E26" s="165">
        <f>IF(E$3&lt;=$C$2,业务毛增量_优化情景!E26-存量业务到期结构!H26,0)</f>
        <v>0</v>
      </c>
      <c r="F26" s="165">
        <f>IF(F$3&lt;=$C$2,业务毛增量_优化情景!F26-存量业务到期结构!I26,0)</f>
        <v>0</v>
      </c>
      <c r="G26" s="165">
        <f>IF(G$3&lt;=$C$2,业务毛增量_优化情景!G26-存量业务到期结构!J26,0)</f>
        <v>0</v>
      </c>
      <c r="H26" s="165">
        <f>IF(H$3&lt;=$C$2,业务毛增量_优化情景!H26-存量业务到期结构!K26,0)</f>
        <v>0</v>
      </c>
      <c r="I26" s="165">
        <f>IF(I$3&lt;=$C$2,业务毛增量_优化情景!I26-存量业务到期结构!L26,0)</f>
        <v>0</v>
      </c>
      <c r="J26" s="165">
        <f>IF(J$3&lt;=$C$2,业务毛增量_优化情景!J26-存量业务到期结构!M26,0)</f>
        <v>0</v>
      </c>
      <c r="K26" s="165">
        <f>IF(K$3&lt;=$C$2,业务毛增量_优化情景!K26-存量业务到期结构!N26,0)</f>
        <v>0</v>
      </c>
      <c r="L26" s="165">
        <f>IF(L$3&lt;=$C$2,业务毛增量_优化情景!L26-存量业务到期结构!O26,0)</f>
        <v>0</v>
      </c>
      <c r="M26" s="165">
        <f>IF(M$3&lt;=$C$2,业务毛增量_优化情景!M26-存量业务到期结构!P26,0)</f>
        <v>0</v>
      </c>
      <c r="N26" s="165">
        <f>IF(N$3&lt;=$C$2,业务毛增量_优化情景!N26-存量业务到期结构!Q26,0)</f>
        <v>0</v>
      </c>
      <c r="O26" s="165">
        <f>IF(O$3&lt;=$C$2,业务毛增量_优化情景!O26-存量业务到期结构!R26,0)</f>
        <v>0</v>
      </c>
      <c r="P26" s="165">
        <f>IF(P$3&lt;=$C$2,业务毛增量_优化情景!P26-存量业务到期结构!S26,0)</f>
        <v>0</v>
      </c>
      <c r="Q26" s="165">
        <f>IF(Q$3&lt;=$C$2,业务毛增量_优化情景!Q26-存量业务到期结构!T26,0)</f>
        <v>0</v>
      </c>
      <c r="R26" s="165">
        <f>IF(R$3&lt;=$C$2,业务毛增量_优化情景!R26-存量业务到期结构!U26,0)</f>
        <v>0</v>
      </c>
      <c r="S26" s="165">
        <f>IF(S$3&lt;=$C$2,业务毛增量_优化情景!S26-存量业务到期结构!V26,0)</f>
        <v>0</v>
      </c>
      <c r="T26" s="165">
        <f>IF(T$3&lt;=$C$2,业务毛增量_优化情景!T26-存量业务到期结构!W26,0)</f>
        <v>0</v>
      </c>
      <c r="U26" s="165">
        <f>IF(U$3&lt;=$C$2,业务毛增量_优化情景!U26-存量业务到期结构!X26,0)</f>
        <v>0</v>
      </c>
      <c r="V26" s="165">
        <f>IF(V$3&lt;=$C$2,业务毛增量_优化情景!V26-存量业务到期结构!Y26,0)</f>
        <v>0</v>
      </c>
      <c r="W26" s="165">
        <f>IF(W$3&lt;=$C$2,业务毛增量_优化情景!W26-存量业务到期结构!Z26,0)</f>
        <v>0</v>
      </c>
      <c r="X26" s="165">
        <f>IF(X$3&lt;=$C$2,业务毛增量_优化情景!X26-存量业务到期结构!AA26,0)</f>
        <v>0</v>
      </c>
      <c r="Y26" s="165">
        <f>IF(Y$3&lt;=$C$2,业务毛增量_优化情景!Y26-存量业务到期结构!AB26,0)</f>
        <v>0</v>
      </c>
      <c r="Z26" s="165">
        <f>IF(Z$3&lt;=$C$2,业务毛增量_优化情景!Z26-存量业务到期结构!AC26,0)</f>
        <v>0</v>
      </c>
      <c r="AA26" s="165">
        <f>IF(AA$3&lt;=$C$2,业务毛增量_优化情景!AA26-存量业务到期结构!AD26,0)</f>
        <v>0</v>
      </c>
      <c r="AB26" s="165">
        <f>IF(AB$3&lt;=$C$2,业务毛增量_优化情景!AB26-存量业务到期结构!AE26,0)</f>
        <v>0</v>
      </c>
      <c r="AC26" s="165">
        <f>IF(AC$3&lt;=$C$2,业务毛增量_优化情景!AC26-存量业务到期结构!AF26,0)</f>
        <v>0</v>
      </c>
      <c r="AD26" s="165">
        <f>IF(AD$3&lt;=$C$2,业务毛增量_优化情景!AD26-存量业务到期结构!AG26,0)</f>
        <v>0</v>
      </c>
      <c r="AE26" s="165">
        <f>IF(AE$3&lt;=$C$2,业务毛增量_优化情景!AE26-存量业务到期结构!AH26,0)</f>
        <v>0</v>
      </c>
      <c r="AF26" s="165">
        <f>IF(AF$3&lt;=$C$2,业务毛增量_优化情景!AF26-存量业务到期结构!AI26,0)</f>
        <v>0</v>
      </c>
      <c r="AG26" s="165">
        <f>IF(AG$3&lt;=$C$2,业务毛增量_优化情景!AG26-存量业务到期结构!AJ26,0)</f>
        <v>0</v>
      </c>
      <c r="AH26" s="165">
        <f>IF(AH$3&lt;=$C$2,业务毛增量_优化情景!AH26-存量业务到期结构!AK26,0)</f>
        <v>0</v>
      </c>
      <c r="AI26" s="165">
        <f>IF(AI$3&lt;=$C$2,业务毛增量_优化情景!AI26-存量业务到期结构!AL26,0)</f>
        <v>0</v>
      </c>
      <c r="AJ26" s="165">
        <f>IF(AJ$3&lt;=$C$2,业务毛增量_优化情景!AJ26-存量业务到期结构!AM26,0)</f>
        <v>0</v>
      </c>
      <c r="AK26" s="165">
        <f>IF(AK$3&lt;=$C$2,业务毛增量_优化情景!AK26-存量业务到期结构!AN26,0)</f>
        <v>0</v>
      </c>
      <c r="AL26" s="165">
        <f>IF(AL$3&lt;=$C$2,业务毛增量_优化情景!AL26-存量业务到期结构!AO26,0)</f>
        <v>0</v>
      </c>
      <c r="AM26" s="165">
        <f>IF(AM$3&lt;=$C$2,业务毛增量_优化情景!AM26-存量业务到期结构!AP26,0)</f>
        <v>0</v>
      </c>
      <c r="AN26" s="165">
        <f>IF(AN$3&lt;=$C$2,业务毛增量_优化情景!AN26-存量业务到期结构!AQ26,0)</f>
        <v>0</v>
      </c>
      <c r="AO26" s="165">
        <f>IF(AO$3&lt;=$C$2,业务毛增量_优化情景!AO26-存量业务到期结构!AR26,0)</f>
        <v>0</v>
      </c>
      <c r="AP26" s="165">
        <f>IF(AP$3&lt;=$C$2,业务毛增量_优化情景!AP26-存量业务到期结构!AS26,0)</f>
        <v>0</v>
      </c>
    </row>
    <row r="27" spans="2:42" ht="16.5">
      <c r="B27" s="54" t="str">
        <f>存量业务到期结构!B27</f>
        <v>买入返售票据</v>
      </c>
      <c r="C27" s="165">
        <f>IF(C$3&lt;=$C$2,业务毛增量_优化情景!C27-存量业务到期结构!F27,0)</f>
        <v>17.656198995119997</v>
      </c>
      <c r="D27" s="165">
        <f>IF(D$3&lt;=$C$2,业务毛增量_优化情景!D27-存量业务到期结构!G27,0)</f>
        <v>39.998999999999995</v>
      </c>
      <c r="E27" s="165">
        <f>IF(E$3&lt;=$C$2,业务毛增量_优化情景!E27-存量业务到期结构!H27,0)</f>
        <v>-1.7937280481364</v>
      </c>
      <c r="F27" s="165">
        <f>IF(F$3&lt;=$C$2,业务毛增量_优化情景!F27-存量业务到期结构!I27,0)</f>
        <v>-1.75785348717367</v>
      </c>
      <c r="G27" s="165">
        <f>IF(G$3&lt;=$C$2,业务毛增量_优化情景!G27-存量业务到期结构!J27,0)</f>
        <v>1.7226964174302</v>
      </c>
      <c r="H27" s="165">
        <f>IF(H$3&lt;=$C$2,业务毛增量_优化情景!H27-存量业务到期结构!K27,0)</f>
        <v>1.7571503457788</v>
      </c>
      <c r="I27" s="165">
        <f>IF(I$3&lt;=$C$2,业务毛增量_优化情景!I27-存量业务到期结构!L27,0)</f>
        <v>1.7922933526943801</v>
      </c>
      <c r="J27" s="165">
        <f>IF(J$3&lt;=$C$2,业务毛增量_优化情景!J27-存量业务到期结构!M27,0)</f>
        <v>-1.82813921974827</v>
      </c>
      <c r="K27" s="165">
        <f>IF(K$3&lt;=$C$2,业务毛增量_优化情景!K27-存量业务到期结构!N27,0)</f>
        <v>1.7915763727926837</v>
      </c>
      <c r="L27" s="165">
        <f>IF(L$3&lt;=$C$2,业务毛增量_优化情景!L27-存量业务到期结构!O27,0)</f>
        <v>-1.8274079628091502</v>
      </c>
      <c r="M27" s="165">
        <f>IF(M$3&lt;=$C$2,业务毛增量_优化情景!M27-存量业务到期结构!P27,0)</f>
        <v>1.7908598035529699</v>
      </c>
      <c r="N27" s="165">
        <f>IF(N$3&lt;=$C$2,业务毛增量_优化情景!N27-存量业务到期结构!Q27,0)</f>
        <v>1.8266766662907576</v>
      </c>
      <c r="O27" s="165">
        <f>IF(O$3&lt;=$C$2,业务毛增量_优化情景!O27-存量业务到期结构!R27,0)</f>
        <v>-1.7583776830166986</v>
      </c>
      <c r="P27" s="165">
        <f>IF(P$3&lt;=$C$2,业务毛增量_优化情景!P27-存量业务到期结构!S27,0)</f>
        <v>0</v>
      </c>
      <c r="Q27" s="165">
        <f>IF(Q$3&lt;=$C$2,业务毛增量_优化情景!Q27-存量业务到期结构!T27,0)</f>
        <v>0</v>
      </c>
      <c r="R27" s="165">
        <f>IF(R$3&lt;=$C$2,业务毛增量_优化情景!R27-存量业务到期结构!U27,0)</f>
        <v>0</v>
      </c>
      <c r="S27" s="165">
        <f>IF(S$3&lt;=$C$2,业务毛增量_优化情景!S27-存量业务到期结构!V27,0)</f>
        <v>0</v>
      </c>
      <c r="T27" s="165">
        <f>IF(T$3&lt;=$C$2,业务毛增量_优化情景!T27-存量业务到期结构!W27,0)</f>
        <v>0</v>
      </c>
      <c r="U27" s="165">
        <f>IF(U$3&lt;=$C$2,业务毛增量_优化情景!U27-存量业务到期结构!X27,0)</f>
        <v>0</v>
      </c>
      <c r="V27" s="165">
        <f>IF(V$3&lt;=$C$2,业务毛增量_优化情景!V27-存量业务到期结构!Y27,0)</f>
        <v>0</v>
      </c>
      <c r="W27" s="165">
        <f>IF(W$3&lt;=$C$2,业务毛增量_优化情景!W27-存量业务到期结构!Z27,0)</f>
        <v>0</v>
      </c>
      <c r="X27" s="165">
        <f>IF(X$3&lt;=$C$2,业务毛增量_优化情景!X27-存量业务到期结构!AA27,0)</f>
        <v>0</v>
      </c>
      <c r="Y27" s="165">
        <f>IF(Y$3&lt;=$C$2,业务毛增量_优化情景!Y27-存量业务到期结构!AB27,0)</f>
        <v>0</v>
      </c>
      <c r="Z27" s="165">
        <f>IF(Z$3&lt;=$C$2,业务毛增量_优化情景!Z27-存量业务到期结构!AC27,0)</f>
        <v>0</v>
      </c>
      <c r="AA27" s="165">
        <f>IF(AA$3&lt;=$C$2,业务毛增量_优化情景!AA27-存量业务到期结构!AD27,0)</f>
        <v>0</v>
      </c>
      <c r="AB27" s="165">
        <f>IF(AB$3&lt;=$C$2,业务毛增量_优化情景!AB27-存量业务到期结构!AE27,0)</f>
        <v>0</v>
      </c>
      <c r="AC27" s="165">
        <f>IF(AC$3&lt;=$C$2,业务毛增量_优化情景!AC27-存量业务到期结构!AF27,0)</f>
        <v>0</v>
      </c>
      <c r="AD27" s="165">
        <f>IF(AD$3&lt;=$C$2,业务毛增量_优化情景!AD27-存量业务到期结构!AG27,0)</f>
        <v>0</v>
      </c>
      <c r="AE27" s="165">
        <f>IF(AE$3&lt;=$C$2,业务毛增量_优化情景!AE27-存量业务到期结构!AH27,0)</f>
        <v>0</v>
      </c>
      <c r="AF27" s="165">
        <f>IF(AF$3&lt;=$C$2,业务毛增量_优化情景!AF27-存量业务到期结构!AI27,0)</f>
        <v>0</v>
      </c>
      <c r="AG27" s="165">
        <f>IF(AG$3&lt;=$C$2,业务毛增量_优化情景!AG27-存量业务到期结构!AJ27,0)</f>
        <v>0</v>
      </c>
      <c r="AH27" s="165">
        <f>IF(AH$3&lt;=$C$2,业务毛增量_优化情景!AH27-存量业务到期结构!AK27,0)</f>
        <v>0</v>
      </c>
      <c r="AI27" s="165">
        <f>IF(AI$3&lt;=$C$2,业务毛增量_优化情景!AI27-存量业务到期结构!AL27,0)</f>
        <v>0</v>
      </c>
      <c r="AJ27" s="165">
        <f>IF(AJ$3&lt;=$C$2,业务毛增量_优化情景!AJ27-存量业务到期结构!AM27,0)</f>
        <v>0</v>
      </c>
      <c r="AK27" s="165">
        <f>IF(AK$3&lt;=$C$2,业务毛增量_优化情景!AK27-存量业务到期结构!AN27,0)</f>
        <v>0</v>
      </c>
      <c r="AL27" s="165">
        <f>IF(AL$3&lt;=$C$2,业务毛增量_优化情景!AL27-存量业务到期结构!AO27,0)</f>
        <v>0</v>
      </c>
      <c r="AM27" s="165">
        <f>IF(AM$3&lt;=$C$2,业务毛增量_优化情景!AM27-存量业务到期结构!AP27,0)</f>
        <v>0</v>
      </c>
      <c r="AN27" s="165">
        <f>IF(AN$3&lt;=$C$2,业务毛增量_优化情景!AN27-存量业务到期结构!AQ27,0)</f>
        <v>0</v>
      </c>
      <c r="AO27" s="165">
        <f>IF(AO$3&lt;=$C$2,业务毛增量_优化情景!AO27-存量业务到期结构!AR27,0)</f>
        <v>0</v>
      </c>
      <c r="AP27" s="165">
        <f>IF(AP$3&lt;=$C$2,业务毛增量_优化情景!AP27-存量业务到期结构!AS27,0)</f>
        <v>0</v>
      </c>
    </row>
    <row r="28" spans="2:42" ht="16.5">
      <c r="B28" s="54" t="str">
        <f>存量业务到期结构!B28</f>
        <v>买入返售其他</v>
      </c>
      <c r="C28" s="165">
        <f>IF(C$3&lt;=$C$2,业务毛增量_优化情景!C28-存量业务到期结构!F28,0)</f>
        <v>-4.0999999999999925E-2</v>
      </c>
      <c r="D28" s="165">
        <f>IF(D$3&lt;=$C$2,业务毛增量_优化情景!D28-存量业务到期结构!G28,0)</f>
        <v>-4.018E-2</v>
      </c>
      <c r="E28" s="165">
        <f>IF(E$3&lt;=$C$2,业务毛增量_优化情景!E28-存量业务到期结构!H28,0)</f>
        <v>-3.9376399999999992E-2</v>
      </c>
      <c r="F28" s="165">
        <f>IF(F$3&lt;=$C$2,业务毛增量_优化情景!F28-存量业务到期结构!I28,0)</f>
        <v>-3.8588872000000003E-2</v>
      </c>
      <c r="G28" s="165">
        <f>IF(G$3&lt;=$C$2,业务毛增量_优化情景!G28-存量业务到期结构!J28,0)</f>
        <v>-3.781709456E-2</v>
      </c>
      <c r="H28" s="165">
        <f>IF(H$3&lt;=$C$2,业务毛增量_优化情景!H28-存量业务到期结构!K28,0)</f>
        <v>-3.7060752668799997E-2</v>
      </c>
      <c r="I28" s="165">
        <f>IF(I$3&lt;=$C$2,业务毛增量_优化情景!I28-存量业务到期结构!L28,0)</f>
        <v>3.6319537615423995E-2</v>
      </c>
      <c r="J28" s="165">
        <f>IF(J$3&lt;=$C$2,业务毛增量_优化情景!J28-存量业务到期结构!M28,0)</f>
        <v>-3.7045920522424933E-2</v>
      </c>
      <c r="K28" s="165">
        <f>IF(K$3&lt;=$C$2,业务毛增量_优化情景!K28-存量业务到期结构!N28,0)</f>
        <v>3.6304947396675211E-2</v>
      </c>
      <c r="L28" s="165">
        <f>IF(L$3&lt;=$C$2,业务毛增量_优化情景!L28-存量业务到期结构!O28,0)</f>
        <v>3.7031108905217498E-2</v>
      </c>
      <c r="M28" s="165">
        <f>IF(M$3&lt;=$C$2,业务毛增量_优化情景!M28-存量业务到期结构!P28,0)</f>
        <v>3.7771397750024749E-2</v>
      </c>
      <c r="N28" s="165">
        <f>IF(N$3&lt;=$C$2,业务毛增量_优化情景!N28-存量业务到期结构!Q28,0)</f>
        <v>3.8526825705050033E-2</v>
      </c>
      <c r="O28" s="165">
        <f>IF(O$3&lt;=$C$2,业务毛增量_优化情景!O28-存量业务到期结构!R28,0)</f>
        <v>3.9297695552423302E-2</v>
      </c>
      <c r="P28" s="165">
        <f>IF(P$3&lt;=$C$2,业务毛增量_优化情景!P28-存量业务到期结构!S28,0)</f>
        <v>0</v>
      </c>
      <c r="Q28" s="165">
        <f>IF(Q$3&lt;=$C$2,业务毛增量_优化情景!Q28-存量业务到期结构!T28,0)</f>
        <v>0</v>
      </c>
      <c r="R28" s="165">
        <f>IF(R$3&lt;=$C$2,业务毛增量_优化情景!R28-存量业务到期结构!U28,0)</f>
        <v>0</v>
      </c>
      <c r="S28" s="165">
        <f>IF(S$3&lt;=$C$2,业务毛增量_优化情景!S28-存量业务到期结构!V28,0)</f>
        <v>0</v>
      </c>
      <c r="T28" s="165">
        <f>IF(T$3&lt;=$C$2,业务毛增量_优化情景!T28-存量业务到期结构!W28,0)</f>
        <v>0</v>
      </c>
      <c r="U28" s="165">
        <f>IF(U$3&lt;=$C$2,业务毛增量_优化情景!U28-存量业务到期结构!X28,0)</f>
        <v>0</v>
      </c>
      <c r="V28" s="165">
        <f>IF(V$3&lt;=$C$2,业务毛增量_优化情景!V28-存量业务到期结构!Y28,0)</f>
        <v>0</v>
      </c>
      <c r="W28" s="165">
        <f>IF(W$3&lt;=$C$2,业务毛增量_优化情景!W28-存量业务到期结构!Z28,0)</f>
        <v>0</v>
      </c>
      <c r="X28" s="165">
        <f>IF(X$3&lt;=$C$2,业务毛增量_优化情景!X28-存量业务到期结构!AA28,0)</f>
        <v>0</v>
      </c>
      <c r="Y28" s="165">
        <f>IF(Y$3&lt;=$C$2,业务毛增量_优化情景!Y28-存量业务到期结构!AB28,0)</f>
        <v>0</v>
      </c>
      <c r="Z28" s="165">
        <f>IF(Z$3&lt;=$C$2,业务毛增量_优化情景!Z28-存量业务到期结构!AC28,0)</f>
        <v>0</v>
      </c>
      <c r="AA28" s="165">
        <f>IF(AA$3&lt;=$C$2,业务毛增量_优化情景!AA28-存量业务到期结构!AD28,0)</f>
        <v>0</v>
      </c>
      <c r="AB28" s="165">
        <f>IF(AB$3&lt;=$C$2,业务毛增量_优化情景!AB28-存量业务到期结构!AE28,0)</f>
        <v>0</v>
      </c>
      <c r="AC28" s="165">
        <f>IF(AC$3&lt;=$C$2,业务毛增量_优化情景!AC28-存量业务到期结构!AF28,0)</f>
        <v>0</v>
      </c>
      <c r="AD28" s="165">
        <f>IF(AD$3&lt;=$C$2,业务毛增量_优化情景!AD28-存量业务到期结构!AG28,0)</f>
        <v>0</v>
      </c>
      <c r="AE28" s="165">
        <f>IF(AE$3&lt;=$C$2,业务毛增量_优化情景!AE28-存量业务到期结构!AH28,0)</f>
        <v>0</v>
      </c>
      <c r="AF28" s="165">
        <f>IF(AF$3&lt;=$C$2,业务毛增量_优化情景!AF28-存量业务到期结构!AI28,0)</f>
        <v>0</v>
      </c>
      <c r="AG28" s="165">
        <f>IF(AG$3&lt;=$C$2,业务毛增量_优化情景!AG28-存量业务到期结构!AJ28,0)</f>
        <v>0</v>
      </c>
      <c r="AH28" s="165">
        <f>IF(AH$3&lt;=$C$2,业务毛增量_优化情景!AH28-存量业务到期结构!AK28,0)</f>
        <v>0</v>
      </c>
      <c r="AI28" s="165">
        <f>IF(AI$3&lt;=$C$2,业务毛增量_优化情景!AI28-存量业务到期结构!AL28,0)</f>
        <v>0</v>
      </c>
      <c r="AJ28" s="165">
        <f>IF(AJ$3&lt;=$C$2,业务毛增量_优化情景!AJ28-存量业务到期结构!AM28,0)</f>
        <v>0</v>
      </c>
      <c r="AK28" s="165">
        <f>IF(AK$3&lt;=$C$2,业务毛增量_优化情景!AK28-存量业务到期结构!AN28,0)</f>
        <v>0</v>
      </c>
      <c r="AL28" s="165">
        <f>IF(AL$3&lt;=$C$2,业务毛增量_优化情景!AL28-存量业务到期结构!AO28,0)</f>
        <v>0</v>
      </c>
      <c r="AM28" s="165">
        <f>IF(AM$3&lt;=$C$2,业务毛增量_优化情景!AM28-存量业务到期结构!AP28,0)</f>
        <v>0</v>
      </c>
      <c r="AN28" s="165">
        <f>IF(AN$3&lt;=$C$2,业务毛增量_优化情景!AN28-存量业务到期结构!AQ28,0)</f>
        <v>0</v>
      </c>
      <c r="AO28" s="165">
        <f>IF(AO$3&lt;=$C$2,业务毛增量_优化情景!AO28-存量业务到期结构!AR28,0)</f>
        <v>0</v>
      </c>
      <c r="AP28" s="165">
        <f>IF(AP$3&lt;=$C$2,业务毛增量_优化情景!AP28-存量业务到期结构!AS28,0)</f>
        <v>0</v>
      </c>
    </row>
    <row r="29" spans="2:42" ht="15">
      <c r="B29" s="14" t="str">
        <f>存量业务到期结构!B29</f>
        <v>负债端</v>
      </c>
      <c r="C29" s="75">
        <f>IF(C$3&lt;=$C$2,业务毛增量_优化情景!C29-存量业务到期结构!F29,0)</f>
        <v>-103.66588939904614</v>
      </c>
      <c r="D29" s="75">
        <f>IF(D$3&lt;=$C$2,业务毛增量_优化情景!D29-存量业务到期结构!G29,0)</f>
        <v>852.16666666763922</v>
      </c>
      <c r="E29" s="75">
        <f>IF(E$3&lt;=$C$2,业务毛增量_优化情景!E29-存量业务到期结构!H29,0)</f>
        <v>302.16666766635308</v>
      </c>
      <c r="F29" s="75">
        <f>IF(F$3&lt;=$C$2,业务毛增量_优化情景!F29-存量业务到期结构!I29,0)</f>
        <v>202.1666676255295</v>
      </c>
      <c r="G29" s="75">
        <f>IF(G$3&lt;=$C$2,业务毛增量_优化情景!G29-存量业务到期结构!J29,0)</f>
        <v>-10.833333333091559</v>
      </c>
      <c r="H29" s="75">
        <f>IF(H$3&lt;=$C$2,业务毛增量_优化情景!H29-存量业务到期结构!K29,0)</f>
        <v>252.16666686047392</v>
      </c>
      <c r="I29" s="75">
        <f>IF(I$3&lt;=$C$2,业务毛增量_优化情景!I29-存量业务到期结构!L29,0)</f>
        <v>252.16666762644218</v>
      </c>
      <c r="J29" s="75">
        <f>IF(J$3&lt;=$C$2,业务毛增量_优化情景!J29-存量业务到期结构!M29,0)</f>
        <v>-147.83333433333496</v>
      </c>
      <c r="K29" s="75">
        <f>IF(K$3&lt;=$C$2,业务毛增量_优化情景!K29-存量业务到期结构!N29,0)</f>
        <v>302.16666666666993</v>
      </c>
      <c r="L29" s="75">
        <f>IF(L$3&lt;=$C$2,业务毛增量_优化情景!L29-存量业务到期结构!O29,0)</f>
        <v>102.16666766666697</v>
      </c>
      <c r="M29" s="75">
        <f>IF(M$3&lt;=$C$2,业务毛增量_优化情景!M29-存量业务到期结构!P29,0)</f>
        <v>302.16666666666498</v>
      </c>
      <c r="N29" s="75">
        <f>IF(N$3&lt;=$C$2,业务毛增量_优化情景!N29-存量业务到期结构!Q29,0)</f>
        <v>252.16666666666993</v>
      </c>
      <c r="O29" s="75">
        <f>IF(O$3&lt;=$C$2,业务毛增量_优化情景!O29-存量业务到期结构!R29,0)</f>
        <v>122.16666566666498</v>
      </c>
      <c r="P29" s="75">
        <f>IF(P$3&lt;=$C$2,业务毛增量_优化情景!P29-存量业务到期结构!S29,0)</f>
        <v>0</v>
      </c>
      <c r="Q29" s="75">
        <f>IF(Q$3&lt;=$C$2,业务毛增量_优化情景!Q29-存量业务到期结构!T29,0)</f>
        <v>0</v>
      </c>
      <c r="R29" s="75">
        <f>IF(R$3&lt;=$C$2,业务毛增量_优化情景!R29-存量业务到期结构!U29,0)</f>
        <v>0</v>
      </c>
      <c r="S29" s="75">
        <f>IF(S$3&lt;=$C$2,业务毛增量_优化情景!S29-存量业务到期结构!V29,0)</f>
        <v>0</v>
      </c>
      <c r="T29" s="75">
        <f>IF(T$3&lt;=$C$2,业务毛增量_优化情景!T29-存量业务到期结构!W29,0)</f>
        <v>0</v>
      </c>
      <c r="U29" s="75">
        <f>IF(U$3&lt;=$C$2,业务毛增量_优化情景!U29-存量业务到期结构!X29,0)</f>
        <v>0</v>
      </c>
      <c r="V29" s="75">
        <f>IF(V$3&lt;=$C$2,业务毛增量_优化情景!V29-存量业务到期结构!Y29,0)</f>
        <v>0</v>
      </c>
      <c r="W29" s="75">
        <f>IF(W$3&lt;=$C$2,业务毛增量_优化情景!W29-存量业务到期结构!Z29,0)</f>
        <v>0</v>
      </c>
      <c r="X29" s="75">
        <f>IF(X$3&lt;=$C$2,业务毛增量_优化情景!X29-存量业务到期结构!AA29,0)</f>
        <v>0</v>
      </c>
      <c r="Y29" s="75">
        <f>IF(Y$3&lt;=$C$2,业务毛增量_优化情景!Y29-存量业务到期结构!AB29,0)</f>
        <v>0</v>
      </c>
      <c r="Z29" s="75">
        <f>IF(Z$3&lt;=$C$2,业务毛增量_优化情景!Z29-存量业务到期结构!AC29,0)</f>
        <v>0</v>
      </c>
      <c r="AA29" s="75">
        <f>IF(AA$3&lt;=$C$2,业务毛增量_优化情景!AA29-存量业务到期结构!AD29,0)</f>
        <v>0</v>
      </c>
      <c r="AB29" s="75">
        <f>IF(AB$3&lt;=$C$2,业务毛增量_优化情景!AB29-存量业务到期结构!AE29,0)</f>
        <v>0</v>
      </c>
      <c r="AC29" s="75">
        <f>IF(AC$3&lt;=$C$2,业务毛增量_优化情景!AC29-存量业务到期结构!AF29,0)</f>
        <v>0</v>
      </c>
      <c r="AD29" s="75">
        <f>IF(AD$3&lt;=$C$2,业务毛增量_优化情景!AD29-存量业务到期结构!AG29,0)</f>
        <v>0</v>
      </c>
      <c r="AE29" s="75">
        <f>IF(AE$3&lt;=$C$2,业务毛增量_优化情景!AE29-存量业务到期结构!AH29,0)</f>
        <v>0</v>
      </c>
      <c r="AF29" s="75">
        <f>IF(AF$3&lt;=$C$2,业务毛增量_优化情景!AF29-存量业务到期结构!AI29,0)</f>
        <v>0</v>
      </c>
      <c r="AG29" s="75">
        <f>IF(AG$3&lt;=$C$2,业务毛增量_优化情景!AG29-存量业务到期结构!AJ29,0)</f>
        <v>0</v>
      </c>
      <c r="AH29" s="75">
        <f>IF(AH$3&lt;=$C$2,业务毛增量_优化情景!AH29-存量业务到期结构!AK29,0)</f>
        <v>0</v>
      </c>
      <c r="AI29" s="75">
        <f>IF(AI$3&lt;=$C$2,业务毛增量_优化情景!AI29-存量业务到期结构!AL29,0)</f>
        <v>0</v>
      </c>
      <c r="AJ29" s="75">
        <f>IF(AJ$3&lt;=$C$2,业务毛增量_优化情景!AJ29-存量业务到期结构!AM29,0)</f>
        <v>0</v>
      </c>
      <c r="AK29" s="75">
        <f>IF(AK$3&lt;=$C$2,业务毛增量_优化情景!AK29-存量业务到期结构!AN29,0)</f>
        <v>0</v>
      </c>
      <c r="AL29" s="75">
        <f>IF(AL$3&lt;=$C$2,业务毛增量_优化情景!AL29-存量业务到期结构!AO29,0)</f>
        <v>0</v>
      </c>
      <c r="AM29" s="75">
        <f>IF(AM$3&lt;=$C$2,业务毛增量_优化情景!AM29-存量业务到期结构!AP29,0)</f>
        <v>0</v>
      </c>
      <c r="AN29" s="75">
        <f>IF(AN$3&lt;=$C$2,业务毛增量_优化情景!AN29-存量业务到期结构!AQ29,0)</f>
        <v>0</v>
      </c>
      <c r="AO29" s="75">
        <f>IF(AO$3&lt;=$C$2,业务毛增量_优化情景!AO29-存量业务到期结构!AR29,0)</f>
        <v>0</v>
      </c>
      <c r="AP29" s="75">
        <f>IF(AP$3&lt;=$C$2,业务毛增量_优化情景!AP29-存量业务到期结构!AS29,0)</f>
        <v>0</v>
      </c>
    </row>
    <row r="30" spans="2:42" ht="15">
      <c r="B30" s="15" t="str">
        <f>存量业务到期结构!B30</f>
        <v>客户存款</v>
      </c>
      <c r="C30" s="75">
        <f>IF(C$3&lt;=$C$2,业务毛增量_优化情景!C30-存量业务到期结构!F30,0)</f>
        <v>-154.67274250503988</v>
      </c>
      <c r="D30" s="75">
        <f>IF(D$3&lt;=$C$2,业务毛增量_优化情景!D30-存量业务到期结构!G30,0)</f>
        <v>117.10597486904771</v>
      </c>
      <c r="E30" s="75">
        <f>IF(E$3&lt;=$C$2,业务毛增量_优化情景!E30-存量业务到期结构!H30,0)</f>
        <v>137.62985563861048</v>
      </c>
      <c r="F30" s="75">
        <f>IF(F$3&lt;=$C$2,业务毛增量_优化情景!F30-存量业务到期结构!I30,0)</f>
        <v>119.47185568828081</v>
      </c>
      <c r="G30" s="75">
        <f>IF(G$3&lt;=$C$2,业务毛增量_优化情景!G30-存量业务到期结构!J30,0)</f>
        <v>191.94885510192273</v>
      </c>
      <c r="H30" s="75">
        <f>IF(H$3&lt;=$C$2,业务毛增量_优化情景!H30-存量业务到期结构!K30,0)</f>
        <v>189.52117142929353</v>
      </c>
      <c r="I30" s="75">
        <f>IF(I$3&lt;=$C$2,业务毛增量_优化情景!I30-存量业务到期结构!L30,0)</f>
        <v>156.25702291999949</v>
      </c>
      <c r="J30" s="75">
        <f>IF(J$3&lt;=$C$2,业务毛增量_优化情景!J30-存量业务到期结构!M30,0)</f>
        <v>154.99959378463905</v>
      </c>
      <c r="K30" s="75">
        <f>IF(K$3&lt;=$C$2,业务毛增量_优化情景!K30-存量业务到期结构!N30,0)</f>
        <v>154.85110004826396</v>
      </c>
      <c r="L30" s="75">
        <f>IF(L$3&lt;=$C$2,业务毛增量_优化情景!L30-存量业务到期结构!O30,0)</f>
        <v>154.7026049134866</v>
      </c>
      <c r="M30" s="75">
        <f>IF(M$3&lt;=$C$2,业务毛增量_优化情景!M30-存量业务到期结构!P30,0)</f>
        <v>154.55410787360802</v>
      </c>
      <c r="N30" s="75">
        <f>IF(N$3&lt;=$C$2,业务毛增量_优化情景!N30-存量业务到期结构!Q30,0)</f>
        <v>154.40561277642621</v>
      </c>
      <c r="O30" s="75">
        <f>IF(O$3&lt;=$C$2,业务毛增量_优化情景!O30-存量业务到期结构!R30,0)</f>
        <v>154.25711805036707</v>
      </c>
      <c r="P30" s="75">
        <f>IF(P$3&lt;=$C$2,业务毛增量_优化情景!P30-存量业务到期结构!S30,0)</f>
        <v>0</v>
      </c>
      <c r="Q30" s="75">
        <f>IF(Q$3&lt;=$C$2,业务毛增量_优化情景!Q30-存量业务到期结构!T30,0)</f>
        <v>0</v>
      </c>
      <c r="R30" s="75">
        <f>IF(R$3&lt;=$C$2,业务毛增量_优化情景!R30-存量业务到期结构!U30,0)</f>
        <v>0</v>
      </c>
      <c r="S30" s="75">
        <f>IF(S$3&lt;=$C$2,业务毛增量_优化情景!S30-存量业务到期结构!V30,0)</f>
        <v>0</v>
      </c>
      <c r="T30" s="75">
        <f>IF(T$3&lt;=$C$2,业务毛增量_优化情景!T30-存量业务到期结构!W30,0)</f>
        <v>0</v>
      </c>
      <c r="U30" s="75">
        <f>IF(U$3&lt;=$C$2,业务毛增量_优化情景!U30-存量业务到期结构!X30,0)</f>
        <v>0</v>
      </c>
      <c r="V30" s="75">
        <f>IF(V$3&lt;=$C$2,业务毛增量_优化情景!V30-存量业务到期结构!Y30,0)</f>
        <v>0</v>
      </c>
      <c r="W30" s="75">
        <f>IF(W$3&lt;=$C$2,业务毛增量_优化情景!W30-存量业务到期结构!Z30,0)</f>
        <v>0</v>
      </c>
      <c r="X30" s="75">
        <f>IF(X$3&lt;=$C$2,业务毛增量_优化情景!X30-存量业务到期结构!AA30,0)</f>
        <v>0</v>
      </c>
      <c r="Y30" s="75">
        <f>IF(Y$3&lt;=$C$2,业务毛增量_优化情景!Y30-存量业务到期结构!AB30,0)</f>
        <v>0</v>
      </c>
      <c r="Z30" s="75">
        <f>IF(Z$3&lt;=$C$2,业务毛增量_优化情景!Z30-存量业务到期结构!AC30,0)</f>
        <v>0</v>
      </c>
      <c r="AA30" s="75">
        <f>IF(AA$3&lt;=$C$2,业务毛增量_优化情景!AA30-存量业务到期结构!AD30,0)</f>
        <v>0</v>
      </c>
      <c r="AB30" s="75">
        <f>IF(AB$3&lt;=$C$2,业务毛增量_优化情景!AB30-存量业务到期结构!AE30,0)</f>
        <v>0</v>
      </c>
      <c r="AC30" s="75">
        <f>IF(AC$3&lt;=$C$2,业务毛增量_优化情景!AC30-存量业务到期结构!AF30,0)</f>
        <v>0</v>
      </c>
      <c r="AD30" s="75">
        <f>IF(AD$3&lt;=$C$2,业务毛增量_优化情景!AD30-存量业务到期结构!AG30,0)</f>
        <v>0</v>
      </c>
      <c r="AE30" s="75">
        <f>IF(AE$3&lt;=$C$2,业务毛增量_优化情景!AE30-存量业务到期结构!AH30,0)</f>
        <v>0</v>
      </c>
      <c r="AF30" s="75">
        <f>IF(AF$3&lt;=$C$2,业务毛增量_优化情景!AF30-存量业务到期结构!AI30,0)</f>
        <v>0</v>
      </c>
      <c r="AG30" s="75">
        <f>IF(AG$3&lt;=$C$2,业务毛增量_优化情景!AG30-存量业务到期结构!AJ30,0)</f>
        <v>0</v>
      </c>
      <c r="AH30" s="75">
        <f>IF(AH$3&lt;=$C$2,业务毛增量_优化情景!AH30-存量业务到期结构!AK30,0)</f>
        <v>0</v>
      </c>
      <c r="AI30" s="75">
        <f>IF(AI$3&lt;=$C$2,业务毛增量_优化情景!AI30-存量业务到期结构!AL30,0)</f>
        <v>0</v>
      </c>
      <c r="AJ30" s="75">
        <f>IF(AJ$3&lt;=$C$2,业务毛增量_优化情景!AJ30-存量业务到期结构!AM30,0)</f>
        <v>0</v>
      </c>
      <c r="AK30" s="75">
        <f>IF(AK$3&lt;=$C$2,业务毛增量_优化情景!AK30-存量业务到期结构!AN30,0)</f>
        <v>0</v>
      </c>
      <c r="AL30" s="75">
        <f>IF(AL$3&lt;=$C$2,业务毛增量_优化情景!AL30-存量业务到期结构!AO30,0)</f>
        <v>0</v>
      </c>
      <c r="AM30" s="75">
        <f>IF(AM$3&lt;=$C$2,业务毛增量_优化情景!AM30-存量业务到期结构!AP30,0)</f>
        <v>0</v>
      </c>
      <c r="AN30" s="75">
        <f>IF(AN$3&lt;=$C$2,业务毛增量_优化情景!AN30-存量业务到期结构!AQ30,0)</f>
        <v>0</v>
      </c>
      <c r="AO30" s="75">
        <f>IF(AO$3&lt;=$C$2,业务毛增量_优化情景!AO30-存量业务到期结构!AR30,0)</f>
        <v>0</v>
      </c>
      <c r="AP30" s="75">
        <f>IF(AP$3&lt;=$C$2,业务毛增量_优化情景!AP30-存量业务到期结构!AS30,0)</f>
        <v>0</v>
      </c>
    </row>
    <row r="31" spans="2:42" ht="16.5">
      <c r="B31" s="16" t="str">
        <f>存量业务到期结构!B31</f>
        <v>对公存款</v>
      </c>
      <c r="C31" s="75">
        <f>IF(C$3&lt;=$C$2,业务毛增量_优化情景!C31-存量业务到期结构!F31,0)</f>
        <v>-147.28850045117542</v>
      </c>
      <c r="D31" s="75">
        <f>IF(D$3&lt;=$C$2,业务毛增量_优化情景!D31-存量业务到期结构!G31,0)</f>
        <v>-21.246998477794705</v>
      </c>
      <c r="E31" s="75">
        <f>IF(E$3&lt;=$C$2,业务毛增量_优化情景!E31-存量业务到期结构!H31,0)</f>
        <v>3.8675542866042179</v>
      </c>
      <c r="F31" s="75">
        <f>IF(F$3&lt;=$C$2,业务毛增量_优化情景!F31-存量业务到期结构!I31,0)</f>
        <v>-14.144193657252913</v>
      </c>
      <c r="G31" s="75">
        <f>IF(G$3&lt;=$C$2,业务毛增量_优化情景!G31-存量业务到期结构!J31,0)</f>
        <v>4.8414745145302618</v>
      </c>
      <c r="H31" s="75">
        <f>IF(H$3&lt;=$C$2,业务毛增量_优化情景!H31-存量业务到期结构!K31,0)</f>
        <v>-14.139707170493011</v>
      </c>
      <c r="I31" s="75">
        <f>IF(I$3&lt;=$C$2,业务毛增量_优化情景!I31-存量业务到期结构!L31,0)</f>
        <v>-47.257603237773168</v>
      </c>
      <c r="J31" s="75">
        <f>IF(J$3&lt;=$C$2,业务毛增量_优化情景!J31-存量业务到期结构!M31,0)</f>
        <v>-48.368779135387911</v>
      </c>
      <c r="K31" s="75">
        <f>IF(K$3&lt;=$C$2,业务毛增量_优化情景!K31-存量业务到期结构!N31,0)</f>
        <v>-48.371022360543861</v>
      </c>
      <c r="L31" s="75">
        <f>IF(L$3&lt;=$C$2,业务毛增量_优化情景!L31-存量业务到期结构!O31,0)</f>
        <v>-48.373265725050601</v>
      </c>
      <c r="M31" s="75">
        <f>IF(M$3&lt;=$C$2,业务毛增量_优化情景!M31-存量业务到期结构!P31,0)</f>
        <v>-48.375508865361269</v>
      </c>
      <c r="N31" s="75">
        <f>IF(N$3&lt;=$C$2,业务毛增量_优化情景!N31-存量业务到期结构!Q31,0)</f>
        <v>-48.377751954281791</v>
      </c>
      <c r="O31" s="75">
        <f>IF(O$3&lt;=$C$2,业务毛增量_优化情景!O31-存量业务到期结构!R31,0)</f>
        <v>-48.379995456984325</v>
      </c>
      <c r="P31" s="75">
        <f>IF(P$3&lt;=$C$2,业务毛增量_优化情景!P31-存量业务到期结构!S31,0)</f>
        <v>0</v>
      </c>
      <c r="Q31" s="75">
        <f>IF(Q$3&lt;=$C$2,业务毛增量_优化情景!Q31-存量业务到期结构!T31,0)</f>
        <v>0</v>
      </c>
      <c r="R31" s="75">
        <f>IF(R$3&lt;=$C$2,业务毛增量_优化情景!R31-存量业务到期结构!U31,0)</f>
        <v>0</v>
      </c>
      <c r="S31" s="75">
        <f>IF(S$3&lt;=$C$2,业务毛增量_优化情景!S31-存量业务到期结构!V31,0)</f>
        <v>0</v>
      </c>
      <c r="T31" s="75">
        <f>IF(T$3&lt;=$C$2,业务毛增量_优化情景!T31-存量业务到期结构!W31,0)</f>
        <v>0</v>
      </c>
      <c r="U31" s="75">
        <f>IF(U$3&lt;=$C$2,业务毛增量_优化情景!U31-存量业务到期结构!X31,0)</f>
        <v>0</v>
      </c>
      <c r="V31" s="75">
        <f>IF(V$3&lt;=$C$2,业务毛增量_优化情景!V31-存量业务到期结构!Y31,0)</f>
        <v>0</v>
      </c>
      <c r="W31" s="75">
        <f>IF(W$3&lt;=$C$2,业务毛增量_优化情景!W31-存量业务到期结构!Z31,0)</f>
        <v>0</v>
      </c>
      <c r="X31" s="75">
        <f>IF(X$3&lt;=$C$2,业务毛增量_优化情景!X31-存量业务到期结构!AA31,0)</f>
        <v>0</v>
      </c>
      <c r="Y31" s="75">
        <f>IF(Y$3&lt;=$C$2,业务毛增量_优化情景!Y31-存量业务到期结构!AB31,0)</f>
        <v>0</v>
      </c>
      <c r="Z31" s="75">
        <f>IF(Z$3&lt;=$C$2,业务毛增量_优化情景!Z31-存量业务到期结构!AC31,0)</f>
        <v>0</v>
      </c>
      <c r="AA31" s="75">
        <f>IF(AA$3&lt;=$C$2,业务毛增量_优化情景!AA31-存量业务到期结构!AD31,0)</f>
        <v>0</v>
      </c>
      <c r="AB31" s="75">
        <f>IF(AB$3&lt;=$C$2,业务毛增量_优化情景!AB31-存量业务到期结构!AE31,0)</f>
        <v>0</v>
      </c>
      <c r="AC31" s="75">
        <f>IF(AC$3&lt;=$C$2,业务毛增量_优化情景!AC31-存量业务到期结构!AF31,0)</f>
        <v>0</v>
      </c>
      <c r="AD31" s="75">
        <f>IF(AD$3&lt;=$C$2,业务毛增量_优化情景!AD31-存量业务到期结构!AG31,0)</f>
        <v>0</v>
      </c>
      <c r="AE31" s="75">
        <f>IF(AE$3&lt;=$C$2,业务毛增量_优化情景!AE31-存量业务到期结构!AH31,0)</f>
        <v>0</v>
      </c>
      <c r="AF31" s="75">
        <f>IF(AF$3&lt;=$C$2,业务毛增量_优化情景!AF31-存量业务到期结构!AI31,0)</f>
        <v>0</v>
      </c>
      <c r="AG31" s="75">
        <f>IF(AG$3&lt;=$C$2,业务毛增量_优化情景!AG31-存量业务到期结构!AJ31,0)</f>
        <v>0</v>
      </c>
      <c r="AH31" s="75">
        <f>IF(AH$3&lt;=$C$2,业务毛增量_优化情景!AH31-存量业务到期结构!AK31,0)</f>
        <v>0</v>
      </c>
      <c r="AI31" s="75">
        <f>IF(AI$3&lt;=$C$2,业务毛增量_优化情景!AI31-存量业务到期结构!AL31,0)</f>
        <v>0</v>
      </c>
      <c r="AJ31" s="75">
        <f>IF(AJ$3&lt;=$C$2,业务毛增量_优化情景!AJ31-存量业务到期结构!AM31,0)</f>
        <v>0</v>
      </c>
      <c r="AK31" s="75">
        <f>IF(AK$3&lt;=$C$2,业务毛增量_优化情景!AK31-存量业务到期结构!AN31,0)</f>
        <v>0</v>
      </c>
      <c r="AL31" s="75">
        <f>IF(AL$3&lt;=$C$2,业务毛增量_优化情景!AL31-存量业务到期结构!AO31,0)</f>
        <v>0</v>
      </c>
      <c r="AM31" s="75">
        <f>IF(AM$3&lt;=$C$2,业务毛增量_优化情景!AM31-存量业务到期结构!AP31,0)</f>
        <v>0</v>
      </c>
      <c r="AN31" s="75">
        <f>IF(AN$3&lt;=$C$2,业务毛增量_优化情景!AN31-存量业务到期结构!AQ31,0)</f>
        <v>0</v>
      </c>
      <c r="AO31" s="75">
        <f>IF(AO$3&lt;=$C$2,业务毛增量_优化情景!AO31-存量业务到期结构!AR31,0)</f>
        <v>0</v>
      </c>
      <c r="AP31" s="75">
        <f>IF(AP$3&lt;=$C$2,业务毛增量_优化情景!AP31-存量业务到期结构!AS31,0)</f>
        <v>0</v>
      </c>
    </row>
    <row r="32" spans="2:42" ht="16.5">
      <c r="B32" s="54" t="str">
        <f>存量业务到期结构!B32</f>
        <v>一般对公定期存款</v>
      </c>
      <c r="C32" s="165">
        <f>IF(C$3&lt;=$C$2,业务毛增量_优化情景!C32-存量业务到期结构!F32,0)</f>
        <v>254.3156962605799</v>
      </c>
      <c r="D32" s="165">
        <f>IF(D$3&lt;=$C$2,业务毛增量_优化情景!D32-存量业务到期结构!G32,0)</f>
        <v>-56.403688086186094</v>
      </c>
      <c r="E32" s="165">
        <f>IF(E$3&lt;=$C$2,业务毛增量_优化情景!E32-存量业务到期结构!H32,0)</f>
        <v>119.50009715266106</v>
      </c>
      <c r="F32" s="165">
        <f>IF(F$3&lt;=$C$2,业务毛增量_优化情景!F32-存量业务到期结构!I32,0)</f>
        <v>-75.183257085796981</v>
      </c>
      <c r="G32" s="165">
        <f>IF(G$3&lt;=$C$2,业务毛增量_优化情景!G32-存量业务到期结构!J32,0)</f>
        <v>-75.203446275673002</v>
      </c>
      <c r="H32" s="165">
        <f>IF(H$3&lt;=$C$2,业务毛增量_优化情景!H32-存量业务到期结构!K32,0)</f>
        <v>-75.223635465549023</v>
      </c>
      <c r="I32" s="165">
        <f>IF(I$3&lt;=$C$2,业务毛增量_优化情景!I32-存量业务到期结构!L32,0)</f>
        <v>-91.96689680107518</v>
      </c>
      <c r="J32" s="165">
        <f>IF(J$3&lt;=$C$2,业务毛增量_优化情景!J32-存量业务到期结构!M32,0)</f>
        <v>-91.991572477592001</v>
      </c>
      <c r="K32" s="165">
        <f>IF(K$3&lt;=$C$2,业务毛增量_优化情景!K32-存量业务到期结构!N32,0)</f>
        <v>-92.016248154109789</v>
      </c>
      <c r="L32" s="165">
        <f>IF(L$3&lt;=$C$2,业务毛增量_优化情景!L32-存量业务到期结构!O32,0)</f>
        <v>-92.040923830620983</v>
      </c>
      <c r="M32" s="165">
        <f>IF(M$3&lt;=$C$2,业务毛增量_优化情景!M32-存量业务到期结构!P32,0)</f>
        <v>-92.065599507140391</v>
      </c>
      <c r="N32" s="165">
        <f>IF(N$3&lt;=$C$2,业务毛增量_优化情景!N32-存量业务到期结构!Q32,0)</f>
        <v>-92.090275183654001</v>
      </c>
      <c r="O32" s="165">
        <f>IF(O$3&lt;=$C$2,业务毛增量_优化情景!O32-存量业务到期结构!R32,0)</f>
        <v>-92.114950860172897</v>
      </c>
      <c r="P32" s="165">
        <f>IF(P$3&lt;=$C$2,业务毛增量_优化情景!P32-存量业务到期结构!S32,0)</f>
        <v>0</v>
      </c>
      <c r="Q32" s="165">
        <f>IF(Q$3&lt;=$C$2,业务毛增量_优化情景!Q32-存量业务到期结构!T32,0)</f>
        <v>0</v>
      </c>
      <c r="R32" s="165">
        <f>IF(R$3&lt;=$C$2,业务毛增量_优化情景!R32-存量业务到期结构!U32,0)</f>
        <v>0</v>
      </c>
      <c r="S32" s="165">
        <f>IF(S$3&lt;=$C$2,业务毛增量_优化情景!S32-存量业务到期结构!V32,0)</f>
        <v>0</v>
      </c>
      <c r="T32" s="165">
        <f>IF(T$3&lt;=$C$2,业务毛增量_优化情景!T32-存量业务到期结构!W32,0)</f>
        <v>0</v>
      </c>
      <c r="U32" s="165">
        <f>IF(U$3&lt;=$C$2,业务毛增量_优化情景!U32-存量业务到期结构!X32,0)</f>
        <v>0</v>
      </c>
      <c r="V32" s="165">
        <f>IF(V$3&lt;=$C$2,业务毛增量_优化情景!V32-存量业务到期结构!Y32,0)</f>
        <v>0</v>
      </c>
      <c r="W32" s="165">
        <f>IF(W$3&lt;=$C$2,业务毛增量_优化情景!W32-存量业务到期结构!Z32,0)</f>
        <v>0</v>
      </c>
      <c r="X32" s="165">
        <f>IF(X$3&lt;=$C$2,业务毛增量_优化情景!X32-存量业务到期结构!AA32,0)</f>
        <v>0</v>
      </c>
      <c r="Y32" s="165">
        <f>IF(Y$3&lt;=$C$2,业务毛增量_优化情景!Y32-存量业务到期结构!AB32,0)</f>
        <v>0</v>
      </c>
      <c r="Z32" s="165">
        <f>IF(Z$3&lt;=$C$2,业务毛增量_优化情景!Z32-存量业务到期结构!AC32,0)</f>
        <v>0</v>
      </c>
      <c r="AA32" s="165">
        <f>IF(AA$3&lt;=$C$2,业务毛增量_优化情景!AA32-存量业务到期结构!AD32,0)</f>
        <v>0</v>
      </c>
      <c r="AB32" s="165">
        <f>IF(AB$3&lt;=$C$2,业务毛增量_优化情景!AB32-存量业务到期结构!AE32,0)</f>
        <v>0</v>
      </c>
      <c r="AC32" s="165">
        <f>IF(AC$3&lt;=$C$2,业务毛增量_优化情景!AC32-存量业务到期结构!AF32,0)</f>
        <v>0</v>
      </c>
      <c r="AD32" s="165">
        <f>IF(AD$3&lt;=$C$2,业务毛增量_优化情景!AD32-存量业务到期结构!AG32,0)</f>
        <v>0</v>
      </c>
      <c r="AE32" s="165">
        <f>IF(AE$3&lt;=$C$2,业务毛增量_优化情景!AE32-存量业务到期结构!AH32,0)</f>
        <v>0</v>
      </c>
      <c r="AF32" s="165">
        <f>IF(AF$3&lt;=$C$2,业务毛增量_优化情景!AF32-存量业务到期结构!AI32,0)</f>
        <v>0</v>
      </c>
      <c r="AG32" s="165">
        <f>IF(AG$3&lt;=$C$2,业务毛增量_优化情景!AG32-存量业务到期结构!AJ32,0)</f>
        <v>0</v>
      </c>
      <c r="AH32" s="165">
        <f>IF(AH$3&lt;=$C$2,业务毛增量_优化情景!AH32-存量业务到期结构!AK32,0)</f>
        <v>0</v>
      </c>
      <c r="AI32" s="165">
        <f>IF(AI$3&lt;=$C$2,业务毛增量_优化情景!AI32-存量业务到期结构!AL32,0)</f>
        <v>0</v>
      </c>
      <c r="AJ32" s="165">
        <f>IF(AJ$3&lt;=$C$2,业务毛增量_优化情景!AJ32-存量业务到期结构!AM32,0)</f>
        <v>0</v>
      </c>
      <c r="AK32" s="165">
        <f>IF(AK$3&lt;=$C$2,业务毛增量_优化情景!AK32-存量业务到期结构!AN32,0)</f>
        <v>0</v>
      </c>
      <c r="AL32" s="165">
        <f>IF(AL$3&lt;=$C$2,业务毛增量_优化情景!AL32-存量业务到期结构!AO32,0)</f>
        <v>0</v>
      </c>
      <c r="AM32" s="165">
        <f>IF(AM$3&lt;=$C$2,业务毛增量_优化情景!AM32-存量业务到期结构!AP32,0)</f>
        <v>0</v>
      </c>
      <c r="AN32" s="165">
        <f>IF(AN$3&lt;=$C$2,业务毛增量_优化情景!AN32-存量业务到期结构!AQ32,0)</f>
        <v>0</v>
      </c>
      <c r="AO32" s="165">
        <f>IF(AO$3&lt;=$C$2,业务毛增量_优化情景!AO32-存量业务到期结构!AR32,0)</f>
        <v>0</v>
      </c>
      <c r="AP32" s="165">
        <f>IF(AP$3&lt;=$C$2,业务毛增量_优化情景!AP32-存量业务到期结构!AS32,0)</f>
        <v>0</v>
      </c>
    </row>
    <row r="33" spans="2:42" ht="16.5">
      <c r="B33" s="54" t="str">
        <f>存量业务到期结构!B33</f>
        <v>对公结构性存款</v>
      </c>
      <c r="C33" s="165">
        <f>IF(C$3&lt;=$C$2,业务毛增量_优化情景!C33-存量业务到期结构!F33,0)</f>
        <v>77.156008305899832</v>
      </c>
      <c r="D33" s="165">
        <f>IF(D$3&lt;=$C$2,业务毛增量_优化情景!D33-存量业务到期结构!G33,0)</f>
        <v>61.999000000000024</v>
      </c>
      <c r="E33" s="165">
        <f>IF(E$3&lt;=$C$2,业务毛增量_优化情景!E33-存量业务到期结构!H33,0)</f>
        <v>77.500999999999976</v>
      </c>
      <c r="F33" s="165">
        <f>IF(F$3&lt;=$C$2,业务毛增量_优化情景!F33-存量业务到期结构!I33,0)</f>
        <v>61.998999999999995</v>
      </c>
      <c r="G33" s="165">
        <f>IF(G$3&lt;=$C$2,业务毛增量_优化情景!G33-存量业务到期结构!J33,0)</f>
        <v>80.982424928473378</v>
      </c>
      <c r="H33" s="165">
        <f>IF(H$3&lt;=$C$2,业务毛增量_优化情景!H33-存量业务到期结构!K33,0)</f>
        <v>61.999000000000024</v>
      </c>
      <c r="I33" s="165">
        <f>IF(I$3&lt;=$C$2,业务毛增量_优化情景!I33-存量业务到期结构!L33,0)</f>
        <v>61.999000000000002</v>
      </c>
      <c r="J33" s="165">
        <f>IF(J$3&lt;=$C$2,业务毛增量_优化情景!J33-存量业务到期结构!M33,0)</f>
        <v>61.999000000000009</v>
      </c>
      <c r="K33" s="165">
        <f>IF(K$3&lt;=$C$2,业务毛增量_优化情景!K33-存量业务到期结构!N33,0)</f>
        <v>61.998999999999995</v>
      </c>
      <c r="L33" s="165">
        <f>IF(L$3&lt;=$C$2,业务毛增量_优化情景!L33-存量业务到期结构!O33,0)</f>
        <v>61.998999999999995</v>
      </c>
      <c r="M33" s="165">
        <f>IF(M$3&lt;=$C$2,业务毛增量_优化情景!M33-存量业务到期结构!P33,0)</f>
        <v>61.999000000000002</v>
      </c>
      <c r="N33" s="165">
        <f>IF(N$3&lt;=$C$2,业务毛增量_优化情景!N33-存量业务到期结构!Q33,0)</f>
        <v>61.999000000000002</v>
      </c>
      <c r="O33" s="165">
        <f>IF(O$3&lt;=$C$2,业务毛增量_优化情景!O33-存量业务到期结构!R33,0)</f>
        <v>61.999000000000002</v>
      </c>
      <c r="P33" s="165">
        <f>IF(P$3&lt;=$C$2,业务毛增量_优化情景!P33-存量业务到期结构!S33,0)</f>
        <v>0</v>
      </c>
      <c r="Q33" s="165">
        <f>IF(Q$3&lt;=$C$2,业务毛增量_优化情景!Q33-存量业务到期结构!T33,0)</f>
        <v>0</v>
      </c>
      <c r="R33" s="165">
        <f>IF(R$3&lt;=$C$2,业务毛增量_优化情景!R33-存量业务到期结构!U33,0)</f>
        <v>0</v>
      </c>
      <c r="S33" s="165">
        <f>IF(S$3&lt;=$C$2,业务毛增量_优化情景!S33-存量业务到期结构!V33,0)</f>
        <v>0</v>
      </c>
      <c r="T33" s="165">
        <f>IF(T$3&lt;=$C$2,业务毛增量_优化情景!T33-存量业务到期结构!W33,0)</f>
        <v>0</v>
      </c>
      <c r="U33" s="165">
        <f>IF(U$3&lt;=$C$2,业务毛增量_优化情景!U33-存量业务到期结构!X33,0)</f>
        <v>0</v>
      </c>
      <c r="V33" s="165">
        <f>IF(V$3&lt;=$C$2,业务毛增量_优化情景!V33-存量业务到期结构!Y33,0)</f>
        <v>0</v>
      </c>
      <c r="W33" s="165">
        <f>IF(W$3&lt;=$C$2,业务毛增量_优化情景!W33-存量业务到期结构!Z33,0)</f>
        <v>0</v>
      </c>
      <c r="X33" s="165">
        <f>IF(X$3&lt;=$C$2,业务毛增量_优化情景!X33-存量业务到期结构!AA33,0)</f>
        <v>0</v>
      </c>
      <c r="Y33" s="165">
        <f>IF(Y$3&lt;=$C$2,业务毛增量_优化情景!Y33-存量业务到期结构!AB33,0)</f>
        <v>0</v>
      </c>
      <c r="Z33" s="165">
        <f>IF(Z$3&lt;=$C$2,业务毛增量_优化情景!Z33-存量业务到期结构!AC33,0)</f>
        <v>0</v>
      </c>
      <c r="AA33" s="165">
        <f>IF(AA$3&lt;=$C$2,业务毛增量_优化情景!AA33-存量业务到期结构!AD33,0)</f>
        <v>0</v>
      </c>
      <c r="AB33" s="165">
        <f>IF(AB$3&lt;=$C$2,业务毛增量_优化情景!AB33-存量业务到期结构!AE33,0)</f>
        <v>0</v>
      </c>
      <c r="AC33" s="165">
        <f>IF(AC$3&lt;=$C$2,业务毛增量_优化情景!AC33-存量业务到期结构!AF33,0)</f>
        <v>0</v>
      </c>
      <c r="AD33" s="165">
        <f>IF(AD$3&lt;=$C$2,业务毛增量_优化情景!AD33-存量业务到期结构!AG33,0)</f>
        <v>0</v>
      </c>
      <c r="AE33" s="165">
        <f>IF(AE$3&lt;=$C$2,业务毛增量_优化情景!AE33-存量业务到期结构!AH33,0)</f>
        <v>0</v>
      </c>
      <c r="AF33" s="165">
        <f>IF(AF$3&lt;=$C$2,业务毛增量_优化情景!AF33-存量业务到期结构!AI33,0)</f>
        <v>0</v>
      </c>
      <c r="AG33" s="165">
        <f>IF(AG$3&lt;=$C$2,业务毛增量_优化情景!AG33-存量业务到期结构!AJ33,0)</f>
        <v>0</v>
      </c>
      <c r="AH33" s="165">
        <f>IF(AH$3&lt;=$C$2,业务毛增量_优化情景!AH33-存量业务到期结构!AK33,0)</f>
        <v>0</v>
      </c>
      <c r="AI33" s="165">
        <f>IF(AI$3&lt;=$C$2,业务毛增量_优化情景!AI33-存量业务到期结构!AL33,0)</f>
        <v>0</v>
      </c>
      <c r="AJ33" s="165">
        <f>IF(AJ$3&lt;=$C$2,业务毛增量_优化情景!AJ33-存量业务到期结构!AM33,0)</f>
        <v>0</v>
      </c>
      <c r="AK33" s="165">
        <f>IF(AK$3&lt;=$C$2,业务毛增量_优化情景!AK33-存量业务到期结构!AN33,0)</f>
        <v>0</v>
      </c>
      <c r="AL33" s="165">
        <f>IF(AL$3&lt;=$C$2,业务毛增量_优化情景!AL33-存量业务到期结构!AO33,0)</f>
        <v>0</v>
      </c>
      <c r="AM33" s="165">
        <f>IF(AM$3&lt;=$C$2,业务毛增量_优化情景!AM33-存量业务到期结构!AP33,0)</f>
        <v>0</v>
      </c>
      <c r="AN33" s="165">
        <f>IF(AN$3&lt;=$C$2,业务毛增量_优化情景!AN33-存量业务到期结构!AQ33,0)</f>
        <v>0</v>
      </c>
      <c r="AO33" s="165">
        <f>IF(AO$3&lt;=$C$2,业务毛增量_优化情景!AO33-存量业务到期结构!AR33,0)</f>
        <v>0</v>
      </c>
      <c r="AP33" s="165">
        <f>IF(AP$3&lt;=$C$2,业务毛增量_优化情景!AP33-存量业务到期结构!AS33,0)</f>
        <v>0</v>
      </c>
    </row>
    <row r="34" spans="2:42" ht="16.5">
      <c r="B34" s="54" t="str">
        <f>存量业务到期结构!B34</f>
        <v>对公大额存单</v>
      </c>
      <c r="C34" s="165">
        <f>IF(C$3&lt;=$C$2,业务毛增量_优化情景!C34-存量业务到期结构!F34,0)</f>
        <v>-2.0438000226500961</v>
      </c>
      <c r="D34" s="165">
        <f>IF(D$3&lt;=$C$2,业务毛增量_优化情景!D34-存量业务到期结构!G34,0)</f>
        <v>28.283333728195331</v>
      </c>
      <c r="E34" s="165">
        <f>IF(E$3&lt;=$C$2,业务毛增量_优化情景!E34-存量业务到期结构!H34,0)</f>
        <v>30.001000000000001</v>
      </c>
      <c r="F34" s="165">
        <f>IF(F$3&lt;=$C$2,业务毛增量_优化情景!F34-存量业务到期结构!I34,0)</f>
        <v>30.000999999999998</v>
      </c>
      <c r="G34" s="165">
        <f>IF(G$3&lt;=$C$2,业务毛增量_优化情景!G34-存量业务到期结构!J34,0)</f>
        <v>30.001000000000005</v>
      </c>
      <c r="H34" s="165">
        <f>IF(H$3&lt;=$C$2,业务毛增量_优化情景!H34-存量业务到期结构!K34,0)</f>
        <v>30.000999999999998</v>
      </c>
      <c r="I34" s="165">
        <f>IF(I$3&lt;=$C$2,业务毛增量_优化情景!I34-存量业务到期结构!L34,0)</f>
        <v>13.605185455423321</v>
      </c>
      <c r="J34" s="165">
        <f>IF(J$3&lt;=$C$2,业务毛增量_优化情景!J34-存量业务到期结构!M34,0)</f>
        <v>12.498999999999995</v>
      </c>
      <c r="K34" s="165">
        <f>IF(K$3&lt;=$C$2,业务毛增量_优化情景!K34-存量业务到期结构!N34,0)</f>
        <v>12.498999999999995</v>
      </c>
      <c r="L34" s="165">
        <f>IF(L$3&lt;=$C$2,业务毛增量_优化情景!L34-存量业务到期结构!O34,0)</f>
        <v>12.498999999999999</v>
      </c>
      <c r="M34" s="165">
        <f>IF(M$3&lt;=$C$2,业务毛增量_优化情景!M34-存量业务到期结构!P34,0)</f>
        <v>12.498999999999999</v>
      </c>
      <c r="N34" s="165">
        <f>IF(N$3&lt;=$C$2,业务毛增量_优化情景!N34-存量业务到期结构!Q34,0)</f>
        <v>12.498999999999995</v>
      </c>
      <c r="O34" s="165">
        <f>IF(O$3&lt;=$C$2,业务毛增量_优化情景!O34-存量业务到期结构!R34,0)</f>
        <v>12.499000000000001</v>
      </c>
      <c r="P34" s="165">
        <f>IF(P$3&lt;=$C$2,业务毛增量_优化情景!P34-存量业务到期结构!S34,0)</f>
        <v>0</v>
      </c>
      <c r="Q34" s="165">
        <f>IF(Q$3&lt;=$C$2,业务毛增量_优化情景!Q34-存量业务到期结构!T34,0)</f>
        <v>0</v>
      </c>
      <c r="R34" s="165">
        <f>IF(R$3&lt;=$C$2,业务毛增量_优化情景!R34-存量业务到期结构!U34,0)</f>
        <v>0</v>
      </c>
      <c r="S34" s="165">
        <f>IF(S$3&lt;=$C$2,业务毛增量_优化情景!S34-存量业务到期结构!V34,0)</f>
        <v>0</v>
      </c>
      <c r="T34" s="165">
        <f>IF(T$3&lt;=$C$2,业务毛增量_优化情景!T34-存量业务到期结构!W34,0)</f>
        <v>0</v>
      </c>
      <c r="U34" s="165">
        <f>IF(U$3&lt;=$C$2,业务毛增量_优化情景!U34-存量业务到期结构!X34,0)</f>
        <v>0</v>
      </c>
      <c r="V34" s="165">
        <f>IF(V$3&lt;=$C$2,业务毛增量_优化情景!V34-存量业务到期结构!Y34,0)</f>
        <v>0</v>
      </c>
      <c r="W34" s="165">
        <f>IF(W$3&lt;=$C$2,业务毛增量_优化情景!W34-存量业务到期结构!Z34,0)</f>
        <v>0</v>
      </c>
      <c r="X34" s="165">
        <f>IF(X$3&lt;=$C$2,业务毛增量_优化情景!X34-存量业务到期结构!AA34,0)</f>
        <v>0</v>
      </c>
      <c r="Y34" s="165">
        <f>IF(Y$3&lt;=$C$2,业务毛增量_优化情景!Y34-存量业务到期结构!AB34,0)</f>
        <v>0</v>
      </c>
      <c r="Z34" s="165">
        <f>IF(Z$3&lt;=$C$2,业务毛增量_优化情景!Z34-存量业务到期结构!AC34,0)</f>
        <v>0</v>
      </c>
      <c r="AA34" s="165">
        <f>IF(AA$3&lt;=$C$2,业务毛增量_优化情景!AA34-存量业务到期结构!AD34,0)</f>
        <v>0</v>
      </c>
      <c r="AB34" s="165">
        <f>IF(AB$3&lt;=$C$2,业务毛增量_优化情景!AB34-存量业务到期结构!AE34,0)</f>
        <v>0</v>
      </c>
      <c r="AC34" s="165">
        <f>IF(AC$3&lt;=$C$2,业务毛增量_优化情景!AC34-存量业务到期结构!AF34,0)</f>
        <v>0</v>
      </c>
      <c r="AD34" s="165">
        <f>IF(AD$3&lt;=$C$2,业务毛增量_优化情景!AD34-存量业务到期结构!AG34,0)</f>
        <v>0</v>
      </c>
      <c r="AE34" s="165">
        <f>IF(AE$3&lt;=$C$2,业务毛增量_优化情景!AE34-存量业务到期结构!AH34,0)</f>
        <v>0</v>
      </c>
      <c r="AF34" s="165">
        <f>IF(AF$3&lt;=$C$2,业务毛增量_优化情景!AF34-存量业务到期结构!AI34,0)</f>
        <v>0</v>
      </c>
      <c r="AG34" s="165">
        <f>IF(AG$3&lt;=$C$2,业务毛增量_优化情景!AG34-存量业务到期结构!AJ34,0)</f>
        <v>0</v>
      </c>
      <c r="AH34" s="165">
        <f>IF(AH$3&lt;=$C$2,业务毛增量_优化情景!AH34-存量业务到期结构!AK34,0)</f>
        <v>0</v>
      </c>
      <c r="AI34" s="165">
        <f>IF(AI$3&lt;=$C$2,业务毛增量_优化情景!AI34-存量业务到期结构!AL34,0)</f>
        <v>0</v>
      </c>
      <c r="AJ34" s="165">
        <f>IF(AJ$3&lt;=$C$2,业务毛增量_优化情景!AJ34-存量业务到期结构!AM34,0)</f>
        <v>0</v>
      </c>
      <c r="AK34" s="165">
        <f>IF(AK$3&lt;=$C$2,业务毛增量_优化情景!AK34-存量业务到期结构!AN34,0)</f>
        <v>0</v>
      </c>
      <c r="AL34" s="165">
        <f>IF(AL$3&lt;=$C$2,业务毛增量_优化情景!AL34-存量业务到期结构!AO34,0)</f>
        <v>0</v>
      </c>
      <c r="AM34" s="165">
        <f>IF(AM$3&lt;=$C$2,业务毛增量_优化情景!AM34-存量业务到期结构!AP34,0)</f>
        <v>0</v>
      </c>
      <c r="AN34" s="165">
        <f>IF(AN$3&lt;=$C$2,业务毛增量_优化情景!AN34-存量业务到期结构!AQ34,0)</f>
        <v>0</v>
      </c>
      <c r="AO34" s="165">
        <f>IF(AO$3&lt;=$C$2,业务毛增量_优化情景!AO34-存量业务到期结构!AR34,0)</f>
        <v>0</v>
      </c>
      <c r="AP34" s="165">
        <f>IF(AP$3&lt;=$C$2,业务毛增量_优化情景!AP34-存量业务到期结构!AS34,0)</f>
        <v>0</v>
      </c>
    </row>
    <row r="35" spans="2:42" ht="16.5">
      <c r="B35" s="54" t="str">
        <f>存量业务到期结构!B35</f>
        <v>对公协议存款</v>
      </c>
      <c r="C35" s="165">
        <f>IF(C$3&lt;=$C$2,业务毛增量_优化情景!C35-存量业务到期结构!F35,0)</f>
        <v>-11.501000000000001</v>
      </c>
      <c r="D35" s="165">
        <f>IF(D$3&lt;=$C$2,业务毛增量_优化情景!D35-存量业务到期结构!G35,0)</f>
        <v>-1.0000000000012221E-3</v>
      </c>
      <c r="E35" s="165">
        <f>IF(E$3&lt;=$C$2,业务毛增量_优化情景!E35-存量业务到期结构!H35,0)</f>
        <v>-9.9999999999766942E-4</v>
      </c>
      <c r="F35" s="165">
        <f>IF(F$3&lt;=$C$2,业务毛增量_优化情景!F35-存量业务到期结构!I35,0)</f>
        <v>-1.0000000000012221E-3</v>
      </c>
      <c r="G35" s="165">
        <f>IF(G$3&lt;=$C$2,业务毛增量_优化情景!G35-存量业务到期结构!J35,0)</f>
        <v>-1.0000000000001119E-3</v>
      </c>
      <c r="H35" s="165">
        <f>IF(H$3&lt;=$C$2,业务毛增量_优化情景!H35-存量业务到期结构!K35,0)</f>
        <v>-1.0000000000012221E-3</v>
      </c>
      <c r="I35" s="165">
        <f>IF(I$3&lt;=$C$2,业务毛增量_优化情景!I35-存量业务到期结构!L35,0)</f>
        <v>9.9991335036670056E-4</v>
      </c>
      <c r="J35" s="165">
        <f>IF(J$3&lt;=$C$2,业务毛增量_优化情景!J35-存量业务到期结构!M35,0)</f>
        <v>-9.9995248738650694E-4</v>
      </c>
      <c r="K35" s="165">
        <f>IF(K$3&lt;=$C$2,业务毛增量_优化情景!K35-存量业务到期结构!N35,0)</f>
        <v>-1.0000000000000009E-3</v>
      </c>
      <c r="L35" s="165">
        <f>IF(L$3&lt;=$C$2,业务毛增量_优化情景!L35-存量业务到期结构!O35,0)</f>
        <v>-9.9999764453340134E-4</v>
      </c>
      <c r="M35" s="165">
        <f>IF(M$3&lt;=$C$2,业务毛增量_优化情景!M35-存量业务到期结构!P35,0)</f>
        <v>-9.9999975317000001E-4</v>
      </c>
      <c r="N35" s="165">
        <f>IF(N$3&lt;=$C$2,业务毛增量_优化情景!N35-存量业务到期结构!Q35,0)</f>
        <v>-9.9986101844249764E-4</v>
      </c>
      <c r="O35" s="165">
        <f>IF(O$3&lt;=$C$2,业务毛增量_优化情景!O35-存量业务到期结构!R35,0)</f>
        <v>-9.9999223119845437E-4</v>
      </c>
      <c r="P35" s="165">
        <f>IF(P$3&lt;=$C$2,业务毛增量_优化情景!P35-存量业务到期结构!S35,0)</f>
        <v>0</v>
      </c>
      <c r="Q35" s="165">
        <f>IF(Q$3&lt;=$C$2,业务毛增量_优化情景!Q35-存量业务到期结构!T35,0)</f>
        <v>0</v>
      </c>
      <c r="R35" s="165">
        <f>IF(R$3&lt;=$C$2,业务毛增量_优化情景!R35-存量业务到期结构!U35,0)</f>
        <v>0</v>
      </c>
      <c r="S35" s="165">
        <f>IF(S$3&lt;=$C$2,业务毛增量_优化情景!S35-存量业务到期结构!V35,0)</f>
        <v>0</v>
      </c>
      <c r="T35" s="165">
        <f>IF(T$3&lt;=$C$2,业务毛增量_优化情景!T35-存量业务到期结构!W35,0)</f>
        <v>0</v>
      </c>
      <c r="U35" s="165">
        <f>IF(U$3&lt;=$C$2,业务毛增量_优化情景!U35-存量业务到期结构!X35,0)</f>
        <v>0</v>
      </c>
      <c r="V35" s="165">
        <f>IF(V$3&lt;=$C$2,业务毛增量_优化情景!V35-存量业务到期结构!Y35,0)</f>
        <v>0</v>
      </c>
      <c r="W35" s="165">
        <f>IF(W$3&lt;=$C$2,业务毛增量_优化情景!W35-存量业务到期结构!Z35,0)</f>
        <v>0</v>
      </c>
      <c r="X35" s="165">
        <f>IF(X$3&lt;=$C$2,业务毛增量_优化情景!X35-存量业务到期结构!AA35,0)</f>
        <v>0</v>
      </c>
      <c r="Y35" s="165">
        <f>IF(Y$3&lt;=$C$2,业务毛增量_优化情景!Y35-存量业务到期结构!AB35,0)</f>
        <v>0</v>
      </c>
      <c r="Z35" s="165">
        <f>IF(Z$3&lt;=$C$2,业务毛增量_优化情景!Z35-存量业务到期结构!AC35,0)</f>
        <v>0</v>
      </c>
      <c r="AA35" s="165">
        <f>IF(AA$3&lt;=$C$2,业务毛增量_优化情景!AA35-存量业务到期结构!AD35,0)</f>
        <v>0</v>
      </c>
      <c r="AB35" s="165">
        <f>IF(AB$3&lt;=$C$2,业务毛增量_优化情景!AB35-存量业务到期结构!AE35,0)</f>
        <v>0</v>
      </c>
      <c r="AC35" s="165">
        <f>IF(AC$3&lt;=$C$2,业务毛增量_优化情景!AC35-存量业务到期结构!AF35,0)</f>
        <v>0</v>
      </c>
      <c r="AD35" s="165">
        <f>IF(AD$3&lt;=$C$2,业务毛增量_优化情景!AD35-存量业务到期结构!AG35,0)</f>
        <v>0</v>
      </c>
      <c r="AE35" s="165">
        <f>IF(AE$3&lt;=$C$2,业务毛增量_优化情景!AE35-存量业务到期结构!AH35,0)</f>
        <v>0</v>
      </c>
      <c r="AF35" s="165">
        <f>IF(AF$3&lt;=$C$2,业务毛增量_优化情景!AF35-存量业务到期结构!AI35,0)</f>
        <v>0</v>
      </c>
      <c r="AG35" s="165">
        <f>IF(AG$3&lt;=$C$2,业务毛增量_优化情景!AG35-存量业务到期结构!AJ35,0)</f>
        <v>0</v>
      </c>
      <c r="AH35" s="165">
        <f>IF(AH$3&lt;=$C$2,业务毛增量_优化情景!AH35-存量业务到期结构!AK35,0)</f>
        <v>0</v>
      </c>
      <c r="AI35" s="165">
        <f>IF(AI$3&lt;=$C$2,业务毛增量_优化情景!AI35-存量业务到期结构!AL35,0)</f>
        <v>0</v>
      </c>
      <c r="AJ35" s="165">
        <f>IF(AJ$3&lt;=$C$2,业务毛增量_优化情景!AJ35-存量业务到期结构!AM35,0)</f>
        <v>0</v>
      </c>
      <c r="AK35" s="165">
        <f>IF(AK$3&lt;=$C$2,业务毛增量_优化情景!AK35-存量业务到期结构!AN35,0)</f>
        <v>0</v>
      </c>
      <c r="AL35" s="165">
        <f>IF(AL$3&lt;=$C$2,业务毛增量_优化情景!AL35-存量业务到期结构!AO35,0)</f>
        <v>0</v>
      </c>
      <c r="AM35" s="165">
        <f>IF(AM$3&lt;=$C$2,业务毛增量_优化情景!AM35-存量业务到期结构!AP35,0)</f>
        <v>0</v>
      </c>
      <c r="AN35" s="165">
        <f>IF(AN$3&lt;=$C$2,业务毛增量_优化情景!AN35-存量业务到期结构!AQ35,0)</f>
        <v>0</v>
      </c>
      <c r="AO35" s="165">
        <f>IF(AO$3&lt;=$C$2,业务毛增量_优化情景!AO35-存量业务到期结构!AR35,0)</f>
        <v>0</v>
      </c>
      <c r="AP35" s="165">
        <f>IF(AP$3&lt;=$C$2,业务毛增量_优化情景!AP35-存量业务到期结构!AS35,0)</f>
        <v>0</v>
      </c>
    </row>
    <row r="36" spans="2:42" ht="16.5">
      <c r="B36" s="55" t="str">
        <f>存量业务到期结构!B36</f>
        <v>对公活期存款</v>
      </c>
      <c r="C36" s="165">
        <f>IF(C$3&lt;=$C$2,业务毛增量_优化情景!C36-存量业务到期结构!F36,0)</f>
        <v>-464.18506971900803</v>
      </c>
      <c r="D36" s="165">
        <f>IF(D$3&lt;=$C$2,业务毛增量_优化情景!D36-存量业务到期结构!G36,0)</f>
        <v>-58.139311656112298</v>
      </c>
      <c r="E36" s="165">
        <f>IF(E$3&lt;=$C$2,业务毛增量_优化情景!E36-存量业务到期结构!H36,0)</f>
        <v>-237.88858515899901</v>
      </c>
      <c r="F36" s="165">
        <f>IF(F$3&lt;=$C$2,业务毛增量_优化情景!F36-存量业务到期结构!I36,0)</f>
        <v>-32.285986869983603</v>
      </c>
      <c r="G36" s="165">
        <f>IF(G$3&lt;=$C$2,业务毛增量_优化情景!G36-存量业务到期结构!J36,0)</f>
        <v>-32.261986869984199</v>
      </c>
      <c r="H36" s="165">
        <f>IF(H$3&lt;=$C$2,业务毛增量_优化情景!H36-存量业务到期结构!K36,0)</f>
        <v>-32.237986869982898</v>
      </c>
      <c r="I36" s="165">
        <f>IF(I$3&lt;=$C$2,业务毛增量_优化情景!I36-存量业务到期结构!L36,0)</f>
        <v>-32.215986748020143</v>
      </c>
      <c r="J36" s="165">
        <f>IF(J$3&lt;=$C$2,业务毛增量_优化情景!J36-存量业务到期结构!M36,0)</f>
        <v>-32.191986736739814</v>
      </c>
      <c r="K36" s="165">
        <f>IF(K$3&lt;=$C$2,业务毛增量_优化情景!K36-存量业务到期结构!N36,0)</f>
        <v>-32.167986671498419</v>
      </c>
      <c r="L36" s="165">
        <f>IF(L$3&lt;=$C$2,业务毛增量_优化情景!L36-存量业务到期结构!O36,0)</f>
        <v>-32.143986794608814</v>
      </c>
      <c r="M36" s="165">
        <f>IF(M$3&lt;=$C$2,业务毛增量_优化情景!M36-存量业务到期结构!P36,0)</f>
        <v>-32.119986689487391</v>
      </c>
      <c r="N36" s="165">
        <f>IF(N$3&lt;=$C$2,业务毛增量_优化情景!N36-存量业务到期结构!Q36,0)</f>
        <v>-32.095986673825266</v>
      </c>
      <c r="O36" s="165">
        <f>IF(O$3&lt;=$C$2,业务毛增量_优化情景!O36-存量业务到期结构!R36,0)</f>
        <v>-32.071986801992161</v>
      </c>
      <c r="P36" s="165">
        <f>IF(P$3&lt;=$C$2,业务毛增量_优化情景!P36-存量业务到期结构!S36,0)</f>
        <v>0</v>
      </c>
      <c r="Q36" s="165">
        <f>IF(Q$3&lt;=$C$2,业务毛增量_优化情景!Q36-存量业务到期结构!T36,0)</f>
        <v>0</v>
      </c>
      <c r="R36" s="165">
        <f>IF(R$3&lt;=$C$2,业务毛增量_优化情景!R36-存量业务到期结构!U36,0)</f>
        <v>0</v>
      </c>
      <c r="S36" s="165">
        <f>IF(S$3&lt;=$C$2,业务毛增量_优化情景!S36-存量业务到期结构!V36,0)</f>
        <v>0</v>
      </c>
      <c r="T36" s="165">
        <f>IF(T$3&lt;=$C$2,业务毛增量_优化情景!T36-存量业务到期结构!W36,0)</f>
        <v>0</v>
      </c>
      <c r="U36" s="165">
        <f>IF(U$3&lt;=$C$2,业务毛增量_优化情景!U36-存量业务到期结构!X36,0)</f>
        <v>0</v>
      </c>
      <c r="V36" s="165">
        <f>IF(V$3&lt;=$C$2,业务毛增量_优化情景!V36-存量业务到期结构!Y36,0)</f>
        <v>0</v>
      </c>
      <c r="W36" s="165">
        <f>IF(W$3&lt;=$C$2,业务毛增量_优化情景!W36-存量业务到期结构!Z36,0)</f>
        <v>0</v>
      </c>
      <c r="X36" s="165">
        <f>IF(X$3&lt;=$C$2,业务毛增量_优化情景!X36-存量业务到期结构!AA36,0)</f>
        <v>0</v>
      </c>
      <c r="Y36" s="165">
        <f>IF(Y$3&lt;=$C$2,业务毛增量_优化情景!Y36-存量业务到期结构!AB36,0)</f>
        <v>0</v>
      </c>
      <c r="Z36" s="165">
        <f>IF(Z$3&lt;=$C$2,业务毛增量_优化情景!Z36-存量业务到期结构!AC36,0)</f>
        <v>0</v>
      </c>
      <c r="AA36" s="165">
        <f>IF(AA$3&lt;=$C$2,业务毛增量_优化情景!AA36-存量业务到期结构!AD36,0)</f>
        <v>0</v>
      </c>
      <c r="AB36" s="165">
        <f>IF(AB$3&lt;=$C$2,业务毛增量_优化情景!AB36-存量业务到期结构!AE36,0)</f>
        <v>0</v>
      </c>
      <c r="AC36" s="165">
        <f>IF(AC$3&lt;=$C$2,业务毛增量_优化情景!AC36-存量业务到期结构!AF36,0)</f>
        <v>0</v>
      </c>
      <c r="AD36" s="165">
        <f>IF(AD$3&lt;=$C$2,业务毛增量_优化情景!AD36-存量业务到期结构!AG36,0)</f>
        <v>0</v>
      </c>
      <c r="AE36" s="165">
        <f>IF(AE$3&lt;=$C$2,业务毛增量_优化情景!AE36-存量业务到期结构!AH36,0)</f>
        <v>0</v>
      </c>
      <c r="AF36" s="165">
        <f>IF(AF$3&lt;=$C$2,业务毛增量_优化情景!AF36-存量业务到期结构!AI36,0)</f>
        <v>0</v>
      </c>
      <c r="AG36" s="165">
        <f>IF(AG$3&lt;=$C$2,业务毛增量_优化情景!AG36-存量业务到期结构!AJ36,0)</f>
        <v>0</v>
      </c>
      <c r="AH36" s="165">
        <f>IF(AH$3&lt;=$C$2,业务毛增量_优化情景!AH36-存量业务到期结构!AK36,0)</f>
        <v>0</v>
      </c>
      <c r="AI36" s="165">
        <f>IF(AI$3&lt;=$C$2,业务毛增量_优化情景!AI36-存量业务到期结构!AL36,0)</f>
        <v>0</v>
      </c>
      <c r="AJ36" s="165">
        <f>IF(AJ$3&lt;=$C$2,业务毛增量_优化情景!AJ36-存量业务到期结构!AM36,0)</f>
        <v>0</v>
      </c>
      <c r="AK36" s="165">
        <f>IF(AK$3&lt;=$C$2,业务毛增量_优化情景!AK36-存量业务到期结构!AN36,0)</f>
        <v>0</v>
      </c>
      <c r="AL36" s="165">
        <f>IF(AL$3&lt;=$C$2,业务毛增量_优化情景!AL36-存量业务到期结构!AO36,0)</f>
        <v>0</v>
      </c>
      <c r="AM36" s="165">
        <f>IF(AM$3&lt;=$C$2,业务毛增量_优化情景!AM36-存量业务到期结构!AP36,0)</f>
        <v>0</v>
      </c>
      <c r="AN36" s="165">
        <f>IF(AN$3&lt;=$C$2,业务毛增量_优化情景!AN36-存量业务到期结构!AQ36,0)</f>
        <v>0</v>
      </c>
      <c r="AO36" s="165">
        <f>IF(AO$3&lt;=$C$2,业务毛增量_优化情景!AO36-存量业务到期结构!AR36,0)</f>
        <v>0</v>
      </c>
      <c r="AP36" s="165">
        <f>IF(AP$3&lt;=$C$2,业务毛增量_优化情景!AP36-存量业务到期结构!AS36,0)</f>
        <v>0</v>
      </c>
    </row>
    <row r="37" spans="2:42" ht="16.5">
      <c r="B37" s="55" t="str">
        <f>存量业务到期结构!B37</f>
        <v>对公通知存款</v>
      </c>
      <c r="C37" s="165">
        <f>IF(C$3&lt;=$C$2,业务毛增量_优化情景!C37-存量业务到期结构!F37,0)</f>
        <v>-1.0303352759970039</v>
      </c>
      <c r="D37" s="165">
        <f>IF(D$3&lt;=$C$2,业务毛增量_优化情景!D37-存量业务到期结构!G37,0)</f>
        <v>3.0146675363082651</v>
      </c>
      <c r="E37" s="165">
        <f>IF(E$3&lt;=$C$2,业务毛增量_优化情景!E37-存量业务到期结构!H37,0)</f>
        <v>14.755042292942194</v>
      </c>
      <c r="F37" s="165">
        <f>IF(F$3&lt;=$C$2,业务毛增量_优化情景!F37-存量业务到期结构!I37,0)</f>
        <v>1.3260502985275107</v>
      </c>
      <c r="G37" s="165">
        <f>IF(G$3&lt;=$C$2,业务毛增量_优化情景!G37-存量业务到期结构!J37,0)</f>
        <v>1.3244827317141716</v>
      </c>
      <c r="H37" s="165">
        <f>IF(H$3&lt;=$C$2,业务毛增量_优化情景!H37-存量业务到期结构!K37,0)</f>
        <v>1.3229151650389399</v>
      </c>
      <c r="I37" s="165">
        <f>IF(I$3&lt;=$C$2,业务毛增量_优化情景!I37-存量业务到期结构!L37,0)</f>
        <v>1.3200949425484771</v>
      </c>
      <c r="J37" s="165">
        <f>IF(J$3&lt;=$C$2,业务毛增量_优化情景!J37-存量业务到期结构!M37,0)</f>
        <v>1.31778003143129</v>
      </c>
      <c r="K37" s="165">
        <f>IF(K$3&lt;=$C$2,业务毛增量_优化情景!K37-存量业务到期结构!N37,0)</f>
        <v>1.3162124650643527</v>
      </c>
      <c r="L37" s="165">
        <f>IF(L$3&lt;=$C$2,业务毛增量_优化情景!L37-存量业务到期结构!O37,0)</f>
        <v>1.3146448978237499</v>
      </c>
      <c r="M37" s="165">
        <f>IF(M$3&lt;=$C$2,业务毛增量_优化情景!M37-存量业务到期结构!P37,0)</f>
        <v>1.3130773310196899</v>
      </c>
      <c r="N37" s="165">
        <f>IF(N$3&lt;=$C$2,业务毛增量_优化情景!N37-存量业务到期结构!Q37,0)</f>
        <v>1.3115097642159701</v>
      </c>
      <c r="O37" s="165">
        <f>IF(O$3&lt;=$C$2,业务毛增量_优化情景!O37-存量业务到期结构!R37,0)</f>
        <v>1.3099421974119201</v>
      </c>
      <c r="P37" s="165">
        <f>IF(P$3&lt;=$C$2,业务毛增量_优化情景!P37-存量业务到期结构!S37,0)</f>
        <v>0</v>
      </c>
      <c r="Q37" s="165">
        <f>IF(Q$3&lt;=$C$2,业务毛增量_优化情景!Q37-存量业务到期结构!T37,0)</f>
        <v>0</v>
      </c>
      <c r="R37" s="165">
        <f>IF(R$3&lt;=$C$2,业务毛增量_优化情景!R37-存量业务到期结构!U37,0)</f>
        <v>0</v>
      </c>
      <c r="S37" s="165">
        <f>IF(S$3&lt;=$C$2,业务毛增量_优化情景!S37-存量业务到期结构!V37,0)</f>
        <v>0</v>
      </c>
      <c r="T37" s="165">
        <f>IF(T$3&lt;=$C$2,业务毛增量_优化情景!T37-存量业务到期结构!W37,0)</f>
        <v>0</v>
      </c>
      <c r="U37" s="165">
        <f>IF(U$3&lt;=$C$2,业务毛增量_优化情景!U37-存量业务到期结构!X37,0)</f>
        <v>0</v>
      </c>
      <c r="V37" s="165">
        <f>IF(V$3&lt;=$C$2,业务毛增量_优化情景!V37-存量业务到期结构!Y37,0)</f>
        <v>0</v>
      </c>
      <c r="W37" s="165">
        <f>IF(W$3&lt;=$C$2,业务毛增量_优化情景!W37-存量业务到期结构!Z37,0)</f>
        <v>0</v>
      </c>
      <c r="X37" s="165">
        <f>IF(X$3&lt;=$C$2,业务毛增量_优化情景!X37-存量业务到期结构!AA37,0)</f>
        <v>0</v>
      </c>
      <c r="Y37" s="165">
        <f>IF(Y$3&lt;=$C$2,业务毛增量_优化情景!Y37-存量业务到期结构!AB37,0)</f>
        <v>0</v>
      </c>
      <c r="Z37" s="165">
        <f>IF(Z$3&lt;=$C$2,业务毛增量_优化情景!Z37-存量业务到期结构!AC37,0)</f>
        <v>0</v>
      </c>
      <c r="AA37" s="165">
        <f>IF(AA$3&lt;=$C$2,业务毛增量_优化情景!AA37-存量业务到期结构!AD37,0)</f>
        <v>0</v>
      </c>
      <c r="AB37" s="165">
        <f>IF(AB$3&lt;=$C$2,业务毛增量_优化情景!AB37-存量业务到期结构!AE37,0)</f>
        <v>0</v>
      </c>
      <c r="AC37" s="165">
        <f>IF(AC$3&lt;=$C$2,业务毛增量_优化情景!AC37-存量业务到期结构!AF37,0)</f>
        <v>0</v>
      </c>
      <c r="AD37" s="165">
        <f>IF(AD$3&lt;=$C$2,业务毛增量_优化情景!AD37-存量业务到期结构!AG37,0)</f>
        <v>0</v>
      </c>
      <c r="AE37" s="165">
        <f>IF(AE$3&lt;=$C$2,业务毛增量_优化情景!AE37-存量业务到期结构!AH37,0)</f>
        <v>0</v>
      </c>
      <c r="AF37" s="165">
        <f>IF(AF$3&lt;=$C$2,业务毛增量_优化情景!AF37-存量业务到期结构!AI37,0)</f>
        <v>0</v>
      </c>
      <c r="AG37" s="165">
        <f>IF(AG$3&lt;=$C$2,业务毛增量_优化情景!AG37-存量业务到期结构!AJ37,0)</f>
        <v>0</v>
      </c>
      <c r="AH37" s="165">
        <f>IF(AH$3&lt;=$C$2,业务毛增量_优化情景!AH37-存量业务到期结构!AK37,0)</f>
        <v>0</v>
      </c>
      <c r="AI37" s="165">
        <f>IF(AI$3&lt;=$C$2,业务毛增量_优化情景!AI37-存量业务到期结构!AL37,0)</f>
        <v>0</v>
      </c>
      <c r="AJ37" s="165">
        <f>IF(AJ$3&lt;=$C$2,业务毛增量_优化情景!AJ37-存量业务到期结构!AM37,0)</f>
        <v>0</v>
      </c>
      <c r="AK37" s="165">
        <f>IF(AK$3&lt;=$C$2,业务毛增量_优化情景!AK37-存量业务到期结构!AN37,0)</f>
        <v>0</v>
      </c>
      <c r="AL37" s="165">
        <f>IF(AL$3&lt;=$C$2,业务毛增量_优化情景!AL37-存量业务到期结构!AO37,0)</f>
        <v>0</v>
      </c>
      <c r="AM37" s="165">
        <f>IF(AM$3&lt;=$C$2,业务毛增量_优化情景!AM37-存量业务到期结构!AP37,0)</f>
        <v>0</v>
      </c>
      <c r="AN37" s="165">
        <f>IF(AN$3&lt;=$C$2,业务毛增量_优化情景!AN37-存量业务到期结构!AQ37,0)</f>
        <v>0</v>
      </c>
      <c r="AO37" s="165">
        <f>IF(AO$3&lt;=$C$2,业务毛增量_优化情景!AO37-存量业务到期结构!AR37,0)</f>
        <v>0</v>
      </c>
      <c r="AP37" s="165">
        <f>IF(AP$3&lt;=$C$2,业务毛增量_优化情景!AP37-存量业务到期结构!AS37,0)</f>
        <v>0</v>
      </c>
    </row>
    <row r="38" spans="2:42" ht="16.5">
      <c r="B38" s="16" t="str">
        <f>存量业务到期结构!B38</f>
        <v>零售存款</v>
      </c>
      <c r="C38" s="75">
        <f>IF(C$3&lt;=$C$2,业务毛增量_优化情景!C38-存量业务到期结构!F38,0)</f>
        <v>-7.3842420538642273</v>
      </c>
      <c r="D38" s="75">
        <f>IF(D$3&lt;=$C$2,业务毛增量_优化情景!D38-存量业务到期结构!G38,0)</f>
        <v>138.35297334684242</v>
      </c>
      <c r="E38" s="75">
        <f>IF(E$3&lt;=$C$2,业务毛增量_优化情景!E38-存量业务到期结构!H38,0)</f>
        <v>133.76230135200643</v>
      </c>
      <c r="F38" s="75">
        <f>IF(F$3&lt;=$C$2,业务毛增量_优化情景!F38-存量业务到期结构!I38,0)</f>
        <v>133.61604934553372</v>
      </c>
      <c r="G38" s="75">
        <f>IF(G$3&lt;=$C$2,业务毛增量_优化情景!G38-存量业务到期结构!J38,0)</f>
        <v>187.10738058739241</v>
      </c>
      <c r="H38" s="75">
        <f>IF(H$3&lt;=$C$2,业务毛增量_优化情景!H38-存量业务到期结构!K38,0)</f>
        <v>203.66087859978651</v>
      </c>
      <c r="I38" s="75">
        <f>IF(I$3&lt;=$C$2,业务毛增量_优化情景!I38-存量业务到期结构!L38,0)</f>
        <v>203.51462615777265</v>
      </c>
      <c r="J38" s="75">
        <f>IF(J$3&lt;=$C$2,业务毛增量_优化情景!J38-存量业务到期结构!M38,0)</f>
        <v>203.3683729200269</v>
      </c>
      <c r="K38" s="75">
        <f>IF(K$3&lt;=$C$2,业务毛增量_优化情景!K38-存量业务到期结构!N38,0)</f>
        <v>203.22212240880776</v>
      </c>
      <c r="L38" s="75">
        <f>IF(L$3&lt;=$C$2,业务毛增量_优化情景!L38-存量业务到期结构!O38,0)</f>
        <v>203.07587063853722</v>
      </c>
      <c r="M38" s="75">
        <f>IF(M$3&lt;=$C$2,业务毛增量_优化情景!M38-存量业务到期结构!P38,0)</f>
        <v>202.92961673896934</v>
      </c>
      <c r="N38" s="75">
        <f>IF(N$3&lt;=$C$2,业务毛增量_优化情景!N38-存量业务到期结构!Q38,0)</f>
        <v>202.78336473070806</v>
      </c>
      <c r="O38" s="75">
        <f>IF(O$3&lt;=$C$2,业务毛增量_优化情景!O38-存量业务到期结构!R38,0)</f>
        <v>202.63711350735139</v>
      </c>
      <c r="P38" s="75">
        <f>IF(P$3&lt;=$C$2,业务毛增量_优化情景!P38-存量业务到期结构!S38,0)</f>
        <v>0</v>
      </c>
      <c r="Q38" s="75">
        <f>IF(Q$3&lt;=$C$2,业务毛增量_优化情景!Q38-存量业务到期结构!T38,0)</f>
        <v>0</v>
      </c>
      <c r="R38" s="75">
        <f>IF(R$3&lt;=$C$2,业务毛增量_优化情景!R38-存量业务到期结构!U38,0)</f>
        <v>0</v>
      </c>
      <c r="S38" s="75">
        <f>IF(S$3&lt;=$C$2,业务毛增量_优化情景!S38-存量业务到期结构!V38,0)</f>
        <v>0</v>
      </c>
      <c r="T38" s="75">
        <f>IF(T$3&lt;=$C$2,业务毛增量_优化情景!T38-存量业务到期结构!W38,0)</f>
        <v>0</v>
      </c>
      <c r="U38" s="75">
        <f>IF(U$3&lt;=$C$2,业务毛增量_优化情景!U38-存量业务到期结构!X38,0)</f>
        <v>0</v>
      </c>
      <c r="V38" s="75">
        <f>IF(V$3&lt;=$C$2,业务毛增量_优化情景!V38-存量业务到期结构!Y38,0)</f>
        <v>0</v>
      </c>
      <c r="W38" s="75">
        <f>IF(W$3&lt;=$C$2,业务毛增量_优化情景!W38-存量业务到期结构!Z38,0)</f>
        <v>0</v>
      </c>
      <c r="X38" s="75">
        <f>IF(X$3&lt;=$C$2,业务毛增量_优化情景!X38-存量业务到期结构!AA38,0)</f>
        <v>0</v>
      </c>
      <c r="Y38" s="75">
        <f>IF(Y$3&lt;=$C$2,业务毛增量_优化情景!Y38-存量业务到期结构!AB38,0)</f>
        <v>0</v>
      </c>
      <c r="Z38" s="75">
        <f>IF(Z$3&lt;=$C$2,业务毛增量_优化情景!Z38-存量业务到期结构!AC38,0)</f>
        <v>0</v>
      </c>
      <c r="AA38" s="75">
        <f>IF(AA$3&lt;=$C$2,业务毛增量_优化情景!AA38-存量业务到期结构!AD38,0)</f>
        <v>0</v>
      </c>
      <c r="AB38" s="75">
        <f>IF(AB$3&lt;=$C$2,业务毛增量_优化情景!AB38-存量业务到期结构!AE38,0)</f>
        <v>0</v>
      </c>
      <c r="AC38" s="75">
        <f>IF(AC$3&lt;=$C$2,业务毛增量_优化情景!AC38-存量业务到期结构!AF38,0)</f>
        <v>0</v>
      </c>
      <c r="AD38" s="75">
        <f>IF(AD$3&lt;=$C$2,业务毛增量_优化情景!AD38-存量业务到期结构!AG38,0)</f>
        <v>0</v>
      </c>
      <c r="AE38" s="75">
        <f>IF(AE$3&lt;=$C$2,业务毛增量_优化情景!AE38-存量业务到期结构!AH38,0)</f>
        <v>0</v>
      </c>
      <c r="AF38" s="75">
        <f>IF(AF$3&lt;=$C$2,业务毛增量_优化情景!AF38-存量业务到期结构!AI38,0)</f>
        <v>0</v>
      </c>
      <c r="AG38" s="75">
        <f>IF(AG$3&lt;=$C$2,业务毛增量_优化情景!AG38-存量业务到期结构!AJ38,0)</f>
        <v>0</v>
      </c>
      <c r="AH38" s="75">
        <f>IF(AH$3&lt;=$C$2,业务毛增量_优化情景!AH38-存量业务到期结构!AK38,0)</f>
        <v>0</v>
      </c>
      <c r="AI38" s="75">
        <f>IF(AI$3&lt;=$C$2,业务毛增量_优化情景!AI38-存量业务到期结构!AL38,0)</f>
        <v>0</v>
      </c>
      <c r="AJ38" s="75">
        <f>IF(AJ$3&lt;=$C$2,业务毛增量_优化情景!AJ38-存量业务到期结构!AM38,0)</f>
        <v>0</v>
      </c>
      <c r="AK38" s="75">
        <f>IF(AK$3&lt;=$C$2,业务毛增量_优化情景!AK38-存量业务到期结构!AN38,0)</f>
        <v>0</v>
      </c>
      <c r="AL38" s="75">
        <f>IF(AL$3&lt;=$C$2,业务毛增量_优化情景!AL38-存量业务到期结构!AO38,0)</f>
        <v>0</v>
      </c>
      <c r="AM38" s="75">
        <f>IF(AM$3&lt;=$C$2,业务毛增量_优化情景!AM38-存量业务到期结构!AP38,0)</f>
        <v>0</v>
      </c>
      <c r="AN38" s="75">
        <f>IF(AN$3&lt;=$C$2,业务毛增量_优化情景!AN38-存量业务到期结构!AQ38,0)</f>
        <v>0</v>
      </c>
      <c r="AO38" s="75">
        <f>IF(AO$3&lt;=$C$2,业务毛增量_优化情景!AO38-存量业务到期结构!AR38,0)</f>
        <v>0</v>
      </c>
      <c r="AP38" s="75">
        <f>IF(AP$3&lt;=$C$2,业务毛增量_优化情景!AP38-存量业务到期结构!AS38,0)</f>
        <v>0</v>
      </c>
    </row>
    <row r="39" spans="2:42" ht="16.5">
      <c r="B39" s="54" t="str">
        <f>存量业务到期结构!B39</f>
        <v>一般零售定期存款</v>
      </c>
      <c r="C39" s="165">
        <f>IF(C$3&lt;=$C$2,业务毛增量_优化情景!C39-存量业务到期结构!F39,0)</f>
        <v>35.959588920453001</v>
      </c>
      <c r="D39" s="165">
        <f>IF(D$3&lt;=$C$2,业务毛增量_优化情景!D39-存量业务到期结构!G39,0)</f>
        <v>-97.666760121578903</v>
      </c>
      <c r="E39" s="165">
        <f>IF(E$3&lt;=$C$2,业务毛增量_优化情景!E39-存量业务到期结构!H39,0)</f>
        <v>-56.350712170207004</v>
      </c>
      <c r="F39" s="165">
        <f>IF(F$3&lt;=$C$2,业务毛增量_优化情景!F39-存量业务到期结构!I39,0)</f>
        <v>-55.034444109803694</v>
      </c>
      <c r="G39" s="165">
        <f>IF(G$3&lt;=$C$2,业务毛增量_优化情景!G39-存量业务到期结构!J39,0)</f>
        <v>-53.718176049399105</v>
      </c>
      <c r="H39" s="165">
        <f>IF(H$3&lt;=$C$2,业务毛增量_优化情景!H39-存量业务到期结构!K39,0)</f>
        <v>-52.4019079889962</v>
      </c>
      <c r="I39" s="165">
        <f>IF(I$3&lt;=$C$2,业务毛增量_优化情景!I39-存量业务到期结构!L39,0)</f>
        <v>-51.085640015241445</v>
      </c>
      <c r="J39" s="165">
        <f>IF(J$3&lt;=$C$2,业务毛增量_优化情景!J39-存量业务到期结构!M39,0)</f>
        <v>-49.769372201522195</v>
      </c>
      <c r="K39" s="165">
        <f>IF(K$3&lt;=$C$2,业务毛增量_优化情景!K39-存量业务到期结构!N39,0)</f>
        <v>-48.453103807783904</v>
      </c>
      <c r="L39" s="165">
        <f>IF(L$3&lt;=$C$2,业务毛增量_优化情景!L39-存量业务到期结构!O39,0)</f>
        <v>-47.136835747379706</v>
      </c>
      <c r="M39" s="165">
        <f>IF(M$3&lt;=$C$2,业务毛增量_优化情景!M39-存量业务到期结构!P39,0)</f>
        <v>-45.820568020311313</v>
      </c>
      <c r="N39" s="165">
        <f>IF(N$3&lt;=$C$2,业务毛增量_优化情景!N39-存量业务到期结构!Q39,0)</f>
        <v>-44.504299959905076</v>
      </c>
      <c r="O39" s="165">
        <f>IF(O$3&lt;=$C$2,业务毛增量_优化情景!O39-存量业务到期结构!R39,0)</f>
        <v>-43.188031788391022</v>
      </c>
      <c r="P39" s="165">
        <f>IF(P$3&lt;=$C$2,业务毛增量_优化情景!P39-存量业务到期结构!S39,0)</f>
        <v>0</v>
      </c>
      <c r="Q39" s="165">
        <f>IF(Q$3&lt;=$C$2,业务毛增量_优化情景!Q39-存量业务到期结构!T39,0)</f>
        <v>0</v>
      </c>
      <c r="R39" s="165">
        <f>IF(R$3&lt;=$C$2,业务毛增量_优化情景!R39-存量业务到期结构!U39,0)</f>
        <v>0</v>
      </c>
      <c r="S39" s="165">
        <f>IF(S$3&lt;=$C$2,业务毛增量_优化情景!S39-存量业务到期结构!V39,0)</f>
        <v>0</v>
      </c>
      <c r="T39" s="165">
        <f>IF(T$3&lt;=$C$2,业务毛增量_优化情景!T39-存量业务到期结构!W39,0)</f>
        <v>0</v>
      </c>
      <c r="U39" s="165">
        <f>IF(U$3&lt;=$C$2,业务毛增量_优化情景!U39-存量业务到期结构!X39,0)</f>
        <v>0</v>
      </c>
      <c r="V39" s="165">
        <f>IF(V$3&lt;=$C$2,业务毛增量_优化情景!V39-存量业务到期结构!Y39,0)</f>
        <v>0</v>
      </c>
      <c r="W39" s="165">
        <f>IF(W$3&lt;=$C$2,业务毛增量_优化情景!W39-存量业务到期结构!Z39,0)</f>
        <v>0</v>
      </c>
      <c r="X39" s="165">
        <f>IF(X$3&lt;=$C$2,业务毛增量_优化情景!X39-存量业务到期结构!AA39,0)</f>
        <v>0</v>
      </c>
      <c r="Y39" s="165">
        <f>IF(Y$3&lt;=$C$2,业务毛增量_优化情景!Y39-存量业务到期结构!AB39,0)</f>
        <v>0</v>
      </c>
      <c r="Z39" s="165">
        <f>IF(Z$3&lt;=$C$2,业务毛增量_优化情景!Z39-存量业务到期结构!AC39,0)</f>
        <v>0</v>
      </c>
      <c r="AA39" s="165">
        <f>IF(AA$3&lt;=$C$2,业务毛增量_优化情景!AA39-存量业务到期结构!AD39,0)</f>
        <v>0</v>
      </c>
      <c r="AB39" s="165">
        <f>IF(AB$3&lt;=$C$2,业务毛增量_优化情景!AB39-存量业务到期结构!AE39,0)</f>
        <v>0</v>
      </c>
      <c r="AC39" s="165">
        <f>IF(AC$3&lt;=$C$2,业务毛增量_优化情景!AC39-存量业务到期结构!AF39,0)</f>
        <v>0</v>
      </c>
      <c r="AD39" s="165">
        <f>IF(AD$3&lt;=$C$2,业务毛增量_优化情景!AD39-存量业务到期结构!AG39,0)</f>
        <v>0</v>
      </c>
      <c r="AE39" s="165">
        <f>IF(AE$3&lt;=$C$2,业务毛增量_优化情景!AE39-存量业务到期结构!AH39,0)</f>
        <v>0</v>
      </c>
      <c r="AF39" s="165">
        <f>IF(AF$3&lt;=$C$2,业务毛增量_优化情景!AF39-存量业务到期结构!AI39,0)</f>
        <v>0</v>
      </c>
      <c r="AG39" s="165">
        <f>IF(AG$3&lt;=$C$2,业务毛增量_优化情景!AG39-存量业务到期结构!AJ39,0)</f>
        <v>0</v>
      </c>
      <c r="AH39" s="165">
        <f>IF(AH$3&lt;=$C$2,业务毛增量_优化情景!AH39-存量业务到期结构!AK39,0)</f>
        <v>0</v>
      </c>
      <c r="AI39" s="165">
        <f>IF(AI$3&lt;=$C$2,业务毛增量_优化情景!AI39-存量业务到期结构!AL39,0)</f>
        <v>0</v>
      </c>
      <c r="AJ39" s="165">
        <f>IF(AJ$3&lt;=$C$2,业务毛增量_优化情景!AJ39-存量业务到期结构!AM39,0)</f>
        <v>0</v>
      </c>
      <c r="AK39" s="165">
        <f>IF(AK$3&lt;=$C$2,业务毛增量_优化情景!AK39-存量业务到期结构!AN39,0)</f>
        <v>0</v>
      </c>
      <c r="AL39" s="165">
        <f>IF(AL$3&lt;=$C$2,业务毛增量_优化情景!AL39-存量业务到期结构!AO39,0)</f>
        <v>0</v>
      </c>
      <c r="AM39" s="165">
        <f>IF(AM$3&lt;=$C$2,业务毛增量_优化情景!AM39-存量业务到期结构!AP39,0)</f>
        <v>0</v>
      </c>
      <c r="AN39" s="165">
        <f>IF(AN$3&lt;=$C$2,业务毛增量_优化情景!AN39-存量业务到期结构!AQ39,0)</f>
        <v>0</v>
      </c>
      <c r="AO39" s="165">
        <f>IF(AO$3&lt;=$C$2,业务毛增量_优化情景!AO39-存量业务到期结构!AR39,0)</f>
        <v>0</v>
      </c>
      <c r="AP39" s="165">
        <f>IF(AP$3&lt;=$C$2,业务毛增量_优化情景!AP39-存量业务到期结构!AS39,0)</f>
        <v>0</v>
      </c>
    </row>
    <row r="40" spans="2:42" ht="16.5">
      <c r="B40" s="54" t="str">
        <f>存量业务到期结构!B40</f>
        <v>零售结构性存款</v>
      </c>
      <c r="C40" s="165">
        <f>IF(C$3&lt;=$C$2,业务毛增量_优化情景!C40-存量业务到期结构!F40,0)</f>
        <v>21.214818666639985</v>
      </c>
      <c r="D40" s="165">
        <f>IF(D$3&lt;=$C$2,业务毛增量_优化情景!D40-存量业务到期结构!G40,0)</f>
        <v>126.66566666666702</v>
      </c>
      <c r="E40" s="165">
        <f>IF(E$3&lt;=$C$2,业务毛增量_优化情景!E40-存量业务到期结构!H40,0)</f>
        <v>126.66566666666702</v>
      </c>
      <c r="F40" s="165">
        <f>IF(F$3&lt;=$C$2,业务毛增量_优化情景!F40-存量业务到期结构!I40,0)</f>
        <v>126.66566666666701</v>
      </c>
      <c r="G40" s="165">
        <f>IF(G$3&lt;=$C$2,业务毛增量_优化情景!G40-存量业务到期结构!J40,0)</f>
        <v>173.30124991531034</v>
      </c>
      <c r="H40" s="165">
        <f>IF(H$3&lt;=$C$2,业务毛增量_优化情景!H40-存量业务到期结构!K40,0)</f>
        <v>190.001</v>
      </c>
      <c r="I40" s="165">
        <f>IF(I$3&lt;=$C$2,业务毛增量_优化情景!I40-存量业务到期结构!L40,0)</f>
        <v>190.00099991335037</v>
      </c>
      <c r="J40" s="165">
        <f>IF(J$3&lt;=$C$2,业务毛增量_优化情景!J40-存量业务到期结构!M40,0)</f>
        <v>190.0009996666667</v>
      </c>
      <c r="K40" s="165">
        <f>IF(K$3&lt;=$C$2,业务毛增量_优化情景!K40-存量业务到期结构!N40,0)</f>
        <v>190.001</v>
      </c>
      <c r="L40" s="165">
        <f>IF(L$3&lt;=$C$2,业务毛增量_优化情景!L40-存量业务到期结构!O40,0)</f>
        <v>190.001</v>
      </c>
      <c r="M40" s="165">
        <f>IF(M$3&lt;=$C$2,业务毛增量_优化情景!M40-存量业务到期结构!P40,0)</f>
        <v>190.0009996666667</v>
      </c>
      <c r="N40" s="165">
        <f>IF(N$3&lt;=$C$2,业务毛增量_优化情景!N40-存量业务到期结构!Q40,0)</f>
        <v>190.00099966666673</v>
      </c>
      <c r="O40" s="165">
        <f>IF(O$3&lt;=$C$2,业务毛增量_优化情景!O40-存量业务到期结构!R40,0)</f>
        <v>190.00099977777776</v>
      </c>
      <c r="P40" s="165">
        <f>IF(P$3&lt;=$C$2,业务毛增量_优化情景!P40-存量业务到期结构!S40,0)</f>
        <v>0</v>
      </c>
      <c r="Q40" s="165">
        <f>IF(Q$3&lt;=$C$2,业务毛增量_优化情景!Q40-存量业务到期结构!T40,0)</f>
        <v>0</v>
      </c>
      <c r="R40" s="165">
        <f>IF(R$3&lt;=$C$2,业务毛增量_优化情景!R40-存量业务到期结构!U40,0)</f>
        <v>0</v>
      </c>
      <c r="S40" s="165">
        <f>IF(S$3&lt;=$C$2,业务毛增量_优化情景!S40-存量业务到期结构!V40,0)</f>
        <v>0</v>
      </c>
      <c r="T40" s="165">
        <f>IF(T$3&lt;=$C$2,业务毛增量_优化情景!T40-存量业务到期结构!W40,0)</f>
        <v>0</v>
      </c>
      <c r="U40" s="165">
        <f>IF(U$3&lt;=$C$2,业务毛增量_优化情景!U40-存量业务到期结构!X40,0)</f>
        <v>0</v>
      </c>
      <c r="V40" s="165">
        <f>IF(V$3&lt;=$C$2,业务毛增量_优化情景!V40-存量业务到期结构!Y40,0)</f>
        <v>0</v>
      </c>
      <c r="W40" s="165">
        <f>IF(W$3&lt;=$C$2,业务毛增量_优化情景!W40-存量业务到期结构!Z40,0)</f>
        <v>0</v>
      </c>
      <c r="X40" s="165">
        <f>IF(X$3&lt;=$C$2,业务毛增量_优化情景!X40-存量业务到期结构!AA40,0)</f>
        <v>0</v>
      </c>
      <c r="Y40" s="165">
        <f>IF(Y$3&lt;=$C$2,业务毛增量_优化情景!Y40-存量业务到期结构!AB40,0)</f>
        <v>0</v>
      </c>
      <c r="Z40" s="165">
        <f>IF(Z$3&lt;=$C$2,业务毛增量_优化情景!Z40-存量业务到期结构!AC40,0)</f>
        <v>0</v>
      </c>
      <c r="AA40" s="165">
        <f>IF(AA$3&lt;=$C$2,业务毛增量_优化情景!AA40-存量业务到期结构!AD40,0)</f>
        <v>0</v>
      </c>
      <c r="AB40" s="165">
        <f>IF(AB$3&lt;=$C$2,业务毛增量_优化情景!AB40-存量业务到期结构!AE40,0)</f>
        <v>0</v>
      </c>
      <c r="AC40" s="165">
        <f>IF(AC$3&lt;=$C$2,业务毛增量_优化情景!AC40-存量业务到期结构!AF40,0)</f>
        <v>0</v>
      </c>
      <c r="AD40" s="165">
        <f>IF(AD$3&lt;=$C$2,业务毛增量_优化情景!AD40-存量业务到期结构!AG40,0)</f>
        <v>0</v>
      </c>
      <c r="AE40" s="165">
        <f>IF(AE$3&lt;=$C$2,业务毛增量_优化情景!AE40-存量业务到期结构!AH40,0)</f>
        <v>0</v>
      </c>
      <c r="AF40" s="165">
        <f>IF(AF$3&lt;=$C$2,业务毛增量_优化情景!AF40-存量业务到期结构!AI40,0)</f>
        <v>0</v>
      </c>
      <c r="AG40" s="165">
        <f>IF(AG$3&lt;=$C$2,业务毛增量_优化情景!AG40-存量业务到期结构!AJ40,0)</f>
        <v>0</v>
      </c>
      <c r="AH40" s="165">
        <f>IF(AH$3&lt;=$C$2,业务毛增量_优化情景!AH40-存量业务到期结构!AK40,0)</f>
        <v>0</v>
      </c>
      <c r="AI40" s="165">
        <f>IF(AI$3&lt;=$C$2,业务毛增量_优化情景!AI40-存量业务到期结构!AL40,0)</f>
        <v>0</v>
      </c>
      <c r="AJ40" s="165">
        <f>IF(AJ$3&lt;=$C$2,业务毛增量_优化情景!AJ40-存量业务到期结构!AM40,0)</f>
        <v>0</v>
      </c>
      <c r="AK40" s="165">
        <f>IF(AK$3&lt;=$C$2,业务毛增量_优化情景!AK40-存量业务到期结构!AN40,0)</f>
        <v>0</v>
      </c>
      <c r="AL40" s="165">
        <f>IF(AL$3&lt;=$C$2,业务毛增量_优化情景!AL40-存量业务到期结构!AO40,0)</f>
        <v>0</v>
      </c>
      <c r="AM40" s="165">
        <f>IF(AM$3&lt;=$C$2,业务毛增量_优化情景!AM40-存量业务到期结构!AP40,0)</f>
        <v>0</v>
      </c>
      <c r="AN40" s="165">
        <f>IF(AN$3&lt;=$C$2,业务毛增量_优化情景!AN40-存量业务到期结构!AQ40,0)</f>
        <v>0</v>
      </c>
      <c r="AO40" s="165">
        <f>IF(AO$3&lt;=$C$2,业务毛增量_优化情景!AO40-存量业务到期结构!AR40,0)</f>
        <v>0</v>
      </c>
      <c r="AP40" s="165">
        <f>IF(AP$3&lt;=$C$2,业务毛增量_优化情景!AP40-存量业务到期结构!AS40,0)</f>
        <v>0</v>
      </c>
    </row>
    <row r="41" spans="2:42" ht="16.5">
      <c r="B41" s="54" t="str">
        <f>存量业务到期结构!B41</f>
        <v>零售大额存单</v>
      </c>
      <c r="C41" s="165">
        <f>IF(C$3&lt;=$C$2,业务毛增量_优化情景!C41-存量业务到期结构!F41,0)</f>
        <v>21.470529226763915</v>
      </c>
      <c r="D41" s="165">
        <f>IF(D$3&lt;=$C$2,业务毛增量_优化情景!D41-存量业务到期结构!G41,0)</f>
        <v>4.9989999999999988</v>
      </c>
      <c r="E41" s="165">
        <f>IF(E$3&lt;=$C$2,业务毛增量_优化情景!E41-存量业务到期结构!H41,0)</f>
        <v>4.9990000000000023</v>
      </c>
      <c r="F41" s="165">
        <f>IF(F$3&lt;=$C$2,业务毛增量_优化情景!F41-存量业务到期结构!I41,0)</f>
        <v>4.9989999999999988</v>
      </c>
      <c r="G41" s="165">
        <f>IF(G$3&lt;=$C$2,业务毛增量_优化情景!G41-存量业务到期结构!J41,0)</f>
        <v>12.001000000000001</v>
      </c>
      <c r="H41" s="165">
        <f>IF(H$3&lt;=$C$2,业务毛增量_优化情景!H41-存量业务到期结构!K41,0)</f>
        <v>12.000999934581472</v>
      </c>
      <c r="I41" s="165">
        <f>IF(I$3&lt;=$C$2,业务毛增量_优化情景!I41-存量业务到期结构!L41,0)</f>
        <v>12.000999913350375</v>
      </c>
      <c r="J41" s="165">
        <f>IF(J$3&lt;=$C$2,业务毛增量_优化情景!J41-存量业务到期结构!M41,0)</f>
        <v>12.000999666666692</v>
      </c>
      <c r="K41" s="165">
        <f>IF(K$3&lt;=$C$2,业务毛增量_优化情景!K41-存量业务到期结构!N41,0)</f>
        <v>12.000999999999999</v>
      </c>
      <c r="L41" s="165">
        <f>IF(L$3&lt;=$C$2,业务毛增量_优化情景!L41-存量业务到期结构!O41,0)</f>
        <v>12.000999999999999</v>
      </c>
      <c r="M41" s="165">
        <f>IF(M$3&lt;=$C$2,业务毛增量_优化情景!M41-存量业务到期结构!P41,0)</f>
        <v>12.000999666666683</v>
      </c>
      <c r="N41" s="165">
        <f>IF(N$3&lt;=$C$2,业务毛增量_优化情景!N41-存量业务到期结构!Q41,0)</f>
        <v>12.000999666666727</v>
      </c>
      <c r="O41" s="165">
        <f>IF(O$3&lt;=$C$2,业务毛增量_优化情景!O41-存量业务到期结构!R41,0)</f>
        <v>12.000999777777775</v>
      </c>
      <c r="P41" s="165">
        <f>IF(P$3&lt;=$C$2,业务毛增量_优化情景!P41-存量业务到期结构!S41,0)</f>
        <v>0</v>
      </c>
      <c r="Q41" s="165">
        <f>IF(Q$3&lt;=$C$2,业务毛增量_优化情景!Q41-存量业务到期结构!T41,0)</f>
        <v>0</v>
      </c>
      <c r="R41" s="165">
        <f>IF(R$3&lt;=$C$2,业务毛增量_优化情景!R41-存量业务到期结构!U41,0)</f>
        <v>0</v>
      </c>
      <c r="S41" s="165">
        <f>IF(S$3&lt;=$C$2,业务毛增量_优化情景!S41-存量业务到期结构!V41,0)</f>
        <v>0</v>
      </c>
      <c r="T41" s="165">
        <f>IF(T$3&lt;=$C$2,业务毛增量_优化情景!T41-存量业务到期结构!W41,0)</f>
        <v>0</v>
      </c>
      <c r="U41" s="165">
        <f>IF(U$3&lt;=$C$2,业务毛增量_优化情景!U41-存量业务到期结构!X41,0)</f>
        <v>0</v>
      </c>
      <c r="V41" s="165">
        <f>IF(V$3&lt;=$C$2,业务毛增量_优化情景!V41-存量业务到期结构!Y41,0)</f>
        <v>0</v>
      </c>
      <c r="W41" s="165">
        <f>IF(W$3&lt;=$C$2,业务毛增量_优化情景!W41-存量业务到期结构!Z41,0)</f>
        <v>0</v>
      </c>
      <c r="X41" s="165">
        <f>IF(X$3&lt;=$C$2,业务毛增量_优化情景!X41-存量业务到期结构!AA41,0)</f>
        <v>0</v>
      </c>
      <c r="Y41" s="165">
        <f>IF(Y$3&lt;=$C$2,业务毛增量_优化情景!Y41-存量业务到期结构!AB41,0)</f>
        <v>0</v>
      </c>
      <c r="Z41" s="165">
        <f>IF(Z$3&lt;=$C$2,业务毛增量_优化情景!Z41-存量业务到期结构!AC41,0)</f>
        <v>0</v>
      </c>
      <c r="AA41" s="165">
        <f>IF(AA$3&lt;=$C$2,业务毛增量_优化情景!AA41-存量业务到期结构!AD41,0)</f>
        <v>0</v>
      </c>
      <c r="AB41" s="165">
        <f>IF(AB$3&lt;=$C$2,业务毛增量_优化情景!AB41-存量业务到期结构!AE41,0)</f>
        <v>0</v>
      </c>
      <c r="AC41" s="165">
        <f>IF(AC$3&lt;=$C$2,业务毛增量_优化情景!AC41-存量业务到期结构!AF41,0)</f>
        <v>0</v>
      </c>
      <c r="AD41" s="165">
        <f>IF(AD$3&lt;=$C$2,业务毛增量_优化情景!AD41-存量业务到期结构!AG41,0)</f>
        <v>0</v>
      </c>
      <c r="AE41" s="165">
        <f>IF(AE$3&lt;=$C$2,业务毛增量_优化情景!AE41-存量业务到期结构!AH41,0)</f>
        <v>0</v>
      </c>
      <c r="AF41" s="165">
        <f>IF(AF$3&lt;=$C$2,业务毛增量_优化情景!AF41-存量业务到期结构!AI41,0)</f>
        <v>0</v>
      </c>
      <c r="AG41" s="165">
        <f>IF(AG$3&lt;=$C$2,业务毛增量_优化情景!AG41-存量业务到期结构!AJ41,0)</f>
        <v>0</v>
      </c>
      <c r="AH41" s="165">
        <f>IF(AH$3&lt;=$C$2,业务毛增量_优化情景!AH41-存量业务到期结构!AK41,0)</f>
        <v>0</v>
      </c>
      <c r="AI41" s="165">
        <f>IF(AI$3&lt;=$C$2,业务毛增量_优化情景!AI41-存量业务到期结构!AL41,0)</f>
        <v>0</v>
      </c>
      <c r="AJ41" s="165">
        <f>IF(AJ$3&lt;=$C$2,业务毛增量_优化情景!AJ41-存量业务到期结构!AM41,0)</f>
        <v>0</v>
      </c>
      <c r="AK41" s="165">
        <f>IF(AK$3&lt;=$C$2,业务毛增量_优化情景!AK41-存量业务到期结构!AN41,0)</f>
        <v>0</v>
      </c>
      <c r="AL41" s="165">
        <f>IF(AL$3&lt;=$C$2,业务毛增量_优化情景!AL41-存量业务到期结构!AO41,0)</f>
        <v>0</v>
      </c>
      <c r="AM41" s="165">
        <f>IF(AM$3&lt;=$C$2,业务毛增量_优化情景!AM41-存量业务到期结构!AP41,0)</f>
        <v>0</v>
      </c>
      <c r="AN41" s="165">
        <f>IF(AN$3&lt;=$C$2,业务毛增量_优化情景!AN41-存量业务到期结构!AQ41,0)</f>
        <v>0</v>
      </c>
      <c r="AO41" s="165">
        <f>IF(AO$3&lt;=$C$2,业务毛增量_优化情景!AO41-存量业务到期结构!AR41,0)</f>
        <v>0</v>
      </c>
      <c r="AP41" s="165">
        <f>IF(AP$3&lt;=$C$2,业务毛增量_优化情景!AP41-存量业务到期结构!AS41,0)</f>
        <v>0</v>
      </c>
    </row>
    <row r="42" spans="2:42" ht="16.5">
      <c r="B42" s="55" t="str">
        <f>存量业务到期结构!B42</f>
        <v>零售活期存款</v>
      </c>
      <c r="C42" s="165">
        <f>IF(C$3&lt;=$C$2,业务毛增量_优化情景!C42-存量业务到期结构!F42,0)</f>
        <v>-88.37753373437971</v>
      </c>
      <c r="D42" s="165">
        <f>IF(D$3&lt;=$C$2,业务毛增量_优化情景!D42-存量业务到期结构!G42,0)</f>
        <v>103.74142309743198</v>
      </c>
      <c r="E42" s="165">
        <f>IF(E$3&lt;=$C$2,业务毛增量_优化情景!E42-存量业务到期结构!H42,0)</f>
        <v>57.364501340761997</v>
      </c>
      <c r="F42" s="165">
        <f>IF(F$3&lt;=$C$2,业务毛增量_优化情景!F42-存量业务到期结构!I42,0)</f>
        <v>55.887001340763</v>
      </c>
      <c r="G42" s="165">
        <f>IF(G$3&lt;=$C$2,业务毛增量_优化情景!G42-存量业务到期结构!J42,0)</f>
        <v>54.409501340762098</v>
      </c>
      <c r="H42" s="165">
        <f>IF(H$3&lt;=$C$2,业务毛增量_优化情景!H42-存量业务到期结构!K42,0)</f>
        <v>52.932001340643779</v>
      </c>
      <c r="I42" s="165">
        <f>IF(I$3&lt;=$C$2,业务毛增量_优化情景!I42-存量业务到期结构!L42,0)</f>
        <v>51.454501220257136</v>
      </c>
      <c r="J42" s="165">
        <f>IF(J$3&lt;=$C$2,业务毛增量_优化情景!J42-存量业务到期结构!M42,0)</f>
        <v>49.977000974766455</v>
      </c>
      <c r="K42" s="165">
        <f>IF(K$3&lt;=$C$2,业务毛增量_优化情景!K42-存量业务到期结构!N42,0)</f>
        <v>48.499501222511661</v>
      </c>
      <c r="L42" s="165">
        <f>IF(L$3&lt;=$C$2,业务毛增量_优化情景!L42-存量业务到期结构!O42,0)</f>
        <v>47.022001340761399</v>
      </c>
      <c r="M42" s="165">
        <f>IF(M$3&lt;=$C$2,业务毛增量_优化情景!M42-存量业务到期结构!P42,0)</f>
        <v>45.544500894305827</v>
      </c>
      <c r="N42" s="165">
        <f>IF(N$3&lt;=$C$2,业务毛增量_优化情景!N42-存量业务到期结构!Q42,0)</f>
        <v>44.067000893587959</v>
      </c>
      <c r="O42" s="165">
        <f>IF(O$3&lt;=$C$2,业务毛增量_优化情景!O42-存量业务到期结构!R42,0)</f>
        <v>42.589501118540177</v>
      </c>
      <c r="P42" s="165">
        <f>IF(P$3&lt;=$C$2,业务毛增量_优化情景!P42-存量业务到期结构!S42,0)</f>
        <v>0</v>
      </c>
      <c r="Q42" s="165">
        <f>IF(Q$3&lt;=$C$2,业务毛增量_优化情景!Q42-存量业务到期结构!T42,0)</f>
        <v>0</v>
      </c>
      <c r="R42" s="165">
        <f>IF(R$3&lt;=$C$2,业务毛增量_优化情景!R42-存量业务到期结构!U42,0)</f>
        <v>0</v>
      </c>
      <c r="S42" s="165">
        <f>IF(S$3&lt;=$C$2,业务毛增量_优化情景!S42-存量业务到期结构!V42,0)</f>
        <v>0</v>
      </c>
      <c r="T42" s="165">
        <f>IF(T$3&lt;=$C$2,业务毛增量_优化情景!T42-存量业务到期结构!W42,0)</f>
        <v>0</v>
      </c>
      <c r="U42" s="165">
        <f>IF(U$3&lt;=$C$2,业务毛增量_优化情景!U42-存量业务到期结构!X42,0)</f>
        <v>0</v>
      </c>
      <c r="V42" s="165">
        <f>IF(V$3&lt;=$C$2,业务毛增量_优化情景!V42-存量业务到期结构!Y42,0)</f>
        <v>0</v>
      </c>
      <c r="W42" s="165">
        <f>IF(W$3&lt;=$C$2,业务毛增量_优化情景!W42-存量业务到期结构!Z42,0)</f>
        <v>0</v>
      </c>
      <c r="X42" s="165">
        <f>IF(X$3&lt;=$C$2,业务毛增量_优化情景!X42-存量业务到期结构!AA42,0)</f>
        <v>0</v>
      </c>
      <c r="Y42" s="165">
        <f>IF(Y$3&lt;=$C$2,业务毛增量_优化情景!Y42-存量业务到期结构!AB42,0)</f>
        <v>0</v>
      </c>
      <c r="Z42" s="165">
        <f>IF(Z$3&lt;=$C$2,业务毛增量_优化情景!Z42-存量业务到期结构!AC42,0)</f>
        <v>0</v>
      </c>
      <c r="AA42" s="165">
        <f>IF(AA$3&lt;=$C$2,业务毛增量_优化情景!AA42-存量业务到期结构!AD42,0)</f>
        <v>0</v>
      </c>
      <c r="AB42" s="165">
        <f>IF(AB$3&lt;=$C$2,业务毛增量_优化情景!AB42-存量业务到期结构!AE42,0)</f>
        <v>0</v>
      </c>
      <c r="AC42" s="165">
        <f>IF(AC$3&lt;=$C$2,业务毛增量_优化情景!AC42-存量业务到期结构!AF42,0)</f>
        <v>0</v>
      </c>
      <c r="AD42" s="165">
        <f>IF(AD$3&lt;=$C$2,业务毛增量_优化情景!AD42-存量业务到期结构!AG42,0)</f>
        <v>0</v>
      </c>
      <c r="AE42" s="165">
        <f>IF(AE$3&lt;=$C$2,业务毛增量_优化情景!AE42-存量业务到期结构!AH42,0)</f>
        <v>0</v>
      </c>
      <c r="AF42" s="165">
        <f>IF(AF$3&lt;=$C$2,业务毛增量_优化情景!AF42-存量业务到期结构!AI42,0)</f>
        <v>0</v>
      </c>
      <c r="AG42" s="165">
        <f>IF(AG$3&lt;=$C$2,业务毛增量_优化情景!AG42-存量业务到期结构!AJ42,0)</f>
        <v>0</v>
      </c>
      <c r="AH42" s="165">
        <f>IF(AH$3&lt;=$C$2,业务毛增量_优化情景!AH42-存量业务到期结构!AK42,0)</f>
        <v>0</v>
      </c>
      <c r="AI42" s="165">
        <f>IF(AI$3&lt;=$C$2,业务毛增量_优化情景!AI42-存量业务到期结构!AL42,0)</f>
        <v>0</v>
      </c>
      <c r="AJ42" s="165">
        <f>IF(AJ$3&lt;=$C$2,业务毛增量_优化情景!AJ42-存量业务到期结构!AM42,0)</f>
        <v>0</v>
      </c>
      <c r="AK42" s="165">
        <f>IF(AK$3&lt;=$C$2,业务毛增量_优化情景!AK42-存量业务到期结构!AN42,0)</f>
        <v>0</v>
      </c>
      <c r="AL42" s="165">
        <f>IF(AL$3&lt;=$C$2,业务毛增量_优化情景!AL42-存量业务到期结构!AO42,0)</f>
        <v>0</v>
      </c>
      <c r="AM42" s="165">
        <f>IF(AM$3&lt;=$C$2,业务毛增量_优化情景!AM42-存量业务到期结构!AP42,0)</f>
        <v>0</v>
      </c>
      <c r="AN42" s="165">
        <f>IF(AN$3&lt;=$C$2,业务毛增量_优化情景!AN42-存量业务到期结构!AQ42,0)</f>
        <v>0</v>
      </c>
      <c r="AO42" s="165">
        <f>IF(AO$3&lt;=$C$2,业务毛增量_优化情景!AO42-存量业务到期结构!AR42,0)</f>
        <v>0</v>
      </c>
      <c r="AP42" s="165">
        <f>IF(AP$3&lt;=$C$2,业务毛增量_优化情景!AP42-存量业务到期结构!AS42,0)</f>
        <v>0</v>
      </c>
    </row>
    <row r="43" spans="2:42" ht="16.5">
      <c r="B43" s="55" t="str">
        <f>存量业务到期结构!B43</f>
        <v>零售通知存款</v>
      </c>
      <c r="C43" s="165">
        <f>IF(C$3&lt;=$C$2,业务毛增量_优化情景!C43-存量业务到期结构!F43,0)</f>
        <v>2.3483548666585961</v>
      </c>
      <c r="D43" s="165">
        <f>IF(D$3&lt;=$C$2,业务毛增量_优化情景!D43-存量业务到期结构!G43,0)</f>
        <v>0.613643704322408</v>
      </c>
      <c r="E43" s="165">
        <f>IF(E$3&lt;=$C$2,业务毛增量_优化情景!E43-存量业务到期结构!H43,0)</f>
        <v>1.0838455147844077</v>
      </c>
      <c r="F43" s="165">
        <f>IF(F$3&lt;=$C$2,业务毛增量_优化情景!F43-存量业务到期结构!I43,0)</f>
        <v>1.09882544790742</v>
      </c>
      <c r="G43" s="165">
        <f>IF(G$3&lt;=$C$2,业务毛增量_优化情景!G43-存量业务到期结构!J43,0)</f>
        <v>1.1138053807190884</v>
      </c>
      <c r="H43" s="165">
        <f>IF(H$3&lt;=$C$2,业务毛增量_优化情景!H43-存量业务到期结构!K43,0)</f>
        <v>1.1287853135574306</v>
      </c>
      <c r="I43" s="165">
        <f>IF(I$3&lt;=$C$2,业务毛增量_优化情景!I43-存量业务到期结构!L43,0)</f>
        <v>1.1437651260562047</v>
      </c>
      <c r="J43" s="165">
        <f>IF(J$3&lt;=$C$2,业务毛增量_优化情景!J43-存量业务到期结构!M43,0)</f>
        <v>1.1587448134492324</v>
      </c>
      <c r="K43" s="165">
        <f>IF(K$3&lt;=$C$2,业务毛增量_优化情景!K43-存量业务到期结构!N43,0)</f>
        <v>1.1737249940799506</v>
      </c>
      <c r="L43" s="165">
        <f>IF(L$3&lt;=$C$2,业务毛增量_优化情景!L43-存量业务到期结构!O43,0)</f>
        <v>1.1887050451555212</v>
      </c>
      <c r="M43" s="165">
        <f>IF(M$3&lt;=$C$2,业务毛增量_优化情景!M43-存量业务到期结构!P43,0)</f>
        <v>1.2036845316414344</v>
      </c>
      <c r="N43" s="165">
        <f>IF(N$3&lt;=$C$2,业务毛增量_优化情景!N43-存量业务到期结构!Q43,0)</f>
        <v>1.2186644636916999</v>
      </c>
      <c r="O43" s="165">
        <f>IF(O$3&lt;=$C$2,业务毛增量_优化情景!O43-存量业务到期结构!R43,0)</f>
        <v>1.2336446216467121</v>
      </c>
      <c r="P43" s="165">
        <f>IF(P$3&lt;=$C$2,业务毛增量_优化情景!P43-存量业务到期结构!S43,0)</f>
        <v>0</v>
      </c>
      <c r="Q43" s="165">
        <f>IF(Q$3&lt;=$C$2,业务毛增量_优化情景!Q43-存量业务到期结构!T43,0)</f>
        <v>0</v>
      </c>
      <c r="R43" s="165">
        <f>IF(R$3&lt;=$C$2,业务毛增量_优化情景!R43-存量业务到期结构!U43,0)</f>
        <v>0</v>
      </c>
      <c r="S43" s="165">
        <f>IF(S$3&lt;=$C$2,业务毛增量_优化情景!S43-存量业务到期结构!V43,0)</f>
        <v>0</v>
      </c>
      <c r="T43" s="165">
        <f>IF(T$3&lt;=$C$2,业务毛增量_优化情景!T43-存量业务到期结构!W43,0)</f>
        <v>0</v>
      </c>
      <c r="U43" s="165">
        <f>IF(U$3&lt;=$C$2,业务毛增量_优化情景!U43-存量业务到期结构!X43,0)</f>
        <v>0</v>
      </c>
      <c r="V43" s="165">
        <f>IF(V$3&lt;=$C$2,业务毛增量_优化情景!V43-存量业务到期结构!Y43,0)</f>
        <v>0</v>
      </c>
      <c r="W43" s="165">
        <f>IF(W$3&lt;=$C$2,业务毛增量_优化情景!W43-存量业务到期结构!Z43,0)</f>
        <v>0</v>
      </c>
      <c r="X43" s="165">
        <f>IF(X$3&lt;=$C$2,业务毛增量_优化情景!X43-存量业务到期结构!AA43,0)</f>
        <v>0</v>
      </c>
      <c r="Y43" s="165">
        <f>IF(Y$3&lt;=$C$2,业务毛增量_优化情景!Y43-存量业务到期结构!AB43,0)</f>
        <v>0</v>
      </c>
      <c r="Z43" s="165">
        <f>IF(Z$3&lt;=$C$2,业务毛增量_优化情景!Z43-存量业务到期结构!AC43,0)</f>
        <v>0</v>
      </c>
      <c r="AA43" s="165">
        <f>IF(AA$3&lt;=$C$2,业务毛增量_优化情景!AA43-存量业务到期结构!AD43,0)</f>
        <v>0</v>
      </c>
      <c r="AB43" s="165">
        <f>IF(AB$3&lt;=$C$2,业务毛增量_优化情景!AB43-存量业务到期结构!AE43,0)</f>
        <v>0</v>
      </c>
      <c r="AC43" s="165">
        <f>IF(AC$3&lt;=$C$2,业务毛增量_优化情景!AC43-存量业务到期结构!AF43,0)</f>
        <v>0</v>
      </c>
      <c r="AD43" s="165">
        <f>IF(AD$3&lt;=$C$2,业务毛增量_优化情景!AD43-存量业务到期结构!AG43,0)</f>
        <v>0</v>
      </c>
      <c r="AE43" s="165">
        <f>IF(AE$3&lt;=$C$2,业务毛增量_优化情景!AE43-存量业务到期结构!AH43,0)</f>
        <v>0</v>
      </c>
      <c r="AF43" s="165">
        <f>IF(AF$3&lt;=$C$2,业务毛增量_优化情景!AF43-存量业务到期结构!AI43,0)</f>
        <v>0</v>
      </c>
      <c r="AG43" s="165">
        <f>IF(AG$3&lt;=$C$2,业务毛增量_优化情景!AG43-存量业务到期结构!AJ43,0)</f>
        <v>0</v>
      </c>
      <c r="AH43" s="165">
        <f>IF(AH$3&lt;=$C$2,业务毛增量_优化情景!AH43-存量业务到期结构!AK43,0)</f>
        <v>0</v>
      </c>
      <c r="AI43" s="165">
        <f>IF(AI$3&lt;=$C$2,业务毛增量_优化情景!AI43-存量业务到期结构!AL43,0)</f>
        <v>0</v>
      </c>
      <c r="AJ43" s="165">
        <f>IF(AJ$3&lt;=$C$2,业务毛增量_优化情景!AJ43-存量业务到期结构!AM43,0)</f>
        <v>0</v>
      </c>
      <c r="AK43" s="165">
        <f>IF(AK$3&lt;=$C$2,业务毛增量_优化情景!AK43-存量业务到期结构!AN43,0)</f>
        <v>0</v>
      </c>
      <c r="AL43" s="165">
        <f>IF(AL$3&lt;=$C$2,业务毛增量_优化情景!AL43-存量业务到期结构!AO43,0)</f>
        <v>0</v>
      </c>
      <c r="AM43" s="165">
        <f>IF(AM$3&lt;=$C$2,业务毛增量_优化情景!AM43-存量业务到期结构!AP43,0)</f>
        <v>0</v>
      </c>
      <c r="AN43" s="165">
        <f>IF(AN$3&lt;=$C$2,业务毛增量_优化情景!AN43-存量业务到期结构!AQ43,0)</f>
        <v>0</v>
      </c>
      <c r="AO43" s="165">
        <f>IF(AO$3&lt;=$C$2,业务毛增量_优化情景!AO43-存量业务到期结构!AR43,0)</f>
        <v>0</v>
      </c>
      <c r="AP43" s="165">
        <f>IF(AP$3&lt;=$C$2,业务毛增量_优化情景!AP43-存量业务到期结构!AS43,0)</f>
        <v>0</v>
      </c>
    </row>
    <row r="44" spans="2:42" ht="15">
      <c r="B44" s="15" t="str">
        <f>存量业务到期结构!B44</f>
        <v>同业和其他金融机构存放款项</v>
      </c>
      <c r="C44" s="75">
        <f>IF(C$3&lt;=$C$2,业务毛增量_优化情景!C44-存量业务到期结构!F44,0)</f>
        <v>14.237032247608312</v>
      </c>
      <c r="D44" s="75">
        <f>IF(D$3&lt;=$C$2,业务毛增量_优化情景!D44-存量业务到期结构!G44,0)</f>
        <v>123.47829750026398</v>
      </c>
      <c r="E44" s="75">
        <f>IF(E$3&lt;=$C$2,业务毛增量_优化情景!E44-存量业务到期结构!H44,0)</f>
        <v>0.17401555530247492</v>
      </c>
      <c r="F44" s="75">
        <f>IF(F$3&lt;=$C$2,业务毛增量_优化情景!F44-存量业务到期结构!I44,0)</f>
        <v>35.591765540587573</v>
      </c>
      <c r="G44" s="75">
        <f>IF(G$3&lt;=$C$2,业务毛增量_优化情景!G44-存量业务到期结构!J44,0)</f>
        <v>-2.9800367319877239</v>
      </c>
      <c r="H44" s="75">
        <f>IF(H$3&lt;=$C$2,业务毛增量_优化情景!H44-存量业务到期结构!K44,0)</f>
        <v>24.183264041252983</v>
      </c>
      <c r="I44" s="75">
        <f>IF(I$3&lt;=$C$2,业务毛增量_优化情景!I44-存量业务到期结构!L44,0)</f>
        <v>40.695822840117181</v>
      </c>
      <c r="J44" s="75">
        <f>IF(J$3&lt;=$C$2,业务毛增量_优化情景!J44-存量业务到期结构!M44,0)</f>
        <v>17.013586414283644</v>
      </c>
      <c r="K44" s="75">
        <f>IF(K$3&lt;=$C$2,业务毛增量_优化情景!K44-存量业务到期结构!N44,0)</f>
        <v>18.890975903195923</v>
      </c>
      <c r="L44" s="75">
        <f>IF(L$3&lt;=$C$2,业务毛增量_优化情景!L44-存量业务到期结构!O44,0)</f>
        <v>37.572426360491193</v>
      </c>
      <c r="M44" s="75">
        <f>IF(M$3&lt;=$C$2,业务毛增量_优化情景!M44-存量业务到期结构!P44,0)</f>
        <v>36.533862685691879</v>
      </c>
      <c r="N44" s="75">
        <f>IF(N$3&lt;=$C$2,业务毛增量_优化情景!N44-存量业务到期结构!Q44,0)</f>
        <v>19.962531588770943</v>
      </c>
      <c r="O44" s="75">
        <f>IF(O$3&lt;=$C$2,业务毛增量_优化情景!O44-存量业务到期结构!R44,0)</f>
        <v>-97.450473558159302</v>
      </c>
      <c r="P44" s="75">
        <f>IF(P$3&lt;=$C$2,业务毛增量_优化情景!P44-存量业务到期结构!S44,0)</f>
        <v>0</v>
      </c>
      <c r="Q44" s="75">
        <f>IF(Q$3&lt;=$C$2,业务毛增量_优化情景!Q44-存量业务到期结构!T44,0)</f>
        <v>0</v>
      </c>
      <c r="R44" s="75">
        <f>IF(R$3&lt;=$C$2,业务毛增量_优化情景!R44-存量业务到期结构!U44,0)</f>
        <v>0</v>
      </c>
      <c r="S44" s="75">
        <f>IF(S$3&lt;=$C$2,业务毛增量_优化情景!S44-存量业务到期结构!V44,0)</f>
        <v>0</v>
      </c>
      <c r="T44" s="75">
        <f>IF(T$3&lt;=$C$2,业务毛增量_优化情景!T44-存量业务到期结构!W44,0)</f>
        <v>0</v>
      </c>
      <c r="U44" s="75">
        <f>IF(U$3&lt;=$C$2,业务毛增量_优化情景!U44-存量业务到期结构!X44,0)</f>
        <v>0</v>
      </c>
      <c r="V44" s="75">
        <f>IF(V$3&lt;=$C$2,业务毛增量_优化情景!V44-存量业务到期结构!Y44,0)</f>
        <v>0</v>
      </c>
      <c r="W44" s="75">
        <f>IF(W$3&lt;=$C$2,业务毛增量_优化情景!W44-存量业务到期结构!Z44,0)</f>
        <v>0</v>
      </c>
      <c r="X44" s="75">
        <f>IF(X$3&lt;=$C$2,业务毛增量_优化情景!X44-存量业务到期结构!AA44,0)</f>
        <v>0</v>
      </c>
      <c r="Y44" s="75">
        <f>IF(Y$3&lt;=$C$2,业务毛增量_优化情景!Y44-存量业务到期结构!AB44,0)</f>
        <v>0</v>
      </c>
      <c r="Z44" s="75">
        <f>IF(Z$3&lt;=$C$2,业务毛增量_优化情景!Z44-存量业务到期结构!AC44,0)</f>
        <v>0</v>
      </c>
      <c r="AA44" s="75">
        <f>IF(AA$3&lt;=$C$2,业务毛增量_优化情景!AA44-存量业务到期结构!AD44,0)</f>
        <v>0</v>
      </c>
      <c r="AB44" s="75">
        <f>IF(AB$3&lt;=$C$2,业务毛增量_优化情景!AB44-存量业务到期结构!AE44,0)</f>
        <v>0</v>
      </c>
      <c r="AC44" s="75">
        <f>IF(AC$3&lt;=$C$2,业务毛增量_优化情景!AC44-存量业务到期结构!AF44,0)</f>
        <v>0</v>
      </c>
      <c r="AD44" s="75">
        <f>IF(AD$3&lt;=$C$2,业务毛增量_优化情景!AD44-存量业务到期结构!AG44,0)</f>
        <v>0</v>
      </c>
      <c r="AE44" s="75">
        <f>IF(AE$3&lt;=$C$2,业务毛增量_优化情景!AE44-存量业务到期结构!AH44,0)</f>
        <v>0</v>
      </c>
      <c r="AF44" s="75">
        <f>IF(AF$3&lt;=$C$2,业务毛增量_优化情景!AF44-存量业务到期结构!AI44,0)</f>
        <v>0</v>
      </c>
      <c r="AG44" s="75">
        <f>IF(AG$3&lt;=$C$2,业务毛增量_优化情景!AG44-存量业务到期结构!AJ44,0)</f>
        <v>0</v>
      </c>
      <c r="AH44" s="75">
        <f>IF(AH$3&lt;=$C$2,业务毛增量_优化情景!AH44-存量业务到期结构!AK44,0)</f>
        <v>0</v>
      </c>
      <c r="AI44" s="75">
        <f>IF(AI$3&lt;=$C$2,业务毛增量_优化情景!AI44-存量业务到期结构!AL44,0)</f>
        <v>0</v>
      </c>
      <c r="AJ44" s="75">
        <f>IF(AJ$3&lt;=$C$2,业务毛增量_优化情景!AJ44-存量业务到期结构!AM44,0)</f>
        <v>0</v>
      </c>
      <c r="AK44" s="75">
        <f>IF(AK$3&lt;=$C$2,业务毛增量_优化情景!AK44-存量业务到期结构!AN44,0)</f>
        <v>0</v>
      </c>
      <c r="AL44" s="75">
        <f>IF(AL$3&lt;=$C$2,业务毛增量_优化情景!AL44-存量业务到期结构!AO44,0)</f>
        <v>0</v>
      </c>
      <c r="AM44" s="75">
        <f>IF(AM$3&lt;=$C$2,业务毛增量_优化情景!AM44-存量业务到期结构!AP44,0)</f>
        <v>0</v>
      </c>
      <c r="AN44" s="75">
        <f>IF(AN$3&lt;=$C$2,业务毛增量_优化情景!AN44-存量业务到期结构!AQ44,0)</f>
        <v>0</v>
      </c>
      <c r="AO44" s="75">
        <f>IF(AO$3&lt;=$C$2,业务毛增量_优化情景!AO44-存量业务到期结构!AR44,0)</f>
        <v>0</v>
      </c>
      <c r="AP44" s="75">
        <f>IF(AP$3&lt;=$C$2,业务毛增量_优化情景!AP44-存量业务到期结构!AS44,0)</f>
        <v>0</v>
      </c>
    </row>
    <row r="45" spans="2:42" ht="16.5">
      <c r="B45" s="55" t="str">
        <f>存量业务到期结构!B45</f>
        <v>同业存放活期</v>
      </c>
      <c r="C45" s="165">
        <f>IF(C$3&lt;=$C$2,业务毛增量_优化情景!C45-存量业务到期结构!F45,0)</f>
        <v>19.305774500800194</v>
      </c>
      <c r="D45" s="165">
        <f>IF(D$3&lt;=$C$2,业务毛增量_优化情景!D45-存量业务到期结构!G45,0)</f>
        <v>150.00099999999998</v>
      </c>
      <c r="E45" s="165">
        <f>IF(E$3&lt;=$C$2,业务毛增量_优化情景!E45-存量业务到期结构!H45,0)</f>
        <v>1E-3</v>
      </c>
      <c r="F45" s="165">
        <f>IF(F$3&lt;=$C$2,业务毛增量_优化情景!F45-存量业务到期结构!I45,0)</f>
        <v>1E-3</v>
      </c>
      <c r="G45" s="165">
        <f>IF(G$3&lt;=$C$2,业务毛增量_优化情景!G45-存量业务到期结构!J45,0)</f>
        <v>1E-3</v>
      </c>
      <c r="H45" s="165">
        <f>IF(H$3&lt;=$C$2,业务毛增量_优化情景!H45-存量业务到期结构!K45,0)</f>
        <v>1E-3</v>
      </c>
      <c r="I45" s="165">
        <f>IF(I$3&lt;=$C$2,业务毛增量_优化情景!I45-存量业务到期结构!L45,0)</f>
        <v>-1E-3</v>
      </c>
      <c r="J45" s="165">
        <f>IF(J$3&lt;=$C$2,业务毛增量_优化情景!J45-存量业务到期结构!M45,0)</f>
        <v>-9.999999999999998E-4</v>
      </c>
      <c r="K45" s="165">
        <f>IF(K$3&lt;=$C$2,业务毛增量_优化情景!K45-存量业务到期结构!N45,0)</f>
        <v>-1E-3</v>
      </c>
      <c r="L45" s="165">
        <f>IF(L$3&lt;=$C$2,业务毛增量_优化情景!L45-存量业务到期结构!O45,0)</f>
        <v>-9.999999999999998E-4</v>
      </c>
      <c r="M45" s="165">
        <f>IF(M$3&lt;=$C$2,业务毛增量_优化情景!M45-存量业务到期结构!P45,0)</f>
        <v>-9.999999999999998E-4</v>
      </c>
      <c r="N45" s="165">
        <f>IF(N$3&lt;=$C$2,业务毛增量_优化情景!N45-存量业务到期结构!Q45,0)</f>
        <v>-1E-3</v>
      </c>
      <c r="O45" s="165">
        <f>IF(O$3&lt;=$C$2,业务毛增量_优化情景!O45-存量业务到期结构!R45,0)</f>
        <v>-130.001</v>
      </c>
      <c r="P45" s="165">
        <f>IF(P$3&lt;=$C$2,业务毛增量_优化情景!P45-存量业务到期结构!S45,0)</f>
        <v>0</v>
      </c>
      <c r="Q45" s="165">
        <f>IF(Q$3&lt;=$C$2,业务毛增量_优化情景!Q45-存量业务到期结构!T45,0)</f>
        <v>0</v>
      </c>
      <c r="R45" s="165">
        <f>IF(R$3&lt;=$C$2,业务毛增量_优化情景!R45-存量业务到期结构!U45,0)</f>
        <v>0</v>
      </c>
      <c r="S45" s="165">
        <f>IF(S$3&lt;=$C$2,业务毛增量_优化情景!S45-存量业务到期结构!V45,0)</f>
        <v>0</v>
      </c>
      <c r="T45" s="165">
        <f>IF(T$3&lt;=$C$2,业务毛增量_优化情景!T45-存量业务到期结构!W45,0)</f>
        <v>0</v>
      </c>
      <c r="U45" s="165">
        <f>IF(U$3&lt;=$C$2,业务毛增量_优化情景!U45-存量业务到期结构!X45,0)</f>
        <v>0</v>
      </c>
      <c r="V45" s="165">
        <f>IF(V$3&lt;=$C$2,业务毛增量_优化情景!V45-存量业务到期结构!Y45,0)</f>
        <v>0</v>
      </c>
      <c r="W45" s="165">
        <f>IF(W$3&lt;=$C$2,业务毛增量_优化情景!W45-存量业务到期结构!Z45,0)</f>
        <v>0</v>
      </c>
      <c r="X45" s="165">
        <f>IF(X$3&lt;=$C$2,业务毛增量_优化情景!X45-存量业务到期结构!AA45,0)</f>
        <v>0</v>
      </c>
      <c r="Y45" s="165">
        <f>IF(Y$3&lt;=$C$2,业务毛增量_优化情景!Y45-存量业务到期结构!AB45,0)</f>
        <v>0</v>
      </c>
      <c r="Z45" s="165">
        <f>IF(Z$3&lt;=$C$2,业务毛增量_优化情景!Z45-存量业务到期结构!AC45,0)</f>
        <v>0</v>
      </c>
      <c r="AA45" s="165">
        <f>IF(AA$3&lt;=$C$2,业务毛增量_优化情景!AA45-存量业务到期结构!AD45,0)</f>
        <v>0</v>
      </c>
      <c r="AB45" s="165">
        <f>IF(AB$3&lt;=$C$2,业务毛增量_优化情景!AB45-存量业务到期结构!AE45,0)</f>
        <v>0</v>
      </c>
      <c r="AC45" s="165">
        <f>IF(AC$3&lt;=$C$2,业务毛增量_优化情景!AC45-存量业务到期结构!AF45,0)</f>
        <v>0</v>
      </c>
      <c r="AD45" s="165">
        <f>IF(AD$3&lt;=$C$2,业务毛增量_优化情景!AD45-存量业务到期结构!AG45,0)</f>
        <v>0</v>
      </c>
      <c r="AE45" s="165">
        <f>IF(AE$3&lt;=$C$2,业务毛增量_优化情景!AE45-存量业务到期结构!AH45,0)</f>
        <v>0</v>
      </c>
      <c r="AF45" s="165">
        <f>IF(AF$3&lt;=$C$2,业务毛增量_优化情景!AF45-存量业务到期结构!AI45,0)</f>
        <v>0</v>
      </c>
      <c r="AG45" s="165">
        <f>IF(AG$3&lt;=$C$2,业务毛增量_优化情景!AG45-存量业务到期结构!AJ45,0)</f>
        <v>0</v>
      </c>
      <c r="AH45" s="165">
        <f>IF(AH$3&lt;=$C$2,业务毛增量_优化情景!AH45-存量业务到期结构!AK45,0)</f>
        <v>0</v>
      </c>
      <c r="AI45" s="165">
        <f>IF(AI$3&lt;=$C$2,业务毛增量_优化情景!AI45-存量业务到期结构!AL45,0)</f>
        <v>0</v>
      </c>
      <c r="AJ45" s="165">
        <f>IF(AJ$3&lt;=$C$2,业务毛增量_优化情景!AJ45-存量业务到期结构!AM45,0)</f>
        <v>0</v>
      </c>
      <c r="AK45" s="165">
        <f>IF(AK$3&lt;=$C$2,业务毛增量_优化情景!AK45-存量业务到期结构!AN45,0)</f>
        <v>0</v>
      </c>
      <c r="AL45" s="165">
        <f>IF(AL$3&lt;=$C$2,业务毛增量_优化情景!AL45-存量业务到期结构!AO45,0)</f>
        <v>0</v>
      </c>
      <c r="AM45" s="165">
        <f>IF(AM$3&lt;=$C$2,业务毛增量_优化情景!AM45-存量业务到期结构!AP45,0)</f>
        <v>0</v>
      </c>
      <c r="AN45" s="165">
        <f>IF(AN$3&lt;=$C$2,业务毛增量_优化情景!AN45-存量业务到期结构!AQ45,0)</f>
        <v>0</v>
      </c>
      <c r="AO45" s="165">
        <f>IF(AO$3&lt;=$C$2,业务毛增量_优化情景!AO45-存量业务到期结构!AR45,0)</f>
        <v>0</v>
      </c>
      <c r="AP45" s="165">
        <f>IF(AP$3&lt;=$C$2,业务毛增量_优化情景!AP45-存量业务到期结构!AS45,0)</f>
        <v>0</v>
      </c>
    </row>
    <row r="46" spans="2:42" ht="16.5">
      <c r="B46" s="54" t="str">
        <f>存量业务到期结构!B46</f>
        <v>同业存放定期</v>
      </c>
      <c r="C46" s="165">
        <f>IF(C$3&lt;=$C$2,业务毛增量_优化情景!C46-存量业务到期结构!F46,0)</f>
        <v>-5.0687422531918855</v>
      </c>
      <c r="D46" s="165">
        <f>IF(D$3&lt;=$C$2,业务毛增量_优化情景!D46-存量业务到期结构!G46,0)</f>
        <v>-26.522702499735999</v>
      </c>
      <c r="E46" s="165">
        <f>IF(E$3&lt;=$C$2,业务毛增量_优化情景!E46-存量业务到期结构!H46,0)</f>
        <v>0.17301555530247015</v>
      </c>
      <c r="F46" s="165">
        <f>IF(F$3&lt;=$C$2,业务毛增量_优化情景!F46-存量业务到期结构!I46,0)</f>
        <v>35.590765540587569</v>
      </c>
      <c r="G46" s="165">
        <f>IF(G$3&lt;=$C$2,业务毛增量_优化情景!G46-存量业务到期结构!J46,0)</f>
        <v>-2.9810367319877287</v>
      </c>
      <c r="H46" s="165">
        <f>IF(H$3&lt;=$C$2,业务毛增量_优化情景!H46-存量业务到期结构!K46,0)</f>
        <v>24.182264041252978</v>
      </c>
      <c r="I46" s="165">
        <f>IF(I$3&lt;=$C$2,业务毛增量_优化情景!I46-存量业务到期结构!L46,0)</f>
        <v>40.696822840117186</v>
      </c>
      <c r="J46" s="165">
        <f>IF(J$3&lt;=$C$2,业务毛增量_优化情景!J46-存量业务到期结构!M46,0)</f>
        <v>17.014586414283642</v>
      </c>
      <c r="K46" s="165">
        <f>IF(K$3&lt;=$C$2,业务毛增量_优化情景!K46-存量业务到期结构!N46,0)</f>
        <v>18.89197590319592</v>
      </c>
      <c r="L46" s="165">
        <f>IF(L$3&lt;=$C$2,业务毛增量_优化情景!L46-存量业务到期结构!O46,0)</f>
        <v>37.57342636049119</v>
      </c>
      <c r="M46" s="165">
        <f>IF(M$3&lt;=$C$2,业务毛增量_优化情景!M46-存量业务到期结构!P46,0)</f>
        <v>36.534862685691877</v>
      </c>
      <c r="N46" s="165">
        <f>IF(N$3&lt;=$C$2,业务毛增量_优化情景!N46-存量业务到期结构!Q46,0)</f>
        <v>19.963531588770948</v>
      </c>
      <c r="O46" s="165">
        <f>IF(O$3&lt;=$C$2,业务毛增量_优化情景!O46-存量业务到期结构!R46,0)</f>
        <v>32.550526441840695</v>
      </c>
      <c r="P46" s="165">
        <f>IF(P$3&lt;=$C$2,业务毛增量_优化情景!P46-存量业务到期结构!S46,0)</f>
        <v>0</v>
      </c>
      <c r="Q46" s="165">
        <f>IF(Q$3&lt;=$C$2,业务毛增量_优化情景!Q46-存量业务到期结构!T46,0)</f>
        <v>0</v>
      </c>
      <c r="R46" s="165">
        <f>IF(R$3&lt;=$C$2,业务毛增量_优化情景!R46-存量业务到期结构!U46,0)</f>
        <v>0</v>
      </c>
      <c r="S46" s="165">
        <f>IF(S$3&lt;=$C$2,业务毛增量_优化情景!S46-存量业务到期结构!V46,0)</f>
        <v>0</v>
      </c>
      <c r="T46" s="165">
        <f>IF(T$3&lt;=$C$2,业务毛增量_优化情景!T46-存量业务到期结构!W46,0)</f>
        <v>0</v>
      </c>
      <c r="U46" s="165">
        <f>IF(U$3&lt;=$C$2,业务毛增量_优化情景!U46-存量业务到期结构!X46,0)</f>
        <v>0</v>
      </c>
      <c r="V46" s="165">
        <f>IF(V$3&lt;=$C$2,业务毛增量_优化情景!V46-存量业务到期结构!Y46,0)</f>
        <v>0</v>
      </c>
      <c r="W46" s="165">
        <f>IF(W$3&lt;=$C$2,业务毛增量_优化情景!W46-存量业务到期结构!Z46,0)</f>
        <v>0</v>
      </c>
      <c r="X46" s="165">
        <f>IF(X$3&lt;=$C$2,业务毛增量_优化情景!X46-存量业务到期结构!AA46,0)</f>
        <v>0</v>
      </c>
      <c r="Y46" s="165">
        <f>IF(Y$3&lt;=$C$2,业务毛增量_优化情景!Y46-存量业务到期结构!AB46,0)</f>
        <v>0</v>
      </c>
      <c r="Z46" s="165">
        <f>IF(Z$3&lt;=$C$2,业务毛增量_优化情景!Z46-存量业务到期结构!AC46,0)</f>
        <v>0</v>
      </c>
      <c r="AA46" s="165">
        <f>IF(AA$3&lt;=$C$2,业务毛增量_优化情景!AA46-存量业务到期结构!AD46,0)</f>
        <v>0</v>
      </c>
      <c r="AB46" s="165">
        <f>IF(AB$3&lt;=$C$2,业务毛增量_优化情景!AB46-存量业务到期结构!AE46,0)</f>
        <v>0</v>
      </c>
      <c r="AC46" s="165">
        <f>IF(AC$3&lt;=$C$2,业务毛增量_优化情景!AC46-存量业务到期结构!AF46,0)</f>
        <v>0</v>
      </c>
      <c r="AD46" s="165">
        <f>IF(AD$3&lt;=$C$2,业务毛增量_优化情景!AD46-存量业务到期结构!AG46,0)</f>
        <v>0</v>
      </c>
      <c r="AE46" s="165">
        <f>IF(AE$3&lt;=$C$2,业务毛增量_优化情景!AE46-存量业务到期结构!AH46,0)</f>
        <v>0</v>
      </c>
      <c r="AF46" s="165">
        <f>IF(AF$3&lt;=$C$2,业务毛增量_优化情景!AF46-存量业务到期结构!AI46,0)</f>
        <v>0</v>
      </c>
      <c r="AG46" s="165">
        <f>IF(AG$3&lt;=$C$2,业务毛增量_优化情景!AG46-存量业务到期结构!AJ46,0)</f>
        <v>0</v>
      </c>
      <c r="AH46" s="165">
        <f>IF(AH$3&lt;=$C$2,业务毛增量_优化情景!AH46-存量业务到期结构!AK46,0)</f>
        <v>0</v>
      </c>
      <c r="AI46" s="165">
        <f>IF(AI$3&lt;=$C$2,业务毛增量_优化情景!AI46-存量业务到期结构!AL46,0)</f>
        <v>0</v>
      </c>
      <c r="AJ46" s="165">
        <f>IF(AJ$3&lt;=$C$2,业务毛增量_优化情景!AJ46-存量业务到期结构!AM46,0)</f>
        <v>0</v>
      </c>
      <c r="AK46" s="165">
        <f>IF(AK$3&lt;=$C$2,业务毛增量_优化情景!AK46-存量业务到期结构!AN46,0)</f>
        <v>0</v>
      </c>
      <c r="AL46" s="165">
        <f>IF(AL$3&lt;=$C$2,业务毛增量_优化情景!AL46-存量业务到期结构!AO46,0)</f>
        <v>0</v>
      </c>
      <c r="AM46" s="165">
        <f>IF(AM$3&lt;=$C$2,业务毛增量_优化情景!AM46-存量业务到期结构!AP46,0)</f>
        <v>0</v>
      </c>
      <c r="AN46" s="165">
        <f>IF(AN$3&lt;=$C$2,业务毛增量_优化情景!AN46-存量业务到期结构!AQ46,0)</f>
        <v>0</v>
      </c>
      <c r="AO46" s="165">
        <f>IF(AO$3&lt;=$C$2,业务毛增量_优化情景!AO46-存量业务到期结构!AR46,0)</f>
        <v>0</v>
      </c>
      <c r="AP46" s="165">
        <f>IF(AP$3&lt;=$C$2,业务毛增量_优化情景!AP46-存量业务到期结构!AS46,0)</f>
        <v>0</v>
      </c>
    </row>
    <row r="47" spans="2:42" ht="15">
      <c r="B47" s="140" t="str">
        <f>存量业务到期结构!B47</f>
        <v>拆入资金</v>
      </c>
      <c r="C47" s="165">
        <f>IF(C$3&lt;=$C$2,业务毛增量_优化情景!C47-存量业务到期结构!F47,0)</f>
        <v>298.49766981777998</v>
      </c>
      <c r="D47" s="165">
        <f>IF(D$3&lt;=$C$2,业务毛增量_优化情景!D47-存量业务到期结构!G47,0)</f>
        <v>-96.001000000000005</v>
      </c>
      <c r="E47" s="165">
        <f>IF(E$3&lt;=$C$2,业务毛增量_优化情景!E47-存量业务到期结构!H47,0)</f>
        <v>23.030028094533009</v>
      </c>
      <c r="F47" s="165">
        <f>IF(F$3&lt;=$C$2,业务毛增量_优化情景!F47-存量业务到期结构!I47,0)</f>
        <v>23.720928937369401</v>
      </c>
      <c r="G47" s="165">
        <f>IF(G$3&lt;=$C$2,业务毛增量_优化情景!G47-存量业务到期结构!J47,0)</f>
        <v>8.4760951060178762</v>
      </c>
      <c r="H47" s="165">
        <f>IF(H$3&lt;=$C$2,业务毛增量_优化情景!H47-存量业务到期结构!K47,0)</f>
        <v>-16.249208055991165</v>
      </c>
      <c r="I47" s="165">
        <f>IF(I$3&lt;=$C$2,业务毛增量_优化情景!I47-存量业务到期结构!L47,0)</f>
        <v>-24.1993634169913</v>
      </c>
      <c r="J47" s="165">
        <f>IF(J$3&lt;=$C$2,业务毛增量_优化情景!J47-存量业务到期结构!M47,0)</f>
        <v>-23.4733825144815</v>
      </c>
      <c r="K47" s="165">
        <f>IF(K$3&lt;=$C$2,业务毛增量_优化情景!K47-存量业务到期结构!N47,0)</f>
        <v>-22.769181039047098</v>
      </c>
      <c r="L47" s="165">
        <f>IF(L$3&lt;=$C$2,业务毛增量_优化情景!L47-存量业务到期结构!O47,0)</f>
        <v>-22.086105607875702</v>
      </c>
      <c r="M47" s="165">
        <f>IF(M$3&lt;=$C$2,业务毛增量_优化情景!M47-存量业务到期结构!P47,0)</f>
        <v>-21.423522439639399</v>
      </c>
      <c r="N47" s="165">
        <f>IF(N$3&lt;=$C$2,业务毛增量_优化情景!N47-存量业务到期结构!Q47,0)</f>
        <v>-20.780816766450201</v>
      </c>
      <c r="O47" s="165">
        <f>IF(O$3&lt;=$C$2,业务毛增量_优化情景!O47-存量业务到期结构!R47,0)</f>
        <v>-20.1573922634567</v>
      </c>
      <c r="P47" s="165">
        <f>IF(P$3&lt;=$C$2,业务毛增量_优化情景!P47-存量业务到期结构!S47,0)</f>
        <v>0</v>
      </c>
      <c r="Q47" s="165">
        <f>IF(Q$3&lt;=$C$2,业务毛增量_优化情景!Q47-存量业务到期结构!T47,0)</f>
        <v>0</v>
      </c>
      <c r="R47" s="165">
        <f>IF(R$3&lt;=$C$2,业务毛增量_优化情景!R47-存量业务到期结构!U47,0)</f>
        <v>0</v>
      </c>
      <c r="S47" s="165">
        <f>IF(S$3&lt;=$C$2,业务毛增量_优化情景!S47-存量业务到期结构!V47,0)</f>
        <v>0</v>
      </c>
      <c r="T47" s="165">
        <f>IF(T$3&lt;=$C$2,业务毛增量_优化情景!T47-存量业务到期结构!W47,0)</f>
        <v>0</v>
      </c>
      <c r="U47" s="165">
        <f>IF(U$3&lt;=$C$2,业务毛增量_优化情景!U47-存量业务到期结构!X47,0)</f>
        <v>0</v>
      </c>
      <c r="V47" s="165">
        <f>IF(V$3&lt;=$C$2,业务毛增量_优化情景!V47-存量业务到期结构!Y47,0)</f>
        <v>0</v>
      </c>
      <c r="W47" s="165">
        <f>IF(W$3&lt;=$C$2,业务毛增量_优化情景!W47-存量业务到期结构!Z47,0)</f>
        <v>0</v>
      </c>
      <c r="X47" s="165">
        <f>IF(X$3&lt;=$C$2,业务毛增量_优化情景!X47-存量业务到期结构!AA47,0)</f>
        <v>0</v>
      </c>
      <c r="Y47" s="165">
        <f>IF(Y$3&lt;=$C$2,业务毛增量_优化情景!Y47-存量业务到期结构!AB47,0)</f>
        <v>0</v>
      </c>
      <c r="Z47" s="165">
        <f>IF(Z$3&lt;=$C$2,业务毛增量_优化情景!Z47-存量业务到期结构!AC47,0)</f>
        <v>0</v>
      </c>
      <c r="AA47" s="165">
        <f>IF(AA$3&lt;=$C$2,业务毛增量_优化情景!AA47-存量业务到期结构!AD47,0)</f>
        <v>0</v>
      </c>
      <c r="AB47" s="165">
        <f>IF(AB$3&lt;=$C$2,业务毛增量_优化情景!AB47-存量业务到期结构!AE47,0)</f>
        <v>0</v>
      </c>
      <c r="AC47" s="165">
        <f>IF(AC$3&lt;=$C$2,业务毛增量_优化情景!AC47-存量业务到期结构!AF47,0)</f>
        <v>0</v>
      </c>
      <c r="AD47" s="165">
        <f>IF(AD$3&lt;=$C$2,业务毛增量_优化情景!AD47-存量业务到期结构!AG47,0)</f>
        <v>0</v>
      </c>
      <c r="AE47" s="165">
        <f>IF(AE$3&lt;=$C$2,业务毛增量_优化情景!AE47-存量业务到期结构!AH47,0)</f>
        <v>0</v>
      </c>
      <c r="AF47" s="165">
        <f>IF(AF$3&lt;=$C$2,业务毛增量_优化情景!AF47-存量业务到期结构!AI47,0)</f>
        <v>0</v>
      </c>
      <c r="AG47" s="165">
        <f>IF(AG$3&lt;=$C$2,业务毛增量_优化情景!AG47-存量业务到期结构!AJ47,0)</f>
        <v>0</v>
      </c>
      <c r="AH47" s="165">
        <f>IF(AH$3&lt;=$C$2,业务毛增量_优化情景!AH47-存量业务到期结构!AK47,0)</f>
        <v>0</v>
      </c>
      <c r="AI47" s="165">
        <f>IF(AI$3&lt;=$C$2,业务毛增量_优化情景!AI47-存量业务到期结构!AL47,0)</f>
        <v>0</v>
      </c>
      <c r="AJ47" s="165">
        <f>IF(AJ$3&lt;=$C$2,业务毛增量_优化情景!AJ47-存量业务到期结构!AM47,0)</f>
        <v>0</v>
      </c>
      <c r="AK47" s="165">
        <f>IF(AK$3&lt;=$C$2,业务毛增量_优化情景!AK47-存量业务到期结构!AN47,0)</f>
        <v>0</v>
      </c>
      <c r="AL47" s="165">
        <f>IF(AL$3&lt;=$C$2,业务毛增量_优化情景!AL47-存量业务到期结构!AO47,0)</f>
        <v>0</v>
      </c>
      <c r="AM47" s="165">
        <f>IF(AM$3&lt;=$C$2,业务毛增量_优化情景!AM47-存量业务到期结构!AP47,0)</f>
        <v>0</v>
      </c>
      <c r="AN47" s="165">
        <f>IF(AN$3&lt;=$C$2,业务毛增量_优化情景!AN47-存量业务到期结构!AQ47,0)</f>
        <v>0</v>
      </c>
      <c r="AO47" s="165">
        <f>IF(AO$3&lt;=$C$2,业务毛增量_优化情景!AO47-存量业务到期结构!AR47,0)</f>
        <v>0</v>
      </c>
      <c r="AP47" s="165">
        <f>IF(AP$3&lt;=$C$2,业务毛增量_优化情景!AP47-存量业务到期结构!AS47,0)</f>
        <v>0</v>
      </c>
    </row>
    <row r="48" spans="2:42" ht="15">
      <c r="B48" s="15" t="str">
        <f>存量业务到期结构!B48</f>
        <v>卖出回购金融资产</v>
      </c>
      <c r="C48" s="75">
        <f>IF(C$3&lt;=$C$2,业务毛增量_优化情景!C48-存量业务到期结构!F48,0)</f>
        <v>155.95952208332</v>
      </c>
      <c r="D48" s="75">
        <f>IF(D$3&lt;=$C$2,业务毛增量_优化情景!D48-存量业务到期结构!G48,0)</f>
        <v>663.31924152959834</v>
      </c>
      <c r="E48" s="75">
        <f>IF(E$3&lt;=$C$2,业务毛增量_优化情景!E48-存量业务到期结构!H48,0)</f>
        <v>19.807804006516999</v>
      </c>
      <c r="F48" s="75">
        <f>IF(F$3&lt;=$C$2,业务毛增量_优化情景!F48-存量业务到期结构!I48,0)</f>
        <v>20.301287745936751</v>
      </c>
      <c r="G48" s="75">
        <f>IF(G$3&lt;=$C$2,业务毛增量_优化情景!G48-存量业务到期结构!J48,0)</f>
        <v>-20.809072245635278</v>
      </c>
      <c r="H48" s="75">
        <f>IF(H$3&lt;=$C$2,业务毛增量_优化情景!H48-存量业务到期结构!K48,0)</f>
        <v>-20.286560481609271</v>
      </c>
      <c r="I48" s="75">
        <f>IF(I$3&lt;=$C$2,业务毛增量_优化情景!I48-存量业务到期结构!L48,0)</f>
        <v>-19.779215268487309</v>
      </c>
      <c r="J48" s="75">
        <f>IF(J$3&lt;=$C$2,业务毛增量_优化情景!J48-存量业务到期结构!M48,0)</f>
        <v>-19.286584153752369</v>
      </c>
      <c r="K48" s="75">
        <f>IF(K$3&lt;=$C$2,业务毛增量_优化情景!K48-存量业务到期结构!N48,0)</f>
        <v>-18.808228245742846</v>
      </c>
      <c r="L48" s="75">
        <f>IF(L$3&lt;=$C$2,业务毛增量_优化情景!L48-存量业务到期结构!O48,0)</f>
        <v>-18.343721806890731</v>
      </c>
      <c r="M48" s="75">
        <f>IF(M$3&lt;=$C$2,业务毛增量_优化情景!M48-存量业务到期结构!P48,0)</f>
        <v>-17.892651859161429</v>
      </c>
      <c r="N48" s="75">
        <f>IF(N$3&lt;=$C$2,业务毛增量_优化情景!N48-存量业务到期结构!Q48,0)</f>
        <v>-17.454617801331722</v>
      </c>
      <c r="O48" s="75">
        <f>IF(O$3&lt;=$C$2,业务毛增量_优化情景!O48-存量业务到期结构!R48,0)</f>
        <v>-17.029231037747138</v>
      </c>
      <c r="P48" s="75">
        <f>IF(P$3&lt;=$C$2,业务毛增量_优化情景!P48-存量业务到期结构!S48,0)</f>
        <v>0</v>
      </c>
      <c r="Q48" s="75">
        <f>IF(Q$3&lt;=$C$2,业务毛增量_优化情景!Q48-存量业务到期结构!T48,0)</f>
        <v>0</v>
      </c>
      <c r="R48" s="75">
        <f>IF(R$3&lt;=$C$2,业务毛增量_优化情景!R48-存量业务到期结构!U48,0)</f>
        <v>0</v>
      </c>
      <c r="S48" s="75">
        <f>IF(S$3&lt;=$C$2,业务毛增量_优化情景!S48-存量业务到期结构!V48,0)</f>
        <v>0</v>
      </c>
      <c r="T48" s="75">
        <f>IF(T$3&lt;=$C$2,业务毛增量_优化情景!T48-存量业务到期结构!W48,0)</f>
        <v>0</v>
      </c>
      <c r="U48" s="75">
        <f>IF(U$3&lt;=$C$2,业务毛增量_优化情景!U48-存量业务到期结构!X48,0)</f>
        <v>0</v>
      </c>
      <c r="V48" s="75">
        <f>IF(V$3&lt;=$C$2,业务毛增量_优化情景!V48-存量业务到期结构!Y48,0)</f>
        <v>0</v>
      </c>
      <c r="W48" s="75">
        <f>IF(W$3&lt;=$C$2,业务毛增量_优化情景!W48-存量业务到期结构!Z48,0)</f>
        <v>0</v>
      </c>
      <c r="X48" s="75">
        <f>IF(X$3&lt;=$C$2,业务毛增量_优化情景!X48-存量业务到期结构!AA48,0)</f>
        <v>0</v>
      </c>
      <c r="Y48" s="75">
        <f>IF(Y$3&lt;=$C$2,业务毛增量_优化情景!Y48-存量业务到期结构!AB48,0)</f>
        <v>0</v>
      </c>
      <c r="Z48" s="75">
        <f>IF(Z$3&lt;=$C$2,业务毛增量_优化情景!Z48-存量业务到期结构!AC48,0)</f>
        <v>0</v>
      </c>
      <c r="AA48" s="75">
        <f>IF(AA$3&lt;=$C$2,业务毛增量_优化情景!AA48-存量业务到期结构!AD48,0)</f>
        <v>0</v>
      </c>
      <c r="AB48" s="75">
        <f>IF(AB$3&lt;=$C$2,业务毛增量_优化情景!AB48-存量业务到期结构!AE48,0)</f>
        <v>0</v>
      </c>
      <c r="AC48" s="75">
        <f>IF(AC$3&lt;=$C$2,业务毛增量_优化情景!AC48-存量业务到期结构!AF48,0)</f>
        <v>0</v>
      </c>
      <c r="AD48" s="75">
        <f>IF(AD$3&lt;=$C$2,业务毛增量_优化情景!AD48-存量业务到期结构!AG48,0)</f>
        <v>0</v>
      </c>
      <c r="AE48" s="75">
        <f>IF(AE$3&lt;=$C$2,业务毛增量_优化情景!AE48-存量业务到期结构!AH48,0)</f>
        <v>0</v>
      </c>
      <c r="AF48" s="75">
        <f>IF(AF$3&lt;=$C$2,业务毛增量_优化情景!AF48-存量业务到期结构!AI48,0)</f>
        <v>0</v>
      </c>
      <c r="AG48" s="75">
        <f>IF(AG$3&lt;=$C$2,业务毛增量_优化情景!AG48-存量业务到期结构!AJ48,0)</f>
        <v>0</v>
      </c>
      <c r="AH48" s="75">
        <f>IF(AH$3&lt;=$C$2,业务毛增量_优化情景!AH48-存量业务到期结构!AK48,0)</f>
        <v>0</v>
      </c>
      <c r="AI48" s="75">
        <f>IF(AI$3&lt;=$C$2,业务毛增量_优化情景!AI48-存量业务到期结构!AL48,0)</f>
        <v>0</v>
      </c>
      <c r="AJ48" s="75">
        <f>IF(AJ$3&lt;=$C$2,业务毛增量_优化情景!AJ48-存量业务到期结构!AM48,0)</f>
        <v>0</v>
      </c>
      <c r="AK48" s="75">
        <f>IF(AK$3&lt;=$C$2,业务毛增量_优化情景!AK48-存量业务到期结构!AN48,0)</f>
        <v>0</v>
      </c>
      <c r="AL48" s="75">
        <f>IF(AL$3&lt;=$C$2,业务毛增量_优化情景!AL48-存量业务到期结构!AO48,0)</f>
        <v>0</v>
      </c>
      <c r="AM48" s="75">
        <f>IF(AM$3&lt;=$C$2,业务毛增量_优化情景!AM48-存量业务到期结构!AP48,0)</f>
        <v>0</v>
      </c>
      <c r="AN48" s="75">
        <f>IF(AN$3&lt;=$C$2,业务毛增量_优化情景!AN48-存量业务到期结构!AQ48,0)</f>
        <v>0</v>
      </c>
      <c r="AO48" s="75">
        <f>IF(AO$3&lt;=$C$2,业务毛增量_优化情景!AO48-存量业务到期结构!AR48,0)</f>
        <v>0</v>
      </c>
      <c r="AP48" s="75">
        <f>IF(AP$3&lt;=$C$2,业务毛增量_优化情景!AP48-存量业务到期结构!AS48,0)</f>
        <v>0</v>
      </c>
    </row>
    <row r="49" spans="2:42" ht="16.5">
      <c r="B49" s="54" t="str">
        <f>存量业务到期结构!B49</f>
        <v>卖出回购债券</v>
      </c>
      <c r="C49" s="165">
        <f>IF(C$3&lt;=$C$2,业务毛增量_优化情景!C49-存量业务到期结构!F49,0)</f>
        <v>152.81995964368002</v>
      </c>
      <c r="D49" s="165">
        <f>IF(D$3&lt;=$C$2,业务毛增量_优化情景!D49-存量业务到期结构!G49,0)</f>
        <v>15.318241529598403</v>
      </c>
      <c r="E49" s="165">
        <f>IF(E$3&lt;=$C$2,业务毛增量_优化情景!E49-存量业务到期结构!H49,0)</f>
        <v>15.7777887754863</v>
      </c>
      <c r="F49" s="165">
        <f>IF(F$3&lt;=$C$2,业务毛增量_优化情景!F49-存量业务到期结构!I49,0)</f>
        <v>16.251122438750901</v>
      </c>
      <c r="G49" s="165">
        <f>IF(G$3&lt;=$C$2,业务毛增量_优化情景!G49-存量业务到期结构!J49,0)</f>
        <v>-16.7386561119135</v>
      </c>
      <c r="H49" s="165">
        <f>IF(H$3&lt;=$C$2,业务毛增量_优化情景!H49-存量业务到期结构!K49,0)</f>
        <v>-16.236496428556102</v>
      </c>
      <c r="I49" s="165">
        <f>IF(I$3&lt;=$C$2,业务毛增量_优化情景!I49-存量业务到期结构!L49,0)</f>
        <v>-15.7494015356994</v>
      </c>
      <c r="J49" s="165">
        <f>IF(J$3&lt;=$C$2,业务毛增量_优化情景!J49-存量业务到期结构!M49,0)</f>
        <v>-15.2769194896284</v>
      </c>
      <c r="K49" s="165">
        <f>IF(K$3&lt;=$C$2,业务毛增量_优化情景!K49-存量业务到期结构!N49,0)</f>
        <v>-14.818611904939498</v>
      </c>
      <c r="L49" s="165">
        <f>IF(L$3&lt;=$C$2,业务毛增量_优化情景!L49-存量业务到期结构!O49,0)</f>
        <v>-14.3740535477914</v>
      </c>
      <c r="M49" s="165">
        <f>IF(M$3&lt;=$C$2,业务毛增量_优化情景!M49-存量业务到期结构!P49,0)</f>
        <v>-13.9428319413576</v>
      </c>
      <c r="N49" s="165">
        <f>IF(N$3&lt;=$C$2,业务毛增量_优化情景!N49-存量业务到期结构!Q49,0)</f>
        <v>-13.524546983116901</v>
      </c>
      <c r="O49" s="165">
        <f>IF(O$3&lt;=$C$2,业务毛增量_优化情景!O49-存量业务到期结构!R49,0)</f>
        <v>-13.118810573623399</v>
      </c>
      <c r="P49" s="165">
        <f>IF(P$3&lt;=$C$2,业务毛增量_优化情景!P49-存量业务到期结构!S49,0)</f>
        <v>0</v>
      </c>
      <c r="Q49" s="165">
        <f>IF(Q$3&lt;=$C$2,业务毛增量_优化情景!Q49-存量业务到期结构!T49,0)</f>
        <v>0</v>
      </c>
      <c r="R49" s="165">
        <f>IF(R$3&lt;=$C$2,业务毛增量_优化情景!R49-存量业务到期结构!U49,0)</f>
        <v>0</v>
      </c>
      <c r="S49" s="165">
        <f>IF(S$3&lt;=$C$2,业务毛增量_优化情景!S49-存量业务到期结构!V49,0)</f>
        <v>0</v>
      </c>
      <c r="T49" s="165">
        <f>IF(T$3&lt;=$C$2,业务毛增量_优化情景!T49-存量业务到期结构!W49,0)</f>
        <v>0</v>
      </c>
      <c r="U49" s="165">
        <f>IF(U$3&lt;=$C$2,业务毛增量_优化情景!U49-存量业务到期结构!X49,0)</f>
        <v>0</v>
      </c>
      <c r="V49" s="165">
        <f>IF(V$3&lt;=$C$2,业务毛增量_优化情景!V49-存量业务到期结构!Y49,0)</f>
        <v>0</v>
      </c>
      <c r="W49" s="165">
        <f>IF(W$3&lt;=$C$2,业务毛增量_优化情景!W49-存量业务到期结构!Z49,0)</f>
        <v>0</v>
      </c>
      <c r="X49" s="165">
        <f>IF(X$3&lt;=$C$2,业务毛增量_优化情景!X49-存量业务到期结构!AA49,0)</f>
        <v>0</v>
      </c>
      <c r="Y49" s="165">
        <f>IF(Y$3&lt;=$C$2,业务毛增量_优化情景!Y49-存量业务到期结构!AB49,0)</f>
        <v>0</v>
      </c>
      <c r="Z49" s="165">
        <f>IF(Z$3&lt;=$C$2,业务毛增量_优化情景!Z49-存量业务到期结构!AC49,0)</f>
        <v>0</v>
      </c>
      <c r="AA49" s="165">
        <f>IF(AA$3&lt;=$C$2,业务毛增量_优化情景!AA49-存量业务到期结构!AD49,0)</f>
        <v>0</v>
      </c>
      <c r="AB49" s="165">
        <f>IF(AB$3&lt;=$C$2,业务毛增量_优化情景!AB49-存量业务到期结构!AE49,0)</f>
        <v>0</v>
      </c>
      <c r="AC49" s="165">
        <f>IF(AC$3&lt;=$C$2,业务毛增量_优化情景!AC49-存量业务到期结构!AF49,0)</f>
        <v>0</v>
      </c>
      <c r="AD49" s="165">
        <f>IF(AD$3&lt;=$C$2,业务毛增量_优化情景!AD49-存量业务到期结构!AG49,0)</f>
        <v>0</v>
      </c>
      <c r="AE49" s="165">
        <f>IF(AE$3&lt;=$C$2,业务毛增量_优化情景!AE49-存量业务到期结构!AH49,0)</f>
        <v>0</v>
      </c>
      <c r="AF49" s="165">
        <f>IF(AF$3&lt;=$C$2,业务毛增量_优化情景!AF49-存量业务到期结构!AI49,0)</f>
        <v>0</v>
      </c>
      <c r="AG49" s="165">
        <f>IF(AG$3&lt;=$C$2,业务毛增量_优化情景!AG49-存量业务到期结构!AJ49,0)</f>
        <v>0</v>
      </c>
      <c r="AH49" s="165">
        <f>IF(AH$3&lt;=$C$2,业务毛增量_优化情景!AH49-存量业务到期结构!AK49,0)</f>
        <v>0</v>
      </c>
      <c r="AI49" s="165">
        <f>IF(AI$3&lt;=$C$2,业务毛增量_优化情景!AI49-存量业务到期结构!AL49,0)</f>
        <v>0</v>
      </c>
      <c r="AJ49" s="165">
        <f>IF(AJ$3&lt;=$C$2,业务毛增量_优化情景!AJ49-存量业务到期结构!AM49,0)</f>
        <v>0</v>
      </c>
      <c r="AK49" s="165">
        <f>IF(AK$3&lt;=$C$2,业务毛增量_优化情景!AK49-存量业务到期结构!AN49,0)</f>
        <v>0</v>
      </c>
      <c r="AL49" s="165">
        <f>IF(AL$3&lt;=$C$2,业务毛增量_优化情景!AL49-存量业务到期结构!AO49,0)</f>
        <v>0</v>
      </c>
      <c r="AM49" s="165">
        <f>IF(AM$3&lt;=$C$2,业务毛增量_优化情景!AM49-存量业务到期结构!AP49,0)</f>
        <v>0</v>
      </c>
      <c r="AN49" s="165">
        <f>IF(AN$3&lt;=$C$2,业务毛增量_优化情景!AN49-存量业务到期结构!AQ49,0)</f>
        <v>0</v>
      </c>
      <c r="AO49" s="165">
        <f>IF(AO$3&lt;=$C$2,业务毛增量_优化情景!AO49-存量业务到期结构!AR49,0)</f>
        <v>0</v>
      </c>
      <c r="AP49" s="165">
        <f>IF(AP$3&lt;=$C$2,业务毛增量_优化情景!AP49-存量业务到期结构!AS49,0)</f>
        <v>0</v>
      </c>
    </row>
    <row r="50" spans="2:42" ht="16.5">
      <c r="B50" s="54" t="str">
        <f>存量业务到期结构!B50</f>
        <v>卖出回购票据</v>
      </c>
      <c r="C50" s="165">
        <f>IF(C$3&lt;=$C$2,业务毛增量_优化情景!C50-存量业务到期结构!F50,0)</f>
        <v>3.1395624396400024</v>
      </c>
      <c r="D50" s="165">
        <f>IF(D$3&lt;=$C$2,业务毛增量_优化情景!D50-存量业务到期结构!G50,0)</f>
        <v>648.00099999999998</v>
      </c>
      <c r="E50" s="165">
        <f>IF(E$3&lt;=$C$2,业务毛增量_优化情景!E50-存量业务到期结构!H50,0)</f>
        <v>4.0300152310307</v>
      </c>
      <c r="F50" s="165">
        <f>IF(F$3&lt;=$C$2,业务毛增量_优化情景!F50-存量业务到期结构!I50,0)</f>
        <v>4.0501653071858499</v>
      </c>
      <c r="G50" s="165">
        <f>IF(G$3&lt;=$C$2,业务毛增量_优化情景!G50-存量业务到期结构!J50,0)</f>
        <v>-4.0704161337217801</v>
      </c>
      <c r="H50" s="165">
        <f>IF(H$3&lt;=$C$2,业务毛增量_优化情景!H50-存量业务到期结构!K50,0)</f>
        <v>-4.0500640530531697</v>
      </c>
      <c r="I50" s="165">
        <f>IF(I$3&lt;=$C$2,业务毛增量_优化情景!I50-存量业务到期结构!L50,0)</f>
        <v>-4.0298137327879102</v>
      </c>
      <c r="J50" s="165">
        <f>IF(J$3&lt;=$C$2,业务毛增量_优化情景!J50-存量业务到期结构!M50,0)</f>
        <v>-4.0096646641239699</v>
      </c>
      <c r="K50" s="165">
        <f>IF(K$3&lt;=$C$2,业务毛增量_优化情景!K50-存量业务到期结构!N50,0)</f>
        <v>-3.9896163408033498</v>
      </c>
      <c r="L50" s="165">
        <f>IF(L$3&lt;=$C$2,业务毛增量_优化情景!L50-存量业务到期结构!O50,0)</f>
        <v>-3.96966825909933</v>
      </c>
      <c r="M50" s="165">
        <f>IF(M$3&lt;=$C$2,业务毛增量_优化情景!M50-存量业务到期结构!P50,0)</f>
        <v>-3.94981991780383</v>
      </c>
      <c r="N50" s="165">
        <f>IF(N$3&lt;=$C$2,业务毛增量_优化情景!N50-存量业务到期结构!Q50,0)</f>
        <v>-3.9300708182148201</v>
      </c>
      <c r="O50" s="165">
        <f>IF(O$3&lt;=$C$2,业务毛增量_优化情景!O50-存量业务到期结构!R50,0)</f>
        <v>-3.9104204641237401</v>
      </c>
      <c r="P50" s="165">
        <f>IF(P$3&lt;=$C$2,业务毛增量_优化情景!P50-存量业务到期结构!S50,0)</f>
        <v>0</v>
      </c>
      <c r="Q50" s="165">
        <f>IF(Q$3&lt;=$C$2,业务毛增量_优化情景!Q50-存量业务到期结构!T50,0)</f>
        <v>0</v>
      </c>
      <c r="R50" s="165">
        <f>IF(R$3&lt;=$C$2,业务毛增量_优化情景!R50-存量业务到期结构!U50,0)</f>
        <v>0</v>
      </c>
      <c r="S50" s="165">
        <f>IF(S$3&lt;=$C$2,业务毛增量_优化情景!S50-存量业务到期结构!V50,0)</f>
        <v>0</v>
      </c>
      <c r="T50" s="165">
        <f>IF(T$3&lt;=$C$2,业务毛增量_优化情景!T50-存量业务到期结构!W50,0)</f>
        <v>0</v>
      </c>
      <c r="U50" s="165">
        <f>IF(U$3&lt;=$C$2,业务毛增量_优化情景!U50-存量业务到期结构!X50,0)</f>
        <v>0</v>
      </c>
      <c r="V50" s="165">
        <f>IF(V$3&lt;=$C$2,业务毛增量_优化情景!V50-存量业务到期结构!Y50,0)</f>
        <v>0</v>
      </c>
      <c r="W50" s="165">
        <f>IF(W$3&lt;=$C$2,业务毛增量_优化情景!W50-存量业务到期结构!Z50,0)</f>
        <v>0</v>
      </c>
      <c r="X50" s="165">
        <f>IF(X$3&lt;=$C$2,业务毛增量_优化情景!X50-存量业务到期结构!AA50,0)</f>
        <v>0</v>
      </c>
      <c r="Y50" s="165">
        <f>IF(Y$3&lt;=$C$2,业务毛增量_优化情景!Y50-存量业务到期结构!AB50,0)</f>
        <v>0</v>
      </c>
      <c r="Z50" s="165">
        <f>IF(Z$3&lt;=$C$2,业务毛增量_优化情景!Z50-存量业务到期结构!AC50,0)</f>
        <v>0</v>
      </c>
      <c r="AA50" s="165">
        <f>IF(AA$3&lt;=$C$2,业务毛增量_优化情景!AA50-存量业务到期结构!AD50,0)</f>
        <v>0</v>
      </c>
      <c r="AB50" s="165">
        <f>IF(AB$3&lt;=$C$2,业务毛增量_优化情景!AB50-存量业务到期结构!AE50,0)</f>
        <v>0</v>
      </c>
      <c r="AC50" s="165">
        <f>IF(AC$3&lt;=$C$2,业务毛增量_优化情景!AC50-存量业务到期结构!AF50,0)</f>
        <v>0</v>
      </c>
      <c r="AD50" s="165">
        <f>IF(AD$3&lt;=$C$2,业务毛增量_优化情景!AD50-存量业务到期结构!AG50,0)</f>
        <v>0</v>
      </c>
      <c r="AE50" s="165">
        <f>IF(AE$3&lt;=$C$2,业务毛增量_优化情景!AE50-存量业务到期结构!AH50,0)</f>
        <v>0</v>
      </c>
      <c r="AF50" s="165">
        <f>IF(AF$3&lt;=$C$2,业务毛增量_优化情景!AF50-存量业务到期结构!AI50,0)</f>
        <v>0</v>
      </c>
      <c r="AG50" s="165">
        <f>IF(AG$3&lt;=$C$2,业务毛增量_优化情景!AG50-存量业务到期结构!AJ50,0)</f>
        <v>0</v>
      </c>
      <c r="AH50" s="165">
        <f>IF(AH$3&lt;=$C$2,业务毛增量_优化情景!AH50-存量业务到期结构!AK50,0)</f>
        <v>0</v>
      </c>
      <c r="AI50" s="165">
        <f>IF(AI$3&lt;=$C$2,业务毛增量_优化情景!AI50-存量业务到期结构!AL50,0)</f>
        <v>0</v>
      </c>
      <c r="AJ50" s="165">
        <f>IF(AJ$3&lt;=$C$2,业务毛增量_优化情景!AJ50-存量业务到期结构!AM50,0)</f>
        <v>0</v>
      </c>
      <c r="AK50" s="165">
        <f>IF(AK$3&lt;=$C$2,业务毛增量_优化情景!AK50-存量业务到期结构!AN50,0)</f>
        <v>0</v>
      </c>
      <c r="AL50" s="165">
        <f>IF(AL$3&lt;=$C$2,业务毛增量_优化情景!AL50-存量业务到期结构!AO50,0)</f>
        <v>0</v>
      </c>
      <c r="AM50" s="165">
        <f>IF(AM$3&lt;=$C$2,业务毛增量_优化情景!AM50-存量业务到期结构!AP50,0)</f>
        <v>0</v>
      </c>
      <c r="AN50" s="165">
        <f>IF(AN$3&lt;=$C$2,业务毛增量_优化情景!AN50-存量业务到期结构!AQ50,0)</f>
        <v>0</v>
      </c>
      <c r="AO50" s="165">
        <f>IF(AO$3&lt;=$C$2,业务毛增量_优化情景!AO50-存量业务到期结构!AR50,0)</f>
        <v>0</v>
      </c>
      <c r="AP50" s="165">
        <f>IF(AP$3&lt;=$C$2,业务毛增量_优化情景!AP50-存量业务到期结构!AS50,0)</f>
        <v>0</v>
      </c>
    </row>
    <row r="51" spans="2:42" ht="15">
      <c r="B51" s="15" t="str">
        <f>存量业务到期结构!B51</f>
        <v>应付债券</v>
      </c>
      <c r="C51" s="75">
        <f>IF(C$3&lt;=$C$2,业务毛增量_优化情景!C51-存量业务到期结构!F51,0)</f>
        <v>-251.96140543841477</v>
      </c>
      <c r="D51" s="75">
        <f>IF(D$3&lt;=$C$2,业务毛增量_优化情景!D51-存量业务到期结构!G51,0)</f>
        <v>-45.734847231270606</v>
      </c>
      <c r="E51" s="75">
        <f>IF(E$3&lt;=$C$2,业务毛增量_优化情景!E51-存量业务到期结构!H51,0)</f>
        <v>104.99699999999996</v>
      </c>
      <c r="F51" s="75">
        <f>IF(F$3&lt;=$C$2,业务毛增量_优化情景!F51-存量业务到期结构!I51,0)</f>
        <v>-46.920170286645003</v>
      </c>
      <c r="G51" s="75">
        <f>IF(G$3&lt;=$C$2,业务毛增量_优化情景!G51-存量业务到期结构!J51,0)</f>
        <v>62.531826436590791</v>
      </c>
      <c r="H51" s="75">
        <f>IF(H$3&lt;=$C$2,业务毛增量_优化情景!H51-存量业务到期结构!K51,0)</f>
        <v>34.998999927527848</v>
      </c>
      <c r="I51" s="75">
        <f>IF(I$3&lt;=$C$2,业务毛增量_优化情景!I51-存量业务到期结构!L51,0)</f>
        <v>115.00299974005111</v>
      </c>
      <c r="J51" s="75">
        <f>IF(J$3&lt;=$C$2,业务毛增量_优化情景!J51-存量业务到期结构!M51,0)</f>
        <v>-27.085547864023681</v>
      </c>
      <c r="K51" s="75">
        <f>IF(K$3&lt;=$C$2,业务毛增量_优化情景!K51-存量业务到期结构!N51,0)</f>
        <v>130.00299999999999</v>
      </c>
      <c r="L51" s="75">
        <f>IF(L$3&lt;=$C$2,业务毛增量_优化情景!L51-存量业务到期结构!O51,0)</f>
        <v>-34.997000000238415</v>
      </c>
      <c r="M51" s="75">
        <f>IF(M$3&lt;=$C$2,业务毛增量_优化情景!M51-存量业务到期结构!P51,0)</f>
        <v>165.00299891751058</v>
      </c>
      <c r="N51" s="75">
        <f>IF(N$3&lt;=$C$2,业务毛增量_优化情景!N51-存量业务到期结构!Q51,0)</f>
        <v>116.03495686925476</v>
      </c>
      <c r="O51" s="75">
        <f>IF(O$3&lt;=$C$2,业务毛增量_优化情景!O51-存量业务到期结构!R51,0)</f>
        <v>102.54764447566106</v>
      </c>
      <c r="P51" s="75">
        <f>IF(P$3&lt;=$C$2,业务毛增量_优化情景!P51-存量业务到期结构!S51,0)</f>
        <v>0</v>
      </c>
      <c r="Q51" s="75">
        <f>IF(Q$3&lt;=$C$2,业务毛增量_优化情景!Q51-存量业务到期结构!T51,0)</f>
        <v>0</v>
      </c>
      <c r="R51" s="75">
        <f>IF(R$3&lt;=$C$2,业务毛增量_优化情景!R51-存量业务到期结构!U51,0)</f>
        <v>0</v>
      </c>
      <c r="S51" s="75">
        <f>IF(S$3&lt;=$C$2,业务毛增量_优化情景!S51-存量业务到期结构!V51,0)</f>
        <v>0</v>
      </c>
      <c r="T51" s="75">
        <f>IF(T$3&lt;=$C$2,业务毛增量_优化情景!T51-存量业务到期结构!W51,0)</f>
        <v>0</v>
      </c>
      <c r="U51" s="75">
        <f>IF(U$3&lt;=$C$2,业务毛增量_优化情景!U51-存量业务到期结构!X51,0)</f>
        <v>0</v>
      </c>
      <c r="V51" s="75">
        <f>IF(V$3&lt;=$C$2,业务毛增量_优化情景!V51-存量业务到期结构!Y51,0)</f>
        <v>0</v>
      </c>
      <c r="W51" s="75">
        <f>IF(W$3&lt;=$C$2,业务毛增量_优化情景!W51-存量业务到期结构!Z51,0)</f>
        <v>0</v>
      </c>
      <c r="X51" s="75">
        <f>IF(X$3&lt;=$C$2,业务毛增量_优化情景!X51-存量业务到期结构!AA51,0)</f>
        <v>0</v>
      </c>
      <c r="Y51" s="75">
        <f>IF(Y$3&lt;=$C$2,业务毛增量_优化情景!Y51-存量业务到期结构!AB51,0)</f>
        <v>0</v>
      </c>
      <c r="Z51" s="75">
        <f>IF(Z$3&lt;=$C$2,业务毛增量_优化情景!Z51-存量业务到期结构!AC51,0)</f>
        <v>0</v>
      </c>
      <c r="AA51" s="75">
        <f>IF(AA$3&lt;=$C$2,业务毛增量_优化情景!AA51-存量业务到期结构!AD51,0)</f>
        <v>0</v>
      </c>
      <c r="AB51" s="75">
        <f>IF(AB$3&lt;=$C$2,业务毛增量_优化情景!AB51-存量业务到期结构!AE51,0)</f>
        <v>0</v>
      </c>
      <c r="AC51" s="75">
        <f>IF(AC$3&lt;=$C$2,业务毛增量_优化情景!AC51-存量业务到期结构!AF51,0)</f>
        <v>0</v>
      </c>
      <c r="AD51" s="75">
        <f>IF(AD$3&lt;=$C$2,业务毛增量_优化情景!AD51-存量业务到期结构!AG51,0)</f>
        <v>0</v>
      </c>
      <c r="AE51" s="75">
        <f>IF(AE$3&lt;=$C$2,业务毛增量_优化情景!AE51-存量业务到期结构!AH51,0)</f>
        <v>0</v>
      </c>
      <c r="AF51" s="75">
        <f>IF(AF$3&lt;=$C$2,业务毛增量_优化情景!AF51-存量业务到期结构!AI51,0)</f>
        <v>0</v>
      </c>
      <c r="AG51" s="75">
        <f>IF(AG$3&lt;=$C$2,业务毛增量_优化情景!AG51-存量业务到期结构!AJ51,0)</f>
        <v>0</v>
      </c>
      <c r="AH51" s="75">
        <f>IF(AH$3&lt;=$C$2,业务毛增量_优化情景!AH51-存量业务到期结构!AK51,0)</f>
        <v>0</v>
      </c>
      <c r="AI51" s="75">
        <f>IF(AI$3&lt;=$C$2,业务毛增量_优化情景!AI51-存量业务到期结构!AL51,0)</f>
        <v>0</v>
      </c>
      <c r="AJ51" s="75">
        <f>IF(AJ$3&lt;=$C$2,业务毛增量_优化情景!AJ51-存量业务到期结构!AM51,0)</f>
        <v>0</v>
      </c>
      <c r="AK51" s="75">
        <f>IF(AK$3&lt;=$C$2,业务毛增量_优化情景!AK51-存量业务到期结构!AN51,0)</f>
        <v>0</v>
      </c>
      <c r="AL51" s="75">
        <f>IF(AL$3&lt;=$C$2,业务毛增量_优化情景!AL51-存量业务到期结构!AO51,0)</f>
        <v>0</v>
      </c>
      <c r="AM51" s="75">
        <f>IF(AM$3&lt;=$C$2,业务毛增量_优化情景!AM51-存量业务到期结构!AP51,0)</f>
        <v>0</v>
      </c>
      <c r="AN51" s="75">
        <f>IF(AN$3&lt;=$C$2,业务毛增量_优化情景!AN51-存量业务到期结构!AQ51,0)</f>
        <v>0</v>
      </c>
      <c r="AO51" s="75">
        <f>IF(AO$3&lt;=$C$2,业务毛增量_优化情景!AO51-存量业务到期结构!AR51,0)</f>
        <v>0</v>
      </c>
      <c r="AP51" s="75">
        <f>IF(AP$3&lt;=$C$2,业务毛增量_优化情景!AP51-存量业务到期结构!AS51,0)</f>
        <v>0</v>
      </c>
    </row>
    <row r="52" spans="2:42" ht="16.5">
      <c r="B52" s="54" t="str">
        <f>存量业务到期结构!B52</f>
        <v>次级定期债券</v>
      </c>
      <c r="C52" s="165">
        <f>IF(C$3&lt;=$C$2,业务毛增量_优化情景!C52-存量业务到期结构!F52,0)</f>
        <v>-1.3562700819445701</v>
      </c>
      <c r="D52" s="165">
        <f>IF(D$3&lt;=$C$2,业务毛增量_优化情景!D52-存量业务到期结构!G52,0)</f>
        <v>-1E-3</v>
      </c>
      <c r="E52" s="165">
        <f>IF(E$3&lt;=$C$2,业务毛增量_优化情景!E52-存量业务到期结构!H52,0)</f>
        <v>-1E-3</v>
      </c>
      <c r="F52" s="165">
        <f>IF(F$3&lt;=$C$2,业务毛增量_优化情景!F52-存量业务到期结构!I52,0)</f>
        <v>-1E-3</v>
      </c>
      <c r="G52" s="165">
        <f>IF(G$3&lt;=$C$2,业务毛增量_优化情景!G52-存量业务到期结构!J52,0)</f>
        <v>-1E-3</v>
      </c>
      <c r="H52" s="165">
        <f>IF(H$3&lt;=$C$2,业务毛增量_优化情景!H52-存量业务到期结构!K52,0)</f>
        <v>-1.0000000000000002E-3</v>
      </c>
      <c r="I52" s="165">
        <f>IF(I$3&lt;=$C$2,业务毛增量_优化情景!I52-存量业务到期结构!L52,0)</f>
        <v>9.9991335036670077E-4</v>
      </c>
      <c r="J52" s="165">
        <f>IF(J$3&lt;=$C$2,业务毛增量_优化情景!J52-存量业务到期结构!M52,0)</f>
        <v>9.9966666669276867E-4</v>
      </c>
      <c r="K52" s="165">
        <f>IF(K$3&lt;=$C$2,业务毛增量_优化情景!K52-存量业务到期结构!N52,0)</f>
        <v>1E-3</v>
      </c>
      <c r="L52" s="165">
        <f>IF(L$3&lt;=$C$2,业务毛增量_优化情景!L52-存量业务到期结构!O52,0)</f>
        <v>9.9999988079072476E-4</v>
      </c>
      <c r="M52" s="165">
        <f>IF(M$3&lt;=$C$2,业务毛增量_优化情景!M52-存量业务到期结构!P52,0)</f>
        <v>9.99666666643349E-4</v>
      </c>
      <c r="N52" s="165">
        <f>IF(N$3&lt;=$C$2,业务毛增量_优化情景!N52-存量业务到期结构!Q52,0)</f>
        <v>9.9966666676746651E-4</v>
      </c>
      <c r="O52" s="165">
        <f>IF(O$3&lt;=$C$2,业务毛增量_优化情景!O52-存量业务到期结构!R52,0)</f>
        <v>9.9977777777202331E-4</v>
      </c>
      <c r="P52" s="165">
        <f>IF(P$3&lt;=$C$2,业务毛增量_优化情景!P52-存量业务到期结构!S52,0)</f>
        <v>0</v>
      </c>
      <c r="Q52" s="165">
        <f>IF(Q$3&lt;=$C$2,业务毛增量_优化情景!Q52-存量业务到期结构!T52,0)</f>
        <v>0</v>
      </c>
      <c r="R52" s="165">
        <f>IF(R$3&lt;=$C$2,业务毛增量_优化情景!R52-存量业务到期结构!U52,0)</f>
        <v>0</v>
      </c>
      <c r="S52" s="165">
        <f>IF(S$3&lt;=$C$2,业务毛增量_优化情景!S52-存量业务到期结构!V52,0)</f>
        <v>0</v>
      </c>
      <c r="T52" s="165">
        <f>IF(T$3&lt;=$C$2,业务毛增量_优化情景!T52-存量业务到期结构!W52,0)</f>
        <v>0</v>
      </c>
      <c r="U52" s="165">
        <f>IF(U$3&lt;=$C$2,业务毛增量_优化情景!U52-存量业务到期结构!X52,0)</f>
        <v>0</v>
      </c>
      <c r="V52" s="165">
        <f>IF(V$3&lt;=$C$2,业务毛增量_优化情景!V52-存量业务到期结构!Y52,0)</f>
        <v>0</v>
      </c>
      <c r="W52" s="165">
        <f>IF(W$3&lt;=$C$2,业务毛增量_优化情景!W52-存量业务到期结构!Z52,0)</f>
        <v>0</v>
      </c>
      <c r="X52" s="165">
        <f>IF(X$3&lt;=$C$2,业务毛增量_优化情景!X52-存量业务到期结构!AA52,0)</f>
        <v>0</v>
      </c>
      <c r="Y52" s="165">
        <f>IF(Y$3&lt;=$C$2,业务毛增量_优化情景!Y52-存量业务到期结构!AB52,0)</f>
        <v>0</v>
      </c>
      <c r="Z52" s="165">
        <f>IF(Z$3&lt;=$C$2,业务毛增量_优化情景!Z52-存量业务到期结构!AC52,0)</f>
        <v>0</v>
      </c>
      <c r="AA52" s="165">
        <f>IF(AA$3&lt;=$C$2,业务毛增量_优化情景!AA52-存量业务到期结构!AD52,0)</f>
        <v>0</v>
      </c>
      <c r="AB52" s="165">
        <f>IF(AB$3&lt;=$C$2,业务毛增量_优化情景!AB52-存量业务到期结构!AE52,0)</f>
        <v>0</v>
      </c>
      <c r="AC52" s="165">
        <f>IF(AC$3&lt;=$C$2,业务毛增量_优化情景!AC52-存量业务到期结构!AF52,0)</f>
        <v>0</v>
      </c>
      <c r="AD52" s="165">
        <f>IF(AD$3&lt;=$C$2,业务毛增量_优化情景!AD52-存量业务到期结构!AG52,0)</f>
        <v>0</v>
      </c>
      <c r="AE52" s="165">
        <f>IF(AE$3&lt;=$C$2,业务毛增量_优化情景!AE52-存量业务到期结构!AH52,0)</f>
        <v>0</v>
      </c>
      <c r="AF52" s="165">
        <f>IF(AF$3&lt;=$C$2,业务毛增量_优化情景!AF52-存量业务到期结构!AI52,0)</f>
        <v>0</v>
      </c>
      <c r="AG52" s="165">
        <f>IF(AG$3&lt;=$C$2,业务毛增量_优化情景!AG52-存量业务到期结构!AJ52,0)</f>
        <v>0</v>
      </c>
      <c r="AH52" s="165">
        <f>IF(AH$3&lt;=$C$2,业务毛增量_优化情景!AH52-存量业务到期结构!AK52,0)</f>
        <v>0</v>
      </c>
      <c r="AI52" s="165">
        <f>IF(AI$3&lt;=$C$2,业务毛增量_优化情景!AI52-存量业务到期结构!AL52,0)</f>
        <v>0</v>
      </c>
      <c r="AJ52" s="165">
        <f>IF(AJ$3&lt;=$C$2,业务毛增量_优化情景!AJ52-存量业务到期结构!AM52,0)</f>
        <v>0</v>
      </c>
      <c r="AK52" s="165">
        <f>IF(AK$3&lt;=$C$2,业务毛增量_优化情景!AK52-存量业务到期结构!AN52,0)</f>
        <v>0</v>
      </c>
      <c r="AL52" s="165">
        <f>IF(AL$3&lt;=$C$2,业务毛增量_优化情景!AL52-存量业务到期结构!AO52,0)</f>
        <v>0</v>
      </c>
      <c r="AM52" s="165">
        <f>IF(AM$3&lt;=$C$2,业务毛增量_优化情景!AM52-存量业务到期结构!AP52,0)</f>
        <v>0</v>
      </c>
      <c r="AN52" s="165">
        <f>IF(AN$3&lt;=$C$2,业务毛增量_优化情景!AN52-存量业务到期结构!AQ52,0)</f>
        <v>0</v>
      </c>
      <c r="AO52" s="165">
        <f>IF(AO$3&lt;=$C$2,业务毛增量_优化情景!AO52-存量业务到期结构!AR52,0)</f>
        <v>0</v>
      </c>
      <c r="AP52" s="165">
        <f>IF(AP$3&lt;=$C$2,业务毛增量_优化情景!AP52-存量业务到期结构!AS52,0)</f>
        <v>0</v>
      </c>
    </row>
    <row r="53" spans="2:42" ht="16.5">
      <c r="B53" s="54" t="str">
        <f>存量业务到期结构!B53</f>
        <v>长期债券</v>
      </c>
      <c r="C53" s="165">
        <f>IF(C$3&lt;=$C$2,业务毛增量_优化情景!C53-存量业务到期结构!F53,0)</f>
        <v>-20.897496920000101</v>
      </c>
      <c r="D53" s="165">
        <f>IF(D$3&lt;=$C$2,业务毛增量_优化情景!D53-存量业务到期结构!G53,0)</f>
        <v>-1E-3</v>
      </c>
      <c r="E53" s="165">
        <f>IF(E$3&lt;=$C$2,业务毛增量_优化情景!E53-存量业务到期结构!H53,0)</f>
        <v>-1E-3</v>
      </c>
      <c r="F53" s="165">
        <f>IF(F$3&lt;=$C$2,业务毛增量_优化情景!F53-存量业务到期结构!I53,0)</f>
        <v>-1E-3</v>
      </c>
      <c r="G53" s="165">
        <f>IF(G$3&lt;=$C$2,业务毛增量_优化情景!G53-存量业务到期结构!J53,0)</f>
        <v>-112.999</v>
      </c>
      <c r="H53" s="165">
        <f>IF(H$3&lt;=$C$2,业务毛增量_优化情景!H53-存量业务到期结构!K53,0)</f>
        <v>9.9992752788385171E-4</v>
      </c>
      <c r="I53" s="165">
        <f>IF(I$3&lt;=$C$2,业务毛增量_优化情景!I53-存量业务到期结构!L53,0)</f>
        <v>150.00099991335037</v>
      </c>
      <c r="J53" s="165">
        <f>IF(J$3&lt;=$C$2,业务毛增量_优化情景!J53-存量业务到期结构!M53,0)</f>
        <v>150.0009996666667</v>
      </c>
      <c r="K53" s="165">
        <f>IF(K$3&lt;=$C$2,业务毛增量_优化情景!K53-存量业务到期结构!N53,0)</f>
        <v>1E-3</v>
      </c>
      <c r="L53" s="165">
        <f>IF(L$3&lt;=$C$2,业务毛增量_优化情景!L53-存量业务到期结构!O53,0)</f>
        <v>9.9999988079072476E-4</v>
      </c>
      <c r="M53" s="165">
        <f>IF(M$3&lt;=$C$2,业务毛增量_优化情景!M53-存量业务到期结构!P53,0)</f>
        <v>100.00099958417725</v>
      </c>
      <c r="N53" s="165">
        <f>IF(N$3&lt;=$C$2,业务毛增量_优化情景!N53-存量业务到期结构!Q53,0)</f>
        <v>100.00099958393889</v>
      </c>
      <c r="O53" s="165">
        <f>IF(O$3&lt;=$C$2,业务毛增量_优化情景!O53-存量业务到期结构!R53,0)</f>
        <v>9.9977777777202331E-4</v>
      </c>
      <c r="P53" s="165">
        <f>IF(P$3&lt;=$C$2,业务毛增量_优化情景!P53-存量业务到期结构!S53,0)</f>
        <v>0</v>
      </c>
      <c r="Q53" s="165">
        <f>IF(Q$3&lt;=$C$2,业务毛增量_优化情景!Q53-存量业务到期结构!T53,0)</f>
        <v>0</v>
      </c>
      <c r="R53" s="165">
        <f>IF(R$3&lt;=$C$2,业务毛增量_优化情景!R53-存量业务到期结构!U53,0)</f>
        <v>0</v>
      </c>
      <c r="S53" s="165">
        <f>IF(S$3&lt;=$C$2,业务毛增量_优化情景!S53-存量业务到期结构!V53,0)</f>
        <v>0</v>
      </c>
      <c r="T53" s="165">
        <f>IF(T$3&lt;=$C$2,业务毛增量_优化情景!T53-存量业务到期结构!W53,0)</f>
        <v>0</v>
      </c>
      <c r="U53" s="165">
        <f>IF(U$3&lt;=$C$2,业务毛增量_优化情景!U53-存量业务到期结构!X53,0)</f>
        <v>0</v>
      </c>
      <c r="V53" s="165">
        <f>IF(V$3&lt;=$C$2,业务毛增量_优化情景!V53-存量业务到期结构!Y53,0)</f>
        <v>0</v>
      </c>
      <c r="W53" s="165">
        <f>IF(W$3&lt;=$C$2,业务毛增量_优化情景!W53-存量业务到期结构!Z53,0)</f>
        <v>0</v>
      </c>
      <c r="X53" s="165">
        <f>IF(X$3&lt;=$C$2,业务毛增量_优化情景!X53-存量业务到期结构!AA53,0)</f>
        <v>0</v>
      </c>
      <c r="Y53" s="165">
        <f>IF(Y$3&lt;=$C$2,业务毛增量_优化情景!Y53-存量业务到期结构!AB53,0)</f>
        <v>0</v>
      </c>
      <c r="Z53" s="165">
        <f>IF(Z$3&lt;=$C$2,业务毛增量_优化情景!Z53-存量业务到期结构!AC53,0)</f>
        <v>0</v>
      </c>
      <c r="AA53" s="165">
        <f>IF(AA$3&lt;=$C$2,业务毛增量_优化情景!AA53-存量业务到期结构!AD53,0)</f>
        <v>0</v>
      </c>
      <c r="AB53" s="165">
        <f>IF(AB$3&lt;=$C$2,业务毛增量_优化情景!AB53-存量业务到期结构!AE53,0)</f>
        <v>0</v>
      </c>
      <c r="AC53" s="165">
        <f>IF(AC$3&lt;=$C$2,业务毛增量_优化情景!AC53-存量业务到期结构!AF53,0)</f>
        <v>0</v>
      </c>
      <c r="AD53" s="165">
        <f>IF(AD$3&lt;=$C$2,业务毛增量_优化情景!AD53-存量业务到期结构!AG53,0)</f>
        <v>0</v>
      </c>
      <c r="AE53" s="165">
        <f>IF(AE$3&lt;=$C$2,业务毛增量_优化情景!AE53-存量业务到期结构!AH53,0)</f>
        <v>0</v>
      </c>
      <c r="AF53" s="165">
        <f>IF(AF$3&lt;=$C$2,业务毛增量_优化情景!AF53-存量业务到期结构!AI53,0)</f>
        <v>0</v>
      </c>
      <c r="AG53" s="165">
        <f>IF(AG$3&lt;=$C$2,业务毛增量_优化情景!AG53-存量业务到期结构!AJ53,0)</f>
        <v>0</v>
      </c>
      <c r="AH53" s="165">
        <f>IF(AH$3&lt;=$C$2,业务毛增量_优化情景!AH53-存量业务到期结构!AK53,0)</f>
        <v>0</v>
      </c>
      <c r="AI53" s="165">
        <f>IF(AI$3&lt;=$C$2,业务毛增量_优化情景!AI53-存量业务到期结构!AL53,0)</f>
        <v>0</v>
      </c>
      <c r="AJ53" s="165">
        <f>IF(AJ$3&lt;=$C$2,业务毛增量_优化情景!AJ53-存量业务到期结构!AM53,0)</f>
        <v>0</v>
      </c>
      <c r="AK53" s="165">
        <f>IF(AK$3&lt;=$C$2,业务毛增量_优化情景!AK53-存量业务到期结构!AN53,0)</f>
        <v>0</v>
      </c>
      <c r="AL53" s="165">
        <f>IF(AL$3&lt;=$C$2,业务毛增量_优化情景!AL53-存量业务到期结构!AO53,0)</f>
        <v>0</v>
      </c>
      <c r="AM53" s="165">
        <f>IF(AM$3&lt;=$C$2,业务毛增量_优化情景!AM53-存量业务到期结构!AP53,0)</f>
        <v>0</v>
      </c>
      <c r="AN53" s="165">
        <f>IF(AN$3&lt;=$C$2,业务毛增量_优化情景!AN53-存量业务到期结构!AQ53,0)</f>
        <v>0</v>
      </c>
      <c r="AO53" s="165">
        <f>IF(AO$3&lt;=$C$2,业务毛增量_优化情景!AO53-存量业务到期结构!AR53,0)</f>
        <v>0</v>
      </c>
      <c r="AP53" s="165">
        <f>IF(AP$3&lt;=$C$2,业务毛增量_优化情景!AP53-存量业务到期结构!AS53,0)</f>
        <v>0</v>
      </c>
    </row>
    <row r="54" spans="2:42" ht="16.5">
      <c r="B54" s="54" t="str">
        <f>存量业务到期结构!B54</f>
        <v>同业存单</v>
      </c>
      <c r="C54" s="165">
        <f>IF(C$3&lt;=$C$2,业务毛增量_优化情景!C54-存量业务到期结构!F54,0)</f>
        <v>-229.70763843647009</v>
      </c>
      <c r="D54" s="165">
        <f>IF(D$3&lt;=$C$2,业务毛增量_优化情景!D54-存量业务到期结构!G54,0)</f>
        <v>-45.732847231270611</v>
      </c>
      <c r="E54" s="165">
        <f>IF(E$3&lt;=$C$2,业务毛增量_优化情景!E54-存量业务到期结构!H54,0)</f>
        <v>104.99899999999997</v>
      </c>
      <c r="F54" s="165">
        <f>IF(F$3&lt;=$C$2,业务毛增量_优化情景!F54-存量业务到期结构!I54,0)</f>
        <v>-46.918170286644994</v>
      </c>
      <c r="G54" s="165">
        <f>IF(G$3&lt;=$C$2,业务毛增量_优化情景!G54-存量业务到期结构!J54,0)</f>
        <v>175.53182643659079</v>
      </c>
      <c r="H54" s="165">
        <f>IF(H$3&lt;=$C$2,业务毛增量_优化情景!H54-存量业务到期结构!K54,0)</f>
        <v>34.998999999999967</v>
      </c>
      <c r="I54" s="165">
        <f>IF(I$3&lt;=$C$2,业务毛增量_优化情景!I54-存量业务到期结构!L54,0)</f>
        <v>-34.99900008664963</v>
      </c>
      <c r="J54" s="165">
        <f>IF(J$3&lt;=$C$2,业务毛增量_优化情景!J54-存量业务到期结构!M54,0)</f>
        <v>-177.08754719735708</v>
      </c>
      <c r="K54" s="165">
        <f>IF(K$3&lt;=$C$2,业务毛增量_优化情景!K54-存量业务到期结构!N54,0)</f>
        <v>130.00099999999998</v>
      </c>
      <c r="L54" s="165">
        <f>IF(L$3&lt;=$C$2,业务毛增量_优化情景!L54-存量业务到期结构!O54,0)</f>
        <v>-34.998999999999995</v>
      </c>
      <c r="M54" s="165">
        <f>IF(M$3&lt;=$C$2,业务毛增量_优化情景!M54-存量业务到期结构!P54,0)</f>
        <v>65.000999666666672</v>
      </c>
      <c r="N54" s="165">
        <f>IF(N$3&lt;=$C$2,业务毛增量_优化情景!N54-存量业务到期结构!Q54,0)</f>
        <v>16.032957618649107</v>
      </c>
      <c r="O54" s="165">
        <f>IF(O$3&lt;=$C$2,业务毛增量_优化情景!O54-存量业务到期结构!R54,0)</f>
        <v>102.54564492010552</v>
      </c>
      <c r="P54" s="165">
        <f>IF(P$3&lt;=$C$2,业务毛增量_优化情景!P54-存量业务到期结构!S54,0)</f>
        <v>0</v>
      </c>
      <c r="Q54" s="165">
        <f>IF(Q$3&lt;=$C$2,业务毛增量_优化情景!Q54-存量业务到期结构!T54,0)</f>
        <v>0</v>
      </c>
      <c r="R54" s="165">
        <f>IF(R$3&lt;=$C$2,业务毛增量_优化情景!R54-存量业务到期结构!U54,0)</f>
        <v>0</v>
      </c>
      <c r="S54" s="165">
        <f>IF(S$3&lt;=$C$2,业务毛增量_优化情景!S54-存量业务到期结构!V54,0)</f>
        <v>0</v>
      </c>
      <c r="T54" s="165">
        <f>IF(T$3&lt;=$C$2,业务毛增量_优化情景!T54-存量业务到期结构!W54,0)</f>
        <v>0</v>
      </c>
      <c r="U54" s="165">
        <f>IF(U$3&lt;=$C$2,业务毛增量_优化情景!U54-存量业务到期结构!X54,0)</f>
        <v>0</v>
      </c>
      <c r="V54" s="165">
        <f>IF(V$3&lt;=$C$2,业务毛增量_优化情景!V54-存量业务到期结构!Y54,0)</f>
        <v>0</v>
      </c>
      <c r="W54" s="165">
        <f>IF(W$3&lt;=$C$2,业务毛增量_优化情景!W54-存量业务到期结构!Z54,0)</f>
        <v>0</v>
      </c>
      <c r="X54" s="165">
        <f>IF(X$3&lt;=$C$2,业务毛增量_优化情景!X54-存量业务到期结构!AA54,0)</f>
        <v>0</v>
      </c>
      <c r="Y54" s="165">
        <f>IF(Y$3&lt;=$C$2,业务毛增量_优化情景!Y54-存量业务到期结构!AB54,0)</f>
        <v>0</v>
      </c>
      <c r="Z54" s="165">
        <f>IF(Z$3&lt;=$C$2,业务毛增量_优化情景!Z54-存量业务到期结构!AC54,0)</f>
        <v>0</v>
      </c>
      <c r="AA54" s="165">
        <f>IF(AA$3&lt;=$C$2,业务毛增量_优化情景!AA54-存量业务到期结构!AD54,0)</f>
        <v>0</v>
      </c>
      <c r="AB54" s="165">
        <f>IF(AB$3&lt;=$C$2,业务毛增量_优化情景!AB54-存量业务到期结构!AE54,0)</f>
        <v>0</v>
      </c>
      <c r="AC54" s="165">
        <f>IF(AC$3&lt;=$C$2,业务毛增量_优化情景!AC54-存量业务到期结构!AF54,0)</f>
        <v>0</v>
      </c>
      <c r="AD54" s="165">
        <f>IF(AD$3&lt;=$C$2,业务毛增量_优化情景!AD54-存量业务到期结构!AG54,0)</f>
        <v>0</v>
      </c>
      <c r="AE54" s="165">
        <f>IF(AE$3&lt;=$C$2,业务毛增量_优化情景!AE54-存量业务到期结构!AH54,0)</f>
        <v>0</v>
      </c>
      <c r="AF54" s="165">
        <f>IF(AF$3&lt;=$C$2,业务毛增量_优化情景!AF54-存量业务到期结构!AI54,0)</f>
        <v>0</v>
      </c>
      <c r="AG54" s="165">
        <f>IF(AG$3&lt;=$C$2,业务毛增量_优化情景!AG54-存量业务到期结构!AJ54,0)</f>
        <v>0</v>
      </c>
      <c r="AH54" s="165">
        <f>IF(AH$3&lt;=$C$2,业务毛增量_优化情景!AH54-存量业务到期结构!AK54,0)</f>
        <v>0</v>
      </c>
      <c r="AI54" s="165">
        <f>IF(AI$3&lt;=$C$2,业务毛增量_优化情景!AI54-存量业务到期结构!AL54,0)</f>
        <v>0</v>
      </c>
      <c r="AJ54" s="165">
        <f>IF(AJ$3&lt;=$C$2,业务毛增量_优化情景!AJ54-存量业务到期结构!AM54,0)</f>
        <v>0</v>
      </c>
      <c r="AK54" s="165">
        <f>IF(AK$3&lt;=$C$2,业务毛增量_优化情景!AK54-存量业务到期结构!AN54,0)</f>
        <v>0</v>
      </c>
      <c r="AL54" s="165">
        <f>IF(AL$3&lt;=$C$2,业务毛增量_优化情景!AL54-存量业务到期结构!AO54,0)</f>
        <v>0</v>
      </c>
      <c r="AM54" s="165">
        <f>IF(AM$3&lt;=$C$2,业务毛增量_优化情景!AM54-存量业务到期结构!AP54,0)</f>
        <v>0</v>
      </c>
      <c r="AN54" s="165">
        <f>IF(AN$3&lt;=$C$2,业务毛增量_优化情景!AN54-存量业务到期结构!AQ54,0)</f>
        <v>0</v>
      </c>
      <c r="AO54" s="165">
        <f>IF(AO$3&lt;=$C$2,业务毛增量_优化情景!AO54-存量业务到期结构!AR54,0)</f>
        <v>0</v>
      </c>
      <c r="AP54" s="165">
        <f>IF(AP$3&lt;=$C$2,业务毛增量_优化情景!AP54-存量业务到期结构!AS54,0)</f>
        <v>0</v>
      </c>
    </row>
    <row r="55" spans="2:42" ht="15">
      <c r="B55" s="140" t="str">
        <f>存量业务到期结构!B55</f>
        <v>向央行借款</v>
      </c>
      <c r="C55" s="165">
        <f>IF(C$3&lt;=$C$2,业务毛增量_优化情景!C55-存量业务到期结构!F55,0)</f>
        <v>-165.72596560430003</v>
      </c>
      <c r="D55" s="165">
        <f>IF(D$3&lt;=$C$2,业务毛增量_优化情景!D55-存量业务到期结构!G55,0)</f>
        <v>89.999000000000024</v>
      </c>
      <c r="E55" s="165">
        <f>IF(E$3&lt;=$C$2,业务毛增量_优化情景!E55-存量业务到期结构!H55,0)</f>
        <v>16.527964371389999</v>
      </c>
      <c r="F55" s="165">
        <f>IF(F$3&lt;=$C$2,业务毛增量_优化情景!F55-存量业务到期结构!I55,0)</f>
        <v>50.001000000000033</v>
      </c>
      <c r="G55" s="165">
        <f>IF(G$3&lt;=$C$2,业务毛增量_优化情景!G55-存量业务到期结构!J55,0)</f>
        <v>-250.001001</v>
      </c>
      <c r="H55" s="165">
        <f>IF(H$3&lt;=$C$2,业务毛增量_优化情景!H55-存量业务到期结构!K55,0)</f>
        <v>39.998999999999995</v>
      </c>
      <c r="I55" s="165">
        <f>IF(I$3&lt;=$C$2,业务毛增量_优化情景!I55-存量业务到期结构!L55,0)</f>
        <v>-15.810599188247011</v>
      </c>
      <c r="J55" s="165">
        <f>IF(J$3&lt;=$C$2,业务毛增量_优化情景!J55-存量业务到期结构!M55,0)</f>
        <v>-250.001</v>
      </c>
      <c r="K55" s="165">
        <f>IF(K$3&lt;=$C$2,业务毛增量_优化情景!K55-存量业务到期结构!N55,0)</f>
        <v>39.998999999999995</v>
      </c>
      <c r="L55" s="165">
        <f>IF(L$3&lt;=$C$2,业务毛增量_优化情景!L55-存量业务到期结构!O55,0)</f>
        <v>-14.681536192305998</v>
      </c>
      <c r="M55" s="165">
        <f>IF(M$3&lt;=$C$2,业务毛增量_优化情景!M55-存量业务到期结构!P55,0)</f>
        <v>-14.608128511344701</v>
      </c>
      <c r="N55" s="165">
        <f>IF(N$3&lt;=$C$2,业务毛增量_优化情景!N55-存量业务到期结构!Q55,0)</f>
        <v>-1.0000000000047748E-3</v>
      </c>
      <c r="O55" s="165">
        <f>IF(O$3&lt;=$C$2,业务毛增量_优化情景!O55-存量业务到期结构!R55,0)</f>
        <v>-1E-3</v>
      </c>
      <c r="P55" s="165">
        <f>IF(P$3&lt;=$C$2,业务毛增量_优化情景!P55-存量业务到期结构!S55,0)</f>
        <v>0</v>
      </c>
      <c r="Q55" s="165">
        <f>IF(Q$3&lt;=$C$2,业务毛增量_优化情景!Q55-存量业务到期结构!T55,0)</f>
        <v>0</v>
      </c>
      <c r="R55" s="165">
        <f>IF(R$3&lt;=$C$2,业务毛增量_优化情景!R55-存量业务到期结构!U55,0)</f>
        <v>0</v>
      </c>
      <c r="S55" s="165">
        <f>IF(S$3&lt;=$C$2,业务毛增量_优化情景!S55-存量业务到期结构!V55,0)</f>
        <v>0</v>
      </c>
      <c r="T55" s="165">
        <f>IF(T$3&lt;=$C$2,业务毛增量_优化情景!T55-存量业务到期结构!W55,0)</f>
        <v>0</v>
      </c>
      <c r="U55" s="165">
        <f>IF(U$3&lt;=$C$2,业务毛增量_优化情景!U55-存量业务到期结构!X55,0)</f>
        <v>0</v>
      </c>
      <c r="V55" s="165">
        <f>IF(V$3&lt;=$C$2,业务毛增量_优化情景!V55-存量业务到期结构!Y55,0)</f>
        <v>0</v>
      </c>
      <c r="W55" s="165">
        <f>IF(W$3&lt;=$C$2,业务毛增量_优化情景!W55-存量业务到期结构!Z55,0)</f>
        <v>0</v>
      </c>
      <c r="X55" s="165">
        <f>IF(X$3&lt;=$C$2,业务毛增量_优化情景!X55-存量业务到期结构!AA55,0)</f>
        <v>0</v>
      </c>
      <c r="Y55" s="165">
        <f>IF(Y$3&lt;=$C$2,业务毛增量_优化情景!Y55-存量业务到期结构!AB55,0)</f>
        <v>0</v>
      </c>
      <c r="Z55" s="165">
        <f>IF(Z$3&lt;=$C$2,业务毛增量_优化情景!Z55-存量业务到期结构!AC55,0)</f>
        <v>0</v>
      </c>
      <c r="AA55" s="165">
        <f>IF(AA$3&lt;=$C$2,业务毛增量_优化情景!AA55-存量业务到期结构!AD55,0)</f>
        <v>0</v>
      </c>
      <c r="AB55" s="165">
        <f>IF(AB$3&lt;=$C$2,业务毛增量_优化情景!AB55-存量业务到期结构!AE55,0)</f>
        <v>0</v>
      </c>
      <c r="AC55" s="165">
        <f>IF(AC$3&lt;=$C$2,业务毛增量_优化情景!AC55-存量业务到期结构!AF55,0)</f>
        <v>0</v>
      </c>
      <c r="AD55" s="165">
        <f>IF(AD$3&lt;=$C$2,业务毛增量_优化情景!AD55-存量业务到期结构!AG55,0)</f>
        <v>0</v>
      </c>
      <c r="AE55" s="165">
        <f>IF(AE$3&lt;=$C$2,业务毛增量_优化情景!AE55-存量业务到期结构!AH55,0)</f>
        <v>0</v>
      </c>
      <c r="AF55" s="165">
        <f>IF(AF$3&lt;=$C$2,业务毛增量_优化情景!AF55-存量业务到期结构!AI55,0)</f>
        <v>0</v>
      </c>
      <c r="AG55" s="165">
        <f>IF(AG$3&lt;=$C$2,业务毛增量_优化情景!AG55-存量业务到期结构!AJ55,0)</f>
        <v>0</v>
      </c>
      <c r="AH55" s="165">
        <f>IF(AH$3&lt;=$C$2,业务毛增量_优化情景!AH55-存量业务到期结构!AK55,0)</f>
        <v>0</v>
      </c>
      <c r="AI55" s="165">
        <f>IF(AI$3&lt;=$C$2,业务毛增量_优化情景!AI55-存量业务到期结构!AL55,0)</f>
        <v>0</v>
      </c>
      <c r="AJ55" s="165">
        <f>IF(AJ$3&lt;=$C$2,业务毛增量_优化情景!AJ55-存量业务到期结构!AM55,0)</f>
        <v>0</v>
      </c>
      <c r="AK55" s="165">
        <f>IF(AK$3&lt;=$C$2,业务毛增量_优化情景!AK55-存量业务到期结构!AN55,0)</f>
        <v>0</v>
      </c>
      <c r="AL55" s="165">
        <f>IF(AL$3&lt;=$C$2,业务毛增量_优化情景!AL55-存量业务到期结构!AO55,0)</f>
        <v>0</v>
      </c>
      <c r="AM55" s="165">
        <f>IF(AM$3&lt;=$C$2,业务毛增量_优化情景!AM55-存量业务到期结构!AP55,0)</f>
        <v>0</v>
      </c>
      <c r="AN55" s="165">
        <f>IF(AN$3&lt;=$C$2,业务毛增量_优化情景!AN55-存量业务到期结构!AQ55,0)</f>
        <v>0</v>
      </c>
      <c r="AO55" s="165">
        <f>IF(AO$3&lt;=$C$2,业务毛增量_优化情景!AO55-存量业务到期结构!AR55,0)</f>
        <v>0</v>
      </c>
      <c r="AP55" s="165">
        <f>IF(AP$3&lt;=$C$2,业务毛增量_优化情景!AP55-存量业务到期结构!AS55,0)</f>
        <v>0</v>
      </c>
    </row>
  </sheetData>
  <phoneticPr fontId="19" type="noConversion"/>
  <hyperlinks>
    <hyperlink ref="A1" location="目录!A1" display="目录"/>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7" tint="0.59999389629810485"/>
  </sheetPr>
  <dimension ref="A1:CE55"/>
  <sheetViews>
    <sheetView workbookViewId="0">
      <selection activeCell="C6" sqref="C6"/>
    </sheetView>
  </sheetViews>
  <sheetFormatPr defaultRowHeight="13.5"/>
  <cols>
    <col min="1" max="1" width="9.375" customWidth="1"/>
    <col min="2" max="2" width="32.375" bestFit="1" customWidth="1"/>
  </cols>
  <sheetData>
    <row r="1" spans="1:83" ht="16.5">
      <c r="A1" s="18" t="s">
        <v>349</v>
      </c>
    </row>
    <row r="2" spans="1:83" ht="16.5">
      <c r="C2" s="162"/>
      <c r="D2" s="162"/>
      <c r="E2" s="162"/>
      <c r="F2" s="162"/>
      <c r="G2" s="162"/>
      <c r="H2" s="162"/>
      <c r="I2" s="162"/>
      <c r="J2" s="162"/>
      <c r="K2" s="162"/>
      <c r="L2" s="162"/>
      <c r="M2" s="162"/>
      <c r="AR2" s="533" t="s">
        <v>385</v>
      </c>
      <c r="AS2" s="533"/>
      <c r="AT2" s="533"/>
    </row>
    <row r="3" spans="1:83" ht="16.5">
      <c r="B3" s="26" t="s">
        <v>384</v>
      </c>
      <c r="C3" s="26">
        <v>1</v>
      </c>
      <c r="D3" s="26">
        <v>2</v>
      </c>
      <c r="E3" s="26">
        <v>3</v>
      </c>
      <c r="F3" s="26">
        <v>4</v>
      </c>
      <c r="G3" s="26">
        <v>5</v>
      </c>
      <c r="H3" s="26">
        <v>6</v>
      </c>
      <c r="I3" s="26">
        <v>7</v>
      </c>
      <c r="J3" s="26">
        <v>8</v>
      </c>
      <c r="K3" s="26">
        <v>9</v>
      </c>
      <c r="L3" s="26">
        <v>10</v>
      </c>
      <c r="M3" s="26">
        <v>11</v>
      </c>
      <c r="N3" s="26">
        <v>12</v>
      </c>
      <c r="O3" s="26">
        <v>13</v>
      </c>
      <c r="P3" s="26">
        <v>14</v>
      </c>
      <c r="Q3" s="26">
        <v>15</v>
      </c>
      <c r="R3" s="26">
        <v>16</v>
      </c>
      <c r="S3" s="26">
        <v>17</v>
      </c>
      <c r="T3" s="26">
        <v>18</v>
      </c>
      <c r="U3" s="26">
        <v>19</v>
      </c>
      <c r="V3" s="26">
        <v>20</v>
      </c>
      <c r="W3" s="26">
        <v>21</v>
      </c>
      <c r="X3" s="26">
        <v>22</v>
      </c>
      <c r="Y3" s="26">
        <v>23</v>
      </c>
      <c r="Z3" s="26">
        <v>24</v>
      </c>
      <c r="AA3" s="26">
        <v>25</v>
      </c>
      <c r="AB3" s="26">
        <v>26</v>
      </c>
      <c r="AC3" s="26">
        <v>27</v>
      </c>
      <c r="AD3" s="26">
        <v>28</v>
      </c>
      <c r="AE3" s="26">
        <v>29</v>
      </c>
      <c r="AF3" s="26">
        <v>30</v>
      </c>
      <c r="AG3" s="26">
        <v>31</v>
      </c>
      <c r="AH3" s="26">
        <v>32</v>
      </c>
      <c r="AI3" s="26">
        <v>33</v>
      </c>
      <c r="AJ3" s="26">
        <v>34</v>
      </c>
      <c r="AK3" s="26">
        <v>35</v>
      </c>
      <c r="AL3" s="26">
        <v>36</v>
      </c>
      <c r="AM3" s="26">
        <v>37</v>
      </c>
      <c r="AN3" s="26">
        <v>38</v>
      </c>
      <c r="AO3" s="26">
        <v>39</v>
      </c>
      <c r="AP3" s="26">
        <v>40</v>
      </c>
      <c r="AR3" s="26">
        <v>1</v>
      </c>
      <c r="AS3" s="26">
        <v>2</v>
      </c>
      <c r="AT3" s="26">
        <v>3</v>
      </c>
      <c r="AU3" s="26">
        <v>4</v>
      </c>
      <c r="AV3" s="26">
        <v>5</v>
      </c>
      <c r="AW3" s="26">
        <v>6</v>
      </c>
      <c r="AX3" s="26">
        <v>7</v>
      </c>
      <c r="AY3" s="26">
        <v>8</v>
      </c>
      <c r="AZ3" s="26">
        <v>9</v>
      </c>
      <c r="BA3" s="26">
        <v>10</v>
      </c>
      <c r="BB3" s="26">
        <v>11</v>
      </c>
      <c r="BC3" s="26">
        <v>12</v>
      </c>
      <c r="BD3" s="26">
        <v>13</v>
      </c>
      <c r="BE3" s="26">
        <v>14</v>
      </c>
      <c r="BF3" s="26">
        <v>15</v>
      </c>
      <c r="BG3" s="26">
        <v>16</v>
      </c>
      <c r="BH3" s="26">
        <v>17</v>
      </c>
      <c r="BI3" s="26">
        <v>18</v>
      </c>
      <c r="BJ3" s="26">
        <v>19</v>
      </c>
      <c r="BK3" s="26">
        <v>20</v>
      </c>
      <c r="BL3" s="26">
        <v>21</v>
      </c>
      <c r="BM3" s="26">
        <v>22</v>
      </c>
      <c r="BN3" s="26">
        <v>23</v>
      </c>
      <c r="BO3" s="26">
        <v>24</v>
      </c>
      <c r="BP3" s="26">
        <v>25</v>
      </c>
      <c r="BQ3" s="26">
        <v>26</v>
      </c>
      <c r="BR3" s="26">
        <v>27</v>
      </c>
      <c r="BS3" s="26">
        <v>28</v>
      </c>
      <c r="BT3" s="26">
        <v>29</v>
      </c>
      <c r="BU3" s="26">
        <v>30</v>
      </c>
      <c r="BV3" s="26">
        <v>31</v>
      </c>
      <c r="BW3" s="26">
        <v>32</v>
      </c>
      <c r="BX3" s="26">
        <v>33</v>
      </c>
      <c r="BY3" s="26">
        <v>34</v>
      </c>
      <c r="BZ3" s="26">
        <v>35</v>
      </c>
      <c r="CA3" s="26">
        <v>36</v>
      </c>
      <c r="CB3" s="26">
        <v>37</v>
      </c>
      <c r="CC3" s="26">
        <v>38</v>
      </c>
      <c r="CD3" s="26">
        <v>39</v>
      </c>
      <c r="CE3" s="26">
        <v>40</v>
      </c>
    </row>
    <row r="4" spans="1:83" ht="15">
      <c r="B4" s="14" t="str">
        <f>存量业务到期结构!B4</f>
        <v>资产端</v>
      </c>
      <c r="C4" s="75">
        <f>C5+C11+C19+C20+C23+C24</f>
        <v>5162.7830169487361</v>
      </c>
      <c r="D4" s="75">
        <f t="shared" ref="D4:AP4" si="0">D5+D11+D19+D20+D23+D24</f>
        <v>2770.168659051556</v>
      </c>
      <c r="E4" s="75">
        <f t="shared" si="0"/>
        <v>1684.4662430630481</v>
      </c>
      <c r="F4" s="75">
        <f t="shared" si="0"/>
        <v>1461.019959372479</v>
      </c>
      <c r="G4" s="75">
        <f t="shared" si="0"/>
        <v>1089.4472238786695</v>
      </c>
      <c r="H4" s="75">
        <f t="shared" si="0"/>
        <v>1612.4146875668864</v>
      </c>
      <c r="I4" s="75">
        <f t="shared" si="0"/>
        <v>1225.2274766491503</v>
      </c>
      <c r="J4" s="75">
        <f t="shared" si="0"/>
        <v>705.706981863902</v>
      </c>
      <c r="K4" s="75">
        <f t="shared" si="0"/>
        <v>1212.64032344619</v>
      </c>
      <c r="L4" s="75">
        <f t="shared" si="0"/>
        <v>1169.7236599039782</v>
      </c>
      <c r="M4" s="75">
        <f>M5+M11+M19+M20+M23+M24</f>
        <v>1106.66926469448</v>
      </c>
      <c r="N4" s="75">
        <f t="shared" si="0"/>
        <v>1411.2186209127901</v>
      </c>
      <c r="O4" s="75">
        <f t="shared" si="0"/>
        <v>351.09846961518292</v>
      </c>
      <c r="P4" s="75">
        <f t="shared" si="0"/>
        <v>0</v>
      </c>
      <c r="Q4" s="75">
        <f t="shared" si="0"/>
        <v>0</v>
      </c>
      <c r="R4" s="75">
        <f t="shared" si="0"/>
        <v>0</v>
      </c>
      <c r="S4" s="75">
        <f t="shared" si="0"/>
        <v>0</v>
      </c>
      <c r="T4" s="75">
        <f t="shared" si="0"/>
        <v>0</v>
      </c>
      <c r="U4" s="75">
        <f t="shared" si="0"/>
        <v>0</v>
      </c>
      <c r="V4" s="75">
        <f t="shared" si="0"/>
        <v>0</v>
      </c>
      <c r="W4" s="75">
        <f t="shared" si="0"/>
        <v>0</v>
      </c>
      <c r="X4" s="75">
        <f t="shared" si="0"/>
        <v>0</v>
      </c>
      <c r="Y4" s="75">
        <f t="shared" si="0"/>
        <v>0</v>
      </c>
      <c r="Z4" s="75">
        <f t="shared" si="0"/>
        <v>0</v>
      </c>
      <c r="AA4" s="75">
        <f t="shared" si="0"/>
        <v>0</v>
      </c>
      <c r="AB4" s="75">
        <f t="shared" si="0"/>
        <v>0</v>
      </c>
      <c r="AC4" s="75">
        <f t="shared" si="0"/>
        <v>0</v>
      </c>
      <c r="AD4" s="75">
        <f t="shared" si="0"/>
        <v>0</v>
      </c>
      <c r="AE4" s="75">
        <f t="shared" si="0"/>
        <v>0</v>
      </c>
      <c r="AF4" s="75">
        <f t="shared" si="0"/>
        <v>0</v>
      </c>
      <c r="AG4" s="75">
        <f t="shared" si="0"/>
        <v>0</v>
      </c>
      <c r="AH4" s="75">
        <f t="shared" si="0"/>
        <v>0</v>
      </c>
      <c r="AI4" s="75">
        <f t="shared" si="0"/>
        <v>0</v>
      </c>
      <c r="AJ4" s="75">
        <f t="shared" si="0"/>
        <v>0</v>
      </c>
      <c r="AK4" s="75">
        <f t="shared" si="0"/>
        <v>0</v>
      </c>
      <c r="AL4" s="75">
        <f t="shared" si="0"/>
        <v>0</v>
      </c>
      <c r="AM4" s="75">
        <f t="shared" si="0"/>
        <v>0</v>
      </c>
      <c r="AN4" s="75">
        <f t="shared" si="0"/>
        <v>0</v>
      </c>
      <c r="AO4" s="75">
        <f t="shared" si="0"/>
        <v>0</v>
      </c>
      <c r="AP4" s="75">
        <f t="shared" si="0"/>
        <v>0</v>
      </c>
      <c r="AR4" s="75">
        <f>SUM($C4:C4)</f>
        <v>5162.7830169487361</v>
      </c>
      <c r="AS4" s="75">
        <f>SUM($C4:D4)</f>
        <v>7932.9516760002916</v>
      </c>
      <c r="AT4" s="75">
        <f>SUM($C4:E4)</f>
        <v>9617.4179190633404</v>
      </c>
      <c r="AU4" s="75">
        <f>SUM($C4:F4)</f>
        <v>11078.43787843582</v>
      </c>
      <c r="AV4" s="75">
        <f>SUM($C4:G4)</f>
        <v>12167.885102314489</v>
      </c>
      <c r="AW4" s="75">
        <f>SUM($C4:H4)</f>
        <v>13780.299789881376</v>
      </c>
      <c r="AX4" s="75">
        <f>SUM($C4:I4)</f>
        <v>15005.527266530526</v>
      </c>
      <c r="AY4" s="75">
        <f>SUM($C4:J4)</f>
        <v>15711.234248394427</v>
      </c>
      <c r="AZ4" s="75">
        <f>SUM($C4:K4)</f>
        <v>16923.874571840617</v>
      </c>
      <c r="BA4" s="75">
        <f>SUM($C4:L4)</f>
        <v>18093.598231744596</v>
      </c>
      <c r="BB4" s="75">
        <f>SUM($C4:M4)</f>
        <v>19200.267496439075</v>
      </c>
      <c r="BC4" s="75">
        <f>SUM($C4:N4)</f>
        <v>20611.486117351866</v>
      </c>
      <c r="BD4" s="75">
        <f>SUM($C4:O4)</f>
        <v>20962.584586967048</v>
      </c>
      <c r="BE4" s="75">
        <f>SUM($C4:P4)</f>
        <v>20962.584586967048</v>
      </c>
      <c r="BF4" s="75">
        <f>SUM($C4:Q4)</f>
        <v>20962.584586967048</v>
      </c>
      <c r="BG4" s="75">
        <f>SUM($C4:R4)</f>
        <v>20962.584586967048</v>
      </c>
      <c r="BH4" s="75">
        <f>SUM($C4:S4)</f>
        <v>20962.584586967048</v>
      </c>
      <c r="BI4" s="75">
        <f>SUM($C4:T4)</f>
        <v>20962.584586967048</v>
      </c>
      <c r="BJ4" s="75">
        <f>SUM($C4:U4)</f>
        <v>20962.584586967048</v>
      </c>
      <c r="BK4" s="75">
        <f>SUM($C4:V4)</f>
        <v>20962.584586967048</v>
      </c>
      <c r="BL4" s="75">
        <f>SUM($C4:W4)</f>
        <v>20962.584586967048</v>
      </c>
      <c r="BM4" s="75">
        <f>SUM($C4:X4)</f>
        <v>20962.584586967048</v>
      </c>
      <c r="BN4" s="75">
        <f>SUM($C4:Y4)</f>
        <v>20962.584586967048</v>
      </c>
      <c r="BO4" s="75">
        <f>SUM($C4:Z4)</f>
        <v>20962.584586967048</v>
      </c>
      <c r="BP4" s="75">
        <f>SUM($C4:AA4)</f>
        <v>20962.584586967048</v>
      </c>
      <c r="BQ4" s="75">
        <f>SUM($C4:AB4)</f>
        <v>20962.584586967048</v>
      </c>
      <c r="BR4" s="75">
        <f>SUM($C4:AC4)</f>
        <v>20962.584586967048</v>
      </c>
      <c r="BS4" s="75">
        <f>SUM($C4:AD4)</f>
        <v>20962.584586967048</v>
      </c>
      <c r="BT4" s="75">
        <f>SUM($C4:AE4)</f>
        <v>20962.584586967048</v>
      </c>
      <c r="BU4" s="75">
        <f>SUM($C4:AF4)</f>
        <v>20962.584586967048</v>
      </c>
      <c r="BV4" s="75">
        <f>SUM($C4:AG4)</f>
        <v>20962.584586967048</v>
      </c>
      <c r="BW4" s="75">
        <f>SUM($C4:AH4)</f>
        <v>20962.584586967048</v>
      </c>
      <c r="BX4" s="75">
        <f>SUM($C4:AI4)</f>
        <v>20962.584586967048</v>
      </c>
      <c r="BY4" s="75">
        <f>SUM($C4:AJ4)</f>
        <v>20962.584586967048</v>
      </c>
      <c r="BZ4" s="75">
        <f>SUM($C4:AK4)</f>
        <v>20962.584586967048</v>
      </c>
      <c r="CA4" s="75">
        <f>SUM($C4:AL4)</f>
        <v>20962.584586967048</v>
      </c>
      <c r="CB4" s="75">
        <f>SUM($C4:AM4)</f>
        <v>20962.584586967048</v>
      </c>
      <c r="CC4" s="75">
        <f>SUM($C4:AN4)</f>
        <v>20962.584586967048</v>
      </c>
      <c r="CD4" s="75">
        <f>SUM($C4:AO4)</f>
        <v>20962.584586967048</v>
      </c>
      <c r="CE4" s="75">
        <f>SUM($C4:AP4)</f>
        <v>20962.584586967048</v>
      </c>
    </row>
    <row r="5" spans="1:83" ht="15">
      <c r="B5" s="15" t="str">
        <f>存量业务到期结构!B5</f>
        <v>贷款和垫款</v>
      </c>
      <c r="C5" s="75">
        <f>SUM(C6:C10)</f>
        <v>1146.4606971214196</v>
      </c>
      <c r="D5" s="75">
        <f t="shared" ref="D5:AP5" si="1">SUM(D6:D10)</f>
        <v>2140.5099334516945</v>
      </c>
      <c r="E5" s="75">
        <f t="shared" si="1"/>
        <v>1174.1563562693168</v>
      </c>
      <c r="F5" s="75">
        <f t="shared" si="1"/>
        <v>1280.6713782140037</v>
      </c>
      <c r="G5" s="75">
        <f t="shared" si="1"/>
        <v>1203.4551301133822</v>
      </c>
      <c r="H5" s="75">
        <f t="shared" si="1"/>
        <v>1429.990218515137</v>
      </c>
      <c r="I5" s="75">
        <f t="shared" si="1"/>
        <v>1037.6112451114479</v>
      </c>
      <c r="J5" s="75">
        <f t="shared" si="1"/>
        <v>897.6998452440007</v>
      </c>
      <c r="K5" s="75">
        <f t="shared" si="1"/>
        <v>908.62933705029991</v>
      </c>
      <c r="L5" s="75">
        <f t="shared" si="1"/>
        <v>1106.6850531993009</v>
      </c>
      <c r="M5" s="75">
        <f t="shared" si="1"/>
        <v>839.40319072930072</v>
      </c>
      <c r="N5" s="75">
        <f t="shared" si="1"/>
        <v>1155.0328813718997</v>
      </c>
      <c r="O5" s="75">
        <f t="shared" si="1"/>
        <v>447.95573425590084</v>
      </c>
      <c r="P5" s="75">
        <f t="shared" si="1"/>
        <v>0</v>
      </c>
      <c r="Q5" s="75">
        <f t="shared" si="1"/>
        <v>0</v>
      </c>
      <c r="R5" s="75">
        <f t="shared" si="1"/>
        <v>0</v>
      </c>
      <c r="S5" s="75">
        <f t="shared" si="1"/>
        <v>0</v>
      </c>
      <c r="T5" s="75">
        <f t="shared" si="1"/>
        <v>0</v>
      </c>
      <c r="U5" s="75">
        <f t="shared" si="1"/>
        <v>0</v>
      </c>
      <c r="V5" s="75">
        <f t="shared" si="1"/>
        <v>0</v>
      </c>
      <c r="W5" s="75">
        <f t="shared" si="1"/>
        <v>0</v>
      </c>
      <c r="X5" s="75">
        <f t="shared" si="1"/>
        <v>0</v>
      </c>
      <c r="Y5" s="75">
        <f t="shared" si="1"/>
        <v>0</v>
      </c>
      <c r="Z5" s="75">
        <f t="shared" si="1"/>
        <v>0</v>
      </c>
      <c r="AA5" s="75">
        <f t="shared" si="1"/>
        <v>0</v>
      </c>
      <c r="AB5" s="75">
        <f t="shared" si="1"/>
        <v>0</v>
      </c>
      <c r="AC5" s="75">
        <f t="shared" si="1"/>
        <v>0</v>
      </c>
      <c r="AD5" s="75">
        <f t="shared" si="1"/>
        <v>0</v>
      </c>
      <c r="AE5" s="75">
        <f t="shared" si="1"/>
        <v>0</v>
      </c>
      <c r="AF5" s="75">
        <f t="shared" si="1"/>
        <v>0</v>
      </c>
      <c r="AG5" s="75">
        <f t="shared" si="1"/>
        <v>0</v>
      </c>
      <c r="AH5" s="75">
        <f t="shared" si="1"/>
        <v>0</v>
      </c>
      <c r="AI5" s="75">
        <f t="shared" si="1"/>
        <v>0</v>
      </c>
      <c r="AJ5" s="75">
        <f t="shared" si="1"/>
        <v>0</v>
      </c>
      <c r="AK5" s="75">
        <f t="shared" si="1"/>
        <v>0</v>
      </c>
      <c r="AL5" s="75">
        <f t="shared" si="1"/>
        <v>0</v>
      </c>
      <c r="AM5" s="75">
        <f t="shared" si="1"/>
        <v>0</v>
      </c>
      <c r="AN5" s="75">
        <f t="shared" si="1"/>
        <v>0</v>
      </c>
      <c r="AO5" s="75">
        <f t="shared" si="1"/>
        <v>0</v>
      </c>
      <c r="AP5" s="75">
        <f t="shared" si="1"/>
        <v>0</v>
      </c>
      <c r="AR5" s="75">
        <f>SUM($C5:C5)</f>
        <v>1146.4606971214196</v>
      </c>
      <c r="AS5" s="75">
        <f>SUM($C5:D5)</f>
        <v>3286.9706305731142</v>
      </c>
      <c r="AT5" s="75">
        <f>SUM($C5:E5)</f>
        <v>4461.1269868424315</v>
      </c>
      <c r="AU5" s="75">
        <f>SUM($C5:F5)</f>
        <v>5741.7983650564347</v>
      </c>
      <c r="AV5" s="75">
        <f>SUM($C5:G5)</f>
        <v>6945.2534951698171</v>
      </c>
      <c r="AW5" s="75">
        <f>SUM($C5:H5)</f>
        <v>8375.2437136849549</v>
      </c>
      <c r="AX5" s="75">
        <f>SUM($C5:I5)</f>
        <v>9412.8549587964026</v>
      </c>
      <c r="AY5" s="75">
        <f>SUM($C5:J5)</f>
        <v>10310.554804040403</v>
      </c>
      <c r="AZ5" s="75">
        <f>SUM($C5:K5)</f>
        <v>11219.184141090704</v>
      </c>
      <c r="BA5" s="75">
        <f>SUM($C5:L5)</f>
        <v>12325.869194290004</v>
      </c>
      <c r="BB5" s="75">
        <f>SUM($C5:M5)</f>
        <v>13165.272385019305</v>
      </c>
      <c r="BC5" s="75">
        <f>SUM($C5:N5)</f>
        <v>14320.305266391206</v>
      </c>
      <c r="BD5" s="75">
        <f>SUM($C5:O5)</f>
        <v>14768.261000647106</v>
      </c>
      <c r="BE5" s="75">
        <f>SUM($C5:P5)</f>
        <v>14768.261000647106</v>
      </c>
      <c r="BF5" s="75">
        <f>SUM($C5:Q5)</f>
        <v>14768.261000647106</v>
      </c>
      <c r="BG5" s="75">
        <f>SUM($C5:R5)</f>
        <v>14768.261000647106</v>
      </c>
      <c r="BH5" s="75">
        <f>SUM($C5:S5)</f>
        <v>14768.261000647106</v>
      </c>
      <c r="BI5" s="75">
        <f>SUM($C5:T5)</f>
        <v>14768.261000647106</v>
      </c>
      <c r="BJ5" s="75">
        <f>SUM($C5:U5)</f>
        <v>14768.261000647106</v>
      </c>
      <c r="BK5" s="75">
        <f>SUM($C5:V5)</f>
        <v>14768.261000647106</v>
      </c>
      <c r="BL5" s="75">
        <f>SUM($C5:W5)</f>
        <v>14768.261000647106</v>
      </c>
      <c r="BM5" s="75">
        <f>SUM($C5:X5)</f>
        <v>14768.261000647106</v>
      </c>
      <c r="BN5" s="75">
        <f>SUM($C5:Y5)</f>
        <v>14768.261000647106</v>
      </c>
      <c r="BO5" s="75">
        <f>SUM($C5:Z5)</f>
        <v>14768.261000647106</v>
      </c>
      <c r="BP5" s="75">
        <f>SUM($C5:AA5)</f>
        <v>14768.261000647106</v>
      </c>
      <c r="BQ5" s="75">
        <f>SUM($C5:AB5)</f>
        <v>14768.261000647106</v>
      </c>
      <c r="BR5" s="75">
        <f>SUM($C5:AC5)</f>
        <v>14768.261000647106</v>
      </c>
      <c r="BS5" s="75">
        <f>SUM($C5:AD5)</f>
        <v>14768.261000647106</v>
      </c>
      <c r="BT5" s="75">
        <f>SUM($C5:AE5)</f>
        <v>14768.261000647106</v>
      </c>
      <c r="BU5" s="75">
        <f>SUM($C5:AF5)</f>
        <v>14768.261000647106</v>
      </c>
      <c r="BV5" s="75">
        <f>SUM($C5:AG5)</f>
        <v>14768.261000647106</v>
      </c>
      <c r="BW5" s="75">
        <f>SUM($C5:AH5)</f>
        <v>14768.261000647106</v>
      </c>
      <c r="BX5" s="75">
        <f>SUM($C5:AI5)</f>
        <v>14768.261000647106</v>
      </c>
      <c r="BY5" s="75">
        <f>SUM($C5:AJ5)</f>
        <v>14768.261000647106</v>
      </c>
      <c r="BZ5" s="75">
        <f>SUM($C5:AK5)</f>
        <v>14768.261000647106</v>
      </c>
      <c r="CA5" s="75">
        <f>SUM($C5:AL5)</f>
        <v>14768.261000647106</v>
      </c>
      <c r="CB5" s="75">
        <f>SUM($C5:AM5)</f>
        <v>14768.261000647106</v>
      </c>
      <c r="CC5" s="75">
        <f>SUM($C5:AN5)</f>
        <v>14768.261000647106</v>
      </c>
      <c r="CD5" s="75">
        <f>SUM($C5:AO5)</f>
        <v>14768.261000647106</v>
      </c>
      <c r="CE5" s="75">
        <f>SUM($C5:AP5)</f>
        <v>14768.261000647106</v>
      </c>
    </row>
    <row r="6" spans="1:83" ht="16.5">
      <c r="B6" s="54" t="str">
        <f>存量业务到期结构!B6</f>
        <v>公司贷款</v>
      </c>
      <c r="C6" s="92">
        <f>基本优化结果!C6</f>
        <v>761.06362960046897</v>
      </c>
      <c r="D6" s="92">
        <f>基本优化结果!D6</f>
        <v>1033.7576302891</v>
      </c>
      <c r="E6" s="92">
        <f>基本优化结果!E6</f>
        <v>659.79282956760096</v>
      </c>
      <c r="F6" s="92">
        <f>基本优化结果!F6</f>
        <v>724.51868516587103</v>
      </c>
      <c r="G6" s="92">
        <f>基本优化结果!G6</f>
        <v>692.73770117860101</v>
      </c>
      <c r="H6" s="92">
        <f>基本优化结果!H6</f>
        <v>810.04709025670104</v>
      </c>
      <c r="I6" s="92">
        <f>基本优化结果!I6</f>
        <v>701.66139258484964</v>
      </c>
      <c r="J6" s="92">
        <f>基本优化结果!J6</f>
        <v>545.91133931230104</v>
      </c>
      <c r="K6" s="92">
        <f>基本优化结果!K6</f>
        <v>561.01522327496696</v>
      </c>
      <c r="L6" s="92">
        <f>基本优化结果!L6</f>
        <v>750.19255912600102</v>
      </c>
      <c r="M6" s="92">
        <f>基本优化结果!M6</f>
        <v>478.54172421490102</v>
      </c>
      <c r="N6" s="92">
        <f>基本优化结果!N6</f>
        <v>617.68980864510002</v>
      </c>
      <c r="O6" s="92">
        <f>基本优化结果!O6</f>
        <v>224.805601453701</v>
      </c>
      <c r="P6" s="92">
        <f>基本优化结果!P6</f>
        <v>0</v>
      </c>
      <c r="Q6" s="92">
        <f>基本优化结果!Q6</f>
        <v>0</v>
      </c>
      <c r="R6" s="92">
        <f>基本优化结果!R6</f>
        <v>0</v>
      </c>
      <c r="S6" s="92">
        <f>基本优化结果!S6</f>
        <v>0</v>
      </c>
      <c r="T6" s="92">
        <f>基本优化结果!T6</f>
        <v>0</v>
      </c>
      <c r="U6" s="92">
        <f>基本优化结果!U6</f>
        <v>0</v>
      </c>
      <c r="V6" s="92">
        <f>基本优化结果!V6</f>
        <v>0</v>
      </c>
      <c r="W6" s="92">
        <f>基本优化结果!W6</f>
        <v>0</v>
      </c>
      <c r="X6" s="92">
        <f>基本优化结果!X6</f>
        <v>0</v>
      </c>
      <c r="Y6" s="92">
        <f>基本优化结果!Y6</f>
        <v>0</v>
      </c>
      <c r="Z6" s="92">
        <f>基本优化结果!Z6</f>
        <v>0</v>
      </c>
      <c r="AA6" s="92">
        <f>基本优化结果!AA6</f>
        <v>0</v>
      </c>
      <c r="AB6" s="92">
        <f>基本优化结果!AB6</f>
        <v>0</v>
      </c>
      <c r="AC6" s="92">
        <f>基本优化结果!AC6</f>
        <v>0</v>
      </c>
      <c r="AD6" s="92">
        <f>基本优化结果!AD6</f>
        <v>0</v>
      </c>
      <c r="AE6" s="92">
        <f>基本优化结果!AE6</f>
        <v>0</v>
      </c>
      <c r="AF6" s="92">
        <f>基本优化结果!AF6</f>
        <v>0</v>
      </c>
      <c r="AG6" s="92">
        <f>基本优化结果!AG6</f>
        <v>0</v>
      </c>
      <c r="AH6" s="92">
        <f>基本优化结果!AH6</f>
        <v>0</v>
      </c>
      <c r="AI6" s="92">
        <f>基本优化结果!AI6</f>
        <v>0</v>
      </c>
      <c r="AJ6" s="92">
        <f>基本优化结果!AJ6</f>
        <v>0</v>
      </c>
      <c r="AK6" s="92">
        <f>基本优化结果!AK6</f>
        <v>0</v>
      </c>
      <c r="AL6" s="92">
        <f>基本优化结果!AL6</f>
        <v>0</v>
      </c>
      <c r="AM6" s="92">
        <f>基本优化结果!AM6</f>
        <v>0</v>
      </c>
      <c r="AN6" s="92">
        <f>基本优化结果!AN6</f>
        <v>0</v>
      </c>
      <c r="AO6" s="92">
        <f>基本优化结果!AO6</f>
        <v>0</v>
      </c>
      <c r="AP6" s="92">
        <f>基本优化结果!AP6</f>
        <v>0</v>
      </c>
      <c r="AR6" s="92">
        <f>SUM($C6:C6)</f>
        <v>761.06362960046897</v>
      </c>
      <c r="AS6" s="92">
        <f>SUM($C6:D6)</f>
        <v>1794.8212598895689</v>
      </c>
      <c r="AT6" s="92">
        <f>SUM($C6:E6)</f>
        <v>2454.6140894571699</v>
      </c>
      <c r="AU6" s="92">
        <f>SUM($C6:F6)</f>
        <v>3179.1327746230409</v>
      </c>
      <c r="AV6" s="92">
        <f>SUM($C6:G6)</f>
        <v>3871.870475801642</v>
      </c>
      <c r="AW6" s="92">
        <f>SUM($C6:H6)</f>
        <v>4681.9175660583433</v>
      </c>
      <c r="AX6" s="92">
        <f>SUM($C6:I6)</f>
        <v>5383.5789586431929</v>
      </c>
      <c r="AY6" s="92">
        <f>SUM($C6:J6)</f>
        <v>5929.4902979554936</v>
      </c>
      <c r="AZ6" s="92">
        <f>SUM($C6:K6)</f>
        <v>6490.5055212304605</v>
      </c>
      <c r="BA6" s="92">
        <f>SUM($C6:L6)</f>
        <v>7240.698080356462</v>
      </c>
      <c r="BB6" s="92">
        <f>SUM($C6:M6)</f>
        <v>7719.2398045713635</v>
      </c>
      <c r="BC6" s="92">
        <f>SUM($C6:N6)</f>
        <v>8336.9296132164636</v>
      </c>
      <c r="BD6" s="92">
        <f>SUM($C6:O6)</f>
        <v>8561.7352146701651</v>
      </c>
      <c r="BE6" s="92">
        <f>SUM($C6:P6)</f>
        <v>8561.7352146701651</v>
      </c>
      <c r="BF6" s="92">
        <f>SUM($C6:Q6)</f>
        <v>8561.7352146701651</v>
      </c>
      <c r="BG6" s="92">
        <f>SUM($C6:R6)</f>
        <v>8561.7352146701651</v>
      </c>
      <c r="BH6" s="92">
        <f>SUM($C6:S6)</f>
        <v>8561.7352146701651</v>
      </c>
      <c r="BI6" s="92">
        <f>SUM($C6:T6)</f>
        <v>8561.7352146701651</v>
      </c>
      <c r="BJ6" s="92">
        <f>SUM($C6:U6)</f>
        <v>8561.7352146701651</v>
      </c>
      <c r="BK6" s="92">
        <f>SUM($C6:V6)</f>
        <v>8561.7352146701651</v>
      </c>
      <c r="BL6" s="92">
        <f>SUM($C6:W6)</f>
        <v>8561.7352146701651</v>
      </c>
      <c r="BM6" s="92">
        <f>SUM($C6:X6)</f>
        <v>8561.7352146701651</v>
      </c>
      <c r="BN6" s="92">
        <f>SUM($C6:Y6)</f>
        <v>8561.7352146701651</v>
      </c>
      <c r="BO6" s="92">
        <f>SUM($C6:Z6)</f>
        <v>8561.7352146701651</v>
      </c>
      <c r="BP6" s="92">
        <f>SUM($C6:AA6)</f>
        <v>8561.7352146701651</v>
      </c>
      <c r="BQ6" s="92">
        <f>SUM($C6:AB6)</f>
        <v>8561.7352146701651</v>
      </c>
      <c r="BR6" s="92">
        <f>SUM($C6:AC6)</f>
        <v>8561.7352146701651</v>
      </c>
      <c r="BS6" s="92">
        <f>SUM($C6:AD6)</f>
        <v>8561.7352146701651</v>
      </c>
      <c r="BT6" s="92">
        <f>SUM($C6:AE6)</f>
        <v>8561.7352146701651</v>
      </c>
      <c r="BU6" s="92">
        <f>SUM($C6:AF6)</f>
        <v>8561.7352146701651</v>
      </c>
      <c r="BV6" s="92">
        <f>SUM($C6:AG6)</f>
        <v>8561.7352146701651</v>
      </c>
      <c r="BW6" s="92">
        <f>SUM($C6:AH6)</f>
        <v>8561.7352146701651</v>
      </c>
      <c r="BX6" s="92">
        <f>SUM($C6:AI6)</f>
        <v>8561.7352146701651</v>
      </c>
      <c r="BY6" s="92">
        <f>SUM($C6:AJ6)</f>
        <v>8561.7352146701651</v>
      </c>
      <c r="BZ6" s="92">
        <f>SUM($C6:AK6)</f>
        <v>8561.7352146701651</v>
      </c>
      <c r="CA6" s="92">
        <f>SUM($C6:AL6)</f>
        <v>8561.7352146701651</v>
      </c>
      <c r="CB6" s="92">
        <f>SUM($C6:AM6)</f>
        <v>8561.7352146701651</v>
      </c>
      <c r="CC6" s="92">
        <f>SUM($C6:AN6)</f>
        <v>8561.7352146701651</v>
      </c>
      <c r="CD6" s="92">
        <f>SUM($C6:AO6)</f>
        <v>8561.7352146701651</v>
      </c>
      <c r="CE6" s="92">
        <f>SUM($C6:AP6)</f>
        <v>8561.7352146701651</v>
      </c>
    </row>
    <row r="7" spans="1:83" ht="16.5">
      <c r="B7" s="54" t="str">
        <f>存量业务到期结构!B7</f>
        <v>零售住房贷款</v>
      </c>
      <c r="C7" s="92">
        <f>基本优化结果!C7</f>
        <v>54.631772656220797</v>
      </c>
      <c r="D7" s="92">
        <f>基本优化结果!D7</f>
        <v>116.60832648690101</v>
      </c>
      <c r="E7" s="92">
        <f>基本优化结果!E7</f>
        <v>125.100002797599</v>
      </c>
      <c r="F7" s="92">
        <f>基本优化结果!F7</f>
        <v>125.20126857659901</v>
      </c>
      <c r="G7" s="92">
        <f>基本优化结果!G7</f>
        <v>93.984188455499407</v>
      </c>
      <c r="H7" s="92">
        <f>基本优化结果!H7</f>
        <v>124.06624211648288</v>
      </c>
      <c r="I7" s="92">
        <f>基本优化结果!I7</f>
        <v>94.07813058804912</v>
      </c>
      <c r="J7" s="92">
        <f>基本优化结果!J7</f>
        <v>94.142674369099495</v>
      </c>
      <c r="K7" s="92">
        <f>基本优化结果!K7</f>
        <v>83.851830780432806</v>
      </c>
      <c r="L7" s="92">
        <f>基本优化结果!L7</f>
        <v>94.966912380899501</v>
      </c>
      <c r="M7" s="92">
        <f>基本优化结果!M7</f>
        <v>94.263680821399504</v>
      </c>
      <c r="N7" s="92">
        <f>基本优化结果!N7</f>
        <v>94.382684047299406</v>
      </c>
      <c r="O7" s="92">
        <f>基本优化结果!O7</f>
        <v>94.345900369199498</v>
      </c>
      <c r="P7" s="92">
        <f>基本优化结果!P7</f>
        <v>0</v>
      </c>
      <c r="Q7" s="92">
        <f>基本优化结果!Q7</f>
        <v>0</v>
      </c>
      <c r="R7" s="92">
        <f>基本优化结果!R7</f>
        <v>0</v>
      </c>
      <c r="S7" s="92">
        <f>基本优化结果!S7</f>
        <v>0</v>
      </c>
      <c r="T7" s="92">
        <f>基本优化结果!T7</f>
        <v>0</v>
      </c>
      <c r="U7" s="92">
        <f>基本优化结果!U7</f>
        <v>0</v>
      </c>
      <c r="V7" s="92">
        <f>基本优化结果!V7</f>
        <v>0</v>
      </c>
      <c r="W7" s="92">
        <f>基本优化结果!W7</f>
        <v>0</v>
      </c>
      <c r="X7" s="92">
        <f>基本优化结果!X7</f>
        <v>0</v>
      </c>
      <c r="Y7" s="92">
        <f>基本优化结果!Y7</f>
        <v>0</v>
      </c>
      <c r="Z7" s="92">
        <f>基本优化结果!Z7</f>
        <v>0</v>
      </c>
      <c r="AA7" s="92">
        <f>基本优化结果!AA7</f>
        <v>0</v>
      </c>
      <c r="AB7" s="92">
        <f>基本优化结果!AB7</f>
        <v>0</v>
      </c>
      <c r="AC7" s="92">
        <f>基本优化结果!AC7</f>
        <v>0</v>
      </c>
      <c r="AD7" s="92">
        <f>基本优化结果!AD7</f>
        <v>0</v>
      </c>
      <c r="AE7" s="92">
        <f>基本优化结果!AE7</f>
        <v>0</v>
      </c>
      <c r="AF7" s="92">
        <f>基本优化结果!AF7</f>
        <v>0</v>
      </c>
      <c r="AG7" s="92">
        <f>基本优化结果!AG7</f>
        <v>0</v>
      </c>
      <c r="AH7" s="92">
        <f>基本优化结果!AH7</f>
        <v>0</v>
      </c>
      <c r="AI7" s="92">
        <f>基本优化结果!AI7</f>
        <v>0</v>
      </c>
      <c r="AJ7" s="92">
        <f>基本优化结果!AJ7</f>
        <v>0</v>
      </c>
      <c r="AK7" s="92">
        <f>基本优化结果!AK7</f>
        <v>0</v>
      </c>
      <c r="AL7" s="92">
        <f>基本优化结果!AL7</f>
        <v>0</v>
      </c>
      <c r="AM7" s="92">
        <f>基本优化结果!AM7</f>
        <v>0</v>
      </c>
      <c r="AN7" s="92">
        <f>基本优化结果!AN7</f>
        <v>0</v>
      </c>
      <c r="AO7" s="92">
        <f>基本优化结果!AO7</f>
        <v>0</v>
      </c>
      <c r="AP7" s="92">
        <f>基本优化结果!AP7</f>
        <v>0</v>
      </c>
      <c r="AR7" s="92">
        <f>SUM($C7:C7)</f>
        <v>54.631772656220797</v>
      </c>
      <c r="AS7" s="92">
        <f>SUM($C7:D7)</f>
        <v>171.2400991431218</v>
      </c>
      <c r="AT7" s="92">
        <f>SUM($C7:E7)</f>
        <v>296.34010194072079</v>
      </c>
      <c r="AU7" s="92">
        <f>SUM($C7:F7)</f>
        <v>421.54137051731982</v>
      </c>
      <c r="AV7" s="92">
        <f>SUM($C7:G7)</f>
        <v>515.52555897281923</v>
      </c>
      <c r="AW7" s="92">
        <f>SUM($C7:H7)</f>
        <v>639.59180108930207</v>
      </c>
      <c r="AX7" s="92">
        <f>SUM($C7:I7)</f>
        <v>733.6699316773512</v>
      </c>
      <c r="AY7" s="92">
        <f>SUM($C7:J7)</f>
        <v>827.8126060464507</v>
      </c>
      <c r="AZ7" s="92">
        <f>SUM($C7:K7)</f>
        <v>911.6644368268835</v>
      </c>
      <c r="BA7" s="92">
        <f>SUM($C7:L7)</f>
        <v>1006.631349207783</v>
      </c>
      <c r="BB7" s="92">
        <f>SUM($C7:M7)</f>
        <v>1100.8950300291826</v>
      </c>
      <c r="BC7" s="92">
        <f>SUM($C7:N7)</f>
        <v>1195.277714076482</v>
      </c>
      <c r="BD7" s="92">
        <f>SUM($C7:O7)</f>
        <v>1289.6236144456814</v>
      </c>
      <c r="BE7" s="92">
        <f>SUM($C7:P7)</f>
        <v>1289.6236144456814</v>
      </c>
      <c r="BF7" s="92">
        <f>SUM($C7:Q7)</f>
        <v>1289.6236144456814</v>
      </c>
      <c r="BG7" s="92">
        <f>SUM($C7:R7)</f>
        <v>1289.6236144456814</v>
      </c>
      <c r="BH7" s="92">
        <f>SUM($C7:S7)</f>
        <v>1289.6236144456814</v>
      </c>
      <c r="BI7" s="92">
        <f>SUM($C7:T7)</f>
        <v>1289.6236144456814</v>
      </c>
      <c r="BJ7" s="92">
        <f>SUM($C7:U7)</f>
        <v>1289.6236144456814</v>
      </c>
      <c r="BK7" s="92">
        <f>SUM($C7:V7)</f>
        <v>1289.6236144456814</v>
      </c>
      <c r="BL7" s="92">
        <f>SUM($C7:W7)</f>
        <v>1289.6236144456814</v>
      </c>
      <c r="BM7" s="92">
        <f>SUM($C7:X7)</f>
        <v>1289.6236144456814</v>
      </c>
      <c r="BN7" s="92">
        <f>SUM($C7:Y7)</f>
        <v>1289.6236144456814</v>
      </c>
      <c r="BO7" s="92">
        <f>SUM($C7:Z7)</f>
        <v>1289.6236144456814</v>
      </c>
      <c r="BP7" s="92">
        <f>SUM($C7:AA7)</f>
        <v>1289.6236144456814</v>
      </c>
      <c r="BQ7" s="92">
        <f>SUM($C7:AB7)</f>
        <v>1289.6236144456814</v>
      </c>
      <c r="BR7" s="92">
        <f>SUM($C7:AC7)</f>
        <v>1289.6236144456814</v>
      </c>
      <c r="BS7" s="92">
        <f>SUM($C7:AD7)</f>
        <v>1289.6236144456814</v>
      </c>
      <c r="BT7" s="92">
        <f>SUM($C7:AE7)</f>
        <v>1289.6236144456814</v>
      </c>
      <c r="BU7" s="92">
        <f>SUM($C7:AF7)</f>
        <v>1289.6236144456814</v>
      </c>
      <c r="BV7" s="92">
        <f>SUM($C7:AG7)</f>
        <v>1289.6236144456814</v>
      </c>
      <c r="BW7" s="92">
        <f>SUM($C7:AH7)</f>
        <v>1289.6236144456814</v>
      </c>
      <c r="BX7" s="92">
        <f>SUM($C7:AI7)</f>
        <v>1289.6236144456814</v>
      </c>
      <c r="BY7" s="92">
        <f>SUM($C7:AJ7)</f>
        <v>1289.6236144456814</v>
      </c>
      <c r="BZ7" s="92">
        <f>SUM($C7:AK7)</f>
        <v>1289.6236144456814</v>
      </c>
      <c r="CA7" s="92">
        <f>SUM($C7:AL7)</f>
        <v>1289.6236144456814</v>
      </c>
      <c r="CB7" s="92">
        <f>SUM($C7:AM7)</f>
        <v>1289.6236144456814</v>
      </c>
      <c r="CC7" s="92">
        <f>SUM($C7:AN7)</f>
        <v>1289.6236144456814</v>
      </c>
      <c r="CD7" s="92">
        <f>SUM($C7:AO7)</f>
        <v>1289.6236144456814</v>
      </c>
      <c r="CE7" s="92">
        <f>SUM($C7:AP7)</f>
        <v>1289.6236144456814</v>
      </c>
    </row>
    <row r="8" spans="1:83" ht="16.5">
      <c r="B8" s="54" t="str">
        <f>存量业务到期结构!B8</f>
        <v>零售非住房贷款</v>
      </c>
      <c r="C8" s="92">
        <f>基本优化结果!C8</f>
        <v>153.85560418692199</v>
      </c>
      <c r="D8" s="92">
        <f>基本优化结果!D8</f>
        <v>141.3041343582</v>
      </c>
      <c r="E8" s="92">
        <f>基本优化结果!E8</f>
        <v>124.15501382079999</v>
      </c>
      <c r="F8" s="92">
        <f>基本优化结果!F8</f>
        <v>169.95614943519999</v>
      </c>
      <c r="G8" s="92">
        <f>基本优化结果!G8</f>
        <v>159.47145427824822</v>
      </c>
      <c r="H8" s="92">
        <f>基本优化结果!H8</f>
        <v>176.20944298320001</v>
      </c>
      <c r="I8" s="92">
        <f>基本优化结果!I8</f>
        <v>159.15258216804963</v>
      </c>
      <c r="J8" s="92">
        <f>基本优化结果!J8</f>
        <v>156.52685781389999</v>
      </c>
      <c r="K8" s="92">
        <f>基本优化结果!K8</f>
        <v>157.7595577509</v>
      </c>
      <c r="L8" s="92">
        <f>基本优化结果!L8</f>
        <v>162.50423355090001</v>
      </c>
      <c r="M8" s="92">
        <f>基本优化结果!M8</f>
        <v>160.82433099459999</v>
      </c>
      <c r="N8" s="92">
        <f>基本优化结果!N8</f>
        <v>202.73717124570001</v>
      </c>
      <c r="O8" s="92">
        <f>基本优化结果!O8</f>
        <v>58.504172433000001</v>
      </c>
      <c r="P8" s="92">
        <f>基本优化结果!P8</f>
        <v>0</v>
      </c>
      <c r="Q8" s="92">
        <f>基本优化结果!Q8</f>
        <v>0</v>
      </c>
      <c r="R8" s="92">
        <f>基本优化结果!R8</f>
        <v>0</v>
      </c>
      <c r="S8" s="92">
        <f>基本优化结果!S8</f>
        <v>0</v>
      </c>
      <c r="T8" s="92">
        <f>基本优化结果!T8</f>
        <v>0</v>
      </c>
      <c r="U8" s="92">
        <f>基本优化结果!U8</f>
        <v>0</v>
      </c>
      <c r="V8" s="92">
        <f>基本优化结果!V8</f>
        <v>0</v>
      </c>
      <c r="W8" s="92">
        <f>基本优化结果!W8</f>
        <v>0</v>
      </c>
      <c r="X8" s="92">
        <f>基本优化结果!X8</f>
        <v>0</v>
      </c>
      <c r="Y8" s="92">
        <f>基本优化结果!Y8</f>
        <v>0</v>
      </c>
      <c r="Z8" s="92">
        <f>基本优化结果!Z8</f>
        <v>0</v>
      </c>
      <c r="AA8" s="92">
        <f>基本优化结果!AA8</f>
        <v>0</v>
      </c>
      <c r="AB8" s="92">
        <f>基本优化结果!AB8</f>
        <v>0</v>
      </c>
      <c r="AC8" s="92">
        <f>基本优化结果!AC8</f>
        <v>0</v>
      </c>
      <c r="AD8" s="92">
        <f>基本优化结果!AD8</f>
        <v>0</v>
      </c>
      <c r="AE8" s="92">
        <f>基本优化结果!AE8</f>
        <v>0</v>
      </c>
      <c r="AF8" s="92">
        <f>基本优化结果!AF8</f>
        <v>0</v>
      </c>
      <c r="AG8" s="92">
        <f>基本优化结果!AG8</f>
        <v>0</v>
      </c>
      <c r="AH8" s="92">
        <f>基本优化结果!AH8</f>
        <v>0</v>
      </c>
      <c r="AI8" s="92">
        <f>基本优化结果!AI8</f>
        <v>0</v>
      </c>
      <c r="AJ8" s="92">
        <f>基本优化结果!AJ8</f>
        <v>0</v>
      </c>
      <c r="AK8" s="92">
        <f>基本优化结果!AK8</f>
        <v>0</v>
      </c>
      <c r="AL8" s="92">
        <f>基本优化结果!AL8</f>
        <v>0</v>
      </c>
      <c r="AM8" s="92">
        <f>基本优化结果!AM8</f>
        <v>0</v>
      </c>
      <c r="AN8" s="92">
        <f>基本优化结果!AN8</f>
        <v>0</v>
      </c>
      <c r="AO8" s="92">
        <f>基本优化结果!AO8</f>
        <v>0</v>
      </c>
      <c r="AP8" s="92">
        <f>基本优化结果!AP8</f>
        <v>0</v>
      </c>
      <c r="AR8" s="92">
        <f>SUM($C8:C8)</f>
        <v>153.85560418692199</v>
      </c>
      <c r="AS8" s="92">
        <f>SUM($C8:D8)</f>
        <v>295.15973854512197</v>
      </c>
      <c r="AT8" s="92">
        <f>SUM($C8:E8)</f>
        <v>419.31475236592195</v>
      </c>
      <c r="AU8" s="92">
        <f>SUM($C8:F8)</f>
        <v>589.27090180112191</v>
      </c>
      <c r="AV8" s="92">
        <f>SUM($C8:G8)</f>
        <v>748.7423560793701</v>
      </c>
      <c r="AW8" s="92">
        <f>SUM($C8:H8)</f>
        <v>924.9517990625701</v>
      </c>
      <c r="AX8" s="92">
        <f>SUM($C8:I8)</f>
        <v>1084.1043812306198</v>
      </c>
      <c r="AY8" s="92">
        <f>SUM($C8:J8)</f>
        <v>1240.6312390445198</v>
      </c>
      <c r="AZ8" s="92">
        <f>SUM($C8:K8)</f>
        <v>1398.3907967954199</v>
      </c>
      <c r="BA8" s="92">
        <f>SUM($C8:L8)</f>
        <v>1560.8950303463198</v>
      </c>
      <c r="BB8" s="92">
        <f>SUM($C8:M8)</f>
        <v>1721.7193613409197</v>
      </c>
      <c r="BC8" s="92">
        <f>SUM($C8:N8)</f>
        <v>1924.4565325866197</v>
      </c>
      <c r="BD8" s="92">
        <f>SUM($C8:O8)</f>
        <v>1982.9607050196196</v>
      </c>
      <c r="BE8" s="92">
        <f>SUM($C8:P8)</f>
        <v>1982.9607050196196</v>
      </c>
      <c r="BF8" s="92">
        <f>SUM($C8:Q8)</f>
        <v>1982.9607050196196</v>
      </c>
      <c r="BG8" s="92">
        <f>SUM($C8:R8)</f>
        <v>1982.9607050196196</v>
      </c>
      <c r="BH8" s="92">
        <f>SUM($C8:S8)</f>
        <v>1982.9607050196196</v>
      </c>
      <c r="BI8" s="92">
        <f>SUM($C8:T8)</f>
        <v>1982.9607050196196</v>
      </c>
      <c r="BJ8" s="92">
        <f>SUM($C8:U8)</f>
        <v>1982.9607050196196</v>
      </c>
      <c r="BK8" s="92">
        <f>SUM($C8:V8)</f>
        <v>1982.9607050196196</v>
      </c>
      <c r="BL8" s="92">
        <f>SUM($C8:W8)</f>
        <v>1982.9607050196196</v>
      </c>
      <c r="BM8" s="92">
        <f>SUM($C8:X8)</f>
        <v>1982.9607050196196</v>
      </c>
      <c r="BN8" s="92">
        <f>SUM($C8:Y8)</f>
        <v>1982.9607050196196</v>
      </c>
      <c r="BO8" s="92">
        <f>SUM($C8:Z8)</f>
        <v>1982.9607050196196</v>
      </c>
      <c r="BP8" s="92">
        <f>SUM($C8:AA8)</f>
        <v>1982.9607050196196</v>
      </c>
      <c r="BQ8" s="92">
        <f>SUM($C8:AB8)</f>
        <v>1982.9607050196196</v>
      </c>
      <c r="BR8" s="92">
        <f>SUM($C8:AC8)</f>
        <v>1982.9607050196196</v>
      </c>
      <c r="BS8" s="92">
        <f>SUM($C8:AD8)</f>
        <v>1982.9607050196196</v>
      </c>
      <c r="BT8" s="92">
        <f>SUM($C8:AE8)</f>
        <v>1982.9607050196196</v>
      </c>
      <c r="BU8" s="92">
        <f>SUM($C8:AF8)</f>
        <v>1982.9607050196196</v>
      </c>
      <c r="BV8" s="92">
        <f>SUM($C8:AG8)</f>
        <v>1982.9607050196196</v>
      </c>
      <c r="BW8" s="92">
        <f>SUM($C8:AH8)</f>
        <v>1982.9607050196196</v>
      </c>
      <c r="BX8" s="92">
        <f>SUM($C8:AI8)</f>
        <v>1982.9607050196196</v>
      </c>
      <c r="BY8" s="92">
        <f>SUM($C8:AJ8)</f>
        <v>1982.9607050196196</v>
      </c>
      <c r="BZ8" s="92">
        <f>SUM($C8:AK8)</f>
        <v>1982.9607050196196</v>
      </c>
      <c r="CA8" s="92">
        <f>SUM($C8:AL8)</f>
        <v>1982.9607050196196</v>
      </c>
      <c r="CB8" s="92">
        <f>SUM($C8:AM8)</f>
        <v>1982.9607050196196</v>
      </c>
      <c r="CC8" s="92">
        <f>SUM($C8:AN8)</f>
        <v>1982.9607050196196</v>
      </c>
      <c r="CD8" s="92">
        <f>SUM($C8:AO8)</f>
        <v>1982.9607050196196</v>
      </c>
      <c r="CE8" s="92">
        <f>SUM($C8:AP8)</f>
        <v>1982.9607050196196</v>
      </c>
    </row>
    <row r="9" spans="1:83" ht="16.5">
      <c r="B9" s="55" t="str">
        <f>存量业务到期结构!B9</f>
        <v>信用卡贷款</v>
      </c>
      <c r="C9" s="92">
        <f>基本优化结果!C9</f>
        <v>37.780299847299503</v>
      </c>
      <c r="D9" s="92">
        <f>基本优化结果!D9</f>
        <v>75.167666666666307</v>
      </c>
      <c r="E9" s="92">
        <f>基本优化结果!E9</f>
        <v>73.334333333333703</v>
      </c>
      <c r="F9" s="92">
        <f>基本优化结果!F9</f>
        <v>73.334333333333703</v>
      </c>
      <c r="G9" s="92">
        <f>基本优化结果!G9</f>
        <v>73.334333333333703</v>
      </c>
      <c r="H9" s="92">
        <f>基本优化结果!H9</f>
        <v>73.334333333333703</v>
      </c>
      <c r="I9" s="92">
        <f>基本优化结果!I9</f>
        <v>69.999000086649914</v>
      </c>
      <c r="J9" s="92">
        <f>基本优化结果!J9</f>
        <v>69.999000000000294</v>
      </c>
      <c r="K9" s="92">
        <f>基本优化结果!K9</f>
        <v>69.999000000000294</v>
      </c>
      <c r="L9" s="92">
        <f>基本优化结果!L9</f>
        <v>69.999000000000294</v>
      </c>
      <c r="M9" s="92">
        <f>基本优化结果!M9</f>
        <v>69.999000000000294</v>
      </c>
      <c r="N9" s="92">
        <f>基本优化结果!N9</f>
        <v>69.999000000000294</v>
      </c>
      <c r="O9" s="92">
        <f>基本优化结果!O9</f>
        <v>69.999000000000294</v>
      </c>
      <c r="P9" s="92">
        <f>基本优化结果!P9</f>
        <v>0</v>
      </c>
      <c r="Q9" s="92">
        <f>基本优化结果!Q9</f>
        <v>0</v>
      </c>
      <c r="R9" s="92">
        <f>基本优化结果!R9</f>
        <v>0</v>
      </c>
      <c r="S9" s="92">
        <f>基本优化结果!S9</f>
        <v>0</v>
      </c>
      <c r="T9" s="92">
        <f>基本优化结果!T9</f>
        <v>0</v>
      </c>
      <c r="U9" s="92">
        <f>基本优化结果!U9</f>
        <v>0</v>
      </c>
      <c r="V9" s="92">
        <f>基本优化结果!V9</f>
        <v>0</v>
      </c>
      <c r="W9" s="92">
        <f>基本优化结果!W9</f>
        <v>0</v>
      </c>
      <c r="X9" s="92">
        <f>基本优化结果!X9</f>
        <v>0</v>
      </c>
      <c r="Y9" s="92">
        <f>基本优化结果!Y9</f>
        <v>0</v>
      </c>
      <c r="Z9" s="92">
        <f>基本优化结果!Z9</f>
        <v>0</v>
      </c>
      <c r="AA9" s="92">
        <f>基本优化结果!AA9</f>
        <v>0</v>
      </c>
      <c r="AB9" s="92">
        <f>基本优化结果!AB9</f>
        <v>0</v>
      </c>
      <c r="AC9" s="92">
        <f>基本优化结果!AC9</f>
        <v>0</v>
      </c>
      <c r="AD9" s="92">
        <f>基本优化结果!AD9</f>
        <v>0</v>
      </c>
      <c r="AE9" s="92">
        <f>基本优化结果!AE9</f>
        <v>0</v>
      </c>
      <c r="AF9" s="92">
        <f>基本优化结果!AF9</f>
        <v>0</v>
      </c>
      <c r="AG9" s="92">
        <f>基本优化结果!AG9</f>
        <v>0</v>
      </c>
      <c r="AH9" s="92">
        <f>基本优化结果!AH9</f>
        <v>0</v>
      </c>
      <c r="AI9" s="92">
        <f>基本优化结果!AI9</f>
        <v>0</v>
      </c>
      <c r="AJ9" s="92">
        <f>基本优化结果!AJ9</f>
        <v>0</v>
      </c>
      <c r="AK9" s="92">
        <f>基本优化结果!AK9</f>
        <v>0</v>
      </c>
      <c r="AL9" s="92">
        <f>基本优化结果!AL9</f>
        <v>0</v>
      </c>
      <c r="AM9" s="92">
        <f>基本优化结果!AM9</f>
        <v>0</v>
      </c>
      <c r="AN9" s="92">
        <f>基本优化结果!AN9</f>
        <v>0</v>
      </c>
      <c r="AO9" s="92">
        <f>基本优化结果!AO9</f>
        <v>0</v>
      </c>
      <c r="AP9" s="92">
        <f>基本优化结果!AP9</f>
        <v>0</v>
      </c>
      <c r="AR9" s="92">
        <f>SUM($C9:C9)</f>
        <v>37.780299847299503</v>
      </c>
      <c r="AS9" s="92">
        <f>SUM($C9:D9)</f>
        <v>112.94796651396581</v>
      </c>
      <c r="AT9" s="92">
        <f>SUM($C9:E9)</f>
        <v>186.2822998472995</v>
      </c>
      <c r="AU9" s="92">
        <f>SUM($C9:F9)</f>
        <v>259.61663318063319</v>
      </c>
      <c r="AV9" s="92">
        <f>SUM($C9:G9)</f>
        <v>332.95096651396688</v>
      </c>
      <c r="AW9" s="92">
        <f>SUM($C9:H9)</f>
        <v>406.28529984730056</v>
      </c>
      <c r="AX9" s="92">
        <f>SUM($C9:I9)</f>
        <v>476.28429993395048</v>
      </c>
      <c r="AY9" s="92">
        <f>SUM($C9:J9)</f>
        <v>546.28329993395073</v>
      </c>
      <c r="AZ9" s="92">
        <f>SUM($C9:K9)</f>
        <v>616.28229993395098</v>
      </c>
      <c r="BA9" s="92">
        <f>SUM($C9:L9)</f>
        <v>686.28129993395123</v>
      </c>
      <c r="BB9" s="92">
        <f>SUM($C9:M9)</f>
        <v>756.28029993395148</v>
      </c>
      <c r="BC9" s="92">
        <f>SUM($C9:N9)</f>
        <v>826.27929993395173</v>
      </c>
      <c r="BD9" s="92">
        <f>SUM($C9:O9)</f>
        <v>896.27829993395198</v>
      </c>
      <c r="BE9" s="92">
        <f>SUM($C9:P9)</f>
        <v>896.27829993395198</v>
      </c>
      <c r="BF9" s="92">
        <f>SUM($C9:Q9)</f>
        <v>896.27829993395198</v>
      </c>
      <c r="BG9" s="92">
        <f>SUM($C9:R9)</f>
        <v>896.27829993395198</v>
      </c>
      <c r="BH9" s="92">
        <f>SUM($C9:S9)</f>
        <v>896.27829993395198</v>
      </c>
      <c r="BI9" s="92">
        <f>SUM($C9:T9)</f>
        <v>896.27829993395198</v>
      </c>
      <c r="BJ9" s="92">
        <f>SUM($C9:U9)</f>
        <v>896.27829993395198</v>
      </c>
      <c r="BK9" s="92">
        <f>SUM($C9:V9)</f>
        <v>896.27829993395198</v>
      </c>
      <c r="BL9" s="92">
        <f>SUM($C9:W9)</f>
        <v>896.27829993395198</v>
      </c>
      <c r="BM9" s="92">
        <f>SUM($C9:X9)</f>
        <v>896.27829993395198</v>
      </c>
      <c r="BN9" s="92">
        <f>SUM($C9:Y9)</f>
        <v>896.27829993395198</v>
      </c>
      <c r="BO9" s="92">
        <f>SUM($C9:Z9)</f>
        <v>896.27829993395198</v>
      </c>
      <c r="BP9" s="92">
        <f>SUM($C9:AA9)</f>
        <v>896.27829993395198</v>
      </c>
      <c r="BQ9" s="92">
        <f>SUM($C9:AB9)</f>
        <v>896.27829993395198</v>
      </c>
      <c r="BR9" s="92">
        <f>SUM($C9:AC9)</f>
        <v>896.27829993395198</v>
      </c>
      <c r="BS9" s="92">
        <f>SUM($C9:AD9)</f>
        <v>896.27829993395198</v>
      </c>
      <c r="BT9" s="92">
        <f>SUM($C9:AE9)</f>
        <v>896.27829993395198</v>
      </c>
      <c r="BU9" s="92">
        <f>SUM($C9:AF9)</f>
        <v>896.27829993395198</v>
      </c>
      <c r="BV9" s="92">
        <f>SUM($C9:AG9)</f>
        <v>896.27829993395198</v>
      </c>
      <c r="BW9" s="92">
        <f>SUM($C9:AH9)</f>
        <v>896.27829993395198</v>
      </c>
      <c r="BX9" s="92">
        <f>SUM($C9:AI9)</f>
        <v>896.27829993395198</v>
      </c>
      <c r="BY9" s="92">
        <f>SUM($C9:AJ9)</f>
        <v>896.27829993395198</v>
      </c>
      <c r="BZ9" s="92">
        <f>SUM($C9:AK9)</f>
        <v>896.27829993395198</v>
      </c>
      <c r="CA9" s="92">
        <f>SUM($C9:AL9)</f>
        <v>896.27829993395198</v>
      </c>
      <c r="CB9" s="92">
        <f>SUM($C9:AM9)</f>
        <v>896.27829993395198</v>
      </c>
      <c r="CC9" s="92">
        <f>SUM($C9:AN9)</f>
        <v>896.27829993395198</v>
      </c>
      <c r="CD9" s="92">
        <f>SUM($C9:AO9)</f>
        <v>896.27829993395198</v>
      </c>
      <c r="CE9" s="92">
        <f>SUM($C9:AP9)</f>
        <v>896.27829993395198</v>
      </c>
    </row>
    <row r="10" spans="1:83" ht="16.5">
      <c r="B10" s="54" t="str">
        <f>存量业务到期结构!B10</f>
        <v>票据贴现</v>
      </c>
      <c r="C10" s="92">
        <f>基本优化结果!C10</f>
        <v>139.12939083050819</v>
      </c>
      <c r="D10" s="92">
        <f>基本优化结果!D10</f>
        <v>773.67217565082706</v>
      </c>
      <c r="E10" s="92">
        <f>基本优化结果!E10</f>
        <v>191.77417674998298</v>
      </c>
      <c r="F10" s="92">
        <f>基本优化结果!F10</f>
        <v>187.66094170300005</v>
      </c>
      <c r="G10" s="92">
        <f>基本优化结果!G10</f>
        <v>183.9274528677</v>
      </c>
      <c r="H10" s="92">
        <f>基本优化结果!H10</f>
        <v>246.33310982541957</v>
      </c>
      <c r="I10" s="92">
        <f>基本优化结果!I10</f>
        <v>12.720139683849622</v>
      </c>
      <c r="J10" s="92">
        <f>基本优化结果!J10</f>
        <v>31.119973748700001</v>
      </c>
      <c r="K10" s="92">
        <f>基本优化结果!K10</f>
        <v>36.003725244000002</v>
      </c>
      <c r="L10" s="92">
        <f>基本优化结果!L10</f>
        <v>29.0223481415</v>
      </c>
      <c r="M10" s="92">
        <f>基本优化结果!M10</f>
        <v>35.7744546984</v>
      </c>
      <c r="N10" s="92">
        <f>基本优化结果!N10</f>
        <v>170.22421743379999</v>
      </c>
      <c r="O10" s="92">
        <f>基本优化结果!O10</f>
        <v>0.30105999999999999</v>
      </c>
      <c r="P10" s="92">
        <f>基本优化结果!P10</f>
        <v>0</v>
      </c>
      <c r="Q10" s="92">
        <f>基本优化结果!Q10</f>
        <v>0</v>
      </c>
      <c r="R10" s="92">
        <f>基本优化结果!R10</f>
        <v>0</v>
      </c>
      <c r="S10" s="92">
        <f>基本优化结果!S10</f>
        <v>0</v>
      </c>
      <c r="T10" s="92">
        <f>基本优化结果!T10</f>
        <v>0</v>
      </c>
      <c r="U10" s="92">
        <f>基本优化结果!U10</f>
        <v>0</v>
      </c>
      <c r="V10" s="92">
        <f>基本优化结果!V10</f>
        <v>0</v>
      </c>
      <c r="W10" s="92">
        <f>基本优化结果!W10</f>
        <v>0</v>
      </c>
      <c r="X10" s="92">
        <f>基本优化结果!X10</f>
        <v>0</v>
      </c>
      <c r="Y10" s="92">
        <f>基本优化结果!Y10</f>
        <v>0</v>
      </c>
      <c r="Z10" s="92">
        <f>基本优化结果!Z10</f>
        <v>0</v>
      </c>
      <c r="AA10" s="92">
        <f>基本优化结果!AA10</f>
        <v>0</v>
      </c>
      <c r="AB10" s="92">
        <f>基本优化结果!AB10</f>
        <v>0</v>
      </c>
      <c r="AC10" s="92">
        <f>基本优化结果!AC10</f>
        <v>0</v>
      </c>
      <c r="AD10" s="92">
        <f>基本优化结果!AD10</f>
        <v>0</v>
      </c>
      <c r="AE10" s="92">
        <f>基本优化结果!AE10</f>
        <v>0</v>
      </c>
      <c r="AF10" s="92">
        <f>基本优化结果!AF10</f>
        <v>0</v>
      </c>
      <c r="AG10" s="92">
        <f>基本优化结果!AG10</f>
        <v>0</v>
      </c>
      <c r="AH10" s="92">
        <f>基本优化结果!AH10</f>
        <v>0</v>
      </c>
      <c r="AI10" s="92">
        <f>基本优化结果!AI10</f>
        <v>0</v>
      </c>
      <c r="AJ10" s="92">
        <f>基本优化结果!AJ10</f>
        <v>0</v>
      </c>
      <c r="AK10" s="92">
        <f>基本优化结果!AK10</f>
        <v>0</v>
      </c>
      <c r="AL10" s="92">
        <f>基本优化结果!AL10</f>
        <v>0</v>
      </c>
      <c r="AM10" s="92">
        <f>基本优化结果!AM10</f>
        <v>0</v>
      </c>
      <c r="AN10" s="92">
        <f>基本优化结果!AN10</f>
        <v>0</v>
      </c>
      <c r="AO10" s="92">
        <f>基本优化结果!AO10</f>
        <v>0</v>
      </c>
      <c r="AP10" s="92">
        <f>基本优化结果!AP10</f>
        <v>0</v>
      </c>
      <c r="AR10" s="92">
        <f>SUM($C10:C10)</f>
        <v>139.12939083050819</v>
      </c>
      <c r="AS10" s="92">
        <f>SUM($C10:D10)</f>
        <v>912.80156648133527</v>
      </c>
      <c r="AT10" s="92">
        <f>SUM($C10:E10)</f>
        <v>1104.5757432313183</v>
      </c>
      <c r="AU10" s="92">
        <f>SUM($C10:F10)</f>
        <v>1292.2366849343184</v>
      </c>
      <c r="AV10" s="92">
        <f>SUM($C10:G10)</f>
        <v>1476.1641378020183</v>
      </c>
      <c r="AW10" s="92">
        <f>SUM($C10:H10)</f>
        <v>1722.4972476274379</v>
      </c>
      <c r="AX10" s="92">
        <f>SUM($C10:I10)</f>
        <v>1735.2173873112874</v>
      </c>
      <c r="AY10" s="92">
        <f>SUM($C10:J10)</f>
        <v>1766.3373610599874</v>
      </c>
      <c r="AZ10" s="92">
        <f>SUM($C10:K10)</f>
        <v>1802.3410863039874</v>
      </c>
      <c r="BA10" s="92">
        <f>SUM($C10:L10)</f>
        <v>1831.3634344454874</v>
      </c>
      <c r="BB10" s="92">
        <f>SUM($C10:M10)</f>
        <v>1867.1378891438874</v>
      </c>
      <c r="BC10" s="92">
        <f>SUM($C10:N10)</f>
        <v>2037.3621065776874</v>
      </c>
      <c r="BD10" s="92">
        <f>SUM($C10:O10)</f>
        <v>2037.6631665776874</v>
      </c>
      <c r="BE10" s="92">
        <f>SUM($C10:P10)</f>
        <v>2037.6631665776874</v>
      </c>
      <c r="BF10" s="92">
        <f>SUM($C10:Q10)</f>
        <v>2037.6631665776874</v>
      </c>
      <c r="BG10" s="92">
        <f>SUM($C10:R10)</f>
        <v>2037.6631665776874</v>
      </c>
      <c r="BH10" s="92">
        <f>SUM($C10:S10)</f>
        <v>2037.6631665776874</v>
      </c>
      <c r="BI10" s="92">
        <f>SUM($C10:T10)</f>
        <v>2037.6631665776874</v>
      </c>
      <c r="BJ10" s="92">
        <f>SUM($C10:U10)</f>
        <v>2037.6631665776874</v>
      </c>
      <c r="BK10" s="92">
        <f>SUM($C10:V10)</f>
        <v>2037.6631665776874</v>
      </c>
      <c r="BL10" s="92">
        <f>SUM($C10:W10)</f>
        <v>2037.6631665776874</v>
      </c>
      <c r="BM10" s="92">
        <f>SUM($C10:X10)</f>
        <v>2037.6631665776874</v>
      </c>
      <c r="BN10" s="92">
        <f>SUM($C10:Y10)</f>
        <v>2037.6631665776874</v>
      </c>
      <c r="BO10" s="92">
        <f>SUM($C10:Z10)</f>
        <v>2037.6631665776874</v>
      </c>
      <c r="BP10" s="92">
        <f>SUM($C10:AA10)</f>
        <v>2037.6631665776874</v>
      </c>
      <c r="BQ10" s="92">
        <f>SUM($C10:AB10)</f>
        <v>2037.6631665776874</v>
      </c>
      <c r="BR10" s="92">
        <f>SUM($C10:AC10)</f>
        <v>2037.6631665776874</v>
      </c>
      <c r="BS10" s="92">
        <f>SUM($C10:AD10)</f>
        <v>2037.6631665776874</v>
      </c>
      <c r="BT10" s="92">
        <f>SUM($C10:AE10)</f>
        <v>2037.6631665776874</v>
      </c>
      <c r="BU10" s="92">
        <f>SUM($C10:AF10)</f>
        <v>2037.6631665776874</v>
      </c>
      <c r="BV10" s="92">
        <f>SUM($C10:AG10)</f>
        <v>2037.6631665776874</v>
      </c>
      <c r="BW10" s="92">
        <f>SUM($C10:AH10)</f>
        <v>2037.6631665776874</v>
      </c>
      <c r="BX10" s="92">
        <f>SUM($C10:AI10)</f>
        <v>2037.6631665776874</v>
      </c>
      <c r="BY10" s="92">
        <f>SUM($C10:AJ10)</f>
        <v>2037.6631665776874</v>
      </c>
      <c r="BZ10" s="92">
        <f>SUM($C10:AK10)</f>
        <v>2037.6631665776874</v>
      </c>
      <c r="CA10" s="92">
        <f>SUM($C10:AL10)</f>
        <v>2037.6631665776874</v>
      </c>
      <c r="CB10" s="92">
        <f>SUM($C10:AM10)</f>
        <v>2037.6631665776874</v>
      </c>
      <c r="CC10" s="92">
        <f>SUM($C10:AN10)</f>
        <v>2037.6631665776874</v>
      </c>
      <c r="CD10" s="92">
        <f>SUM($C10:AO10)</f>
        <v>2037.6631665776874</v>
      </c>
      <c r="CE10" s="92">
        <f>SUM($C10:AP10)</f>
        <v>2037.6631665776874</v>
      </c>
    </row>
    <row r="11" spans="1:83" ht="15">
      <c r="B11" s="15" t="str">
        <f>存量业务到期结构!B11</f>
        <v>投资</v>
      </c>
      <c r="C11" s="75">
        <f>C12+C16</f>
        <v>138.26992784158199</v>
      </c>
      <c r="D11" s="75">
        <f t="shared" ref="D11:AP11" si="2">D12+D16</f>
        <v>704.88185144409408</v>
      </c>
      <c r="E11" s="75">
        <f t="shared" si="2"/>
        <v>506.42483571665178</v>
      </c>
      <c r="F11" s="75">
        <f t="shared" si="2"/>
        <v>268.6927512963349</v>
      </c>
      <c r="G11" s="75">
        <f t="shared" si="2"/>
        <v>227.18451495992736</v>
      </c>
      <c r="H11" s="75">
        <f t="shared" si="2"/>
        <v>187.01135484842609</v>
      </c>
      <c r="I11" s="75">
        <f t="shared" si="2"/>
        <v>217.94640593007901</v>
      </c>
      <c r="J11" s="75">
        <f t="shared" si="2"/>
        <v>264.01784461713339</v>
      </c>
      <c r="K11" s="75">
        <f t="shared" si="2"/>
        <v>253.39060464808801</v>
      </c>
      <c r="L11" s="75">
        <f t="shared" si="2"/>
        <v>235.19948013873309</v>
      </c>
      <c r="M11" s="75">
        <f t="shared" si="2"/>
        <v>192.6156719392331</v>
      </c>
      <c r="N11" s="75">
        <f t="shared" si="2"/>
        <v>227.70533751493491</v>
      </c>
      <c r="O11" s="75">
        <f t="shared" si="2"/>
        <v>182.5623334462835</v>
      </c>
      <c r="P11" s="75">
        <f t="shared" si="2"/>
        <v>0</v>
      </c>
      <c r="Q11" s="75">
        <f t="shared" si="2"/>
        <v>0</v>
      </c>
      <c r="R11" s="75">
        <f t="shared" si="2"/>
        <v>0</v>
      </c>
      <c r="S11" s="75">
        <f t="shared" si="2"/>
        <v>0</v>
      </c>
      <c r="T11" s="75">
        <f t="shared" si="2"/>
        <v>0</v>
      </c>
      <c r="U11" s="75">
        <f t="shared" si="2"/>
        <v>0</v>
      </c>
      <c r="V11" s="75">
        <f t="shared" si="2"/>
        <v>0</v>
      </c>
      <c r="W11" s="75">
        <f t="shared" si="2"/>
        <v>0</v>
      </c>
      <c r="X11" s="75">
        <f t="shared" si="2"/>
        <v>0</v>
      </c>
      <c r="Y11" s="75">
        <f t="shared" si="2"/>
        <v>0</v>
      </c>
      <c r="Z11" s="75">
        <f t="shared" si="2"/>
        <v>0</v>
      </c>
      <c r="AA11" s="75">
        <f t="shared" si="2"/>
        <v>0</v>
      </c>
      <c r="AB11" s="75">
        <f t="shared" si="2"/>
        <v>0</v>
      </c>
      <c r="AC11" s="75">
        <f t="shared" si="2"/>
        <v>0</v>
      </c>
      <c r="AD11" s="75">
        <f t="shared" si="2"/>
        <v>0</v>
      </c>
      <c r="AE11" s="75">
        <f t="shared" si="2"/>
        <v>0</v>
      </c>
      <c r="AF11" s="75">
        <f t="shared" si="2"/>
        <v>0</v>
      </c>
      <c r="AG11" s="75">
        <f t="shared" si="2"/>
        <v>0</v>
      </c>
      <c r="AH11" s="75">
        <f t="shared" si="2"/>
        <v>0</v>
      </c>
      <c r="AI11" s="75">
        <f t="shared" si="2"/>
        <v>0</v>
      </c>
      <c r="AJ11" s="75">
        <f t="shared" si="2"/>
        <v>0</v>
      </c>
      <c r="AK11" s="75">
        <f t="shared" si="2"/>
        <v>0</v>
      </c>
      <c r="AL11" s="75">
        <f t="shared" si="2"/>
        <v>0</v>
      </c>
      <c r="AM11" s="75">
        <f t="shared" si="2"/>
        <v>0</v>
      </c>
      <c r="AN11" s="75">
        <f t="shared" si="2"/>
        <v>0</v>
      </c>
      <c r="AO11" s="75">
        <f t="shared" si="2"/>
        <v>0</v>
      </c>
      <c r="AP11" s="75">
        <f t="shared" si="2"/>
        <v>0</v>
      </c>
      <c r="AR11" s="75">
        <f>SUM($C11:C11)</f>
        <v>138.26992784158199</v>
      </c>
      <c r="AS11" s="75">
        <f>SUM($C11:D11)</f>
        <v>843.15177928567607</v>
      </c>
      <c r="AT11" s="75">
        <f>SUM($C11:E11)</f>
        <v>1349.5766150023278</v>
      </c>
      <c r="AU11" s="75">
        <f>SUM($C11:F11)</f>
        <v>1618.2693662986626</v>
      </c>
      <c r="AV11" s="75">
        <f>SUM($C11:G11)</f>
        <v>1845.4538812585899</v>
      </c>
      <c r="AW11" s="75">
        <f>SUM($C11:H11)</f>
        <v>2032.4652361070162</v>
      </c>
      <c r="AX11" s="75">
        <f>SUM($C11:I11)</f>
        <v>2250.4116420370951</v>
      </c>
      <c r="AY11" s="75">
        <f>SUM($C11:J11)</f>
        <v>2514.4294866542286</v>
      </c>
      <c r="AZ11" s="75">
        <f>SUM($C11:K11)</f>
        <v>2767.8200913023165</v>
      </c>
      <c r="BA11" s="75">
        <f>SUM($C11:L11)</f>
        <v>3003.0195714410497</v>
      </c>
      <c r="BB11" s="75">
        <f>SUM($C11:M11)</f>
        <v>3195.6352433802826</v>
      </c>
      <c r="BC11" s="75">
        <f>SUM($C11:N11)</f>
        <v>3423.3405808952175</v>
      </c>
      <c r="BD11" s="75">
        <f>SUM($C11:O11)</f>
        <v>3605.9029143415009</v>
      </c>
      <c r="BE11" s="75">
        <f>SUM($C11:P11)</f>
        <v>3605.9029143415009</v>
      </c>
      <c r="BF11" s="75">
        <f>SUM($C11:Q11)</f>
        <v>3605.9029143415009</v>
      </c>
      <c r="BG11" s="75">
        <f>SUM($C11:R11)</f>
        <v>3605.9029143415009</v>
      </c>
      <c r="BH11" s="75">
        <f>SUM($C11:S11)</f>
        <v>3605.9029143415009</v>
      </c>
      <c r="BI11" s="75">
        <f>SUM($C11:T11)</f>
        <v>3605.9029143415009</v>
      </c>
      <c r="BJ11" s="75">
        <f>SUM($C11:U11)</f>
        <v>3605.9029143415009</v>
      </c>
      <c r="BK11" s="75">
        <f>SUM($C11:V11)</f>
        <v>3605.9029143415009</v>
      </c>
      <c r="BL11" s="75">
        <f>SUM($C11:W11)</f>
        <v>3605.9029143415009</v>
      </c>
      <c r="BM11" s="75">
        <f>SUM($C11:X11)</f>
        <v>3605.9029143415009</v>
      </c>
      <c r="BN11" s="75">
        <f>SUM($C11:Y11)</f>
        <v>3605.9029143415009</v>
      </c>
      <c r="BO11" s="75">
        <f>SUM($C11:Z11)</f>
        <v>3605.9029143415009</v>
      </c>
      <c r="BP11" s="75">
        <f>SUM($C11:AA11)</f>
        <v>3605.9029143415009</v>
      </c>
      <c r="BQ11" s="75">
        <f>SUM($C11:AB11)</f>
        <v>3605.9029143415009</v>
      </c>
      <c r="BR11" s="75">
        <f>SUM($C11:AC11)</f>
        <v>3605.9029143415009</v>
      </c>
      <c r="BS11" s="75">
        <f>SUM($C11:AD11)</f>
        <v>3605.9029143415009</v>
      </c>
      <c r="BT11" s="75">
        <f>SUM($C11:AE11)</f>
        <v>3605.9029143415009</v>
      </c>
      <c r="BU11" s="75">
        <f>SUM($C11:AF11)</f>
        <v>3605.9029143415009</v>
      </c>
      <c r="BV11" s="75">
        <f>SUM($C11:AG11)</f>
        <v>3605.9029143415009</v>
      </c>
      <c r="BW11" s="75">
        <f>SUM($C11:AH11)</f>
        <v>3605.9029143415009</v>
      </c>
      <c r="BX11" s="75">
        <f>SUM($C11:AI11)</f>
        <v>3605.9029143415009</v>
      </c>
      <c r="BY11" s="75">
        <f>SUM($C11:AJ11)</f>
        <v>3605.9029143415009</v>
      </c>
      <c r="BZ11" s="75">
        <f>SUM($C11:AK11)</f>
        <v>3605.9029143415009</v>
      </c>
      <c r="CA11" s="75">
        <f>SUM($C11:AL11)</f>
        <v>3605.9029143415009</v>
      </c>
      <c r="CB11" s="75">
        <f>SUM($C11:AM11)</f>
        <v>3605.9029143415009</v>
      </c>
      <c r="CC11" s="75">
        <f>SUM($C11:AN11)</f>
        <v>3605.9029143415009</v>
      </c>
      <c r="CD11" s="75">
        <f>SUM($C11:AO11)</f>
        <v>3605.9029143415009</v>
      </c>
      <c r="CE11" s="75">
        <f>SUM($C11:AP11)</f>
        <v>3605.9029143415009</v>
      </c>
    </row>
    <row r="12" spans="1:83" ht="16.5">
      <c r="B12" s="16" t="str">
        <f>存量业务到期结构!B12</f>
        <v>债券</v>
      </c>
      <c r="C12" s="75">
        <f>SUM(C13:C15)</f>
        <v>-24.4232885459176</v>
      </c>
      <c r="D12" s="75">
        <f t="shared" ref="D12:AP12" si="3">SUM(D13:D15)</f>
        <v>32.513699811994002</v>
      </c>
      <c r="E12" s="75">
        <f t="shared" si="3"/>
        <v>384.45229837654597</v>
      </c>
      <c r="F12" s="75">
        <f t="shared" si="3"/>
        <v>186.14014333333489</v>
      </c>
      <c r="G12" s="75">
        <f t="shared" si="3"/>
        <v>210.14619133333309</v>
      </c>
      <c r="H12" s="75">
        <f t="shared" si="3"/>
        <v>177.1170223333331</v>
      </c>
      <c r="I12" s="75">
        <f t="shared" si="3"/>
        <v>225.51953359328198</v>
      </c>
      <c r="J12" s="75">
        <f t="shared" si="3"/>
        <v>288.7176433333334</v>
      </c>
      <c r="K12" s="75">
        <f t="shared" si="3"/>
        <v>232.9607333333349</v>
      </c>
      <c r="L12" s="75">
        <f t="shared" si="3"/>
        <v>240.9764983333331</v>
      </c>
      <c r="M12" s="75">
        <f t="shared" si="3"/>
        <v>189.0203333333331</v>
      </c>
      <c r="N12" s="75">
        <f t="shared" si="3"/>
        <v>184.9162463333349</v>
      </c>
      <c r="O12" s="75">
        <f t="shared" si="3"/>
        <v>142.4303333333327</v>
      </c>
      <c r="P12" s="75">
        <f t="shared" si="3"/>
        <v>0</v>
      </c>
      <c r="Q12" s="75">
        <f t="shared" si="3"/>
        <v>0</v>
      </c>
      <c r="R12" s="75">
        <f t="shared" si="3"/>
        <v>0</v>
      </c>
      <c r="S12" s="75">
        <f t="shared" si="3"/>
        <v>0</v>
      </c>
      <c r="T12" s="75">
        <f t="shared" si="3"/>
        <v>0</v>
      </c>
      <c r="U12" s="75">
        <f t="shared" si="3"/>
        <v>0</v>
      </c>
      <c r="V12" s="75">
        <f t="shared" si="3"/>
        <v>0</v>
      </c>
      <c r="W12" s="75">
        <f t="shared" si="3"/>
        <v>0</v>
      </c>
      <c r="X12" s="75">
        <f t="shared" si="3"/>
        <v>0</v>
      </c>
      <c r="Y12" s="75">
        <f t="shared" si="3"/>
        <v>0</v>
      </c>
      <c r="Z12" s="75">
        <f t="shared" si="3"/>
        <v>0</v>
      </c>
      <c r="AA12" s="75">
        <f t="shared" si="3"/>
        <v>0</v>
      </c>
      <c r="AB12" s="75">
        <f t="shared" si="3"/>
        <v>0</v>
      </c>
      <c r="AC12" s="75">
        <f t="shared" si="3"/>
        <v>0</v>
      </c>
      <c r="AD12" s="75">
        <f t="shared" si="3"/>
        <v>0</v>
      </c>
      <c r="AE12" s="75">
        <f t="shared" si="3"/>
        <v>0</v>
      </c>
      <c r="AF12" s="75">
        <f t="shared" si="3"/>
        <v>0</v>
      </c>
      <c r="AG12" s="75">
        <f t="shared" si="3"/>
        <v>0</v>
      </c>
      <c r="AH12" s="75">
        <f t="shared" si="3"/>
        <v>0</v>
      </c>
      <c r="AI12" s="75">
        <f t="shared" si="3"/>
        <v>0</v>
      </c>
      <c r="AJ12" s="75">
        <f t="shared" si="3"/>
        <v>0</v>
      </c>
      <c r="AK12" s="75">
        <f t="shared" si="3"/>
        <v>0</v>
      </c>
      <c r="AL12" s="75">
        <f t="shared" si="3"/>
        <v>0</v>
      </c>
      <c r="AM12" s="75">
        <f t="shared" si="3"/>
        <v>0</v>
      </c>
      <c r="AN12" s="75">
        <f t="shared" si="3"/>
        <v>0</v>
      </c>
      <c r="AO12" s="75">
        <f t="shared" si="3"/>
        <v>0</v>
      </c>
      <c r="AP12" s="75">
        <f t="shared" si="3"/>
        <v>0</v>
      </c>
      <c r="AR12" s="75">
        <f>SUM($C12:C12)</f>
        <v>-24.4232885459176</v>
      </c>
      <c r="AS12" s="75">
        <f>SUM($C12:D12)</f>
        <v>8.0904112660764014</v>
      </c>
      <c r="AT12" s="75">
        <f>SUM($C12:E12)</f>
        <v>392.54270964262236</v>
      </c>
      <c r="AU12" s="75">
        <f>SUM($C12:F12)</f>
        <v>578.6828529759573</v>
      </c>
      <c r="AV12" s="75">
        <f>SUM($C12:G12)</f>
        <v>788.82904430929034</v>
      </c>
      <c r="AW12" s="75">
        <f>SUM($C12:H12)</f>
        <v>965.94606664262346</v>
      </c>
      <c r="AX12" s="75">
        <f>SUM($C12:I12)</f>
        <v>1191.4656002359054</v>
      </c>
      <c r="AY12" s="75">
        <f>SUM($C12:J12)</f>
        <v>1480.1832435692388</v>
      </c>
      <c r="AZ12" s="75">
        <f>SUM($C12:K12)</f>
        <v>1713.1439769025737</v>
      </c>
      <c r="BA12" s="75">
        <f>SUM($C12:L12)</f>
        <v>1954.1204752359067</v>
      </c>
      <c r="BB12" s="75">
        <f>SUM($C12:M12)</f>
        <v>2143.1408085692397</v>
      </c>
      <c r="BC12" s="75">
        <f>SUM($C12:N12)</f>
        <v>2328.0570549025747</v>
      </c>
      <c r="BD12" s="75">
        <f>SUM($C12:O12)</f>
        <v>2470.4873882359075</v>
      </c>
      <c r="BE12" s="75">
        <f>SUM($C12:P12)</f>
        <v>2470.4873882359075</v>
      </c>
      <c r="BF12" s="75">
        <f>SUM($C12:Q12)</f>
        <v>2470.4873882359075</v>
      </c>
      <c r="BG12" s="75">
        <f>SUM($C12:R12)</f>
        <v>2470.4873882359075</v>
      </c>
      <c r="BH12" s="75">
        <f>SUM($C12:S12)</f>
        <v>2470.4873882359075</v>
      </c>
      <c r="BI12" s="75">
        <f>SUM($C12:T12)</f>
        <v>2470.4873882359075</v>
      </c>
      <c r="BJ12" s="75">
        <f>SUM($C12:U12)</f>
        <v>2470.4873882359075</v>
      </c>
      <c r="BK12" s="75">
        <f>SUM($C12:V12)</f>
        <v>2470.4873882359075</v>
      </c>
      <c r="BL12" s="75">
        <f>SUM($C12:W12)</f>
        <v>2470.4873882359075</v>
      </c>
      <c r="BM12" s="75">
        <f>SUM($C12:X12)</f>
        <v>2470.4873882359075</v>
      </c>
      <c r="BN12" s="75">
        <f>SUM($C12:Y12)</f>
        <v>2470.4873882359075</v>
      </c>
      <c r="BO12" s="75">
        <f>SUM($C12:Z12)</f>
        <v>2470.4873882359075</v>
      </c>
      <c r="BP12" s="75">
        <f>SUM($C12:AA12)</f>
        <v>2470.4873882359075</v>
      </c>
      <c r="BQ12" s="75">
        <f>SUM($C12:AB12)</f>
        <v>2470.4873882359075</v>
      </c>
      <c r="BR12" s="75">
        <f>SUM($C12:AC12)</f>
        <v>2470.4873882359075</v>
      </c>
      <c r="BS12" s="75">
        <f>SUM($C12:AD12)</f>
        <v>2470.4873882359075</v>
      </c>
      <c r="BT12" s="75">
        <f>SUM($C12:AE12)</f>
        <v>2470.4873882359075</v>
      </c>
      <c r="BU12" s="75">
        <f>SUM($C12:AF12)</f>
        <v>2470.4873882359075</v>
      </c>
      <c r="BV12" s="75">
        <f>SUM($C12:AG12)</f>
        <v>2470.4873882359075</v>
      </c>
      <c r="BW12" s="75">
        <f>SUM($C12:AH12)</f>
        <v>2470.4873882359075</v>
      </c>
      <c r="BX12" s="75">
        <f>SUM($C12:AI12)</f>
        <v>2470.4873882359075</v>
      </c>
      <c r="BY12" s="75">
        <f>SUM($C12:AJ12)</f>
        <v>2470.4873882359075</v>
      </c>
      <c r="BZ12" s="75">
        <f>SUM($C12:AK12)</f>
        <v>2470.4873882359075</v>
      </c>
      <c r="CA12" s="75">
        <f>SUM($C12:AL12)</f>
        <v>2470.4873882359075</v>
      </c>
      <c r="CB12" s="75">
        <f>SUM($C12:AM12)</f>
        <v>2470.4873882359075</v>
      </c>
      <c r="CC12" s="75">
        <f>SUM($C12:AN12)</f>
        <v>2470.4873882359075</v>
      </c>
      <c r="CD12" s="75">
        <f>SUM($C12:AO12)</f>
        <v>2470.4873882359075</v>
      </c>
      <c r="CE12" s="75">
        <f>SUM($C12:AP12)</f>
        <v>2470.4873882359075</v>
      </c>
    </row>
    <row r="13" spans="1:83" ht="16.5">
      <c r="B13" s="54" t="str">
        <f>存量业务到期结构!B13</f>
        <v>国债</v>
      </c>
      <c r="C13" s="92">
        <f>基本优化结果!C13</f>
        <v>-38.503768949382398</v>
      </c>
      <c r="D13" s="92">
        <f>基本优化结果!D13</f>
        <v>-4.1711714630258001</v>
      </c>
      <c r="E13" s="92">
        <f>基本优化结果!E13</f>
        <v>87.941357616611597</v>
      </c>
      <c r="F13" s="92">
        <f>基本优化结果!F13</f>
        <v>117.531167616613</v>
      </c>
      <c r="G13" s="92">
        <f>基本优化结果!G13</f>
        <v>100.622056616612</v>
      </c>
      <c r="H13" s="92">
        <f>基本优化结果!H13</f>
        <v>101.918046616612</v>
      </c>
      <c r="I13" s="92">
        <f>基本优化结果!I13</f>
        <v>138.26055770326164</v>
      </c>
      <c r="J13" s="92">
        <f>基本优化结果!J13</f>
        <v>118.901357616612</v>
      </c>
      <c r="K13" s="92">
        <f>基本优化结果!K13</f>
        <v>153.081757616613</v>
      </c>
      <c r="L13" s="92">
        <f>基本优化结果!L13</f>
        <v>142.08752261661201</v>
      </c>
      <c r="M13" s="92">
        <f>基本优化结果!M13</f>
        <v>133.15135761661199</v>
      </c>
      <c r="N13" s="92">
        <f>基本优化结果!N13</f>
        <v>102.63727061661299</v>
      </c>
      <c r="O13" s="92">
        <f>基本优化结果!O13</f>
        <v>84.551357616611597</v>
      </c>
      <c r="P13" s="92">
        <f>基本优化结果!P13</f>
        <v>0</v>
      </c>
      <c r="Q13" s="92">
        <f>基本优化结果!Q13</f>
        <v>0</v>
      </c>
      <c r="R13" s="92">
        <f>基本优化结果!R13</f>
        <v>0</v>
      </c>
      <c r="S13" s="92">
        <f>基本优化结果!S13</f>
        <v>0</v>
      </c>
      <c r="T13" s="92">
        <f>基本优化结果!T13</f>
        <v>0</v>
      </c>
      <c r="U13" s="92">
        <f>基本优化结果!U13</f>
        <v>0</v>
      </c>
      <c r="V13" s="92">
        <f>基本优化结果!V13</f>
        <v>0</v>
      </c>
      <c r="W13" s="92">
        <f>基本优化结果!W13</f>
        <v>0</v>
      </c>
      <c r="X13" s="92">
        <f>基本优化结果!X13</f>
        <v>0</v>
      </c>
      <c r="Y13" s="92">
        <f>基本优化结果!Y13</f>
        <v>0</v>
      </c>
      <c r="Z13" s="92">
        <f>基本优化结果!Z13</f>
        <v>0</v>
      </c>
      <c r="AA13" s="92">
        <f>基本优化结果!AA13</f>
        <v>0</v>
      </c>
      <c r="AB13" s="92">
        <f>基本优化结果!AB13</f>
        <v>0</v>
      </c>
      <c r="AC13" s="92">
        <f>基本优化结果!AC13</f>
        <v>0</v>
      </c>
      <c r="AD13" s="92">
        <f>基本优化结果!AD13</f>
        <v>0</v>
      </c>
      <c r="AE13" s="92">
        <f>基本优化结果!AE13</f>
        <v>0</v>
      </c>
      <c r="AF13" s="92">
        <f>基本优化结果!AF13</f>
        <v>0</v>
      </c>
      <c r="AG13" s="92">
        <f>基本优化结果!AG13</f>
        <v>0</v>
      </c>
      <c r="AH13" s="92">
        <f>基本优化结果!AH13</f>
        <v>0</v>
      </c>
      <c r="AI13" s="92">
        <f>基本优化结果!AI13</f>
        <v>0</v>
      </c>
      <c r="AJ13" s="92">
        <f>基本优化结果!AJ13</f>
        <v>0</v>
      </c>
      <c r="AK13" s="92">
        <f>基本优化结果!AK13</f>
        <v>0</v>
      </c>
      <c r="AL13" s="92">
        <f>基本优化结果!AL13</f>
        <v>0</v>
      </c>
      <c r="AM13" s="92">
        <f>基本优化结果!AM13</f>
        <v>0</v>
      </c>
      <c r="AN13" s="92">
        <f>基本优化结果!AN13</f>
        <v>0</v>
      </c>
      <c r="AO13" s="92">
        <f>基本优化结果!AO13</f>
        <v>0</v>
      </c>
      <c r="AP13" s="92">
        <f>基本优化结果!AP13</f>
        <v>0</v>
      </c>
      <c r="AR13" s="92">
        <f>SUM($C13:C13)</f>
        <v>-38.503768949382398</v>
      </c>
      <c r="AS13" s="92">
        <f>SUM($C13:D13)</f>
        <v>-42.674940412408198</v>
      </c>
      <c r="AT13" s="92">
        <f>SUM($C13:E13)</f>
        <v>45.2664172042034</v>
      </c>
      <c r="AU13" s="92">
        <f>SUM($C13:F13)</f>
        <v>162.79758482081641</v>
      </c>
      <c r="AV13" s="92">
        <f>SUM($C13:G13)</f>
        <v>263.41964143742842</v>
      </c>
      <c r="AW13" s="92">
        <f>SUM($C13:H13)</f>
        <v>365.33768805404043</v>
      </c>
      <c r="AX13" s="92">
        <f>SUM($C13:I13)</f>
        <v>503.59824575730204</v>
      </c>
      <c r="AY13" s="92">
        <f>SUM($C13:J13)</f>
        <v>622.49960337391406</v>
      </c>
      <c r="AZ13" s="92">
        <f>SUM($C13:K13)</f>
        <v>775.58136099052706</v>
      </c>
      <c r="BA13" s="92">
        <f>SUM($C13:L13)</f>
        <v>917.66888360713904</v>
      </c>
      <c r="BB13" s="92">
        <f>SUM($C13:M13)</f>
        <v>1050.8202412237511</v>
      </c>
      <c r="BC13" s="92">
        <f>SUM($C13:N13)</f>
        <v>1153.4575118403641</v>
      </c>
      <c r="BD13" s="92">
        <f>SUM($C13:O13)</f>
        <v>1238.0088694569756</v>
      </c>
      <c r="BE13" s="92">
        <f>SUM($C13:P13)</f>
        <v>1238.0088694569756</v>
      </c>
      <c r="BF13" s="92">
        <f>SUM($C13:Q13)</f>
        <v>1238.0088694569756</v>
      </c>
      <c r="BG13" s="92">
        <f>SUM($C13:R13)</f>
        <v>1238.0088694569756</v>
      </c>
      <c r="BH13" s="92">
        <f>SUM($C13:S13)</f>
        <v>1238.0088694569756</v>
      </c>
      <c r="BI13" s="92">
        <f>SUM($C13:T13)</f>
        <v>1238.0088694569756</v>
      </c>
      <c r="BJ13" s="92">
        <f>SUM($C13:U13)</f>
        <v>1238.0088694569756</v>
      </c>
      <c r="BK13" s="92">
        <f>SUM($C13:V13)</f>
        <v>1238.0088694569756</v>
      </c>
      <c r="BL13" s="92">
        <f>SUM($C13:W13)</f>
        <v>1238.0088694569756</v>
      </c>
      <c r="BM13" s="92">
        <f>SUM($C13:X13)</f>
        <v>1238.0088694569756</v>
      </c>
      <c r="BN13" s="92">
        <f>SUM($C13:Y13)</f>
        <v>1238.0088694569756</v>
      </c>
      <c r="BO13" s="92">
        <f>SUM($C13:Z13)</f>
        <v>1238.0088694569756</v>
      </c>
      <c r="BP13" s="92">
        <f>SUM($C13:AA13)</f>
        <v>1238.0088694569756</v>
      </c>
      <c r="BQ13" s="92">
        <f>SUM($C13:AB13)</f>
        <v>1238.0088694569756</v>
      </c>
      <c r="BR13" s="92">
        <f>SUM($C13:AC13)</f>
        <v>1238.0088694569756</v>
      </c>
      <c r="BS13" s="92">
        <f>SUM($C13:AD13)</f>
        <v>1238.0088694569756</v>
      </c>
      <c r="BT13" s="92">
        <f>SUM($C13:AE13)</f>
        <v>1238.0088694569756</v>
      </c>
      <c r="BU13" s="92">
        <f>SUM($C13:AF13)</f>
        <v>1238.0088694569756</v>
      </c>
      <c r="BV13" s="92">
        <f>SUM($C13:AG13)</f>
        <v>1238.0088694569756</v>
      </c>
      <c r="BW13" s="92">
        <f>SUM($C13:AH13)</f>
        <v>1238.0088694569756</v>
      </c>
      <c r="BX13" s="92">
        <f>SUM($C13:AI13)</f>
        <v>1238.0088694569756</v>
      </c>
      <c r="BY13" s="92">
        <f>SUM($C13:AJ13)</f>
        <v>1238.0088694569756</v>
      </c>
      <c r="BZ13" s="92">
        <f>SUM($C13:AK13)</f>
        <v>1238.0088694569756</v>
      </c>
      <c r="CA13" s="92">
        <f>SUM($C13:AL13)</f>
        <v>1238.0088694569756</v>
      </c>
      <c r="CB13" s="92">
        <f>SUM($C13:AM13)</f>
        <v>1238.0088694569756</v>
      </c>
      <c r="CC13" s="92">
        <f>SUM($C13:AN13)</f>
        <v>1238.0088694569756</v>
      </c>
      <c r="CD13" s="92">
        <f>SUM($C13:AO13)</f>
        <v>1238.0088694569756</v>
      </c>
      <c r="CE13" s="92">
        <f>SUM($C13:AP13)</f>
        <v>1238.0088694569756</v>
      </c>
    </row>
    <row r="14" spans="1:83" ht="16.5">
      <c r="B14" s="54" t="str">
        <f>存量业务到期结构!B14</f>
        <v>政策性银行金融债</v>
      </c>
      <c r="C14" s="92">
        <f>基本优化结果!C14</f>
        <v>-16.2709928453252</v>
      </c>
      <c r="D14" s="92">
        <f>基本优化结果!D14</f>
        <v>10.5071621412167</v>
      </c>
      <c r="E14" s="92">
        <f>基本优化结果!E14</f>
        <v>80.036770558273403</v>
      </c>
      <c r="F14" s="92">
        <f>基本优化结果!F14</f>
        <v>50.836770558273997</v>
      </c>
      <c r="G14" s="92">
        <f>基本优化结果!G14</f>
        <v>66.536769558273406</v>
      </c>
      <c r="H14" s="92">
        <f>基本优化结果!H14</f>
        <v>39.156770558273401</v>
      </c>
      <c r="I14" s="92">
        <f>基本优化结果!I14</f>
        <v>46.136770644923018</v>
      </c>
      <c r="J14" s="92">
        <f>基本优化结果!J14</f>
        <v>50.136770558273398</v>
      </c>
      <c r="K14" s="92">
        <f>基本优化结果!K14</f>
        <v>60.336770558273997</v>
      </c>
      <c r="L14" s="92">
        <f>基本优化结果!L14</f>
        <v>80.036770558273403</v>
      </c>
      <c r="M14" s="92">
        <f>基本优化结果!M14</f>
        <v>41.806770558273399</v>
      </c>
      <c r="N14" s="92">
        <f>基本优化结果!N14</f>
        <v>57.036770558274</v>
      </c>
      <c r="O14" s="92">
        <f>基本优化结果!O14</f>
        <v>38.8367705582734</v>
      </c>
      <c r="P14" s="92">
        <f>基本优化结果!P14</f>
        <v>0</v>
      </c>
      <c r="Q14" s="92">
        <f>基本优化结果!Q14</f>
        <v>0</v>
      </c>
      <c r="R14" s="92">
        <f>基本优化结果!R14</f>
        <v>0</v>
      </c>
      <c r="S14" s="92">
        <f>基本优化结果!S14</f>
        <v>0</v>
      </c>
      <c r="T14" s="92">
        <f>基本优化结果!T14</f>
        <v>0</v>
      </c>
      <c r="U14" s="92">
        <f>基本优化结果!U14</f>
        <v>0</v>
      </c>
      <c r="V14" s="92">
        <f>基本优化结果!V14</f>
        <v>0</v>
      </c>
      <c r="W14" s="92">
        <f>基本优化结果!W14</f>
        <v>0</v>
      </c>
      <c r="X14" s="92">
        <f>基本优化结果!X14</f>
        <v>0</v>
      </c>
      <c r="Y14" s="92">
        <f>基本优化结果!Y14</f>
        <v>0</v>
      </c>
      <c r="Z14" s="92">
        <f>基本优化结果!Z14</f>
        <v>0</v>
      </c>
      <c r="AA14" s="92">
        <f>基本优化结果!AA14</f>
        <v>0</v>
      </c>
      <c r="AB14" s="92">
        <f>基本优化结果!AB14</f>
        <v>0</v>
      </c>
      <c r="AC14" s="92">
        <f>基本优化结果!AC14</f>
        <v>0</v>
      </c>
      <c r="AD14" s="92">
        <f>基本优化结果!AD14</f>
        <v>0</v>
      </c>
      <c r="AE14" s="92">
        <f>基本优化结果!AE14</f>
        <v>0</v>
      </c>
      <c r="AF14" s="92">
        <f>基本优化结果!AF14</f>
        <v>0</v>
      </c>
      <c r="AG14" s="92">
        <f>基本优化结果!AG14</f>
        <v>0</v>
      </c>
      <c r="AH14" s="92">
        <f>基本优化结果!AH14</f>
        <v>0</v>
      </c>
      <c r="AI14" s="92">
        <f>基本优化结果!AI14</f>
        <v>0</v>
      </c>
      <c r="AJ14" s="92">
        <f>基本优化结果!AJ14</f>
        <v>0</v>
      </c>
      <c r="AK14" s="92">
        <f>基本优化结果!AK14</f>
        <v>0</v>
      </c>
      <c r="AL14" s="92">
        <f>基本优化结果!AL14</f>
        <v>0</v>
      </c>
      <c r="AM14" s="92">
        <f>基本优化结果!AM14</f>
        <v>0</v>
      </c>
      <c r="AN14" s="92">
        <f>基本优化结果!AN14</f>
        <v>0</v>
      </c>
      <c r="AO14" s="92">
        <f>基本优化结果!AO14</f>
        <v>0</v>
      </c>
      <c r="AP14" s="92">
        <f>基本优化结果!AP14</f>
        <v>0</v>
      </c>
      <c r="AR14" s="92">
        <f>SUM($C14:C14)</f>
        <v>-16.2709928453252</v>
      </c>
      <c r="AS14" s="92">
        <f>SUM($C14:D14)</f>
        <v>-5.7638307041085</v>
      </c>
      <c r="AT14" s="92">
        <f>SUM($C14:E14)</f>
        <v>74.272939854164903</v>
      </c>
      <c r="AU14" s="92">
        <f>SUM($C14:F14)</f>
        <v>125.1097104124389</v>
      </c>
      <c r="AV14" s="92">
        <f>SUM($C14:G14)</f>
        <v>191.64647997071231</v>
      </c>
      <c r="AW14" s="92">
        <f>SUM($C14:H14)</f>
        <v>230.8032505289857</v>
      </c>
      <c r="AX14" s="92">
        <f>SUM($C14:I14)</f>
        <v>276.94002117390869</v>
      </c>
      <c r="AY14" s="92">
        <f>SUM($C14:J14)</f>
        <v>327.07679173218207</v>
      </c>
      <c r="AZ14" s="92">
        <f>SUM($C14:K14)</f>
        <v>387.41356229045607</v>
      </c>
      <c r="BA14" s="92">
        <f>SUM($C14:L14)</f>
        <v>467.45033284872949</v>
      </c>
      <c r="BB14" s="92">
        <f>SUM($C14:M14)</f>
        <v>509.25710340700289</v>
      </c>
      <c r="BC14" s="92">
        <f>SUM($C14:N14)</f>
        <v>566.29387396527693</v>
      </c>
      <c r="BD14" s="92">
        <f>SUM($C14:O14)</f>
        <v>605.13064452355036</v>
      </c>
      <c r="BE14" s="92">
        <f>SUM($C14:P14)</f>
        <v>605.13064452355036</v>
      </c>
      <c r="BF14" s="92">
        <f>SUM($C14:Q14)</f>
        <v>605.13064452355036</v>
      </c>
      <c r="BG14" s="92">
        <f>SUM($C14:R14)</f>
        <v>605.13064452355036</v>
      </c>
      <c r="BH14" s="92">
        <f>SUM($C14:S14)</f>
        <v>605.13064452355036</v>
      </c>
      <c r="BI14" s="92">
        <f>SUM($C14:T14)</f>
        <v>605.13064452355036</v>
      </c>
      <c r="BJ14" s="92">
        <f>SUM($C14:U14)</f>
        <v>605.13064452355036</v>
      </c>
      <c r="BK14" s="92">
        <f>SUM($C14:V14)</f>
        <v>605.13064452355036</v>
      </c>
      <c r="BL14" s="92">
        <f>SUM($C14:W14)</f>
        <v>605.13064452355036</v>
      </c>
      <c r="BM14" s="92">
        <f>SUM($C14:X14)</f>
        <v>605.13064452355036</v>
      </c>
      <c r="BN14" s="92">
        <f>SUM($C14:Y14)</f>
        <v>605.13064452355036</v>
      </c>
      <c r="BO14" s="92">
        <f>SUM($C14:Z14)</f>
        <v>605.13064452355036</v>
      </c>
      <c r="BP14" s="92">
        <f>SUM($C14:AA14)</f>
        <v>605.13064452355036</v>
      </c>
      <c r="BQ14" s="92">
        <f>SUM($C14:AB14)</f>
        <v>605.13064452355036</v>
      </c>
      <c r="BR14" s="92">
        <f>SUM($C14:AC14)</f>
        <v>605.13064452355036</v>
      </c>
      <c r="BS14" s="92">
        <f>SUM($C14:AD14)</f>
        <v>605.13064452355036</v>
      </c>
      <c r="BT14" s="92">
        <f>SUM($C14:AE14)</f>
        <v>605.13064452355036</v>
      </c>
      <c r="BU14" s="92">
        <f>SUM($C14:AF14)</f>
        <v>605.13064452355036</v>
      </c>
      <c r="BV14" s="92">
        <f>SUM($C14:AG14)</f>
        <v>605.13064452355036</v>
      </c>
      <c r="BW14" s="92">
        <f>SUM($C14:AH14)</f>
        <v>605.13064452355036</v>
      </c>
      <c r="BX14" s="92">
        <f>SUM($C14:AI14)</f>
        <v>605.13064452355036</v>
      </c>
      <c r="BY14" s="92">
        <f>SUM($C14:AJ14)</f>
        <v>605.13064452355036</v>
      </c>
      <c r="BZ14" s="92">
        <f>SUM($C14:AK14)</f>
        <v>605.13064452355036</v>
      </c>
      <c r="CA14" s="92">
        <f>SUM($C14:AL14)</f>
        <v>605.13064452355036</v>
      </c>
      <c r="CB14" s="92">
        <f>SUM($C14:AM14)</f>
        <v>605.13064452355036</v>
      </c>
      <c r="CC14" s="92">
        <f>SUM($C14:AN14)</f>
        <v>605.13064452355036</v>
      </c>
      <c r="CD14" s="92">
        <f>SUM($C14:AO14)</f>
        <v>605.13064452355036</v>
      </c>
      <c r="CE14" s="92">
        <f>SUM($C14:AP14)</f>
        <v>605.13064452355036</v>
      </c>
    </row>
    <row r="15" spans="1:83" ht="16.5">
      <c r="B15" s="54" t="str">
        <f>存量业务到期结构!B15</f>
        <v>其他债券</v>
      </c>
      <c r="C15" s="92">
        <f>基本优化结果!C15</f>
        <v>30.351473248790001</v>
      </c>
      <c r="D15" s="92">
        <f>基本优化结果!D15</f>
        <v>26.177709133803098</v>
      </c>
      <c r="E15" s="92">
        <f>基本优化结果!E15</f>
        <v>216.474170201661</v>
      </c>
      <c r="F15" s="92">
        <f>基本优化结果!F15</f>
        <v>17.7722051584479</v>
      </c>
      <c r="G15" s="92">
        <f>基本优化结果!G15</f>
        <v>42.987365158447702</v>
      </c>
      <c r="H15" s="92">
        <f>基本优化结果!H15</f>
        <v>36.0422051584477</v>
      </c>
      <c r="I15" s="92">
        <f>基本优化结果!I15</f>
        <v>41.122205245097319</v>
      </c>
      <c r="J15" s="92">
        <f>基本优化结果!J15</f>
        <v>119.679515158448</v>
      </c>
      <c r="K15" s="92">
        <f>基本优化结果!K15</f>
        <v>19.542205158447899</v>
      </c>
      <c r="L15" s="92">
        <f>基本优化结果!L15</f>
        <v>18.852205158447699</v>
      </c>
      <c r="M15" s="92">
        <f>基本优化结果!M15</f>
        <v>14.0622051584477</v>
      </c>
      <c r="N15" s="92">
        <f>基本优化结果!N15</f>
        <v>25.242205158447899</v>
      </c>
      <c r="O15" s="92">
        <f>基本优化结果!O15</f>
        <v>19.0422051584477</v>
      </c>
      <c r="P15" s="92">
        <f>基本优化结果!P15</f>
        <v>0</v>
      </c>
      <c r="Q15" s="92">
        <f>基本优化结果!Q15</f>
        <v>0</v>
      </c>
      <c r="R15" s="92">
        <f>基本优化结果!R15</f>
        <v>0</v>
      </c>
      <c r="S15" s="92">
        <f>基本优化结果!S15</f>
        <v>0</v>
      </c>
      <c r="T15" s="92">
        <f>基本优化结果!T15</f>
        <v>0</v>
      </c>
      <c r="U15" s="92">
        <f>基本优化结果!U15</f>
        <v>0</v>
      </c>
      <c r="V15" s="92">
        <f>基本优化结果!V15</f>
        <v>0</v>
      </c>
      <c r="W15" s="92">
        <f>基本优化结果!W15</f>
        <v>0</v>
      </c>
      <c r="X15" s="92">
        <f>基本优化结果!X15</f>
        <v>0</v>
      </c>
      <c r="Y15" s="92">
        <f>基本优化结果!Y15</f>
        <v>0</v>
      </c>
      <c r="Z15" s="92">
        <f>基本优化结果!Z15</f>
        <v>0</v>
      </c>
      <c r="AA15" s="92">
        <f>基本优化结果!AA15</f>
        <v>0</v>
      </c>
      <c r="AB15" s="92">
        <f>基本优化结果!AB15</f>
        <v>0</v>
      </c>
      <c r="AC15" s="92">
        <f>基本优化结果!AC15</f>
        <v>0</v>
      </c>
      <c r="AD15" s="92">
        <f>基本优化结果!AD15</f>
        <v>0</v>
      </c>
      <c r="AE15" s="92">
        <f>基本优化结果!AE15</f>
        <v>0</v>
      </c>
      <c r="AF15" s="92">
        <f>基本优化结果!AF15</f>
        <v>0</v>
      </c>
      <c r="AG15" s="92">
        <f>基本优化结果!AG15</f>
        <v>0</v>
      </c>
      <c r="AH15" s="92">
        <f>基本优化结果!AH15</f>
        <v>0</v>
      </c>
      <c r="AI15" s="92">
        <f>基本优化结果!AI15</f>
        <v>0</v>
      </c>
      <c r="AJ15" s="92">
        <f>基本优化结果!AJ15</f>
        <v>0</v>
      </c>
      <c r="AK15" s="92">
        <f>基本优化结果!AK15</f>
        <v>0</v>
      </c>
      <c r="AL15" s="92">
        <f>基本优化结果!AL15</f>
        <v>0</v>
      </c>
      <c r="AM15" s="92">
        <f>基本优化结果!AM15</f>
        <v>0</v>
      </c>
      <c r="AN15" s="92">
        <f>基本优化结果!AN15</f>
        <v>0</v>
      </c>
      <c r="AO15" s="92">
        <f>基本优化结果!AO15</f>
        <v>0</v>
      </c>
      <c r="AP15" s="92">
        <f>基本优化结果!AP15</f>
        <v>0</v>
      </c>
      <c r="AR15" s="92">
        <f>SUM($C15:C15)</f>
        <v>30.351473248790001</v>
      </c>
      <c r="AS15" s="92">
        <f>SUM($C15:D15)</f>
        <v>56.529182382593099</v>
      </c>
      <c r="AT15" s="92">
        <f>SUM($C15:E15)</f>
        <v>273.00335258425412</v>
      </c>
      <c r="AU15" s="92">
        <f>SUM($C15:F15)</f>
        <v>290.77555774270201</v>
      </c>
      <c r="AV15" s="92">
        <f>SUM($C15:G15)</f>
        <v>333.76292290114969</v>
      </c>
      <c r="AW15" s="92">
        <f>SUM($C15:H15)</f>
        <v>369.80512805959739</v>
      </c>
      <c r="AX15" s="92">
        <f>SUM($C15:I15)</f>
        <v>410.92733330469468</v>
      </c>
      <c r="AY15" s="92">
        <f>SUM($C15:J15)</f>
        <v>530.60684846314268</v>
      </c>
      <c r="AZ15" s="92">
        <f>SUM($C15:K15)</f>
        <v>550.14905362159061</v>
      </c>
      <c r="BA15" s="92">
        <f>SUM($C15:L15)</f>
        <v>569.00125878003826</v>
      </c>
      <c r="BB15" s="92">
        <f>SUM($C15:M15)</f>
        <v>583.06346393848594</v>
      </c>
      <c r="BC15" s="92">
        <f>SUM($C15:N15)</f>
        <v>608.3056690969338</v>
      </c>
      <c r="BD15" s="92">
        <f>SUM($C15:O15)</f>
        <v>627.3478742553815</v>
      </c>
      <c r="BE15" s="92">
        <f>SUM($C15:P15)</f>
        <v>627.3478742553815</v>
      </c>
      <c r="BF15" s="92">
        <f>SUM($C15:Q15)</f>
        <v>627.3478742553815</v>
      </c>
      <c r="BG15" s="92">
        <f>SUM($C15:R15)</f>
        <v>627.3478742553815</v>
      </c>
      <c r="BH15" s="92">
        <f>SUM($C15:S15)</f>
        <v>627.3478742553815</v>
      </c>
      <c r="BI15" s="92">
        <f>SUM($C15:T15)</f>
        <v>627.3478742553815</v>
      </c>
      <c r="BJ15" s="92">
        <f>SUM($C15:U15)</f>
        <v>627.3478742553815</v>
      </c>
      <c r="BK15" s="92">
        <f>SUM($C15:V15)</f>
        <v>627.3478742553815</v>
      </c>
      <c r="BL15" s="92">
        <f>SUM($C15:W15)</f>
        <v>627.3478742553815</v>
      </c>
      <c r="BM15" s="92">
        <f>SUM($C15:X15)</f>
        <v>627.3478742553815</v>
      </c>
      <c r="BN15" s="92">
        <f>SUM($C15:Y15)</f>
        <v>627.3478742553815</v>
      </c>
      <c r="BO15" s="92">
        <f>SUM($C15:Z15)</f>
        <v>627.3478742553815</v>
      </c>
      <c r="BP15" s="92">
        <f>SUM($C15:AA15)</f>
        <v>627.3478742553815</v>
      </c>
      <c r="BQ15" s="92">
        <f>SUM($C15:AB15)</f>
        <v>627.3478742553815</v>
      </c>
      <c r="BR15" s="92">
        <f>SUM($C15:AC15)</f>
        <v>627.3478742553815</v>
      </c>
      <c r="BS15" s="92">
        <f>SUM($C15:AD15)</f>
        <v>627.3478742553815</v>
      </c>
      <c r="BT15" s="92">
        <f>SUM($C15:AE15)</f>
        <v>627.3478742553815</v>
      </c>
      <c r="BU15" s="92">
        <f>SUM($C15:AF15)</f>
        <v>627.3478742553815</v>
      </c>
      <c r="BV15" s="92">
        <f>SUM($C15:AG15)</f>
        <v>627.3478742553815</v>
      </c>
      <c r="BW15" s="92">
        <f>SUM($C15:AH15)</f>
        <v>627.3478742553815</v>
      </c>
      <c r="BX15" s="92">
        <f>SUM($C15:AI15)</f>
        <v>627.3478742553815</v>
      </c>
      <c r="BY15" s="92">
        <f>SUM($C15:AJ15)</f>
        <v>627.3478742553815</v>
      </c>
      <c r="BZ15" s="92">
        <f>SUM($C15:AK15)</f>
        <v>627.3478742553815</v>
      </c>
      <c r="CA15" s="92">
        <f>SUM($C15:AL15)</f>
        <v>627.3478742553815</v>
      </c>
      <c r="CB15" s="92">
        <f>SUM($C15:AM15)</f>
        <v>627.3478742553815</v>
      </c>
      <c r="CC15" s="92">
        <f>SUM($C15:AN15)</f>
        <v>627.3478742553815</v>
      </c>
      <c r="CD15" s="92">
        <f>SUM($C15:AO15)</f>
        <v>627.3478742553815</v>
      </c>
      <c r="CE15" s="92">
        <f>SUM($C15:AP15)</f>
        <v>627.3478742553815</v>
      </c>
    </row>
    <row r="16" spans="1:83" ht="16.5">
      <c r="B16" s="16" t="str">
        <f>存量业务到期结构!B16</f>
        <v>非标投资</v>
      </c>
      <c r="C16" s="75">
        <f>SUM(C17:C18)</f>
        <v>162.6932163874996</v>
      </c>
      <c r="D16" s="75">
        <f t="shared" ref="D16:AP16" si="4">SUM(D17:D18)</f>
        <v>672.36815163210008</v>
      </c>
      <c r="E16" s="75">
        <f t="shared" si="4"/>
        <v>121.97253734010582</v>
      </c>
      <c r="F16" s="75">
        <f t="shared" si="4"/>
        <v>82.552607963</v>
      </c>
      <c r="G16" s="75">
        <f t="shared" si="4"/>
        <v>17.038323626594252</v>
      </c>
      <c r="H16" s="75">
        <f t="shared" si="4"/>
        <v>9.894332515093005</v>
      </c>
      <c r="I16" s="75">
        <f t="shared" si="4"/>
        <v>-7.5731276632029729</v>
      </c>
      <c r="J16" s="75">
        <f t="shared" si="4"/>
        <v>-24.6997987162</v>
      </c>
      <c r="K16" s="75">
        <f t="shared" si="4"/>
        <v>20.429871314753118</v>
      </c>
      <c r="L16" s="75">
        <f t="shared" si="4"/>
        <v>-5.7770181946000001</v>
      </c>
      <c r="M16" s="75">
        <f t="shared" si="4"/>
        <v>3.5953386059000003</v>
      </c>
      <c r="N16" s="75">
        <f t="shared" si="4"/>
        <v>42.7890911816</v>
      </c>
      <c r="O16" s="75">
        <f t="shared" si="4"/>
        <v>40.132000112950806</v>
      </c>
      <c r="P16" s="75">
        <f t="shared" si="4"/>
        <v>0</v>
      </c>
      <c r="Q16" s="75">
        <f t="shared" si="4"/>
        <v>0</v>
      </c>
      <c r="R16" s="75">
        <f t="shared" si="4"/>
        <v>0</v>
      </c>
      <c r="S16" s="75">
        <f t="shared" si="4"/>
        <v>0</v>
      </c>
      <c r="T16" s="75">
        <f t="shared" si="4"/>
        <v>0</v>
      </c>
      <c r="U16" s="75">
        <f t="shared" si="4"/>
        <v>0</v>
      </c>
      <c r="V16" s="75">
        <f t="shared" si="4"/>
        <v>0</v>
      </c>
      <c r="W16" s="75">
        <f t="shared" si="4"/>
        <v>0</v>
      </c>
      <c r="X16" s="75">
        <f t="shared" si="4"/>
        <v>0</v>
      </c>
      <c r="Y16" s="75">
        <f t="shared" si="4"/>
        <v>0</v>
      </c>
      <c r="Z16" s="75">
        <f t="shared" si="4"/>
        <v>0</v>
      </c>
      <c r="AA16" s="75">
        <f t="shared" si="4"/>
        <v>0</v>
      </c>
      <c r="AB16" s="75">
        <f t="shared" si="4"/>
        <v>0</v>
      </c>
      <c r="AC16" s="75">
        <f t="shared" si="4"/>
        <v>0</v>
      </c>
      <c r="AD16" s="75">
        <f t="shared" si="4"/>
        <v>0</v>
      </c>
      <c r="AE16" s="75">
        <f t="shared" si="4"/>
        <v>0</v>
      </c>
      <c r="AF16" s="75">
        <f t="shared" si="4"/>
        <v>0</v>
      </c>
      <c r="AG16" s="75">
        <f t="shared" si="4"/>
        <v>0</v>
      </c>
      <c r="AH16" s="75">
        <f t="shared" si="4"/>
        <v>0</v>
      </c>
      <c r="AI16" s="75">
        <f t="shared" si="4"/>
        <v>0</v>
      </c>
      <c r="AJ16" s="75">
        <f t="shared" si="4"/>
        <v>0</v>
      </c>
      <c r="AK16" s="75">
        <f t="shared" si="4"/>
        <v>0</v>
      </c>
      <c r="AL16" s="75">
        <f t="shared" si="4"/>
        <v>0</v>
      </c>
      <c r="AM16" s="75">
        <f t="shared" si="4"/>
        <v>0</v>
      </c>
      <c r="AN16" s="75">
        <f t="shared" si="4"/>
        <v>0</v>
      </c>
      <c r="AO16" s="75">
        <f t="shared" si="4"/>
        <v>0</v>
      </c>
      <c r="AP16" s="75">
        <f t="shared" si="4"/>
        <v>0</v>
      </c>
      <c r="AR16" s="75">
        <f>SUM($C16:C16)</f>
        <v>162.6932163874996</v>
      </c>
      <c r="AS16" s="75">
        <f>SUM($C16:D16)</f>
        <v>835.06136801959974</v>
      </c>
      <c r="AT16" s="75">
        <f>SUM($C16:E16)</f>
        <v>957.03390535970561</v>
      </c>
      <c r="AU16" s="75">
        <f>SUM($C16:F16)</f>
        <v>1039.5865133227055</v>
      </c>
      <c r="AV16" s="75">
        <f>SUM($C16:G16)</f>
        <v>1056.6248369492998</v>
      </c>
      <c r="AW16" s="75">
        <f>SUM($C16:H16)</f>
        <v>1066.5191694643929</v>
      </c>
      <c r="AX16" s="75">
        <f>SUM($C16:I16)</f>
        <v>1058.9460418011899</v>
      </c>
      <c r="AY16" s="75">
        <f>SUM($C16:J16)</f>
        <v>1034.2462430849901</v>
      </c>
      <c r="AZ16" s="75">
        <f>SUM($C16:K16)</f>
        <v>1054.6761143997433</v>
      </c>
      <c r="BA16" s="75">
        <f>SUM($C16:L16)</f>
        <v>1048.8990962051432</v>
      </c>
      <c r="BB16" s="75">
        <f>SUM($C16:M16)</f>
        <v>1052.4944348110432</v>
      </c>
      <c r="BC16" s="75">
        <f>SUM($C16:N16)</f>
        <v>1095.2835259926433</v>
      </c>
      <c r="BD16" s="75">
        <f>SUM($C16:O16)</f>
        <v>1135.4155261055942</v>
      </c>
      <c r="BE16" s="75">
        <f>SUM($C16:P16)</f>
        <v>1135.4155261055942</v>
      </c>
      <c r="BF16" s="75">
        <f>SUM($C16:Q16)</f>
        <v>1135.4155261055942</v>
      </c>
      <c r="BG16" s="75">
        <f>SUM($C16:R16)</f>
        <v>1135.4155261055942</v>
      </c>
      <c r="BH16" s="75">
        <f>SUM($C16:S16)</f>
        <v>1135.4155261055942</v>
      </c>
      <c r="BI16" s="75">
        <f>SUM($C16:T16)</f>
        <v>1135.4155261055942</v>
      </c>
      <c r="BJ16" s="75">
        <f>SUM($C16:U16)</f>
        <v>1135.4155261055942</v>
      </c>
      <c r="BK16" s="75">
        <f>SUM($C16:V16)</f>
        <v>1135.4155261055942</v>
      </c>
      <c r="BL16" s="75">
        <f>SUM($C16:W16)</f>
        <v>1135.4155261055942</v>
      </c>
      <c r="BM16" s="75">
        <f>SUM($C16:X16)</f>
        <v>1135.4155261055942</v>
      </c>
      <c r="BN16" s="75">
        <f>SUM($C16:Y16)</f>
        <v>1135.4155261055942</v>
      </c>
      <c r="BO16" s="75">
        <f>SUM($C16:Z16)</f>
        <v>1135.4155261055942</v>
      </c>
      <c r="BP16" s="75">
        <f>SUM($C16:AA16)</f>
        <v>1135.4155261055942</v>
      </c>
      <c r="BQ16" s="75">
        <f>SUM($C16:AB16)</f>
        <v>1135.4155261055942</v>
      </c>
      <c r="BR16" s="75">
        <f>SUM($C16:AC16)</f>
        <v>1135.4155261055942</v>
      </c>
      <c r="BS16" s="75">
        <f>SUM($C16:AD16)</f>
        <v>1135.4155261055942</v>
      </c>
      <c r="BT16" s="75">
        <f>SUM($C16:AE16)</f>
        <v>1135.4155261055942</v>
      </c>
      <c r="BU16" s="75">
        <f>SUM($C16:AF16)</f>
        <v>1135.4155261055942</v>
      </c>
      <c r="BV16" s="75">
        <f>SUM($C16:AG16)</f>
        <v>1135.4155261055942</v>
      </c>
      <c r="BW16" s="75">
        <f>SUM($C16:AH16)</f>
        <v>1135.4155261055942</v>
      </c>
      <c r="BX16" s="75">
        <f>SUM($C16:AI16)</f>
        <v>1135.4155261055942</v>
      </c>
      <c r="BY16" s="75">
        <f>SUM($C16:AJ16)</f>
        <v>1135.4155261055942</v>
      </c>
      <c r="BZ16" s="75">
        <f>SUM($C16:AK16)</f>
        <v>1135.4155261055942</v>
      </c>
      <c r="CA16" s="75">
        <f>SUM($C16:AL16)</f>
        <v>1135.4155261055942</v>
      </c>
      <c r="CB16" s="75">
        <f>SUM($C16:AM16)</f>
        <v>1135.4155261055942</v>
      </c>
      <c r="CC16" s="75">
        <f>SUM($C16:AN16)</f>
        <v>1135.4155261055942</v>
      </c>
      <c r="CD16" s="75">
        <f>SUM($C16:AO16)</f>
        <v>1135.4155261055942</v>
      </c>
      <c r="CE16" s="75">
        <f>SUM($C16:AP16)</f>
        <v>1135.4155261055942</v>
      </c>
    </row>
    <row r="17" spans="2:83" ht="16.5">
      <c r="B17" s="54" t="str">
        <f>存量业务到期结构!B17</f>
        <v>信贷类非标投资</v>
      </c>
      <c r="C17" s="92">
        <f>基本优化结果!C17</f>
        <v>101.5815588887</v>
      </c>
      <c r="D17" s="92">
        <f>基本优化结果!D17</f>
        <v>64.343323970300005</v>
      </c>
      <c r="E17" s="92">
        <f>基本优化结果!E17</f>
        <v>-0.51442053729999504</v>
      </c>
      <c r="F17" s="92">
        <f>基本优化结果!F17</f>
        <v>17.128516762</v>
      </c>
      <c r="G17" s="92">
        <f>基本优化结果!G17</f>
        <v>-29.8483403625</v>
      </c>
      <c r="H17" s="92">
        <f>基本优化结果!H17</f>
        <v>-30.018999999999998</v>
      </c>
      <c r="I17" s="92">
        <f>基本优化结果!I17</f>
        <v>-9.6327961617525961</v>
      </c>
      <c r="J17" s="92">
        <f>基本优化结果!J17</f>
        <v>-31.257799203200001</v>
      </c>
      <c r="K17" s="92">
        <f>基本优化结果!K17</f>
        <v>5.2340202781531167</v>
      </c>
      <c r="L17" s="92">
        <f>基本优化结果!L17</f>
        <v>-8.5839999999999996</v>
      </c>
      <c r="M17" s="92">
        <f>基本优化结果!M17</f>
        <v>-1.6265004679999999</v>
      </c>
      <c r="N17" s="92">
        <f>基本优化结果!N17</f>
        <v>39.686832487300002</v>
      </c>
      <c r="O17" s="92">
        <f>基本优化结果!O17</f>
        <v>40.133000000000003</v>
      </c>
      <c r="P17" s="92">
        <f>基本优化结果!P17</f>
        <v>0</v>
      </c>
      <c r="Q17" s="92">
        <f>基本优化结果!Q17</f>
        <v>0</v>
      </c>
      <c r="R17" s="92">
        <f>基本优化结果!R17</f>
        <v>0</v>
      </c>
      <c r="S17" s="92">
        <f>基本优化结果!S17</f>
        <v>0</v>
      </c>
      <c r="T17" s="92">
        <f>基本优化结果!T17</f>
        <v>0</v>
      </c>
      <c r="U17" s="92">
        <f>基本优化结果!U17</f>
        <v>0</v>
      </c>
      <c r="V17" s="92">
        <f>基本优化结果!V17</f>
        <v>0</v>
      </c>
      <c r="W17" s="92">
        <f>基本优化结果!W17</f>
        <v>0</v>
      </c>
      <c r="X17" s="92">
        <f>基本优化结果!X17</f>
        <v>0</v>
      </c>
      <c r="Y17" s="92">
        <f>基本优化结果!Y17</f>
        <v>0</v>
      </c>
      <c r="Z17" s="92">
        <f>基本优化结果!Z17</f>
        <v>0</v>
      </c>
      <c r="AA17" s="92">
        <f>基本优化结果!AA17</f>
        <v>0</v>
      </c>
      <c r="AB17" s="92">
        <f>基本优化结果!AB17</f>
        <v>0</v>
      </c>
      <c r="AC17" s="92">
        <f>基本优化结果!AC17</f>
        <v>0</v>
      </c>
      <c r="AD17" s="92">
        <f>基本优化结果!AD17</f>
        <v>0</v>
      </c>
      <c r="AE17" s="92">
        <f>基本优化结果!AE17</f>
        <v>0</v>
      </c>
      <c r="AF17" s="92">
        <f>基本优化结果!AF17</f>
        <v>0</v>
      </c>
      <c r="AG17" s="92">
        <f>基本优化结果!AG17</f>
        <v>0</v>
      </c>
      <c r="AH17" s="92">
        <f>基本优化结果!AH17</f>
        <v>0</v>
      </c>
      <c r="AI17" s="92">
        <f>基本优化结果!AI17</f>
        <v>0</v>
      </c>
      <c r="AJ17" s="92">
        <f>基本优化结果!AJ17</f>
        <v>0</v>
      </c>
      <c r="AK17" s="92">
        <f>基本优化结果!AK17</f>
        <v>0</v>
      </c>
      <c r="AL17" s="92">
        <f>基本优化结果!AL17</f>
        <v>0</v>
      </c>
      <c r="AM17" s="92">
        <f>基本优化结果!AM17</f>
        <v>0</v>
      </c>
      <c r="AN17" s="92">
        <f>基本优化结果!AN17</f>
        <v>0</v>
      </c>
      <c r="AO17" s="92">
        <f>基本优化结果!AO17</f>
        <v>0</v>
      </c>
      <c r="AP17" s="92">
        <f>基本优化结果!AP17</f>
        <v>0</v>
      </c>
      <c r="AR17" s="92">
        <f>SUM($C17:C17)</f>
        <v>101.5815588887</v>
      </c>
      <c r="AS17" s="92">
        <f>SUM($C17:D17)</f>
        <v>165.92488285900001</v>
      </c>
      <c r="AT17" s="92">
        <f>SUM($C17:E17)</f>
        <v>165.41046232170001</v>
      </c>
      <c r="AU17" s="92">
        <f>SUM($C17:F17)</f>
        <v>182.53897908370001</v>
      </c>
      <c r="AV17" s="92">
        <f>SUM($C17:G17)</f>
        <v>152.6906387212</v>
      </c>
      <c r="AW17" s="92">
        <f>SUM($C17:H17)</f>
        <v>122.6716387212</v>
      </c>
      <c r="AX17" s="92">
        <f>SUM($C17:I17)</f>
        <v>113.0388425594474</v>
      </c>
      <c r="AY17" s="92">
        <f>SUM($C17:J17)</f>
        <v>81.781043356247409</v>
      </c>
      <c r="AZ17" s="92">
        <f>SUM($C17:K17)</f>
        <v>87.015063634400519</v>
      </c>
      <c r="BA17" s="92">
        <f>SUM($C17:L17)</f>
        <v>78.431063634400516</v>
      </c>
      <c r="BB17" s="92">
        <f>SUM($C17:M17)</f>
        <v>76.804563166400513</v>
      </c>
      <c r="BC17" s="92">
        <f>SUM($C17:N17)</f>
        <v>116.49139565370052</v>
      </c>
      <c r="BD17" s="92">
        <f>SUM($C17:O17)</f>
        <v>156.62439565370053</v>
      </c>
      <c r="BE17" s="92">
        <f>SUM($C17:P17)</f>
        <v>156.62439565370053</v>
      </c>
      <c r="BF17" s="92">
        <f>SUM($C17:Q17)</f>
        <v>156.62439565370053</v>
      </c>
      <c r="BG17" s="92">
        <f>SUM($C17:R17)</f>
        <v>156.62439565370053</v>
      </c>
      <c r="BH17" s="92">
        <f>SUM($C17:S17)</f>
        <v>156.62439565370053</v>
      </c>
      <c r="BI17" s="92">
        <f>SUM($C17:T17)</f>
        <v>156.62439565370053</v>
      </c>
      <c r="BJ17" s="92">
        <f>SUM($C17:U17)</f>
        <v>156.62439565370053</v>
      </c>
      <c r="BK17" s="92">
        <f>SUM($C17:V17)</f>
        <v>156.62439565370053</v>
      </c>
      <c r="BL17" s="92">
        <f>SUM($C17:W17)</f>
        <v>156.62439565370053</v>
      </c>
      <c r="BM17" s="92">
        <f>SUM($C17:X17)</f>
        <v>156.62439565370053</v>
      </c>
      <c r="BN17" s="92">
        <f>SUM($C17:Y17)</f>
        <v>156.62439565370053</v>
      </c>
      <c r="BO17" s="92">
        <f>SUM($C17:Z17)</f>
        <v>156.62439565370053</v>
      </c>
      <c r="BP17" s="92">
        <f>SUM($C17:AA17)</f>
        <v>156.62439565370053</v>
      </c>
      <c r="BQ17" s="92">
        <f>SUM($C17:AB17)</f>
        <v>156.62439565370053</v>
      </c>
      <c r="BR17" s="92">
        <f>SUM($C17:AC17)</f>
        <v>156.62439565370053</v>
      </c>
      <c r="BS17" s="92">
        <f>SUM($C17:AD17)</f>
        <v>156.62439565370053</v>
      </c>
      <c r="BT17" s="92">
        <f>SUM($C17:AE17)</f>
        <v>156.62439565370053</v>
      </c>
      <c r="BU17" s="92">
        <f>SUM($C17:AF17)</f>
        <v>156.62439565370053</v>
      </c>
      <c r="BV17" s="92">
        <f>SUM($C17:AG17)</f>
        <v>156.62439565370053</v>
      </c>
      <c r="BW17" s="92">
        <f>SUM($C17:AH17)</f>
        <v>156.62439565370053</v>
      </c>
      <c r="BX17" s="92">
        <f>SUM($C17:AI17)</f>
        <v>156.62439565370053</v>
      </c>
      <c r="BY17" s="92">
        <f>SUM($C17:AJ17)</f>
        <v>156.62439565370053</v>
      </c>
      <c r="BZ17" s="92">
        <f>SUM($C17:AK17)</f>
        <v>156.62439565370053</v>
      </c>
      <c r="CA17" s="92">
        <f>SUM($C17:AL17)</f>
        <v>156.62439565370053</v>
      </c>
      <c r="CB17" s="92">
        <f>SUM($C17:AM17)</f>
        <v>156.62439565370053</v>
      </c>
      <c r="CC17" s="92">
        <f>SUM($C17:AN17)</f>
        <v>156.62439565370053</v>
      </c>
      <c r="CD17" s="92">
        <f>SUM($C17:AO17)</f>
        <v>156.62439565370053</v>
      </c>
      <c r="CE17" s="92">
        <f>SUM($C17:AP17)</f>
        <v>156.62439565370053</v>
      </c>
    </row>
    <row r="18" spans="2:83" ht="16.5">
      <c r="B18" s="54" t="str">
        <f>存量业务到期结构!B18</f>
        <v>非信贷类非标投资</v>
      </c>
      <c r="C18" s="92">
        <f>基本优化结果!C18</f>
        <v>61.111657498799602</v>
      </c>
      <c r="D18" s="92">
        <f>基本优化结果!D18</f>
        <v>608.02482766180003</v>
      </c>
      <c r="E18" s="92">
        <f>基本优化结果!E18</f>
        <v>122.48695787740581</v>
      </c>
      <c r="F18" s="92">
        <f>基本优化结果!F18</f>
        <v>65.424091200999996</v>
      </c>
      <c r="G18" s="92">
        <f>基本优化结果!G18</f>
        <v>46.886663989094252</v>
      </c>
      <c r="H18" s="92">
        <f>基本优化结果!H18</f>
        <v>39.913332515093003</v>
      </c>
      <c r="I18" s="92">
        <f>基本优化结果!I18</f>
        <v>2.0596684985496232</v>
      </c>
      <c r="J18" s="92">
        <f>基本优化结果!J18</f>
        <v>6.5580004870000002</v>
      </c>
      <c r="K18" s="92">
        <f>基本优化结果!K18</f>
        <v>15.195851036600001</v>
      </c>
      <c r="L18" s="92">
        <f>基本优化结果!L18</f>
        <v>2.8069818054</v>
      </c>
      <c r="M18" s="92">
        <f>基本优化结果!M18</f>
        <v>5.2218390739</v>
      </c>
      <c r="N18" s="92">
        <f>基本优化结果!N18</f>
        <v>3.1022586943000001</v>
      </c>
      <c r="O18" s="92">
        <f>基本优化结果!O18</f>
        <v>-9.9988704919815063E-4</v>
      </c>
      <c r="P18" s="92">
        <f>基本优化结果!P18</f>
        <v>0</v>
      </c>
      <c r="Q18" s="92">
        <f>基本优化结果!Q18</f>
        <v>0</v>
      </c>
      <c r="R18" s="92">
        <f>基本优化结果!R18</f>
        <v>0</v>
      </c>
      <c r="S18" s="92">
        <f>基本优化结果!S18</f>
        <v>0</v>
      </c>
      <c r="T18" s="92">
        <f>基本优化结果!T18</f>
        <v>0</v>
      </c>
      <c r="U18" s="92">
        <f>基本优化结果!U18</f>
        <v>0</v>
      </c>
      <c r="V18" s="92">
        <f>基本优化结果!V18</f>
        <v>0</v>
      </c>
      <c r="W18" s="92">
        <f>基本优化结果!W18</f>
        <v>0</v>
      </c>
      <c r="X18" s="92">
        <f>基本优化结果!X18</f>
        <v>0</v>
      </c>
      <c r="Y18" s="92">
        <f>基本优化结果!Y18</f>
        <v>0</v>
      </c>
      <c r="Z18" s="92">
        <f>基本优化结果!Z18</f>
        <v>0</v>
      </c>
      <c r="AA18" s="92">
        <f>基本优化结果!AA18</f>
        <v>0</v>
      </c>
      <c r="AB18" s="92">
        <f>基本优化结果!AB18</f>
        <v>0</v>
      </c>
      <c r="AC18" s="92">
        <f>基本优化结果!AC18</f>
        <v>0</v>
      </c>
      <c r="AD18" s="92">
        <f>基本优化结果!AD18</f>
        <v>0</v>
      </c>
      <c r="AE18" s="92">
        <f>基本优化结果!AE18</f>
        <v>0</v>
      </c>
      <c r="AF18" s="92">
        <f>基本优化结果!AF18</f>
        <v>0</v>
      </c>
      <c r="AG18" s="92">
        <f>基本优化结果!AG18</f>
        <v>0</v>
      </c>
      <c r="AH18" s="92">
        <f>基本优化结果!AH18</f>
        <v>0</v>
      </c>
      <c r="AI18" s="92">
        <f>基本优化结果!AI18</f>
        <v>0</v>
      </c>
      <c r="AJ18" s="92">
        <f>基本优化结果!AJ18</f>
        <v>0</v>
      </c>
      <c r="AK18" s="92">
        <f>基本优化结果!AK18</f>
        <v>0</v>
      </c>
      <c r="AL18" s="92">
        <f>基本优化结果!AL18</f>
        <v>0</v>
      </c>
      <c r="AM18" s="92">
        <f>基本优化结果!AM18</f>
        <v>0</v>
      </c>
      <c r="AN18" s="92">
        <f>基本优化结果!AN18</f>
        <v>0</v>
      </c>
      <c r="AO18" s="92">
        <f>基本优化结果!AO18</f>
        <v>0</v>
      </c>
      <c r="AP18" s="92">
        <f>基本优化结果!AP18</f>
        <v>0</v>
      </c>
      <c r="AR18" s="92">
        <f>SUM($C18:C18)</f>
        <v>61.111657498799602</v>
      </c>
      <c r="AS18" s="92">
        <f>SUM($C18:D18)</f>
        <v>669.13648516059959</v>
      </c>
      <c r="AT18" s="92">
        <f>SUM($C18:E18)</f>
        <v>791.62344303800546</v>
      </c>
      <c r="AU18" s="92">
        <f>SUM($C18:F18)</f>
        <v>857.04753423900547</v>
      </c>
      <c r="AV18" s="92">
        <f>SUM($C18:G18)</f>
        <v>903.93419822809972</v>
      </c>
      <c r="AW18" s="92">
        <f>SUM($C18:H18)</f>
        <v>943.84753074319269</v>
      </c>
      <c r="AX18" s="92">
        <f>SUM($C18:I18)</f>
        <v>945.90719924174232</v>
      </c>
      <c r="AY18" s="92">
        <f>SUM($C18:J18)</f>
        <v>952.46519972874228</v>
      </c>
      <c r="AZ18" s="92">
        <f>SUM($C18:K18)</f>
        <v>967.66105076534222</v>
      </c>
      <c r="BA18" s="92">
        <f>SUM($C18:L18)</f>
        <v>970.46803257074225</v>
      </c>
      <c r="BB18" s="92">
        <f>SUM($C18:M18)</f>
        <v>975.68987164464227</v>
      </c>
      <c r="BC18" s="92">
        <f>SUM($C18:N18)</f>
        <v>978.79213033894223</v>
      </c>
      <c r="BD18" s="92">
        <f>SUM($C18:O18)</f>
        <v>978.79113045189308</v>
      </c>
      <c r="BE18" s="92">
        <f>SUM($C18:P18)</f>
        <v>978.79113045189308</v>
      </c>
      <c r="BF18" s="92">
        <f>SUM($C18:Q18)</f>
        <v>978.79113045189308</v>
      </c>
      <c r="BG18" s="92">
        <f>SUM($C18:R18)</f>
        <v>978.79113045189308</v>
      </c>
      <c r="BH18" s="92">
        <f>SUM($C18:S18)</f>
        <v>978.79113045189308</v>
      </c>
      <c r="BI18" s="92">
        <f>SUM($C18:T18)</f>
        <v>978.79113045189308</v>
      </c>
      <c r="BJ18" s="92">
        <f>SUM($C18:U18)</f>
        <v>978.79113045189308</v>
      </c>
      <c r="BK18" s="92">
        <f>SUM($C18:V18)</f>
        <v>978.79113045189308</v>
      </c>
      <c r="BL18" s="92">
        <f>SUM($C18:W18)</f>
        <v>978.79113045189308</v>
      </c>
      <c r="BM18" s="92">
        <f>SUM($C18:X18)</f>
        <v>978.79113045189308</v>
      </c>
      <c r="BN18" s="92">
        <f>SUM($C18:Y18)</f>
        <v>978.79113045189308</v>
      </c>
      <c r="BO18" s="92">
        <f>SUM($C18:Z18)</f>
        <v>978.79113045189308</v>
      </c>
      <c r="BP18" s="92">
        <f>SUM($C18:AA18)</f>
        <v>978.79113045189308</v>
      </c>
      <c r="BQ18" s="92">
        <f>SUM($C18:AB18)</f>
        <v>978.79113045189308</v>
      </c>
      <c r="BR18" s="92">
        <f>SUM($C18:AC18)</f>
        <v>978.79113045189308</v>
      </c>
      <c r="BS18" s="92">
        <f>SUM($C18:AD18)</f>
        <v>978.79113045189308</v>
      </c>
      <c r="BT18" s="92">
        <f>SUM($C18:AE18)</f>
        <v>978.79113045189308</v>
      </c>
      <c r="BU18" s="92">
        <f>SUM($C18:AF18)</f>
        <v>978.79113045189308</v>
      </c>
      <c r="BV18" s="92">
        <f>SUM($C18:AG18)</f>
        <v>978.79113045189308</v>
      </c>
      <c r="BW18" s="92">
        <f>SUM($C18:AH18)</f>
        <v>978.79113045189308</v>
      </c>
      <c r="BX18" s="92">
        <f>SUM($C18:AI18)</f>
        <v>978.79113045189308</v>
      </c>
      <c r="BY18" s="92">
        <f>SUM($C18:AJ18)</f>
        <v>978.79113045189308</v>
      </c>
      <c r="BZ18" s="92">
        <f>SUM($C18:AK18)</f>
        <v>978.79113045189308</v>
      </c>
      <c r="CA18" s="92">
        <f>SUM($C18:AL18)</f>
        <v>978.79113045189308</v>
      </c>
      <c r="CB18" s="92">
        <f>SUM($C18:AM18)</f>
        <v>978.79113045189308</v>
      </c>
      <c r="CC18" s="92">
        <f>SUM($C18:AN18)</f>
        <v>978.79113045189308</v>
      </c>
      <c r="CD18" s="92">
        <f>SUM($C18:AO18)</f>
        <v>978.79113045189308</v>
      </c>
      <c r="CE18" s="92">
        <f>SUM($C18:AP18)</f>
        <v>978.79113045189308</v>
      </c>
    </row>
    <row r="19" spans="2:83" ht="15">
      <c r="B19" s="56" t="str">
        <f>存量业务到期结构!B19</f>
        <v>存放中央银行款项</v>
      </c>
      <c r="C19" s="92">
        <f>基本优化结果!C19</f>
        <v>126.727680003995</v>
      </c>
      <c r="D19" s="92">
        <f>基本优化结果!D19</f>
        <v>17.9877353592831</v>
      </c>
      <c r="E19" s="92">
        <f>基本优化结果!E19</f>
        <v>17.987735359283999</v>
      </c>
      <c r="F19" s="92">
        <f>基本优化结果!F19</f>
        <v>17.987735359283999</v>
      </c>
      <c r="G19" s="92">
        <f>基本优化结果!G19</f>
        <v>-373.47624133056303</v>
      </c>
      <c r="H19" s="92">
        <f>基本优化结果!H19</f>
        <v>16.466068692616499</v>
      </c>
      <c r="I19" s="92">
        <f>基本优化结果!I19</f>
        <v>16.466068779267026</v>
      </c>
      <c r="J19" s="92">
        <f>基本优化结果!J19</f>
        <v>-379.56290791044665</v>
      </c>
      <c r="K19" s="92">
        <f>基本优化结果!K19</f>
        <v>14.944402025951399</v>
      </c>
      <c r="L19" s="92">
        <f>基本优化结果!L19</f>
        <v>14.94440202595</v>
      </c>
      <c r="M19" s="92">
        <f>基本优化结果!M19</f>
        <v>14.944402025950399</v>
      </c>
      <c r="N19" s="92">
        <f>基本优化结果!N19</f>
        <v>14.9444020259509</v>
      </c>
      <c r="O19" s="92">
        <f>基本优化结果!O19</f>
        <v>14.944402025950399</v>
      </c>
      <c r="P19" s="92">
        <f>基本优化结果!P19</f>
        <v>0</v>
      </c>
      <c r="Q19" s="92">
        <f>基本优化结果!Q19</f>
        <v>0</v>
      </c>
      <c r="R19" s="92">
        <f>基本优化结果!R19</f>
        <v>0</v>
      </c>
      <c r="S19" s="92">
        <f>基本优化结果!S19</f>
        <v>0</v>
      </c>
      <c r="T19" s="92">
        <f>基本优化结果!T19</f>
        <v>0</v>
      </c>
      <c r="U19" s="92">
        <f>基本优化结果!U19</f>
        <v>0</v>
      </c>
      <c r="V19" s="92">
        <f>基本优化结果!V19</f>
        <v>0</v>
      </c>
      <c r="W19" s="92">
        <f>基本优化结果!W19</f>
        <v>0</v>
      </c>
      <c r="X19" s="92">
        <f>基本优化结果!X19</f>
        <v>0</v>
      </c>
      <c r="Y19" s="92">
        <f>基本优化结果!Y19</f>
        <v>0</v>
      </c>
      <c r="Z19" s="92">
        <f>基本优化结果!Z19</f>
        <v>0</v>
      </c>
      <c r="AA19" s="92">
        <f>基本优化结果!AA19</f>
        <v>0</v>
      </c>
      <c r="AB19" s="92">
        <f>基本优化结果!AB19</f>
        <v>0</v>
      </c>
      <c r="AC19" s="92">
        <f>基本优化结果!AC19</f>
        <v>0</v>
      </c>
      <c r="AD19" s="92">
        <f>基本优化结果!AD19</f>
        <v>0</v>
      </c>
      <c r="AE19" s="92">
        <f>基本优化结果!AE19</f>
        <v>0</v>
      </c>
      <c r="AF19" s="92">
        <f>基本优化结果!AF19</f>
        <v>0</v>
      </c>
      <c r="AG19" s="92">
        <f>基本优化结果!AG19</f>
        <v>0</v>
      </c>
      <c r="AH19" s="92">
        <f>基本优化结果!AH19</f>
        <v>0</v>
      </c>
      <c r="AI19" s="92">
        <f>基本优化结果!AI19</f>
        <v>0</v>
      </c>
      <c r="AJ19" s="92">
        <f>基本优化结果!AJ19</f>
        <v>0</v>
      </c>
      <c r="AK19" s="92">
        <f>基本优化结果!AK19</f>
        <v>0</v>
      </c>
      <c r="AL19" s="92">
        <f>基本优化结果!AL19</f>
        <v>0</v>
      </c>
      <c r="AM19" s="92">
        <f>基本优化结果!AM19</f>
        <v>0</v>
      </c>
      <c r="AN19" s="92">
        <f>基本优化结果!AN19</f>
        <v>0</v>
      </c>
      <c r="AO19" s="92">
        <f>基本优化结果!AO19</f>
        <v>0</v>
      </c>
      <c r="AP19" s="92">
        <f>基本优化结果!AP19</f>
        <v>0</v>
      </c>
      <c r="AR19" s="92">
        <f>SUM($C19:C19)</f>
        <v>126.727680003995</v>
      </c>
      <c r="AS19" s="92">
        <f>SUM($C19:D19)</f>
        <v>144.71541536327811</v>
      </c>
      <c r="AT19" s="92">
        <f>SUM($C19:E19)</f>
        <v>162.7031507225621</v>
      </c>
      <c r="AU19" s="92">
        <f>SUM($C19:F19)</f>
        <v>180.69088608184609</v>
      </c>
      <c r="AV19" s="92">
        <f>SUM($C19:G19)</f>
        <v>-192.78535524871694</v>
      </c>
      <c r="AW19" s="92">
        <f>SUM($C19:H19)</f>
        <v>-176.31928655610045</v>
      </c>
      <c r="AX19" s="92">
        <f>SUM($C19:I19)</f>
        <v>-159.85321777683342</v>
      </c>
      <c r="AY19" s="92">
        <f>SUM($C19:J19)</f>
        <v>-539.4161256872801</v>
      </c>
      <c r="AZ19" s="92">
        <f>SUM($C19:K19)</f>
        <v>-524.47172366132872</v>
      </c>
      <c r="BA19" s="92">
        <f>SUM($C19:L19)</f>
        <v>-509.52732163537871</v>
      </c>
      <c r="BB19" s="92">
        <f>SUM($C19:M19)</f>
        <v>-494.5829196094283</v>
      </c>
      <c r="BC19" s="92">
        <f>SUM($C19:N19)</f>
        <v>-479.63851758347738</v>
      </c>
      <c r="BD19" s="92">
        <f>SUM($C19:O19)</f>
        <v>-464.69411555752697</v>
      </c>
      <c r="BE19" s="92">
        <f>SUM($C19:P19)</f>
        <v>-464.69411555752697</v>
      </c>
      <c r="BF19" s="92">
        <f>SUM($C19:Q19)</f>
        <v>-464.69411555752697</v>
      </c>
      <c r="BG19" s="92">
        <f>SUM($C19:R19)</f>
        <v>-464.69411555752697</v>
      </c>
      <c r="BH19" s="92">
        <f>SUM($C19:S19)</f>
        <v>-464.69411555752697</v>
      </c>
      <c r="BI19" s="92">
        <f>SUM($C19:T19)</f>
        <v>-464.69411555752697</v>
      </c>
      <c r="BJ19" s="92">
        <f>SUM($C19:U19)</f>
        <v>-464.69411555752697</v>
      </c>
      <c r="BK19" s="92">
        <f>SUM($C19:V19)</f>
        <v>-464.69411555752697</v>
      </c>
      <c r="BL19" s="92">
        <f>SUM($C19:W19)</f>
        <v>-464.69411555752697</v>
      </c>
      <c r="BM19" s="92">
        <f>SUM($C19:X19)</f>
        <v>-464.69411555752697</v>
      </c>
      <c r="BN19" s="92">
        <f>SUM($C19:Y19)</f>
        <v>-464.69411555752697</v>
      </c>
      <c r="BO19" s="92">
        <f>SUM($C19:Z19)</f>
        <v>-464.69411555752697</v>
      </c>
      <c r="BP19" s="92">
        <f>SUM($C19:AA19)</f>
        <v>-464.69411555752697</v>
      </c>
      <c r="BQ19" s="92">
        <f>SUM($C19:AB19)</f>
        <v>-464.69411555752697</v>
      </c>
      <c r="BR19" s="92">
        <f>SUM($C19:AC19)</f>
        <v>-464.69411555752697</v>
      </c>
      <c r="BS19" s="92">
        <f>SUM($C19:AD19)</f>
        <v>-464.69411555752697</v>
      </c>
      <c r="BT19" s="92">
        <f>SUM($C19:AE19)</f>
        <v>-464.69411555752697</v>
      </c>
      <c r="BU19" s="92">
        <f>SUM($C19:AF19)</f>
        <v>-464.69411555752697</v>
      </c>
      <c r="BV19" s="92">
        <f>SUM($C19:AG19)</f>
        <v>-464.69411555752697</v>
      </c>
      <c r="BW19" s="92">
        <f>SUM($C19:AH19)</f>
        <v>-464.69411555752697</v>
      </c>
      <c r="BX19" s="92">
        <f>SUM($C19:AI19)</f>
        <v>-464.69411555752697</v>
      </c>
      <c r="BY19" s="92">
        <f>SUM($C19:AJ19)</f>
        <v>-464.69411555752697</v>
      </c>
      <c r="BZ19" s="92">
        <f>SUM($C19:AK19)</f>
        <v>-464.69411555752697</v>
      </c>
      <c r="CA19" s="92">
        <f>SUM($C19:AL19)</f>
        <v>-464.69411555752697</v>
      </c>
      <c r="CB19" s="92">
        <f>SUM($C19:AM19)</f>
        <v>-464.69411555752697</v>
      </c>
      <c r="CC19" s="92">
        <f>SUM($C19:AN19)</f>
        <v>-464.69411555752697</v>
      </c>
      <c r="CD19" s="92">
        <f>SUM($C19:AO19)</f>
        <v>-464.69411555752697</v>
      </c>
      <c r="CE19" s="92">
        <f>SUM($C19:AP19)</f>
        <v>-464.69411555752697</v>
      </c>
    </row>
    <row r="20" spans="2:83" ht="15">
      <c r="B20" s="15" t="str">
        <f>存量业务到期结构!B20</f>
        <v>存放同业和其他金融机构款项</v>
      </c>
      <c r="C20" s="75">
        <f>SUM(C21:C22)</f>
        <v>-2.7731729215000982</v>
      </c>
      <c r="D20" s="75">
        <f t="shared" ref="D20:AP20" si="5">SUM(D21:D22)</f>
        <v>2.5689037964844803</v>
      </c>
      <c r="E20" s="75">
        <f t="shared" si="5"/>
        <v>-2.3095913933397401</v>
      </c>
      <c r="F20" s="75">
        <f t="shared" si="5"/>
        <v>-2.19416182367276</v>
      </c>
      <c r="G20" s="75">
        <f t="shared" si="5"/>
        <v>-2.0845037324891198</v>
      </c>
      <c r="H20" s="75">
        <f t="shared" si="5"/>
        <v>-1.9803285458646598</v>
      </c>
      <c r="I20" s="75">
        <f t="shared" si="5"/>
        <v>-1.8488982999972321</v>
      </c>
      <c r="J20" s="75">
        <f t="shared" si="5"/>
        <v>-1.7889671992390899</v>
      </c>
      <c r="K20" s="75">
        <f t="shared" si="5"/>
        <v>21.6975688392771</v>
      </c>
      <c r="L20" s="75">
        <f t="shared" si="5"/>
        <v>-1.7844972812409898</v>
      </c>
      <c r="M20" s="75">
        <f t="shared" si="5"/>
        <v>1.6933202505120406</v>
      </c>
      <c r="N20" s="75">
        <f t="shared" si="5"/>
        <v>1.7780359852600485</v>
      </c>
      <c r="O20" s="75">
        <f t="shared" si="5"/>
        <v>-1.86899022896754</v>
      </c>
      <c r="P20" s="75">
        <f t="shared" si="5"/>
        <v>0</v>
      </c>
      <c r="Q20" s="75">
        <f t="shared" si="5"/>
        <v>0</v>
      </c>
      <c r="R20" s="75">
        <f t="shared" si="5"/>
        <v>0</v>
      </c>
      <c r="S20" s="75">
        <f t="shared" si="5"/>
        <v>0</v>
      </c>
      <c r="T20" s="75">
        <f t="shared" si="5"/>
        <v>0</v>
      </c>
      <c r="U20" s="75">
        <f t="shared" si="5"/>
        <v>0</v>
      </c>
      <c r="V20" s="75">
        <f t="shared" si="5"/>
        <v>0</v>
      </c>
      <c r="W20" s="75">
        <f t="shared" si="5"/>
        <v>0</v>
      </c>
      <c r="X20" s="75">
        <f t="shared" si="5"/>
        <v>0</v>
      </c>
      <c r="Y20" s="75">
        <f t="shared" si="5"/>
        <v>0</v>
      </c>
      <c r="Z20" s="75">
        <f t="shared" si="5"/>
        <v>0</v>
      </c>
      <c r="AA20" s="75">
        <f t="shared" si="5"/>
        <v>0</v>
      </c>
      <c r="AB20" s="75">
        <f t="shared" si="5"/>
        <v>0</v>
      </c>
      <c r="AC20" s="75">
        <f t="shared" si="5"/>
        <v>0</v>
      </c>
      <c r="AD20" s="75">
        <f t="shared" si="5"/>
        <v>0</v>
      </c>
      <c r="AE20" s="75">
        <f t="shared" si="5"/>
        <v>0</v>
      </c>
      <c r="AF20" s="75">
        <f t="shared" si="5"/>
        <v>0</v>
      </c>
      <c r="AG20" s="75">
        <f t="shared" si="5"/>
        <v>0</v>
      </c>
      <c r="AH20" s="75">
        <f t="shared" si="5"/>
        <v>0</v>
      </c>
      <c r="AI20" s="75">
        <f t="shared" si="5"/>
        <v>0</v>
      </c>
      <c r="AJ20" s="75">
        <f t="shared" si="5"/>
        <v>0</v>
      </c>
      <c r="AK20" s="75">
        <f t="shared" si="5"/>
        <v>0</v>
      </c>
      <c r="AL20" s="75">
        <f t="shared" si="5"/>
        <v>0</v>
      </c>
      <c r="AM20" s="75">
        <f t="shared" si="5"/>
        <v>0</v>
      </c>
      <c r="AN20" s="75">
        <f t="shared" si="5"/>
        <v>0</v>
      </c>
      <c r="AO20" s="75">
        <f t="shared" si="5"/>
        <v>0</v>
      </c>
      <c r="AP20" s="75">
        <f t="shared" si="5"/>
        <v>0</v>
      </c>
      <c r="AR20" s="75">
        <f>SUM($C20:C20)</f>
        <v>-2.7731729215000982</v>
      </c>
      <c r="AS20" s="75">
        <f>SUM($C20:D20)</f>
        <v>-0.20426912501561789</v>
      </c>
      <c r="AT20" s="75">
        <f>SUM($C20:E20)</f>
        <v>-2.513860518355358</v>
      </c>
      <c r="AU20" s="75">
        <f>SUM($C20:F20)</f>
        <v>-4.7080223420281175</v>
      </c>
      <c r="AV20" s="75">
        <f>SUM($C20:G20)</f>
        <v>-6.7925260745172373</v>
      </c>
      <c r="AW20" s="75">
        <f>SUM($C20:H20)</f>
        <v>-8.7728546203818976</v>
      </c>
      <c r="AX20" s="75">
        <f>SUM($C20:I20)</f>
        <v>-10.62175292037913</v>
      </c>
      <c r="AY20" s="75">
        <f>SUM($C20:J20)</f>
        <v>-12.410720119618221</v>
      </c>
      <c r="AZ20" s="75">
        <f>SUM($C20:K20)</f>
        <v>9.2868487196588791</v>
      </c>
      <c r="BA20" s="75">
        <f>SUM($C20:L20)</f>
        <v>7.5023514384178895</v>
      </c>
      <c r="BB20" s="75">
        <f>SUM($C20:M20)</f>
        <v>9.1956716889299308</v>
      </c>
      <c r="BC20" s="75">
        <f>SUM($C20:N20)</f>
        <v>10.973707674189979</v>
      </c>
      <c r="BD20" s="75">
        <f>SUM($C20:O20)</f>
        <v>9.1047174452224393</v>
      </c>
      <c r="BE20" s="75">
        <f>SUM($C20:P20)</f>
        <v>9.1047174452224393</v>
      </c>
      <c r="BF20" s="75">
        <f>SUM($C20:Q20)</f>
        <v>9.1047174452224393</v>
      </c>
      <c r="BG20" s="75">
        <f>SUM($C20:R20)</f>
        <v>9.1047174452224393</v>
      </c>
      <c r="BH20" s="75">
        <f>SUM($C20:S20)</f>
        <v>9.1047174452224393</v>
      </c>
      <c r="BI20" s="75">
        <f>SUM($C20:T20)</f>
        <v>9.1047174452224393</v>
      </c>
      <c r="BJ20" s="75">
        <f>SUM($C20:U20)</f>
        <v>9.1047174452224393</v>
      </c>
      <c r="BK20" s="75">
        <f>SUM($C20:V20)</f>
        <v>9.1047174452224393</v>
      </c>
      <c r="BL20" s="75">
        <f>SUM($C20:W20)</f>
        <v>9.1047174452224393</v>
      </c>
      <c r="BM20" s="75">
        <f>SUM($C20:X20)</f>
        <v>9.1047174452224393</v>
      </c>
      <c r="BN20" s="75">
        <f>SUM($C20:Y20)</f>
        <v>9.1047174452224393</v>
      </c>
      <c r="BO20" s="75">
        <f>SUM($C20:Z20)</f>
        <v>9.1047174452224393</v>
      </c>
      <c r="BP20" s="75">
        <f>SUM($C20:AA20)</f>
        <v>9.1047174452224393</v>
      </c>
      <c r="BQ20" s="75">
        <f>SUM($C20:AB20)</f>
        <v>9.1047174452224393</v>
      </c>
      <c r="BR20" s="75">
        <f>SUM($C20:AC20)</f>
        <v>9.1047174452224393</v>
      </c>
      <c r="BS20" s="75">
        <f>SUM($C20:AD20)</f>
        <v>9.1047174452224393</v>
      </c>
      <c r="BT20" s="75">
        <f>SUM($C20:AE20)</f>
        <v>9.1047174452224393</v>
      </c>
      <c r="BU20" s="75">
        <f>SUM($C20:AF20)</f>
        <v>9.1047174452224393</v>
      </c>
      <c r="BV20" s="75">
        <f>SUM($C20:AG20)</f>
        <v>9.1047174452224393</v>
      </c>
      <c r="BW20" s="75">
        <f>SUM($C20:AH20)</f>
        <v>9.1047174452224393</v>
      </c>
      <c r="BX20" s="75">
        <f>SUM($C20:AI20)</f>
        <v>9.1047174452224393</v>
      </c>
      <c r="BY20" s="75">
        <f>SUM($C20:AJ20)</f>
        <v>9.1047174452224393</v>
      </c>
      <c r="BZ20" s="75">
        <f>SUM($C20:AK20)</f>
        <v>9.1047174452224393</v>
      </c>
      <c r="CA20" s="75">
        <f>SUM($C20:AL20)</f>
        <v>9.1047174452224393</v>
      </c>
      <c r="CB20" s="75">
        <f>SUM($C20:AM20)</f>
        <v>9.1047174452224393</v>
      </c>
      <c r="CC20" s="75">
        <f>SUM($C20:AN20)</f>
        <v>9.1047174452224393</v>
      </c>
      <c r="CD20" s="75">
        <f>SUM($C20:AO20)</f>
        <v>9.1047174452224393</v>
      </c>
      <c r="CE20" s="75">
        <f>SUM($C20:AP20)</f>
        <v>9.1047174452224393</v>
      </c>
    </row>
    <row r="21" spans="2:83" ht="16.5">
      <c r="B21" s="57" t="str">
        <f>存量业务到期结构!B21</f>
        <v>存放同业和其他金融机构款项 定期</v>
      </c>
      <c r="C21" s="92">
        <f>基本优化结果!C21</f>
        <v>23.5819240703104</v>
      </c>
      <c r="D21" s="92">
        <f>基本优化结果!D21</f>
        <v>2.5699037964844802</v>
      </c>
      <c r="E21" s="92">
        <f>基本优化结果!E21</f>
        <v>-2.3085913933397402</v>
      </c>
      <c r="F21" s="92">
        <f>基本优化结果!F21</f>
        <v>-2.1931618236727601</v>
      </c>
      <c r="G21" s="92">
        <f>基本优化结果!G21</f>
        <v>-2.0835037324891199</v>
      </c>
      <c r="H21" s="92">
        <f>基本优化结果!H21</f>
        <v>-1.9793285458646599</v>
      </c>
      <c r="I21" s="92">
        <f>基本优化结果!I21</f>
        <v>-1.8478983866468448</v>
      </c>
      <c r="J21" s="92">
        <f>基本优化结果!J21</f>
        <v>-1.78796719923909</v>
      </c>
      <c r="K21" s="92">
        <f>基本优化结果!K21</f>
        <v>21.698568839277101</v>
      </c>
      <c r="L21" s="92">
        <f>基本优化结果!L21</f>
        <v>-1.7834972812409899</v>
      </c>
      <c r="M21" s="92">
        <f>基本优化结果!M21</f>
        <v>1.6943202505120403</v>
      </c>
      <c r="N21" s="92">
        <f>基本优化结果!N21</f>
        <v>1.7790359852600484</v>
      </c>
      <c r="O21" s="92">
        <f>基本优化结果!O21</f>
        <v>-1.8679902289675401</v>
      </c>
      <c r="P21" s="92">
        <f>基本优化结果!P21</f>
        <v>0</v>
      </c>
      <c r="Q21" s="92">
        <f>基本优化结果!Q21</f>
        <v>0</v>
      </c>
      <c r="R21" s="92">
        <f>基本优化结果!R21</f>
        <v>0</v>
      </c>
      <c r="S21" s="92">
        <f>基本优化结果!S21</f>
        <v>0</v>
      </c>
      <c r="T21" s="92">
        <f>基本优化结果!T21</f>
        <v>0</v>
      </c>
      <c r="U21" s="92">
        <f>基本优化结果!U21</f>
        <v>0</v>
      </c>
      <c r="V21" s="92">
        <f>基本优化结果!V21</f>
        <v>0</v>
      </c>
      <c r="W21" s="92">
        <f>基本优化结果!W21</f>
        <v>0</v>
      </c>
      <c r="X21" s="92">
        <f>基本优化结果!X21</f>
        <v>0</v>
      </c>
      <c r="Y21" s="92">
        <f>基本优化结果!Y21</f>
        <v>0</v>
      </c>
      <c r="Z21" s="92">
        <f>基本优化结果!Z21</f>
        <v>0</v>
      </c>
      <c r="AA21" s="92">
        <f>基本优化结果!AA21</f>
        <v>0</v>
      </c>
      <c r="AB21" s="92">
        <f>基本优化结果!AB21</f>
        <v>0</v>
      </c>
      <c r="AC21" s="92">
        <f>基本优化结果!AC21</f>
        <v>0</v>
      </c>
      <c r="AD21" s="92">
        <f>基本优化结果!AD21</f>
        <v>0</v>
      </c>
      <c r="AE21" s="92">
        <f>基本优化结果!AE21</f>
        <v>0</v>
      </c>
      <c r="AF21" s="92">
        <f>基本优化结果!AF21</f>
        <v>0</v>
      </c>
      <c r="AG21" s="92">
        <f>基本优化结果!AG21</f>
        <v>0</v>
      </c>
      <c r="AH21" s="92">
        <f>基本优化结果!AH21</f>
        <v>0</v>
      </c>
      <c r="AI21" s="92">
        <f>基本优化结果!AI21</f>
        <v>0</v>
      </c>
      <c r="AJ21" s="92">
        <f>基本优化结果!AJ21</f>
        <v>0</v>
      </c>
      <c r="AK21" s="92">
        <f>基本优化结果!AK21</f>
        <v>0</v>
      </c>
      <c r="AL21" s="92">
        <f>基本优化结果!AL21</f>
        <v>0</v>
      </c>
      <c r="AM21" s="92">
        <f>基本优化结果!AM21</f>
        <v>0</v>
      </c>
      <c r="AN21" s="92">
        <f>基本优化结果!AN21</f>
        <v>0</v>
      </c>
      <c r="AO21" s="92">
        <f>基本优化结果!AO21</f>
        <v>0</v>
      </c>
      <c r="AP21" s="92">
        <f>基本优化结果!AP21</f>
        <v>0</v>
      </c>
      <c r="AR21" s="92">
        <f>SUM($C21:C21)</f>
        <v>23.5819240703104</v>
      </c>
      <c r="AS21" s="92">
        <f>SUM($C21:D21)</f>
        <v>26.151827866794882</v>
      </c>
      <c r="AT21" s="92">
        <f>SUM($C21:E21)</f>
        <v>23.843236473455143</v>
      </c>
      <c r="AU21" s="92">
        <f>SUM($C21:F21)</f>
        <v>21.650074649782383</v>
      </c>
      <c r="AV21" s="92">
        <f>SUM($C21:G21)</f>
        <v>19.566570917293262</v>
      </c>
      <c r="AW21" s="92">
        <f>SUM($C21:H21)</f>
        <v>17.587242371428601</v>
      </c>
      <c r="AX21" s="92">
        <f>SUM($C21:I21)</f>
        <v>15.739343984781756</v>
      </c>
      <c r="AY21" s="92">
        <f>SUM($C21:J21)</f>
        <v>13.951376785542667</v>
      </c>
      <c r="AZ21" s="92">
        <f>SUM($C21:K21)</f>
        <v>35.649945624819765</v>
      </c>
      <c r="BA21" s="92">
        <f>SUM($C21:L21)</f>
        <v>33.866448343578774</v>
      </c>
      <c r="BB21" s="92">
        <f>SUM($C21:M21)</f>
        <v>35.560768594090817</v>
      </c>
      <c r="BC21" s="92">
        <f>SUM($C21:N21)</f>
        <v>37.339804579350869</v>
      </c>
      <c r="BD21" s="92">
        <f>SUM($C21:O21)</f>
        <v>35.471814350383326</v>
      </c>
      <c r="BE21" s="92">
        <f>SUM($C21:P21)</f>
        <v>35.471814350383326</v>
      </c>
      <c r="BF21" s="92">
        <f>SUM($C21:Q21)</f>
        <v>35.471814350383326</v>
      </c>
      <c r="BG21" s="92">
        <f>SUM($C21:R21)</f>
        <v>35.471814350383326</v>
      </c>
      <c r="BH21" s="92">
        <f>SUM($C21:S21)</f>
        <v>35.471814350383326</v>
      </c>
      <c r="BI21" s="92">
        <f>SUM($C21:T21)</f>
        <v>35.471814350383326</v>
      </c>
      <c r="BJ21" s="92">
        <f>SUM($C21:U21)</f>
        <v>35.471814350383326</v>
      </c>
      <c r="BK21" s="92">
        <f>SUM($C21:V21)</f>
        <v>35.471814350383326</v>
      </c>
      <c r="BL21" s="92">
        <f>SUM($C21:W21)</f>
        <v>35.471814350383326</v>
      </c>
      <c r="BM21" s="92">
        <f>SUM($C21:X21)</f>
        <v>35.471814350383326</v>
      </c>
      <c r="BN21" s="92">
        <f>SUM($C21:Y21)</f>
        <v>35.471814350383326</v>
      </c>
      <c r="BO21" s="92">
        <f>SUM($C21:Z21)</f>
        <v>35.471814350383326</v>
      </c>
      <c r="BP21" s="92">
        <f>SUM($C21:AA21)</f>
        <v>35.471814350383326</v>
      </c>
      <c r="BQ21" s="92">
        <f>SUM($C21:AB21)</f>
        <v>35.471814350383326</v>
      </c>
      <c r="BR21" s="92">
        <f>SUM($C21:AC21)</f>
        <v>35.471814350383326</v>
      </c>
      <c r="BS21" s="92">
        <f>SUM($C21:AD21)</f>
        <v>35.471814350383326</v>
      </c>
      <c r="BT21" s="92">
        <f>SUM($C21:AE21)</f>
        <v>35.471814350383326</v>
      </c>
      <c r="BU21" s="92">
        <f>SUM($C21:AF21)</f>
        <v>35.471814350383326</v>
      </c>
      <c r="BV21" s="92">
        <f>SUM($C21:AG21)</f>
        <v>35.471814350383326</v>
      </c>
      <c r="BW21" s="92">
        <f>SUM($C21:AH21)</f>
        <v>35.471814350383326</v>
      </c>
      <c r="BX21" s="92">
        <f>SUM($C21:AI21)</f>
        <v>35.471814350383326</v>
      </c>
      <c r="BY21" s="92">
        <f>SUM($C21:AJ21)</f>
        <v>35.471814350383326</v>
      </c>
      <c r="BZ21" s="92">
        <f>SUM($C21:AK21)</f>
        <v>35.471814350383326</v>
      </c>
      <c r="CA21" s="92">
        <f>SUM($C21:AL21)</f>
        <v>35.471814350383326</v>
      </c>
      <c r="CB21" s="92">
        <f>SUM($C21:AM21)</f>
        <v>35.471814350383326</v>
      </c>
      <c r="CC21" s="92">
        <f>SUM($C21:AN21)</f>
        <v>35.471814350383326</v>
      </c>
      <c r="CD21" s="92">
        <f>SUM($C21:AO21)</f>
        <v>35.471814350383326</v>
      </c>
      <c r="CE21" s="92">
        <f>SUM($C21:AP21)</f>
        <v>35.471814350383326</v>
      </c>
    </row>
    <row r="22" spans="2:83" ht="16.5">
      <c r="B22" s="55" t="str">
        <f>存量业务到期结构!B22</f>
        <v>存放同业和其他金融机构款项 活期</v>
      </c>
      <c r="C22" s="92">
        <f>基本优化结果!C22</f>
        <v>-26.355096991810498</v>
      </c>
      <c r="D22" s="92">
        <f>基本优化结果!D22</f>
        <v>-1.0000000000000009E-3</v>
      </c>
      <c r="E22" s="92">
        <f>基本优化结果!E22</f>
        <v>-1.0000000000000009E-3</v>
      </c>
      <c r="F22" s="92">
        <f>基本优化结果!F22</f>
        <v>-1.0000000000000009E-3</v>
      </c>
      <c r="G22" s="92">
        <f>基本优化结果!G22</f>
        <v>-9.9999999999988987E-4</v>
      </c>
      <c r="H22" s="92">
        <f>基本优化结果!H22</f>
        <v>-1.0000000000000009E-3</v>
      </c>
      <c r="I22" s="92">
        <f>基本优化结果!I22</f>
        <v>-9.999133503873596E-4</v>
      </c>
      <c r="J22" s="92">
        <f>基本优化结果!J22</f>
        <v>-1E-3</v>
      </c>
      <c r="K22" s="92">
        <f>基本优化结果!K22</f>
        <v>-9.9999999999988987E-4</v>
      </c>
      <c r="L22" s="92">
        <f>基本优化结果!L22</f>
        <v>-1E-3</v>
      </c>
      <c r="M22" s="92">
        <f>基本优化结果!M22</f>
        <v>-9.9999999999966782E-4</v>
      </c>
      <c r="N22" s="92">
        <f>基本优化结果!N22</f>
        <v>-1E-3</v>
      </c>
      <c r="O22" s="92">
        <f>基本优化结果!O22</f>
        <v>-1E-3</v>
      </c>
      <c r="P22" s="92">
        <f>基本优化结果!P22</f>
        <v>0</v>
      </c>
      <c r="Q22" s="92">
        <f>基本优化结果!Q22</f>
        <v>0</v>
      </c>
      <c r="R22" s="92">
        <f>基本优化结果!R22</f>
        <v>0</v>
      </c>
      <c r="S22" s="92">
        <f>基本优化结果!S22</f>
        <v>0</v>
      </c>
      <c r="T22" s="92">
        <f>基本优化结果!T22</f>
        <v>0</v>
      </c>
      <c r="U22" s="92">
        <f>基本优化结果!U22</f>
        <v>0</v>
      </c>
      <c r="V22" s="92">
        <f>基本优化结果!V22</f>
        <v>0</v>
      </c>
      <c r="W22" s="92">
        <f>基本优化结果!W22</f>
        <v>0</v>
      </c>
      <c r="X22" s="92">
        <f>基本优化结果!X22</f>
        <v>0</v>
      </c>
      <c r="Y22" s="92">
        <f>基本优化结果!Y22</f>
        <v>0</v>
      </c>
      <c r="Z22" s="92">
        <f>基本优化结果!Z22</f>
        <v>0</v>
      </c>
      <c r="AA22" s="92">
        <f>基本优化结果!AA22</f>
        <v>0</v>
      </c>
      <c r="AB22" s="92">
        <f>基本优化结果!AB22</f>
        <v>0</v>
      </c>
      <c r="AC22" s="92">
        <f>基本优化结果!AC22</f>
        <v>0</v>
      </c>
      <c r="AD22" s="92">
        <f>基本优化结果!AD22</f>
        <v>0</v>
      </c>
      <c r="AE22" s="92">
        <f>基本优化结果!AE22</f>
        <v>0</v>
      </c>
      <c r="AF22" s="92">
        <f>基本优化结果!AF22</f>
        <v>0</v>
      </c>
      <c r="AG22" s="92">
        <f>基本优化结果!AG22</f>
        <v>0</v>
      </c>
      <c r="AH22" s="92">
        <f>基本优化结果!AH22</f>
        <v>0</v>
      </c>
      <c r="AI22" s="92">
        <f>基本优化结果!AI22</f>
        <v>0</v>
      </c>
      <c r="AJ22" s="92">
        <f>基本优化结果!AJ22</f>
        <v>0</v>
      </c>
      <c r="AK22" s="92">
        <f>基本优化结果!AK22</f>
        <v>0</v>
      </c>
      <c r="AL22" s="92">
        <f>基本优化结果!AL22</f>
        <v>0</v>
      </c>
      <c r="AM22" s="92">
        <f>基本优化结果!AM22</f>
        <v>0</v>
      </c>
      <c r="AN22" s="92">
        <f>基本优化结果!AN22</f>
        <v>0</v>
      </c>
      <c r="AO22" s="92">
        <f>基本优化结果!AO22</f>
        <v>0</v>
      </c>
      <c r="AP22" s="92">
        <f>基本优化结果!AP22</f>
        <v>0</v>
      </c>
      <c r="AR22" s="92">
        <f>SUM($C22:C22)</f>
        <v>-26.355096991810498</v>
      </c>
      <c r="AS22" s="92">
        <f>SUM($C22:D22)</f>
        <v>-26.356096991810499</v>
      </c>
      <c r="AT22" s="92">
        <f>SUM($C22:E22)</f>
        <v>-26.357096991810501</v>
      </c>
      <c r="AU22" s="92">
        <f>SUM($C22:F22)</f>
        <v>-26.358096991810502</v>
      </c>
      <c r="AV22" s="92">
        <f>SUM($C22:G22)</f>
        <v>-26.359096991810503</v>
      </c>
      <c r="AW22" s="92">
        <f>SUM($C22:H22)</f>
        <v>-26.360096991810504</v>
      </c>
      <c r="AX22" s="92">
        <f>SUM($C22:I22)</f>
        <v>-26.361096905160892</v>
      </c>
      <c r="AY22" s="92">
        <f>SUM($C22:J22)</f>
        <v>-26.362096905160893</v>
      </c>
      <c r="AZ22" s="92">
        <f>SUM($C22:K22)</f>
        <v>-26.363096905160894</v>
      </c>
      <c r="BA22" s="92">
        <f>SUM($C22:L22)</f>
        <v>-26.364096905160896</v>
      </c>
      <c r="BB22" s="92">
        <f>SUM($C22:M22)</f>
        <v>-26.365096905160897</v>
      </c>
      <c r="BC22" s="92">
        <f>SUM($C22:N22)</f>
        <v>-26.366096905160898</v>
      </c>
      <c r="BD22" s="92">
        <f>SUM($C22:O22)</f>
        <v>-26.367096905160899</v>
      </c>
      <c r="BE22" s="92">
        <f>SUM($C22:P22)</f>
        <v>-26.367096905160899</v>
      </c>
      <c r="BF22" s="92">
        <f>SUM($C22:Q22)</f>
        <v>-26.367096905160899</v>
      </c>
      <c r="BG22" s="92">
        <f>SUM($C22:R22)</f>
        <v>-26.367096905160899</v>
      </c>
      <c r="BH22" s="92">
        <f>SUM($C22:S22)</f>
        <v>-26.367096905160899</v>
      </c>
      <c r="BI22" s="92">
        <f>SUM($C22:T22)</f>
        <v>-26.367096905160899</v>
      </c>
      <c r="BJ22" s="92">
        <f>SUM($C22:U22)</f>
        <v>-26.367096905160899</v>
      </c>
      <c r="BK22" s="92">
        <f>SUM($C22:V22)</f>
        <v>-26.367096905160899</v>
      </c>
      <c r="BL22" s="92">
        <f>SUM($C22:W22)</f>
        <v>-26.367096905160899</v>
      </c>
      <c r="BM22" s="92">
        <f>SUM($C22:X22)</f>
        <v>-26.367096905160899</v>
      </c>
      <c r="BN22" s="92">
        <f>SUM($C22:Y22)</f>
        <v>-26.367096905160899</v>
      </c>
      <c r="BO22" s="92">
        <f>SUM($C22:Z22)</f>
        <v>-26.367096905160899</v>
      </c>
      <c r="BP22" s="92">
        <f>SUM($C22:AA22)</f>
        <v>-26.367096905160899</v>
      </c>
      <c r="BQ22" s="92">
        <f>SUM($C22:AB22)</f>
        <v>-26.367096905160899</v>
      </c>
      <c r="BR22" s="92">
        <f>SUM($C22:AC22)</f>
        <v>-26.367096905160899</v>
      </c>
      <c r="BS22" s="92">
        <f>SUM($C22:AD22)</f>
        <v>-26.367096905160899</v>
      </c>
      <c r="BT22" s="92">
        <f>SUM($C22:AE22)</f>
        <v>-26.367096905160899</v>
      </c>
      <c r="BU22" s="92">
        <f>SUM($C22:AF22)</f>
        <v>-26.367096905160899</v>
      </c>
      <c r="BV22" s="92">
        <f>SUM($C22:AG22)</f>
        <v>-26.367096905160899</v>
      </c>
      <c r="BW22" s="92">
        <f>SUM($C22:AH22)</f>
        <v>-26.367096905160899</v>
      </c>
      <c r="BX22" s="92">
        <f>SUM($C22:AI22)</f>
        <v>-26.367096905160899</v>
      </c>
      <c r="BY22" s="92">
        <f>SUM($C22:AJ22)</f>
        <v>-26.367096905160899</v>
      </c>
      <c r="BZ22" s="92">
        <f>SUM($C22:AK22)</f>
        <v>-26.367096905160899</v>
      </c>
      <c r="CA22" s="92">
        <f>SUM($C22:AL22)</f>
        <v>-26.367096905160899</v>
      </c>
      <c r="CB22" s="92">
        <f>SUM($C22:AM22)</f>
        <v>-26.367096905160899</v>
      </c>
      <c r="CC22" s="92">
        <f>SUM($C22:AN22)</f>
        <v>-26.367096905160899</v>
      </c>
      <c r="CD22" s="92">
        <f>SUM($C22:AO22)</f>
        <v>-26.367096905160899</v>
      </c>
      <c r="CE22" s="92">
        <f>SUM($C22:AP22)</f>
        <v>-26.367096905160899</v>
      </c>
    </row>
    <row r="23" spans="2:83" ht="15">
      <c r="B23" s="140" t="str">
        <f>存量业务到期结构!B23</f>
        <v>拆出资金</v>
      </c>
      <c r="C23" s="92">
        <f>基本优化结果!C23</f>
        <v>1280.42168537311</v>
      </c>
      <c r="D23" s="92">
        <f>基本优化结果!D23</f>
        <v>153.499</v>
      </c>
      <c r="E23" s="92">
        <f>基本优化结果!E23</f>
        <v>32.697855801737802</v>
      </c>
      <c r="F23" s="92">
        <f>基本优化结果!F23</f>
        <v>7.6596986857030496</v>
      </c>
      <c r="G23" s="92">
        <f>基本优化结果!G23</f>
        <v>8.115619711988991</v>
      </c>
      <c r="H23" s="92">
        <f>基本优化结果!H23</f>
        <v>19.303308317749199</v>
      </c>
      <c r="I23" s="92">
        <f>基本优化结果!I23</f>
        <v>23.223042238043824</v>
      </c>
      <c r="J23" s="92">
        <f>基本优化结果!J23</f>
        <v>87.915199999999999</v>
      </c>
      <c r="K23" s="92">
        <f>基本优化结果!K23</f>
        <v>-22.529416859872505</v>
      </c>
      <c r="L23" s="92">
        <f>基本优化结果!L23</f>
        <v>-25.932969816169201</v>
      </c>
      <c r="M23" s="92">
        <f>基本优化结果!M23</f>
        <v>23.962451827653254</v>
      </c>
      <c r="N23" s="92">
        <f>基本优化结果!N23</f>
        <v>-22.973268132189819</v>
      </c>
      <c r="O23" s="92">
        <f>基本优化结果!O23</f>
        <v>-31.3082441429551</v>
      </c>
      <c r="P23" s="92">
        <f>基本优化结果!P23</f>
        <v>0</v>
      </c>
      <c r="Q23" s="92">
        <f>基本优化结果!Q23</f>
        <v>0</v>
      </c>
      <c r="R23" s="92">
        <f>基本优化结果!R23</f>
        <v>0</v>
      </c>
      <c r="S23" s="92">
        <f>基本优化结果!S23</f>
        <v>0</v>
      </c>
      <c r="T23" s="92">
        <f>基本优化结果!T23</f>
        <v>0</v>
      </c>
      <c r="U23" s="92">
        <f>基本优化结果!U23</f>
        <v>0</v>
      </c>
      <c r="V23" s="92">
        <f>基本优化结果!V23</f>
        <v>0</v>
      </c>
      <c r="W23" s="92">
        <f>基本优化结果!W23</f>
        <v>0</v>
      </c>
      <c r="X23" s="92">
        <f>基本优化结果!X23</f>
        <v>0</v>
      </c>
      <c r="Y23" s="92">
        <f>基本优化结果!Y23</f>
        <v>0</v>
      </c>
      <c r="Z23" s="92">
        <f>基本优化结果!Z23</f>
        <v>0</v>
      </c>
      <c r="AA23" s="92">
        <f>基本优化结果!AA23</f>
        <v>0</v>
      </c>
      <c r="AB23" s="92">
        <f>基本优化结果!AB23</f>
        <v>0</v>
      </c>
      <c r="AC23" s="92">
        <f>基本优化结果!AC23</f>
        <v>0</v>
      </c>
      <c r="AD23" s="92">
        <f>基本优化结果!AD23</f>
        <v>0</v>
      </c>
      <c r="AE23" s="92">
        <f>基本优化结果!AE23</f>
        <v>0</v>
      </c>
      <c r="AF23" s="92">
        <f>基本优化结果!AF23</f>
        <v>0</v>
      </c>
      <c r="AG23" s="92">
        <f>基本优化结果!AG23</f>
        <v>0</v>
      </c>
      <c r="AH23" s="92">
        <f>基本优化结果!AH23</f>
        <v>0</v>
      </c>
      <c r="AI23" s="92">
        <f>基本优化结果!AI23</f>
        <v>0</v>
      </c>
      <c r="AJ23" s="92">
        <f>基本优化结果!AJ23</f>
        <v>0</v>
      </c>
      <c r="AK23" s="92">
        <f>基本优化结果!AK23</f>
        <v>0</v>
      </c>
      <c r="AL23" s="92">
        <f>基本优化结果!AL23</f>
        <v>0</v>
      </c>
      <c r="AM23" s="92">
        <f>基本优化结果!AM23</f>
        <v>0</v>
      </c>
      <c r="AN23" s="92">
        <f>基本优化结果!AN23</f>
        <v>0</v>
      </c>
      <c r="AO23" s="92">
        <f>基本优化结果!AO23</f>
        <v>0</v>
      </c>
      <c r="AP23" s="92">
        <f>基本优化结果!AP23</f>
        <v>0</v>
      </c>
      <c r="AR23" s="92">
        <f>SUM($C23:C23)</f>
        <v>1280.42168537311</v>
      </c>
      <c r="AS23" s="92">
        <f>SUM($C23:D23)</f>
        <v>1433.92068537311</v>
      </c>
      <c r="AT23" s="92">
        <f>SUM($C23:E23)</f>
        <v>1466.6185411748479</v>
      </c>
      <c r="AU23" s="92">
        <f>SUM($C23:F23)</f>
        <v>1474.2782398605509</v>
      </c>
      <c r="AV23" s="92">
        <f>SUM($C23:G23)</f>
        <v>1482.3938595725399</v>
      </c>
      <c r="AW23" s="92">
        <f>SUM($C23:H23)</f>
        <v>1501.6971678902892</v>
      </c>
      <c r="AX23" s="92">
        <f>SUM($C23:I23)</f>
        <v>1524.9202101283329</v>
      </c>
      <c r="AY23" s="92">
        <f>SUM($C23:J23)</f>
        <v>1612.8354101283328</v>
      </c>
      <c r="AZ23" s="92">
        <f>SUM($C23:K23)</f>
        <v>1590.3059932684603</v>
      </c>
      <c r="BA23" s="92">
        <f>SUM($C23:L23)</f>
        <v>1564.3730234522911</v>
      </c>
      <c r="BB23" s="92">
        <f>SUM($C23:M23)</f>
        <v>1588.3354752799444</v>
      </c>
      <c r="BC23" s="92">
        <f>SUM($C23:N23)</f>
        <v>1565.3622071477546</v>
      </c>
      <c r="BD23" s="92">
        <f>SUM($C23:O23)</f>
        <v>1534.0539630047995</v>
      </c>
      <c r="BE23" s="92">
        <f>SUM($C23:P23)</f>
        <v>1534.0539630047995</v>
      </c>
      <c r="BF23" s="92">
        <f>SUM($C23:Q23)</f>
        <v>1534.0539630047995</v>
      </c>
      <c r="BG23" s="92">
        <f>SUM($C23:R23)</f>
        <v>1534.0539630047995</v>
      </c>
      <c r="BH23" s="92">
        <f>SUM($C23:S23)</f>
        <v>1534.0539630047995</v>
      </c>
      <c r="BI23" s="92">
        <f>SUM($C23:T23)</f>
        <v>1534.0539630047995</v>
      </c>
      <c r="BJ23" s="92">
        <f>SUM($C23:U23)</f>
        <v>1534.0539630047995</v>
      </c>
      <c r="BK23" s="92">
        <f>SUM($C23:V23)</f>
        <v>1534.0539630047995</v>
      </c>
      <c r="BL23" s="92">
        <f>SUM($C23:W23)</f>
        <v>1534.0539630047995</v>
      </c>
      <c r="BM23" s="92">
        <f>SUM($C23:X23)</f>
        <v>1534.0539630047995</v>
      </c>
      <c r="BN23" s="92">
        <f>SUM($C23:Y23)</f>
        <v>1534.0539630047995</v>
      </c>
      <c r="BO23" s="92">
        <f>SUM($C23:Z23)</f>
        <v>1534.0539630047995</v>
      </c>
      <c r="BP23" s="92">
        <f>SUM($C23:AA23)</f>
        <v>1534.0539630047995</v>
      </c>
      <c r="BQ23" s="92">
        <f>SUM($C23:AB23)</f>
        <v>1534.0539630047995</v>
      </c>
      <c r="BR23" s="92">
        <f>SUM($C23:AC23)</f>
        <v>1534.0539630047995</v>
      </c>
      <c r="BS23" s="92">
        <f>SUM($C23:AD23)</f>
        <v>1534.0539630047995</v>
      </c>
      <c r="BT23" s="92">
        <f>SUM($C23:AE23)</f>
        <v>1534.0539630047995</v>
      </c>
      <c r="BU23" s="92">
        <f>SUM($C23:AF23)</f>
        <v>1534.0539630047995</v>
      </c>
      <c r="BV23" s="92">
        <f>SUM($C23:AG23)</f>
        <v>1534.0539630047995</v>
      </c>
      <c r="BW23" s="92">
        <f>SUM($C23:AH23)</f>
        <v>1534.0539630047995</v>
      </c>
      <c r="BX23" s="92">
        <f>SUM($C23:AI23)</f>
        <v>1534.0539630047995</v>
      </c>
      <c r="BY23" s="92">
        <f>SUM($C23:AJ23)</f>
        <v>1534.0539630047995</v>
      </c>
      <c r="BZ23" s="92">
        <f>SUM($C23:AK23)</f>
        <v>1534.0539630047995</v>
      </c>
      <c r="CA23" s="92">
        <f>SUM($C23:AL23)</f>
        <v>1534.0539630047995</v>
      </c>
      <c r="CB23" s="92">
        <f>SUM($C23:AM23)</f>
        <v>1534.0539630047995</v>
      </c>
      <c r="CC23" s="92">
        <f>SUM($C23:AN23)</f>
        <v>1534.0539630047995</v>
      </c>
      <c r="CD23" s="92">
        <f>SUM($C23:AO23)</f>
        <v>1534.0539630047995</v>
      </c>
      <c r="CE23" s="92">
        <f>SUM($C23:AP23)</f>
        <v>1534.0539630047995</v>
      </c>
    </row>
    <row r="24" spans="2:83" ht="15">
      <c r="B24" s="15" t="str">
        <f>存量业务到期结构!B24</f>
        <v>买入返售金融资产</v>
      </c>
      <c r="C24" s="75">
        <f>SUM(C25:C28)</f>
        <v>2473.6761995301299</v>
      </c>
      <c r="D24" s="75">
        <f t="shared" ref="D24:AP24" si="6">SUM(D25:D28)</f>
        <v>-249.27876499999999</v>
      </c>
      <c r="E24" s="75">
        <f t="shared" si="6"/>
        <v>-44.4909486906026</v>
      </c>
      <c r="F24" s="75">
        <f t="shared" si="6"/>
        <v>-111.79744235917369</v>
      </c>
      <c r="G24" s="75">
        <f t="shared" si="6"/>
        <v>26.252704156423167</v>
      </c>
      <c r="H24" s="75">
        <f t="shared" si="6"/>
        <v>-38.375934261177903</v>
      </c>
      <c r="I24" s="75">
        <f t="shared" si="6"/>
        <v>-68.170387109690182</v>
      </c>
      <c r="J24" s="75">
        <f t="shared" si="6"/>
        <v>-162.57403288754637</v>
      </c>
      <c r="K24" s="75">
        <f t="shared" si="6"/>
        <v>36.507827742446054</v>
      </c>
      <c r="L24" s="75">
        <f t="shared" si="6"/>
        <v>-159.38780836259573</v>
      </c>
      <c r="M24" s="75">
        <f t="shared" si="6"/>
        <v>34.050227921830526</v>
      </c>
      <c r="N24" s="75">
        <f t="shared" si="6"/>
        <v>34.73123214693431</v>
      </c>
      <c r="O24" s="75">
        <f t="shared" si="6"/>
        <v>-261.18676574102915</v>
      </c>
      <c r="P24" s="75">
        <f t="shared" si="6"/>
        <v>0</v>
      </c>
      <c r="Q24" s="75">
        <f t="shared" si="6"/>
        <v>0</v>
      </c>
      <c r="R24" s="75">
        <f t="shared" si="6"/>
        <v>0</v>
      </c>
      <c r="S24" s="75">
        <f t="shared" si="6"/>
        <v>0</v>
      </c>
      <c r="T24" s="75">
        <f t="shared" si="6"/>
        <v>0</v>
      </c>
      <c r="U24" s="75">
        <f t="shared" si="6"/>
        <v>0</v>
      </c>
      <c r="V24" s="75">
        <f t="shared" si="6"/>
        <v>0</v>
      </c>
      <c r="W24" s="75">
        <f t="shared" si="6"/>
        <v>0</v>
      </c>
      <c r="X24" s="75">
        <f t="shared" si="6"/>
        <v>0</v>
      </c>
      <c r="Y24" s="75">
        <f t="shared" si="6"/>
        <v>0</v>
      </c>
      <c r="Z24" s="75">
        <f t="shared" si="6"/>
        <v>0</v>
      </c>
      <c r="AA24" s="75">
        <f t="shared" si="6"/>
        <v>0</v>
      </c>
      <c r="AB24" s="75">
        <f t="shared" si="6"/>
        <v>0</v>
      </c>
      <c r="AC24" s="75">
        <f t="shared" si="6"/>
        <v>0</v>
      </c>
      <c r="AD24" s="75">
        <f t="shared" si="6"/>
        <v>0</v>
      </c>
      <c r="AE24" s="75">
        <f t="shared" si="6"/>
        <v>0</v>
      </c>
      <c r="AF24" s="75">
        <f t="shared" si="6"/>
        <v>0</v>
      </c>
      <c r="AG24" s="75">
        <f t="shared" si="6"/>
        <v>0</v>
      </c>
      <c r="AH24" s="75">
        <f t="shared" si="6"/>
        <v>0</v>
      </c>
      <c r="AI24" s="75">
        <f t="shared" si="6"/>
        <v>0</v>
      </c>
      <c r="AJ24" s="75">
        <f t="shared" si="6"/>
        <v>0</v>
      </c>
      <c r="AK24" s="75">
        <f t="shared" si="6"/>
        <v>0</v>
      </c>
      <c r="AL24" s="75">
        <f t="shared" si="6"/>
        <v>0</v>
      </c>
      <c r="AM24" s="75">
        <f t="shared" si="6"/>
        <v>0</v>
      </c>
      <c r="AN24" s="75">
        <f t="shared" si="6"/>
        <v>0</v>
      </c>
      <c r="AO24" s="75">
        <f t="shared" si="6"/>
        <v>0</v>
      </c>
      <c r="AP24" s="75">
        <f t="shared" si="6"/>
        <v>0</v>
      </c>
      <c r="AR24" s="75">
        <f>SUM($C24:C24)</f>
        <v>2473.6761995301299</v>
      </c>
      <c r="AS24" s="75">
        <f>SUM($C24:D24)</f>
        <v>2224.3974345301299</v>
      </c>
      <c r="AT24" s="75">
        <f>SUM($C24:E24)</f>
        <v>2179.9064858395272</v>
      </c>
      <c r="AU24" s="75">
        <f>SUM($C24:F24)</f>
        <v>2068.1090434803536</v>
      </c>
      <c r="AV24" s="75">
        <f>SUM($C24:G24)</f>
        <v>2094.3617476367767</v>
      </c>
      <c r="AW24" s="75">
        <f>SUM($C24:H24)</f>
        <v>2055.9858133755988</v>
      </c>
      <c r="AX24" s="75">
        <f>SUM($C24:I24)</f>
        <v>1987.8154262659086</v>
      </c>
      <c r="AY24" s="75">
        <f>SUM($C24:J24)</f>
        <v>1825.2413933783623</v>
      </c>
      <c r="AZ24" s="75">
        <f>SUM($C24:K24)</f>
        <v>1861.7492211208084</v>
      </c>
      <c r="BA24" s="75">
        <f>SUM($C24:L24)</f>
        <v>1702.3614127582127</v>
      </c>
      <c r="BB24" s="75">
        <f>SUM($C24:M24)</f>
        <v>1736.4116406800433</v>
      </c>
      <c r="BC24" s="75">
        <f>SUM($C24:N24)</f>
        <v>1771.1428728269777</v>
      </c>
      <c r="BD24" s="75">
        <f>SUM($C24:O24)</f>
        <v>1509.9561070859486</v>
      </c>
      <c r="BE24" s="75">
        <f>SUM($C24:P24)</f>
        <v>1509.9561070859486</v>
      </c>
      <c r="BF24" s="75">
        <f>SUM($C24:Q24)</f>
        <v>1509.9561070859486</v>
      </c>
      <c r="BG24" s="75">
        <f>SUM($C24:R24)</f>
        <v>1509.9561070859486</v>
      </c>
      <c r="BH24" s="75">
        <f>SUM($C24:S24)</f>
        <v>1509.9561070859486</v>
      </c>
      <c r="BI24" s="75">
        <f>SUM($C24:T24)</f>
        <v>1509.9561070859486</v>
      </c>
      <c r="BJ24" s="75">
        <f>SUM($C24:U24)</f>
        <v>1509.9561070859486</v>
      </c>
      <c r="BK24" s="75">
        <f>SUM($C24:V24)</f>
        <v>1509.9561070859486</v>
      </c>
      <c r="BL24" s="75">
        <f>SUM($C24:W24)</f>
        <v>1509.9561070859486</v>
      </c>
      <c r="BM24" s="75">
        <f>SUM($C24:X24)</f>
        <v>1509.9561070859486</v>
      </c>
      <c r="BN24" s="75">
        <f>SUM($C24:Y24)</f>
        <v>1509.9561070859486</v>
      </c>
      <c r="BO24" s="75">
        <f>SUM($C24:Z24)</f>
        <v>1509.9561070859486</v>
      </c>
      <c r="BP24" s="75">
        <f>SUM($C24:AA24)</f>
        <v>1509.9561070859486</v>
      </c>
      <c r="BQ24" s="75">
        <f>SUM($C24:AB24)</f>
        <v>1509.9561070859486</v>
      </c>
      <c r="BR24" s="75">
        <f>SUM($C24:AC24)</f>
        <v>1509.9561070859486</v>
      </c>
      <c r="BS24" s="75">
        <f>SUM($C24:AD24)</f>
        <v>1509.9561070859486</v>
      </c>
      <c r="BT24" s="75">
        <f>SUM($C24:AE24)</f>
        <v>1509.9561070859486</v>
      </c>
      <c r="BU24" s="75">
        <f>SUM($C24:AF24)</f>
        <v>1509.9561070859486</v>
      </c>
      <c r="BV24" s="75">
        <f>SUM($C24:AG24)</f>
        <v>1509.9561070859486</v>
      </c>
      <c r="BW24" s="75">
        <f>SUM($C24:AH24)</f>
        <v>1509.9561070859486</v>
      </c>
      <c r="BX24" s="75">
        <f>SUM($C24:AI24)</f>
        <v>1509.9561070859486</v>
      </c>
      <c r="BY24" s="75">
        <f>SUM($C24:AJ24)</f>
        <v>1509.9561070859486</v>
      </c>
      <c r="BZ24" s="75">
        <f>SUM($C24:AK24)</f>
        <v>1509.9561070859486</v>
      </c>
      <c r="CA24" s="75">
        <f>SUM($C24:AL24)</f>
        <v>1509.9561070859486</v>
      </c>
      <c r="CB24" s="75">
        <f>SUM($C24:AM24)</f>
        <v>1509.9561070859486</v>
      </c>
      <c r="CC24" s="75">
        <f>SUM($C24:AN24)</f>
        <v>1509.9561070859486</v>
      </c>
      <c r="CD24" s="75">
        <f>SUM($C24:AO24)</f>
        <v>1509.9561070859486</v>
      </c>
      <c r="CE24" s="75">
        <f>SUM($C24:AP24)</f>
        <v>1509.9561070859486</v>
      </c>
    </row>
    <row r="25" spans="2:83" ht="16.5">
      <c r="B25" s="54" t="str">
        <f>存量业务到期结构!B25</f>
        <v>买入返售债券</v>
      </c>
      <c r="C25" s="92">
        <f>基本优化结果!C25</f>
        <v>2428.20982212331</v>
      </c>
      <c r="D25" s="92">
        <f>基本优化结果!D25</f>
        <v>-295.36761000000001</v>
      </c>
      <c r="E25" s="92">
        <f>基本优化结果!E25</f>
        <v>-42.657844242466197</v>
      </c>
      <c r="F25" s="92">
        <f>基本优化结果!F25</f>
        <v>-110.001</v>
      </c>
      <c r="G25" s="92">
        <f>基本优化结果!G25</f>
        <v>24.567824833552969</v>
      </c>
      <c r="H25" s="92">
        <f>基本优化结果!H25</f>
        <v>-40.0960238542879</v>
      </c>
      <c r="I25" s="92">
        <f>基本优化结果!I25</f>
        <v>-69.998999999999995</v>
      </c>
      <c r="J25" s="92">
        <f>基本优化结果!J25</f>
        <v>-160.70884774727568</v>
      </c>
      <c r="K25" s="92">
        <f>基本优化结果!K25</f>
        <v>34.679946422256698</v>
      </c>
      <c r="L25" s="92">
        <f>基本优化结果!L25</f>
        <v>-157.59743150869178</v>
      </c>
      <c r="M25" s="92">
        <f>基本优化结果!M25</f>
        <v>32.221596720527529</v>
      </c>
      <c r="N25" s="92">
        <f>基本优化结果!N25</f>
        <v>32.866028654938503</v>
      </c>
      <c r="O25" s="92">
        <f>基本优化结果!O25</f>
        <v>-259.46768575356487</v>
      </c>
      <c r="P25" s="92">
        <f>基本优化结果!P25</f>
        <v>0</v>
      </c>
      <c r="Q25" s="92">
        <f>基本优化结果!Q25</f>
        <v>0</v>
      </c>
      <c r="R25" s="92">
        <f>基本优化结果!R25</f>
        <v>0</v>
      </c>
      <c r="S25" s="92">
        <f>基本优化结果!S25</f>
        <v>0</v>
      </c>
      <c r="T25" s="92">
        <f>基本优化结果!T25</f>
        <v>0</v>
      </c>
      <c r="U25" s="92">
        <f>基本优化结果!U25</f>
        <v>0</v>
      </c>
      <c r="V25" s="92">
        <f>基本优化结果!V25</f>
        <v>0</v>
      </c>
      <c r="W25" s="92">
        <f>基本优化结果!W25</f>
        <v>0</v>
      </c>
      <c r="X25" s="92">
        <f>基本优化结果!X25</f>
        <v>0</v>
      </c>
      <c r="Y25" s="92">
        <f>基本优化结果!Y25</f>
        <v>0</v>
      </c>
      <c r="Z25" s="92">
        <f>基本优化结果!Z25</f>
        <v>0</v>
      </c>
      <c r="AA25" s="92">
        <f>基本优化结果!AA25</f>
        <v>0</v>
      </c>
      <c r="AB25" s="92">
        <f>基本优化结果!AB25</f>
        <v>0</v>
      </c>
      <c r="AC25" s="92">
        <f>基本优化结果!AC25</f>
        <v>0</v>
      </c>
      <c r="AD25" s="92">
        <f>基本优化结果!AD25</f>
        <v>0</v>
      </c>
      <c r="AE25" s="92">
        <f>基本优化结果!AE25</f>
        <v>0</v>
      </c>
      <c r="AF25" s="92">
        <f>基本优化结果!AF25</f>
        <v>0</v>
      </c>
      <c r="AG25" s="92">
        <f>基本优化结果!AG25</f>
        <v>0</v>
      </c>
      <c r="AH25" s="92">
        <f>基本优化结果!AH25</f>
        <v>0</v>
      </c>
      <c r="AI25" s="92">
        <f>基本优化结果!AI25</f>
        <v>0</v>
      </c>
      <c r="AJ25" s="92">
        <f>基本优化结果!AJ25</f>
        <v>0</v>
      </c>
      <c r="AK25" s="92">
        <f>基本优化结果!AK25</f>
        <v>0</v>
      </c>
      <c r="AL25" s="92">
        <f>基本优化结果!AL25</f>
        <v>0</v>
      </c>
      <c r="AM25" s="92">
        <f>基本优化结果!AM25</f>
        <v>0</v>
      </c>
      <c r="AN25" s="92">
        <f>基本优化结果!AN25</f>
        <v>0</v>
      </c>
      <c r="AO25" s="92">
        <f>基本优化结果!AO25</f>
        <v>0</v>
      </c>
      <c r="AP25" s="92">
        <f>基本优化结果!AP25</f>
        <v>0</v>
      </c>
      <c r="AR25" s="92">
        <f>SUM($C25:C25)</f>
        <v>2428.20982212331</v>
      </c>
      <c r="AS25" s="92">
        <f>SUM($C25:D25)</f>
        <v>2132.8422121233098</v>
      </c>
      <c r="AT25" s="92">
        <f>SUM($C25:E25)</f>
        <v>2090.1843678808436</v>
      </c>
      <c r="AU25" s="92">
        <f>SUM($C25:F25)</f>
        <v>1980.1833678808437</v>
      </c>
      <c r="AV25" s="92">
        <f>SUM($C25:G25)</f>
        <v>2004.7511927143967</v>
      </c>
      <c r="AW25" s="92">
        <f>SUM($C25:H25)</f>
        <v>1964.6551688601087</v>
      </c>
      <c r="AX25" s="92">
        <f>SUM($C25:I25)</f>
        <v>1894.6561688601087</v>
      </c>
      <c r="AY25" s="92">
        <f>SUM($C25:J25)</f>
        <v>1733.9473211128329</v>
      </c>
      <c r="AZ25" s="92">
        <f>SUM($C25:K25)</f>
        <v>1768.6272675350897</v>
      </c>
      <c r="BA25" s="92">
        <f>SUM($C25:L25)</f>
        <v>1611.0298360263978</v>
      </c>
      <c r="BB25" s="92">
        <f>SUM($C25:M25)</f>
        <v>1643.2514327469253</v>
      </c>
      <c r="BC25" s="92">
        <f>SUM($C25:N25)</f>
        <v>1676.1174614018637</v>
      </c>
      <c r="BD25" s="92">
        <f>SUM($C25:O25)</f>
        <v>1416.6497756482988</v>
      </c>
      <c r="BE25" s="92">
        <f>SUM($C25:P25)</f>
        <v>1416.6497756482988</v>
      </c>
      <c r="BF25" s="92">
        <f>SUM($C25:Q25)</f>
        <v>1416.6497756482988</v>
      </c>
      <c r="BG25" s="92">
        <f>SUM($C25:R25)</f>
        <v>1416.6497756482988</v>
      </c>
      <c r="BH25" s="92">
        <f>SUM($C25:S25)</f>
        <v>1416.6497756482988</v>
      </c>
      <c r="BI25" s="92">
        <f>SUM($C25:T25)</f>
        <v>1416.6497756482988</v>
      </c>
      <c r="BJ25" s="92">
        <f>SUM($C25:U25)</f>
        <v>1416.6497756482988</v>
      </c>
      <c r="BK25" s="92">
        <f>SUM($C25:V25)</f>
        <v>1416.6497756482988</v>
      </c>
      <c r="BL25" s="92">
        <f>SUM($C25:W25)</f>
        <v>1416.6497756482988</v>
      </c>
      <c r="BM25" s="92">
        <f>SUM($C25:X25)</f>
        <v>1416.6497756482988</v>
      </c>
      <c r="BN25" s="92">
        <f>SUM($C25:Y25)</f>
        <v>1416.6497756482988</v>
      </c>
      <c r="BO25" s="92">
        <f>SUM($C25:Z25)</f>
        <v>1416.6497756482988</v>
      </c>
      <c r="BP25" s="92">
        <f>SUM($C25:AA25)</f>
        <v>1416.6497756482988</v>
      </c>
      <c r="BQ25" s="92">
        <f>SUM($C25:AB25)</f>
        <v>1416.6497756482988</v>
      </c>
      <c r="BR25" s="92">
        <f>SUM($C25:AC25)</f>
        <v>1416.6497756482988</v>
      </c>
      <c r="BS25" s="92">
        <f>SUM($C25:AD25)</f>
        <v>1416.6497756482988</v>
      </c>
      <c r="BT25" s="92">
        <f>SUM($C25:AE25)</f>
        <v>1416.6497756482988</v>
      </c>
      <c r="BU25" s="92">
        <f>SUM($C25:AF25)</f>
        <v>1416.6497756482988</v>
      </c>
      <c r="BV25" s="92">
        <f>SUM($C25:AG25)</f>
        <v>1416.6497756482988</v>
      </c>
      <c r="BW25" s="92">
        <f>SUM($C25:AH25)</f>
        <v>1416.6497756482988</v>
      </c>
      <c r="BX25" s="92">
        <f>SUM($C25:AI25)</f>
        <v>1416.6497756482988</v>
      </c>
      <c r="BY25" s="92">
        <f>SUM($C25:AJ25)</f>
        <v>1416.6497756482988</v>
      </c>
      <c r="BZ25" s="92">
        <f>SUM($C25:AK25)</f>
        <v>1416.6497756482988</v>
      </c>
      <c r="CA25" s="92">
        <f>SUM($C25:AL25)</f>
        <v>1416.6497756482988</v>
      </c>
      <c r="CB25" s="92">
        <f>SUM($C25:AM25)</f>
        <v>1416.6497756482988</v>
      </c>
      <c r="CC25" s="92">
        <f>SUM($C25:AN25)</f>
        <v>1416.6497756482988</v>
      </c>
      <c r="CD25" s="92">
        <f>SUM($C25:AO25)</f>
        <v>1416.6497756482988</v>
      </c>
      <c r="CE25" s="92">
        <f>SUM($C25:AP25)</f>
        <v>1416.6497756482988</v>
      </c>
    </row>
    <row r="26" spans="2:83" ht="16.5">
      <c r="B26" s="54" t="str">
        <f>存量业务到期结构!B26</f>
        <v>买入返售贷款</v>
      </c>
      <c r="C26" s="92">
        <f>基本优化结果!C26</f>
        <v>0</v>
      </c>
      <c r="D26" s="92">
        <f>基本优化结果!D26</f>
        <v>0</v>
      </c>
      <c r="E26" s="92">
        <f>基本优化结果!E26</f>
        <v>0</v>
      </c>
      <c r="F26" s="92">
        <f>基本优化结果!F26</f>
        <v>0</v>
      </c>
      <c r="G26" s="92">
        <f>基本优化结果!G26</f>
        <v>0</v>
      </c>
      <c r="H26" s="92">
        <f>基本优化结果!H26</f>
        <v>0</v>
      </c>
      <c r="I26" s="92">
        <f>基本优化结果!I26</f>
        <v>0</v>
      </c>
      <c r="J26" s="92">
        <f>基本优化结果!J26</f>
        <v>0</v>
      </c>
      <c r="K26" s="92">
        <f>基本优化结果!K26</f>
        <v>0</v>
      </c>
      <c r="L26" s="92">
        <f>基本优化结果!L26</f>
        <v>0</v>
      </c>
      <c r="M26" s="92">
        <f>基本优化结果!M26</f>
        <v>0</v>
      </c>
      <c r="N26" s="92">
        <f>基本优化结果!N26</f>
        <v>0</v>
      </c>
      <c r="O26" s="92">
        <f>基本优化结果!O26</f>
        <v>0</v>
      </c>
      <c r="P26" s="92">
        <f>基本优化结果!P26</f>
        <v>0</v>
      </c>
      <c r="Q26" s="92">
        <f>基本优化结果!Q26</f>
        <v>0</v>
      </c>
      <c r="R26" s="92">
        <f>基本优化结果!R26</f>
        <v>0</v>
      </c>
      <c r="S26" s="92">
        <f>基本优化结果!S26</f>
        <v>0</v>
      </c>
      <c r="T26" s="92">
        <f>基本优化结果!T26</f>
        <v>0</v>
      </c>
      <c r="U26" s="92">
        <f>基本优化结果!U26</f>
        <v>0</v>
      </c>
      <c r="V26" s="92">
        <f>基本优化结果!V26</f>
        <v>0</v>
      </c>
      <c r="W26" s="92">
        <f>基本优化结果!W26</f>
        <v>0</v>
      </c>
      <c r="X26" s="92">
        <f>基本优化结果!X26</f>
        <v>0</v>
      </c>
      <c r="Y26" s="92">
        <f>基本优化结果!Y26</f>
        <v>0</v>
      </c>
      <c r="Z26" s="92">
        <f>基本优化结果!Z26</f>
        <v>0</v>
      </c>
      <c r="AA26" s="92">
        <f>基本优化结果!AA26</f>
        <v>0</v>
      </c>
      <c r="AB26" s="92">
        <f>基本优化结果!AB26</f>
        <v>0</v>
      </c>
      <c r="AC26" s="92">
        <f>基本优化结果!AC26</f>
        <v>0</v>
      </c>
      <c r="AD26" s="92">
        <f>基本优化结果!AD26</f>
        <v>0</v>
      </c>
      <c r="AE26" s="92">
        <f>基本优化结果!AE26</f>
        <v>0</v>
      </c>
      <c r="AF26" s="92">
        <f>基本优化结果!AF26</f>
        <v>0</v>
      </c>
      <c r="AG26" s="92">
        <f>基本优化结果!AG26</f>
        <v>0</v>
      </c>
      <c r="AH26" s="92">
        <f>基本优化结果!AH26</f>
        <v>0</v>
      </c>
      <c r="AI26" s="92">
        <f>基本优化结果!AI26</f>
        <v>0</v>
      </c>
      <c r="AJ26" s="92">
        <f>基本优化结果!AJ26</f>
        <v>0</v>
      </c>
      <c r="AK26" s="92">
        <f>基本优化结果!AK26</f>
        <v>0</v>
      </c>
      <c r="AL26" s="92">
        <f>基本优化结果!AL26</f>
        <v>0</v>
      </c>
      <c r="AM26" s="92">
        <f>基本优化结果!AM26</f>
        <v>0</v>
      </c>
      <c r="AN26" s="92">
        <f>基本优化结果!AN26</f>
        <v>0</v>
      </c>
      <c r="AO26" s="92">
        <f>基本优化结果!AO26</f>
        <v>0</v>
      </c>
      <c r="AP26" s="92">
        <f>基本优化结果!AP26</f>
        <v>0</v>
      </c>
      <c r="AR26" s="92">
        <f>SUM($C26:C26)</f>
        <v>0</v>
      </c>
      <c r="AS26" s="92">
        <f>SUM($C26:D26)</f>
        <v>0</v>
      </c>
      <c r="AT26" s="92">
        <f>SUM($C26:E26)</f>
        <v>0</v>
      </c>
      <c r="AU26" s="92">
        <f>SUM($C26:F26)</f>
        <v>0</v>
      </c>
      <c r="AV26" s="92">
        <f>SUM($C26:G26)</f>
        <v>0</v>
      </c>
      <c r="AW26" s="92">
        <f>SUM($C26:H26)</f>
        <v>0</v>
      </c>
      <c r="AX26" s="92">
        <f>SUM($C26:I26)</f>
        <v>0</v>
      </c>
      <c r="AY26" s="92">
        <f>SUM($C26:J26)</f>
        <v>0</v>
      </c>
      <c r="AZ26" s="92">
        <f>SUM($C26:K26)</f>
        <v>0</v>
      </c>
      <c r="BA26" s="92">
        <f>SUM($C26:L26)</f>
        <v>0</v>
      </c>
      <c r="BB26" s="92">
        <f>SUM($C26:M26)</f>
        <v>0</v>
      </c>
      <c r="BC26" s="92">
        <f>SUM($C26:N26)</f>
        <v>0</v>
      </c>
      <c r="BD26" s="92">
        <f>SUM($C26:O26)</f>
        <v>0</v>
      </c>
      <c r="BE26" s="92">
        <f>SUM($C26:P26)</f>
        <v>0</v>
      </c>
      <c r="BF26" s="92">
        <f>SUM($C26:Q26)</f>
        <v>0</v>
      </c>
      <c r="BG26" s="92">
        <f>SUM($C26:R26)</f>
        <v>0</v>
      </c>
      <c r="BH26" s="92">
        <f>SUM($C26:S26)</f>
        <v>0</v>
      </c>
      <c r="BI26" s="92">
        <f>SUM($C26:T26)</f>
        <v>0</v>
      </c>
      <c r="BJ26" s="92">
        <f>SUM($C26:U26)</f>
        <v>0</v>
      </c>
      <c r="BK26" s="92">
        <f>SUM($C26:V26)</f>
        <v>0</v>
      </c>
      <c r="BL26" s="92">
        <f>SUM($C26:W26)</f>
        <v>0</v>
      </c>
      <c r="BM26" s="92">
        <f>SUM($C26:X26)</f>
        <v>0</v>
      </c>
      <c r="BN26" s="92">
        <f>SUM($C26:Y26)</f>
        <v>0</v>
      </c>
      <c r="BO26" s="92">
        <f>SUM($C26:Z26)</f>
        <v>0</v>
      </c>
      <c r="BP26" s="92">
        <f>SUM($C26:AA26)</f>
        <v>0</v>
      </c>
      <c r="BQ26" s="92">
        <f>SUM($C26:AB26)</f>
        <v>0</v>
      </c>
      <c r="BR26" s="92">
        <f>SUM($C26:AC26)</f>
        <v>0</v>
      </c>
      <c r="BS26" s="92">
        <f>SUM($C26:AD26)</f>
        <v>0</v>
      </c>
      <c r="BT26" s="92">
        <f>SUM($C26:AE26)</f>
        <v>0</v>
      </c>
      <c r="BU26" s="92">
        <f>SUM($C26:AF26)</f>
        <v>0</v>
      </c>
      <c r="BV26" s="92">
        <f>SUM($C26:AG26)</f>
        <v>0</v>
      </c>
      <c r="BW26" s="92">
        <f>SUM($C26:AH26)</f>
        <v>0</v>
      </c>
      <c r="BX26" s="92">
        <f>SUM($C26:AI26)</f>
        <v>0</v>
      </c>
      <c r="BY26" s="92">
        <f>SUM($C26:AJ26)</f>
        <v>0</v>
      </c>
      <c r="BZ26" s="92">
        <f>SUM($C26:AK26)</f>
        <v>0</v>
      </c>
      <c r="CA26" s="92">
        <f>SUM($C26:AL26)</f>
        <v>0</v>
      </c>
      <c r="CB26" s="92">
        <f>SUM($C26:AM26)</f>
        <v>0</v>
      </c>
      <c r="CC26" s="92">
        <f>SUM($C26:AN26)</f>
        <v>0</v>
      </c>
      <c r="CD26" s="92">
        <f>SUM($C26:AO26)</f>
        <v>0</v>
      </c>
      <c r="CE26" s="92">
        <f>SUM($C26:AP26)</f>
        <v>0</v>
      </c>
    </row>
    <row r="27" spans="2:83" ht="16.5">
      <c r="B27" s="54" t="str">
        <f>存量业务到期结构!B27</f>
        <v>买入返售票据</v>
      </c>
      <c r="C27" s="92">
        <f>基本优化结果!C27</f>
        <v>43.507377406819998</v>
      </c>
      <c r="D27" s="92">
        <f>基本优化结果!D27</f>
        <v>46.129024999999999</v>
      </c>
      <c r="E27" s="92">
        <f>基本优化结果!E27</f>
        <v>-1.7937280481364</v>
      </c>
      <c r="F27" s="92">
        <f>基本优化结果!F27</f>
        <v>-1.75785348717367</v>
      </c>
      <c r="G27" s="92">
        <f>基本优化结果!G27</f>
        <v>1.7226964174302</v>
      </c>
      <c r="H27" s="92">
        <f>基本优化结果!H27</f>
        <v>1.7571503457788</v>
      </c>
      <c r="I27" s="92">
        <f>基本优化结果!I27</f>
        <v>1.7922933526943801</v>
      </c>
      <c r="J27" s="92">
        <f>基本优化结果!J27</f>
        <v>-1.82813921974827</v>
      </c>
      <c r="K27" s="92">
        <f>基本优化结果!K27</f>
        <v>1.7915763727926837</v>
      </c>
      <c r="L27" s="92">
        <f>基本优化结果!L27</f>
        <v>-1.8274079628091502</v>
      </c>
      <c r="M27" s="92">
        <f>基本优化结果!M27</f>
        <v>1.7908598035529699</v>
      </c>
      <c r="N27" s="92">
        <f>基本优化结果!N27</f>
        <v>1.8266766662907576</v>
      </c>
      <c r="O27" s="92">
        <f>基本优化结果!O27</f>
        <v>-1.7583776830166986</v>
      </c>
      <c r="P27" s="92">
        <f>基本优化结果!P27</f>
        <v>0</v>
      </c>
      <c r="Q27" s="92">
        <f>基本优化结果!Q27</f>
        <v>0</v>
      </c>
      <c r="R27" s="92">
        <f>基本优化结果!R27</f>
        <v>0</v>
      </c>
      <c r="S27" s="92">
        <f>基本优化结果!S27</f>
        <v>0</v>
      </c>
      <c r="T27" s="92">
        <f>基本优化结果!T27</f>
        <v>0</v>
      </c>
      <c r="U27" s="92">
        <f>基本优化结果!U27</f>
        <v>0</v>
      </c>
      <c r="V27" s="92">
        <f>基本优化结果!V27</f>
        <v>0</v>
      </c>
      <c r="W27" s="92">
        <f>基本优化结果!W27</f>
        <v>0</v>
      </c>
      <c r="X27" s="92">
        <f>基本优化结果!X27</f>
        <v>0</v>
      </c>
      <c r="Y27" s="92">
        <f>基本优化结果!Y27</f>
        <v>0</v>
      </c>
      <c r="Z27" s="92">
        <f>基本优化结果!Z27</f>
        <v>0</v>
      </c>
      <c r="AA27" s="92">
        <f>基本优化结果!AA27</f>
        <v>0</v>
      </c>
      <c r="AB27" s="92">
        <f>基本优化结果!AB27</f>
        <v>0</v>
      </c>
      <c r="AC27" s="92">
        <f>基本优化结果!AC27</f>
        <v>0</v>
      </c>
      <c r="AD27" s="92">
        <f>基本优化结果!AD27</f>
        <v>0</v>
      </c>
      <c r="AE27" s="92">
        <f>基本优化结果!AE27</f>
        <v>0</v>
      </c>
      <c r="AF27" s="92">
        <f>基本优化结果!AF27</f>
        <v>0</v>
      </c>
      <c r="AG27" s="92">
        <f>基本优化结果!AG27</f>
        <v>0</v>
      </c>
      <c r="AH27" s="92">
        <f>基本优化结果!AH27</f>
        <v>0</v>
      </c>
      <c r="AI27" s="92">
        <f>基本优化结果!AI27</f>
        <v>0</v>
      </c>
      <c r="AJ27" s="92">
        <f>基本优化结果!AJ27</f>
        <v>0</v>
      </c>
      <c r="AK27" s="92">
        <f>基本优化结果!AK27</f>
        <v>0</v>
      </c>
      <c r="AL27" s="92">
        <f>基本优化结果!AL27</f>
        <v>0</v>
      </c>
      <c r="AM27" s="92">
        <f>基本优化结果!AM27</f>
        <v>0</v>
      </c>
      <c r="AN27" s="92">
        <f>基本优化结果!AN27</f>
        <v>0</v>
      </c>
      <c r="AO27" s="92">
        <f>基本优化结果!AO27</f>
        <v>0</v>
      </c>
      <c r="AP27" s="92">
        <f>基本优化结果!AP27</f>
        <v>0</v>
      </c>
      <c r="AR27" s="92">
        <f>SUM($C27:C27)</f>
        <v>43.507377406819998</v>
      </c>
      <c r="AS27" s="92">
        <f>SUM($C27:D27)</f>
        <v>89.636402406819997</v>
      </c>
      <c r="AT27" s="92">
        <f>SUM($C27:E27)</f>
        <v>87.842674358683595</v>
      </c>
      <c r="AU27" s="92">
        <f>SUM($C27:F27)</f>
        <v>86.084820871509919</v>
      </c>
      <c r="AV27" s="92">
        <f>SUM($C27:G27)</f>
        <v>87.807517288940119</v>
      </c>
      <c r="AW27" s="92">
        <f>SUM($C27:H27)</f>
        <v>89.564667634718916</v>
      </c>
      <c r="AX27" s="92">
        <f>SUM($C27:I27)</f>
        <v>91.356960987413302</v>
      </c>
      <c r="AY27" s="92">
        <f>SUM($C27:J27)</f>
        <v>89.528821767665036</v>
      </c>
      <c r="AZ27" s="92">
        <f>SUM($C27:K27)</f>
        <v>91.320398140457726</v>
      </c>
      <c r="BA27" s="92">
        <f>SUM($C27:L27)</f>
        <v>89.492990177648579</v>
      </c>
      <c r="BB27" s="92">
        <f>SUM($C27:M27)</f>
        <v>91.283849981201556</v>
      </c>
      <c r="BC27" s="92">
        <f>SUM($C27:N27)</f>
        <v>93.110526647492307</v>
      </c>
      <c r="BD27" s="92">
        <f>SUM($C27:O27)</f>
        <v>91.352148964475603</v>
      </c>
      <c r="BE27" s="92">
        <f>SUM($C27:P27)</f>
        <v>91.352148964475603</v>
      </c>
      <c r="BF27" s="92">
        <f>SUM($C27:Q27)</f>
        <v>91.352148964475603</v>
      </c>
      <c r="BG27" s="92">
        <f>SUM($C27:R27)</f>
        <v>91.352148964475603</v>
      </c>
      <c r="BH27" s="92">
        <f>SUM($C27:S27)</f>
        <v>91.352148964475603</v>
      </c>
      <c r="BI27" s="92">
        <f>SUM($C27:T27)</f>
        <v>91.352148964475603</v>
      </c>
      <c r="BJ27" s="92">
        <f>SUM($C27:U27)</f>
        <v>91.352148964475603</v>
      </c>
      <c r="BK27" s="92">
        <f>SUM($C27:V27)</f>
        <v>91.352148964475603</v>
      </c>
      <c r="BL27" s="92">
        <f>SUM($C27:W27)</f>
        <v>91.352148964475603</v>
      </c>
      <c r="BM27" s="92">
        <f>SUM($C27:X27)</f>
        <v>91.352148964475603</v>
      </c>
      <c r="BN27" s="92">
        <f>SUM($C27:Y27)</f>
        <v>91.352148964475603</v>
      </c>
      <c r="BO27" s="92">
        <f>SUM($C27:Z27)</f>
        <v>91.352148964475603</v>
      </c>
      <c r="BP27" s="92">
        <f>SUM($C27:AA27)</f>
        <v>91.352148964475603</v>
      </c>
      <c r="BQ27" s="92">
        <f>SUM($C27:AB27)</f>
        <v>91.352148964475603</v>
      </c>
      <c r="BR27" s="92">
        <f>SUM($C27:AC27)</f>
        <v>91.352148964475603</v>
      </c>
      <c r="BS27" s="92">
        <f>SUM($C27:AD27)</f>
        <v>91.352148964475603</v>
      </c>
      <c r="BT27" s="92">
        <f>SUM($C27:AE27)</f>
        <v>91.352148964475603</v>
      </c>
      <c r="BU27" s="92">
        <f>SUM($C27:AF27)</f>
        <v>91.352148964475603</v>
      </c>
      <c r="BV27" s="92">
        <f>SUM($C27:AG27)</f>
        <v>91.352148964475603</v>
      </c>
      <c r="BW27" s="92">
        <f>SUM($C27:AH27)</f>
        <v>91.352148964475603</v>
      </c>
      <c r="BX27" s="92">
        <f>SUM($C27:AI27)</f>
        <v>91.352148964475603</v>
      </c>
      <c r="BY27" s="92">
        <f>SUM($C27:AJ27)</f>
        <v>91.352148964475603</v>
      </c>
      <c r="BZ27" s="92">
        <f>SUM($C27:AK27)</f>
        <v>91.352148964475603</v>
      </c>
      <c r="CA27" s="92">
        <f>SUM($C27:AL27)</f>
        <v>91.352148964475603</v>
      </c>
      <c r="CB27" s="92">
        <f>SUM($C27:AM27)</f>
        <v>91.352148964475603</v>
      </c>
      <c r="CC27" s="92">
        <f>SUM($C27:AN27)</f>
        <v>91.352148964475603</v>
      </c>
      <c r="CD27" s="92">
        <f>SUM($C27:AO27)</f>
        <v>91.352148964475603</v>
      </c>
      <c r="CE27" s="92">
        <f>SUM($C27:AP27)</f>
        <v>91.352148964475603</v>
      </c>
    </row>
    <row r="28" spans="2:83" ht="16.5">
      <c r="B28" s="54" t="str">
        <f>存量业务到期结构!B28</f>
        <v>买入返售其他</v>
      </c>
      <c r="C28" s="92">
        <f>基本优化结果!C28</f>
        <v>1.9590000000000001</v>
      </c>
      <c r="D28" s="92">
        <f>基本优化结果!D28</f>
        <v>-4.018E-2</v>
      </c>
      <c r="E28" s="92">
        <f>基本优化结果!E28</f>
        <v>-3.9376399999999992E-2</v>
      </c>
      <c r="F28" s="92">
        <f>基本优化结果!F28</f>
        <v>-3.8588872000000003E-2</v>
      </c>
      <c r="G28" s="92">
        <f>基本优化结果!G28</f>
        <v>-3.781709456E-2</v>
      </c>
      <c r="H28" s="92">
        <f>基本优化结果!H28</f>
        <v>-3.7060752668799997E-2</v>
      </c>
      <c r="I28" s="92">
        <f>基本优化结果!I28</f>
        <v>3.6319537615423995E-2</v>
      </c>
      <c r="J28" s="92">
        <f>基本优化结果!J28</f>
        <v>-3.7045920522424933E-2</v>
      </c>
      <c r="K28" s="92">
        <f>基本优化结果!K28</f>
        <v>3.6304947396675211E-2</v>
      </c>
      <c r="L28" s="92">
        <f>基本优化结果!L28</f>
        <v>3.7031108905217498E-2</v>
      </c>
      <c r="M28" s="92">
        <f>基本优化结果!M28</f>
        <v>3.7771397750024749E-2</v>
      </c>
      <c r="N28" s="92">
        <f>基本优化结果!N28</f>
        <v>3.8526825705050033E-2</v>
      </c>
      <c r="O28" s="92">
        <f>基本优化结果!O28</f>
        <v>3.9297695552423302E-2</v>
      </c>
      <c r="P28" s="92">
        <f>基本优化结果!P28</f>
        <v>0</v>
      </c>
      <c r="Q28" s="92">
        <f>基本优化结果!Q28</f>
        <v>0</v>
      </c>
      <c r="R28" s="92">
        <f>基本优化结果!R28</f>
        <v>0</v>
      </c>
      <c r="S28" s="92">
        <f>基本优化结果!S28</f>
        <v>0</v>
      </c>
      <c r="T28" s="92">
        <f>基本优化结果!T28</f>
        <v>0</v>
      </c>
      <c r="U28" s="92">
        <f>基本优化结果!U28</f>
        <v>0</v>
      </c>
      <c r="V28" s="92">
        <f>基本优化结果!V28</f>
        <v>0</v>
      </c>
      <c r="W28" s="92">
        <f>基本优化结果!W28</f>
        <v>0</v>
      </c>
      <c r="X28" s="92">
        <f>基本优化结果!X28</f>
        <v>0</v>
      </c>
      <c r="Y28" s="92">
        <f>基本优化结果!Y28</f>
        <v>0</v>
      </c>
      <c r="Z28" s="92">
        <f>基本优化结果!Z28</f>
        <v>0</v>
      </c>
      <c r="AA28" s="92">
        <f>基本优化结果!AA28</f>
        <v>0</v>
      </c>
      <c r="AB28" s="92">
        <f>基本优化结果!AB28</f>
        <v>0</v>
      </c>
      <c r="AC28" s="92">
        <f>基本优化结果!AC28</f>
        <v>0</v>
      </c>
      <c r="AD28" s="92">
        <f>基本优化结果!AD28</f>
        <v>0</v>
      </c>
      <c r="AE28" s="92">
        <f>基本优化结果!AE28</f>
        <v>0</v>
      </c>
      <c r="AF28" s="92">
        <f>基本优化结果!AF28</f>
        <v>0</v>
      </c>
      <c r="AG28" s="92">
        <f>基本优化结果!AG28</f>
        <v>0</v>
      </c>
      <c r="AH28" s="92">
        <f>基本优化结果!AH28</f>
        <v>0</v>
      </c>
      <c r="AI28" s="92">
        <f>基本优化结果!AI28</f>
        <v>0</v>
      </c>
      <c r="AJ28" s="92">
        <f>基本优化结果!AJ28</f>
        <v>0</v>
      </c>
      <c r="AK28" s="92">
        <f>基本优化结果!AK28</f>
        <v>0</v>
      </c>
      <c r="AL28" s="92">
        <f>基本优化结果!AL28</f>
        <v>0</v>
      </c>
      <c r="AM28" s="92">
        <f>基本优化结果!AM28</f>
        <v>0</v>
      </c>
      <c r="AN28" s="92">
        <f>基本优化结果!AN28</f>
        <v>0</v>
      </c>
      <c r="AO28" s="92">
        <f>基本优化结果!AO28</f>
        <v>0</v>
      </c>
      <c r="AP28" s="92">
        <f>基本优化结果!AP28</f>
        <v>0</v>
      </c>
      <c r="AR28" s="92">
        <f>SUM($C28:C28)</f>
        <v>1.9590000000000001</v>
      </c>
      <c r="AS28" s="92">
        <f>SUM($C28:D28)</f>
        <v>1.91882</v>
      </c>
      <c r="AT28" s="92">
        <f>SUM($C28:E28)</f>
        <v>1.8794435999999999</v>
      </c>
      <c r="AU28" s="92">
        <f>SUM($C28:F28)</f>
        <v>1.8408547279999998</v>
      </c>
      <c r="AV28" s="92">
        <f>SUM($C28:G28)</f>
        <v>1.8030376334399998</v>
      </c>
      <c r="AW28" s="92">
        <f>SUM($C28:H28)</f>
        <v>1.7659768807711997</v>
      </c>
      <c r="AX28" s="92">
        <f>SUM($C28:I28)</f>
        <v>1.8022964183866237</v>
      </c>
      <c r="AY28" s="92">
        <f>SUM($C28:J28)</f>
        <v>1.7652504978641987</v>
      </c>
      <c r="AZ28" s="92">
        <f>SUM($C28:K28)</f>
        <v>1.801555445260874</v>
      </c>
      <c r="BA28" s="92">
        <f>SUM($C28:L28)</f>
        <v>1.8385865541660915</v>
      </c>
      <c r="BB28" s="92">
        <f>SUM($C28:M28)</f>
        <v>1.8763579519161162</v>
      </c>
      <c r="BC28" s="92">
        <f>SUM($C28:N28)</f>
        <v>1.9148847776211662</v>
      </c>
      <c r="BD28" s="92">
        <f>SUM($C28:O28)</f>
        <v>1.9541824731735895</v>
      </c>
      <c r="BE28" s="92">
        <f>SUM($C28:P28)</f>
        <v>1.9541824731735895</v>
      </c>
      <c r="BF28" s="92">
        <f>SUM($C28:Q28)</f>
        <v>1.9541824731735895</v>
      </c>
      <c r="BG28" s="92">
        <f>SUM($C28:R28)</f>
        <v>1.9541824731735895</v>
      </c>
      <c r="BH28" s="92">
        <f>SUM($C28:S28)</f>
        <v>1.9541824731735895</v>
      </c>
      <c r="BI28" s="92">
        <f>SUM($C28:T28)</f>
        <v>1.9541824731735895</v>
      </c>
      <c r="BJ28" s="92">
        <f>SUM($C28:U28)</f>
        <v>1.9541824731735895</v>
      </c>
      <c r="BK28" s="92">
        <f>SUM($C28:V28)</f>
        <v>1.9541824731735895</v>
      </c>
      <c r="BL28" s="92">
        <f>SUM($C28:W28)</f>
        <v>1.9541824731735895</v>
      </c>
      <c r="BM28" s="92">
        <f>SUM($C28:X28)</f>
        <v>1.9541824731735895</v>
      </c>
      <c r="BN28" s="92">
        <f>SUM($C28:Y28)</f>
        <v>1.9541824731735895</v>
      </c>
      <c r="BO28" s="92">
        <f>SUM($C28:Z28)</f>
        <v>1.9541824731735895</v>
      </c>
      <c r="BP28" s="92">
        <f>SUM($C28:AA28)</f>
        <v>1.9541824731735895</v>
      </c>
      <c r="BQ28" s="92">
        <f>SUM($C28:AB28)</f>
        <v>1.9541824731735895</v>
      </c>
      <c r="BR28" s="92">
        <f>SUM($C28:AC28)</f>
        <v>1.9541824731735895</v>
      </c>
      <c r="BS28" s="92">
        <f>SUM($C28:AD28)</f>
        <v>1.9541824731735895</v>
      </c>
      <c r="BT28" s="92">
        <f>SUM($C28:AE28)</f>
        <v>1.9541824731735895</v>
      </c>
      <c r="BU28" s="92">
        <f>SUM($C28:AF28)</f>
        <v>1.9541824731735895</v>
      </c>
      <c r="BV28" s="92">
        <f>SUM($C28:AG28)</f>
        <v>1.9541824731735895</v>
      </c>
      <c r="BW28" s="92">
        <f>SUM($C28:AH28)</f>
        <v>1.9541824731735895</v>
      </c>
      <c r="BX28" s="92">
        <f>SUM($C28:AI28)</f>
        <v>1.9541824731735895</v>
      </c>
      <c r="BY28" s="92">
        <f>SUM($C28:AJ28)</f>
        <v>1.9541824731735895</v>
      </c>
      <c r="BZ28" s="92">
        <f>SUM($C28:AK28)</f>
        <v>1.9541824731735895</v>
      </c>
      <c r="CA28" s="92">
        <f>SUM($C28:AL28)</f>
        <v>1.9541824731735895</v>
      </c>
      <c r="CB28" s="92">
        <f>SUM($C28:AM28)</f>
        <v>1.9541824731735895</v>
      </c>
      <c r="CC28" s="92">
        <f>SUM($C28:AN28)</f>
        <v>1.9541824731735895</v>
      </c>
      <c r="CD28" s="92">
        <f>SUM($C28:AO28)</f>
        <v>1.9541824731735895</v>
      </c>
      <c r="CE28" s="92">
        <f>SUM($C28:AP28)</f>
        <v>1.9541824731735895</v>
      </c>
    </row>
    <row r="29" spans="2:83" ht="15">
      <c r="B29" s="14" t="str">
        <f>存量业务到期结构!B29</f>
        <v>负债端</v>
      </c>
      <c r="C29" s="75">
        <f>C30+C44+C47+C48+C51+C55</f>
        <v>5162.7854825823542</v>
      </c>
      <c r="D29" s="75">
        <f t="shared" ref="D29:AP29" si="7">D30+D44+D47+D48+D51+D55</f>
        <v>3648.8947164346391</v>
      </c>
      <c r="E29" s="75">
        <f t="shared" si="7"/>
        <v>2458.572976504453</v>
      </c>
      <c r="F29" s="75">
        <f t="shared" si="7"/>
        <v>2073.6581414717293</v>
      </c>
      <c r="G29" s="75">
        <f t="shared" si="7"/>
        <v>1717.6881317410084</v>
      </c>
      <c r="H29" s="75">
        <f t="shared" si="7"/>
        <v>1497.8868660802739</v>
      </c>
      <c r="I29" s="75">
        <f t="shared" si="7"/>
        <v>1249.2279758039422</v>
      </c>
      <c r="J29" s="75">
        <f t="shared" si="7"/>
        <v>594.89881666806514</v>
      </c>
      <c r="K29" s="75">
        <f t="shared" si="7"/>
        <v>1207.7425190804699</v>
      </c>
      <c r="L29" s="75">
        <f t="shared" si="7"/>
        <v>729.94290615436694</v>
      </c>
      <c r="M29" s="75">
        <f t="shared" si="7"/>
        <v>607.52958581516498</v>
      </c>
      <c r="N29" s="75">
        <f t="shared" si="7"/>
        <v>1271.0010875949699</v>
      </c>
      <c r="O29" s="75">
        <f t="shared" si="7"/>
        <v>216.72710848896497</v>
      </c>
      <c r="P29" s="75">
        <f t="shared" si="7"/>
        <v>0</v>
      </c>
      <c r="Q29" s="75">
        <f t="shared" si="7"/>
        <v>0</v>
      </c>
      <c r="R29" s="75">
        <f t="shared" si="7"/>
        <v>0</v>
      </c>
      <c r="S29" s="75">
        <f t="shared" si="7"/>
        <v>0</v>
      </c>
      <c r="T29" s="75">
        <f t="shared" si="7"/>
        <v>0</v>
      </c>
      <c r="U29" s="75">
        <f t="shared" si="7"/>
        <v>0</v>
      </c>
      <c r="V29" s="75">
        <f t="shared" si="7"/>
        <v>0</v>
      </c>
      <c r="W29" s="75">
        <f t="shared" si="7"/>
        <v>0</v>
      </c>
      <c r="X29" s="75">
        <f t="shared" si="7"/>
        <v>0</v>
      </c>
      <c r="Y29" s="75">
        <f t="shared" si="7"/>
        <v>0</v>
      </c>
      <c r="Z29" s="75">
        <f t="shared" si="7"/>
        <v>0</v>
      </c>
      <c r="AA29" s="75">
        <f t="shared" si="7"/>
        <v>0</v>
      </c>
      <c r="AB29" s="75">
        <f t="shared" si="7"/>
        <v>0</v>
      </c>
      <c r="AC29" s="75">
        <f t="shared" si="7"/>
        <v>0</v>
      </c>
      <c r="AD29" s="75">
        <f t="shared" si="7"/>
        <v>0</v>
      </c>
      <c r="AE29" s="75">
        <f t="shared" si="7"/>
        <v>0</v>
      </c>
      <c r="AF29" s="75">
        <f t="shared" si="7"/>
        <v>0</v>
      </c>
      <c r="AG29" s="75">
        <f t="shared" si="7"/>
        <v>0</v>
      </c>
      <c r="AH29" s="75">
        <f t="shared" si="7"/>
        <v>0</v>
      </c>
      <c r="AI29" s="75">
        <f t="shared" si="7"/>
        <v>0</v>
      </c>
      <c r="AJ29" s="75">
        <f t="shared" si="7"/>
        <v>0</v>
      </c>
      <c r="AK29" s="75">
        <f t="shared" si="7"/>
        <v>0</v>
      </c>
      <c r="AL29" s="75">
        <f t="shared" si="7"/>
        <v>0</v>
      </c>
      <c r="AM29" s="75">
        <f t="shared" si="7"/>
        <v>0</v>
      </c>
      <c r="AN29" s="75">
        <f t="shared" si="7"/>
        <v>0</v>
      </c>
      <c r="AO29" s="75">
        <f t="shared" si="7"/>
        <v>0</v>
      </c>
      <c r="AP29" s="75">
        <f t="shared" si="7"/>
        <v>0</v>
      </c>
      <c r="AR29" s="75">
        <f>SUM($C29:C29)</f>
        <v>5162.7854825823542</v>
      </c>
      <c r="AS29" s="75">
        <f>SUM($C29:D29)</f>
        <v>8811.6801990169934</v>
      </c>
      <c r="AT29" s="75">
        <f>SUM($C29:E29)</f>
        <v>11270.253175521446</v>
      </c>
      <c r="AU29" s="75">
        <f>SUM($C29:F29)</f>
        <v>13343.911316993175</v>
      </c>
      <c r="AV29" s="75">
        <f>SUM($C29:G29)</f>
        <v>15061.599448734183</v>
      </c>
      <c r="AW29" s="75">
        <f>SUM($C29:H29)</f>
        <v>16559.486314814458</v>
      </c>
      <c r="AX29" s="75">
        <f>SUM($C29:I29)</f>
        <v>17808.714290618402</v>
      </c>
      <c r="AY29" s="75">
        <f>SUM($C29:J29)</f>
        <v>18403.613107286466</v>
      </c>
      <c r="AZ29" s="75">
        <f>SUM($C29:K29)</f>
        <v>19611.355626366938</v>
      </c>
      <c r="BA29" s="75">
        <f>SUM($C29:L29)</f>
        <v>20341.298532521305</v>
      </c>
      <c r="BB29" s="75">
        <f>SUM($C29:M29)</f>
        <v>20948.828118336471</v>
      </c>
      <c r="BC29" s="75">
        <f>SUM($C29:N29)</f>
        <v>22219.829205931441</v>
      </c>
      <c r="BD29" s="75">
        <f>SUM($C29:O29)</f>
        <v>22436.556314420406</v>
      </c>
      <c r="BE29" s="75">
        <f>SUM($C29:P29)</f>
        <v>22436.556314420406</v>
      </c>
      <c r="BF29" s="75">
        <f>SUM($C29:Q29)</f>
        <v>22436.556314420406</v>
      </c>
      <c r="BG29" s="75">
        <f>SUM($C29:R29)</f>
        <v>22436.556314420406</v>
      </c>
      <c r="BH29" s="75">
        <f>SUM($C29:S29)</f>
        <v>22436.556314420406</v>
      </c>
      <c r="BI29" s="75">
        <f>SUM($C29:T29)</f>
        <v>22436.556314420406</v>
      </c>
      <c r="BJ29" s="75">
        <f>SUM($C29:U29)</f>
        <v>22436.556314420406</v>
      </c>
      <c r="BK29" s="75">
        <f>SUM($C29:V29)</f>
        <v>22436.556314420406</v>
      </c>
      <c r="BL29" s="75">
        <f>SUM($C29:W29)</f>
        <v>22436.556314420406</v>
      </c>
      <c r="BM29" s="75">
        <f>SUM($C29:X29)</f>
        <v>22436.556314420406</v>
      </c>
      <c r="BN29" s="75">
        <f>SUM($C29:Y29)</f>
        <v>22436.556314420406</v>
      </c>
      <c r="BO29" s="75">
        <f>SUM($C29:Z29)</f>
        <v>22436.556314420406</v>
      </c>
      <c r="BP29" s="75">
        <f>SUM($C29:AA29)</f>
        <v>22436.556314420406</v>
      </c>
      <c r="BQ29" s="75">
        <f>SUM($C29:AB29)</f>
        <v>22436.556314420406</v>
      </c>
      <c r="BR29" s="75">
        <f>SUM($C29:AC29)</f>
        <v>22436.556314420406</v>
      </c>
      <c r="BS29" s="75">
        <f>SUM($C29:AD29)</f>
        <v>22436.556314420406</v>
      </c>
      <c r="BT29" s="75">
        <f>SUM($C29:AE29)</f>
        <v>22436.556314420406</v>
      </c>
      <c r="BU29" s="75">
        <f>SUM($C29:AF29)</f>
        <v>22436.556314420406</v>
      </c>
      <c r="BV29" s="75">
        <f>SUM($C29:AG29)</f>
        <v>22436.556314420406</v>
      </c>
      <c r="BW29" s="75">
        <f>SUM($C29:AH29)</f>
        <v>22436.556314420406</v>
      </c>
      <c r="BX29" s="75">
        <f>SUM($C29:AI29)</f>
        <v>22436.556314420406</v>
      </c>
      <c r="BY29" s="75">
        <f>SUM($C29:AJ29)</f>
        <v>22436.556314420406</v>
      </c>
      <c r="BZ29" s="75">
        <f>SUM($C29:AK29)</f>
        <v>22436.556314420406</v>
      </c>
      <c r="CA29" s="75">
        <f>SUM($C29:AL29)</f>
        <v>22436.556314420406</v>
      </c>
      <c r="CB29" s="75">
        <f>SUM($C29:AM29)</f>
        <v>22436.556314420406</v>
      </c>
      <c r="CC29" s="75">
        <f>SUM($C29:AN29)</f>
        <v>22436.556314420406</v>
      </c>
      <c r="CD29" s="75">
        <f>SUM($C29:AO29)</f>
        <v>22436.556314420406</v>
      </c>
      <c r="CE29" s="75">
        <f>SUM($C29:AP29)</f>
        <v>22436.556314420406</v>
      </c>
    </row>
    <row r="30" spans="2:83" ht="15">
      <c r="B30" s="15" t="str">
        <f>存量业务到期结构!B30</f>
        <v>客户存款</v>
      </c>
      <c r="C30" s="75">
        <f>C31+C38</f>
        <v>3558.8507816463607</v>
      </c>
      <c r="D30" s="75">
        <f t="shared" ref="D30:AP30" si="8">D31+D38</f>
        <v>2071.0716748502477</v>
      </c>
      <c r="E30" s="75">
        <f t="shared" si="8"/>
        <v>1234.2799302518106</v>
      </c>
      <c r="F30" s="75">
        <f t="shared" si="8"/>
        <v>1074.9896343940807</v>
      </c>
      <c r="G30" s="75">
        <f t="shared" si="8"/>
        <v>773.31447896912277</v>
      </c>
      <c r="H30" s="75">
        <f t="shared" si="8"/>
        <v>1030.1550445385935</v>
      </c>
      <c r="I30" s="75">
        <f t="shared" si="8"/>
        <v>475.50603109749943</v>
      </c>
      <c r="J30" s="75">
        <f t="shared" si="8"/>
        <v>541.85299018603905</v>
      </c>
      <c r="K30" s="75">
        <f t="shared" si="8"/>
        <v>536.47995246206392</v>
      </c>
      <c r="L30" s="75">
        <f t="shared" si="8"/>
        <v>472.7461434011866</v>
      </c>
      <c r="M30" s="75">
        <f t="shared" si="8"/>
        <v>432.94352702210801</v>
      </c>
      <c r="N30" s="75">
        <f t="shared" si="8"/>
        <v>695.11803370472626</v>
      </c>
      <c r="O30" s="75">
        <f t="shared" si="8"/>
        <v>248.81756087266706</v>
      </c>
      <c r="P30" s="75">
        <f t="shared" si="8"/>
        <v>0</v>
      </c>
      <c r="Q30" s="75">
        <f t="shared" si="8"/>
        <v>0</v>
      </c>
      <c r="R30" s="75">
        <f t="shared" si="8"/>
        <v>0</v>
      </c>
      <c r="S30" s="75">
        <f t="shared" si="8"/>
        <v>0</v>
      </c>
      <c r="T30" s="75">
        <f t="shared" si="8"/>
        <v>0</v>
      </c>
      <c r="U30" s="75">
        <f t="shared" si="8"/>
        <v>0</v>
      </c>
      <c r="V30" s="75">
        <f t="shared" si="8"/>
        <v>0</v>
      </c>
      <c r="W30" s="75">
        <f t="shared" si="8"/>
        <v>0</v>
      </c>
      <c r="X30" s="75">
        <f t="shared" si="8"/>
        <v>0</v>
      </c>
      <c r="Y30" s="75">
        <f t="shared" si="8"/>
        <v>0</v>
      </c>
      <c r="Z30" s="75">
        <f t="shared" si="8"/>
        <v>0</v>
      </c>
      <c r="AA30" s="75">
        <f t="shared" si="8"/>
        <v>0</v>
      </c>
      <c r="AB30" s="75">
        <f t="shared" si="8"/>
        <v>0</v>
      </c>
      <c r="AC30" s="75">
        <f t="shared" si="8"/>
        <v>0</v>
      </c>
      <c r="AD30" s="75">
        <f t="shared" si="8"/>
        <v>0</v>
      </c>
      <c r="AE30" s="75">
        <f t="shared" si="8"/>
        <v>0</v>
      </c>
      <c r="AF30" s="75">
        <f t="shared" si="8"/>
        <v>0</v>
      </c>
      <c r="AG30" s="75">
        <f t="shared" si="8"/>
        <v>0</v>
      </c>
      <c r="AH30" s="75">
        <f t="shared" si="8"/>
        <v>0</v>
      </c>
      <c r="AI30" s="75">
        <f t="shared" si="8"/>
        <v>0</v>
      </c>
      <c r="AJ30" s="75">
        <f t="shared" si="8"/>
        <v>0</v>
      </c>
      <c r="AK30" s="75">
        <f t="shared" si="8"/>
        <v>0</v>
      </c>
      <c r="AL30" s="75">
        <f t="shared" si="8"/>
        <v>0</v>
      </c>
      <c r="AM30" s="75">
        <f t="shared" si="8"/>
        <v>0</v>
      </c>
      <c r="AN30" s="75">
        <f t="shared" si="8"/>
        <v>0</v>
      </c>
      <c r="AO30" s="75">
        <f t="shared" si="8"/>
        <v>0</v>
      </c>
      <c r="AP30" s="75">
        <f t="shared" si="8"/>
        <v>0</v>
      </c>
      <c r="AR30" s="75">
        <f>SUM($C30:C30)</f>
        <v>3558.8507816463607</v>
      </c>
      <c r="AS30" s="75">
        <f>SUM($C30:D30)</f>
        <v>5629.922456496608</v>
      </c>
      <c r="AT30" s="75">
        <f>SUM($C30:E30)</f>
        <v>6864.2023867484186</v>
      </c>
      <c r="AU30" s="75">
        <f>SUM($C30:F30)</f>
        <v>7939.1920211424995</v>
      </c>
      <c r="AV30" s="75">
        <f>SUM($C30:G30)</f>
        <v>8712.5065001116218</v>
      </c>
      <c r="AW30" s="75">
        <f>SUM($C30:H30)</f>
        <v>9742.6615446502146</v>
      </c>
      <c r="AX30" s="75">
        <f>SUM($C30:I30)</f>
        <v>10218.167575747713</v>
      </c>
      <c r="AY30" s="75">
        <f>SUM($C30:J30)</f>
        <v>10760.020565933752</v>
      </c>
      <c r="AZ30" s="75">
        <f>SUM($C30:K30)</f>
        <v>11296.500518395816</v>
      </c>
      <c r="BA30" s="75">
        <f>SUM($C30:L30)</f>
        <v>11769.246661797002</v>
      </c>
      <c r="BB30" s="75">
        <f>SUM($C30:M30)</f>
        <v>12202.19018881911</v>
      </c>
      <c r="BC30" s="75">
        <f>SUM($C30:N30)</f>
        <v>12897.308222523836</v>
      </c>
      <c r="BD30" s="75">
        <f>SUM($C30:O30)</f>
        <v>13146.125783396503</v>
      </c>
      <c r="BE30" s="75">
        <f>SUM($C30:P30)</f>
        <v>13146.125783396503</v>
      </c>
      <c r="BF30" s="75">
        <f>SUM($C30:Q30)</f>
        <v>13146.125783396503</v>
      </c>
      <c r="BG30" s="75">
        <f>SUM($C30:R30)</f>
        <v>13146.125783396503</v>
      </c>
      <c r="BH30" s="75">
        <f>SUM($C30:S30)</f>
        <v>13146.125783396503</v>
      </c>
      <c r="BI30" s="75">
        <f>SUM($C30:T30)</f>
        <v>13146.125783396503</v>
      </c>
      <c r="BJ30" s="75">
        <f>SUM($C30:U30)</f>
        <v>13146.125783396503</v>
      </c>
      <c r="BK30" s="75">
        <f>SUM($C30:V30)</f>
        <v>13146.125783396503</v>
      </c>
      <c r="BL30" s="75">
        <f>SUM($C30:W30)</f>
        <v>13146.125783396503</v>
      </c>
      <c r="BM30" s="75">
        <f>SUM($C30:X30)</f>
        <v>13146.125783396503</v>
      </c>
      <c r="BN30" s="75">
        <f>SUM($C30:Y30)</f>
        <v>13146.125783396503</v>
      </c>
      <c r="BO30" s="75">
        <f>SUM($C30:Z30)</f>
        <v>13146.125783396503</v>
      </c>
      <c r="BP30" s="75">
        <f>SUM($C30:AA30)</f>
        <v>13146.125783396503</v>
      </c>
      <c r="BQ30" s="75">
        <f>SUM($C30:AB30)</f>
        <v>13146.125783396503</v>
      </c>
      <c r="BR30" s="75">
        <f>SUM($C30:AC30)</f>
        <v>13146.125783396503</v>
      </c>
      <c r="BS30" s="75">
        <f>SUM($C30:AD30)</f>
        <v>13146.125783396503</v>
      </c>
      <c r="BT30" s="75">
        <f>SUM($C30:AE30)</f>
        <v>13146.125783396503</v>
      </c>
      <c r="BU30" s="75">
        <f>SUM($C30:AF30)</f>
        <v>13146.125783396503</v>
      </c>
      <c r="BV30" s="75">
        <f>SUM($C30:AG30)</f>
        <v>13146.125783396503</v>
      </c>
      <c r="BW30" s="75">
        <f>SUM($C30:AH30)</f>
        <v>13146.125783396503</v>
      </c>
      <c r="BX30" s="75">
        <f>SUM($C30:AI30)</f>
        <v>13146.125783396503</v>
      </c>
      <c r="BY30" s="75">
        <f>SUM($C30:AJ30)</f>
        <v>13146.125783396503</v>
      </c>
      <c r="BZ30" s="75">
        <f>SUM($C30:AK30)</f>
        <v>13146.125783396503</v>
      </c>
      <c r="CA30" s="75">
        <f>SUM($C30:AL30)</f>
        <v>13146.125783396503</v>
      </c>
      <c r="CB30" s="75">
        <f>SUM($C30:AM30)</f>
        <v>13146.125783396503</v>
      </c>
      <c r="CC30" s="75">
        <f>SUM($C30:AN30)</f>
        <v>13146.125783396503</v>
      </c>
      <c r="CD30" s="75">
        <f>SUM($C30:AO30)</f>
        <v>13146.125783396503</v>
      </c>
      <c r="CE30" s="75">
        <f>SUM($C30:AP30)</f>
        <v>13146.125783396503</v>
      </c>
    </row>
    <row r="31" spans="2:83" ht="16.5">
      <c r="B31" s="16" t="str">
        <f>存量业务到期结构!B31</f>
        <v>对公存款</v>
      </c>
      <c r="C31" s="75">
        <f>SUM(C32:C37)</f>
        <v>3032.798505162225</v>
      </c>
      <c r="D31" s="75">
        <f t="shared" ref="D31:AP31" si="9">SUM(D32:D37)</f>
        <v>1553.1942870648054</v>
      </c>
      <c r="E31" s="75">
        <f t="shared" si="9"/>
        <v>776.42183490640423</v>
      </c>
      <c r="F31" s="75">
        <f t="shared" si="9"/>
        <v>751.62345315434698</v>
      </c>
      <c r="G31" s="75">
        <f t="shared" si="9"/>
        <v>417.2017059433303</v>
      </c>
      <c r="H31" s="75">
        <f t="shared" si="9"/>
        <v>591.58234770560694</v>
      </c>
      <c r="I31" s="75">
        <f t="shared" si="9"/>
        <v>169.88980827182681</v>
      </c>
      <c r="J31" s="75">
        <f t="shared" si="9"/>
        <v>260.26457427701212</v>
      </c>
      <c r="K31" s="75">
        <f t="shared" si="9"/>
        <v>252.41396116035611</v>
      </c>
      <c r="L31" s="75">
        <f t="shared" si="9"/>
        <v>191.17260902564939</v>
      </c>
      <c r="M31" s="75">
        <f t="shared" si="9"/>
        <v>149.07801609353871</v>
      </c>
      <c r="N31" s="75">
        <f t="shared" si="9"/>
        <v>357.66725876301825</v>
      </c>
      <c r="O31" s="75">
        <f t="shared" si="9"/>
        <v>27.440755811915672</v>
      </c>
      <c r="P31" s="75">
        <f t="shared" si="9"/>
        <v>0</v>
      </c>
      <c r="Q31" s="75">
        <f t="shared" si="9"/>
        <v>0</v>
      </c>
      <c r="R31" s="75">
        <f t="shared" si="9"/>
        <v>0</v>
      </c>
      <c r="S31" s="75">
        <f t="shared" si="9"/>
        <v>0</v>
      </c>
      <c r="T31" s="75">
        <f t="shared" si="9"/>
        <v>0</v>
      </c>
      <c r="U31" s="75">
        <f t="shared" si="9"/>
        <v>0</v>
      </c>
      <c r="V31" s="75">
        <f t="shared" si="9"/>
        <v>0</v>
      </c>
      <c r="W31" s="75">
        <f t="shared" si="9"/>
        <v>0</v>
      </c>
      <c r="X31" s="75">
        <f t="shared" si="9"/>
        <v>0</v>
      </c>
      <c r="Y31" s="75">
        <f t="shared" si="9"/>
        <v>0</v>
      </c>
      <c r="Z31" s="75">
        <f t="shared" si="9"/>
        <v>0</v>
      </c>
      <c r="AA31" s="75">
        <f t="shared" si="9"/>
        <v>0</v>
      </c>
      <c r="AB31" s="75">
        <f t="shared" si="9"/>
        <v>0</v>
      </c>
      <c r="AC31" s="75">
        <f t="shared" si="9"/>
        <v>0</v>
      </c>
      <c r="AD31" s="75">
        <f t="shared" si="9"/>
        <v>0</v>
      </c>
      <c r="AE31" s="75">
        <f t="shared" si="9"/>
        <v>0</v>
      </c>
      <c r="AF31" s="75">
        <f t="shared" si="9"/>
        <v>0</v>
      </c>
      <c r="AG31" s="75">
        <f t="shared" si="9"/>
        <v>0</v>
      </c>
      <c r="AH31" s="75">
        <f t="shared" si="9"/>
        <v>0</v>
      </c>
      <c r="AI31" s="75">
        <f t="shared" si="9"/>
        <v>0</v>
      </c>
      <c r="AJ31" s="75">
        <f t="shared" si="9"/>
        <v>0</v>
      </c>
      <c r="AK31" s="75">
        <f t="shared" si="9"/>
        <v>0</v>
      </c>
      <c r="AL31" s="75">
        <f t="shared" si="9"/>
        <v>0</v>
      </c>
      <c r="AM31" s="75">
        <f t="shared" si="9"/>
        <v>0</v>
      </c>
      <c r="AN31" s="75">
        <f t="shared" si="9"/>
        <v>0</v>
      </c>
      <c r="AO31" s="75">
        <f t="shared" si="9"/>
        <v>0</v>
      </c>
      <c r="AP31" s="75">
        <f t="shared" si="9"/>
        <v>0</v>
      </c>
      <c r="AR31" s="75">
        <f>SUM($C31:C31)</f>
        <v>3032.798505162225</v>
      </c>
      <c r="AS31" s="75">
        <f>SUM($C31:D31)</f>
        <v>4585.9927922270308</v>
      </c>
      <c r="AT31" s="75">
        <f>SUM($C31:E31)</f>
        <v>5362.4146271334348</v>
      </c>
      <c r="AU31" s="75">
        <f>SUM($C31:F31)</f>
        <v>6114.0380802877817</v>
      </c>
      <c r="AV31" s="75">
        <f>SUM($C31:G31)</f>
        <v>6531.2397862311118</v>
      </c>
      <c r="AW31" s="75">
        <f>SUM($C31:H31)</f>
        <v>7122.8221339367192</v>
      </c>
      <c r="AX31" s="75">
        <f>SUM($C31:I31)</f>
        <v>7292.7119422085461</v>
      </c>
      <c r="AY31" s="75">
        <f>SUM($C31:J31)</f>
        <v>7552.976516485558</v>
      </c>
      <c r="AZ31" s="75">
        <f>SUM($C31:K31)</f>
        <v>7805.390477645914</v>
      </c>
      <c r="BA31" s="75">
        <f>SUM($C31:L31)</f>
        <v>7996.5630866715637</v>
      </c>
      <c r="BB31" s="75">
        <f>SUM($C31:M31)</f>
        <v>8145.641102765102</v>
      </c>
      <c r="BC31" s="75">
        <f>SUM($C31:N31)</f>
        <v>8503.3083615281212</v>
      </c>
      <c r="BD31" s="75">
        <f>SUM($C31:O31)</f>
        <v>8530.7491173400376</v>
      </c>
      <c r="BE31" s="75">
        <f>SUM($C31:P31)</f>
        <v>8530.7491173400376</v>
      </c>
      <c r="BF31" s="75">
        <f>SUM($C31:Q31)</f>
        <v>8530.7491173400376</v>
      </c>
      <c r="BG31" s="75">
        <f>SUM($C31:R31)</f>
        <v>8530.7491173400376</v>
      </c>
      <c r="BH31" s="75">
        <f>SUM($C31:S31)</f>
        <v>8530.7491173400376</v>
      </c>
      <c r="BI31" s="75">
        <f>SUM($C31:T31)</f>
        <v>8530.7491173400376</v>
      </c>
      <c r="BJ31" s="75">
        <f>SUM($C31:U31)</f>
        <v>8530.7491173400376</v>
      </c>
      <c r="BK31" s="75">
        <f>SUM($C31:V31)</f>
        <v>8530.7491173400376</v>
      </c>
      <c r="BL31" s="75">
        <f>SUM($C31:W31)</f>
        <v>8530.7491173400376</v>
      </c>
      <c r="BM31" s="75">
        <f>SUM($C31:X31)</f>
        <v>8530.7491173400376</v>
      </c>
      <c r="BN31" s="75">
        <f>SUM($C31:Y31)</f>
        <v>8530.7491173400376</v>
      </c>
      <c r="BO31" s="75">
        <f>SUM($C31:Z31)</f>
        <v>8530.7491173400376</v>
      </c>
      <c r="BP31" s="75">
        <f>SUM($C31:AA31)</f>
        <v>8530.7491173400376</v>
      </c>
      <c r="BQ31" s="75">
        <f>SUM($C31:AB31)</f>
        <v>8530.7491173400376</v>
      </c>
      <c r="BR31" s="75">
        <f>SUM($C31:AC31)</f>
        <v>8530.7491173400376</v>
      </c>
      <c r="BS31" s="75">
        <f>SUM($C31:AD31)</f>
        <v>8530.7491173400376</v>
      </c>
      <c r="BT31" s="75">
        <f>SUM($C31:AE31)</f>
        <v>8530.7491173400376</v>
      </c>
      <c r="BU31" s="75">
        <f>SUM($C31:AF31)</f>
        <v>8530.7491173400376</v>
      </c>
      <c r="BV31" s="75">
        <f>SUM($C31:AG31)</f>
        <v>8530.7491173400376</v>
      </c>
      <c r="BW31" s="75">
        <f>SUM($C31:AH31)</f>
        <v>8530.7491173400376</v>
      </c>
      <c r="BX31" s="75">
        <f>SUM($C31:AI31)</f>
        <v>8530.7491173400376</v>
      </c>
      <c r="BY31" s="75">
        <f>SUM($C31:AJ31)</f>
        <v>8530.7491173400376</v>
      </c>
      <c r="BZ31" s="75">
        <f>SUM($C31:AK31)</f>
        <v>8530.7491173400376</v>
      </c>
      <c r="CA31" s="75">
        <f>SUM($C31:AL31)</f>
        <v>8530.7491173400376</v>
      </c>
      <c r="CB31" s="75">
        <f>SUM($C31:AM31)</f>
        <v>8530.7491173400376</v>
      </c>
      <c r="CC31" s="75">
        <f>SUM($C31:AN31)</f>
        <v>8530.7491173400376</v>
      </c>
      <c r="CD31" s="75">
        <f>SUM($C31:AO31)</f>
        <v>8530.7491173400376</v>
      </c>
      <c r="CE31" s="75">
        <f>SUM($C31:AP31)</f>
        <v>8530.7491173400376</v>
      </c>
    </row>
    <row r="32" spans="2:83" ht="16.5">
      <c r="B32" s="54" t="str">
        <f>存量业务到期结构!B32</f>
        <v>一般对公定期存款</v>
      </c>
      <c r="C32" s="92">
        <f>基本优化结果!C32</f>
        <v>1144.97818824148</v>
      </c>
      <c r="D32" s="92">
        <f>基本优化结果!D32</f>
        <v>797.35560745641396</v>
      </c>
      <c r="E32" s="92">
        <f>基本优化结果!E32</f>
        <v>449.70917604246102</v>
      </c>
      <c r="F32" s="92">
        <f>基本优化结果!F32</f>
        <v>461.73100972580301</v>
      </c>
      <c r="G32" s="92">
        <f>基本优化结果!G32</f>
        <v>217.200316793127</v>
      </c>
      <c r="H32" s="92">
        <f>基本优化结果!H32</f>
        <v>308.88794355055097</v>
      </c>
      <c r="I32" s="92">
        <f>基本优化结果!I32</f>
        <v>76.654214708524805</v>
      </c>
      <c r="J32" s="92">
        <f>基本优化结果!J32</f>
        <v>139.678780934808</v>
      </c>
      <c r="K32" s="92">
        <f>基本优化结果!K32</f>
        <v>92.851335366790195</v>
      </c>
      <c r="L32" s="92">
        <f>基本优化结果!L32</f>
        <v>114.552550920079</v>
      </c>
      <c r="M32" s="92">
        <f>基本优化结果!M32</f>
        <v>68.612365451759601</v>
      </c>
      <c r="N32" s="92">
        <f>基本优化结果!N32</f>
        <v>247.953406193646</v>
      </c>
      <c r="O32" s="92">
        <f>基本优化结果!O32</f>
        <v>-19.844199591272901</v>
      </c>
      <c r="P32" s="92">
        <f>基本优化结果!P32</f>
        <v>0</v>
      </c>
      <c r="Q32" s="92">
        <f>基本优化结果!Q32</f>
        <v>0</v>
      </c>
      <c r="R32" s="92">
        <f>基本优化结果!R32</f>
        <v>0</v>
      </c>
      <c r="S32" s="92">
        <f>基本优化结果!S32</f>
        <v>0</v>
      </c>
      <c r="T32" s="92">
        <f>基本优化结果!T32</f>
        <v>0</v>
      </c>
      <c r="U32" s="92">
        <f>基本优化结果!U32</f>
        <v>0</v>
      </c>
      <c r="V32" s="92">
        <f>基本优化结果!V32</f>
        <v>0</v>
      </c>
      <c r="W32" s="92">
        <f>基本优化结果!W32</f>
        <v>0</v>
      </c>
      <c r="X32" s="92">
        <f>基本优化结果!X32</f>
        <v>0</v>
      </c>
      <c r="Y32" s="92">
        <f>基本优化结果!Y32</f>
        <v>0</v>
      </c>
      <c r="Z32" s="92">
        <f>基本优化结果!Z32</f>
        <v>0</v>
      </c>
      <c r="AA32" s="92">
        <f>基本优化结果!AA32</f>
        <v>0</v>
      </c>
      <c r="AB32" s="92">
        <f>基本优化结果!AB32</f>
        <v>0</v>
      </c>
      <c r="AC32" s="92">
        <f>基本优化结果!AC32</f>
        <v>0</v>
      </c>
      <c r="AD32" s="92">
        <f>基本优化结果!AD32</f>
        <v>0</v>
      </c>
      <c r="AE32" s="92">
        <f>基本优化结果!AE32</f>
        <v>0</v>
      </c>
      <c r="AF32" s="92">
        <f>基本优化结果!AF32</f>
        <v>0</v>
      </c>
      <c r="AG32" s="92">
        <f>基本优化结果!AG32</f>
        <v>0</v>
      </c>
      <c r="AH32" s="92">
        <f>基本优化结果!AH32</f>
        <v>0</v>
      </c>
      <c r="AI32" s="92">
        <f>基本优化结果!AI32</f>
        <v>0</v>
      </c>
      <c r="AJ32" s="92">
        <f>基本优化结果!AJ32</f>
        <v>0</v>
      </c>
      <c r="AK32" s="92">
        <f>基本优化结果!AK32</f>
        <v>0</v>
      </c>
      <c r="AL32" s="92">
        <f>基本优化结果!AL32</f>
        <v>0</v>
      </c>
      <c r="AM32" s="92">
        <f>基本优化结果!AM32</f>
        <v>0</v>
      </c>
      <c r="AN32" s="92">
        <f>基本优化结果!AN32</f>
        <v>0</v>
      </c>
      <c r="AO32" s="92">
        <f>基本优化结果!AO32</f>
        <v>0</v>
      </c>
      <c r="AP32" s="92">
        <f>基本优化结果!AP32</f>
        <v>0</v>
      </c>
      <c r="AR32" s="92">
        <f>SUM($C32:C32)</f>
        <v>1144.97818824148</v>
      </c>
      <c r="AS32" s="92">
        <f>SUM($C32:D32)</f>
        <v>1942.3337956978939</v>
      </c>
      <c r="AT32" s="92">
        <f>SUM($C32:E32)</f>
        <v>2392.0429717403549</v>
      </c>
      <c r="AU32" s="92">
        <f>SUM($C32:F32)</f>
        <v>2853.7739814661581</v>
      </c>
      <c r="AV32" s="92">
        <f>SUM($C32:G32)</f>
        <v>3070.9742982592852</v>
      </c>
      <c r="AW32" s="92">
        <f>SUM($C32:H32)</f>
        <v>3379.8622418098362</v>
      </c>
      <c r="AX32" s="92">
        <f>SUM($C32:I32)</f>
        <v>3456.5164565183609</v>
      </c>
      <c r="AY32" s="92">
        <f>SUM($C32:J32)</f>
        <v>3596.1952374531688</v>
      </c>
      <c r="AZ32" s="92">
        <f>SUM($C32:K32)</f>
        <v>3689.0465728199592</v>
      </c>
      <c r="BA32" s="92">
        <f>SUM($C32:L32)</f>
        <v>3803.5991237400381</v>
      </c>
      <c r="BB32" s="92">
        <f>SUM($C32:M32)</f>
        <v>3872.2114891917977</v>
      </c>
      <c r="BC32" s="92">
        <f>SUM($C32:N32)</f>
        <v>4120.1648953854437</v>
      </c>
      <c r="BD32" s="92">
        <f>SUM($C32:O32)</f>
        <v>4100.3206957941711</v>
      </c>
      <c r="BE32" s="92">
        <f>SUM($C32:P32)</f>
        <v>4100.3206957941711</v>
      </c>
      <c r="BF32" s="92">
        <f>SUM($C32:Q32)</f>
        <v>4100.3206957941711</v>
      </c>
      <c r="BG32" s="92">
        <f>SUM($C32:R32)</f>
        <v>4100.3206957941711</v>
      </c>
      <c r="BH32" s="92">
        <f>SUM($C32:S32)</f>
        <v>4100.3206957941711</v>
      </c>
      <c r="BI32" s="92">
        <f>SUM($C32:T32)</f>
        <v>4100.3206957941711</v>
      </c>
      <c r="BJ32" s="92">
        <f>SUM($C32:U32)</f>
        <v>4100.3206957941711</v>
      </c>
      <c r="BK32" s="92">
        <f>SUM($C32:V32)</f>
        <v>4100.3206957941711</v>
      </c>
      <c r="BL32" s="92">
        <f>SUM($C32:W32)</f>
        <v>4100.3206957941711</v>
      </c>
      <c r="BM32" s="92">
        <f>SUM($C32:X32)</f>
        <v>4100.3206957941711</v>
      </c>
      <c r="BN32" s="92">
        <f>SUM($C32:Y32)</f>
        <v>4100.3206957941711</v>
      </c>
      <c r="BO32" s="92">
        <f>SUM($C32:Z32)</f>
        <v>4100.3206957941711</v>
      </c>
      <c r="BP32" s="92">
        <f>SUM($C32:AA32)</f>
        <v>4100.3206957941711</v>
      </c>
      <c r="BQ32" s="92">
        <f>SUM($C32:AB32)</f>
        <v>4100.3206957941711</v>
      </c>
      <c r="BR32" s="92">
        <f>SUM($C32:AC32)</f>
        <v>4100.3206957941711</v>
      </c>
      <c r="BS32" s="92">
        <f>SUM($C32:AD32)</f>
        <v>4100.3206957941711</v>
      </c>
      <c r="BT32" s="92">
        <f>SUM($C32:AE32)</f>
        <v>4100.3206957941711</v>
      </c>
      <c r="BU32" s="92">
        <f>SUM($C32:AF32)</f>
        <v>4100.3206957941711</v>
      </c>
      <c r="BV32" s="92">
        <f>SUM($C32:AG32)</f>
        <v>4100.3206957941711</v>
      </c>
      <c r="BW32" s="92">
        <f>SUM($C32:AH32)</f>
        <v>4100.3206957941711</v>
      </c>
      <c r="BX32" s="92">
        <f>SUM($C32:AI32)</f>
        <v>4100.3206957941711</v>
      </c>
      <c r="BY32" s="92">
        <f>SUM($C32:AJ32)</f>
        <v>4100.3206957941711</v>
      </c>
      <c r="BZ32" s="92">
        <f>SUM($C32:AK32)</f>
        <v>4100.3206957941711</v>
      </c>
      <c r="CA32" s="92">
        <f>SUM($C32:AL32)</f>
        <v>4100.3206957941711</v>
      </c>
      <c r="CB32" s="92">
        <f>SUM($C32:AM32)</f>
        <v>4100.3206957941711</v>
      </c>
      <c r="CC32" s="92">
        <f>SUM($C32:AN32)</f>
        <v>4100.3206957941711</v>
      </c>
      <c r="CD32" s="92">
        <f>SUM($C32:AO32)</f>
        <v>4100.3206957941711</v>
      </c>
      <c r="CE32" s="92">
        <f>SUM($C32:AP32)</f>
        <v>4100.3206957941711</v>
      </c>
    </row>
    <row r="33" spans="2:83" ht="16.5">
      <c r="B33" s="54" t="str">
        <f>存量业务到期结构!B33</f>
        <v>对公结构性存款</v>
      </c>
      <c r="C33" s="92">
        <f>基本优化结果!C33</f>
        <v>1543.1843523329001</v>
      </c>
      <c r="D33" s="92">
        <f>基本优化结果!D33</f>
        <v>720.17799000000002</v>
      </c>
      <c r="E33" s="92">
        <f>基本优化结果!E33</f>
        <v>457.6477802</v>
      </c>
      <c r="F33" s="92">
        <f>基本优化结果!F33</f>
        <v>236.70638</v>
      </c>
      <c r="G33" s="92">
        <f>基本优化结果!G33</f>
        <v>166.72584492847338</v>
      </c>
      <c r="H33" s="92">
        <f>基本优化结果!H33</f>
        <v>229.18637000000001</v>
      </c>
      <c r="I33" s="92">
        <f>基本优化结果!I33</f>
        <v>94.441000000000003</v>
      </c>
      <c r="J33" s="92">
        <f>基本优化结果!J33</f>
        <v>100.18600000000001</v>
      </c>
      <c r="K33" s="92">
        <f>基本优化结果!K33</f>
        <v>109.7944</v>
      </c>
      <c r="L33" s="92">
        <f>基本优化结果!L33</f>
        <v>74.900099999999995</v>
      </c>
      <c r="M33" s="92">
        <f>基本优化结果!M33</f>
        <v>73.099000000000004</v>
      </c>
      <c r="N33" s="92">
        <f>基本优化结果!N33</f>
        <v>95.584500000000006</v>
      </c>
      <c r="O33" s="92">
        <f>基本优化结果!O33</f>
        <v>64.649000000000001</v>
      </c>
      <c r="P33" s="92">
        <f>基本优化结果!P33</f>
        <v>0</v>
      </c>
      <c r="Q33" s="92">
        <f>基本优化结果!Q33</f>
        <v>0</v>
      </c>
      <c r="R33" s="92">
        <f>基本优化结果!R33</f>
        <v>0</v>
      </c>
      <c r="S33" s="92">
        <f>基本优化结果!S33</f>
        <v>0</v>
      </c>
      <c r="T33" s="92">
        <f>基本优化结果!T33</f>
        <v>0</v>
      </c>
      <c r="U33" s="92">
        <f>基本优化结果!U33</f>
        <v>0</v>
      </c>
      <c r="V33" s="92">
        <f>基本优化结果!V33</f>
        <v>0</v>
      </c>
      <c r="W33" s="92">
        <f>基本优化结果!W33</f>
        <v>0</v>
      </c>
      <c r="X33" s="92">
        <f>基本优化结果!X33</f>
        <v>0</v>
      </c>
      <c r="Y33" s="92">
        <f>基本优化结果!Y33</f>
        <v>0</v>
      </c>
      <c r="Z33" s="92">
        <f>基本优化结果!Z33</f>
        <v>0</v>
      </c>
      <c r="AA33" s="92">
        <f>基本优化结果!AA33</f>
        <v>0</v>
      </c>
      <c r="AB33" s="92">
        <f>基本优化结果!AB33</f>
        <v>0</v>
      </c>
      <c r="AC33" s="92">
        <f>基本优化结果!AC33</f>
        <v>0</v>
      </c>
      <c r="AD33" s="92">
        <f>基本优化结果!AD33</f>
        <v>0</v>
      </c>
      <c r="AE33" s="92">
        <f>基本优化结果!AE33</f>
        <v>0</v>
      </c>
      <c r="AF33" s="92">
        <f>基本优化结果!AF33</f>
        <v>0</v>
      </c>
      <c r="AG33" s="92">
        <f>基本优化结果!AG33</f>
        <v>0</v>
      </c>
      <c r="AH33" s="92">
        <f>基本优化结果!AH33</f>
        <v>0</v>
      </c>
      <c r="AI33" s="92">
        <f>基本优化结果!AI33</f>
        <v>0</v>
      </c>
      <c r="AJ33" s="92">
        <f>基本优化结果!AJ33</f>
        <v>0</v>
      </c>
      <c r="AK33" s="92">
        <f>基本优化结果!AK33</f>
        <v>0</v>
      </c>
      <c r="AL33" s="92">
        <f>基本优化结果!AL33</f>
        <v>0</v>
      </c>
      <c r="AM33" s="92">
        <f>基本优化结果!AM33</f>
        <v>0</v>
      </c>
      <c r="AN33" s="92">
        <f>基本优化结果!AN33</f>
        <v>0</v>
      </c>
      <c r="AO33" s="92">
        <f>基本优化结果!AO33</f>
        <v>0</v>
      </c>
      <c r="AP33" s="92">
        <f>基本优化结果!AP33</f>
        <v>0</v>
      </c>
      <c r="AR33" s="92">
        <f>SUM($C33:C33)</f>
        <v>1543.1843523329001</v>
      </c>
      <c r="AS33" s="92">
        <f>SUM($C33:D33)</f>
        <v>2263.3623423329</v>
      </c>
      <c r="AT33" s="92">
        <f>SUM($C33:E33)</f>
        <v>2721.0101225328999</v>
      </c>
      <c r="AU33" s="92">
        <f>SUM($C33:F33)</f>
        <v>2957.7165025329</v>
      </c>
      <c r="AV33" s="92">
        <f>SUM($C33:G33)</f>
        <v>3124.4423474613732</v>
      </c>
      <c r="AW33" s="92">
        <f>SUM($C33:H33)</f>
        <v>3353.6287174613731</v>
      </c>
      <c r="AX33" s="92">
        <f>SUM($C33:I33)</f>
        <v>3448.0697174613729</v>
      </c>
      <c r="AY33" s="92">
        <f>SUM($C33:J33)</f>
        <v>3548.255717461373</v>
      </c>
      <c r="AZ33" s="92">
        <f>SUM($C33:K33)</f>
        <v>3658.0501174613728</v>
      </c>
      <c r="BA33" s="92">
        <f>SUM($C33:L33)</f>
        <v>3732.9502174613726</v>
      </c>
      <c r="BB33" s="92">
        <f>SUM($C33:M33)</f>
        <v>3806.0492174613728</v>
      </c>
      <c r="BC33" s="92">
        <f>SUM($C33:N33)</f>
        <v>3901.6337174613727</v>
      </c>
      <c r="BD33" s="92">
        <f>SUM($C33:O33)</f>
        <v>3966.2827174613726</v>
      </c>
      <c r="BE33" s="92">
        <f>SUM($C33:P33)</f>
        <v>3966.2827174613726</v>
      </c>
      <c r="BF33" s="92">
        <f>SUM($C33:Q33)</f>
        <v>3966.2827174613726</v>
      </c>
      <c r="BG33" s="92">
        <f>SUM($C33:R33)</f>
        <v>3966.2827174613726</v>
      </c>
      <c r="BH33" s="92">
        <f>SUM($C33:S33)</f>
        <v>3966.2827174613726</v>
      </c>
      <c r="BI33" s="92">
        <f>SUM($C33:T33)</f>
        <v>3966.2827174613726</v>
      </c>
      <c r="BJ33" s="92">
        <f>SUM($C33:U33)</f>
        <v>3966.2827174613726</v>
      </c>
      <c r="BK33" s="92">
        <f>SUM($C33:V33)</f>
        <v>3966.2827174613726</v>
      </c>
      <c r="BL33" s="92">
        <f>SUM($C33:W33)</f>
        <v>3966.2827174613726</v>
      </c>
      <c r="BM33" s="92">
        <f>SUM($C33:X33)</f>
        <v>3966.2827174613726</v>
      </c>
      <c r="BN33" s="92">
        <f>SUM($C33:Y33)</f>
        <v>3966.2827174613726</v>
      </c>
      <c r="BO33" s="92">
        <f>SUM($C33:Z33)</f>
        <v>3966.2827174613726</v>
      </c>
      <c r="BP33" s="92">
        <f>SUM($C33:AA33)</f>
        <v>3966.2827174613726</v>
      </c>
      <c r="BQ33" s="92">
        <f>SUM($C33:AB33)</f>
        <v>3966.2827174613726</v>
      </c>
      <c r="BR33" s="92">
        <f>SUM($C33:AC33)</f>
        <v>3966.2827174613726</v>
      </c>
      <c r="BS33" s="92">
        <f>SUM($C33:AD33)</f>
        <v>3966.2827174613726</v>
      </c>
      <c r="BT33" s="92">
        <f>SUM($C33:AE33)</f>
        <v>3966.2827174613726</v>
      </c>
      <c r="BU33" s="92">
        <f>SUM($C33:AF33)</f>
        <v>3966.2827174613726</v>
      </c>
      <c r="BV33" s="92">
        <f>SUM($C33:AG33)</f>
        <v>3966.2827174613726</v>
      </c>
      <c r="BW33" s="92">
        <f>SUM($C33:AH33)</f>
        <v>3966.2827174613726</v>
      </c>
      <c r="BX33" s="92">
        <f>SUM($C33:AI33)</f>
        <v>3966.2827174613726</v>
      </c>
      <c r="BY33" s="92">
        <f>SUM($C33:AJ33)</f>
        <v>3966.2827174613726</v>
      </c>
      <c r="BZ33" s="92">
        <f>SUM($C33:AK33)</f>
        <v>3966.2827174613726</v>
      </c>
      <c r="CA33" s="92">
        <f>SUM($C33:AL33)</f>
        <v>3966.2827174613726</v>
      </c>
      <c r="CB33" s="92">
        <f>SUM($C33:AM33)</f>
        <v>3966.2827174613726</v>
      </c>
      <c r="CC33" s="92">
        <f>SUM($C33:AN33)</f>
        <v>3966.2827174613726</v>
      </c>
      <c r="CD33" s="92">
        <f>SUM($C33:AO33)</f>
        <v>3966.2827174613726</v>
      </c>
      <c r="CE33" s="92">
        <f>SUM($C33:AP33)</f>
        <v>3966.2827174613726</v>
      </c>
    </row>
    <row r="34" spans="2:83" ht="16.5">
      <c r="B34" s="54" t="str">
        <f>存量业务到期结构!B34</f>
        <v>对公大额存单</v>
      </c>
      <c r="C34" s="92">
        <f>基本优化结果!C34</f>
        <v>61.889743557349902</v>
      </c>
      <c r="D34" s="92">
        <f>基本优化结果!D34</f>
        <v>70.786333728195331</v>
      </c>
      <c r="E34" s="92">
        <f>基本优化结果!E34</f>
        <v>58.199421530000002</v>
      </c>
      <c r="F34" s="92">
        <f>基本优化结果!F34</f>
        <v>63.146999999999998</v>
      </c>
      <c r="G34" s="92">
        <f>基本优化结果!G34</f>
        <v>62.414048360000002</v>
      </c>
      <c r="H34" s="92">
        <f>基本优化结果!H34</f>
        <v>64.424105859999997</v>
      </c>
      <c r="I34" s="92">
        <f>基本优化结果!I34</f>
        <v>29.68948545542332</v>
      </c>
      <c r="J34" s="92">
        <f>基本优化结果!J34</f>
        <v>51.274999999999999</v>
      </c>
      <c r="K34" s="92">
        <f>基本优化结果!K34</f>
        <v>79.620999999999995</v>
      </c>
      <c r="L34" s="92">
        <f>基本优化结果!L34</f>
        <v>28.5503</v>
      </c>
      <c r="M34" s="92">
        <f>基本优化结果!M34</f>
        <v>36.17456</v>
      </c>
      <c r="N34" s="92">
        <f>基本优化结果!N34</f>
        <v>44.914829339999997</v>
      </c>
      <c r="O34" s="92">
        <f>基本优化结果!O34</f>
        <v>13.099</v>
      </c>
      <c r="P34" s="92">
        <f>基本优化结果!P34</f>
        <v>0</v>
      </c>
      <c r="Q34" s="92">
        <f>基本优化结果!Q34</f>
        <v>0</v>
      </c>
      <c r="R34" s="92">
        <f>基本优化结果!R34</f>
        <v>0</v>
      </c>
      <c r="S34" s="92">
        <f>基本优化结果!S34</f>
        <v>0</v>
      </c>
      <c r="T34" s="92">
        <f>基本优化结果!T34</f>
        <v>0</v>
      </c>
      <c r="U34" s="92">
        <f>基本优化结果!U34</f>
        <v>0</v>
      </c>
      <c r="V34" s="92">
        <f>基本优化结果!V34</f>
        <v>0</v>
      </c>
      <c r="W34" s="92">
        <f>基本优化结果!W34</f>
        <v>0</v>
      </c>
      <c r="X34" s="92">
        <f>基本优化结果!X34</f>
        <v>0</v>
      </c>
      <c r="Y34" s="92">
        <f>基本优化结果!Y34</f>
        <v>0</v>
      </c>
      <c r="Z34" s="92">
        <f>基本优化结果!Z34</f>
        <v>0</v>
      </c>
      <c r="AA34" s="92">
        <f>基本优化结果!AA34</f>
        <v>0</v>
      </c>
      <c r="AB34" s="92">
        <f>基本优化结果!AB34</f>
        <v>0</v>
      </c>
      <c r="AC34" s="92">
        <f>基本优化结果!AC34</f>
        <v>0</v>
      </c>
      <c r="AD34" s="92">
        <f>基本优化结果!AD34</f>
        <v>0</v>
      </c>
      <c r="AE34" s="92">
        <f>基本优化结果!AE34</f>
        <v>0</v>
      </c>
      <c r="AF34" s="92">
        <f>基本优化结果!AF34</f>
        <v>0</v>
      </c>
      <c r="AG34" s="92">
        <f>基本优化结果!AG34</f>
        <v>0</v>
      </c>
      <c r="AH34" s="92">
        <f>基本优化结果!AH34</f>
        <v>0</v>
      </c>
      <c r="AI34" s="92">
        <f>基本优化结果!AI34</f>
        <v>0</v>
      </c>
      <c r="AJ34" s="92">
        <f>基本优化结果!AJ34</f>
        <v>0</v>
      </c>
      <c r="AK34" s="92">
        <f>基本优化结果!AK34</f>
        <v>0</v>
      </c>
      <c r="AL34" s="92">
        <f>基本优化结果!AL34</f>
        <v>0</v>
      </c>
      <c r="AM34" s="92">
        <f>基本优化结果!AM34</f>
        <v>0</v>
      </c>
      <c r="AN34" s="92">
        <f>基本优化结果!AN34</f>
        <v>0</v>
      </c>
      <c r="AO34" s="92">
        <f>基本优化结果!AO34</f>
        <v>0</v>
      </c>
      <c r="AP34" s="92">
        <f>基本优化结果!AP34</f>
        <v>0</v>
      </c>
      <c r="AR34" s="92">
        <f>SUM($C34:C34)</f>
        <v>61.889743557349902</v>
      </c>
      <c r="AS34" s="92">
        <f>SUM($C34:D34)</f>
        <v>132.67607728554523</v>
      </c>
      <c r="AT34" s="92">
        <f>SUM($C34:E34)</f>
        <v>190.87549881554523</v>
      </c>
      <c r="AU34" s="92">
        <f>SUM($C34:F34)</f>
        <v>254.02249881554522</v>
      </c>
      <c r="AV34" s="92">
        <f>SUM($C34:G34)</f>
        <v>316.43654717554523</v>
      </c>
      <c r="AW34" s="92">
        <f>SUM($C34:H34)</f>
        <v>380.86065303554523</v>
      </c>
      <c r="AX34" s="92">
        <f>SUM($C34:I34)</f>
        <v>410.55013849096855</v>
      </c>
      <c r="AY34" s="92">
        <f>SUM($C34:J34)</f>
        <v>461.82513849096853</v>
      </c>
      <c r="AZ34" s="92">
        <f>SUM($C34:K34)</f>
        <v>541.44613849096856</v>
      </c>
      <c r="BA34" s="92">
        <f>SUM($C34:L34)</f>
        <v>569.99643849096856</v>
      </c>
      <c r="BB34" s="92">
        <f>SUM($C34:M34)</f>
        <v>606.1709984909686</v>
      </c>
      <c r="BC34" s="92">
        <f>SUM($C34:N34)</f>
        <v>651.08582783096858</v>
      </c>
      <c r="BD34" s="92">
        <f>SUM($C34:O34)</f>
        <v>664.18482783096863</v>
      </c>
      <c r="BE34" s="92">
        <f>SUM($C34:P34)</f>
        <v>664.18482783096863</v>
      </c>
      <c r="BF34" s="92">
        <f>SUM($C34:Q34)</f>
        <v>664.18482783096863</v>
      </c>
      <c r="BG34" s="92">
        <f>SUM($C34:R34)</f>
        <v>664.18482783096863</v>
      </c>
      <c r="BH34" s="92">
        <f>SUM($C34:S34)</f>
        <v>664.18482783096863</v>
      </c>
      <c r="BI34" s="92">
        <f>SUM($C34:T34)</f>
        <v>664.18482783096863</v>
      </c>
      <c r="BJ34" s="92">
        <f>SUM($C34:U34)</f>
        <v>664.18482783096863</v>
      </c>
      <c r="BK34" s="92">
        <f>SUM($C34:V34)</f>
        <v>664.18482783096863</v>
      </c>
      <c r="BL34" s="92">
        <f>SUM($C34:W34)</f>
        <v>664.18482783096863</v>
      </c>
      <c r="BM34" s="92">
        <f>SUM($C34:X34)</f>
        <v>664.18482783096863</v>
      </c>
      <c r="BN34" s="92">
        <f>SUM($C34:Y34)</f>
        <v>664.18482783096863</v>
      </c>
      <c r="BO34" s="92">
        <f>SUM($C34:Z34)</f>
        <v>664.18482783096863</v>
      </c>
      <c r="BP34" s="92">
        <f>SUM($C34:AA34)</f>
        <v>664.18482783096863</v>
      </c>
      <c r="BQ34" s="92">
        <f>SUM($C34:AB34)</f>
        <v>664.18482783096863</v>
      </c>
      <c r="BR34" s="92">
        <f>SUM($C34:AC34)</f>
        <v>664.18482783096863</v>
      </c>
      <c r="BS34" s="92">
        <f>SUM($C34:AD34)</f>
        <v>664.18482783096863</v>
      </c>
      <c r="BT34" s="92">
        <f>SUM($C34:AE34)</f>
        <v>664.18482783096863</v>
      </c>
      <c r="BU34" s="92">
        <f>SUM($C34:AF34)</f>
        <v>664.18482783096863</v>
      </c>
      <c r="BV34" s="92">
        <f>SUM($C34:AG34)</f>
        <v>664.18482783096863</v>
      </c>
      <c r="BW34" s="92">
        <f>SUM($C34:AH34)</f>
        <v>664.18482783096863</v>
      </c>
      <c r="BX34" s="92">
        <f>SUM($C34:AI34)</f>
        <v>664.18482783096863</v>
      </c>
      <c r="BY34" s="92">
        <f>SUM($C34:AJ34)</f>
        <v>664.18482783096863</v>
      </c>
      <c r="BZ34" s="92">
        <f>SUM($C34:AK34)</f>
        <v>664.18482783096863</v>
      </c>
      <c r="CA34" s="92">
        <f>SUM($C34:AL34)</f>
        <v>664.18482783096863</v>
      </c>
      <c r="CB34" s="92">
        <f>SUM($C34:AM34)</f>
        <v>664.18482783096863</v>
      </c>
      <c r="CC34" s="92">
        <f>SUM($C34:AN34)</f>
        <v>664.18482783096863</v>
      </c>
      <c r="CD34" s="92">
        <f>SUM($C34:AO34)</f>
        <v>664.18482783096863</v>
      </c>
      <c r="CE34" s="92">
        <f>SUM($C34:AP34)</f>
        <v>664.18482783096863</v>
      </c>
    </row>
    <row r="35" spans="2:83" ht="16.5">
      <c r="B35" s="54" t="str">
        <f>存量业务到期结构!B35</f>
        <v>对公协议存款</v>
      </c>
      <c r="C35" s="92">
        <f>基本优化结果!C35</f>
        <v>11.599</v>
      </c>
      <c r="D35" s="92">
        <f>基本优化结果!D35</f>
        <v>19.998999999999999</v>
      </c>
      <c r="E35" s="92">
        <f>基本优化结果!E35</f>
        <v>33.999000000000002</v>
      </c>
      <c r="F35" s="92">
        <f>基本优化结果!F35</f>
        <v>20.998999999999999</v>
      </c>
      <c r="G35" s="92">
        <f>基本优化结果!G35</f>
        <v>1.7989999999999999</v>
      </c>
      <c r="H35" s="92">
        <f>基本优化结果!H35</f>
        <v>19.998999999999999</v>
      </c>
      <c r="I35" s="92">
        <f>基本优化结果!I35</f>
        <v>9.9991335036670056E-4</v>
      </c>
      <c r="J35" s="92">
        <f>基本优化结果!J35</f>
        <v>-9.9995248738650694E-4</v>
      </c>
      <c r="K35" s="92">
        <f>基本优化结果!K35</f>
        <v>0.999</v>
      </c>
      <c r="L35" s="92">
        <f>基本优化结果!L35</f>
        <v>3.9990000023554666</v>
      </c>
      <c r="M35" s="92">
        <f>基本优化结果!M35</f>
        <v>1.99900000024683</v>
      </c>
      <c r="N35" s="92">
        <f>基本优化结果!N35</f>
        <v>-9.9986101844249764E-4</v>
      </c>
      <c r="O35" s="92">
        <f>基本优化结果!O35</f>
        <v>0.29900000776880153</v>
      </c>
      <c r="P35" s="92">
        <f>基本优化结果!P35</f>
        <v>0</v>
      </c>
      <c r="Q35" s="92">
        <f>基本优化结果!Q35</f>
        <v>0</v>
      </c>
      <c r="R35" s="92">
        <f>基本优化结果!R35</f>
        <v>0</v>
      </c>
      <c r="S35" s="92">
        <f>基本优化结果!S35</f>
        <v>0</v>
      </c>
      <c r="T35" s="92">
        <f>基本优化结果!T35</f>
        <v>0</v>
      </c>
      <c r="U35" s="92">
        <f>基本优化结果!U35</f>
        <v>0</v>
      </c>
      <c r="V35" s="92">
        <f>基本优化结果!V35</f>
        <v>0</v>
      </c>
      <c r="W35" s="92">
        <f>基本优化结果!W35</f>
        <v>0</v>
      </c>
      <c r="X35" s="92">
        <f>基本优化结果!X35</f>
        <v>0</v>
      </c>
      <c r="Y35" s="92">
        <f>基本优化结果!Y35</f>
        <v>0</v>
      </c>
      <c r="Z35" s="92">
        <f>基本优化结果!Z35</f>
        <v>0</v>
      </c>
      <c r="AA35" s="92">
        <f>基本优化结果!AA35</f>
        <v>0</v>
      </c>
      <c r="AB35" s="92">
        <f>基本优化结果!AB35</f>
        <v>0</v>
      </c>
      <c r="AC35" s="92">
        <f>基本优化结果!AC35</f>
        <v>0</v>
      </c>
      <c r="AD35" s="92">
        <f>基本优化结果!AD35</f>
        <v>0</v>
      </c>
      <c r="AE35" s="92">
        <f>基本优化结果!AE35</f>
        <v>0</v>
      </c>
      <c r="AF35" s="92">
        <f>基本优化结果!AF35</f>
        <v>0</v>
      </c>
      <c r="AG35" s="92">
        <f>基本优化结果!AG35</f>
        <v>0</v>
      </c>
      <c r="AH35" s="92">
        <f>基本优化结果!AH35</f>
        <v>0</v>
      </c>
      <c r="AI35" s="92">
        <f>基本优化结果!AI35</f>
        <v>0</v>
      </c>
      <c r="AJ35" s="92">
        <f>基本优化结果!AJ35</f>
        <v>0</v>
      </c>
      <c r="AK35" s="92">
        <f>基本优化结果!AK35</f>
        <v>0</v>
      </c>
      <c r="AL35" s="92">
        <f>基本优化结果!AL35</f>
        <v>0</v>
      </c>
      <c r="AM35" s="92">
        <f>基本优化结果!AM35</f>
        <v>0</v>
      </c>
      <c r="AN35" s="92">
        <f>基本优化结果!AN35</f>
        <v>0</v>
      </c>
      <c r="AO35" s="92">
        <f>基本优化结果!AO35</f>
        <v>0</v>
      </c>
      <c r="AP35" s="92">
        <f>基本优化结果!AP35</f>
        <v>0</v>
      </c>
      <c r="AR35" s="92">
        <f>SUM($C35:C35)</f>
        <v>11.599</v>
      </c>
      <c r="AS35" s="92">
        <f>SUM($C35:D35)</f>
        <v>31.597999999999999</v>
      </c>
      <c r="AT35" s="92">
        <f>SUM($C35:E35)</f>
        <v>65.597000000000008</v>
      </c>
      <c r="AU35" s="92">
        <f>SUM($C35:F35)</f>
        <v>86.596000000000004</v>
      </c>
      <c r="AV35" s="92">
        <f>SUM($C35:G35)</f>
        <v>88.39500000000001</v>
      </c>
      <c r="AW35" s="92">
        <f>SUM($C35:H35)</f>
        <v>108.39400000000001</v>
      </c>
      <c r="AX35" s="92">
        <f>SUM($C35:I35)</f>
        <v>108.39499991335038</v>
      </c>
      <c r="AY35" s="92">
        <f>SUM($C35:J35)</f>
        <v>108.39399996086298</v>
      </c>
      <c r="AZ35" s="92">
        <f>SUM($C35:K35)</f>
        <v>109.39299996086298</v>
      </c>
      <c r="BA35" s="92">
        <f>SUM($C35:L35)</f>
        <v>113.39199996321845</v>
      </c>
      <c r="BB35" s="92">
        <f>SUM($C35:M35)</f>
        <v>115.39099996346528</v>
      </c>
      <c r="BC35" s="92">
        <f>SUM($C35:N35)</f>
        <v>115.39000010244683</v>
      </c>
      <c r="BD35" s="92">
        <f>SUM($C35:O35)</f>
        <v>115.68900011021563</v>
      </c>
      <c r="BE35" s="92">
        <f>SUM($C35:P35)</f>
        <v>115.68900011021563</v>
      </c>
      <c r="BF35" s="92">
        <f>SUM($C35:Q35)</f>
        <v>115.68900011021563</v>
      </c>
      <c r="BG35" s="92">
        <f>SUM($C35:R35)</f>
        <v>115.68900011021563</v>
      </c>
      <c r="BH35" s="92">
        <f>SUM($C35:S35)</f>
        <v>115.68900011021563</v>
      </c>
      <c r="BI35" s="92">
        <f>SUM($C35:T35)</f>
        <v>115.68900011021563</v>
      </c>
      <c r="BJ35" s="92">
        <f>SUM($C35:U35)</f>
        <v>115.68900011021563</v>
      </c>
      <c r="BK35" s="92">
        <f>SUM($C35:V35)</f>
        <v>115.68900011021563</v>
      </c>
      <c r="BL35" s="92">
        <f>SUM($C35:W35)</f>
        <v>115.68900011021563</v>
      </c>
      <c r="BM35" s="92">
        <f>SUM($C35:X35)</f>
        <v>115.68900011021563</v>
      </c>
      <c r="BN35" s="92">
        <f>SUM($C35:Y35)</f>
        <v>115.68900011021563</v>
      </c>
      <c r="BO35" s="92">
        <f>SUM($C35:Z35)</f>
        <v>115.68900011021563</v>
      </c>
      <c r="BP35" s="92">
        <f>SUM($C35:AA35)</f>
        <v>115.68900011021563</v>
      </c>
      <c r="BQ35" s="92">
        <f>SUM($C35:AB35)</f>
        <v>115.68900011021563</v>
      </c>
      <c r="BR35" s="92">
        <f>SUM($C35:AC35)</f>
        <v>115.68900011021563</v>
      </c>
      <c r="BS35" s="92">
        <f>SUM($C35:AD35)</f>
        <v>115.68900011021563</v>
      </c>
      <c r="BT35" s="92">
        <f>SUM($C35:AE35)</f>
        <v>115.68900011021563</v>
      </c>
      <c r="BU35" s="92">
        <f>SUM($C35:AF35)</f>
        <v>115.68900011021563</v>
      </c>
      <c r="BV35" s="92">
        <f>SUM($C35:AG35)</f>
        <v>115.68900011021563</v>
      </c>
      <c r="BW35" s="92">
        <f>SUM($C35:AH35)</f>
        <v>115.68900011021563</v>
      </c>
      <c r="BX35" s="92">
        <f>SUM($C35:AI35)</f>
        <v>115.68900011021563</v>
      </c>
      <c r="BY35" s="92">
        <f>SUM($C35:AJ35)</f>
        <v>115.68900011021563</v>
      </c>
      <c r="BZ35" s="92">
        <f>SUM($C35:AK35)</f>
        <v>115.68900011021563</v>
      </c>
      <c r="CA35" s="92">
        <f>SUM($C35:AL35)</f>
        <v>115.68900011021563</v>
      </c>
      <c r="CB35" s="92">
        <f>SUM($C35:AM35)</f>
        <v>115.68900011021563</v>
      </c>
      <c r="CC35" s="92">
        <f>SUM($C35:AN35)</f>
        <v>115.68900011021563</v>
      </c>
      <c r="CD35" s="92">
        <f>SUM($C35:AO35)</f>
        <v>115.68900011021563</v>
      </c>
      <c r="CE35" s="92">
        <f>SUM($C35:AP35)</f>
        <v>115.68900011021563</v>
      </c>
    </row>
    <row r="36" spans="2:83" ht="16.5">
      <c r="B36" s="55" t="str">
        <f>存量业务到期结构!B36</f>
        <v>对公活期存款</v>
      </c>
      <c r="C36" s="92">
        <f>基本优化结果!C36</f>
        <v>-464.11598093080801</v>
      </c>
      <c r="D36" s="92">
        <f>基本优化结果!D36</f>
        <v>-58.139311656112298</v>
      </c>
      <c r="E36" s="92">
        <f>基本优化结果!E36</f>
        <v>-237.88858515899901</v>
      </c>
      <c r="F36" s="92">
        <f>基本优化结果!F36</f>
        <v>-32.285986869983603</v>
      </c>
      <c r="G36" s="92">
        <f>基本优化结果!G36</f>
        <v>-32.261986869984199</v>
      </c>
      <c r="H36" s="92">
        <f>基本优化结果!H36</f>
        <v>-32.237986869982898</v>
      </c>
      <c r="I36" s="92">
        <f>基本优化结果!I36</f>
        <v>-32.215986748020143</v>
      </c>
      <c r="J36" s="92">
        <f>基本优化结果!J36</f>
        <v>-32.191986736739814</v>
      </c>
      <c r="K36" s="92">
        <f>基本优化结果!K36</f>
        <v>-32.167986671498419</v>
      </c>
      <c r="L36" s="92">
        <f>基本优化结果!L36</f>
        <v>-32.143986794608814</v>
      </c>
      <c r="M36" s="92">
        <f>基本优化结果!M36</f>
        <v>-32.119986689487391</v>
      </c>
      <c r="N36" s="92">
        <f>基本优化结果!N36</f>
        <v>-32.095986673825266</v>
      </c>
      <c r="O36" s="92">
        <f>基本优化结果!O36</f>
        <v>-32.071986801992161</v>
      </c>
      <c r="P36" s="92">
        <f>基本优化结果!P36</f>
        <v>0</v>
      </c>
      <c r="Q36" s="92">
        <f>基本优化结果!Q36</f>
        <v>0</v>
      </c>
      <c r="R36" s="92">
        <f>基本优化结果!R36</f>
        <v>0</v>
      </c>
      <c r="S36" s="92">
        <f>基本优化结果!S36</f>
        <v>0</v>
      </c>
      <c r="T36" s="92">
        <f>基本优化结果!T36</f>
        <v>0</v>
      </c>
      <c r="U36" s="92">
        <f>基本优化结果!U36</f>
        <v>0</v>
      </c>
      <c r="V36" s="92">
        <f>基本优化结果!V36</f>
        <v>0</v>
      </c>
      <c r="W36" s="92">
        <f>基本优化结果!W36</f>
        <v>0</v>
      </c>
      <c r="X36" s="92">
        <f>基本优化结果!X36</f>
        <v>0</v>
      </c>
      <c r="Y36" s="92">
        <f>基本优化结果!Y36</f>
        <v>0</v>
      </c>
      <c r="Z36" s="92">
        <f>基本优化结果!Z36</f>
        <v>0</v>
      </c>
      <c r="AA36" s="92">
        <f>基本优化结果!AA36</f>
        <v>0</v>
      </c>
      <c r="AB36" s="92">
        <f>基本优化结果!AB36</f>
        <v>0</v>
      </c>
      <c r="AC36" s="92">
        <f>基本优化结果!AC36</f>
        <v>0</v>
      </c>
      <c r="AD36" s="92">
        <f>基本优化结果!AD36</f>
        <v>0</v>
      </c>
      <c r="AE36" s="92">
        <f>基本优化结果!AE36</f>
        <v>0</v>
      </c>
      <c r="AF36" s="92">
        <f>基本优化结果!AF36</f>
        <v>0</v>
      </c>
      <c r="AG36" s="92">
        <f>基本优化结果!AG36</f>
        <v>0</v>
      </c>
      <c r="AH36" s="92">
        <f>基本优化结果!AH36</f>
        <v>0</v>
      </c>
      <c r="AI36" s="92">
        <f>基本优化结果!AI36</f>
        <v>0</v>
      </c>
      <c r="AJ36" s="92">
        <f>基本优化结果!AJ36</f>
        <v>0</v>
      </c>
      <c r="AK36" s="92">
        <f>基本优化结果!AK36</f>
        <v>0</v>
      </c>
      <c r="AL36" s="92">
        <f>基本优化结果!AL36</f>
        <v>0</v>
      </c>
      <c r="AM36" s="92">
        <f>基本优化结果!AM36</f>
        <v>0</v>
      </c>
      <c r="AN36" s="92">
        <f>基本优化结果!AN36</f>
        <v>0</v>
      </c>
      <c r="AO36" s="92">
        <f>基本优化结果!AO36</f>
        <v>0</v>
      </c>
      <c r="AP36" s="92">
        <f>基本优化结果!AP36</f>
        <v>0</v>
      </c>
      <c r="AR36" s="92">
        <f>SUM($C36:C36)</f>
        <v>-464.11598093080801</v>
      </c>
      <c r="AS36" s="92">
        <f>SUM($C36:D36)</f>
        <v>-522.25529258692029</v>
      </c>
      <c r="AT36" s="92">
        <f>SUM($C36:E36)</f>
        <v>-760.14387774591933</v>
      </c>
      <c r="AU36" s="92">
        <f>SUM($C36:F36)</f>
        <v>-792.42986461590294</v>
      </c>
      <c r="AV36" s="92">
        <f>SUM($C36:G36)</f>
        <v>-824.69185148588713</v>
      </c>
      <c r="AW36" s="92">
        <f>SUM($C36:H36)</f>
        <v>-856.92983835587006</v>
      </c>
      <c r="AX36" s="92">
        <f>SUM($C36:I36)</f>
        <v>-889.14582510389016</v>
      </c>
      <c r="AY36" s="92">
        <f>SUM($C36:J36)</f>
        <v>-921.33781184063002</v>
      </c>
      <c r="AZ36" s="92">
        <f>SUM($C36:K36)</f>
        <v>-953.50579851212842</v>
      </c>
      <c r="BA36" s="92">
        <f>SUM($C36:L36)</f>
        <v>-985.64978530673727</v>
      </c>
      <c r="BB36" s="92">
        <f>SUM($C36:M36)</f>
        <v>-1017.7697719962247</v>
      </c>
      <c r="BC36" s="92">
        <f>SUM($C36:N36)</f>
        <v>-1049.8657586700499</v>
      </c>
      <c r="BD36" s="92">
        <f>SUM($C36:O36)</f>
        <v>-1081.937745472042</v>
      </c>
      <c r="BE36" s="92">
        <f>SUM($C36:P36)</f>
        <v>-1081.937745472042</v>
      </c>
      <c r="BF36" s="92">
        <f>SUM($C36:Q36)</f>
        <v>-1081.937745472042</v>
      </c>
      <c r="BG36" s="92">
        <f>SUM($C36:R36)</f>
        <v>-1081.937745472042</v>
      </c>
      <c r="BH36" s="92">
        <f>SUM($C36:S36)</f>
        <v>-1081.937745472042</v>
      </c>
      <c r="BI36" s="92">
        <f>SUM($C36:T36)</f>
        <v>-1081.937745472042</v>
      </c>
      <c r="BJ36" s="92">
        <f>SUM($C36:U36)</f>
        <v>-1081.937745472042</v>
      </c>
      <c r="BK36" s="92">
        <f>SUM($C36:V36)</f>
        <v>-1081.937745472042</v>
      </c>
      <c r="BL36" s="92">
        <f>SUM($C36:W36)</f>
        <v>-1081.937745472042</v>
      </c>
      <c r="BM36" s="92">
        <f>SUM($C36:X36)</f>
        <v>-1081.937745472042</v>
      </c>
      <c r="BN36" s="92">
        <f>SUM($C36:Y36)</f>
        <v>-1081.937745472042</v>
      </c>
      <c r="BO36" s="92">
        <f>SUM($C36:Z36)</f>
        <v>-1081.937745472042</v>
      </c>
      <c r="BP36" s="92">
        <f>SUM($C36:AA36)</f>
        <v>-1081.937745472042</v>
      </c>
      <c r="BQ36" s="92">
        <f>SUM($C36:AB36)</f>
        <v>-1081.937745472042</v>
      </c>
      <c r="BR36" s="92">
        <f>SUM($C36:AC36)</f>
        <v>-1081.937745472042</v>
      </c>
      <c r="BS36" s="92">
        <f>SUM($C36:AD36)</f>
        <v>-1081.937745472042</v>
      </c>
      <c r="BT36" s="92">
        <f>SUM($C36:AE36)</f>
        <v>-1081.937745472042</v>
      </c>
      <c r="BU36" s="92">
        <f>SUM($C36:AF36)</f>
        <v>-1081.937745472042</v>
      </c>
      <c r="BV36" s="92">
        <f>SUM($C36:AG36)</f>
        <v>-1081.937745472042</v>
      </c>
      <c r="BW36" s="92">
        <f>SUM($C36:AH36)</f>
        <v>-1081.937745472042</v>
      </c>
      <c r="BX36" s="92">
        <f>SUM($C36:AI36)</f>
        <v>-1081.937745472042</v>
      </c>
      <c r="BY36" s="92">
        <f>SUM($C36:AJ36)</f>
        <v>-1081.937745472042</v>
      </c>
      <c r="BZ36" s="92">
        <f>SUM($C36:AK36)</f>
        <v>-1081.937745472042</v>
      </c>
      <c r="CA36" s="92">
        <f>SUM($C36:AL36)</f>
        <v>-1081.937745472042</v>
      </c>
      <c r="CB36" s="92">
        <f>SUM($C36:AM36)</f>
        <v>-1081.937745472042</v>
      </c>
      <c r="CC36" s="92">
        <f>SUM($C36:AN36)</f>
        <v>-1081.937745472042</v>
      </c>
      <c r="CD36" s="92">
        <f>SUM($C36:AO36)</f>
        <v>-1081.937745472042</v>
      </c>
      <c r="CE36" s="92">
        <f>SUM($C36:AP36)</f>
        <v>-1081.937745472042</v>
      </c>
    </row>
    <row r="37" spans="2:83" ht="16.5">
      <c r="B37" s="55" t="str">
        <f>存量业务到期结构!B37</f>
        <v>对公通知存款</v>
      </c>
      <c r="C37" s="92">
        <f>基本优化结果!C37</f>
        <v>735.26320196130291</v>
      </c>
      <c r="D37" s="92">
        <f>基本优化结果!D37</f>
        <v>3.0146675363082651</v>
      </c>
      <c r="E37" s="92">
        <f>基本优化结果!E37</f>
        <v>14.755042292942194</v>
      </c>
      <c r="F37" s="92">
        <f>基本优化结果!F37</f>
        <v>1.3260502985275107</v>
      </c>
      <c r="G37" s="92">
        <f>基本优化结果!G37</f>
        <v>1.3244827317141716</v>
      </c>
      <c r="H37" s="92">
        <f>基本优化结果!H37</f>
        <v>1.3229151650389399</v>
      </c>
      <c r="I37" s="92">
        <f>基本优化结果!I37</f>
        <v>1.3200949425484771</v>
      </c>
      <c r="J37" s="92">
        <f>基本优化结果!J37</f>
        <v>1.31778003143129</v>
      </c>
      <c r="K37" s="92">
        <f>基本优化结果!K37</f>
        <v>1.3162124650643527</v>
      </c>
      <c r="L37" s="92">
        <f>基本优化结果!L37</f>
        <v>1.3146448978237499</v>
      </c>
      <c r="M37" s="92">
        <f>基本优化结果!M37</f>
        <v>1.3130773310196899</v>
      </c>
      <c r="N37" s="92">
        <f>基本优化结果!N37</f>
        <v>1.3115097642159701</v>
      </c>
      <c r="O37" s="92">
        <f>基本优化结果!O37</f>
        <v>1.3099421974119201</v>
      </c>
      <c r="P37" s="92">
        <f>基本优化结果!P37</f>
        <v>0</v>
      </c>
      <c r="Q37" s="92">
        <f>基本优化结果!Q37</f>
        <v>0</v>
      </c>
      <c r="R37" s="92">
        <f>基本优化结果!R37</f>
        <v>0</v>
      </c>
      <c r="S37" s="92">
        <f>基本优化结果!S37</f>
        <v>0</v>
      </c>
      <c r="T37" s="92">
        <f>基本优化结果!T37</f>
        <v>0</v>
      </c>
      <c r="U37" s="92">
        <f>基本优化结果!U37</f>
        <v>0</v>
      </c>
      <c r="V37" s="92">
        <f>基本优化结果!V37</f>
        <v>0</v>
      </c>
      <c r="W37" s="92">
        <f>基本优化结果!W37</f>
        <v>0</v>
      </c>
      <c r="X37" s="92">
        <f>基本优化结果!X37</f>
        <v>0</v>
      </c>
      <c r="Y37" s="92">
        <f>基本优化结果!Y37</f>
        <v>0</v>
      </c>
      <c r="Z37" s="92">
        <f>基本优化结果!Z37</f>
        <v>0</v>
      </c>
      <c r="AA37" s="92">
        <f>基本优化结果!AA37</f>
        <v>0</v>
      </c>
      <c r="AB37" s="92">
        <f>基本优化结果!AB37</f>
        <v>0</v>
      </c>
      <c r="AC37" s="92">
        <f>基本优化结果!AC37</f>
        <v>0</v>
      </c>
      <c r="AD37" s="92">
        <f>基本优化结果!AD37</f>
        <v>0</v>
      </c>
      <c r="AE37" s="92">
        <f>基本优化结果!AE37</f>
        <v>0</v>
      </c>
      <c r="AF37" s="92">
        <f>基本优化结果!AF37</f>
        <v>0</v>
      </c>
      <c r="AG37" s="92">
        <f>基本优化结果!AG37</f>
        <v>0</v>
      </c>
      <c r="AH37" s="92">
        <f>基本优化结果!AH37</f>
        <v>0</v>
      </c>
      <c r="AI37" s="92">
        <f>基本优化结果!AI37</f>
        <v>0</v>
      </c>
      <c r="AJ37" s="92">
        <f>基本优化结果!AJ37</f>
        <v>0</v>
      </c>
      <c r="AK37" s="92">
        <f>基本优化结果!AK37</f>
        <v>0</v>
      </c>
      <c r="AL37" s="92">
        <f>基本优化结果!AL37</f>
        <v>0</v>
      </c>
      <c r="AM37" s="92">
        <f>基本优化结果!AM37</f>
        <v>0</v>
      </c>
      <c r="AN37" s="92">
        <f>基本优化结果!AN37</f>
        <v>0</v>
      </c>
      <c r="AO37" s="92">
        <f>基本优化结果!AO37</f>
        <v>0</v>
      </c>
      <c r="AP37" s="92">
        <f>基本优化结果!AP37</f>
        <v>0</v>
      </c>
      <c r="AR37" s="92">
        <f>SUM($C37:C37)</f>
        <v>735.26320196130291</v>
      </c>
      <c r="AS37" s="92">
        <f>SUM($C37:D37)</f>
        <v>738.27786949761116</v>
      </c>
      <c r="AT37" s="92">
        <f>SUM($C37:E37)</f>
        <v>753.03291179055338</v>
      </c>
      <c r="AU37" s="92">
        <f>SUM($C37:F37)</f>
        <v>754.35896208908093</v>
      </c>
      <c r="AV37" s="92">
        <f>SUM($C37:G37)</f>
        <v>755.6834448207951</v>
      </c>
      <c r="AW37" s="92">
        <f>SUM($C37:H37)</f>
        <v>757.00635998583402</v>
      </c>
      <c r="AX37" s="92">
        <f>SUM($C37:I37)</f>
        <v>758.32645492838253</v>
      </c>
      <c r="AY37" s="92">
        <f>SUM($C37:J37)</f>
        <v>759.64423495981384</v>
      </c>
      <c r="AZ37" s="92">
        <f>SUM($C37:K37)</f>
        <v>760.96044742487823</v>
      </c>
      <c r="BA37" s="92">
        <f>SUM($C37:L37)</f>
        <v>762.27509232270199</v>
      </c>
      <c r="BB37" s="92">
        <f>SUM($C37:M37)</f>
        <v>763.58816965372171</v>
      </c>
      <c r="BC37" s="92">
        <f>SUM($C37:N37)</f>
        <v>764.8996794179377</v>
      </c>
      <c r="BD37" s="92">
        <f>SUM($C37:O37)</f>
        <v>766.20962161534965</v>
      </c>
      <c r="BE37" s="92">
        <f>SUM($C37:P37)</f>
        <v>766.20962161534965</v>
      </c>
      <c r="BF37" s="92">
        <f>SUM($C37:Q37)</f>
        <v>766.20962161534965</v>
      </c>
      <c r="BG37" s="92">
        <f>SUM($C37:R37)</f>
        <v>766.20962161534965</v>
      </c>
      <c r="BH37" s="92">
        <f>SUM($C37:S37)</f>
        <v>766.20962161534965</v>
      </c>
      <c r="BI37" s="92">
        <f>SUM($C37:T37)</f>
        <v>766.20962161534965</v>
      </c>
      <c r="BJ37" s="92">
        <f>SUM($C37:U37)</f>
        <v>766.20962161534965</v>
      </c>
      <c r="BK37" s="92">
        <f>SUM($C37:V37)</f>
        <v>766.20962161534965</v>
      </c>
      <c r="BL37" s="92">
        <f>SUM($C37:W37)</f>
        <v>766.20962161534965</v>
      </c>
      <c r="BM37" s="92">
        <f>SUM($C37:X37)</f>
        <v>766.20962161534965</v>
      </c>
      <c r="BN37" s="92">
        <f>SUM($C37:Y37)</f>
        <v>766.20962161534965</v>
      </c>
      <c r="BO37" s="92">
        <f>SUM($C37:Z37)</f>
        <v>766.20962161534965</v>
      </c>
      <c r="BP37" s="92">
        <f>SUM($C37:AA37)</f>
        <v>766.20962161534965</v>
      </c>
      <c r="BQ37" s="92">
        <f>SUM($C37:AB37)</f>
        <v>766.20962161534965</v>
      </c>
      <c r="BR37" s="92">
        <f>SUM($C37:AC37)</f>
        <v>766.20962161534965</v>
      </c>
      <c r="BS37" s="92">
        <f>SUM($C37:AD37)</f>
        <v>766.20962161534965</v>
      </c>
      <c r="BT37" s="92">
        <f>SUM($C37:AE37)</f>
        <v>766.20962161534965</v>
      </c>
      <c r="BU37" s="92">
        <f>SUM($C37:AF37)</f>
        <v>766.20962161534965</v>
      </c>
      <c r="BV37" s="92">
        <f>SUM($C37:AG37)</f>
        <v>766.20962161534965</v>
      </c>
      <c r="BW37" s="92">
        <f>SUM($C37:AH37)</f>
        <v>766.20962161534965</v>
      </c>
      <c r="BX37" s="92">
        <f>SUM($C37:AI37)</f>
        <v>766.20962161534965</v>
      </c>
      <c r="BY37" s="92">
        <f>SUM($C37:AJ37)</f>
        <v>766.20962161534965</v>
      </c>
      <c r="BZ37" s="92">
        <f>SUM($C37:AK37)</f>
        <v>766.20962161534965</v>
      </c>
      <c r="CA37" s="92">
        <f>SUM($C37:AL37)</f>
        <v>766.20962161534965</v>
      </c>
      <c r="CB37" s="92">
        <f>SUM($C37:AM37)</f>
        <v>766.20962161534965</v>
      </c>
      <c r="CC37" s="92">
        <f>SUM($C37:AN37)</f>
        <v>766.20962161534965</v>
      </c>
      <c r="CD37" s="92">
        <f>SUM($C37:AO37)</f>
        <v>766.20962161534965</v>
      </c>
      <c r="CE37" s="92">
        <f>SUM($C37:AP37)</f>
        <v>766.20962161534965</v>
      </c>
    </row>
    <row r="38" spans="2:83" ht="16.5">
      <c r="B38" s="16" t="str">
        <f>存量业务到期结构!B38</f>
        <v>零售存款</v>
      </c>
      <c r="C38" s="75">
        <f>SUM(C39:C43)</f>
        <v>526.05227648413586</v>
      </c>
      <c r="D38" s="75">
        <f t="shared" ref="D38:AP38" si="10">SUM(D39:D43)</f>
        <v>517.87738778544247</v>
      </c>
      <c r="E38" s="75">
        <f t="shared" si="10"/>
        <v>457.85809534540641</v>
      </c>
      <c r="F38" s="75">
        <f t="shared" si="10"/>
        <v>323.36618123973369</v>
      </c>
      <c r="G38" s="75">
        <f t="shared" si="10"/>
        <v>356.11277302579242</v>
      </c>
      <c r="H38" s="75">
        <f t="shared" si="10"/>
        <v>438.57269683298654</v>
      </c>
      <c r="I38" s="75">
        <f t="shared" si="10"/>
        <v>305.61622282567265</v>
      </c>
      <c r="J38" s="75">
        <f t="shared" si="10"/>
        <v>281.58841590902688</v>
      </c>
      <c r="K38" s="75">
        <f t="shared" si="10"/>
        <v>284.06599130170775</v>
      </c>
      <c r="L38" s="75">
        <f t="shared" si="10"/>
        <v>281.57353437553724</v>
      </c>
      <c r="M38" s="75">
        <f t="shared" si="10"/>
        <v>283.86551092856934</v>
      </c>
      <c r="N38" s="75">
        <f t="shared" si="10"/>
        <v>337.45077494170806</v>
      </c>
      <c r="O38" s="75">
        <f t="shared" si="10"/>
        <v>221.37680506075139</v>
      </c>
      <c r="P38" s="75">
        <f t="shared" si="10"/>
        <v>0</v>
      </c>
      <c r="Q38" s="75">
        <f t="shared" si="10"/>
        <v>0</v>
      </c>
      <c r="R38" s="75">
        <f t="shared" si="10"/>
        <v>0</v>
      </c>
      <c r="S38" s="75">
        <f t="shared" si="10"/>
        <v>0</v>
      </c>
      <c r="T38" s="75">
        <f t="shared" si="10"/>
        <v>0</v>
      </c>
      <c r="U38" s="75">
        <f t="shared" si="10"/>
        <v>0</v>
      </c>
      <c r="V38" s="75">
        <f t="shared" si="10"/>
        <v>0</v>
      </c>
      <c r="W38" s="75">
        <f t="shared" si="10"/>
        <v>0</v>
      </c>
      <c r="X38" s="75">
        <f t="shared" si="10"/>
        <v>0</v>
      </c>
      <c r="Y38" s="75">
        <f t="shared" si="10"/>
        <v>0</v>
      </c>
      <c r="Z38" s="75">
        <f t="shared" si="10"/>
        <v>0</v>
      </c>
      <c r="AA38" s="75">
        <f t="shared" si="10"/>
        <v>0</v>
      </c>
      <c r="AB38" s="75">
        <f t="shared" si="10"/>
        <v>0</v>
      </c>
      <c r="AC38" s="75">
        <f t="shared" si="10"/>
        <v>0</v>
      </c>
      <c r="AD38" s="75">
        <f t="shared" si="10"/>
        <v>0</v>
      </c>
      <c r="AE38" s="75">
        <f t="shared" si="10"/>
        <v>0</v>
      </c>
      <c r="AF38" s="75">
        <f t="shared" si="10"/>
        <v>0</v>
      </c>
      <c r="AG38" s="75">
        <f t="shared" si="10"/>
        <v>0</v>
      </c>
      <c r="AH38" s="75">
        <f t="shared" si="10"/>
        <v>0</v>
      </c>
      <c r="AI38" s="75">
        <f t="shared" si="10"/>
        <v>0</v>
      </c>
      <c r="AJ38" s="75">
        <f t="shared" si="10"/>
        <v>0</v>
      </c>
      <c r="AK38" s="75">
        <f t="shared" si="10"/>
        <v>0</v>
      </c>
      <c r="AL38" s="75">
        <f t="shared" si="10"/>
        <v>0</v>
      </c>
      <c r="AM38" s="75">
        <f t="shared" si="10"/>
        <v>0</v>
      </c>
      <c r="AN38" s="75">
        <f t="shared" si="10"/>
        <v>0</v>
      </c>
      <c r="AO38" s="75">
        <f t="shared" si="10"/>
        <v>0</v>
      </c>
      <c r="AP38" s="75">
        <f t="shared" si="10"/>
        <v>0</v>
      </c>
      <c r="AR38" s="75">
        <f>SUM($C38:C38)</f>
        <v>526.05227648413586</v>
      </c>
      <c r="AS38" s="75">
        <f>SUM($C38:D38)</f>
        <v>1043.9296642695783</v>
      </c>
      <c r="AT38" s="75">
        <f>SUM($C38:E38)</f>
        <v>1501.7877596149847</v>
      </c>
      <c r="AU38" s="75">
        <f>SUM($C38:F38)</f>
        <v>1825.1539408547183</v>
      </c>
      <c r="AV38" s="75">
        <f>SUM($C38:G38)</f>
        <v>2181.2667138805109</v>
      </c>
      <c r="AW38" s="75">
        <f>SUM($C38:H38)</f>
        <v>2619.8394107134973</v>
      </c>
      <c r="AX38" s="75">
        <f>SUM($C38:I38)</f>
        <v>2925.4556335391699</v>
      </c>
      <c r="AY38" s="75">
        <f>SUM($C38:J38)</f>
        <v>3207.0440494481968</v>
      </c>
      <c r="AZ38" s="75">
        <f>SUM($C38:K38)</f>
        <v>3491.1100407499043</v>
      </c>
      <c r="BA38" s="75">
        <f>SUM($C38:L38)</f>
        <v>3772.6835751254416</v>
      </c>
      <c r="BB38" s="75">
        <f>SUM($C38:M38)</f>
        <v>4056.5490860540108</v>
      </c>
      <c r="BC38" s="75">
        <f>SUM($C38:N38)</f>
        <v>4393.9998609957192</v>
      </c>
      <c r="BD38" s="75">
        <f>SUM($C38:O38)</f>
        <v>4615.3766660564706</v>
      </c>
      <c r="BE38" s="75">
        <f>SUM($C38:P38)</f>
        <v>4615.3766660564706</v>
      </c>
      <c r="BF38" s="75">
        <f>SUM($C38:Q38)</f>
        <v>4615.3766660564706</v>
      </c>
      <c r="BG38" s="75">
        <f>SUM($C38:R38)</f>
        <v>4615.3766660564706</v>
      </c>
      <c r="BH38" s="75">
        <f>SUM($C38:S38)</f>
        <v>4615.3766660564706</v>
      </c>
      <c r="BI38" s="75">
        <f>SUM($C38:T38)</f>
        <v>4615.3766660564706</v>
      </c>
      <c r="BJ38" s="75">
        <f>SUM($C38:U38)</f>
        <v>4615.3766660564706</v>
      </c>
      <c r="BK38" s="75">
        <f>SUM($C38:V38)</f>
        <v>4615.3766660564706</v>
      </c>
      <c r="BL38" s="75">
        <f>SUM($C38:W38)</f>
        <v>4615.3766660564706</v>
      </c>
      <c r="BM38" s="75">
        <f>SUM($C38:X38)</f>
        <v>4615.3766660564706</v>
      </c>
      <c r="BN38" s="75">
        <f>SUM($C38:Y38)</f>
        <v>4615.3766660564706</v>
      </c>
      <c r="BO38" s="75">
        <f>SUM($C38:Z38)</f>
        <v>4615.3766660564706</v>
      </c>
      <c r="BP38" s="75">
        <f>SUM($C38:AA38)</f>
        <v>4615.3766660564706</v>
      </c>
      <c r="BQ38" s="75">
        <f>SUM($C38:AB38)</f>
        <v>4615.3766660564706</v>
      </c>
      <c r="BR38" s="75">
        <f>SUM($C38:AC38)</f>
        <v>4615.3766660564706</v>
      </c>
      <c r="BS38" s="75">
        <f>SUM($C38:AD38)</f>
        <v>4615.3766660564706</v>
      </c>
      <c r="BT38" s="75">
        <f>SUM($C38:AE38)</f>
        <v>4615.3766660564706</v>
      </c>
      <c r="BU38" s="75">
        <f>SUM($C38:AF38)</f>
        <v>4615.3766660564706</v>
      </c>
      <c r="BV38" s="75">
        <f>SUM($C38:AG38)</f>
        <v>4615.3766660564706</v>
      </c>
      <c r="BW38" s="75">
        <f>SUM($C38:AH38)</f>
        <v>4615.3766660564706</v>
      </c>
      <c r="BX38" s="75">
        <f>SUM($C38:AI38)</f>
        <v>4615.3766660564706</v>
      </c>
      <c r="BY38" s="75">
        <f>SUM($C38:AJ38)</f>
        <v>4615.3766660564706</v>
      </c>
      <c r="BZ38" s="75">
        <f>SUM($C38:AK38)</f>
        <v>4615.3766660564706</v>
      </c>
      <c r="CA38" s="75">
        <f>SUM($C38:AL38)</f>
        <v>4615.3766660564706</v>
      </c>
      <c r="CB38" s="75">
        <f>SUM($C38:AM38)</f>
        <v>4615.3766660564706</v>
      </c>
      <c r="CC38" s="75">
        <f>SUM($C38:AN38)</f>
        <v>4615.3766660564706</v>
      </c>
      <c r="CD38" s="75">
        <f>SUM($C38:AO38)</f>
        <v>4615.3766660564706</v>
      </c>
      <c r="CE38" s="75">
        <f>SUM($C38:AP38)</f>
        <v>4615.3766660564706</v>
      </c>
    </row>
    <row r="39" spans="2:83" ht="16.5">
      <c r="B39" s="54" t="str">
        <f>存量业务到期结构!B39</f>
        <v>一般零售定期存款</v>
      </c>
      <c r="C39" s="92">
        <f>基本优化结果!C39</f>
        <v>168.17569121825301</v>
      </c>
      <c r="D39" s="92">
        <f>基本优化结果!D39</f>
        <v>45.219954317021099</v>
      </c>
      <c r="E39" s="92">
        <f>基本优化结果!E39</f>
        <v>107.558460823193</v>
      </c>
      <c r="F39" s="92">
        <f>基本优化结果!F39</f>
        <v>32.897961884396302</v>
      </c>
      <c r="G39" s="92">
        <f>基本优化结果!G39</f>
        <v>28.737116389000899</v>
      </c>
      <c r="H39" s="92">
        <f>基本优化结果!H39</f>
        <v>25.273400244203799</v>
      </c>
      <c r="I39" s="92">
        <f>基本优化结果!I39</f>
        <v>1.2929566526585523</v>
      </c>
      <c r="J39" s="92">
        <f>基本优化结果!J39</f>
        <v>6.4675207874778025</v>
      </c>
      <c r="K39" s="92">
        <f>基本优化结果!K39</f>
        <v>10.8521650851161</v>
      </c>
      <c r="L39" s="92">
        <f>基本优化结果!L39</f>
        <v>10.7504644857203</v>
      </c>
      <c r="M39" s="92">
        <f>基本优化结果!M39</f>
        <v>13.274826169288684</v>
      </c>
      <c r="N39" s="92">
        <f>基本优化结果!N39</f>
        <v>14.040570251094929</v>
      </c>
      <c r="O39" s="92">
        <f>基本优化结果!O39</f>
        <v>-29.631240234991026</v>
      </c>
      <c r="P39" s="92">
        <f>基本优化结果!P39</f>
        <v>0</v>
      </c>
      <c r="Q39" s="92">
        <f>基本优化结果!Q39</f>
        <v>0</v>
      </c>
      <c r="R39" s="92">
        <f>基本优化结果!R39</f>
        <v>0</v>
      </c>
      <c r="S39" s="92">
        <f>基本优化结果!S39</f>
        <v>0</v>
      </c>
      <c r="T39" s="92">
        <f>基本优化结果!T39</f>
        <v>0</v>
      </c>
      <c r="U39" s="92">
        <f>基本优化结果!U39</f>
        <v>0</v>
      </c>
      <c r="V39" s="92">
        <f>基本优化结果!V39</f>
        <v>0</v>
      </c>
      <c r="W39" s="92">
        <f>基本优化结果!W39</f>
        <v>0</v>
      </c>
      <c r="X39" s="92">
        <f>基本优化结果!X39</f>
        <v>0</v>
      </c>
      <c r="Y39" s="92">
        <f>基本优化结果!Y39</f>
        <v>0</v>
      </c>
      <c r="Z39" s="92">
        <f>基本优化结果!Z39</f>
        <v>0</v>
      </c>
      <c r="AA39" s="92">
        <f>基本优化结果!AA39</f>
        <v>0</v>
      </c>
      <c r="AB39" s="92">
        <f>基本优化结果!AB39</f>
        <v>0</v>
      </c>
      <c r="AC39" s="92">
        <f>基本优化结果!AC39</f>
        <v>0</v>
      </c>
      <c r="AD39" s="92">
        <f>基本优化结果!AD39</f>
        <v>0</v>
      </c>
      <c r="AE39" s="92">
        <f>基本优化结果!AE39</f>
        <v>0</v>
      </c>
      <c r="AF39" s="92">
        <f>基本优化结果!AF39</f>
        <v>0</v>
      </c>
      <c r="AG39" s="92">
        <f>基本优化结果!AG39</f>
        <v>0</v>
      </c>
      <c r="AH39" s="92">
        <f>基本优化结果!AH39</f>
        <v>0</v>
      </c>
      <c r="AI39" s="92">
        <f>基本优化结果!AI39</f>
        <v>0</v>
      </c>
      <c r="AJ39" s="92">
        <f>基本优化结果!AJ39</f>
        <v>0</v>
      </c>
      <c r="AK39" s="92">
        <f>基本优化结果!AK39</f>
        <v>0</v>
      </c>
      <c r="AL39" s="92">
        <f>基本优化结果!AL39</f>
        <v>0</v>
      </c>
      <c r="AM39" s="92">
        <f>基本优化结果!AM39</f>
        <v>0</v>
      </c>
      <c r="AN39" s="92">
        <f>基本优化结果!AN39</f>
        <v>0</v>
      </c>
      <c r="AO39" s="92">
        <f>基本优化结果!AO39</f>
        <v>0</v>
      </c>
      <c r="AP39" s="92">
        <f>基本优化结果!AP39</f>
        <v>0</v>
      </c>
      <c r="AR39" s="92">
        <f>SUM($C39:C39)</f>
        <v>168.17569121825301</v>
      </c>
      <c r="AS39" s="92">
        <f>SUM($C39:D39)</f>
        <v>213.3956455352741</v>
      </c>
      <c r="AT39" s="92">
        <f>SUM($C39:E39)</f>
        <v>320.95410635846713</v>
      </c>
      <c r="AU39" s="92">
        <f>SUM($C39:F39)</f>
        <v>353.85206824286342</v>
      </c>
      <c r="AV39" s="92">
        <f>SUM($C39:G39)</f>
        <v>382.58918463186433</v>
      </c>
      <c r="AW39" s="92">
        <f>SUM($C39:H39)</f>
        <v>407.86258487606813</v>
      </c>
      <c r="AX39" s="92">
        <f>SUM($C39:I39)</f>
        <v>409.1555415287267</v>
      </c>
      <c r="AY39" s="92">
        <f>SUM($C39:J39)</f>
        <v>415.62306231620448</v>
      </c>
      <c r="AZ39" s="92">
        <f>SUM($C39:K39)</f>
        <v>426.47522740132058</v>
      </c>
      <c r="BA39" s="92">
        <f>SUM($C39:L39)</f>
        <v>437.22569188704085</v>
      </c>
      <c r="BB39" s="92">
        <f>SUM($C39:M39)</f>
        <v>450.50051805632955</v>
      </c>
      <c r="BC39" s="92">
        <f>SUM($C39:N39)</f>
        <v>464.5410883074245</v>
      </c>
      <c r="BD39" s="92">
        <f>SUM($C39:O39)</f>
        <v>434.90984807243348</v>
      </c>
      <c r="BE39" s="92">
        <f>SUM($C39:P39)</f>
        <v>434.90984807243348</v>
      </c>
      <c r="BF39" s="92">
        <f>SUM($C39:Q39)</f>
        <v>434.90984807243348</v>
      </c>
      <c r="BG39" s="92">
        <f>SUM($C39:R39)</f>
        <v>434.90984807243348</v>
      </c>
      <c r="BH39" s="92">
        <f>SUM($C39:S39)</f>
        <v>434.90984807243348</v>
      </c>
      <c r="BI39" s="92">
        <f>SUM($C39:T39)</f>
        <v>434.90984807243348</v>
      </c>
      <c r="BJ39" s="92">
        <f>SUM($C39:U39)</f>
        <v>434.90984807243348</v>
      </c>
      <c r="BK39" s="92">
        <f>SUM($C39:V39)</f>
        <v>434.90984807243348</v>
      </c>
      <c r="BL39" s="92">
        <f>SUM($C39:W39)</f>
        <v>434.90984807243348</v>
      </c>
      <c r="BM39" s="92">
        <f>SUM($C39:X39)</f>
        <v>434.90984807243348</v>
      </c>
      <c r="BN39" s="92">
        <f>SUM($C39:Y39)</f>
        <v>434.90984807243348</v>
      </c>
      <c r="BO39" s="92">
        <f>SUM($C39:Z39)</f>
        <v>434.90984807243348</v>
      </c>
      <c r="BP39" s="92">
        <f>SUM($C39:AA39)</f>
        <v>434.90984807243348</v>
      </c>
      <c r="BQ39" s="92">
        <f>SUM($C39:AB39)</f>
        <v>434.90984807243348</v>
      </c>
      <c r="BR39" s="92">
        <f>SUM($C39:AC39)</f>
        <v>434.90984807243348</v>
      </c>
      <c r="BS39" s="92">
        <f>SUM($C39:AD39)</f>
        <v>434.90984807243348</v>
      </c>
      <c r="BT39" s="92">
        <f>SUM($C39:AE39)</f>
        <v>434.90984807243348</v>
      </c>
      <c r="BU39" s="92">
        <f>SUM($C39:AF39)</f>
        <v>434.90984807243348</v>
      </c>
      <c r="BV39" s="92">
        <f>SUM($C39:AG39)</f>
        <v>434.90984807243348</v>
      </c>
      <c r="BW39" s="92">
        <f>SUM($C39:AH39)</f>
        <v>434.90984807243348</v>
      </c>
      <c r="BX39" s="92">
        <f>SUM($C39:AI39)</f>
        <v>434.90984807243348</v>
      </c>
      <c r="BY39" s="92">
        <f>SUM($C39:AJ39)</f>
        <v>434.90984807243348</v>
      </c>
      <c r="BZ39" s="92">
        <f>SUM($C39:AK39)</f>
        <v>434.90984807243348</v>
      </c>
      <c r="CA39" s="92">
        <f>SUM($C39:AL39)</f>
        <v>434.90984807243348</v>
      </c>
      <c r="CB39" s="92">
        <f>SUM($C39:AM39)</f>
        <v>434.90984807243348</v>
      </c>
      <c r="CC39" s="92">
        <f>SUM($C39:AN39)</f>
        <v>434.90984807243348</v>
      </c>
      <c r="CD39" s="92">
        <f>SUM($C39:AO39)</f>
        <v>434.90984807243348</v>
      </c>
      <c r="CE39" s="92">
        <f>SUM($C39:AP39)</f>
        <v>434.90984807243348</v>
      </c>
    </row>
    <row r="40" spans="2:83" ht="16.5">
      <c r="B40" s="54" t="str">
        <f>存量业务到期结构!B40</f>
        <v>零售结构性存款</v>
      </c>
      <c r="C40" s="92">
        <f>基本优化结果!C40</f>
        <v>316.94751866664001</v>
      </c>
      <c r="D40" s="92">
        <f>基本优化结果!D40</f>
        <v>347.51406666666702</v>
      </c>
      <c r="E40" s="92">
        <f>基本优化结果!E40</f>
        <v>270.38656666666702</v>
      </c>
      <c r="F40" s="92">
        <f>基本优化结果!F40</f>
        <v>217.16006666666701</v>
      </c>
      <c r="G40" s="92">
        <f>基本优化结果!G40</f>
        <v>249.26144991531035</v>
      </c>
      <c r="H40" s="92">
        <f>基本优化结果!H40</f>
        <v>332.68</v>
      </c>
      <c r="I40" s="92">
        <f>基本优化结果!I40</f>
        <v>230.88669991335036</v>
      </c>
      <c r="J40" s="92">
        <f>基本优化结果!J40</f>
        <v>201.55879966666669</v>
      </c>
      <c r="K40" s="92">
        <f>基本优化结果!K40</f>
        <v>197.75110000000001</v>
      </c>
      <c r="L40" s="92">
        <f>基本优化结果!L40</f>
        <v>196.67920000000001</v>
      </c>
      <c r="M40" s="92">
        <f>基本优化结果!M40</f>
        <v>200.71949966666671</v>
      </c>
      <c r="N40" s="92">
        <f>基本优化结果!N40</f>
        <v>252.69469966666674</v>
      </c>
      <c r="O40" s="92">
        <f>基本优化结果!O40</f>
        <v>190.00099977777776</v>
      </c>
      <c r="P40" s="92">
        <f>基本优化结果!P40</f>
        <v>0</v>
      </c>
      <c r="Q40" s="92">
        <f>基本优化结果!Q40</f>
        <v>0</v>
      </c>
      <c r="R40" s="92">
        <f>基本优化结果!R40</f>
        <v>0</v>
      </c>
      <c r="S40" s="92">
        <f>基本优化结果!S40</f>
        <v>0</v>
      </c>
      <c r="T40" s="92">
        <f>基本优化结果!T40</f>
        <v>0</v>
      </c>
      <c r="U40" s="92">
        <f>基本优化结果!U40</f>
        <v>0</v>
      </c>
      <c r="V40" s="92">
        <f>基本优化结果!V40</f>
        <v>0</v>
      </c>
      <c r="W40" s="92">
        <f>基本优化结果!W40</f>
        <v>0</v>
      </c>
      <c r="X40" s="92">
        <f>基本优化结果!X40</f>
        <v>0</v>
      </c>
      <c r="Y40" s="92">
        <f>基本优化结果!Y40</f>
        <v>0</v>
      </c>
      <c r="Z40" s="92">
        <f>基本优化结果!Z40</f>
        <v>0</v>
      </c>
      <c r="AA40" s="92">
        <f>基本优化结果!AA40</f>
        <v>0</v>
      </c>
      <c r="AB40" s="92">
        <f>基本优化结果!AB40</f>
        <v>0</v>
      </c>
      <c r="AC40" s="92">
        <f>基本优化结果!AC40</f>
        <v>0</v>
      </c>
      <c r="AD40" s="92">
        <f>基本优化结果!AD40</f>
        <v>0</v>
      </c>
      <c r="AE40" s="92">
        <f>基本优化结果!AE40</f>
        <v>0</v>
      </c>
      <c r="AF40" s="92">
        <f>基本优化结果!AF40</f>
        <v>0</v>
      </c>
      <c r="AG40" s="92">
        <f>基本优化结果!AG40</f>
        <v>0</v>
      </c>
      <c r="AH40" s="92">
        <f>基本优化结果!AH40</f>
        <v>0</v>
      </c>
      <c r="AI40" s="92">
        <f>基本优化结果!AI40</f>
        <v>0</v>
      </c>
      <c r="AJ40" s="92">
        <f>基本优化结果!AJ40</f>
        <v>0</v>
      </c>
      <c r="AK40" s="92">
        <f>基本优化结果!AK40</f>
        <v>0</v>
      </c>
      <c r="AL40" s="92">
        <f>基本优化结果!AL40</f>
        <v>0</v>
      </c>
      <c r="AM40" s="92">
        <f>基本优化结果!AM40</f>
        <v>0</v>
      </c>
      <c r="AN40" s="92">
        <f>基本优化结果!AN40</f>
        <v>0</v>
      </c>
      <c r="AO40" s="92">
        <f>基本优化结果!AO40</f>
        <v>0</v>
      </c>
      <c r="AP40" s="92">
        <f>基本优化结果!AP40</f>
        <v>0</v>
      </c>
      <c r="AR40" s="92">
        <f>SUM($C40:C40)</f>
        <v>316.94751866664001</v>
      </c>
      <c r="AS40" s="92">
        <f>SUM($C40:D40)</f>
        <v>664.46158533330708</v>
      </c>
      <c r="AT40" s="92">
        <f>SUM($C40:E40)</f>
        <v>934.84815199997411</v>
      </c>
      <c r="AU40" s="92">
        <f>SUM($C40:F40)</f>
        <v>1152.0082186666411</v>
      </c>
      <c r="AV40" s="92">
        <f>SUM($C40:G40)</f>
        <v>1401.2696685819515</v>
      </c>
      <c r="AW40" s="92">
        <f>SUM($C40:H40)</f>
        <v>1733.9496685819515</v>
      </c>
      <c r="AX40" s="92">
        <f>SUM($C40:I40)</f>
        <v>1964.8363684953019</v>
      </c>
      <c r="AY40" s="92">
        <f>SUM($C40:J40)</f>
        <v>2166.3951681619687</v>
      </c>
      <c r="AZ40" s="92">
        <f>SUM($C40:K40)</f>
        <v>2364.1462681619687</v>
      </c>
      <c r="BA40" s="92">
        <f>SUM($C40:L40)</f>
        <v>2560.8254681619687</v>
      </c>
      <c r="BB40" s="92">
        <f>SUM($C40:M40)</f>
        <v>2761.5449678286354</v>
      </c>
      <c r="BC40" s="92">
        <f>SUM($C40:N40)</f>
        <v>3014.239667495302</v>
      </c>
      <c r="BD40" s="92">
        <f>SUM($C40:O40)</f>
        <v>3204.2406672730799</v>
      </c>
      <c r="BE40" s="92">
        <f>SUM($C40:P40)</f>
        <v>3204.2406672730799</v>
      </c>
      <c r="BF40" s="92">
        <f>SUM($C40:Q40)</f>
        <v>3204.2406672730799</v>
      </c>
      <c r="BG40" s="92">
        <f>SUM($C40:R40)</f>
        <v>3204.2406672730799</v>
      </c>
      <c r="BH40" s="92">
        <f>SUM($C40:S40)</f>
        <v>3204.2406672730799</v>
      </c>
      <c r="BI40" s="92">
        <f>SUM($C40:T40)</f>
        <v>3204.2406672730799</v>
      </c>
      <c r="BJ40" s="92">
        <f>SUM($C40:U40)</f>
        <v>3204.2406672730799</v>
      </c>
      <c r="BK40" s="92">
        <f>SUM($C40:V40)</f>
        <v>3204.2406672730799</v>
      </c>
      <c r="BL40" s="92">
        <f>SUM($C40:W40)</f>
        <v>3204.2406672730799</v>
      </c>
      <c r="BM40" s="92">
        <f>SUM($C40:X40)</f>
        <v>3204.2406672730799</v>
      </c>
      <c r="BN40" s="92">
        <f>SUM($C40:Y40)</f>
        <v>3204.2406672730799</v>
      </c>
      <c r="BO40" s="92">
        <f>SUM($C40:Z40)</f>
        <v>3204.2406672730799</v>
      </c>
      <c r="BP40" s="92">
        <f>SUM($C40:AA40)</f>
        <v>3204.2406672730799</v>
      </c>
      <c r="BQ40" s="92">
        <f>SUM($C40:AB40)</f>
        <v>3204.2406672730799</v>
      </c>
      <c r="BR40" s="92">
        <f>SUM($C40:AC40)</f>
        <v>3204.2406672730799</v>
      </c>
      <c r="BS40" s="92">
        <f>SUM($C40:AD40)</f>
        <v>3204.2406672730799</v>
      </c>
      <c r="BT40" s="92">
        <f>SUM($C40:AE40)</f>
        <v>3204.2406672730799</v>
      </c>
      <c r="BU40" s="92">
        <f>SUM($C40:AF40)</f>
        <v>3204.2406672730799</v>
      </c>
      <c r="BV40" s="92">
        <f>SUM($C40:AG40)</f>
        <v>3204.2406672730799</v>
      </c>
      <c r="BW40" s="92">
        <f>SUM($C40:AH40)</f>
        <v>3204.2406672730799</v>
      </c>
      <c r="BX40" s="92">
        <f>SUM($C40:AI40)</f>
        <v>3204.2406672730799</v>
      </c>
      <c r="BY40" s="92">
        <f>SUM($C40:AJ40)</f>
        <v>3204.2406672730799</v>
      </c>
      <c r="BZ40" s="92">
        <f>SUM($C40:AK40)</f>
        <v>3204.2406672730799</v>
      </c>
      <c r="CA40" s="92">
        <f>SUM($C40:AL40)</f>
        <v>3204.2406672730799</v>
      </c>
      <c r="CB40" s="92">
        <f>SUM($C40:AM40)</f>
        <v>3204.2406672730799</v>
      </c>
      <c r="CC40" s="92">
        <f>SUM($C40:AN40)</f>
        <v>3204.2406672730799</v>
      </c>
      <c r="CD40" s="92">
        <f>SUM($C40:AO40)</f>
        <v>3204.2406672730799</v>
      </c>
      <c r="CE40" s="92">
        <f>SUM($C40:AP40)</f>
        <v>3204.2406672730799</v>
      </c>
    </row>
    <row r="41" spans="2:83" ht="16.5">
      <c r="B41" s="54" t="str">
        <f>存量业务到期结构!B41</f>
        <v>零售大额存单</v>
      </c>
      <c r="C41" s="92">
        <f>基本优化结果!C41</f>
        <v>56.580376826763917</v>
      </c>
      <c r="D41" s="92">
        <f>基本优化结果!D41</f>
        <v>20.7883</v>
      </c>
      <c r="E41" s="92">
        <f>基本优化结果!E41</f>
        <v>21.464721000000001</v>
      </c>
      <c r="F41" s="92">
        <f>基本优化结果!F41</f>
        <v>16.322325899999999</v>
      </c>
      <c r="G41" s="92">
        <f>基本优化结果!G41</f>
        <v>22.590900000000001</v>
      </c>
      <c r="H41" s="92">
        <f>基本优化结果!H41</f>
        <v>26.558509934581473</v>
      </c>
      <c r="I41" s="92">
        <f>基本优化结果!I41</f>
        <v>20.838299913350376</v>
      </c>
      <c r="J41" s="92">
        <f>基本优化结果!J41</f>
        <v>22.426349666666692</v>
      </c>
      <c r="K41" s="92">
        <f>基本优化结果!K41</f>
        <v>25.7895</v>
      </c>
      <c r="L41" s="92">
        <f>基本优化结果!L41</f>
        <v>25.933163503900001</v>
      </c>
      <c r="M41" s="92">
        <f>基本优化结果!M41</f>
        <v>23.122999666666683</v>
      </c>
      <c r="N41" s="92">
        <f>基本优化结果!N41</f>
        <v>25.429839666666727</v>
      </c>
      <c r="O41" s="92">
        <f>基本优化结果!O41</f>
        <v>17.183899777777775</v>
      </c>
      <c r="P41" s="92">
        <f>基本优化结果!P41</f>
        <v>0</v>
      </c>
      <c r="Q41" s="92">
        <f>基本优化结果!Q41</f>
        <v>0</v>
      </c>
      <c r="R41" s="92">
        <f>基本优化结果!R41</f>
        <v>0</v>
      </c>
      <c r="S41" s="92">
        <f>基本优化结果!S41</f>
        <v>0</v>
      </c>
      <c r="T41" s="92">
        <f>基本优化结果!T41</f>
        <v>0</v>
      </c>
      <c r="U41" s="92">
        <f>基本优化结果!U41</f>
        <v>0</v>
      </c>
      <c r="V41" s="92">
        <f>基本优化结果!V41</f>
        <v>0</v>
      </c>
      <c r="W41" s="92">
        <f>基本优化结果!W41</f>
        <v>0</v>
      </c>
      <c r="X41" s="92">
        <f>基本优化结果!X41</f>
        <v>0</v>
      </c>
      <c r="Y41" s="92">
        <f>基本优化结果!Y41</f>
        <v>0</v>
      </c>
      <c r="Z41" s="92">
        <f>基本优化结果!Z41</f>
        <v>0</v>
      </c>
      <c r="AA41" s="92">
        <f>基本优化结果!AA41</f>
        <v>0</v>
      </c>
      <c r="AB41" s="92">
        <f>基本优化结果!AB41</f>
        <v>0</v>
      </c>
      <c r="AC41" s="92">
        <f>基本优化结果!AC41</f>
        <v>0</v>
      </c>
      <c r="AD41" s="92">
        <f>基本优化结果!AD41</f>
        <v>0</v>
      </c>
      <c r="AE41" s="92">
        <f>基本优化结果!AE41</f>
        <v>0</v>
      </c>
      <c r="AF41" s="92">
        <f>基本优化结果!AF41</f>
        <v>0</v>
      </c>
      <c r="AG41" s="92">
        <f>基本优化结果!AG41</f>
        <v>0</v>
      </c>
      <c r="AH41" s="92">
        <f>基本优化结果!AH41</f>
        <v>0</v>
      </c>
      <c r="AI41" s="92">
        <f>基本优化结果!AI41</f>
        <v>0</v>
      </c>
      <c r="AJ41" s="92">
        <f>基本优化结果!AJ41</f>
        <v>0</v>
      </c>
      <c r="AK41" s="92">
        <f>基本优化结果!AK41</f>
        <v>0</v>
      </c>
      <c r="AL41" s="92">
        <f>基本优化结果!AL41</f>
        <v>0</v>
      </c>
      <c r="AM41" s="92">
        <f>基本优化结果!AM41</f>
        <v>0</v>
      </c>
      <c r="AN41" s="92">
        <f>基本优化结果!AN41</f>
        <v>0</v>
      </c>
      <c r="AO41" s="92">
        <f>基本优化结果!AO41</f>
        <v>0</v>
      </c>
      <c r="AP41" s="92">
        <f>基本优化结果!AP41</f>
        <v>0</v>
      </c>
      <c r="AR41" s="92">
        <f>SUM($C41:C41)</f>
        <v>56.580376826763917</v>
      </c>
      <c r="AS41" s="92">
        <f>SUM($C41:D41)</f>
        <v>77.368676826763917</v>
      </c>
      <c r="AT41" s="92">
        <f>SUM($C41:E41)</f>
        <v>98.833397826763914</v>
      </c>
      <c r="AU41" s="92">
        <f>SUM($C41:F41)</f>
        <v>115.15572372676391</v>
      </c>
      <c r="AV41" s="92">
        <f>SUM($C41:G41)</f>
        <v>137.74662372676391</v>
      </c>
      <c r="AW41" s="92">
        <f>SUM($C41:H41)</f>
        <v>164.30513366134539</v>
      </c>
      <c r="AX41" s="92">
        <f>SUM($C41:I41)</f>
        <v>185.14343357469576</v>
      </c>
      <c r="AY41" s="92">
        <f>SUM($C41:J41)</f>
        <v>207.56978324136244</v>
      </c>
      <c r="AZ41" s="92">
        <f>SUM($C41:K41)</f>
        <v>233.35928324136245</v>
      </c>
      <c r="BA41" s="92">
        <f>SUM($C41:L41)</f>
        <v>259.29244674526245</v>
      </c>
      <c r="BB41" s="92">
        <f>SUM($C41:M41)</f>
        <v>282.41544641192911</v>
      </c>
      <c r="BC41" s="92">
        <f>SUM($C41:N41)</f>
        <v>307.84528607859585</v>
      </c>
      <c r="BD41" s="92">
        <f>SUM($C41:O41)</f>
        <v>325.0291858563736</v>
      </c>
      <c r="BE41" s="92">
        <f>SUM($C41:P41)</f>
        <v>325.0291858563736</v>
      </c>
      <c r="BF41" s="92">
        <f>SUM($C41:Q41)</f>
        <v>325.0291858563736</v>
      </c>
      <c r="BG41" s="92">
        <f>SUM($C41:R41)</f>
        <v>325.0291858563736</v>
      </c>
      <c r="BH41" s="92">
        <f>SUM($C41:S41)</f>
        <v>325.0291858563736</v>
      </c>
      <c r="BI41" s="92">
        <f>SUM($C41:T41)</f>
        <v>325.0291858563736</v>
      </c>
      <c r="BJ41" s="92">
        <f>SUM($C41:U41)</f>
        <v>325.0291858563736</v>
      </c>
      <c r="BK41" s="92">
        <f>SUM($C41:V41)</f>
        <v>325.0291858563736</v>
      </c>
      <c r="BL41" s="92">
        <f>SUM($C41:W41)</f>
        <v>325.0291858563736</v>
      </c>
      <c r="BM41" s="92">
        <f>SUM($C41:X41)</f>
        <v>325.0291858563736</v>
      </c>
      <c r="BN41" s="92">
        <f>SUM($C41:Y41)</f>
        <v>325.0291858563736</v>
      </c>
      <c r="BO41" s="92">
        <f>SUM($C41:Z41)</f>
        <v>325.0291858563736</v>
      </c>
      <c r="BP41" s="92">
        <f>SUM($C41:AA41)</f>
        <v>325.0291858563736</v>
      </c>
      <c r="BQ41" s="92">
        <f>SUM($C41:AB41)</f>
        <v>325.0291858563736</v>
      </c>
      <c r="BR41" s="92">
        <f>SUM($C41:AC41)</f>
        <v>325.0291858563736</v>
      </c>
      <c r="BS41" s="92">
        <f>SUM($C41:AD41)</f>
        <v>325.0291858563736</v>
      </c>
      <c r="BT41" s="92">
        <f>SUM($C41:AE41)</f>
        <v>325.0291858563736</v>
      </c>
      <c r="BU41" s="92">
        <f>SUM($C41:AF41)</f>
        <v>325.0291858563736</v>
      </c>
      <c r="BV41" s="92">
        <f>SUM($C41:AG41)</f>
        <v>325.0291858563736</v>
      </c>
      <c r="BW41" s="92">
        <f>SUM($C41:AH41)</f>
        <v>325.0291858563736</v>
      </c>
      <c r="BX41" s="92">
        <f>SUM($C41:AI41)</f>
        <v>325.0291858563736</v>
      </c>
      <c r="BY41" s="92">
        <f>SUM($C41:AJ41)</f>
        <v>325.0291858563736</v>
      </c>
      <c r="BZ41" s="92">
        <f>SUM($C41:AK41)</f>
        <v>325.0291858563736</v>
      </c>
      <c r="CA41" s="92">
        <f>SUM($C41:AL41)</f>
        <v>325.0291858563736</v>
      </c>
      <c r="CB41" s="92">
        <f>SUM($C41:AM41)</f>
        <v>325.0291858563736</v>
      </c>
      <c r="CC41" s="92">
        <f>SUM($C41:AN41)</f>
        <v>325.0291858563736</v>
      </c>
      <c r="CD41" s="92">
        <f>SUM($C41:AO41)</f>
        <v>325.0291858563736</v>
      </c>
      <c r="CE41" s="92">
        <f>SUM($C41:AP41)</f>
        <v>325.0291858563736</v>
      </c>
    </row>
    <row r="42" spans="2:83" ht="16.5">
      <c r="B42" s="55" t="str">
        <f>存量业务到期结构!B42</f>
        <v>零售活期存款</v>
      </c>
      <c r="C42" s="92">
        <f>基本优化结果!C42</f>
        <v>-53.232315404979701</v>
      </c>
      <c r="D42" s="92">
        <f>基本优化结果!D42</f>
        <v>103.74142309743198</v>
      </c>
      <c r="E42" s="92">
        <f>基本优化结果!E42</f>
        <v>57.364501340761997</v>
      </c>
      <c r="F42" s="92">
        <f>基本优化结果!F42</f>
        <v>55.887001340763</v>
      </c>
      <c r="G42" s="92">
        <f>基本优化结果!G42</f>
        <v>54.409501340762098</v>
      </c>
      <c r="H42" s="92">
        <f>基本优化结果!H42</f>
        <v>52.932001340643779</v>
      </c>
      <c r="I42" s="92">
        <f>基本优化结果!I42</f>
        <v>51.454501220257136</v>
      </c>
      <c r="J42" s="92">
        <f>基本优化结果!J42</f>
        <v>49.977000974766455</v>
      </c>
      <c r="K42" s="92">
        <f>基本优化结果!K42</f>
        <v>48.499501222511661</v>
      </c>
      <c r="L42" s="92">
        <f>基本优化结果!L42</f>
        <v>47.022001340761399</v>
      </c>
      <c r="M42" s="92">
        <f>基本优化结果!M42</f>
        <v>45.544500894305827</v>
      </c>
      <c r="N42" s="92">
        <f>基本优化结果!N42</f>
        <v>44.067000893587959</v>
      </c>
      <c r="O42" s="92">
        <f>基本优化结果!O42</f>
        <v>42.589501118540177</v>
      </c>
      <c r="P42" s="92">
        <f>基本优化结果!P42</f>
        <v>0</v>
      </c>
      <c r="Q42" s="92">
        <f>基本优化结果!Q42</f>
        <v>0</v>
      </c>
      <c r="R42" s="92">
        <f>基本优化结果!R42</f>
        <v>0</v>
      </c>
      <c r="S42" s="92">
        <f>基本优化结果!S42</f>
        <v>0</v>
      </c>
      <c r="T42" s="92">
        <f>基本优化结果!T42</f>
        <v>0</v>
      </c>
      <c r="U42" s="92">
        <f>基本优化结果!U42</f>
        <v>0</v>
      </c>
      <c r="V42" s="92">
        <f>基本优化结果!V42</f>
        <v>0</v>
      </c>
      <c r="W42" s="92">
        <f>基本优化结果!W42</f>
        <v>0</v>
      </c>
      <c r="X42" s="92">
        <f>基本优化结果!X42</f>
        <v>0</v>
      </c>
      <c r="Y42" s="92">
        <f>基本优化结果!Y42</f>
        <v>0</v>
      </c>
      <c r="Z42" s="92">
        <f>基本优化结果!Z42</f>
        <v>0</v>
      </c>
      <c r="AA42" s="92">
        <f>基本优化结果!AA42</f>
        <v>0</v>
      </c>
      <c r="AB42" s="92">
        <f>基本优化结果!AB42</f>
        <v>0</v>
      </c>
      <c r="AC42" s="92">
        <f>基本优化结果!AC42</f>
        <v>0</v>
      </c>
      <c r="AD42" s="92">
        <f>基本优化结果!AD42</f>
        <v>0</v>
      </c>
      <c r="AE42" s="92">
        <f>基本优化结果!AE42</f>
        <v>0</v>
      </c>
      <c r="AF42" s="92">
        <f>基本优化结果!AF42</f>
        <v>0</v>
      </c>
      <c r="AG42" s="92">
        <f>基本优化结果!AG42</f>
        <v>0</v>
      </c>
      <c r="AH42" s="92">
        <f>基本优化结果!AH42</f>
        <v>0</v>
      </c>
      <c r="AI42" s="92">
        <f>基本优化结果!AI42</f>
        <v>0</v>
      </c>
      <c r="AJ42" s="92">
        <f>基本优化结果!AJ42</f>
        <v>0</v>
      </c>
      <c r="AK42" s="92">
        <f>基本优化结果!AK42</f>
        <v>0</v>
      </c>
      <c r="AL42" s="92">
        <f>基本优化结果!AL42</f>
        <v>0</v>
      </c>
      <c r="AM42" s="92">
        <f>基本优化结果!AM42</f>
        <v>0</v>
      </c>
      <c r="AN42" s="92">
        <f>基本优化结果!AN42</f>
        <v>0</v>
      </c>
      <c r="AO42" s="92">
        <f>基本优化结果!AO42</f>
        <v>0</v>
      </c>
      <c r="AP42" s="92">
        <f>基本优化结果!AP42</f>
        <v>0</v>
      </c>
      <c r="AR42" s="92">
        <f>SUM($C42:C42)</f>
        <v>-53.232315404979701</v>
      </c>
      <c r="AS42" s="92">
        <f>SUM($C42:D42)</f>
        <v>50.509107692452275</v>
      </c>
      <c r="AT42" s="92">
        <f>SUM($C42:E42)</f>
        <v>107.87360903321428</v>
      </c>
      <c r="AU42" s="92">
        <f>SUM($C42:F42)</f>
        <v>163.76061037397727</v>
      </c>
      <c r="AV42" s="92">
        <f>SUM($C42:G42)</f>
        <v>218.17011171473936</v>
      </c>
      <c r="AW42" s="92">
        <f>SUM($C42:H42)</f>
        <v>271.10211305538314</v>
      </c>
      <c r="AX42" s="92">
        <f>SUM($C42:I42)</f>
        <v>322.5566142756403</v>
      </c>
      <c r="AY42" s="92">
        <f>SUM($C42:J42)</f>
        <v>372.53361525040674</v>
      </c>
      <c r="AZ42" s="92">
        <f>SUM($C42:K42)</f>
        <v>421.03311647291838</v>
      </c>
      <c r="BA42" s="92">
        <f>SUM($C42:L42)</f>
        <v>468.05511781367977</v>
      </c>
      <c r="BB42" s="92">
        <f>SUM($C42:M42)</f>
        <v>513.59961870798566</v>
      </c>
      <c r="BC42" s="92">
        <f>SUM($C42:N42)</f>
        <v>557.66661960157364</v>
      </c>
      <c r="BD42" s="92">
        <f>SUM($C42:O42)</f>
        <v>600.25612072011381</v>
      </c>
      <c r="BE42" s="92">
        <f>SUM($C42:P42)</f>
        <v>600.25612072011381</v>
      </c>
      <c r="BF42" s="92">
        <f>SUM($C42:Q42)</f>
        <v>600.25612072011381</v>
      </c>
      <c r="BG42" s="92">
        <f>SUM($C42:R42)</f>
        <v>600.25612072011381</v>
      </c>
      <c r="BH42" s="92">
        <f>SUM($C42:S42)</f>
        <v>600.25612072011381</v>
      </c>
      <c r="BI42" s="92">
        <f>SUM($C42:T42)</f>
        <v>600.25612072011381</v>
      </c>
      <c r="BJ42" s="92">
        <f>SUM($C42:U42)</f>
        <v>600.25612072011381</v>
      </c>
      <c r="BK42" s="92">
        <f>SUM($C42:V42)</f>
        <v>600.25612072011381</v>
      </c>
      <c r="BL42" s="92">
        <f>SUM($C42:W42)</f>
        <v>600.25612072011381</v>
      </c>
      <c r="BM42" s="92">
        <f>SUM($C42:X42)</f>
        <v>600.25612072011381</v>
      </c>
      <c r="BN42" s="92">
        <f>SUM($C42:Y42)</f>
        <v>600.25612072011381</v>
      </c>
      <c r="BO42" s="92">
        <f>SUM($C42:Z42)</f>
        <v>600.25612072011381</v>
      </c>
      <c r="BP42" s="92">
        <f>SUM($C42:AA42)</f>
        <v>600.25612072011381</v>
      </c>
      <c r="BQ42" s="92">
        <f>SUM($C42:AB42)</f>
        <v>600.25612072011381</v>
      </c>
      <c r="BR42" s="92">
        <f>SUM($C42:AC42)</f>
        <v>600.25612072011381</v>
      </c>
      <c r="BS42" s="92">
        <f>SUM($C42:AD42)</f>
        <v>600.25612072011381</v>
      </c>
      <c r="BT42" s="92">
        <f>SUM($C42:AE42)</f>
        <v>600.25612072011381</v>
      </c>
      <c r="BU42" s="92">
        <f>SUM($C42:AF42)</f>
        <v>600.25612072011381</v>
      </c>
      <c r="BV42" s="92">
        <f>SUM($C42:AG42)</f>
        <v>600.25612072011381</v>
      </c>
      <c r="BW42" s="92">
        <f>SUM($C42:AH42)</f>
        <v>600.25612072011381</v>
      </c>
      <c r="BX42" s="92">
        <f>SUM($C42:AI42)</f>
        <v>600.25612072011381</v>
      </c>
      <c r="BY42" s="92">
        <f>SUM($C42:AJ42)</f>
        <v>600.25612072011381</v>
      </c>
      <c r="BZ42" s="92">
        <f>SUM($C42:AK42)</f>
        <v>600.25612072011381</v>
      </c>
      <c r="CA42" s="92">
        <f>SUM($C42:AL42)</f>
        <v>600.25612072011381</v>
      </c>
      <c r="CB42" s="92">
        <f>SUM($C42:AM42)</f>
        <v>600.25612072011381</v>
      </c>
      <c r="CC42" s="92">
        <f>SUM($C42:AN42)</f>
        <v>600.25612072011381</v>
      </c>
      <c r="CD42" s="92">
        <f>SUM($C42:AO42)</f>
        <v>600.25612072011381</v>
      </c>
      <c r="CE42" s="92">
        <f>SUM($C42:AP42)</f>
        <v>600.25612072011381</v>
      </c>
    </row>
    <row r="43" spans="2:83" ht="16.5">
      <c r="B43" s="55" t="str">
        <f>存量业务到期结构!B43</f>
        <v>零售通知存款</v>
      </c>
      <c r="C43" s="92">
        <f>基本优化结果!C43</f>
        <v>37.581005177458593</v>
      </c>
      <c r="D43" s="92">
        <f>基本优化结果!D43</f>
        <v>0.613643704322408</v>
      </c>
      <c r="E43" s="92">
        <f>基本优化结果!E43</f>
        <v>1.0838455147844077</v>
      </c>
      <c r="F43" s="92">
        <f>基本优化结果!F43</f>
        <v>1.09882544790742</v>
      </c>
      <c r="G43" s="92">
        <f>基本优化结果!G43</f>
        <v>1.1138053807190884</v>
      </c>
      <c r="H43" s="92">
        <f>基本优化结果!H43</f>
        <v>1.1287853135574306</v>
      </c>
      <c r="I43" s="92">
        <f>基本优化结果!I43</f>
        <v>1.1437651260562047</v>
      </c>
      <c r="J43" s="92">
        <f>基本优化结果!J43</f>
        <v>1.1587448134492324</v>
      </c>
      <c r="K43" s="92">
        <f>基本优化结果!K43</f>
        <v>1.1737249940799506</v>
      </c>
      <c r="L43" s="92">
        <f>基本优化结果!L43</f>
        <v>1.1887050451555212</v>
      </c>
      <c r="M43" s="92">
        <f>基本优化结果!M43</f>
        <v>1.2036845316414344</v>
      </c>
      <c r="N43" s="92">
        <f>基本优化结果!N43</f>
        <v>1.2186644636916999</v>
      </c>
      <c r="O43" s="92">
        <f>基本优化结果!O43</f>
        <v>1.2336446216467121</v>
      </c>
      <c r="P43" s="92">
        <f>基本优化结果!P43</f>
        <v>0</v>
      </c>
      <c r="Q43" s="92">
        <f>基本优化结果!Q43</f>
        <v>0</v>
      </c>
      <c r="R43" s="92">
        <f>基本优化结果!R43</f>
        <v>0</v>
      </c>
      <c r="S43" s="92">
        <f>基本优化结果!S43</f>
        <v>0</v>
      </c>
      <c r="T43" s="92">
        <f>基本优化结果!T43</f>
        <v>0</v>
      </c>
      <c r="U43" s="92">
        <f>基本优化结果!U43</f>
        <v>0</v>
      </c>
      <c r="V43" s="92">
        <f>基本优化结果!V43</f>
        <v>0</v>
      </c>
      <c r="W43" s="92">
        <f>基本优化结果!W43</f>
        <v>0</v>
      </c>
      <c r="X43" s="92">
        <f>基本优化结果!X43</f>
        <v>0</v>
      </c>
      <c r="Y43" s="92">
        <f>基本优化结果!Y43</f>
        <v>0</v>
      </c>
      <c r="Z43" s="92">
        <f>基本优化结果!Z43</f>
        <v>0</v>
      </c>
      <c r="AA43" s="92">
        <f>基本优化结果!AA43</f>
        <v>0</v>
      </c>
      <c r="AB43" s="92">
        <f>基本优化结果!AB43</f>
        <v>0</v>
      </c>
      <c r="AC43" s="92">
        <f>基本优化结果!AC43</f>
        <v>0</v>
      </c>
      <c r="AD43" s="92">
        <f>基本优化结果!AD43</f>
        <v>0</v>
      </c>
      <c r="AE43" s="92">
        <f>基本优化结果!AE43</f>
        <v>0</v>
      </c>
      <c r="AF43" s="92">
        <f>基本优化结果!AF43</f>
        <v>0</v>
      </c>
      <c r="AG43" s="92">
        <f>基本优化结果!AG43</f>
        <v>0</v>
      </c>
      <c r="AH43" s="92">
        <f>基本优化结果!AH43</f>
        <v>0</v>
      </c>
      <c r="AI43" s="92">
        <f>基本优化结果!AI43</f>
        <v>0</v>
      </c>
      <c r="AJ43" s="92">
        <f>基本优化结果!AJ43</f>
        <v>0</v>
      </c>
      <c r="AK43" s="92">
        <f>基本优化结果!AK43</f>
        <v>0</v>
      </c>
      <c r="AL43" s="92">
        <f>基本优化结果!AL43</f>
        <v>0</v>
      </c>
      <c r="AM43" s="92">
        <f>基本优化结果!AM43</f>
        <v>0</v>
      </c>
      <c r="AN43" s="92">
        <f>基本优化结果!AN43</f>
        <v>0</v>
      </c>
      <c r="AO43" s="92">
        <f>基本优化结果!AO43</f>
        <v>0</v>
      </c>
      <c r="AP43" s="92">
        <f>基本优化结果!AP43</f>
        <v>0</v>
      </c>
      <c r="AR43" s="92">
        <f>SUM($C43:C43)</f>
        <v>37.581005177458593</v>
      </c>
      <c r="AS43" s="92">
        <f>SUM($C43:D43)</f>
        <v>38.194648881780999</v>
      </c>
      <c r="AT43" s="92">
        <f>SUM($C43:E43)</f>
        <v>39.278494396565407</v>
      </c>
      <c r="AU43" s="92">
        <f>SUM($C43:F43)</f>
        <v>40.377319844472829</v>
      </c>
      <c r="AV43" s="92">
        <f>SUM($C43:G43)</f>
        <v>41.491125225191915</v>
      </c>
      <c r="AW43" s="92">
        <f>SUM($C43:H43)</f>
        <v>42.619910538749345</v>
      </c>
      <c r="AX43" s="92">
        <f>SUM($C43:I43)</f>
        <v>43.763675664805547</v>
      </c>
      <c r="AY43" s="92">
        <f>SUM($C43:J43)</f>
        <v>44.922420478254779</v>
      </c>
      <c r="AZ43" s="92">
        <f>SUM($C43:K43)</f>
        <v>46.096145472334726</v>
      </c>
      <c r="BA43" s="92">
        <f>SUM($C43:L43)</f>
        <v>47.284850517490248</v>
      </c>
      <c r="BB43" s="92">
        <f>SUM($C43:M43)</f>
        <v>48.488535049131684</v>
      </c>
      <c r="BC43" s="92">
        <f>SUM($C43:N43)</f>
        <v>49.707199512823387</v>
      </c>
      <c r="BD43" s="92">
        <f>SUM($C43:O43)</f>
        <v>50.940844134470098</v>
      </c>
      <c r="BE43" s="92">
        <f>SUM($C43:P43)</f>
        <v>50.940844134470098</v>
      </c>
      <c r="BF43" s="92">
        <f>SUM($C43:Q43)</f>
        <v>50.940844134470098</v>
      </c>
      <c r="BG43" s="92">
        <f>SUM($C43:R43)</f>
        <v>50.940844134470098</v>
      </c>
      <c r="BH43" s="92">
        <f>SUM($C43:S43)</f>
        <v>50.940844134470098</v>
      </c>
      <c r="BI43" s="92">
        <f>SUM($C43:T43)</f>
        <v>50.940844134470098</v>
      </c>
      <c r="BJ43" s="92">
        <f>SUM($C43:U43)</f>
        <v>50.940844134470098</v>
      </c>
      <c r="BK43" s="92">
        <f>SUM($C43:V43)</f>
        <v>50.940844134470098</v>
      </c>
      <c r="BL43" s="92">
        <f>SUM($C43:W43)</f>
        <v>50.940844134470098</v>
      </c>
      <c r="BM43" s="92">
        <f>SUM($C43:X43)</f>
        <v>50.940844134470098</v>
      </c>
      <c r="BN43" s="92">
        <f>SUM($C43:Y43)</f>
        <v>50.940844134470098</v>
      </c>
      <c r="BO43" s="92">
        <f>SUM($C43:Z43)</f>
        <v>50.940844134470098</v>
      </c>
      <c r="BP43" s="92">
        <f>SUM($C43:AA43)</f>
        <v>50.940844134470098</v>
      </c>
      <c r="BQ43" s="92">
        <f>SUM($C43:AB43)</f>
        <v>50.940844134470098</v>
      </c>
      <c r="BR43" s="92">
        <f>SUM($C43:AC43)</f>
        <v>50.940844134470098</v>
      </c>
      <c r="BS43" s="92">
        <f>SUM($C43:AD43)</f>
        <v>50.940844134470098</v>
      </c>
      <c r="BT43" s="92">
        <f>SUM($C43:AE43)</f>
        <v>50.940844134470098</v>
      </c>
      <c r="BU43" s="92">
        <f>SUM($C43:AF43)</f>
        <v>50.940844134470098</v>
      </c>
      <c r="BV43" s="92">
        <f>SUM($C43:AG43)</f>
        <v>50.940844134470098</v>
      </c>
      <c r="BW43" s="92">
        <f>SUM($C43:AH43)</f>
        <v>50.940844134470098</v>
      </c>
      <c r="BX43" s="92">
        <f>SUM($C43:AI43)</f>
        <v>50.940844134470098</v>
      </c>
      <c r="BY43" s="92">
        <f>SUM($C43:AJ43)</f>
        <v>50.940844134470098</v>
      </c>
      <c r="BZ43" s="92">
        <f>SUM($C43:AK43)</f>
        <v>50.940844134470098</v>
      </c>
      <c r="CA43" s="92">
        <f>SUM($C43:AL43)</f>
        <v>50.940844134470098</v>
      </c>
      <c r="CB43" s="92">
        <f>SUM($C43:AM43)</f>
        <v>50.940844134470098</v>
      </c>
      <c r="CC43" s="92">
        <f>SUM($C43:AN43)</f>
        <v>50.940844134470098</v>
      </c>
      <c r="CD43" s="92">
        <f>SUM($C43:AO43)</f>
        <v>50.940844134470098</v>
      </c>
      <c r="CE43" s="92">
        <f>SUM($C43:AP43)</f>
        <v>50.940844134470098</v>
      </c>
    </row>
    <row r="44" spans="2:83" ht="15">
      <c r="B44" s="15" t="str">
        <f>存量业务到期结构!B44</f>
        <v>同业和其他金融机构存放款项</v>
      </c>
      <c r="C44" s="75">
        <f>SUM(C45:C46)</f>
        <v>156.30422698180831</v>
      </c>
      <c r="D44" s="75">
        <f t="shared" ref="D44:AP44" si="11">SUM(D45:D46)</f>
        <v>412.29625995626395</v>
      </c>
      <c r="E44" s="75">
        <f t="shared" si="11"/>
        <v>225.58776159330247</v>
      </c>
      <c r="F44" s="75">
        <f t="shared" si="11"/>
        <v>230.30814525468756</v>
      </c>
      <c r="G44" s="75">
        <f t="shared" si="11"/>
        <v>196.85769296571229</v>
      </c>
      <c r="H44" s="75">
        <f t="shared" si="11"/>
        <v>129.31786404125299</v>
      </c>
      <c r="I44" s="75">
        <f t="shared" si="11"/>
        <v>77.008122840117181</v>
      </c>
      <c r="J44" s="75">
        <f t="shared" si="11"/>
        <v>57.092341014283647</v>
      </c>
      <c r="K44" s="75">
        <f t="shared" si="11"/>
        <v>62.737975903195924</v>
      </c>
      <c r="L44" s="75">
        <f t="shared" si="11"/>
        <v>41.405126360491195</v>
      </c>
      <c r="M44" s="75">
        <f t="shared" si="11"/>
        <v>38.307362685691878</v>
      </c>
      <c r="N44" s="75">
        <f t="shared" si="11"/>
        <v>69.284531588770946</v>
      </c>
      <c r="O44" s="75">
        <f t="shared" si="11"/>
        <v>-97.450473558159302</v>
      </c>
      <c r="P44" s="75">
        <f t="shared" si="11"/>
        <v>0</v>
      </c>
      <c r="Q44" s="75">
        <f t="shared" si="11"/>
        <v>0</v>
      </c>
      <c r="R44" s="75">
        <f t="shared" si="11"/>
        <v>0</v>
      </c>
      <c r="S44" s="75">
        <f t="shared" si="11"/>
        <v>0</v>
      </c>
      <c r="T44" s="75">
        <f t="shared" si="11"/>
        <v>0</v>
      </c>
      <c r="U44" s="75">
        <f t="shared" si="11"/>
        <v>0</v>
      </c>
      <c r="V44" s="75">
        <f t="shared" si="11"/>
        <v>0</v>
      </c>
      <c r="W44" s="75">
        <f t="shared" si="11"/>
        <v>0</v>
      </c>
      <c r="X44" s="75">
        <f t="shared" si="11"/>
        <v>0</v>
      </c>
      <c r="Y44" s="75">
        <f t="shared" si="11"/>
        <v>0</v>
      </c>
      <c r="Z44" s="75">
        <f t="shared" si="11"/>
        <v>0</v>
      </c>
      <c r="AA44" s="75">
        <f t="shared" si="11"/>
        <v>0</v>
      </c>
      <c r="AB44" s="75">
        <f t="shared" si="11"/>
        <v>0</v>
      </c>
      <c r="AC44" s="75">
        <f t="shared" si="11"/>
        <v>0</v>
      </c>
      <c r="AD44" s="75">
        <f t="shared" si="11"/>
        <v>0</v>
      </c>
      <c r="AE44" s="75">
        <f t="shared" si="11"/>
        <v>0</v>
      </c>
      <c r="AF44" s="75">
        <f t="shared" si="11"/>
        <v>0</v>
      </c>
      <c r="AG44" s="75">
        <f t="shared" si="11"/>
        <v>0</v>
      </c>
      <c r="AH44" s="75">
        <f t="shared" si="11"/>
        <v>0</v>
      </c>
      <c r="AI44" s="75">
        <f t="shared" si="11"/>
        <v>0</v>
      </c>
      <c r="AJ44" s="75">
        <f t="shared" si="11"/>
        <v>0</v>
      </c>
      <c r="AK44" s="75">
        <f t="shared" si="11"/>
        <v>0</v>
      </c>
      <c r="AL44" s="75">
        <f t="shared" si="11"/>
        <v>0</v>
      </c>
      <c r="AM44" s="75">
        <f t="shared" si="11"/>
        <v>0</v>
      </c>
      <c r="AN44" s="75">
        <f t="shared" si="11"/>
        <v>0</v>
      </c>
      <c r="AO44" s="75">
        <f t="shared" si="11"/>
        <v>0</v>
      </c>
      <c r="AP44" s="75">
        <f t="shared" si="11"/>
        <v>0</v>
      </c>
      <c r="AR44" s="75">
        <f>SUM($C44:C44)</f>
        <v>156.30422698180831</v>
      </c>
      <c r="AS44" s="75">
        <f>SUM($C44:D44)</f>
        <v>568.60048693807221</v>
      </c>
      <c r="AT44" s="75">
        <f>SUM($C44:E44)</f>
        <v>794.18824853137471</v>
      </c>
      <c r="AU44" s="75">
        <f>SUM($C44:F44)</f>
        <v>1024.4963937860623</v>
      </c>
      <c r="AV44" s="75">
        <f>SUM($C44:G44)</f>
        <v>1221.3540867517745</v>
      </c>
      <c r="AW44" s="75">
        <f>SUM($C44:H44)</f>
        <v>1350.6719507930275</v>
      </c>
      <c r="AX44" s="75">
        <f>SUM($C44:I44)</f>
        <v>1427.6800736331447</v>
      </c>
      <c r="AY44" s="75">
        <f>SUM($C44:J44)</f>
        <v>1484.7724146474284</v>
      </c>
      <c r="AZ44" s="75">
        <f>SUM($C44:K44)</f>
        <v>1547.5103905506244</v>
      </c>
      <c r="BA44" s="75">
        <f>SUM($C44:L44)</f>
        <v>1588.9155169111157</v>
      </c>
      <c r="BB44" s="75">
        <f>SUM($C44:M44)</f>
        <v>1627.2228795968076</v>
      </c>
      <c r="BC44" s="75">
        <f>SUM($C44:N44)</f>
        <v>1696.5074111855786</v>
      </c>
      <c r="BD44" s="75">
        <f>SUM($C44:O44)</f>
        <v>1599.0569376274193</v>
      </c>
      <c r="BE44" s="75">
        <f>SUM($C44:P44)</f>
        <v>1599.0569376274193</v>
      </c>
      <c r="BF44" s="75">
        <f>SUM($C44:Q44)</f>
        <v>1599.0569376274193</v>
      </c>
      <c r="BG44" s="75">
        <f>SUM($C44:R44)</f>
        <v>1599.0569376274193</v>
      </c>
      <c r="BH44" s="75">
        <f>SUM($C44:S44)</f>
        <v>1599.0569376274193</v>
      </c>
      <c r="BI44" s="75">
        <f>SUM($C44:T44)</f>
        <v>1599.0569376274193</v>
      </c>
      <c r="BJ44" s="75">
        <f>SUM($C44:U44)</f>
        <v>1599.0569376274193</v>
      </c>
      <c r="BK44" s="75">
        <f>SUM($C44:V44)</f>
        <v>1599.0569376274193</v>
      </c>
      <c r="BL44" s="75">
        <f>SUM($C44:W44)</f>
        <v>1599.0569376274193</v>
      </c>
      <c r="BM44" s="75">
        <f>SUM($C44:X44)</f>
        <v>1599.0569376274193</v>
      </c>
      <c r="BN44" s="75">
        <f>SUM($C44:Y44)</f>
        <v>1599.0569376274193</v>
      </c>
      <c r="BO44" s="75">
        <f>SUM($C44:Z44)</f>
        <v>1599.0569376274193</v>
      </c>
      <c r="BP44" s="75">
        <f>SUM($C44:AA44)</f>
        <v>1599.0569376274193</v>
      </c>
      <c r="BQ44" s="75">
        <f>SUM($C44:AB44)</f>
        <v>1599.0569376274193</v>
      </c>
      <c r="BR44" s="75">
        <f>SUM($C44:AC44)</f>
        <v>1599.0569376274193</v>
      </c>
      <c r="BS44" s="75">
        <f>SUM($C44:AD44)</f>
        <v>1599.0569376274193</v>
      </c>
      <c r="BT44" s="75">
        <f>SUM($C44:AE44)</f>
        <v>1599.0569376274193</v>
      </c>
      <c r="BU44" s="75">
        <f>SUM($C44:AF44)</f>
        <v>1599.0569376274193</v>
      </c>
      <c r="BV44" s="75">
        <f>SUM($C44:AG44)</f>
        <v>1599.0569376274193</v>
      </c>
      <c r="BW44" s="75">
        <f>SUM($C44:AH44)</f>
        <v>1599.0569376274193</v>
      </c>
      <c r="BX44" s="75">
        <f>SUM($C44:AI44)</f>
        <v>1599.0569376274193</v>
      </c>
      <c r="BY44" s="75">
        <f>SUM($C44:AJ44)</f>
        <v>1599.0569376274193</v>
      </c>
      <c r="BZ44" s="75">
        <f>SUM($C44:AK44)</f>
        <v>1599.0569376274193</v>
      </c>
      <c r="CA44" s="75">
        <f>SUM($C44:AL44)</f>
        <v>1599.0569376274193</v>
      </c>
      <c r="CB44" s="75">
        <f>SUM($C44:AM44)</f>
        <v>1599.0569376274193</v>
      </c>
      <c r="CC44" s="75">
        <f>SUM($C44:AN44)</f>
        <v>1599.0569376274193</v>
      </c>
      <c r="CD44" s="75">
        <f>SUM($C44:AO44)</f>
        <v>1599.0569376274193</v>
      </c>
      <c r="CE44" s="75">
        <f>SUM($C44:AP44)</f>
        <v>1599.0569376274193</v>
      </c>
    </row>
    <row r="45" spans="2:83" ht="16.5">
      <c r="B45" s="55" t="str">
        <f>存量业务到期结构!B45</f>
        <v>同业存放活期</v>
      </c>
      <c r="C45" s="92">
        <f>基本优化结果!C45</f>
        <v>19.305774500800194</v>
      </c>
      <c r="D45" s="92">
        <f>基本优化结果!D45</f>
        <v>150.00099999999998</v>
      </c>
      <c r="E45" s="92">
        <f>基本优化结果!E45</f>
        <v>1E-3</v>
      </c>
      <c r="F45" s="92">
        <f>基本优化结果!F45</f>
        <v>1E-3</v>
      </c>
      <c r="G45" s="92">
        <f>基本优化结果!G45</f>
        <v>1E-3</v>
      </c>
      <c r="H45" s="92">
        <f>基本优化结果!H45</f>
        <v>1E-3</v>
      </c>
      <c r="I45" s="92">
        <f>基本优化结果!I45</f>
        <v>-1E-3</v>
      </c>
      <c r="J45" s="92">
        <f>基本优化结果!J45</f>
        <v>-9.999999999999998E-4</v>
      </c>
      <c r="K45" s="92">
        <f>基本优化结果!K45</f>
        <v>-1E-3</v>
      </c>
      <c r="L45" s="92">
        <f>基本优化结果!L45</f>
        <v>-9.999999999999998E-4</v>
      </c>
      <c r="M45" s="92">
        <f>基本优化结果!M45</f>
        <v>-9.999999999999998E-4</v>
      </c>
      <c r="N45" s="92">
        <f>基本优化结果!N45</f>
        <v>-1E-3</v>
      </c>
      <c r="O45" s="92">
        <f>基本优化结果!O45</f>
        <v>-130.001</v>
      </c>
      <c r="P45" s="92">
        <f>基本优化结果!P45</f>
        <v>0</v>
      </c>
      <c r="Q45" s="92">
        <f>基本优化结果!Q45</f>
        <v>0</v>
      </c>
      <c r="R45" s="92">
        <f>基本优化结果!R45</f>
        <v>0</v>
      </c>
      <c r="S45" s="92">
        <f>基本优化结果!S45</f>
        <v>0</v>
      </c>
      <c r="T45" s="92">
        <f>基本优化结果!T45</f>
        <v>0</v>
      </c>
      <c r="U45" s="92">
        <f>基本优化结果!U45</f>
        <v>0</v>
      </c>
      <c r="V45" s="92">
        <f>基本优化结果!V45</f>
        <v>0</v>
      </c>
      <c r="W45" s="92">
        <f>基本优化结果!W45</f>
        <v>0</v>
      </c>
      <c r="X45" s="92">
        <f>基本优化结果!X45</f>
        <v>0</v>
      </c>
      <c r="Y45" s="92">
        <f>基本优化结果!Y45</f>
        <v>0</v>
      </c>
      <c r="Z45" s="92">
        <f>基本优化结果!Z45</f>
        <v>0</v>
      </c>
      <c r="AA45" s="92">
        <f>基本优化结果!AA45</f>
        <v>0</v>
      </c>
      <c r="AB45" s="92">
        <f>基本优化结果!AB45</f>
        <v>0</v>
      </c>
      <c r="AC45" s="92">
        <f>基本优化结果!AC45</f>
        <v>0</v>
      </c>
      <c r="AD45" s="92">
        <f>基本优化结果!AD45</f>
        <v>0</v>
      </c>
      <c r="AE45" s="92">
        <f>基本优化结果!AE45</f>
        <v>0</v>
      </c>
      <c r="AF45" s="92">
        <f>基本优化结果!AF45</f>
        <v>0</v>
      </c>
      <c r="AG45" s="92">
        <f>基本优化结果!AG45</f>
        <v>0</v>
      </c>
      <c r="AH45" s="92">
        <f>基本优化结果!AH45</f>
        <v>0</v>
      </c>
      <c r="AI45" s="92">
        <f>基本优化结果!AI45</f>
        <v>0</v>
      </c>
      <c r="AJ45" s="92">
        <f>基本优化结果!AJ45</f>
        <v>0</v>
      </c>
      <c r="AK45" s="92">
        <f>基本优化结果!AK45</f>
        <v>0</v>
      </c>
      <c r="AL45" s="92">
        <f>基本优化结果!AL45</f>
        <v>0</v>
      </c>
      <c r="AM45" s="92">
        <f>基本优化结果!AM45</f>
        <v>0</v>
      </c>
      <c r="AN45" s="92">
        <f>基本优化结果!AN45</f>
        <v>0</v>
      </c>
      <c r="AO45" s="92">
        <f>基本优化结果!AO45</f>
        <v>0</v>
      </c>
      <c r="AP45" s="92">
        <f>基本优化结果!AP45</f>
        <v>0</v>
      </c>
      <c r="AR45" s="92">
        <f>SUM($C45:C45)</f>
        <v>19.305774500800194</v>
      </c>
      <c r="AS45" s="92">
        <f>SUM($C45:D45)</f>
        <v>169.30677450080017</v>
      </c>
      <c r="AT45" s="92">
        <f>SUM($C45:E45)</f>
        <v>169.30777450080018</v>
      </c>
      <c r="AU45" s="92">
        <f>SUM($C45:F45)</f>
        <v>169.30877450080018</v>
      </c>
      <c r="AV45" s="92">
        <f>SUM($C45:G45)</f>
        <v>169.30977450080019</v>
      </c>
      <c r="AW45" s="92">
        <f>SUM($C45:H45)</f>
        <v>169.31077450080019</v>
      </c>
      <c r="AX45" s="92">
        <f>SUM($C45:I45)</f>
        <v>169.30977450080019</v>
      </c>
      <c r="AY45" s="92">
        <f>SUM($C45:J45)</f>
        <v>169.30877450080018</v>
      </c>
      <c r="AZ45" s="92">
        <f>SUM($C45:K45)</f>
        <v>169.30777450080018</v>
      </c>
      <c r="BA45" s="92">
        <f>SUM($C45:L45)</f>
        <v>169.30677450080017</v>
      </c>
      <c r="BB45" s="92">
        <f>SUM($C45:M45)</f>
        <v>169.30577450080017</v>
      </c>
      <c r="BC45" s="92">
        <f>SUM($C45:N45)</f>
        <v>169.30477450080016</v>
      </c>
      <c r="BD45" s="92">
        <f>SUM($C45:O45)</f>
        <v>39.303774500800159</v>
      </c>
      <c r="BE45" s="92">
        <f>SUM($C45:P45)</f>
        <v>39.303774500800159</v>
      </c>
      <c r="BF45" s="92">
        <f>SUM($C45:Q45)</f>
        <v>39.303774500800159</v>
      </c>
      <c r="BG45" s="92">
        <f>SUM($C45:R45)</f>
        <v>39.303774500800159</v>
      </c>
      <c r="BH45" s="92">
        <f>SUM($C45:S45)</f>
        <v>39.303774500800159</v>
      </c>
      <c r="BI45" s="92">
        <f>SUM($C45:T45)</f>
        <v>39.303774500800159</v>
      </c>
      <c r="BJ45" s="92">
        <f>SUM($C45:U45)</f>
        <v>39.303774500800159</v>
      </c>
      <c r="BK45" s="92">
        <f>SUM($C45:V45)</f>
        <v>39.303774500800159</v>
      </c>
      <c r="BL45" s="92">
        <f>SUM($C45:W45)</f>
        <v>39.303774500800159</v>
      </c>
      <c r="BM45" s="92">
        <f>SUM($C45:X45)</f>
        <v>39.303774500800159</v>
      </c>
      <c r="BN45" s="92">
        <f>SUM($C45:Y45)</f>
        <v>39.303774500800159</v>
      </c>
      <c r="BO45" s="92">
        <f>SUM($C45:Z45)</f>
        <v>39.303774500800159</v>
      </c>
      <c r="BP45" s="92">
        <f>SUM($C45:AA45)</f>
        <v>39.303774500800159</v>
      </c>
      <c r="BQ45" s="92">
        <f>SUM($C45:AB45)</f>
        <v>39.303774500800159</v>
      </c>
      <c r="BR45" s="92">
        <f>SUM($C45:AC45)</f>
        <v>39.303774500800159</v>
      </c>
      <c r="BS45" s="92">
        <f>SUM($C45:AD45)</f>
        <v>39.303774500800159</v>
      </c>
      <c r="BT45" s="92">
        <f>SUM($C45:AE45)</f>
        <v>39.303774500800159</v>
      </c>
      <c r="BU45" s="92">
        <f>SUM($C45:AF45)</f>
        <v>39.303774500800159</v>
      </c>
      <c r="BV45" s="92">
        <f>SUM($C45:AG45)</f>
        <v>39.303774500800159</v>
      </c>
      <c r="BW45" s="92">
        <f>SUM($C45:AH45)</f>
        <v>39.303774500800159</v>
      </c>
      <c r="BX45" s="92">
        <f>SUM($C45:AI45)</f>
        <v>39.303774500800159</v>
      </c>
      <c r="BY45" s="92">
        <f>SUM($C45:AJ45)</f>
        <v>39.303774500800159</v>
      </c>
      <c r="BZ45" s="92">
        <f>SUM($C45:AK45)</f>
        <v>39.303774500800159</v>
      </c>
      <c r="CA45" s="92">
        <f>SUM($C45:AL45)</f>
        <v>39.303774500800159</v>
      </c>
      <c r="CB45" s="92">
        <f>SUM($C45:AM45)</f>
        <v>39.303774500800159</v>
      </c>
      <c r="CC45" s="92">
        <f>SUM($C45:AN45)</f>
        <v>39.303774500800159</v>
      </c>
      <c r="CD45" s="92">
        <f>SUM($C45:AO45)</f>
        <v>39.303774500800159</v>
      </c>
      <c r="CE45" s="92">
        <f>SUM($C45:AP45)</f>
        <v>39.303774500800159</v>
      </c>
    </row>
    <row r="46" spans="2:83" ht="16.5">
      <c r="B46" s="54" t="str">
        <f>存量业务到期结构!B46</f>
        <v>同业存放定期</v>
      </c>
      <c r="C46" s="92">
        <f>基本优化结果!C46</f>
        <v>136.99845248100812</v>
      </c>
      <c r="D46" s="92">
        <f>基本优化结果!D46</f>
        <v>262.29525995626398</v>
      </c>
      <c r="E46" s="92">
        <f>基本优化结果!E46</f>
        <v>225.58676159330247</v>
      </c>
      <c r="F46" s="92">
        <f>基本优化结果!F46</f>
        <v>230.30714525468755</v>
      </c>
      <c r="G46" s="92">
        <f>基本优化结果!G46</f>
        <v>196.85669296571228</v>
      </c>
      <c r="H46" s="92">
        <f>基本优化结果!H46</f>
        <v>129.31686404125298</v>
      </c>
      <c r="I46" s="92">
        <f>基本优化结果!I46</f>
        <v>77.009122840117186</v>
      </c>
      <c r="J46" s="92">
        <f>基本优化结果!J46</f>
        <v>57.093341014283645</v>
      </c>
      <c r="K46" s="92">
        <f>基本优化结果!K46</f>
        <v>62.738975903195922</v>
      </c>
      <c r="L46" s="92">
        <f>基本优化结果!L46</f>
        <v>41.406126360491193</v>
      </c>
      <c r="M46" s="92">
        <f>基本优化结果!M46</f>
        <v>38.308362685691876</v>
      </c>
      <c r="N46" s="92">
        <f>基本优化结果!N46</f>
        <v>69.285531588770951</v>
      </c>
      <c r="O46" s="92">
        <f>基本优化结果!O46</f>
        <v>32.550526441840695</v>
      </c>
      <c r="P46" s="92">
        <f>基本优化结果!P46</f>
        <v>0</v>
      </c>
      <c r="Q46" s="92">
        <f>基本优化结果!Q46</f>
        <v>0</v>
      </c>
      <c r="R46" s="92">
        <f>基本优化结果!R46</f>
        <v>0</v>
      </c>
      <c r="S46" s="92">
        <f>基本优化结果!S46</f>
        <v>0</v>
      </c>
      <c r="T46" s="92">
        <f>基本优化结果!T46</f>
        <v>0</v>
      </c>
      <c r="U46" s="92">
        <f>基本优化结果!U46</f>
        <v>0</v>
      </c>
      <c r="V46" s="92">
        <f>基本优化结果!V46</f>
        <v>0</v>
      </c>
      <c r="W46" s="92">
        <f>基本优化结果!W46</f>
        <v>0</v>
      </c>
      <c r="X46" s="92">
        <f>基本优化结果!X46</f>
        <v>0</v>
      </c>
      <c r="Y46" s="92">
        <f>基本优化结果!Y46</f>
        <v>0</v>
      </c>
      <c r="Z46" s="92">
        <f>基本优化结果!Z46</f>
        <v>0</v>
      </c>
      <c r="AA46" s="92">
        <f>基本优化结果!AA46</f>
        <v>0</v>
      </c>
      <c r="AB46" s="92">
        <f>基本优化结果!AB46</f>
        <v>0</v>
      </c>
      <c r="AC46" s="92">
        <f>基本优化结果!AC46</f>
        <v>0</v>
      </c>
      <c r="AD46" s="92">
        <f>基本优化结果!AD46</f>
        <v>0</v>
      </c>
      <c r="AE46" s="92">
        <f>基本优化结果!AE46</f>
        <v>0</v>
      </c>
      <c r="AF46" s="92">
        <f>基本优化结果!AF46</f>
        <v>0</v>
      </c>
      <c r="AG46" s="92">
        <f>基本优化结果!AG46</f>
        <v>0</v>
      </c>
      <c r="AH46" s="92">
        <f>基本优化结果!AH46</f>
        <v>0</v>
      </c>
      <c r="AI46" s="92">
        <f>基本优化结果!AI46</f>
        <v>0</v>
      </c>
      <c r="AJ46" s="92">
        <f>基本优化结果!AJ46</f>
        <v>0</v>
      </c>
      <c r="AK46" s="92">
        <f>基本优化结果!AK46</f>
        <v>0</v>
      </c>
      <c r="AL46" s="92">
        <f>基本优化结果!AL46</f>
        <v>0</v>
      </c>
      <c r="AM46" s="92">
        <f>基本优化结果!AM46</f>
        <v>0</v>
      </c>
      <c r="AN46" s="92">
        <f>基本优化结果!AN46</f>
        <v>0</v>
      </c>
      <c r="AO46" s="92">
        <f>基本优化结果!AO46</f>
        <v>0</v>
      </c>
      <c r="AP46" s="92">
        <f>基本优化结果!AP46</f>
        <v>0</v>
      </c>
      <c r="AR46" s="92">
        <f>SUM($C46:C46)</f>
        <v>136.99845248100812</v>
      </c>
      <c r="AS46" s="92">
        <f>SUM($C46:D46)</f>
        <v>399.29371243727212</v>
      </c>
      <c r="AT46" s="92">
        <f>SUM($C46:E46)</f>
        <v>624.88047403057453</v>
      </c>
      <c r="AU46" s="92">
        <f>SUM($C46:F46)</f>
        <v>855.18761928526214</v>
      </c>
      <c r="AV46" s="92">
        <f>SUM($C46:G46)</f>
        <v>1052.0443122509744</v>
      </c>
      <c r="AW46" s="92">
        <f>SUM($C46:H46)</f>
        <v>1181.3611762922274</v>
      </c>
      <c r="AX46" s="92">
        <f>SUM($C46:I46)</f>
        <v>1258.3702991323446</v>
      </c>
      <c r="AY46" s="92">
        <f>SUM($C46:J46)</f>
        <v>1315.4636401466282</v>
      </c>
      <c r="AZ46" s="92">
        <f>SUM($C46:K46)</f>
        <v>1378.2026160498242</v>
      </c>
      <c r="BA46" s="92">
        <f>SUM($C46:L46)</f>
        <v>1419.6087424103155</v>
      </c>
      <c r="BB46" s="92">
        <f>SUM($C46:M46)</f>
        <v>1457.9171050960074</v>
      </c>
      <c r="BC46" s="92">
        <f>SUM($C46:N46)</f>
        <v>1527.2026366847783</v>
      </c>
      <c r="BD46" s="92">
        <f>SUM($C46:O46)</f>
        <v>1559.753163126619</v>
      </c>
      <c r="BE46" s="92">
        <f>SUM($C46:P46)</f>
        <v>1559.753163126619</v>
      </c>
      <c r="BF46" s="92">
        <f>SUM($C46:Q46)</f>
        <v>1559.753163126619</v>
      </c>
      <c r="BG46" s="92">
        <f>SUM($C46:R46)</f>
        <v>1559.753163126619</v>
      </c>
      <c r="BH46" s="92">
        <f>SUM($C46:S46)</f>
        <v>1559.753163126619</v>
      </c>
      <c r="BI46" s="92">
        <f>SUM($C46:T46)</f>
        <v>1559.753163126619</v>
      </c>
      <c r="BJ46" s="92">
        <f>SUM($C46:U46)</f>
        <v>1559.753163126619</v>
      </c>
      <c r="BK46" s="92">
        <f>SUM($C46:V46)</f>
        <v>1559.753163126619</v>
      </c>
      <c r="BL46" s="92">
        <f>SUM($C46:W46)</f>
        <v>1559.753163126619</v>
      </c>
      <c r="BM46" s="92">
        <f>SUM($C46:X46)</f>
        <v>1559.753163126619</v>
      </c>
      <c r="BN46" s="92">
        <f>SUM($C46:Y46)</f>
        <v>1559.753163126619</v>
      </c>
      <c r="BO46" s="92">
        <f>SUM($C46:Z46)</f>
        <v>1559.753163126619</v>
      </c>
      <c r="BP46" s="92">
        <f>SUM($C46:AA46)</f>
        <v>1559.753163126619</v>
      </c>
      <c r="BQ46" s="92">
        <f>SUM($C46:AB46)</f>
        <v>1559.753163126619</v>
      </c>
      <c r="BR46" s="92">
        <f>SUM($C46:AC46)</f>
        <v>1559.753163126619</v>
      </c>
      <c r="BS46" s="92">
        <f>SUM($C46:AD46)</f>
        <v>1559.753163126619</v>
      </c>
      <c r="BT46" s="92">
        <f>SUM($C46:AE46)</f>
        <v>1559.753163126619</v>
      </c>
      <c r="BU46" s="92">
        <f>SUM($C46:AF46)</f>
        <v>1559.753163126619</v>
      </c>
      <c r="BV46" s="92">
        <f>SUM($C46:AG46)</f>
        <v>1559.753163126619</v>
      </c>
      <c r="BW46" s="92">
        <f>SUM($C46:AH46)</f>
        <v>1559.753163126619</v>
      </c>
      <c r="BX46" s="92">
        <f>SUM($C46:AI46)</f>
        <v>1559.753163126619</v>
      </c>
      <c r="BY46" s="92">
        <f>SUM($C46:AJ46)</f>
        <v>1559.753163126619</v>
      </c>
      <c r="BZ46" s="92">
        <f>SUM($C46:AK46)</f>
        <v>1559.753163126619</v>
      </c>
      <c r="CA46" s="92">
        <f>SUM($C46:AL46)</f>
        <v>1559.753163126619</v>
      </c>
      <c r="CB46" s="92">
        <f>SUM($C46:AM46)</f>
        <v>1559.753163126619</v>
      </c>
      <c r="CC46" s="92">
        <f>SUM($C46:AN46)</f>
        <v>1559.753163126619</v>
      </c>
      <c r="CD46" s="92">
        <f>SUM($C46:AO46)</f>
        <v>1559.753163126619</v>
      </c>
      <c r="CE46" s="92">
        <f>SUM($C46:AP46)</f>
        <v>1559.753163126619</v>
      </c>
    </row>
    <row r="47" spans="2:83" ht="15">
      <c r="B47" s="140" t="str">
        <f>存量业务到期结构!B47</f>
        <v>拆入资金</v>
      </c>
      <c r="C47" s="92">
        <f>基本优化结果!C47</f>
        <v>695.13526981778</v>
      </c>
      <c r="D47" s="92">
        <f>基本优化结果!D47</f>
        <v>-96.001000000000005</v>
      </c>
      <c r="E47" s="92">
        <f>基本优化结果!E47</f>
        <v>173.53002809453301</v>
      </c>
      <c r="F47" s="92">
        <f>基本优化结果!F47</f>
        <v>23.720928937369401</v>
      </c>
      <c r="G47" s="92">
        <f>基本优化结果!G47</f>
        <v>26.476095106017876</v>
      </c>
      <c r="H47" s="92">
        <f>基本优化结果!H47</f>
        <v>-16.249208055991165</v>
      </c>
      <c r="I47" s="92">
        <f>基本优化结果!I47</f>
        <v>-24.1993634169913</v>
      </c>
      <c r="J47" s="92">
        <f>基本优化结果!J47</f>
        <v>-23.4733825144815</v>
      </c>
      <c r="K47" s="92">
        <f>基本优化结果!K47</f>
        <v>-22.769181039047098</v>
      </c>
      <c r="L47" s="92">
        <f>基本优化结果!L47</f>
        <v>-22.086105607875702</v>
      </c>
      <c r="M47" s="92">
        <f>基本优化结果!M47</f>
        <v>-21.423522439639399</v>
      </c>
      <c r="N47" s="92">
        <f>基本优化结果!N47</f>
        <v>-20.780816766450201</v>
      </c>
      <c r="O47" s="92">
        <f>基本优化结果!O47</f>
        <v>-20.1573922634567</v>
      </c>
      <c r="P47" s="92">
        <f>基本优化结果!P47</f>
        <v>0</v>
      </c>
      <c r="Q47" s="92">
        <f>基本优化结果!Q47</f>
        <v>0</v>
      </c>
      <c r="R47" s="92">
        <f>基本优化结果!R47</f>
        <v>0</v>
      </c>
      <c r="S47" s="92">
        <f>基本优化结果!S47</f>
        <v>0</v>
      </c>
      <c r="T47" s="92">
        <f>基本优化结果!T47</f>
        <v>0</v>
      </c>
      <c r="U47" s="92">
        <f>基本优化结果!U47</f>
        <v>0</v>
      </c>
      <c r="V47" s="92">
        <f>基本优化结果!V47</f>
        <v>0</v>
      </c>
      <c r="W47" s="92">
        <f>基本优化结果!W47</f>
        <v>0</v>
      </c>
      <c r="X47" s="92">
        <f>基本优化结果!X47</f>
        <v>0</v>
      </c>
      <c r="Y47" s="92">
        <f>基本优化结果!Y47</f>
        <v>0</v>
      </c>
      <c r="Z47" s="92">
        <f>基本优化结果!Z47</f>
        <v>0</v>
      </c>
      <c r="AA47" s="92">
        <f>基本优化结果!AA47</f>
        <v>0</v>
      </c>
      <c r="AB47" s="92">
        <f>基本优化结果!AB47</f>
        <v>0</v>
      </c>
      <c r="AC47" s="92">
        <f>基本优化结果!AC47</f>
        <v>0</v>
      </c>
      <c r="AD47" s="92">
        <f>基本优化结果!AD47</f>
        <v>0</v>
      </c>
      <c r="AE47" s="92">
        <f>基本优化结果!AE47</f>
        <v>0</v>
      </c>
      <c r="AF47" s="92">
        <f>基本优化结果!AF47</f>
        <v>0</v>
      </c>
      <c r="AG47" s="92">
        <f>基本优化结果!AG47</f>
        <v>0</v>
      </c>
      <c r="AH47" s="92">
        <f>基本优化结果!AH47</f>
        <v>0</v>
      </c>
      <c r="AI47" s="92">
        <f>基本优化结果!AI47</f>
        <v>0</v>
      </c>
      <c r="AJ47" s="92">
        <f>基本优化结果!AJ47</f>
        <v>0</v>
      </c>
      <c r="AK47" s="92">
        <f>基本优化结果!AK47</f>
        <v>0</v>
      </c>
      <c r="AL47" s="92">
        <f>基本优化结果!AL47</f>
        <v>0</v>
      </c>
      <c r="AM47" s="92">
        <f>基本优化结果!AM47</f>
        <v>0</v>
      </c>
      <c r="AN47" s="92">
        <f>基本优化结果!AN47</f>
        <v>0</v>
      </c>
      <c r="AO47" s="92">
        <f>基本优化结果!AO47</f>
        <v>0</v>
      </c>
      <c r="AP47" s="92">
        <f>基本优化结果!AP47</f>
        <v>0</v>
      </c>
      <c r="AR47" s="92">
        <f>SUM($C47:C47)</f>
        <v>695.13526981778</v>
      </c>
      <c r="AS47" s="92">
        <f>SUM($C47:D47)</f>
        <v>599.13426981778002</v>
      </c>
      <c r="AT47" s="92">
        <f>SUM($C47:E47)</f>
        <v>772.66429791231303</v>
      </c>
      <c r="AU47" s="92">
        <f>SUM($C47:F47)</f>
        <v>796.38522684968245</v>
      </c>
      <c r="AV47" s="92">
        <f>SUM($C47:G47)</f>
        <v>822.8613219557003</v>
      </c>
      <c r="AW47" s="92">
        <f>SUM($C47:H47)</f>
        <v>806.61211389970913</v>
      </c>
      <c r="AX47" s="92">
        <f>SUM($C47:I47)</f>
        <v>782.4127504827178</v>
      </c>
      <c r="AY47" s="92">
        <f>SUM($C47:J47)</f>
        <v>758.9393679682363</v>
      </c>
      <c r="AZ47" s="92">
        <f>SUM($C47:K47)</f>
        <v>736.17018692918919</v>
      </c>
      <c r="BA47" s="92">
        <f>SUM($C47:L47)</f>
        <v>714.08408132131353</v>
      </c>
      <c r="BB47" s="92">
        <f>SUM($C47:M47)</f>
        <v>692.66055888167409</v>
      </c>
      <c r="BC47" s="92">
        <f>SUM($C47:N47)</f>
        <v>671.87974211522385</v>
      </c>
      <c r="BD47" s="92">
        <f>SUM($C47:O47)</f>
        <v>651.72234985176715</v>
      </c>
      <c r="BE47" s="92">
        <f>SUM($C47:P47)</f>
        <v>651.72234985176715</v>
      </c>
      <c r="BF47" s="92">
        <f>SUM($C47:Q47)</f>
        <v>651.72234985176715</v>
      </c>
      <c r="BG47" s="92">
        <f>SUM($C47:R47)</f>
        <v>651.72234985176715</v>
      </c>
      <c r="BH47" s="92">
        <f>SUM($C47:S47)</f>
        <v>651.72234985176715</v>
      </c>
      <c r="BI47" s="92">
        <f>SUM($C47:T47)</f>
        <v>651.72234985176715</v>
      </c>
      <c r="BJ47" s="92">
        <f>SUM($C47:U47)</f>
        <v>651.72234985176715</v>
      </c>
      <c r="BK47" s="92">
        <f>SUM($C47:V47)</f>
        <v>651.72234985176715</v>
      </c>
      <c r="BL47" s="92">
        <f>SUM($C47:W47)</f>
        <v>651.72234985176715</v>
      </c>
      <c r="BM47" s="92">
        <f>SUM($C47:X47)</f>
        <v>651.72234985176715</v>
      </c>
      <c r="BN47" s="92">
        <f>SUM($C47:Y47)</f>
        <v>651.72234985176715</v>
      </c>
      <c r="BO47" s="92">
        <f>SUM($C47:Z47)</f>
        <v>651.72234985176715</v>
      </c>
      <c r="BP47" s="92">
        <f>SUM($C47:AA47)</f>
        <v>651.72234985176715</v>
      </c>
      <c r="BQ47" s="92">
        <f>SUM($C47:AB47)</f>
        <v>651.72234985176715</v>
      </c>
      <c r="BR47" s="92">
        <f>SUM($C47:AC47)</f>
        <v>651.72234985176715</v>
      </c>
      <c r="BS47" s="92">
        <f>SUM($C47:AD47)</f>
        <v>651.72234985176715</v>
      </c>
      <c r="BT47" s="92">
        <f>SUM($C47:AE47)</f>
        <v>651.72234985176715</v>
      </c>
      <c r="BU47" s="92">
        <f>SUM($C47:AF47)</f>
        <v>651.72234985176715</v>
      </c>
      <c r="BV47" s="92">
        <f>SUM($C47:AG47)</f>
        <v>651.72234985176715</v>
      </c>
      <c r="BW47" s="92">
        <f>SUM($C47:AH47)</f>
        <v>651.72234985176715</v>
      </c>
      <c r="BX47" s="92">
        <f>SUM($C47:AI47)</f>
        <v>651.72234985176715</v>
      </c>
      <c r="BY47" s="92">
        <f>SUM($C47:AJ47)</f>
        <v>651.72234985176715</v>
      </c>
      <c r="BZ47" s="92">
        <f>SUM($C47:AK47)</f>
        <v>651.72234985176715</v>
      </c>
      <c r="CA47" s="92">
        <f>SUM($C47:AL47)</f>
        <v>651.72234985176715</v>
      </c>
      <c r="CB47" s="92">
        <f>SUM($C47:AM47)</f>
        <v>651.72234985176715</v>
      </c>
      <c r="CC47" s="92">
        <f>SUM($C47:AN47)</f>
        <v>651.72234985176715</v>
      </c>
      <c r="CD47" s="92">
        <f>SUM($C47:AO47)</f>
        <v>651.72234985176715</v>
      </c>
      <c r="CE47" s="92">
        <f>SUM($C47:AP47)</f>
        <v>651.72234985176715</v>
      </c>
    </row>
    <row r="48" spans="2:83" ht="15">
      <c r="B48" s="15" t="str">
        <f>存量业务到期结构!B48</f>
        <v>卖出回购金融资产</v>
      </c>
      <c r="C48" s="75">
        <f>SUM(C49:C50)</f>
        <v>540.03989799971998</v>
      </c>
      <c r="D48" s="75">
        <f t="shared" ref="D48:AP48" si="12">SUM(D49:D50)</f>
        <v>784.62096741929838</v>
      </c>
      <c r="E48" s="75">
        <f t="shared" si="12"/>
        <v>24.994907976516998</v>
      </c>
      <c r="F48" s="75">
        <f t="shared" si="12"/>
        <v>20.301287745936751</v>
      </c>
      <c r="G48" s="75">
        <f t="shared" si="12"/>
        <v>-20.809072245635278</v>
      </c>
      <c r="H48" s="75">
        <f t="shared" si="12"/>
        <v>-18.438524481609271</v>
      </c>
      <c r="I48" s="75">
        <f t="shared" si="12"/>
        <v>-19.779215268487309</v>
      </c>
      <c r="J48" s="75">
        <f t="shared" si="12"/>
        <v>-19.286584153752369</v>
      </c>
      <c r="K48" s="75">
        <f t="shared" si="12"/>
        <v>-18.808228245742846</v>
      </c>
      <c r="L48" s="75">
        <f t="shared" si="12"/>
        <v>-18.343721806890731</v>
      </c>
      <c r="M48" s="75">
        <f t="shared" si="12"/>
        <v>-17.892651859161429</v>
      </c>
      <c r="N48" s="75">
        <f t="shared" si="12"/>
        <v>-17.454617801331722</v>
      </c>
      <c r="O48" s="75">
        <f t="shared" si="12"/>
        <v>-17.029231037747138</v>
      </c>
      <c r="P48" s="75">
        <f t="shared" si="12"/>
        <v>0</v>
      </c>
      <c r="Q48" s="75">
        <f t="shared" si="12"/>
        <v>0</v>
      </c>
      <c r="R48" s="75">
        <f t="shared" si="12"/>
        <v>0</v>
      </c>
      <c r="S48" s="75">
        <f t="shared" si="12"/>
        <v>0</v>
      </c>
      <c r="T48" s="75">
        <f t="shared" si="12"/>
        <v>0</v>
      </c>
      <c r="U48" s="75">
        <f t="shared" si="12"/>
        <v>0</v>
      </c>
      <c r="V48" s="75">
        <f t="shared" si="12"/>
        <v>0</v>
      </c>
      <c r="W48" s="75">
        <f t="shared" si="12"/>
        <v>0</v>
      </c>
      <c r="X48" s="75">
        <f t="shared" si="12"/>
        <v>0</v>
      </c>
      <c r="Y48" s="75">
        <f t="shared" si="12"/>
        <v>0</v>
      </c>
      <c r="Z48" s="75">
        <f t="shared" si="12"/>
        <v>0</v>
      </c>
      <c r="AA48" s="75">
        <f t="shared" si="12"/>
        <v>0</v>
      </c>
      <c r="AB48" s="75">
        <f t="shared" si="12"/>
        <v>0</v>
      </c>
      <c r="AC48" s="75">
        <f t="shared" si="12"/>
        <v>0</v>
      </c>
      <c r="AD48" s="75">
        <f t="shared" si="12"/>
        <v>0</v>
      </c>
      <c r="AE48" s="75">
        <f t="shared" si="12"/>
        <v>0</v>
      </c>
      <c r="AF48" s="75">
        <f t="shared" si="12"/>
        <v>0</v>
      </c>
      <c r="AG48" s="75">
        <f t="shared" si="12"/>
        <v>0</v>
      </c>
      <c r="AH48" s="75">
        <f t="shared" si="12"/>
        <v>0</v>
      </c>
      <c r="AI48" s="75">
        <f t="shared" si="12"/>
        <v>0</v>
      </c>
      <c r="AJ48" s="75">
        <f t="shared" si="12"/>
        <v>0</v>
      </c>
      <c r="AK48" s="75">
        <f t="shared" si="12"/>
        <v>0</v>
      </c>
      <c r="AL48" s="75">
        <f t="shared" si="12"/>
        <v>0</v>
      </c>
      <c r="AM48" s="75">
        <f t="shared" si="12"/>
        <v>0</v>
      </c>
      <c r="AN48" s="75">
        <f t="shared" si="12"/>
        <v>0</v>
      </c>
      <c r="AO48" s="75">
        <f t="shared" si="12"/>
        <v>0</v>
      </c>
      <c r="AP48" s="75">
        <f t="shared" si="12"/>
        <v>0</v>
      </c>
      <c r="AR48" s="75">
        <f>SUM($C48:C48)</f>
        <v>540.03989799971998</v>
      </c>
      <c r="AS48" s="75">
        <f>SUM($C48:D48)</f>
        <v>1324.6608654190184</v>
      </c>
      <c r="AT48" s="75">
        <f>SUM($C48:E48)</f>
        <v>1349.6557733955353</v>
      </c>
      <c r="AU48" s="75">
        <f>SUM($C48:F48)</f>
        <v>1369.9570611414722</v>
      </c>
      <c r="AV48" s="75">
        <f>SUM($C48:G48)</f>
        <v>1349.147988895837</v>
      </c>
      <c r="AW48" s="75">
        <f>SUM($C48:H48)</f>
        <v>1330.7094644142278</v>
      </c>
      <c r="AX48" s="75">
        <f>SUM($C48:I48)</f>
        <v>1310.9302491457404</v>
      </c>
      <c r="AY48" s="75">
        <f>SUM($C48:J48)</f>
        <v>1291.6436649919881</v>
      </c>
      <c r="AZ48" s="75">
        <f>SUM($C48:K48)</f>
        <v>1272.8354367462453</v>
      </c>
      <c r="BA48" s="75">
        <f>SUM($C48:L48)</f>
        <v>1254.4917149393546</v>
      </c>
      <c r="BB48" s="75">
        <f>SUM($C48:M48)</f>
        <v>1236.5990630801932</v>
      </c>
      <c r="BC48" s="75">
        <f>SUM($C48:N48)</f>
        <v>1219.1444452788614</v>
      </c>
      <c r="BD48" s="75">
        <f>SUM($C48:O48)</f>
        <v>1202.1152142411142</v>
      </c>
      <c r="BE48" s="75">
        <f>SUM($C48:P48)</f>
        <v>1202.1152142411142</v>
      </c>
      <c r="BF48" s="75">
        <f>SUM($C48:Q48)</f>
        <v>1202.1152142411142</v>
      </c>
      <c r="BG48" s="75">
        <f>SUM($C48:R48)</f>
        <v>1202.1152142411142</v>
      </c>
      <c r="BH48" s="75">
        <f>SUM($C48:S48)</f>
        <v>1202.1152142411142</v>
      </c>
      <c r="BI48" s="75">
        <f>SUM($C48:T48)</f>
        <v>1202.1152142411142</v>
      </c>
      <c r="BJ48" s="75">
        <f>SUM($C48:U48)</f>
        <v>1202.1152142411142</v>
      </c>
      <c r="BK48" s="75">
        <f>SUM($C48:V48)</f>
        <v>1202.1152142411142</v>
      </c>
      <c r="BL48" s="75">
        <f>SUM($C48:W48)</f>
        <v>1202.1152142411142</v>
      </c>
      <c r="BM48" s="75">
        <f>SUM($C48:X48)</f>
        <v>1202.1152142411142</v>
      </c>
      <c r="BN48" s="75">
        <f>SUM($C48:Y48)</f>
        <v>1202.1152142411142</v>
      </c>
      <c r="BO48" s="75">
        <f>SUM($C48:Z48)</f>
        <v>1202.1152142411142</v>
      </c>
      <c r="BP48" s="75">
        <f>SUM($C48:AA48)</f>
        <v>1202.1152142411142</v>
      </c>
      <c r="BQ48" s="75">
        <f>SUM($C48:AB48)</f>
        <v>1202.1152142411142</v>
      </c>
      <c r="BR48" s="75">
        <f>SUM($C48:AC48)</f>
        <v>1202.1152142411142</v>
      </c>
      <c r="BS48" s="75">
        <f>SUM($C48:AD48)</f>
        <v>1202.1152142411142</v>
      </c>
      <c r="BT48" s="75">
        <f>SUM($C48:AE48)</f>
        <v>1202.1152142411142</v>
      </c>
      <c r="BU48" s="75">
        <f>SUM($C48:AF48)</f>
        <v>1202.1152142411142</v>
      </c>
      <c r="BV48" s="75">
        <f>SUM($C48:AG48)</f>
        <v>1202.1152142411142</v>
      </c>
      <c r="BW48" s="75">
        <f>SUM($C48:AH48)</f>
        <v>1202.1152142411142</v>
      </c>
      <c r="BX48" s="75">
        <f>SUM($C48:AI48)</f>
        <v>1202.1152142411142</v>
      </c>
      <c r="BY48" s="75">
        <f>SUM($C48:AJ48)</f>
        <v>1202.1152142411142</v>
      </c>
      <c r="BZ48" s="75">
        <f>SUM($C48:AK48)</f>
        <v>1202.1152142411142</v>
      </c>
      <c r="CA48" s="75">
        <f>SUM($C48:AL48)</f>
        <v>1202.1152142411142</v>
      </c>
      <c r="CB48" s="75">
        <f>SUM($C48:AM48)</f>
        <v>1202.1152142411142</v>
      </c>
      <c r="CC48" s="75">
        <f>SUM($C48:AN48)</f>
        <v>1202.1152142411142</v>
      </c>
      <c r="CD48" s="75">
        <f>SUM($C48:AO48)</f>
        <v>1202.1152142411142</v>
      </c>
      <c r="CE48" s="75">
        <f>SUM($C48:AP48)</f>
        <v>1202.1152142411142</v>
      </c>
    </row>
    <row r="49" spans="2:83" ht="16.5">
      <c r="B49" s="54" t="str">
        <f>存量业务到期结构!B49</f>
        <v>卖出回购债券</v>
      </c>
      <c r="C49" s="92">
        <f>基本优化结果!C49</f>
        <v>460.83471765327999</v>
      </c>
      <c r="D49" s="92">
        <f>基本优化结果!D49</f>
        <v>65.058241529598405</v>
      </c>
      <c r="E49" s="92">
        <f>基本优化结果!E49</f>
        <v>15.7777887754863</v>
      </c>
      <c r="F49" s="92">
        <f>基本优化结果!F49</f>
        <v>16.251122438750901</v>
      </c>
      <c r="G49" s="92">
        <f>基本优化结果!G49</f>
        <v>-16.7386561119135</v>
      </c>
      <c r="H49" s="92">
        <f>基本优化结果!H49</f>
        <v>-16.236496428556102</v>
      </c>
      <c r="I49" s="92">
        <f>基本优化结果!I49</f>
        <v>-15.7494015356994</v>
      </c>
      <c r="J49" s="92">
        <f>基本优化结果!J49</f>
        <v>-15.2769194896284</v>
      </c>
      <c r="K49" s="92">
        <f>基本优化结果!K49</f>
        <v>-14.818611904939498</v>
      </c>
      <c r="L49" s="92">
        <f>基本优化结果!L49</f>
        <v>-14.3740535477914</v>
      </c>
      <c r="M49" s="92">
        <f>基本优化结果!M49</f>
        <v>-13.9428319413576</v>
      </c>
      <c r="N49" s="92">
        <f>基本优化结果!N49</f>
        <v>-13.524546983116901</v>
      </c>
      <c r="O49" s="92">
        <f>基本优化结果!O49</f>
        <v>-13.118810573623399</v>
      </c>
      <c r="P49" s="92">
        <f>基本优化结果!P49</f>
        <v>0</v>
      </c>
      <c r="Q49" s="92">
        <f>基本优化结果!Q49</f>
        <v>0</v>
      </c>
      <c r="R49" s="92">
        <f>基本优化结果!R49</f>
        <v>0</v>
      </c>
      <c r="S49" s="92">
        <f>基本优化结果!S49</f>
        <v>0</v>
      </c>
      <c r="T49" s="92">
        <f>基本优化结果!T49</f>
        <v>0</v>
      </c>
      <c r="U49" s="92">
        <f>基本优化结果!U49</f>
        <v>0</v>
      </c>
      <c r="V49" s="92">
        <f>基本优化结果!V49</f>
        <v>0</v>
      </c>
      <c r="W49" s="92">
        <f>基本优化结果!W49</f>
        <v>0</v>
      </c>
      <c r="X49" s="92">
        <f>基本优化结果!X49</f>
        <v>0</v>
      </c>
      <c r="Y49" s="92">
        <f>基本优化结果!Y49</f>
        <v>0</v>
      </c>
      <c r="Z49" s="92">
        <f>基本优化结果!Z49</f>
        <v>0</v>
      </c>
      <c r="AA49" s="92">
        <f>基本优化结果!AA49</f>
        <v>0</v>
      </c>
      <c r="AB49" s="92">
        <f>基本优化结果!AB49</f>
        <v>0</v>
      </c>
      <c r="AC49" s="92">
        <f>基本优化结果!AC49</f>
        <v>0</v>
      </c>
      <c r="AD49" s="92">
        <f>基本优化结果!AD49</f>
        <v>0</v>
      </c>
      <c r="AE49" s="92">
        <f>基本优化结果!AE49</f>
        <v>0</v>
      </c>
      <c r="AF49" s="92">
        <f>基本优化结果!AF49</f>
        <v>0</v>
      </c>
      <c r="AG49" s="92">
        <f>基本优化结果!AG49</f>
        <v>0</v>
      </c>
      <c r="AH49" s="92">
        <f>基本优化结果!AH49</f>
        <v>0</v>
      </c>
      <c r="AI49" s="92">
        <f>基本优化结果!AI49</f>
        <v>0</v>
      </c>
      <c r="AJ49" s="92">
        <f>基本优化结果!AJ49</f>
        <v>0</v>
      </c>
      <c r="AK49" s="92">
        <f>基本优化结果!AK49</f>
        <v>0</v>
      </c>
      <c r="AL49" s="92">
        <f>基本优化结果!AL49</f>
        <v>0</v>
      </c>
      <c r="AM49" s="92">
        <f>基本优化结果!AM49</f>
        <v>0</v>
      </c>
      <c r="AN49" s="92">
        <f>基本优化结果!AN49</f>
        <v>0</v>
      </c>
      <c r="AO49" s="92">
        <f>基本优化结果!AO49</f>
        <v>0</v>
      </c>
      <c r="AP49" s="92">
        <f>基本优化结果!AP49</f>
        <v>0</v>
      </c>
      <c r="AR49" s="92">
        <f>SUM($C49:C49)</f>
        <v>460.83471765327999</v>
      </c>
      <c r="AS49" s="92">
        <f>SUM($C49:D49)</f>
        <v>525.89295918287837</v>
      </c>
      <c r="AT49" s="92">
        <f>SUM($C49:E49)</f>
        <v>541.6707479583647</v>
      </c>
      <c r="AU49" s="92">
        <f>SUM($C49:F49)</f>
        <v>557.92187039711564</v>
      </c>
      <c r="AV49" s="92">
        <f>SUM($C49:G49)</f>
        <v>541.1832142852021</v>
      </c>
      <c r="AW49" s="92">
        <f>SUM($C49:H49)</f>
        <v>524.94671785664605</v>
      </c>
      <c r="AX49" s="92">
        <f>SUM($C49:I49)</f>
        <v>509.19731632094664</v>
      </c>
      <c r="AY49" s="92">
        <f>SUM($C49:J49)</f>
        <v>493.92039683131821</v>
      </c>
      <c r="AZ49" s="92">
        <f>SUM($C49:K49)</f>
        <v>479.10178492637874</v>
      </c>
      <c r="BA49" s="92">
        <f>SUM($C49:L49)</f>
        <v>464.72773137858735</v>
      </c>
      <c r="BB49" s="92">
        <f>SUM($C49:M49)</f>
        <v>450.78489943722974</v>
      </c>
      <c r="BC49" s="92">
        <f>SUM($C49:N49)</f>
        <v>437.26035245411282</v>
      </c>
      <c r="BD49" s="92">
        <f>SUM($C49:O49)</f>
        <v>424.1415418804894</v>
      </c>
      <c r="BE49" s="92">
        <f>SUM($C49:P49)</f>
        <v>424.1415418804894</v>
      </c>
      <c r="BF49" s="92">
        <f>SUM($C49:Q49)</f>
        <v>424.1415418804894</v>
      </c>
      <c r="BG49" s="92">
        <f>SUM($C49:R49)</f>
        <v>424.1415418804894</v>
      </c>
      <c r="BH49" s="92">
        <f>SUM($C49:S49)</f>
        <v>424.1415418804894</v>
      </c>
      <c r="BI49" s="92">
        <f>SUM($C49:T49)</f>
        <v>424.1415418804894</v>
      </c>
      <c r="BJ49" s="92">
        <f>SUM($C49:U49)</f>
        <v>424.1415418804894</v>
      </c>
      <c r="BK49" s="92">
        <f>SUM($C49:V49)</f>
        <v>424.1415418804894</v>
      </c>
      <c r="BL49" s="92">
        <f>SUM($C49:W49)</f>
        <v>424.1415418804894</v>
      </c>
      <c r="BM49" s="92">
        <f>SUM($C49:X49)</f>
        <v>424.1415418804894</v>
      </c>
      <c r="BN49" s="92">
        <f>SUM($C49:Y49)</f>
        <v>424.1415418804894</v>
      </c>
      <c r="BO49" s="92">
        <f>SUM($C49:Z49)</f>
        <v>424.1415418804894</v>
      </c>
      <c r="BP49" s="92">
        <f>SUM($C49:AA49)</f>
        <v>424.1415418804894</v>
      </c>
      <c r="BQ49" s="92">
        <f>SUM($C49:AB49)</f>
        <v>424.1415418804894</v>
      </c>
      <c r="BR49" s="92">
        <f>SUM($C49:AC49)</f>
        <v>424.1415418804894</v>
      </c>
      <c r="BS49" s="92">
        <f>SUM($C49:AD49)</f>
        <v>424.1415418804894</v>
      </c>
      <c r="BT49" s="92">
        <f>SUM($C49:AE49)</f>
        <v>424.1415418804894</v>
      </c>
      <c r="BU49" s="92">
        <f>SUM($C49:AF49)</f>
        <v>424.1415418804894</v>
      </c>
      <c r="BV49" s="92">
        <f>SUM($C49:AG49)</f>
        <v>424.1415418804894</v>
      </c>
      <c r="BW49" s="92">
        <f>SUM($C49:AH49)</f>
        <v>424.1415418804894</v>
      </c>
      <c r="BX49" s="92">
        <f>SUM($C49:AI49)</f>
        <v>424.1415418804894</v>
      </c>
      <c r="BY49" s="92">
        <f>SUM($C49:AJ49)</f>
        <v>424.1415418804894</v>
      </c>
      <c r="BZ49" s="92">
        <f>SUM($C49:AK49)</f>
        <v>424.1415418804894</v>
      </c>
      <c r="CA49" s="92">
        <f>SUM($C49:AL49)</f>
        <v>424.1415418804894</v>
      </c>
      <c r="CB49" s="92">
        <f>SUM($C49:AM49)</f>
        <v>424.1415418804894</v>
      </c>
      <c r="CC49" s="92">
        <f>SUM($C49:AN49)</f>
        <v>424.1415418804894</v>
      </c>
      <c r="CD49" s="92">
        <f>SUM($C49:AO49)</f>
        <v>424.1415418804894</v>
      </c>
      <c r="CE49" s="92">
        <f>SUM($C49:AP49)</f>
        <v>424.1415418804894</v>
      </c>
    </row>
    <row r="50" spans="2:83" ht="16.5">
      <c r="B50" s="54" t="str">
        <f>存量业务到期结构!B50</f>
        <v>卖出回购票据</v>
      </c>
      <c r="C50" s="92">
        <f>基本优化结果!C50</f>
        <v>79.205180346440002</v>
      </c>
      <c r="D50" s="92">
        <f>基本优化结果!D50</f>
        <v>719.5627258897</v>
      </c>
      <c r="E50" s="92">
        <f>基本优化结果!E50</f>
        <v>9.2171192010306999</v>
      </c>
      <c r="F50" s="92">
        <f>基本优化结果!F50</f>
        <v>4.0501653071858499</v>
      </c>
      <c r="G50" s="92">
        <f>基本优化结果!G50</f>
        <v>-4.0704161337217801</v>
      </c>
      <c r="H50" s="92">
        <f>基本优化结果!H50</f>
        <v>-2.2020280530531702</v>
      </c>
      <c r="I50" s="92">
        <f>基本优化结果!I50</f>
        <v>-4.0298137327879102</v>
      </c>
      <c r="J50" s="92">
        <f>基本优化结果!J50</f>
        <v>-4.0096646641239699</v>
      </c>
      <c r="K50" s="92">
        <f>基本优化结果!K50</f>
        <v>-3.9896163408033498</v>
      </c>
      <c r="L50" s="92">
        <f>基本优化结果!L50</f>
        <v>-3.96966825909933</v>
      </c>
      <c r="M50" s="92">
        <f>基本优化结果!M50</f>
        <v>-3.94981991780383</v>
      </c>
      <c r="N50" s="92">
        <f>基本优化结果!N50</f>
        <v>-3.9300708182148201</v>
      </c>
      <c r="O50" s="92">
        <f>基本优化结果!O50</f>
        <v>-3.9104204641237401</v>
      </c>
      <c r="P50" s="92">
        <f>基本优化结果!P50</f>
        <v>0</v>
      </c>
      <c r="Q50" s="92">
        <f>基本优化结果!Q50</f>
        <v>0</v>
      </c>
      <c r="R50" s="92">
        <f>基本优化结果!R50</f>
        <v>0</v>
      </c>
      <c r="S50" s="92">
        <f>基本优化结果!S50</f>
        <v>0</v>
      </c>
      <c r="T50" s="92">
        <f>基本优化结果!T50</f>
        <v>0</v>
      </c>
      <c r="U50" s="92">
        <f>基本优化结果!U50</f>
        <v>0</v>
      </c>
      <c r="V50" s="92">
        <f>基本优化结果!V50</f>
        <v>0</v>
      </c>
      <c r="W50" s="92">
        <f>基本优化结果!W50</f>
        <v>0</v>
      </c>
      <c r="X50" s="92">
        <f>基本优化结果!X50</f>
        <v>0</v>
      </c>
      <c r="Y50" s="92">
        <f>基本优化结果!Y50</f>
        <v>0</v>
      </c>
      <c r="Z50" s="92">
        <f>基本优化结果!Z50</f>
        <v>0</v>
      </c>
      <c r="AA50" s="92">
        <f>基本优化结果!AA50</f>
        <v>0</v>
      </c>
      <c r="AB50" s="92">
        <f>基本优化结果!AB50</f>
        <v>0</v>
      </c>
      <c r="AC50" s="92">
        <f>基本优化结果!AC50</f>
        <v>0</v>
      </c>
      <c r="AD50" s="92">
        <f>基本优化结果!AD50</f>
        <v>0</v>
      </c>
      <c r="AE50" s="92">
        <f>基本优化结果!AE50</f>
        <v>0</v>
      </c>
      <c r="AF50" s="92">
        <f>基本优化结果!AF50</f>
        <v>0</v>
      </c>
      <c r="AG50" s="92">
        <f>基本优化结果!AG50</f>
        <v>0</v>
      </c>
      <c r="AH50" s="92">
        <f>基本优化结果!AH50</f>
        <v>0</v>
      </c>
      <c r="AI50" s="92">
        <f>基本优化结果!AI50</f>
        <v>0</v>
      </c>
      <c r="AJ50" s="92">
        <f>基本优化结果!AJ50</f>
        <v>0</v>
      </c>
      <c r="AK50" s="92">
        <f>基本优化结果!AK50</f>
        <v>0</v>
      </c>
      <c r="AL50" s="92">
        <f>基本优化结果!AL50</f>
        <v>0</v>
      </c>
      <c r="AM50" s="92">
        <f>基本优化结果!AM50</f>
        <v>0</v>
      </c>
      <c r="AN50" s="92">
        <f>基本优化结果!AN50</f>
        <v>0</v>
      </c>
      <c r="AO50" s="92">
        <f>基本优化结果!AO50</f>
        <v>0</v>
      </c>
      <c r="AP50" s="92">
        <f>基本优化结果!AP50</f>
        <v>0</v>
      </c>
      <c r="AR50" s="92">
        <f>SUM($C50:C50)</f>
        <v>79.205180346440002</v>
      </c>
      <c r="AS50" s="92">
        <f>SUM($C50:D50)</f>
        <v>798.76790623613999</v>
      </c>
      <c r="AT50" s="92">
        <f>SUM($C50:E50)</f>
        <v>807.98502543717075</v>
      </c>
      <c r="AU50" s="92">
        <f>SUM($C50:F50)</f>
        <v>812.03519074435656</v>
      </c>
      <c r="AV50" s="92">
        <f>SUM($C50:G50)</f>
        <v>807.96477461063478</v>
      </c>
      <c r="AW50" s="92">
        <f>SUM($C50:H50)</f>
        <v>805.76274655758164</v>
      </c>
      <c r="AX50" s="92">
        <f>SUM($C50:I50)</f>
        <v>801.73293282479369</v>
      </c>
      <c r="AY50" s="92">
        <f>SUM($C50:J50)</f>
        <v>797.7232681606697</v>
      </c>
      <c r="AZ50" s="92">
        <f>SUM($C50:K50)</f>
        <v>793.7336518198664</v>
      </c>
      <c r="BA50" s="92">
        <f>SUM($C50:L50)</f>
        <v>789.76398356076709</v>
      </c>
      <c r="BB50" s="92">
        <f>SUM($C50:M50)</f>
        <v>785.81416364296331</v>
      </c>
      <c r="BC50" s="92">
        <f>SUM($C50:N50)</f>
        <v>781.88409282474845</v>
      </c>
      <c r="BD50" s="92">
        <f>SUM($C50:O50)</f>
        <v>777.97367236062473</v>
      </c>
      <c r="BE50" s="92">
        <f>SUM($C50:P50)</f>
        <v>777.97367236062473</v>
      </c>
      <c r="BF50" s="92">
        <f>SUM($C50:Q50)</f>
        <v>777.97367236062473</v>
      </c>
      <c r="BG50" s="92">
        <f>SUM($C50:R50)</f>
        <v>777.97367236062473</v>
      </c>
      <c r="BH50" s="92">
        <f>SUM($C50:S50)</f>
        <v>777.97367236062473</v>
      </c>
      <c r="BI50" s="92">
        <f>SUM($C50:T50)</f>
        <v>777.97367236062473</v>
      </c>
      <c r="BJ50" s="92">
        <f>SUM($C50:U50)</f>
        <v>777.97367236062473</v>
      </c>
      <c r="BK50" s="92">
        <f>SUM($C50:V50)</f>
        <v>777.97367236062473</v>
      </c>
      <c r="BL50" s="92">
        <f>SUM($C50:W50)</f>
        <v>777.97367236062473</v>
      </c>
      <c r="BM50" s="92">
        <f>SUM($C50:X50)</f>
        <v>777.97367236062473</v>
      </c>
      <c r="BN50" s="92">
        <f>SUM($C50:Y50)</f>
        <v>777.97367236062473</v>
      </c>
      <c r="BO50" s="92">
        <f>SUM($C50:Z50)</f>
        <v>777.97367236062473</v>
      </c>
      <c r="BP50" s="92">
        <f>SUM($C50:AA50)</f>
        <v>777.97367236062473</v>
      </c>
      <c r="BQ50" s="92">
        <f>SUM($C50:AB50)</f>
        <v>777.97367236062473</v>
      </c>
      <c r="BR50" s="92">
        <f>SUM($C50:AC50)</f>
        <v>777.97367236062473</v>
      </c>
      <c r="BS50" s="92">
        <f>SUM($C50:AD50)</f>
        <v>777.97367236062473</v>
      </c>
      <c r="BT50" s="92">
        <f>SUM($C50:AE50)</f>
        <v>777.97367236062473</v>
      </c>
      <c r="BU50" s="92">
        <f>SUM($C50:AF50)</f>
        <v>777.97367236062473</v>
      </c>
      <c r="BV50" s="92">
        <f>SUM($C50:AG50)</f>
        <v>777.97367236062473</v>
      </c>
      <c r="BW50" s="92">
        <f>SUM($C50:AH50)</f>
        <v>777.97367236062473</v>
      </c>
      <c r="BX50" s="92">
        <f>SUM($C50:AI50)</f>
        <v>777.97367236062473</v>
      </c>
      <c r="BY50" s="92">
        <f>SUM($C50:AJ50)</f>
        <v>777.97367236062473</v>
      </c>
      <c r="BZ50" s="92">
        <f>SUM($C50:AK50)</f>
        <v>777.97367236062473</v>
      </c>
      <c r="CA50" s="92">
        <f>SUM($C50:AL50)</f>
        <v>777.97367236062473</v>
      </c>
      <c r="CB50" s="92">
        <f>SUM($C50:AM50)</f>
        <v>777.97367236062473</v>
      </c>
      <c r="CC50" s="92">
        <f>SUM($C50:AN50)</f>
        <v>777.97367236062473</v>
      </c>
      <c r="CD50" s="92">
        <f>SUM($C50:AO50)</f>
        <v>777.97367236062473</v>
      </c>
      <c r="CE50" s="92">
        <f>SUM($C50:AP50)</f>
        <v>777.97367236062473</v>
      </c>
    </row>
    <row r="51" spans="2:83" ht="15">
      <c r="B51" s="15" t="str">
        <f>存量业务到期结构!B51</f>
        <v>应付债券</v>
      </c>
      <c r="C51" s="75">
        <f>SUM(C52:C54)</f>
        <v>-66.361405438414764</v>
      </c>
      <c r="D51" s="75">
        <f t="shared" ref="D51:AP51" si="13">SUM(D52:D54)</f>
        <v>78.665152768729399</v>
      </c>
      <c r="E51" s="75">
        <f t="shared" si="13"/>
        <v>382.29699999999997</v>
      </c>
      <c r="F51" s="75">
        <f t="shared" si="13"/>
        <v>228.079829713355</v>
      </c>
      <c r="G51" s="75">
        <f t="shared" si="13"/>
        <v>522.43182643659077</v>
      </c>
      <c r="H51" s="75">
        <f t="shared" si="13"/>
        <v>296.79899992752786</v>
      </c>
      <c r="I51" s="75">
        <f t="shared" si="13"/>
        <v>306.50299974005111</v>
      </c>
      <c r="J51" s="75">
        <f t="shared" si="13"/>
        <v>188.71445213597633</v>
      </c>
      <c r="K51" s="75">
        <f t="shared" si="13"/>
        <v>410.10300000000001</v>
      </c>
      <c r="L51" s="75">
        <f t="shared" si="13"/>
        <v>-9.0970000002384186</v>
      </c>
      <c r="M51" s="75">
        <f t="shared" si="13"/>
        <v>190.20299891751057</v>
      </c>
      <c r="N51" s="75">
        <f t="shared" si="13"/>
        <v>299.83495686925477</v>
      </c>
      <c r="O51" s="75">
        <f t="shared" si="13"/>
        <v>102.54764447566106</v>
      </c>
      <c r="P51" s="75">
        <f t="shared" si="13"/>
        <v>0</v>
      </c>
      <c r="Q51" s="75">
        <f t="shared" si="13"/>
        <v>0</v>
      </c>
      <c r="R51" s="75">
        <f t="shared" si="13"/>
        <v>0</v>
      </c>
      <c r="S51" s="75">
        <f t="shared" si="13"/>
        <v>0</v>
      </c>
      <c r="T51" s="75">
        <f t="shared" si="13"/>
        <v>0</v>
      </c>
      <c r="U51" s="75">
        <f t="shared" si="13"/>
        <v>0</v>
      </c>
      <c r="V51" s="75">
        <f t="shared" si="13"/>
        <v>0</v>
      </c>
      <c r="W51" s="75">
        <f t="shared" si="13"/>
        <v>0</v>
      </c>
      <c r="X51" s="75">
        <f t="shared" si="13"/>
        <v>0</v>
      </c>
      <c r="Y51" s="75">
        <f t="shared" si="13"/>
        <v>0</v>
      </c>
      <c r="Z51" s="75">
        <f t="shared" si="13"/>
        <v>0</v>
      </c>
      <c r="AA51" s="75">
        <f t="shared" si="13"/>
        <v>0</v>
      </c>
      <c r="AB51" s="75">
        <f t="shared" si="13"/>
        <v>0</v>
      </c>
      <c r="AC51" s="75">
        <f t="shared" si="13"/>
        <v>0</v>
      </c>
      <c r="AD51" s="75">
        <f t="shared" si="13"/>
        <v>0</v>
      </c>
      <c r="AE51" s="75">
        <f t="shared" si="13"/>
        <v>0</v>
      </c>
      <c r="AF51" s="75">
        <f t="shared" si="13"/>
        <v>0</v>
      </c>
      <c r="AG51" s="75">
        <f t="shared" si="13"/>
        <v>0</v>
      </c>
      <c r="AH51" s="75">
        <f t="shared" si="13"/>
        <v>0</v>
      </c>
      <c r="AI51" s="75">
        <f t="shared" si="13"/>
        <v>0</v>
      </c>
      <c r="AJ51" s="75">
        <f t="shared" si="13"/>
        <v>0</v>
      </c>
      <c r="AK51" s="75">
        <f t="shared" si="13"/>
        <v>0</v>
      </c>
      <c r="AL51" s="75">
        <f t="shared" si="13"/>
        <v>0</v>
      </c>
      <c r="AM51" s="75">
        <f t="shared" si="13"/>
        <v>0</v>
      </c>
      <c r="AN51" s="75">
        <f t="shared" si="13"/>
        <v>0</v>
      </c>
      <c r="AO51" s="75">
        <f t="shared" si="13"/>
        <v>0</v>
      </c>
      <c r="AP51" s="75">
        <f t="shared" si="13"/>
        <v>0</v>
      </c>
      <c r="AR51" s="75">
        <f>SUM($C51:C51)</f>
        <v>-66.361405438414764</v>
      </c>
      <c r="AS51" s="75">
        <f>SUM($C51:D51)</f>
        <v>12.303747330314636</v>
      </c>
      <c r="AT51" s="75">
        <f>SUM($C51:E51)</f>
        <v>394.60074733031462</v>
      </c>
      <c r="AU51" s="75">
        <f>SUM($C51:F51)</f>
        <v>622.68057704366959</v>
      </c>
      <c r="AV51" s="75">
        <f>SUM($C51:G51)</f>
        <v>1145.1124034802604</v>
      </c>
      <c r="AW51" s="75">
        <f>SUM($C51:H51)</f>
        <v>1441.9114034077882</v>
      </c>
      <c r="AX51" s="75">
        <f>SUM($C51:I51)</f>
        <v>1748.4144031478393</v>
      </c>
      <c r="AY51" s="75">
        <f>SUM($C51:J51)</f>
        <v>1937.1288552838155</v>
      </c>
      <c r="AZ51" s="75">
        <f>SUM($C51:K51)</f>
        <v>2347.2318552838155</v>
      </c>
      <c r="BA51" s="75">
        <f>SUM($C51:L51)</f>
        <v>2338.1348552835771</v>
      </c>
      <c r="BB51" s="75">
        <f>SUM($C51:M51)</f>
        <v>2528.3378542010878</v>
      </c>
      <c r="BC51" s="75">
        <f>SUM($C51:N51)</f>
        <v>2828.1728110703425</v>
      </c>
      <c r="BD51" s="75">
        <f>SUM($C51:O51)</f>
        <v>2930.7204555460034</v>
      </c>
      <c r="BE51" s="75">
        <f>SUM($C51:P51)</f>
        <v>2930.7204555460034</v>
      </c>
      <c r="BF51" s="75">
        <f>SUM($C51:Q51)</f>
        <v>2930.7204555460034</v>
      </c>
      <c r="BG51" s="75">
        <f>SUM($C51:R51)</f>
        <v>2930.7204555460034</v>
      </c>
      <c r="BH51" s="75">
        <f>SUM($C51:S51)</f>
        <v>2930.7204555460034</v>
      </c>
      <c r="BI51" s="75">
        <f>SUM($C51:T51)</f>
        <v>2930.7204555460034</v>
      </c>
      <c r="BJ51" s="75">
        <f>SUM($C51:U51)</f>
        <v>2930.7204555460034</v>
      </c>
      <c r="BK51" s="75">
        <f>SUM($C51:V51)</f>
        <v>2930.7204555460034</v>
      </c>
      <c r="BL51" s="75">
        <f>SUM($C51:W51)</f>
        <v>2930.7204555460034</v>
      </c>
      <c r="BM51" s="75">
        <f>SUM($C51:X51)</f>
        <v>2930.7204555460034</v>
      </c>
      <c r="BN51" s="75">
        <f>SUM($C51:Y51)</f>
        <v>2930.7204555460034</v>
      </c>
      <c r="BO51" s="75">
        <f>SUM($C51:Z51)</f>
        <v>2930.7204555460034</v>
      </c>
      <c r="BP51" s="75">
        <f>SUM($C51:AA51)</f>
        <v>2930.7204555460034</v>
      </c>
      <c r="BQ51" s="75">
        <f>SUM($C51:AB51)</f>
        <v>2930.7204555460034</v>
      </c>
      <c r="BR51" s="75">
        <f>SUM($C51:AC51)</f>
        <v>2930.7204555460034</v>
      </c>
      <c r="BS51" s="75">
        <f>SUM($C51:AD51)</f>
        <v>2930.7204555460034</v>
      </c>
      <c r="BT51" s="75">
        <f>SUM($C51:AE51)</f>
        <v>2930.7204555460034</v>
      </c>
      <c r="BU51" s="75">
        <f>SUM($C51:AF51)</f>
        <v>2930.7204555460034</v>
      </c>
      <c r="BV51" s="75">
        <f>SUM($C51:AG51)</f>
        <v>2930.7204555460034</v>
      </c>
      <c r="BW51" s="75">
        <f>SUM($C51:AH51)</f>
        <v>2930.7204555460034</v>
      </c>
      <c r="BX51" s="75">
        <f>SUM($C51:AI51)</f>
        <v>2930.7204555460034</v>
      </c>
      <c r="BY51" s="75">
        <f>SUM($C51:AJ51)</f>
        <v>2930.7204555460034</v>
      </c>
      <c r="BZ51" s="75">
        <f>SUM($C51:AK51)</f>
        <v>2930.7204555460034</v>
      </c>
      <c r="CA51" s="75">
        <f>SUM($C51:AL51)</f>
        <v>2930.7204555460034</v>
      </c>
      <c r="CB51" s="75">
        <f>SUM($C51:AM51)</f>
        <v>2930.7204555460034</v>
      </c>
      <c r="CC51" s="75">
        <f>SUM($C51:AN51)</f>
        <v>2930.7204555460034</v>
      </c>
      <c r="CD51" s="75">
        <f>SUM($C51:AO51)</f>
        <v>2930.7204555460034</v>
      </c>
      <c r="CE51" s="75">
        <f>SUM($C51:AP51)</f>
        <v>2930.7204555460034</v>
      </c>
    </row>
    <row r="52" spans="2:83" ht="16.5">
      <c r="B52" s="54" t="str">
        <f>存量业务到期结构!B52</f>
        <v>次级定期债券</v>
      </c>
      <c r="C52" s="92">
        <f>基本优化结果!C52</f>
        <v>-1.3562700819445701</v>
      </c>
      <c r="D52" s="92">
        <f>基本优化结果!D52</f>
        <v>-1E-3</v>
      </c>
      <c r="E52" s="92">
        <f>基本优化结果!E52</f>
        <v>-1E-3</v>
      </c>
      <c r="F52" s="92">
        <f>基本优化结果!F52</f>
        <v>-1E-3</v>
      </c>
      <c r="G52" s="92">
        <f>基本优化结果!G52</f>
        <v>-1E-3</v>
      </c>
      <c r="H52" s="92">
        <f>基本优化结果!H52</f>
        <v>-1.0000000000000002E-3</v>
      </c>
      <c r="I52" s="92">
        <f>基本优化结果!I52</f>
        <v>9.9991335036670077E-4</v>
      </c>
      <c r="J52" s="92">
        <f>基本优化结果!J52</f>
        <v>9.9966666669276867E-4</v>
      </c>
      <c r="K52" s="92">
        <f>基本优化结果!K52</f>
        <v>1E-3</v>
      </c>
      <c r="L52" s="92">
        <f>基本优化结果!L52</f>
        <v>9.9999988079072476E-4</v>
      </c>
      <c r="M52" s="92">
        <f>基本优化结果!M52</f>
        <v>9.99666666643349E-4</v>
      </c>
      <c r="N52" s="92">
        <f>基本优化结果!N52</f>
        <v>9.9966666676746651E-4</v>
      </c>
      <c r="O52" s="92">
        <f>基本优化结果!O52</f>
        <v>9.9977777777202331E-4</v>
      </c>
      <c r="P52" s="92">
        <f>基本优化结果!P52</f>
        <v>0</v>
      </c>
      <c r="Q52" s="92">
        <f>基本优化结果!Q52</f>
        <v>0</v>
      </c>
      <c r="R52" s="92">
        <f>基本优化结果!R52</f>
        <v>0</v>
      </c>
      <c r="S52" s="92">
        <f>基本优化结果!S52</f>
        <v>0</v>
      </c>
      <c r="T52" s="92">
        <f>基本优化结果!T52</f>
        <v>0</v>
      </c>
      <c r="U52" s="92">
        <f>基本优化结果!U52</f>
        <v>0</v>
      </c>
      <c r="V52" s="92">
        <f>基本优化结果!V52</f>
        <v>0</v>
      </c>
      <c r="W52" s="92">
        <f>基本优化结果!W52</f>
        <v>0</v>
      </c>
      <c r="X52" s="92">
        <f>基本优化结果!X52</f>
        <v>0</v>
      </c>
      <c r="Y52" s="92">
        <f>基本优化结果!Y52</f>
        <v>0</v>
      </c>
      <c r="Z52" s="92">
        <f>基本优化结果!Z52</f>
        <v>0</v>
      </c>
      <c r="AA52" s="92">
        <f>基本优化结果!AA52</f>
        <v>0</v>
      </c>
      <c r="AB52" s="92">
        <f>基本优化结果!AB52</f>
        <v>0</v>
      </c>
      <c r="AC52" s="92">
        <f>基本优化结果!AC52</f>
        <v>0</v>
      </c>
      <c r="AD52" s="92">
        <f>基本优化结果!AD52</f>
        <v>0</v>
      </c>
      <c r="AE52" s="92">
        <f>基本优化结果!AE52</f>
        <v>0</v>
      </c>
      <c r="AF52" s="92">
        <f>基本优化结果!AF52</f>
        <v>0</v>
      </c>
      <c r="AG52" s="92">
        <f>基本优化结果!AG52</f>
        <v>0</v>
      </c>
      <c r="AH52" s="92">
        <f>基本优化结果!AH52</f>
        <v>0</v>
      </c>
      <c r="AI52" s="92">
        <f>基本优化结果!AI52</f>
        <v>0</v>
      </c>
      <c r="AJ52" s="92">
        <f>基本优化结果!AJ52</f>
        <v>0</v>
      </c>
      <c r="AK52" s="92">
        <f>基本优化结果!AK52</f>
        <v>0</v>
      </c>
      <c r="AL52" s="92">
        <f>基本优化结果!AL52</f>
        <v>0</v>
      </c>
      <c r="AM52" s="92">
        <f>基本优化结果!AM52</f>
        <v>0</v>
      </c>
      <c r="AN52" s="92">
        <f>基本优化结果!AN52</f>
        <v>0</v>
      </c>
      <c r="AO52" s="92">
        <f>基本优化结果!AO52</f>
        <v>0</v>
      </c>
      <c r="AP52" s="92">
        <f>基本优化结果!AP52</f>
        <v>0</v>
      </c>
      <c r="AR52" s="92">
        <f>SUM($C52:C52)</f>
        <v>-1.3562700819445701</v>
      </c>
      <c r="AS52" s="92">
        <f>SUM($C52:D52)</f>
        <v>-1.35727008194457</v>
      </c>
      <c r="AT52" s="92">
        <f>SUM($C52:E52)</f>
        <v>-1.3582700819445699</v>
      </c>
      <c r="AU52" s="92">
        <f>SUM($C52:F52)</f>
        <v>-1.3592700819445698</v>
      </c>
      <c r="AV52" s="92">
        <f>SUM($C52:G52)</f>
        <v>-1.3602700819445697</v>
      </c>
      <c r="AW52" s="92">
        <f>SUM($C52:H52)</f>
        <v>-1.3612700819445696</v>
      </c>
      <c r="AX52" s="92">
        <f>SUM($C52:I52)</f>
        <v>-1.3602701685942029</v>
      </c>
      <c r="AY52" s="92">
        <f>SUM($C52:J52)</f>
        <v>-1.3592705019275102</v>
      </c>
      <c r="AZ52" s="92">
        <f>SUM($C52:K52)</f>
        <v>-1.3582705019275103</v>
      </c>
      <c r="BA52" s="92">
        <f>SUM($C52:L52)</f>
        <v>-1.3572705020467195</v>
      </c>
      <c r="BB52" s="92">
        <f>SUM($C52:M52)</f>
        <v>-1.3562708353800761</v>
      </c>
      <c r="BC52" s="92">
        <f>SUM($C52:N52)</f>
        <v>-1.3552711687133085</v>
      </c>
      <c r="BD52" s="92">
        <f>SUM($C52:O52)</f>
        <v>-1.3542713909355366</v>
      </c>
      <c r="BE52" s="92">
        <f>SUM($C52:P52)</f>
        <v>-1.3542713909355366</v>
      </c>
      <c r="BF52" s="92">
        <f>SUM($C52:Q52)</f>
        <v>-1.3542713909355366</v>
      </c>
      <c r="BG52" s="92">
        <f>SUM($C52:R52)</f>
        <v>-1.3542713909355366</v>
      </c>
      <c r="BH52" s="92">
        <f>SUM($C52:S52)</f>
        <v>-1.3542713909355366</v>
      </c>
      <c r="BI52" s="92">
        <f>SUM($C52:T52)</f>
        <v>-1.3542713909355366</v>
      </c>
      <c r="BJ52" s="92">
        <f>SUM($C52:U52)</f>
        <v>-1.3542713909355366</v>
      </c>
      <c r="BK52" s="92">
        <f>SUM($C52:V52)</f>
        <v>-1.3542713909355366</v>
      </c>
      <c r="BL52" s="92">
        <f>SUM($C52:W52)</f>
        <v>-1.3542713909355366</v>
      </c>
      <c r="BM52" s="92">
        <f>SUM($C52:X52)</f>
        <v>-1.3542713909355366</v>
      </c>
      <c r="BN52" s="92">
        <f>SUM($C52:Y52)</f>
        <v>-1.3542713909355366</v>
      </c>
      <c r="BO52" s="92">
        <f>SUM($C52:Z52)</f>
        <v>-1.3542713909355366</v>
      </c>
      <c r="BP52" s="92">
        <f>SUM($C52:AA52)</f>
        <v>-1.3542713909355366</v>
      </c>
      <c r="BQ52" s="92">
        <f>SUM($C52:AB52)</f>
        <v>-1.3542713909355366</v>
      </c>
      <c r="BR52" s="92">
        <f>SUM($C52:AC52)</f>
        <v>-1.3542713909355366</v>
      </c>
      <c r="BS52" s="92">
        <f>SUM($C52:AD52)</f>
        <v>-1.3542713909355366</v>
      </c>
      <c r="BT52" s="92">
        <f>SUM($C52:AE52)</f>
        <v>-1.3542713909355366</v>
      </c>
      <c r="BU52" s="92">
        <f>SUM($C52:AF52)</f>
        <v>-1.3542713909355366</v>
      </c>
      <c r="BV52" s="92">
        <f>SUM($C52:AG52)</f>
        <v>-1.3542713909355366</v>
      </c>
      <c r="BW52" s="92">
        <f>SUM($C52:AH52)</f>
        <v>-1.3542713909355366</v>
      </c>
      <c r="BX52" s="92">
        <f>SUM($C52:AI52)</f>
        <v>-1.3542713909355366</v>
      </c>
      <c r="BY52" s="92">
        <f>SUM($C52:AJ52)</f>
        <v>-1.3542713909355366</v>
      </c>
      <c r="BZ52" s="92">
        <f>SUM($C52:AK52)</f>
        <v>-1.3542713909355366</v>
      </c>
      <c r="CA52" s="92">
        <f>SUM($C52:AL52)</f>
        <v>-1.3542713909355366</v>
      </c>
      <c r="CB52" s="92">
        <f>SUM($C52:AM52)</f>
        <v>-1.3542713909355366</v>
      </c>
      <c r="CC52" s="92">
        <f>SUM($C52:AN52)</f>
        <v>-1.3542713909355366</v>
      </c>
      <c r="CD52" s="92">
        <f>SUM($C52:AO52)</f>
        <v>-1.3542713909355366</v>
      </c>
      <c r="CE52" s="92">
        <f>SUM($C52:AP52)</f>
        <v>-1.3542713909355366</v>
      </c>
    </row>
    <row r="53" spans="2:83" ht="16.5">
      <c r="B53" s="54" t="str">
        <f>存量业务到期结构!B53</f>
        <v>长期债券</v>
      </c>
      <c r="C53" s="92">
        <f>基本优化结果!C53</f>
        <v>-20.897496920000101</v>
      </c>
      <c r="D53" s="92">
        <f>基本优化结果!D53</f>
        <v>-1E-3</v>
      </c>
      <c r="E53" s="92">
        <f>基本优化结果!E53</f>
        <v>-1E-3</v>
      </c>
      <c r="F53" s="92">
        <f>基本优化结果!F53</f>
        <v>-1E-3</v>
      </c>
      <c r="G53" s="92">
        <f>基本优化结果!G53</f>
        <v>-112.999</v>
      </c>
      <c r="H53" s="92">
        <f>基本优化结果!H53</f>
        <v>9.9992752788385171E-4</v>
      </c>
      <c r="I53" s="92">
        <f>基本优化结果!I53</f>
        <v>150.00099991335037</v>
      </c>
      <c r="J53" s="92">
        <f>基本优化结果!J53</f>
        <v>150.0009996666667</v>
      </c>
      <c r="K53" s="92">
        <f>基本优化结果!K53</f>
        <v>1E-3</v>
      </c>
      <c r="L53" s="92">
        <f>基本优化结果!L53</f>
        <v>9.9999988079072476E-4</v>
      </c>
      <c r="M53" s="92">
        <f>基本优化结果!M53</f>
        <v>100.00099958417725</v>
      </c>
      <c r="N53" s="92">
        <f>基本优化结果!N53</f>
        <v>100.00099958393889</v>
      </c>
      <c r="O53" s="92">
        <f>基本优化结果!O53</f>
        <v>9.9977777777202331E-4</v>
      </c>
      <c r="P53" s="92">
        <f>基本优化结果!P53</f>
        <v>0</v>
      </c>
      <c r="Q53" s="92">
        <f>基本优化结果!Q53</f>
        <v>0</v>
      </c>
      <c r="R53" s="92">
        <f>基本优化结果!R53</f>
        <v>0</v>
      </c>
      <c r="S53" s="92">
        <f>基本优化结果!S53</f>
        <v>0</v>
      </c>
      <c r="T53" s="92">
        <f>基本优化结果!T53</f>
        <v>0</v>
      </c>
      <c r="U53" s="92">
        <f>基本优化结果!U53</f>
        <v>0</v>
      </c>
      <c r="V53" s="92">
        <f>基本优化结果!V53</f>
        <v>0</v>
      </c>
      <c r="W53" s="92">
        <f>基本优化结果!W53</f>
        <v>0</v>
      </c>
      <c r="X53" s="92">
        <f>基本优化结果!X53</f>
        <v>0</v>
      </c>
      <c r="Y53" s="92">
        <f>基本优化结果!Y53</f>
        <v>0</v>
      </c>
      <c r="Z53" s="92">
        <f>基本优化结果!Z53</f>
        <v>0</v>
      </c>
      <c r="AA53" s="92">
        <f>基本优化结果!AA53</f>
        <v>0</v>
      </c>
      <c r="AB53" s="92">
        <f>基本优化结果!AB53</f>
        <v>0</v>
      </c>
      <c r="AC53" s="92">
        <f>基本优化结果!AC53</f>
        <v>0</v>
      </c>
      <c r="AD53" s="92">
        <f>基本优化结果!AD53</f>
        <v>0</v>
      </c>
      <c r="AE53" s="92">
        <f>基本优化结果!AE53</f>
        <v>0</v>
      </c>
      <c r="AF53" s="92">
        <f>基本优化结果!AF53</f>
        <v>0</v>
      </c>
      <c r="AG53" s="92">
        <f>基本优化结果!AG53</f>
        <v>0</v>
      </c>
      <c r="AH53" s="92">
        <f>基本优化结果!AH53</f>
        <v>0</v>
      </c>
      <c r="AI53" s="92">
        <f>基本优化结果!AI53</f>
        <v>0</v>
      </c>
      <c r="AJ53" s="92">
        <f>基本优化结果!AJ53</f>
        <v>0</v>
      </c>
      <c r="AK53" s="92">
        <f>基本优化结果!AK53</f>
        <v>0</v>
      </c>
      <c r="AL53" s="92">
        <f>基本优化结果!AL53</f>
        <v>0</v>
      </c>
      <c r="AM53" s="92">
        <f>基本优化结果!AM53</f>
        <v>0</v>
      </c>
      <c r="AN53" s="92">
        <f>基本优化结果!AN53</f>
        <v>0</v>
      </c>
      <c r="AO53" s="92">
        <f>基本优化结果!AO53</f>
        <v>0</v>
      </c>
      <c r="AP53" s="92">
        <f>基本优化结果!AP53</f>
        <v>0</v>
      </c>
      <c r="AR53" s="92">
        <f>SUM($C53:C53)</f>
        <v>-20.897496920000101</v>
      </c>
      <c r="AS53" s="92">
        <f>SUM($C53:D53)</f>
        <v>-20.898496920000103</v>
      </c>
      <c r="AT53" s="92">
        <f>SUM($C53:E53)</f>
        <v>-20.899496920000104</v>
      </c>
      <c r="AU53" s="92">
        <f>SUM($C53:F53)</f>
        <v>-20.900496920000105</v>
      </c>
      <c r="AV53" s="92">
        <f>SUM($C53:G53)</f>
        <v>-133.8994969200001</v>
      </c>
      <c r="AW53" s="92">
        <f>SUM($C53:H53)</f>
        <v>-133.89849699247222</v>
      </c>
      <c r="AX53" s="92">
        <f>SUM($C53:I53)</f>
        <v>16.102502920878152</v>
      </c>
      <c r="AY53" s="92">
        <f>SUM($C53:J53)</f>
        <v>166.10350258754485</v>
      </c>
      <c r="AZ53" s="92">
        <f>SUM($C53:K53)</f>
        <v>166.10450258754486</v>
      </c>
      <c r="BA53" s="92">
        <f>SUM($C53:L53)</f>
        <v>166.10550258742566</v>
      </c>
      <c r="BB53" s="92">
        <f>SUM($C53:M53)</f>
        <v>266.10650217160293</v>
      </c>
      <c r="BC53" s="92">
        <f>SUM($C53:N53)</f>
        <v>366.10750175554182</v>
      </c>
      <c r="BD53" s="92">
        <f>SUM($C53:O53)</f>
        <v>366.10850153331961</v>
      </c>
      <c r="BE53" s="92">
        <f>SUM($C53:P53)</f>
        <v>366.10850153331961</v>
      </c>
      <c r="BF53" s="92">
        <f>SUM($C53:Q53)</f>
        <v>366.10850153331961</v>
      </c>
      <c r="BG53" s="92">
        <f>SUM($C53:R53)</f>
        <v>366.10850153331961</v>
      </c>
      <c r="BH53" s="92">
        <f>SUM($C53:S53)</f>
        <v>366.10850153331961</v>
      </c>
      <c r="BI53" s="92">
        <f>SUM($C53:T53)</f>
        <v>366.10850153331961</v>
      </c>
      <c r="BJ53" s="92">
        <f>SUM($C53:U53)</f>
        <v>366.10850153331961</v>
      </c>
      <c r="BK53" s="92">
        <f>SUM($C53:V53)</f>
        <v>366.10850153331961</v>
      </c>
      <c r="BL53" s="92">
        <f>SUM($C53:W53)</f>
        <v>366.10850153331961</v>
      </c>
      <c r="BM53" s="92">
        <f>SUM($C53:X53)</f>
        <v>366.10850153331961</v>
      </c>
      <c r="BN53" s="92">
        <f>SUM($C53:Y53)</f>
        <v>366.10850153331961</v>
      </c>
      <c r="BO53" s="92">
        <f>SUM($C53:Z53)</f>
        <v>366.10850153331961</v>
      </c>
      <c r="BP53" s="92">
        <f>SUM($C53:AA53)</f>
        <v>366.10850153331961</v>
      </c>
      <c r="BQ53" s="92">
        <f>SUM($C53:AB53)</f>
        <v>366.10850153331961</v>
      </c>
      <c r="BR53" s="92">
        <f>SUM($C53:AC53)</f>
        <v>366.10850153331961</v>
      </c>
      <c r="BS53" s="92">
        <f>SUM($C53:AD53)</f>
        <v>366.10850153331961</v>
      </c>
      <c r="BT53" s="92">
        <f>SUM($C53:AE53)</f>
        <v>366.10850153331961</v>
      </c>
      <c r="BU53" s="92">
        <f>SUM($C53:AF53)</f>
        <v>366.10850153331961</v>
      </c>
      <c r="BV53" s="92">
        <f>SUM($C53:AG53)</f>
        <v>366.10850153331961</v>
      </c>
      <c r="BW53" s="92">
        <f>SUM($C53:AH53)</f>
        <v>366.10850153331961</v>
      </c>
      <c r="BX53" s="92">
        <f>SUM($C53:AI53)</f>
        <v>366.10850153331961</v>
      </c>
      <c r="BY53" s="92">
        <f>SUM($C53:AJ53)</f>
        <v>366.10850153331961</v>
      </c>
      <c r="BZ53" s="92">
        <f>SUM($C53:AK53)</f>
        <v>366.10850153331961</v>
      </c>
      <c r="CA53" s="92">
        <f>SUM($C53:AL53)</f>
        <v>366.10850153331961</v>
      </c>
      <c r="CB53" s="92">
        <f>SUM($C53:AM53)</f>
        <v>366.10850153331961</v>
      </c>
      <c r="CC53" s="92">
        <f>SUM($C53:AN53)</f>
        <v>366.10850153331961</v>
      </c>
      <c r="CD53" s="92">
        <f>SUM($C53:AO53)</f>
        <v>366.10850153331961</v>
      </c>
      <c r="CE53" s="92">
        <f>SUM($C53:AP53)</f>
        <v>366.10850153331961</v>
      </c>
    </row>
    <row r="54" spans="2:83" ht="16.5">
      <c r="B54" s="54" t="str">
        <f>存量业务到期结构!B54</f>
        <v>同业存单</v>
      </c>
      <c r="C54" s="92">
        <f>基本优化结果!C54</f>
        <v>-44.107638436470097</v>
      </c>
      <c r="D54" s="92">
        <f>基本优化结果!D54</f>
        <v>78.667152768729395</v>
      </c>
      <c r="E54" s="92">
        <f>基本优化结果!E54</f>
        <v>382.29899999999998</v>
      </c>
      <c r="F54" s="92">
        <f>基本优化结果!F54</f>
        <v>228.08182971335501</v>
      </c>
      <c r="G54" s="92">
        <f>基本优化结果!G54</f>
        <v>635.43182643659077</v>
      </c>
      <c r="H54" s="92">
        <f>基本优化结果!H54</f>
        <v>296.79899999999998</v>
      </c>
      <c r="I54" s="92">
        <f>基本优化结果!I54</f>
        <v>156.50099991335037</v>
      </c>
      <c r="J54" s="92">
        <f>基本优化结果!J54</f>
        <v>38.712452802642915</v>
      </c>
      <c r="K54" s="92">
        <f>基本优化结果!K54</f>
        <v>410.101</v>
      </c>
      <c r="L54" s="92">
        <f>基本优化结果!L54</f>
        <v>-9.0990000000000002</v>
      </c>
      <c r="M54" s="92">
        <f>基本优化结果!M54</f>
        <v>90.200999666666675</v>
      </c>
      <c r="N54" s="92">
        <f>基本优化结果!N54</f>
        <v>199.83295761864912</v>
      </c>
      <c r="O54" s="92">
        <f>基本优化结果!O54</f>
        <v>102.54564492010552</v>
      </c>
      <c r="P54" s="92">
        <f>基本优化结果!P54</f>
        <v>0</v>
      </c>
      <c r="Q54" s="92">
        <f>基本优化结果!Q54</f>
        <v>0</v>
      </c>
      <c r="R54" s="92">
        <f>基本优化结果!R54</f>
        <v>0</v>
      </c>
      <c r="S54" s="92">
        <f>基本优化结果!S54</f>
        <v>0</v>
      </c>
      <c r="T54" s="92">
        <f>基本优化结果!T54</f>
        <v>0</v>
      </c>
      <c r="U54" s="92">
        <f>基本优化结果!U54</f>
        <v>0</v>
      </c>
      <c r="V54" s="92">
        <f>基本优化结果!V54</f>
        <v>0</v>
      </c>
      <c r="W54" s="92">
        <f>基本优化结果!W54</f>
        <v>0</v>
      </c>
      <c r="X54" s="92">
        <f>基本优化结果!X54</f>
        <v>0</v>
      </c>
      <c r="Y54" s="92">
        <f>基本优化结果!Y54</f>
        <v>0</v>
      </c>
      <c r="Z54" s="92">
        <f>基本优化结果!Z54</f>
        <v>0</v>
      </c>
      <c r="AA54" s="92">
        <f>基本优化结果!AA54</f>
        <v>0</v>
      </c>
      <c r="AB54" s="92">
        <f>基本优化结果!AB54</f>
        <v>0</v>
      </c>
      <c r="AC54" s="92">
        <f>基本优化结果!AC54</f>
        <v>0</v>
      </c>
      <c r="AD54" s="92">
        <f>基本优化结果!AD54</f>
        <v>0</v>
      </c>
      <c r="AE54" s="92">
        <f>基本优化结果!AE54</f>
        <v>0</v>
      </c>
      <c r="AF54" s="92">
        <f>基本优化结果!AF54</f>
        <v>0</v>
      </c>
      <c r="AG54" s="92">
        <f>基本优化结果!AG54</f>
        <v>0</v>
      </c>
      <c r="AH54" s="92">
        <f>基本优化结果!AH54</f>
        <v>0</v>
      </c>
      <c r="AI54" s="92">
        <f>基本优化结果!AI54</f>
        <v>0</v>
      </c>
      <c r="AJ54" s="92">
        <f>基本优化结果!AJ54</f>
        <v>0</v>
      </c>
      <c r="AK54" s="92">
        <f>基本优化结果!AK54</f>
        <v>0</v>
      </c>
      <c r="AL54" s="92">
        <f>基本优化结果!AL54</f>
        <v>0</v>
      </c>
      <c r="AM54" s="92">
        <f>基本优化结果!AM54</f>
        <v>0</v>
      </c>
      <c r="AN54" s="92">
        <f>基本优化结果!AN54</f>
        <v>0</v>
      </c>
      <c r="AO54" s="92">
        <f>基本优化结果!AO54</f>
        <v>0</v>
      </c>
      <c r="AP54" s="92">
        <f>基本优化结果!AP54</f>
        <v>0</v>
      </c>
      <c r="AR54" s="92">
        <f>SUM($C54:C54)</f>
        <v>-44.107638436470097</v>
      </c>
      <c r="AS54" s="92">
        <f>SUM($C54:D54)</f>
        <v>34.559514332259297</v>
      </c>
      <c r="AT54" s="92">
        <f>SUM($C54:E54)</f>
        <v>416.85851433225929</v>
      </c>
      <c r="AU54" s="92">
        <f>SUM($C54:F54)</f>
        <v>644.94034404561432</v>
      </c>
      <c r="AV54" s="92">
        <f>SUM($C54:G54)</f>
        <v>1280.3721704822051</v>
      </c>
      <c r="AW54" s="92">
        <f>SUM($C54:H54)</f>
        <v>1577.1711704822051</v>
      </c>
      <c r="AX54" s="92">
        <f>SUM($C54:I54)</f>
        <v>1733.6721703955554</v>
      </c>
      <c r="AY54" s="92">
        <f>SUM($C54:J54)</f>
        <v>1772.3846231981984</v>
      </c>
      <c r="AZ54" s="92">
        <f>SUM($C54:K54)</f>
        <v>2182.4856231981985</v>
      </c>
      <c r="BA54" s="92">
        <f>SUM($C54:L54)</f>
        <v>2173.3866231981983</v>
      </c>
      <c r="BB54" s="92">
        <f>SUM($C54:M54)</f>
        <v>2263.5876228648649</v>
      </c>
      <c r="BC54" s="92">
        <f>SUM($C54:N54)</f>
        <v>2463.4205804835142</v>
      </c>
      <c r="BD54" s="92">
        <f>SUM($C54:O54)</f>
        <v>2565.9662254036198</v>
      </c>
      <c r="BE54" s="92">
        <f>SUM($C54:P54)</f>
        <v>2565.9662254036198</v>
      </c>
      <c r="BF54" s="92">
        <f>SUM($C54:Q54)</f>
        <v>2565.9662254036198</v>
      </c>
      <c r="BG54" s="92">
        <f>SUM($C54:R54)</f>
        <v>2565.9662254036198</v>
      </c>
      <c r="BH54" s="92">
        <f>SUM($C54:S54)</f>
        <v>2565.9662254036198</v>
      </c>
      <c r="BI54" s="92">
        <f>SUM($C54:T54)</f>
        <v>2565.9662254036198</v>
      </c>
      <c r="BJ54" s="92">
        <f>SUM($C54:U54)</f>
        <v>2565.9662254036198</v>
      </c>
      <c r="BK54" s="92">
        <f>SUM($C54:V54)</f>
        <v>2565.9662254036198</v>
      </c>
      <c r="BL54" s="92">
        <f>SUM($C54:W54)</f>
        <v>2565.9662254036198</v>
      </c>
      <c r="BM54" s="92">
        <f>SUM($C54:X54)</f>
        <v>2565.9662254036198</v>
      </c>
      <c r="BN54" s="92">
        <f>SUM($C54:Y54)</f>
        <v>2565.9662254036198</v>
      </c>
      <c r="BO54" s="92">
        <f>SUM($C54:Z54)</f>
        <v>2565.9662254036198</v>
      </c>
      <c r="BP54" s="92">
        <f>SUM($C54:AA54)</f>
        <v>2565.9662254036198</v>
      </c>
      <c r="BQ54" s="92">
        <f>SUM($C54:AB54)</f>
        <v>2565.9662254036198</v>
      </c>
      <c r="BR54" s="92">
        <f>SUM($C54:AC54)</f>
        <v>2565.9662254036198</v>
      </c>
      <c r="BS54" s="92">
        <f>SUM($C54:AD54)</f>
        <v>2565.9662254036198</v>
      </c>
      <c r="BT54" s="92">
        <f>SUM($C54:AE54)</f>
        <v>2565.9662254036198</v>
      </c>
      <c r="BU54" s="92">
        <f>SUM($C54:AF54)</f>
        <v>2565.9662254036198</v>
      </c>
      <c r="BV54" s="92">
        <f>SUM($C54:AG54)</f>
        <v>2565.9662254036198</v>
      </c>
      <c r="BW54" s="92">
        <f>SUM($C54:AH54)</f>
        <v>2565.9662254036198</v>
      </c>
      <c r="BX54" s="92">
        <f>SUM($C54:AI54)</f>
        <v>2565.9662254036198</v>
      </c>
      <c r="BY54" s="92">
        <f>SUM($C54:AJ54)</f>
        <v>2565.9662254036198</v>
      </c>
      <c r="BZ54" s="92">
        <f>SUM($C54:AK54)</f>
        <v>2565.9662254036198</v>
      </c>
      <c r="CA54" s="92">
        <f>SUM($C54:AL54)</f>
        <v>2565.9662254036198</v>
      </c>
      <c r="CB54" s="92">
        <f>SUM($C54:AM54)</f>
        <v>2565.9662254036198</v>
      </c>
      <c r="CC54" s="92">
        <f>SUM($C54:AN54)</f>
        <v>2565.9662254036198</v>
      </c>
      <c r="CD54" s="92">
        <f>SUM($C54:AO54)</f>
        <v>2565.9662254036198</v>
      </c>
      <c r="CE54" s="92">
        <f>SUM($C54:AP54)</f>
        <v>2565.9662254036198</v>
      </c>
    </row>
    <row r="55" spans="2:83" ht="15">
      <c r="B55" s="140" t="str">
        <f>存量业务到期结构!B55</f>
        <v>向央行借款</v>
      </c>
      <c r="C55" s="92">
        <f>基本优化结果!C55</f>
        <v>278.81671157509999</v>
      </c>
      <c r="D55" s="92">
        <f>基本优化结果!D55</f>
        <v>398.24166144010002</v>
      </c>
      <c r="E55" s="92">
        <f>基本优化结果!E55</f>
        <v>417.88334858829</v>
      </c>
      <c r="F55" s="92">
        <f>基本优化结果!F55</f>
        <v>496.25831542629999</v>
      </c>
      <c r="G55" s="92">
        <f>基本优化结果!G55</f>
        <v>219.4171105092</v>
      </c>
      <c r="H55" s="92">
        <f>基本优化结果!H55</f>
        <v>76.302690110499995</v>
      </c>
      <c r="I55" s="92">
        <f>基本优化结果!I55</f>
        <v>434.18940081175299</v>
      </c>
      <c r="J55" s="92">
        <f>基本优化结果!J55</f>
        <v>-150.001</v>
      </c>
      <c r="K55" s="92">
        <f>基本优化结果!K55</f>
        <v>239.999</v>
      </c>
      <c r="L55" s="92">
        <f>基本优化结果!L55</f>
        <v>265.318463807694</v>
      </c>
      <c r="M55" s="92">
        <f>基本优化结果!M55</f>
        <v>-14.608128511344701</v>
      </c>
      <c r="N55" s="92">
        <f>基本优化结果!N55</f>
        <v>244.999</v>
      </c>
      <c r="O55" s="92">
        <f>基本优化结果!O55</f>
        <v>-1E-3</v>
      </c>
      <c r="P55" s="92">
        <f>基本优化结果!P55</f>
        <v>0</v>
      </c>
      <c r="Q55" s="92">
        <f>基本优化结果!Q55</f>
        <v>0</v>
      </c>
      <c r="R55" s="92">
        <f>基本优化结果!R55</f>
        <v>0</v>
      </c>
      <c r="S55" s="92">
        <f>基本优化结果!S55</f>
        <v>0</v>
      </c>
      <c r="T55" s="92">
        <f>基本优化结果!T55</f>
        <v>0</v>
      </c>
      <c r="U55" s="92">
        <f>基本优化结果!U55</f>
        <v>0</v>
      </c>
      <c r="V55" s="92">
        <f>基本优化结果!V55</f>
        <v>0</v>
      </c>
      <c r="W55" s="92">
        <f>基本优化结果!W55</f>
        <v>0</v>
      </c>
      <c r="X55" s="92">
        <f>基本优化结果!X55</f>
        <v>0</v>
      </c>
      <c r="Y55" s="92">
        <f>基本优化结果!Y55</f>
        <v>0</v>
      </c>
      <c r="Z55" s="92">
        <f>基本优化结果!Z55</f>
        <v>0</v>
      </c>
      <c r="AA55" s="92">
        <f>基本优化结果!AA55</f>
        <v>0</v>
      </c>
      <c r="AB55" s="92">
        <f>基本优化结果!AB55</f>
        <v>0</v>
      </c>
      <c r="AC55" s="92">
        <f>基本优化结果!AC55</f>
        <v>0</v>
      </c>
      <c r="AD55" s="92">
        <f>基本优化结果!AD55</f>
        <v>0</v>
      </c>
      <c r="AE55" s="92">
        <f>基本优化结果!AE55</f>
        <v>0</v>
      </c>
      <c r="AF55" s="92">
        <f>基本优化结果!AF55</f>
        <v>0</v>
      </c>
      <c r="AG55" s="92">
        <f>基本优化结果!AG55</f>
        <v>0</v>
      </c>
      <c r="AH55" s="92">
        <f>基本优化结果!AH55</f>
        <v>0</v>
      </c>
      <c r="AI55" s="92">
        <f>基本优化结果!AI55</f>
        <v>0</v>
      </c>
      <c r="AJ55" s="92">
        <f>基本优化结果!AJ55</f>
        <v>0</v>
      </c>
      <c r="AK55" s="92">
        <f>基本优化结果!AK55</f>
        <v>0</v>
      </c>
      <c r="AL55" s="92">
        <f>基本优化结果!AL55</f>
        <v>0</v>
      </c>
      <c r="AM55" s="92">
        <f>基本优化结果!AM55</f>
        <v>0</v>
      </c>
      <c r="AN55" s="92">
        <f>基本优化结果!AN55</f>
        <v>0</v>
      </c>
      <c r="AO55" s="92">
        <f>基本优化结果!AO55</f>
        <v>0</v>
      </c>
      <c r="AP55" s="92">
        <f>基本优化结果!AP55</f>
        <v>0</v>
      </c>
      <c r="AR55" s="92">
        <f>SUM($C55:C55)</f>
        <v>278.81671157509999</v>
      </c>
      <c r="AS55" s="92">
        <f>SUM($C55:D55)</f>
        <v>677.0583730152</v>
      </c>
      <c r="AT55" s="92">
        <f>SUM($C55:E55)</f>
        <v>1094.9417216034899</v>
      </c>
      <c r="AU55" s="92">
        <f>SUM($C55:F55)</f>
        <v>1591.2000370297899</v>
      </c>
      <c r="AV55" s="92">
        <f>SUM($C55:G55)</f>
        <v>1810.6171475389899</v>
      </c>
      <c r="AW55" s="92">
        <f>SUM($C55:H55)</f>
        <v>1886.9198376494899</v>
      </c>
      <c r="AX55" s="92">
        <f>SUM($C55:I55)</f>
        <v>2321.109238461243</v>
      </c>
      <c r="AY55" s="92">
        <f>SUM($C55:J55)</f>
        <v>2171.1082384612428</v>
      </c>
      <c r="AZ55" s="92">
        <f>SUM($C55:K55)</f>
        <v>2411.1072384612426</v>
      </c>
      <c r="BA55" s="92">
        <f>SUM($C55:L55)</f>
        <v>2676.4257022689367</v>
      </c>
      <c r="BB55" s="92">
        <f>SUM($C55:M55)</f>
        <v>2661.8175737575921</v>
      </c>
      <c r="BC55" s="92">
        <f>SUM($C55:N55)</f>
        <v>2906.8165737575919</v>
      </c>
      <c r="BD55" s="92">
        <f>SUM($C55:O55)</f>
        <v>2906.8155737575917</v>
      </c>
      <c r="BE55" s="92">
        <f>SUM($C55:P55)</f>
        <v>2906.8155737575917</v>
      </c>
      <c r="BF55" s="92">
        <f>SUM($C55:Q55)</f>
        <v>2906.8155737575917</v>
      </c>
      <c r="BG55" s="92">
        <f>SUM($C55:R55)</f>
        <v>2906.8155737575917</v>
      </c>
      <c r="BH55" s="92">
        <f>SUM($C55:S55)</f>
        <v>2906.8155737575917</v>
      </c>
      <c r="BI55" s="92">
        <f>SUM($C55:T55)</f>
        <v>2906.8155737575917</v>
      </c>
      <c r="BJ55" s="92">
        <f>SUM($C55:U55)</f>
        <v>2906.8155737575917</v>
      </c>
      <c r="BK55" s="92">
        <f>SUM($C55:V55)</f>
        <v>2906.8155737575917</v>
      </c>
      <c r="BL55" s="92">
        <f>SUM($C55:W55)</f>
        <v>2906.8155737575917</v>
      </c>
      <c r="BM55" s="92">
        <f>SUM($C55:X55)</f>
        <v>2906.8155737575917</v>
      </c>
      <c r="BN55" s="92">
        <f>SUM($C55:Y55)</f>
        <v>2906.8155737575917</v>
      </c>
      <c r="BO55" s="92">
        <f>SUM($C55:Z55)</f>
        <v>2906.8155737575917</v>
      </c>
      <c r="BP55" s="92">
        <f>SUM($C55:AA55)</f>
        <v>2906.8155737575917</v>
      </c>
      <c r="BQ55" s="92">
        <f>SUM($C55:AB55)</f>
        <v>2906.8155737575917</v>
      </c>
      <c r="BR55" s="92">
        <f>SUM($C55:AC55)</f>
        <v>2906.8155737575917</v>
      </c>
      <c r="BS55" s="92">
        <f>SUM($C55:AD55)</f>
        <v>2906.8155737575917</v>
      </c>
      <c r="BT55" s="92">
        <f>SUM($C55:AE55)</f>
        <v>2906.8155737575917</v>
      </c>
      <c r="BU55" s="92">
        <f>SUM($C55:AF55)</f>
        <v>2906.8155737575917</v>
      </c>
      <c r="BV55" s="92">
        <f>SUM($C55:AG55)</f>
        <v>2906.8155737575917</v>
      </c>
      <c r="BW55" s="92">
        <f>SUM($C55:AH55)</f>
        <v>2906.8155737575917</v>
      </c>
      <c r="BX55" s="92">
        <f>SUM($C55:AI55)</f>
        <v>2906.8155737575917</v>
      </c>
      <c r="BY55" s="92">
        <f>SUM($C55:AJ55)</f>
        <v>2906.8155737575917</v>
      </c>
      <c r="BZ55" s="92">
        <f>SUM($C55:AK55)</f>
        <v>2906.8155737575917</v>
      </c>
      <c r="CA55" s="92">
        <f>SUM($C55:AL55)</f>
        <v>2906.8155737575917</v>
      </c>
      <c r="CB55" s="92">
        <f>SUM($C55:AM55)</f>
        <v>2906.8155737575917</v>
      </c>
      <c r="CC55" s="92">
        <f>SUM($C55:AN55)</f>
        <v>2906.8155737575917</v>
      </c>
      <c r="CD55" s="92">
        <f>SUM($C55:AO55)</f>
        <v>2906.8155737575917</v>
      </c>
      <c r="CE55" s="92">
        <f>SUM($C55:AP55)</f>
        <v>2906.8155737575917</v>
      </c>
    </row>
  </sheetData>
  <mergeCells count="1">
    <mergeCell ref="AR2:AT2"/>
  </mergeCells>
  <phoneticPr fontId="19" type="noConversion"/>
  <hyperlinks>
    <hyperlink ref="A1" location="目录!A1" display="目录"/>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7" tint="0.59999389629810485"/>
  </sheetPr>
  <dimension ref="A1:AP161"/>
  <sheetViews>
    <sheetView workbookViewId="0">
      <pane xSplit="2" ySplit="3" topLeftCell="C117" activePane="bottomRight" state="frozen"/>
      <selection pane="topRight" activeCell="C1" sqref="C1"/>
      <selection pane="bottomLeft" activeCell="A4" sqref="A4"/>
      <selection pane="bottomRight" activeCell="D159" sqref="D159:O159"/>
    </sheetView>
  </sheetViews>
  <sheetFormatPr defaultRowHeight="13.5"/>
  <cols>
    <col min="1" max="1" width="4.75" bestFit="1" customWidth="1"/>
    <col min="2" max="2" width="71.75" bestFit="1" customWidth="1"/>
    <col min="3" max="19" width="9.375" bestFit="1" customWidth="1"/>
    <col min="20" max="42" width="7.125" bestFit="1" customWidth="1"/>
  </cols>
  <sheetData>
    <row r="1" spans="1:42">
      <c r="A1" s="27" t="s">
        <v>31</v>
      </c>
    </row>
    <row r="3" spans="1:42" ht="16.5">
      <c r="B3" s="26" t="s">
        <v>388</v>
      </c>
      <c r="C3" s="26">
        <v>1</v>
      </c>
      <c r="D3" s="26">
        <v>2</v>
      </c>
      <c r="E3" s="26">
        <v>3</v>
      </c>
      <c r="F3" s="26">
        <v>4</v>
      </c>
      <c r="G3" s="26">
        <v>5</v>
      </c>
      <c r="H3" s="26">
        <v>6</v>
      </c>
      <c r="I3" s="26">
        <v>7</v>
      </c>
      <c r="J3" s="26">
        <v>8</v>
      </c>
      <c r="K3" s="26">
        <v>9</v>
      </c>
      <c r="L3" s="26">
        <v>10</v>
      </c>
      <c r="M3" s="26">
        <v>11</v>
      </c>
      <c r="N3" s="26">
        <v>12</v>
      </c>
      <c r="O3" s="26">
        <v>13</v>
      </c>
      <c r="P3" s="26">
        <v>14</v>
      </c>
      <c r="Q3" s="26">
        <v>15</v>
      </c>
      <c r="R3" s="26">
        <v>16</v>
      </c>
      <c r="S3" s="26">
        <v>17</v>
      </c>
      <c r="T3" s="26">
        <v>18</v>
      </c>
      <c r="U3" s="26">
        <v>19</v>
      </c>
      <c r="V3" s="26">
        <v>20</v>
      </c>
      <c r="W3" s="26">
        <v>21</v>
      </c>
      <c r="X3" s="26">
        <v>22</v>
      </c>
      <c r="Y3" s="26">
        <v>23</v>
      </c>
      <c r="Z3" s="26">
        <v>24</v>
      </c>
      <c r="AA3" s="26">
        <v>25</v>
      </c>
      <c r="AB3" s="26">
        <v>26</v>
      </c>
      <c r="AC3" s="26">
        <v>27</v>
      </c>
      <c r="AD3" s="26">
        <v>28</v>
      </c>
      <c r="AE3" s="26">
        <v>29</v>
      </c>
      <c r="AF3" s="26">
        <v>30</v>
      </c>
      <c r="AG3" s="26">
        <v>31</v>
      </c>
      <c r="AH3" s="26">
        <v>32</v>
      </c>
      <c r="AI3" s="26">
        <v>33</v>
      </c>
      <c r="AJ3" s="26">
        <v>34</v>
      </c>
      <c r="AK3" s="26">
        <v>35</v>
      </c>
      <c r="AL3" s="26">
        <v>36</v>
      </c>
      <c r="AM3" s="26">
        <v>37</v>
      </c>
      <c r="AN3" s="26">
        <v>38</v>
      </c>
      <c r="AO3" s="26">
        <v>39</v>
      </c>
      <c r="AP3" s="26">
        <v>40</v>
      </c>
    </row>
    <row r="4" spans="1:42" ht="16.5">
      <c r="B4" s="99" t="s">
        <v>293</v>
      </c>
      <c r="C4" s="115">
        <f>期末余额_优化情景!C5-期末余额_优化情景!C9</f>
        <v>28535.441196202617</v>
      </c>
      <c r="D4" s="115">
        <f>期末余额_优化情景!D5-期末余额_优化情景!D9</f>
        <v>29435.48728386865</v>
      </c>
      <c r="E4" s="115">
        <f>期末余额_优化情景!E5-期末余额_优化情景!E9</f>
        <v>29688.015240643228</v>
      </c>
      <c r="F4" s="115">
        <f>期末余额_优化情景!F5-期末余额_优化情景!F9</f>
        <v>29925.014612946401</v>
      </c>
      <c r="G4" s="115">
        <f>期末余额_优化情景!G5-期末余额_优化情景!G9</f>
        <v>30110.648572400547</v>
      </c>
      <c r="H4" s="115">
        <f>期末余额_优化情景!H5-期末余额_优化情景!H9</f>
        <v>30331.61054028025</v>
      </c>
      <c r="I4" s="115">
        <f>期末余额_优化情景!I5-期末余额_优化情景!I9</f>
        <v>30517.231540626846</v>
      </c>
      <c r="J4" s="115">
        <f>期末余额_优化情景!J5-期末余额_优化情景!J9</f>
        <v>30702.852540626849</v>
      </c>
      <c r="K4" s="115">
        <f>期末余额_优化情景!K5-期末余额_优化情景!K9</f>
        <v>30872.223540626852</v>
      </c>
      <c r="L4" s="115">
        <f>期末余额_优化情景!L5-期末余额_优化情景!L9</f>
        <v>31057.844540626855</v>
      </c>
      <c r="M4" s="115">
        <f>期末余额_优化情景!M5-期末余额_优化情景!M9</f>
        <v>31243.465540626858</v>
      </c>
      <c r="N4" s="115">
        <f>期末余额_优化情景!N5-期末余额_优化情景!N9</f>
        <v>31429.086540626857</v>
      </c>
      <c r="O4" s="115">
        <f>期末余额_优化情景!O5-期末余额_优化情景!O9</f>
        <v>31614.70754062686</v>
      </c>
      <c r="P4" s="115">
        <f>期末余额_优化情景!P5-期末余额_优化情景!P9</f>
        <v>0</v>
      </c>
      <c r="Q4" s="115">
        <f>期末余额_优化情景!Q5-期末余额_优化情景!Q9</f>
        <v>0</v>
      </c>
      <c r="R4" s="115">
        <f>期末余额_优化情景!R5-期末余额_优化情景!R9</f>
        <v>0</v>
      </c>
      <c r="S4" s="115">
        <f>期末余额_优化情景!S5-期末余额_优化情景!S9</f>
        <v>0</v>
      </c>
      <c r="T4" s="115">
        <f>期末余额_优化情景!T5-期末余额_优化情景!T9</f>
        <v>0</v>
      </c>
      <c r="U4" s="115">
        <f>期末余额_优化情景!U5-期末余额_优化情景!U9</f>
        <v>0</v>
      </c>
      <c r="V4" s="115">
        <f>期末余额_优化情景!V5-期末余额_优化情景!V9</f>
        <v>0</v>
      </c>
      <c r="W4" s="115">
        <f>期末余额_优化情景!W5-期末余额_优化情景!W9</f>
        <v>0</v>
      </c>
      <c r="X4" s="115">
        <f>期末余额_优化情景!X5-期末余额_优化情景!X9</f>
        <v>0</v>
      </c>
      <c r="Y4" s="115">
        <f>期末余额_优化情景!Y5-期末余额_优化情景!Y9</f>
        <v>0</v>
      </c>
      <c r="Z4" s="115">
        <f>期末余额_优化情景!Z5-期末余额_优化情景!Z9</f>
        <v>0</v>
      </c>
      <c r="AA4" s="115">
        <f>期末余额_优化情景!AA5-期末余额_优化情景!AA9</f>
        <v>0</v>
      </c>
      <c r="AB4" s="115">
        <f>期末余额_优化情景!AB5-期末余额_优化情景!AB9</f>
        <v>0</v>
      </c>
      <c r="AC4" s="115">
        <f>期末余额_优化情景!AC5-期末余额_优化情景!AC9</f>
        <v>0</v>
      </c>
      <c r="AD4" s="115">
        <f>期末余额_优化情景!AD5-期末余额_优化情景!AD9</f>
        <v>0</v>
      </c>
      <c r="AE4" s="115">
        <f>期末余额_优化情景!AE5-期末余额_优化情景!AE9</f>
        <v>0</v>
      </c>
      <c r="AF4" s="115">
        <f>期末余额_优化情景!AF5-期末余额_优化情景!AF9</f>
        <v>0</v>
      </c>
      <c r="AG4" s="115">
        <f>期末余额_优化情景!AG5-期末余额_优化情景!AG9</f>
        <v>0</v>
      </c>
      <c r="AH4" s="115">
        <f>期末余额_优化情景!AH5-期末余额_优化情景!AH9</f>
        <v>0</v>
      </c>
      <c r="AI4" s="115">
        <f>期末余额_优化情景!AI5-期末余额_优化情景!AI9</f>
        <v>0</v>
      </c>
      <c r="AJ4" s="115">
        <f>期末余额_优化情景!AJ5-期末余额_优化情景!AJ9</f>
        <v>0</v>
      </c>
      <c r="AK4" s="115">
        <f>期末余额_优化情景!AK5-期末余额_优化情景!AK9</f>
        <v>0</v>
      </c>
      <c r="AL4" s="115">
        <f>期末余额_优化情景!AL5-期末余额_优化情景!AL9</f>
        <v>0</v>
      </c>
      <c r="AM4" s="115">
        <f>期末余额_优化情景!AM5-期末余额_优化情景!AM9</f>
        <v>0</v>
      </c>
      <c r="AN4" s="115">
        <f>期末余额_优化情景!AN5-期末余额_优化情景!AN9</f>
        <v>0</v>
      </c>
      <c r="AO4" s="115">
        <f>期末余额_优化情景!AO5-期末余额_优化情景!AO9</f>
        <v>0</v>
      </c>
      <c r="AP4" s="115">
        <f>期末余额_优化情景!AP5-期末余额_优化情景!AP9</f>
        <v>0</v>
      </c>
    </row>
    <row r="5" spans="1:42" ht="16.5">
      <c r="B5" s="99" t="s">
        <v>294</v>
      </c>
      <c r="C5" s="115">
        <f>期末余额_优化情景!C9</f>
        <v>5697.1256959552002</v>
      </c>
      <c r="D5" s="115">
        <f>期末余额_优化情景!D9</f>
        <v>5772.2933626218664</v>
      </c>
      <c r="E5" s="115">
        <f>期末余额_优化情景!E9</f>
        <v>5845.6276959552006</v>
      </c>
      <c r="F5" s="115">
        <f>期末余额_优化情景!F9</f>
        <v>5918.9620292885347</v>
      </c>
      <c r="G5" s="115">
        <f>期末余额_优化情景!G9</f>
        <v>5992.2963626218689</v>
      </c>
      <c r="H5" s="115">
        <f>期末余额_优化情景!H9</f>
        <v>6065.630695955203</v>
      </c>
      <c r="I5" s="115">
        <f>期末余额_优化情景!I9</f>
        <v>6135.6296960418531</v>
      </c>
      <c r="J5" s="115">
        <f>期末余额_优化情景!J9</f>
        <v>6205.6286960418538</v>
      </c>
      <c r="K5" s="115">
        <f>期末余额_优化情景!K9</f>
        <v>6275.6276960418545</v>
      </c>
      <c r="L5" s="115">
        <f>期末余额_优化情景!L9</f>
        <v>6345.6266960418552</v>
      </c>
      <c r="M5" s="115">
        <f>期末余额_优化情景!M9</f>
        <v>6415.6256960418559</v>
      </c>
      <c r="N5" s="115">
        <f>期末余额_优化情景!N9</f>
        <v>6485.6246960418566</v>
      </c>
      <c r="O5" s="115">
        <f>期末余额_优化情景!O9</f>
        <v>6555.6236960418573</v>
      </c>
      <c r="P5" s="115">
        <f>期末余额_优化情景!P9</f>
        <v>0</v>
      </c>
      <c r="Q5" s="115">
        <f>期末余额_优化情景!Q9</f>
        <v>0</v>
      </c>
      <c r="R5" s="115">
        <f>期末余额_优化情景!R9</f>
        <v>0</v>
      </c>
      <c r="S5" s="115">
        <f>期末余额_优化情景!S9</f>
        <v>0</v>
      </c>
      <c r="T5" s="115">
        <f>期末余额_优化情景!T9</f>
        <v>0</v>
      </c>
      <c r="U5" s="115">
        <f>期末余额_优化情景!U9</f>
        <v>0</v>
      </c>
      <c r="V5" s="115">
        <f>期末余额_优化情景!V9</f>
        <v>0</v>
      </c>
      <c r="W5" s="115">
        <f>期末余额_优化情景!W9</f>
        <v>0</v>
      </c>
      <c r="X5" s="115">
        <f>期末余额_优化情景!X9</f>
        <v>0</v>
      </c>
      <c r="Y5" s="115">
        <f>期末余额_优化情景!Y9</f>
        <v>0</v>
      </c>
      <c r="Z5" s="115">
        <f>期末余额_优化情景!Z9</f>
        <v>0</v>
      </c>
      <c r="AA5" s="115">
        <f>期末余额_优化情景!AA9</f>
        <v>0</v>
      </c>
      <c r="AB5" s="115">
        <f>期末余额_优化情景!AB9</f>
        <v>0</v>
      </c>
      <c r="AC5" s="115">
        <f>期末余额_优化情景!AC9</f>
        <v>0</v>
      </c>
      <c r="AD5" s="115">
        <f>期末余额_优化情景!AD9</f>
        <v>0</v>
      </c>
      <c r="AE5" s="115">
        <f>期末余额_优化情景!AE9</f>
        <v>0</v>
      </c>
      <c r="AF5" s="115">
        <f>期末余额_优化情景!AF9</f>
        <v>0</v>
      </c>
      <c r="AG5" s="115">
        <f>期末余额_优化情景!AG9</f>
        <v>0</v>
      </c>
      <c r="AH5" s="115">
        <f>期末余额_优化情景!AH9</f>
        <v>0</v>
      </c>
      <c r="AI5" s="115">
        <f>期末余额_优化情景!AI9</f>
        <v>0</v>
      </c>
      <c r="AJ5" s="115">
        <f>期末余额_优化情景!AJ9</f>
        <v>0</v>
      </c>
      <c r="AK5" s="115">
        <f>期末余额_优化情景!AK9</f>
        <v>0</v>
      </c>
      <c r="AL5" s="115">
        <f>期末余额_优化情景!AL9</f>
        <v>0</v>
      </c>
      <c r="AM5" s="115">
        <f>期末余额_优化情景!AM9</f>
        <v>0</v>
      </c>
      <c r="AN5" s="115">
        <f>期末余额_优化情景!AN9</f>
        <v>0</v>
      </c>
      <c r="AO5" s="115">
        <f>期末余额_优化情景!AO9</f>
        <v>0</v>
      </c>
      <c r="AP5" s="115">
        <f>期末余额_优化情景!AP9</f>
        <v>0</v>
      </c>
    </row>
    <row r="6" spans="1:42" ht="16.5">
      <c r="B6" s="99" t="s">
        <v>295</v>
      </c>
      <c r="C6" s="115">
        <f>期末余额_优化情景!C13</f>
        <v>5790.0331960506182</v>
      </c>
      <c r="D6" s="115">
        <f>期末余额_优化情景!D13</f>
        <v>5784.3120245875925</v>
      </c>
      <c r="E6" s="115">
        <f>期末余额_优化情景!E13</f>
        <v>5862.9633822042042</v>
      </c>
      <c r="F6" s="115">
        <f>期末余额_优化情景!F13</f>
        <v>5941.6147398208168</v>
      </c>
      <c r="G6" s="115">
        <f>期末余额_优化情景!G13</f>
        <v>6020.266096437429</v>
      </c>
      <c r="H6" s="115">
        <f>期末余额_优化情景!H13</f>
        <v>6098.9174530540413</v>
      </c>
      <c r="I6" s="115">
        <f>期末余额_优化情景!I13</f>
        <v>6177.5688107573033</v>
      </c>
      <c r="J6" s="115">
        <f>期末余额_优化情景!J13</f>
        <v>6256.2201683739149</v>
      </c>
      <c r="K6" s="115">
        <f>期末余额_优化情景!K13</f>
        <v>6334.8715259905275</v>
      </c>
      <c r="L6" s="115">
        <f>期末余额_优化情景!L13</f>
        <v>6413.5228836071392</v>
      </c>
      <c r="M6" s="115">
        <f>期末余额_优化情景!M13</f>
        <v>6492.1742412237509</v>
      </c>
      <c r="N6" s="115">
        <f>期末余额_优化情景!N13</f>
        <v>6570.8255988403635</v>
      </c>
      <c r="O6" s="115">
        <f>期末余额_优化情景!O13</f>
        <v>6649.4769564569751</v>
      </c>
      <c r="P6" s="115">
        <f>期末余额_优化情景!P13</f>
        <v>0</v>
      </c>
      <c r="Q6" s="115">
        <f>期末余额_优化情景!Q13</f>
        <v>0</v>
      </c>
      <c r="R6" s="115">
        <f>期末余额_优化情景!R13</f>
        <v>0</v>
      </c>
      <c r="S6" s="115">
        <f>期末余额_优化情景!S13</f>
        <v>0</v>
      </c>
      <c r="T6" s="115">
        <f>期末余额_优化情景!T13</f>
        <v>0</v>
      </c>
      <c r="U6" s="115">
        <f>期末余额_优化情景!U13</f>
        <v>0</v>
      </c>
      <c r="V6" s="115">
        <f>期末余额_优化情景!V13</f>
        <v>0</v>
      </c>
      <c r="W6" s="115">
        <f>期末余额_优化情景!W13</f>
        <v>0</v>
      </c>
      <c r="X6" s="115">
        <f>期末余额_优化情景!X13</f>
        <v>0</v>
      </c>
      <c r="Y6" s="115">
        <f>期末余额_优化情景!Y13</f>
        <v>0</v>
      </c>
      <c r="Z6" s="115">
        <f>期末余额_优化情景!Z13</f>
        <v>0</v>
      </c>
      <c r="AA6" s="115">
        <f>期末余额_优化情景!AA13</f>
        <v>0</v>
      </c>
      <c r="AB6" s="115">
        <f>期末余额_优化情景!AB13</f>
        <v>0</v>
      </c>
      <c r="AC6" s="115">
        <f>期末余额_优化情景!AC13</f>
        <v>0</v>
      </c>
      <c r="AD6" s="115">
        <f>期末余额_优化情景!AD13</f>
        <v>0</v>
      </c>
      <c r="AE6" s="115">
        <f>期末余额_优化情景!AE13</f>
        <v>0</v>
      </c>
      <c r="AF6" s="115">
        <f>期末余额_优化情景!AF13</f>
        <v>0</v>
      </c>
      <c r="AG6" s="115">
        <f>期末余额_优化情景!AG13</f>
        <v>0</v>
      </c>
      <c r="AH6" s="115">
        <f>期末余额_优化情景!AH13</f>
        <v>0</v>
      </c>
      <c r="AI6" s="115">
        <f>期末余额_优化情景!AI13</f>
        <v>0</v>
      </c>
      <c r="AJ6" s="115">
        <f>期末余额_优化情景!AJ13</f>
        <v>0</v>
      </c>
      <c r="AK6" s="115">
        <f>期末余额_优化情景!AK13</f>
        <v>0</v>
      </c>
      <c r="AL6" s="115">
        <f>期末余额_优化情景!AL13</f>
        <v>0</v>
      </c>
      <c r="AM6" s="115">
        <f>期末余额_优化情景!AM13</f>
        <v>0</v>
      </c>
      <c r="AN6" s="115">
        <f>期末余额_优化情景!AN13</f>
        <v>0</v>
      </c>
      <c r="AO6" s="115">
        <f>期末余额_优化情景!AO13</f>
        <v>0</v>
      </c>
      <c r="AP6" s="115">
        <f>期末余额_优化情景!AP13</f>
        <v>0</v>
      </c>
    </row>
    <row r="7" spans="1:42" ht="16.5">
      <c r="B7" s="99" t="s">
        <v>296</v>
      </c>
      <c r="C7" s="115">
        <f>期末余额_优化情景!C14</f>
        <v>2623.4920071546744</v>
      </c>
      <c r="D7" s="115">
        <f>期末余额_优化情景!D14</f>
        <v>2620.8991692958912</v>
      </c>
      <c r="E7" s="115">
        <f>期末余额_优化情景!E14</f>
        <v>2656.5359398541646</v>
      </c>
      <c r="F7" s="115">
        <f>期末余额_优化情景!F14</f>
        <v>2692.1727104124384</v>
      </c>
      <c r="G7" s="115">
        <f>期末余额_优化情景!G14</f>
        <v>2727.8094799707119</v>
      </c>
      <c r="H7" s="115">
        <f>期末余额_优化情景!H14</f>
        <v>2763.4462505289853</v>
      </c>
      <c r="I7" s="115">
        <f>期末余额_优化情景!I14</f>
        <v>2799.0830211739085</v>
      </c>
      <c r="J7" s="115">
        <f>期末余额_优化情景!J14</f>
        <v>2834.7197917321819</v>
      </c>
      <c r="K7" s="115">
        <f>期末余额_优化情景!K14</f>
        <v>2870.3565622904557</v>
      </c>
      <c r="L7" s="115">
        <f>期末余额_优化情景!L14</f>
        <v>2905.9933328487291</v>
      </c>
      <c r="M7" s="115">
        <f>期末余额_优化情景!M14</f>
        <v>2941.6301034070025</v>
      </c>
      <c r="N7" s="115">
        <f>期末余额_优化情景!N14</f>
        <v>2977.2668739652763</v>
      </c>
      <c r="O7" s="115">
        <f>期末余额_优化情景!O14</f>
        <v>3012.9036445235497</v>
      </c>
      <c r="P7" s="115">
        <f>期末余额_优化情景!P14</f>
        <v>0</v>
      </c>
      <c r="Q7" s="115">
        <f>期末余额_优化情景!Q14</f>
        <v>0</v>
      </c>
      <c r="R7" s="115">
        <f>期末余额_优化情景!R14</f>
        <v>0</v>
      </c>
      <c r="S7" s="115">
        <f>期末余额_优化情景!S14</f>
        <v>0</v>
      </c>
      <c r="T7" s="115">
        <f>期末余额_优化情景!T14</f>
        <v>0</v>
      </c>
      <c r="U7" s="115">
        <f>期末余额_优化情景!U14</f>
        <v>0</v>
      </c>
      <c r="V7" s="115">
        <f>期末余额_优化情景!V14</f>
        <v>0</v>
      </c>
      <c r="W7" s="115">
        <f>期末余额_优化情景!W14</f>
        <v>0</v>
      </c>
      <c r="X7" s="115">
        <f>期末余额_优化情景!X14</f>
        <v>0</v>
      </c>
      <c r="Y7" s="115">
        <f>期末余额_优化情景!Y14</f>
        <v>0</v>
      </c>
      <c r="Z7" s="115">
        <f>期末余额_优化情景!Z14</f>
        <v>0</v>
      </c>
      <c r="AA7" s="115">
        <f>期末余额_优化情景!AA14</f>
        <v>0</v>
      </c>
      <c r="AB7" s="115">
        <f>期末余额_优化情景!AB14</f>
        <v>0</v>
      </c>
      <c r="AC7" s="115">
        <f>期末余额_优化情景!AC14</f>
        <v>0</v>
      </c>
      <c r="AD7" s="115">
        <f>期末余额_优化情景!AD14</f>
        <v>0</v>
      </c>
      <c r="AE7" s="115">
        <f>期末余额_优化情景!AE14</f>
        <v>0</v>
      </c>
      <c r="AF7" s="115">
        <f>期末余额_优化情景!AF14</f>
        <v>0</v>
      </c>
      <c r="AG7" s="115">
        <f>期末余额_优化情景!AG14</f>
        <v>0</v>
      </c>
      <c r="AH7" s="115">
        <f>期末余额_优化情景!AH14</f>
        <v>0</v>
      </c>
      <c r="AI7" s="115">
        <f>期末余额_优化情景!AI14</f>
        <v>0</v>
      </c>
      <c r="AJ7" s="115">
        <f>期末余额_优化情景!AJ14</f>
        <v>0</v>
      </c>
      <c r="AK7" s="115">
        <f>期末余额_优化情景!AK14</f>
        <v>0</v>
      </c>
      <c r="AL7" s="115">
        <f>期末余额_优化情景!AL14</f>
        <v>0</v>
      </c>
      <c r="AM7" s="115">
        <f>期末余额_优化情景!AM14</f>
        <v>0</v>
      </c>
      <c r="AN7" s="115">
        <f>期末余额_优化情景!AN14</f>
        <v>0</v>
      </c>
      <c r="AO7" s="115">
        <f>期末余额_优化情景!AO14</f>
        <v>0</v>
      </c>
      <c r="AP7" s="115">
        <f>期末余额_优化情景!AP14</f>
        <v>0</v>
      </c>
    </row>
    <row r="8" spans="1:42" ht="16.5">
      <c r="B8" s="99" t="s">
        <v>297</v>
      </c>
      <c r="C8" s="115">
        <f>期末余额_优化情景!C15</f>
        <v>1035.36690132739</v>
      </c>
      <c r="D8" s="115">
        <f>期末余额_优化情景!D15</f>
        <v>1034.565432461193</v>
      </c>
      <c r="E8" s="115">
        <f>期末余额_优化情景!E15</f>
        <v>1052.439602662854</v>
      </c>
      <c r="F8" s="115">
        <f>期末余额_优化情景!F15</f>
        <v>1066.4818078213018</v>
      </c>
      <c r="G8" s="115">
        <f>期末余额_优化情景!G15</f>
        <v>1080.5240129797494</v>
      </c>
      <c r="H8" s="115">
        <f>期末余额_优化情景!H15</f>
        <v>1094.5662181381972</v>
      </c>
      <c r="I8" s="115">
        <f>期末余额_优化情景!I15</f>
        <v>1108.6084233832946</v>
      </c>
      <c r="J8" s="115">
        <f>期末余额_优化情景!J15</f>
        <v>1122.6506285417427</v>
      </c>
      <c r="K8" s="115">
        <f>期末余额_优化情景!K15</f>
        <v>1136.6928337001905</v>
      </c>
      <c r="L8" s="115">
        <f>期末余额_优化情景!L15</f>
        <v>1150.7350388586383</v>
      </c>
      <c r="M8" s="115">
        <f>期末余额_优化情景!M15</f>
        <v>1164.7772440170861</v>
      </c>
      <c r="N8" s="115">
        <f>期末余额_优化情景!N15</f>
        <v>1178.8194491755339</v>
      </c>
      <c r="O8" s="115">
        <f>期末余额_优化情景!O15</f>
        <v>1192.8616543339817</v>
      </c>
      <c r="P8" s="115">
        <f>期末余额_优化情景!P15</f>
        <v>0</v>
      </c>
      <c r="Q8" s="115">
        <f>期末余额_优化情景!Q15</f>
        <v>0</v>
      </c>
      <c r="R8" s="115">
        <f>期末余额_优化情景!R15</f>
        <v>0</v>
      </c>
      <c r="S8" s="115">
        <f>期末余额_优化情景!S15</f>
        <v>0</v>
      </c>
      <c r="T8" s="115">
        <f>期末余额_优化情景!T15</f>
        <v>0</v>
      </c>
      <c r="U8" s="115">
        <f>期末余额_优化情景!U15</f>
        <v>0</v>
      </c>
      <c r="V8" s="115">
        <f>期末余额_优化情景!V15</f>
        <v>0</v>
      </c>
      <c r="W8" s="115">
        <f>期末余额_优化情景!W15</f>
        <v>0</v>
      </c>
      <c r="X8" s="115">
        <f>期末余额_优化情景!X15</f>
        <v>0</v>
      </c>
      <c r="Y8" s="115">
        <f>期末余额_优化情景!Y15</f>
        <v>0</v>
      </c>
      <c r="Z8" s="115">
        <f>期末余额_优化情景!Z15</f>
        <v>0</v>
      </c>
      <c r="AA8" s="115">
        <f>期末余额_优化情景!AA15</f>
        <v>0</v>
      </c>
      <c r="AB8" s="115">
        <f>期末余额_优化情景!AB15</f>
        <v>0</v>
      </c>
      <c r="AC8" s="115">
        <f>期末余额_优化情景!AC15</f>
        <v>0</v>
      </c>
      <c r="AD8" s="115">
        <f>期末余额_优化情景!AD15</f>
        <v>0</v>
      </c>
      <c r="AE8" s="115">
        <f>期末余额_优化情景!AE15</f>
        <v>0</v>
      </c>
      <c r="AF8" s="115">
        <f>期末余额_优化情景!AF15</f>
        <v>0</v>
      </c>
      <c r="AG8" s="115">
        <f>期末余额_优化情景!AG15</f>
        <v>0</v>
      </c>
      <c r="AH8" s="115">
        <f>期末余额_优化情景!AH15</f>
        <v>0</v>
      </c>
      <c r="AI8" s="115">
        <f>期末余额_优化情景!AI15</f>
        <v>0</v>
      </c>
      <c r="AJ8" s="115">
        <f>期末余额_优化情景!AJ15</f>
        <v>0</v>
      </c>
      <c r="AK8" s="115">
        <f>期末余额_优化情景!AK15</f>
        <v>0</v>
      </c>
      <c r="AL8" s="115">
        <f>期末余额_优化情景!AL15</f>
        <v>0</v>
      </c>
      <c r="AM8" s="115">
        <f>期末余额_优化情景!AM15</f>
        <v>0</v>
      </c>
      <c r="AN8" s="115">
        <f>期末余额_优化情景!AN15</f>
        <v>0</v>
      </c>
      <c r="AO8" s="115">
        <f>期末余额_优化情景!AO15</f>
        <v>0</v>
      </c>
      <c r="AP8" s="115">
        <f>期末余额_优化情景!AP15</f>
        <v>0</v>
      </c>
    </row>
    <row r="9" spans="1:42" ht="16.5">
      <c r="B9" s="99" t="s">
        <v>291</v>
      </c>
      <c r="C9" s="115">
        <f>期末余额_优化情景!C16</f>
        <v>2427.5471364258992</v>
      </c>
      <c r="D9" s="115">
        <f>期末余额_优化情景!D16</f>
        <v>2874.4241364258992</v>
      </c>
      <c r="E9" s="115">
        <f>期末余额_优化情景!E16</f>
        <v>2819.8365653875048</v>
      </c>
      <c r="F9" s="115">
        <f>期末余额_优化情景!F16</f>
        <v>2751.0845653875049</v>
      </c>
      <c r="G9" s="115">
        <f>期末余额_优化情景!G16</f>
        <v>2694.836454464099</v>
      </c>
      <c r="H9" s="115">
        <f>期末余额_优化情景!H16</f>
        <v>2667.0971087432922</v>
      </c>
      <c r="I9" s="115">
        <f>期末余额_优化情景!I16</f>
        <v>2607.0231511350894</v>
      </c>
      <c r="J9" s="115">
        <f>期末余额_优化情景!J16</f>
        <v>2538.2711511350894</v>
      </c>
      <c r="K9" s="115">
        <f>期末余额_优化情景!K16</f>
        <v>2481.7291714132425</v>
      </c>
      <c r="L9" s="115">
        <f>期末余额_优化情景!L16</f>
        <v>2412.9771714132426</v>
      </c>
      <c r="M9" s="115">
        <f>期末余额_优化情景!M16</f>
        <v>2344.2251714132426</v>
      </c>
      <c r="N9" s="115">
        <f>期末余额_优化情景!N16</f>
        <v>2275.4731714132427</v>
      </c>
      <c r="O9" s="115">
        <f>期末余额_优化情景!O16</f>
        <v>2206.7211715261933</v>
      </c>
      <c r="P9" s="115">
        <f>期末余额_优化情景!P16</f>
        <v>0</v>
      </c>
      <c r="Q9" s="115">
        <f>期末余额_优化情景!Q16</f>
        <v>0</v>
      </c>
      <c r="R9" s="115">
        <f>期末余额_优化情景!R16</f>
        <v>0</v>
      </c>
      <c r="S9" s="115">
        <f>期末余额_优化情景!S16</f>
        <v>0</v>
      </c>
      <c r="T9" s="115">
        <f>期末余额_优化情景!T16</f>
        <v>0</v>
      </c>
      <c r="U9" s="115">
        <f>期末余额_优化情景!U16</f>
        <v>0</v>
      </c>
      <c r="V9" s="115">
        <f>期末余额_优化情景!V16</f>
        <v>0</v>
      </c>
      <c r="W9" s="115">
        <f>期末余额_优化情景!W16</f>
        <v>0</v>
      </c>
      <c r="X9" s="115">
        <f>期末余额_优化情景!X16</f>
        <v>0</v>
      </c>
      <c r="Y9" s="115">
        <f>期末余额_优化情景!Y16</f>
        <v>0</v>
      </c>
      <c r="Z9" s="115">
        <f>期末余额_优化情景!Z16</f>
        <v>0</v>
      </c>
      <c r="AA9" s="115">
        <f>期末余额_优化情景!AA16</f>
        <v>0</v>
      </c>
      <c r="AB9" s="115">
        <f>期末余额_优化情景!AB16</f>
        <v>0</v>
      </c>
      <c r="AC9" s="115">
        <f>期末余额_优化情景!AC16</f>
        <v>0</v>
      </c>
      <c r="AD9" s="115">
        <f>期末余额_优化情景!AD16</f>
        <v>0</v>
      </c>
      <c r="AE9" s="115">
        <f>期末余额_优化情景!AE16</f>
        <v>0</v>
      </c>
      <c r="AF9" s="115">
        <f>期末余额_优化情景!AF16</f>
        <v>0</v>
      </c>
      <c r="AG9" s="115">
        <f>期末余额_优化情景!AG16</f>
        <v>0</v>
      </c>
      <c r="AH9" s="115">
        <f>期末余额_优化情景!AH16</f>
        <v>0</v>
      </c>
      <c r="AI9" s="115">
        <f>期末余额_优化情景!AI16</f>
        <v>0</v>
      </c>
      <c r="AJ9" s="115">
        <f>期末余额_优化情景!AJ16</f>
        <v>0</v>
      </c>
      <c r="AK9" s="115">
        <f>期末余额_优化情景!AK16</f>
        <v>0</v>
      </c>
      <c r="AL9" s="115">
        <f>期末余额_优化情景!AL16</f>
        <v>0</v>
      </c>
      <c r="AM9" s="115">
        <f>期末余额_优化情景!AM16</f>
        <v>0</v>
      </c>
      <c r="AN9" s="115">
        <f>期末余额_优化情景!AN16</f>
        <v>0</v>
      </c>
      <c r="AO9" s="115">
        <f>期末余额_优化情景!AO16</f>
        <v>0</v>
      </c>
      <c r="AP9" s="115">
        <f>期末余额_优化情景!AP16</f>
        <v>0</v>
      </c>
    </row>
    <row r="10" spans="1:42" ht="16.5">
      <c r="B10" s="99" t="s">
        <v>303</v>
      </c>
      <c r="C10" s="115">
        <f>期末余额_优化情景!C19</f>
        <v>4555.826235583605</v>
      </c>
      <c r="D10" s="115">
        <f>期末余额_优化情景!D19</f>
        <v>4573.8139709428879</v>
      </c>
      <c r="E10" s="115">
        <f>期末余额_优化情景!E19</f>
        <v>4591.8017063021716</v>
      </c>
      <c r="F10" s="115">
        <f>期末余额_优化情景!F19</f>
        <v>4609.7894416614554</v>
      </c>
      <c r="G10" s="115">
        <f>期末余额_优化情景!G19</f>
        <v>4236.313200330892</v>
      </c>
      <c r="H10" s="115">
        <f>期末余额_优化情景!H19</f>
        <v>4252.7792690235083</v>
      </c>
      <c r="I10" s="115">
        <f>期末余额_优化情景!I19</f>
        <v>4269.2453378027749</v>
      </c>
      <c r="J10" s="115">
        <f>期末余额_优化情景!J19</f>
        <v>3889.6824298923284</v>
      </c>
      <c r="K10" s="115">
        <f>期末余额_优化情景!K19</f>
        <v>3904.62683191828</v>
      </c>
      <c r="L10" s="115">
        <f>期末余额_优化情景!L19</f>
        <v>3919.5712339442298</v>
      </c>
      <c r="M10" s="115">
        <f>期末余额_优化情景!M19</f>
        <v>3934.51563597018</v>
      </c>
      <c r="N10" s="115">
        <f>期末余额_优化情景!N19</f>
        <v>3949.4600379961307</v>
      </c>
      <c r="O10" s="115">
        <f>期末余额_优化情景!O19</f>
        <v>3964.404440022081</v>
      </c>
      <c r="P10" s="115">
        <f>期末余额_优化情景!P19</f>
        <v>0</v>
      </c>
      <c r="Q10" s="115">
        <f>期末余额_优化情景!Q19</f>
        <v>0</v>
      </c>
      <c r="R10" s="115">
        <f>期末余额_优化情景!R19</f>
        <v>0</v>
      </c>
      <c r="S10" s="115">
        <f>期末余额_优化情景!S19</f>
        <v>0</v>
      </c>
      <c r="T10" s="115">
        <f>期末余额_优化情景!T19</f>
        <v>0</v>
      </c>
      <c r="U10" s="115">
        <f>期末余额_优化情景!U19</f>
        <v>0</v>
      </c>
      <c r="V10" s="115">
        <f>期末余额_优化情景!V19</f>
        <v>0</v>
      </c>
      <c r="W10" s="115">
        <f>期末余额_优化情景!W19</f>
        <v>0</v>
      </c>
      <c r="X10" s="115">
        <f>期末余额_优化情景!X19</f>
        <v>0</v>
      </c>
      <c r="Y10" s="115">
        <f>期末余额_优化情景!Y19</f>
        <v>0</v>
      </c>
      <c r="Z10" s="115">
        <f>期末余额_优化情景!Z19</f>
        <v>0</v>
      </c>
      <c r="AA10" s="115">
        <f>期末余额_优化情景!AA19</f>
        <v>0</v>
      </c>
      <c r="AB10" s="115">
        <f>期末余额_优化情景!AB19</f>
        <v>0</v>
      </c>
      <c r="AC10" s="115">
        <f>期末余额_优化情景!AC19</f>
        <v>0</v>
      </c>
      <c r="AD10" s="115">
        <f>期末余额_优化情景!AD19</f>
        <v>0</v>
      </c>
      <c r="AE10" s="115">
        <f>期末余额_优化情景!AE19</f>
        <v>0</v>
      </c>
      <c r="AF10" s="115">
        <f>期末余额_优化情景!AF19</f>
        <v>0</v>
      </c>
      <c r="AG10" s="115">
        <f>期末余额_优化情景!AG19</f>
        <v>0</v>
      </c>
      <c r="AH10" s="115">
        <f>期末余额_优化情景!AH19</f>
        <v>0</v>
      </c>
      <c r="AI10" s="115">
        <f>期末余额_优化情景!AI19</f>
        <v>0</v>
      </c>
      <c r="AJ10" s="115">
        <f>期末余额_优化情景!AJ19</f>
        <v>0</v>
      </c>
      <c r="AK10" s="115">
        <f>期末余额_优化情景!AK19</f>
        <v>0</v>
      </c>
      <c r="AL10" s="115">
        <f>期末余额_优化情景!AL19</f>
        <v>0</v>
      </c>
      <c r="AM10" s="115">
        <f>期末余额_优化情景!AM19</f>
        <v>0</v>
      </c>
      <c r="AN10" s="115">
        <f>期末余额_优化情景!AN19</f>
        <v>0</v>
      </c>
      <c r="AO10" s="115">
        <f>期末余额_优化情景!AO19</f>
        <v>0</v>
      </c>
      <c r="AP10" s="115">
        <f>期末余额_优化情景!AP19</f>
        <v>0</v>
      </c>
    </row>
    <row r="11" spans="1:42" ht="16.5">
      <c r="B11" s="99" t="s">
        <v>298</v>
      </c>
      <c r="C11" s="115">
        <f>期末余额_优化情景!C21</f>
        <v>48.5819240703104</v>
      </c>
      <c r="D11" s="115">
        <f>期末余额_优化情景!D21</f>
        <v>46.151827866794882</v>
      </c>
      <c r="E11" s="115">
        <f>期末余额_优化情景!E21</f>
        <v>43.843236473455143</v>
      </c>
      <c r="F11" s="115">
        <f>期末余额_优化情景!F21</f>
        <v>41.650074649782383</v>
      </c>
      <c r="G11" s="115">
        <f>期末余额_优化情景!G21</f>
        <v>39.566570917293262</v>
      </c>
      <c r="H11" s="115">
        <f>期末余额_优化情景!H21</f>
        <v>37.587242371428601</v>
      </c>
      <c r="I11" s="115">
        <f>期末余额_优化情景!I21</f>
        <v>35.739343984781755</v>
      </c>
      <c r="J11" s="115">
        <f>期末余额_优化情景!J21</f>
        <v>33.951376785542664</v>
      </c>
      <c r="K11" s="115">
        <f>期末余额_优化情景!K21</f>
        <v>35.649945624819765</v>
      </c>
      <c r="L11" s="115">
        <f>期末余额_优化情景!L21</f>
        <v>33.866448343578774</v>
      </c>
      <c r="M11" s="115">
        <f>期末余额_优化情景!M21</f>
        <v>35.560768594090817</v>
      </c>
      <c r="N11" s="115">
        <f>期末余额_优化情景!N21</f>
        <v>37.339804579350869</v>
      </c>
      <c r="O11" s="115">
        <f>期末余额_优化情景!O21</f>
        <v>35.471814350383326</v>
      </c>
      <c r="P11" s="115">
        <f>期末余额_优化情景!P21</f>
        <v>0</v>
      </c>
      <c r="Q11" s="115">
        <f>期末余额_优化情景!Q21</f>
        <v>0</v>
      </c>
      <c r="R11" s="115">
        <f>期末余额_优化情景!R21</f>
        <v>0</v>
      </c>
      <c r="S11" s="115">
        <f>期末余额_优化情景!S21</f>
        <v>0</v>
      </c>
      <c r="T11" s="115">
        <f>期末余额_优化情景!T21</f>
        <v>0</v>
      </c>
      <c r="U11" s="115">
        <f>期末余额_优化情景!U21</f>
        <v>0</v>
      </c>
      <c r="V11" s="115">
        <f>期末余额_优化情景!V21</f>
        <v>0</v>
      </c>
      <c r="W11" s="115">
        <f>期末余额_优化情景!W21</f>
        <v>0</v>
      </c>
      <c r="X11" s="115">
        <f>期末余额_优化情景!X21</f>
        <v>0</v>
      </c>
      <c r="Y11" s="115">
        <f>期末余额_优化情景!Y21</f>
        <v>0</v>
      </c>
      <c r="Z11" s="115">
        <f>期末余额_优化情景!Z21</f>
        <v>0</v>
      </c>
      <c r="AA11" s="115">
        <f>期末余额_优化情景!AA21</f>
        <v>0</v>
      </c>
      <c r="AB11" s="115">
        <f>期末余额_优化情景!AB21</f>
        <v>0</v>
      </c>
      <c r="AC11" s="115">
        <f>期末余额_优化情景!AC21</f>
        <v>0</v>
      </c>
      <c r="AD11" s="115">
        <f>期末余额_优化情景!AD21</f>
        <v>0</v>
      </c>
      <c r="AE11" s="115">
        <f>期末余额_优化情景!AE21</f>
        <v>0</v>
      </c>
      <c r="AF11" s="115">
        <f>期末余额_优化情景!AF21</f>
        <v>0</v>
      </c>
      <c r="AG11" s="115">
        <f>期末余额_优化情景!AG21</f>
        <v>0</v>
      </c>
      <c r="AH11" s="115">
        <f>期末余额_优化情景!AH21</f>
        <v>0</v>
      </c>
      <c r="AI11" s="115">
        <f>期末余额_优化情景!AI21</f>
        <v>0</v>
      </c>
      <c r="AJ11" s="115">
        <f>期末余额_优化情景!AJ21</f>
        <v>0</v>
      </c>
      <c r="AK11" s="115">
        <f>期末余额_优化情景!AK21</f>
        <v>0</v>
      </c>
      <c r="AL11" s="115">
        <f>期末余额_优化情景!AL21</f>
        <v>0</v>
      </c>
      <c r="AM11" s="115">
        <f>期末余额_优化情景!AM21</f>
        <v>0</v>
      </c>
      <c r="AN11" s="115">
        <f>期末余额_优化情景!AN21</f>
        <v>0</v>
      </c>
      <c r="AO11" s="115">
        <f>期末余额_优化情景!AO21</f>
        <v>0</v>
      </c>
      <c r="AP11" s="115">
        <f>期末余额_优化情景!AP21</f>
        <v>0</v>
      </c>
    </row>
    <row r="12" spans="1:42" ht="16.5">
      <c r="B12" s="99" t="s">
        <v>299</v>
      </c>
      <c r="C12" s="115">
        <f>期末余额_优化情景!C22</f>
        <v>328.91077234008952</v>
      </c>
      <c r="D12" s="115">
        <f>期末余额_优化情景!D22</f>
        <v>328.90977234008955</v>
      </c>
      <c r="E12" s="115">
        <f>期末余额_优化情景!E22</f>
        <v>328.90877234008957</v>
      </c>
      <c r="F12" s="115">
        <f>期末余额_优化情景!F22</f>
        <v>328.90777234008959</v>
      </c>
      <c r="G12" s="115">
        <f>期末余额_优化情景!G22</f>
        <v>328.90677234008962</v>
      </c>
      <c r="H12" s="115">
        <f>期末余额_优化情景!H22</f>
        <v>328.90577234008964</v>
      </c>
      <c r="I12" s="115">
        <f>期末余额_优化情景!I22</f>
        <v>328.90477242673927</v>
      </c>
      <c r="J12" s="115">
        <f>期末余额_优化情景!J22</f>
        <v>328.90377242673929</v>
      </c>
      <c r="K12" s="115">
        <f>期末余额_优化情景!K22</f>
        <v>328.90277242673932</v>
      </c>
      <c r="L12" s="115">
        <f>期末余额_优化情景!L22</f>
        <v>328.90177242673934</v>
      </c>
      <c r="M12" s="115">
        <f>期末余额_优化情景!M22</f>
        <v>328.90077242673937</v>
      </c>
      <c r="N12" s="115">
        <f>期末余额_优化情景!N22</f>
        <v>328.89977242673939</v>
      </c>
      <c r="O12" s="115">
        <f>期末余额_优化情景!O22</f>
        <v>328.89877242673941</v>
      </c>
      <c r="P12" s="115">
        <f>期末余额_优化情景!P22</f>
        <v>0</v>
      </c>
      <c r="Q12" s="115">
        <f>期末余额_优化情景!Q22</f>
        <v>0</v>
      </c>
      <c r="R12" s="115">
        <f>期末余额_优化情景!R22</f>
        <v>0</v>
      </c>
      <c r="S12" s="115">
        <f>期末余额_优化情景!S22</f>
        <v>0</v>
      </c>
      <c r="T12" s="115">
        <f>期末余额_优化情景!T22</f>
        <v>0</v>
      </c>
      <c r="U12" s="115">
        <f>期末余额_优化情景!U22</f>
        <v>0</v>
      </c>
      <c r="V12" s="115">
        <f>期末余额_优化情景!V22</f>
        <v>0</v>
      </c>
      <c r="W12" s="115">
        <f>期末余额_优化情景!W22</f>
        <v>0</v>
      </c>
      <c r="X12" s="115">
        <f>期末余额_优化情景!X22</f>
        <v>0</v>
      </c>
      <c r="Y12" s="115">
        <f>期末余额_优化情景!Y22</f>
        <v>0</v>
      </c>
      <c r="Z12" s="115">
        <f>期末余额_优化情景!Z22</f>
        <v>0</v>
      </c>
      <c r="AA12" s="115">
        <f>期末余额_优化情景!AA22</f>
        <v>0</v>
      </c>
      <c r="AB12" s="115">
        <f>期末余额_优化情景!AB22</f>
        <v>0</v>
      </c>
      <c r="AC12" s="115">
        <f>期末余额_优化情景!AC22</f>
        <v>0</v>
      </c>
      <c r="AD12" s="115">
        <f>期末余额_优化情景!AD22</f>
        <v>0</v>
      </c>
      <c r="AE12" s="115">
        <f>期末余额_优化情景!AE22</f>
        <v>0</v>
      </c>
      <c r="AF12" s="115">
        <f>期末余额_优化情景!AF22</f>
        <v>0</v>
      </c>
      <c r="AG12" s="115">
        <f>期末余额_优化情景!AG22</f>
        <v>0</v>
      </c>
      <c r="AH12" s="115">
        <f>期末余额_优化情景!AH22</f>
        <v>0</v>
      </c>
      <c r="AI12" s="115">
        <f>期末余额_优化情景!AI22</f>
        <v>0</v>
      </c>
      <c r="AJ12" s="115">
        <f>期末余额_优化情景!AJ22</f>
        <v>0</v>
      </c>
      <c r="AK12" s="115">
        <f>期末余额_优化情景!AK22</f>
        <v>0</v>
      </c>
      <c r="AL12" s="115">
        <f>期末余额_优化情景!AL22</f>
        <v>0</v>
      </c>
      <c r="AM12" s="115">
        <f>期末余额_优化情景!AM22</f>
        <v>0</v>
      </c>
      <c r="AN12" s="115">
        <f>期末余额_优化情景!AN22</f>
        <v>0</v>
      </c>
      <c r="AO12" s="115">
        <f>期末余额_优化情景!AO22</f>
        <v>0</v>
      </c>
      <c r="AP12" s="115">
        <f>期末余额_优化情景!AP22</f>
        <v>0</v>
      </c>
    </row>
    <row r="13" spans="1:42" ht="16.5">
      <c r="B13" s="99" t="s">
        <v>290</v>
      </c>
      <c r="C13" s="115">
        <f>期末余额_优化情景!C23</f>
        <v>1720.0582099131097</v>
      </c>
      <c r="D13" s="115">
        <f>期末余额_优化情景!D23</f>
        <v>1790.0572099131098</v>
      </c>
      <c r="E13" s="115">
        <f>期末余额_优化情景!E23</f>
        <v>1754.2550657148477</v>
      </c>
      <c r="F13" s="115">
        <f>期末余额_优化情景!F23</f>
        <v>1719.1689644005507</v>
      </c>
      <c r="G13" s="115">
        <f>期末余额_优化情景!G23</f>
        <v>1684.7845841125397</v>
      </c>
      <c r="H13" s="115">
        <f>期末余额_优化情景!H23</f>
        <v>1651.087892430289</v>
      </c>
      <c r="I13" s="115">
        <f>期末余额_优化情景!I23</f>
        <v>1618.0651346683328</v>
      </c>
      <c r="J13" s="115">
        <f>期末余额_优化情景!J23</f>
        <v>1688.0641346683328</v>
      </c>
      <c r="K13" s="115">
        <f>期末余额_优化情景!K23</f>
        <v>1659.5347178084603</v>
      </c>
      <c r="L13" s="115">
        <f>期末余额_优化情景!L23</f>
        <v>1626.3430234522912</v>
      </c>
      <c r="M13" s="115">
        <f>期末余额_优化情景!M23</f>
        <v>1596.2354752799445</v>
      </c>
      <c r="N13" s="115">
        <f>期末余额_优化情景!N23</f>
        <v>1565.3622071477546</v>
      </c>
      <c r="O13" s="115">
        <f>期末余额_优化情景!O23</f>
        <v>1534.0539630047995</v>
      </c>
      <c r="P13" s="115">
        <f>期末余额_优化情景!P23</f>
        <v>0</v>
      </c>
      <c r="Q13" s="115">
        <f>期末余额_优化情景!Q23</f>
        <v>0</v>
      </c>
      <c r="R13" s="115">
        <f>期末余额_优化情景!R23</f>
        <v>0</v>
      </c>
      <c r="S13" s="115">
        <f>期末余额_优化情景!S23</f>
        <v>0</v>
      </c>
      <c r="T13" s="115">
        <f>期末余额_优化情景!T23</f>
        <v>0</v>
      </c>
      <c r="U13" s="115">
        <f>期末余额_优化情景!U23</f>
        <v>0</v>
      </c>
      <c r="V13" s="115">
        <f>期末余额_优化情景!V23</f>
        <v>0</v>
      </c>
      <c r="W13" s="115">
        <f>期末余额_优化情景!W23</f>
        <v>0</v>
      </c>
      <c r="X13" s="115">
        <f>期末余额_优化情景!X23</f>
        <v>0</v>
      </c>
      <c r="Y13" s="115">
        <f>期末余额_优化情景!Y23</f>
        <v>0</v>
      </c>
      <c r="Z13" s="115">
        <f>期末余额_优化情景!Z23</f>
        <v>0</v>
      </c>
      <c r="AA13" s="115">
        <f>期末余额_优化情景!AA23</f>
        <v>0</v>
      </c>
      <c r="AB13" s="115">
        <f>期末余额_优化情景!AB23</f>
        <v>0</v>
      </c>
      <c r="AC13" s="115">
        <f>期末余额_优化情景!AC23</f>
        <v>0</v>
      </c>
      <c r="AD13" s="115">
        <f>期末余额_优化情景!AD23</f>
        <v>0</v>
      </c>
      <c r="AE13" s="115">
        <f>期末余额_优化情景!AE23</f>
        <v>0</v>
      </c>
      <c r="AF13" s="115">
        <f>期末余额_优化情景!AF23</f>
        <v>0</v>
      </c>
      <c r="AG13" s="115">
        <f>期末余额_优化情景!AG23</f>
        <v>0</v>
      </c>
      <c r="AH13" s="115">
        <f>期末余额_优化情景!AH23</f>
        <v>0</v>
      </c>
      <c r="AI13" s="115">
        <f>期末余额_优化情景!AI23</f>
        <v>0</v>
      </c>
      <c r="AJ13" s="115">
        <f>期末余额_优化情景!AJ23</f>
        <v>0</v>
      </c>
      <c r="AK13" s="115">
        <f>期末余额_优化情景!AK23</f>
        <v>0</v>
      </c>
      <c r="AL13" s="115">
        <f>期末余额_优化情景!AL23</f>
        <v>0</v>
      </c>
      <c r="AM13" s="115">
        <f>期末余额_优化情景!AM23</f>
        <v>0</v>
      </c>
      <c r="AN13" s="115">
        <f>期末余额_优化情景!AN23</f>
        <v>0</v>
      </c>
      <c r="AO13" s="115">
        <f>期末余额_优化情景!AO23</f>
        <v>0</v>
      </c>
      <c r="AP13" s="115">
        <f>期末余额_优化情景!AP23</f>
        <v>0</v>
      </c>
    </row>
    <row r="14" spans="1:42" ht="16.5">
      <c r="B14" s="99" t="s">
        <v>300</v>
      </c>
      <c r="C14" s="115">
        <f>期末余额_优化情景!C24</f>
        <v>2701.4396145301298</v>
      </c>
      <c r="D14" s="115">
        <f>期末余额_优化情景!D24</f>
        <v>2224.3974345301299</v>
      </c>
      <c r="E14" s="115">
        <f>期末余额_优化情景!E24</f>
        <v>2179.9064858395272</v>
      </c>
      <c r="F14" s="115">
        <f>期末余额_优化情景!F24</f>
        <v>2068.1090434803536</v>
      </c>
      <c r="G14" s="115">
        <f>期末余额_优化情景!G24</f>
        <v>2094.3617476367767</v>
      </c>
      <c r="H14" s="115">
        <f>期末余额_优化情景!H24</f>
        <v>2055.9858133755988</v>
      </c>
      <c r="I14" s="115">
        <f>期末余额_优化情景!I24</f>
        <v>1987.8154262659086</v>
      </c>
      <c r="J14" s="115">
        <f>期末余额_优化情景!J24</f>
        <v>1825.2413933783623</v>
      </c>
      <c r="K14" s="115">
        <f>期末余额_优化情景!K24</f>
        <v>1861.7492211208084</v>
      </c>
      <c r="L14" s="115">
        <f>期末余额_优化情景!L24</f>
        <v>1702.3614127582127</v>
      </c>
      <c r="M14" s="115">
        <f>期末余额_优化情景!M24</f>
        <v>1736.4116406800433</v>
      </c>
      <c r="N14" s="115">
        <f>期末余额_优化情景!N24</f>
        <v>1771.1428728269777</v>
      </c>
      <c r="O14" s="115">
        <f>期末余额_优化情景!O24</f>
        <v>1509.9561070859486</v>
      </c>
      <c r="P14" s="115">
        <f>期末余额_优化情景!P24</f>
        <v>0</v>
      </c>
      <c r="Q14" s="115">
        <f>期末余额_优化情景!Q24</f>
        <v>0</v>
      </c>
      <c r="R14" s="115">
        <f>期末余额_优化情景!R24</f>
        <v>0</v>
      </c>
      <c r="S14" s="115">
        <f>期末余额_优化情景!S24</f>
        <v>0</v>
      </c>
      <c r="T14" s="115">
        <f>期末余额_优化情景!T24</f>
        <v>0</v>
      </c>
      <c r="U14" s="115">
        <f>期末余额_优化情景!U24</f>
        <v>0</v>
      </c>
      <c r="V14" s="115">
        <f>期末余额_优化情景!V24</f>
        <v>0</v>
      </c>
      <c r="W14" s="115">
        <f>期末余额_优化情景!W24</f>
        <v>0</v>
      </c>
      <c r="X14" s="115">
        <f>期末余额_优化情景!X24</f>
        <v>0</v>
      </c>
      <c r="Y14" s="115">
        <f>期末余额_优化情景!Y24</f>
        <v>0</v>
      </c>
      <c r="Z14" s="115">
        <f>期末余额_优化情景!Z24</f>
        <v>0</v>
      </c>
      <c r="AA14" s="115">
        <f>期末余额_优化情景!AA24</f>
        <v>0</v>
      </c>
      <c r="AB14" s="115">
        <f>期末余额_优化情景!AB24</f>
        <v>0</v>
      </c>
      <c r="AC14" s="115">
        <f>期末余额_优化情景!AC24</f>
        <v>0</v>
      </c>
      <c r="AD14" s="115">
        <f>期末余额_优化情景!AD24</f>
        <v>0</v>
      </c>
      <c r="AE14" s="115">
        <f>期末余额_优化情景!AE24</f>
        <v>0</v>
      </c>
      <c r="AF14" s="115">
        <f>期末余额_优化情景!AF24</f>
        <v>0</v>
      </c>
      <c r="AG14" s="115">
        <f>期末余额_优化情景!AG24</f>
        <v>0</v>
      </c>
      <c r="AH14" s="115">
        <f>期末余额_优化情景!AH24</f>
        <v>0</v>
      </c>
      <c r="AI14" s="115">
        <f>期末余额_优化情景!AI24</f>
        <v>0</v>
      </c>
      <c r="AJ14" s="115">
        <f>期末余额_优化情景!AJ24</f>
        <v>0</v>
      </c>
      <c r="AK14" s="115">
        <f>期末余额_优化情景!AK24</f>
        <v>0</v>
      </c>
      <c r="AL14" s="115">
        <f>期末余额_优化情景!AL24</f>
        <v>0</v>
      </c>
      <c r="AM14" s="115">
        <f>期末余额_优化情景!AM24</f>
        <v>0</v>
      </c>
      <c r="AN14" s="115">
        <f>期末余额_优化情景!AN24</f>
        <v>0</v>
      </c>
      <c r="AO14" s="115">
        <f>期末余额_优化情景!AO24</f>
        <v>0</v>
      </c>
      <c r="AP14" s="115">
        <f>期末余额_优化情景!AP24</f>
        <v>0</v>
      </c>
    </row>
    <row r="15" spans="1:42" ht="16.5">
      <c r="B15" s="99" t="s">
        <v>301</v>
      </c>
      <c r="C15" s="115">
        <f>期末余额_优化情景!C31</f>
        <v>25734.493103991328</v>
      </c>
      <c r="D15" s="115">
        <f>期末余额_优化情景!D31</f>
        <v>25713.246105513532</v>
      </c>
      <c r="E15" s="115">
        <f>期末余额_优化情景!E31</f>
        <v>25717.113659800136</v>
      </c>
      <c r="F15" s="115">
        <f>期末余额_优化情景!F31</f>
        <v>25702.969466142884</v>
      </c>
      <c r="G15" s="115">
        <f>期末余额_优化情景!G31</f>
        <v>25707.810940657415</v>
      </c>
      <c r="H15" s="115">
        <f>期末余额_优化情景!H31</f>
        <v>25693.671233486923</v>
      </c>
      <c r="I15" s="115">
        <f>期末余额_优化情景!I31</f>
        <v>25646.41363024915</v>
      </c>
      <c r="J15" s="115">
        <f>期末余额_优化情景!J31</f>
        <v>25598.044851113762</v>
      </c>
      <c r="K15" s="115">
        <f>期末余额_优化情景!K31</f>
        <v>25549.673828753217</v>
      </c>
      <c r="L15" s="115">
        <f>期末余额_优化情景!L31</f>
        <v>25501.300563028166</v>
      </c>
      <c r="M15" s="115">
        <f>期末余额_优化情景!M31</f>
        <v>25452.925054162806</v>
      </c>
      <c r="N15" s="115">
        <f>期末余额_优化情景!N31</f>
        <v>25404.547302208524</v>
      </c>
      <c r="O15" s="115">
        <f>期末余额_优化情景!O31</f>
        <v>25356.16730675154</v>
      </c>
      <c r="P15" s="115">
        <f>期末余额_优化情景!P31</f>
        <v>0</v>
      </c>
      <c r="Q15" s="115">
        <f>期末余额_优化情景!Q31</f>
        <v>0</v>
      </c>
      <c r="R15" s="115">
        <f>期末余额_优化情景!R31</f>
        <v>0</v>
      </c>
      <c r="S15" s="115">
        <f>期末余额_优化情景!S31</f>
        <v>0</v>
      </c>
      <c r="T15" s="115">
        <f>期末余额_优化情景!T31</f>
        <v>0</v>
      </c>
      <c r="U15" s="115">
        <f>期末余额_优化情景!U31</f>
        <v>0</v>
      </c>
      <c r="V15" s="115">
        <f>期末余额_优化情景!V31</f>
        <v>0</v>
      </c>
      <c r="W15" s="115">
        <f>期末余额_优化情景!W31</f>
        <v>0</v>
      </c>
      <c r="X15" s="115">
        <f>期末余额_优化情景!X31</f>
        <v>0</v>
      </c>
      <c r="Y15" s="115">
        <f>期末余额_优化情景!Y31</f>
        <v>0</v>
      </c>
      <c r="Z15" s="115">
        <f>期末余额_优化情景!Z31</f>
        <v>0</v>
      </c>
      <c r="AA15" s="115">
        <f>期末余额_优化情景!AA31</f>
        <v>0</v>
      </c>
      <c r="AB15" s="115">
        <f>期末余额_优化情景!AB31</f>
        <v>0</v>
      </c>
      <c r="AC15" s="115">
        <f>期末余额_优化情景!AC31</f>
        <v>0</v>
      </c>
      <c r="AD15" s="115">
        <f>期末余额_优化情景!AD31</f>
        <v>0</v>
      </c>
      <c r="AE15" s="115">
        <f>期末余额_优化情景!AE31</f>
        <v>0</v>
      </c>
      <c r="AF15" s="115">
        <f>期末余额_优化情景!AF31</f>
        <v>0</v>
      </c>
      <c r="AG15" s="115">
        <f>期末余额_优化情景!AG31</f>
        <v>0</v>
      </c>
      <c r="AH15" s="115">
        <f>期末余额_优化情景!AH31</f>
        <v>0</v>
      </c>
      <c r="AI15" s="115">
        <f>期末余额_优化情景!AI31</f>
        <v>0</v>
      </c>
      <c r="AJ15" s="115">
        <f>期末余额_优化情景!AJ31</f>
        <v>0</v>
      </c>
      <c r="AK15" s="115">
        <f>期末余额_优化情景!AK31</f>
        <v>0</v>
      </c>
      <c r="AL15" s="115">
        <f>期末余额_优化情景!AL31</f>
        <v>0</v>
      </c>
      <c r="AM15" s="115">
        <f>期末余额_优化情景!AM31</f>
        <v>0</v>
      </c>
      <c r="AN15" s="115">
        <f>期末余额_优化情景!AN31</f>
        <v>0</v>
      </c>
      <c r="AO15" s="115">
        <f>期末余额_优化情景!AO31</f>
        <v>0</v>
      </c>
      <c r="AP15" s="115">
        <f>期末余额_优化情景!AP31</f>
        <v>0</v>
      </c>
    </row>
    <row r="16" spans="1:42" ht="16.5">
      <c r="B16" s="99" t="s">
        <v>302</v>
      </c>
      <c r="C16" s="115">
        <f>期末余额_优化情景!C38</f>
        <v>12817.195516383235</v>
      </c>
      <c r="D16" s="115">
        <f>期末余额_优化情景!D38</f>
        <v>12955.548489730078</v>
      </c>
      <c r="E16" s="115">
        <f>期末余额_优化情景!E38</f>
        <v>13089.310791082084</v>
      </c>
      <c r="F16" s="115">
        <f>期末余额_优化情景!F38</f>
        <v>13222.926840427617</v>
      </c>
      <c r="G16" s="115">
        <f>期末余额_优化情景!G38</f>
        <v>13410.03422101501</v>
      </c>
      <c r="H16" s="115">
        <f>期末余额_优化情景!H38</f>
        <v>13613.695099614797</v>
      </c>
      <c r="I16" s="115">
        <f>期末余额_优化情景!I38</f>
        <v>13817.209725772569</v>
      </c>
      <c r="J16" s="115">
        <f>期末余额_优化情景!J38</f>
        <v>14020.578098692597</v>
      </c>
      <c r="K16" s="115">
        <f>期末余额_优化情景!K38</f>
        <v>14223.800221101405</v>
      </c>
      <c r="L16" s="115">
        <f>期末余额_优化情景!L38</f>
        <v>14426.876091739941</v>
      </c>
      <c r="M16" s="115">
        <f>期末余额_优化情景!M38</f>
        <v>14629.805708478911</v>
      </c>
      <c r="N16" s="115">
        <f>期末余额_优化情景!N38</f>
        <v>14832.58907320962</v>
      </c>
      <c r="O16" s="115">
        <f>期末余额_优化情景!O38</f>
        <v>15035.226186716971</v>
      </c>
      <c r="P16" s="115">
        <f>期末余额_优化情景!P38</f>
        <v>0</v>
      </c>
      <c r="Q16" s="115">
        <f>期末余额_优化情景!Q38</f>
        <v>0</v>
      </c>
      <c r="R16" s="115">
        <f>期末余额_优化情景!R38</f>
        <v>0</v>
      </c>
      <c r="S16" s="115">
        <f>期末余额_优化情景!S38</f>
        <v>0</v>
      </c>
      <c r="T16" s="115">
        <f>期末余额_优化情景!T38</f>
        <v>0</v>
      </c>
      <c r="U16" s="115">
        <f>期末余额_优化情景!U38</f>
        <v>0</v>
      </c>
      <c r="V16" s="115">
        <f>期末余额_优化情景!V38</f>
        <v>0</v>
      </c>
      <c r="W16" s="115">
        <f>期末余额_优化情景!W38</f>
        <v>0</v>
      </c>
      <c r="X16" s="115">
        <f>期末余额_优化情景!X38</f>
        <v>0</v>
      </c>
      <c r="Y16" s="115">
        <f>期末余额_优化情景!Y38</f>
        <v>0</v>
      </c>
      <c r="Z16" s="115">
        <f>期末余额_优化情景!Z38</f>
        <v>0</v>
      </c>
      <c r="AA16" s="115">
        <f>期末余额_优化情景!AA38</f>
        <v>0</v>
      </c>
      <c r="AB16" s="115">
        <f>期末余额_优化情景!AB38</f>
        <v>0</v>
      </c>
      <c r="AC16" s="115">
        <f>期末余额_优化情景!AC38</f>
        <v>0</v>
      </c>
      <c r="AD16" s="115">
        <f>期末余额_优化情景!AD38</f>
        <v>0</v>
      </c>
      <c r="AE16" s="115">
        <f>期末余额_优化情景!AE38</f>
        <v>0</v>
      </c>
      <c r="AF16" s="115">
        <f>期末余额_优化情景!AF38</f>
        <v>0</v>
      </c>
      <c r="AG16" s="115">
        <f>期末余额_优化情景!AG38</f>
        <v>0</v>
      </c>
      <c r="AH16" s="115">
        <f>期末余额_优化情景!AH38</f>
        <v>0</v>
      </c>
      <c r="AI16" s="115">
        <f>期末余额_优化情景!AI38</f>
        <v>0</v>
      </c>
      <c r="AJ16" s="115">
        <f>期末余额_优化情景!AJ38</f>
        <v>0</v>
      </c>
      <c r="AK16" s="115">
        <f>期末余额_优化情景!AK38</f>
        <v>0</v>
      </c>
      <c r="AL16" s="115">
        <f>期末余额_优化情景!AL38</f>
        <v>0</v>
      </c>
      <c r="AM16" s="115">
        <f>期末余额_优化情景!AM38</f>
        <v>0</v>
      </c>
      <c r="AN16" s="115">
        <f>期末余额_优化情景!AN38</f>
        <v>0</v>
      </c>
      <c r="AO16" s="115">
        <f>期末余额_优化情景!AO38</f>
        <v>0</v>
      </c>
      <c r="AP16" s="115">
        <f>期末余额_优化情景!AP38</f>
        <v>0</v>
      </c>
    </row>
    <row r="17" spans="2:42" ht="16.5">
      <c r="B17" s="99" t="s">
        <v>304</v>
      </c>
      <c r="C17" s="115">
        <f>期末余额_优化情景!C45</f>
        <v>3277.9945978229002</v>
      </c>
      <c r="D17" s="115">
        <f>期末余额_优化情景!D45</f>
        <v>3427.9955978229</v>
      </c>
      <c r="E17" s="115">
        <f>期末余额_优化情景!E45</f>
        <v>3427.9965978229002</v>
      </c>
      <c r="F17" s="115">
        <f>期末余额_优化情景!F45</f>
        <v>3427.9975978229004</v>
      </c>
      <c r="G17" s="115">
        <f>期末余额_优化情景!G45</f>
        <v>3427.9985978229006</v>
      </c>
      <c r="H17" s="115">
        <f>期末余额_优化情景!H45</f>
        <v>3427.9995978229008</v>
      </c>
      <c r="I17" s="115">
        <f>期末余额_优化情景!I45</f>
        <v>3427.9985978229006</v>
      </c>
      <c r="J17" s="115">
        <f>期末余额_优化情景!J45</f>
        <v>3427.9975978229004</v>
      </c>
      <c r="K17" s="115">
        <f>期末余额_优化情景!K45</f>
        <v>3427.9965978229002</v>
      </c>
      <c r="L17" s="115">
        <f>期末余额_优化情景!L45</f>
        <v>3427.9955978229</v>
      </c>
      <c r="M17" s="115">
        <f>期末余额_优化情景!M45</f>
        <v>3427.9945978228998</v>
      </c>
      <c r="N17" s="115">
        <f>期末余额_优化情景!N45</f>
        <v>3427.9935978228996</v>
      </c>
      <c r="O17" s="115">
        <f>期末余额_优化情景!O45</f>
        <v>3297.9925978228994</v>
      </c>
      <c r="P17" s="115">
        <f>期末余额_优化情景!P45</f>
        <v>0</v>
      </c>
      <c r="Q17" s="115">
        <f>期末余额_优化情景!Q45</f>
        <v>0</v>
      </c>
      <c r="R17" s="115">
        <f>期末余额_优化情景!R45</f>
        <v>0</v>
      </c>
      <c r="S17" s="115">
        <f>期末余额_优化情景!S45</f>
        <v>0</v>
      </c>
      <c r="T17" s="115">
        <f>期末余额_优化情景!T45</f>
        <v>0</v>
      </c>
      <c r="U17" s="115">
        <f>期末余额_优化情景!U45</f>
        <v>0</v>
      </c>
      <c r="V17" s="115">
        <f>期末余额_优化情景!V45</f>
        <v>0</v>
      </c>
      <c r="W17" s="115">
        <f>期末余额_优化情景!W45</f>
        <v>0</v>
      </c>
      <c r="X17" s="115">
        <f>期末余额_优化情景!X45</f>
        <v>0</v>
      </c>
      <c r="Y17" s="115">
        <f>期末余额_优化情景!Y45</f>
        <v>0</v>
      </c>
      <c r="Z17" s="115">
        <f>期末余额_优化情景!Z45</f>
        <v>0</v>
      </c>
      <c r="AA17" s="115">
        <f>期末余额_优化情景!AA45</f>
        <v>0</v>
      </c>
      <c r="AB17" s="115">
        <f>期末余额_优化情景!AB45</f>
        <v>0</v>
      </c>
      <c r="AC17" s="115">
        <f>期末余额_优化情景!AC45</f>
        <v>0</v>
      </c>
      <c r="AD17" s="115">
        <f>期末余额_优化情景!AD45</f>
        <v>0</v>
      </c>
      <c r="AE17" s="115">
        <f>期末余额_优化情景!AE45</f>
        <v>0</v>
      </c>
      <c r="AF17" s="115">
        <f>期末余额_优化情景!AF45</f>
        <v>0</v>
      </c>
      <c r="AG17" s="115">
        <f>期末余额_优化情景!AG45</f>
        <v>0</v>
      </c>
      <c r="AH17" s="115">
        <f>期末余额_优化情景!AH45</f>
        <v>0</v>
      </c>
      <c r="AI17" s="115">
        <f>期末余额_优化情景!AI45</f>
        <v>0</v>
      </c>
      <c r="AJ17" s="115">
        <f>期末余额_优化情景!AJ45</f>
        <v>0</v>
      </c>
      <c r="AK17" s="115">
        <f>期末余额_优化情景!AK45</f>
        <v>0</v>
      </c>
      <c r="AL17" s="115">
        <f>期末余额_优化情景!AL45</f>
        <v>0</v>
      </c>
      <c r="AM17" s="115">
        <f>期末余额_优化情景!AM45</f>
        <v>0</v>
      </c>
      <c r="AN17" s="115">
        <f>期末余额_优化情景!AN45</f>
        <v>0</v>
      </c>
      <c r="AO17" s="115">
        <f>期末余额_优化情景!AO45</f>
        <v>0</v>
      </c>
      <c r="AP17" s="115">
        <f>期末余额_优化情景!AP45</f>
        <v>0</v>
      </c>
    </row>
    <row r="18" spans="2:42" ht="16.5">
      <c r="B18" s="99" t="s">
        <v>305</v>
      </c>
      <c r="C18" s="115">
        <f>期末余额_优化情景!C46</f>
        <v>1326.0851249868078</v>
      </c>
      <c r="D18" s="115">
        <f>期末余额_优化情景!D46</f>
        <v>1299.5624224870719</v>
      </c>
      <c r="E18" s="115">
        <f>期末余额_优化情景!E46</f>
        <v>1299.7354380423744</v>
      </c>
      <c r="F18" s="115">
        <f>期末余额_优化情景!F46</f>
        <v>1335.3262035829621</v>
      </c>
      <c r="G18" s="115">
        <f>期末余额_优化情景!G46</f>
        <v>1332.3451668509742</v>
      </c>
      <c r="H18" s="115">
        <f>期末余额_优化情景!H46</f>
        <v>1356.5274308922271</v>
      </c>
      <c r="I18" s="115">
        <f>期末余额_优化情景!I46</f>
        <v>1397.2242537323443</v>
      </c>
      <c r="J18" s="115">
        <f>期末余额_优化情景!J46</f>
        <v>1414.238840146628</v>
      </c>
      <c r="K18" s="115">
        <f>期末余额_优化情景!K46</f>
        <v>1433.130816049824</v>
      </c>
      <c r="L18" s="115">
        <f>期末余额_优化情景!L46</f>
        <v>1470.7042424103151</v>
      </c>
      <c r="M18" s="115">
        <f>期末余额_优化情景!M46</f>
        <v>1507.2391050960071</v>
      </c>
      <c r="N18" s="115">
        <f>期末余额_优化情景!N46</f>
        <v>1527.2026366847781</v>
      </c>
      <c r="O18" s="115">
        <f>期末余额_优化情景!O46</f>
        <v>1559.7531631266188</v>
      </c>
      <c r="P18" s="115">
        <f>期末余额_优化情景!P46</f>
        <v>0</v>
      </c>
      <c r="Q18" s="115">
        <f>期末余额_优化情景!Q46</f>
        <v>0</v>
      </c>
      <c r="R18" s="115">
        <f>期末余额_优化情景!R46</f>
        <v>0</v>
      </c>
      <c r="S18" s="115">
        <f>期末余额_优化情景!S46</f>
        <v>0</v>
      </c>
      <c r="T18" s="115">
        <f>期末余额_优化情景!T46</f>
        <v>0</v>
      </c>
      <c r="U18" s="115">
        <f>期末余额_优化情景!U46</f>
        <v>0</v>
      </c>
      <c r="V18" s="115">
        <f>期末余额_优化情景!V46</f>
        <v>0</v>
      </c>
      <c r="W18" s="115">
        <f>期末余额_优化情景!W46</f>
        <v>0</v>
      </c>
      <c r="X18" s="115">
        <f>期末余额_优化情景!X46</f>
        <v>0</v>
      </c>
      <c r="Y18" s="115">
        <f>期末余额_优化情景!Y46</f>
        <v>0</v>
      </c>
      <c r="Z18" s="115">
        <f>期末余额_优化情景!Z46</f>
        <v>0</v>
      </c>
      <c r="AA18" s="115">
        <f>期末余额_优化情景!AA46</f>
        <v>0</v>
      </c>
      <c r="AB18" s="115">
        <f>期末余额_优化情景!AB46</f>
        <v>0</v>
      </c>
      <c r="AC18" s="115">
        <f>期末余额_优化情景!AC46</f>
        <v>0</v>
      </c>
      <c r="AD18" s="115">
        <f>期末余额_优化情景!AD46</f>
        <v>0</v>
      </c>
      <c r="AE18" s="115">
        <f>期末余额_优化情景!AE46</f>
        <v>0</v>
      </c>
      <c r="AF18" s="115">
        <f>期末余额_优化情景!AF46</f>
        <v>0</v>
      </c>
      <c r="AG18" s="115">
        <f>期末余额_优化情景!AG46</f>
        <v>0</v>
      </c>
      <c r="AH18" s="115">
        <f>期末余额_优化情景!AH46</f>
        <v>0</v>
      </c>
      <c r="AI18" s="115">
        <f>期末余额_优化情景!AI46</f>
        <v>0</v>
      </c>
      <c r="AJ18" s="115">
        <f>期末余额_优化情景!AJ46</f>
        <v>0</v>
      </c>
      <c r="AK18" s="115">
        <f>期末余额_优化情景!AK46</f>
        <v>0</v>
      </c>
      <c r="AL18" s="115">
        <f>期末余额_优化情景!AL46</f>
        <v>0</v>
      </c>
      <c r="AM18" s="115">
        <f>期末余额_优化情景!AM46</f>
        <v>0</v>
      </c>
      <c r="AN18" s="115">
        <f>期末余额_优化情景!AN46</f>
        <v>0</v>
      </c>
      <c r="AO18" s="115">
        <f>期末余额_优化情景!AO46</f>
        <v>0</v>
      </c>
      <c r="AP18" s="115">
        <f>期末余额_优化情景!AP46</f>
        <v>0</v>
      </c>
    </row>
    <row r="19" spans="2:42" ht="16.5">
      <c r="B19" s="99" t="s">
        <v>361</v>
      </c>
      <c r="C19" s="115">
        <f>期末余额_优化情景!C47</f>
        <v>863.63526981778</v>
      </c>
      <c r="D19" s="115">
        <f>期末余额_优化情景!D47</f>
        <v>767.63426981778002</v>
      </c>
      <c r="E19" s="115">
        <f>期末余额_优化情景!E47</f>
        <v>790.66429791231303</v>
      </c>
      <c r="F19" s="115">
        <f>期末余额_优化情景!F47</f>
        <v>814.38522684968245</v>
      </c>
      <c r="G19" s="115">
        <f>期末余额_优化情景!G47</f>
        <v>822.8613219557003</v>
      </c>
      <c r="H19" s="115">
        <f>期末余额_优化情景!H47</f>
        <v>806.61211389970913</v>
      </c>
      <c r="I19" s="115">
        <f>期末余额_优化情景!I47</f>
        <v>782.4127504827178</v>
      </c>
      <c r="J19" s="115">
        <f>期末余额_优化情景!J47</f>
        <v>758.9393679682363</v>
      </c>
      <c r="K19" s="115">
        <f>期末余额_优化情景!K47</f>
        <v>736.17018692918919</v>
      </c>
      <c r="L19" s="115">
        <f>期末余额_优化情景!L47</f>
        <v>714.08408132131353</v>
      </c>
      <c r="M19" s="115">
        <f>期末余额_优化情景!M47</f>
        <v>692.66055888167409</v>
      </c>
      <c r="N19" s="115">
        <f>期末余额_优化情景!N47</f>
        <v>671.87974211522385</v>
      </c>
      <c r="O19" s="115">
        <f>期末余额_优化情景!O47</f>
        <v>651.72234985176715</v>
      </c>
      <c r="P19" s="115">
        <f>期末余额_优化情景!P47</f>
        <v>0</v>
      </c>
      <c r="Q19" s="115">
        <f>期末余额_优化情景!Q47</f>
        <v>0</v>
      </c>
      <c r="R19" s="115">
        <f>期末余额_优化情景!R47</f>
        <v>0</v>
      </c>
      <c r="S19" s="115">
        <f>期末余额_优化情景!S47</f>
        <v>0</v>
      </c>
      <c r="T19" s="115">
        <f>期末余额_优化情景!T47</f>
        <v>0</v>
      </c>
      <c r="U19" s="115">
        <f>期末余额_优化情景!U47</f>
        <v>0</v>
      </c>
      <c r="V19" s="115">
        <f>期末余额_优化情景!V47</f>
        <v>0</v>
      </c>
      <c r="W19" s="115">
        <f>期末余额_优化情景!W47</f>
        <v>0</v>
      </c>
      <c r="X19" s="115">
        <f>期末余额_优化情景!X47</f>
        <v>0</v>
      </c>
      <c r="Y19" s="115">
        <f>期末余额_优化情景!Y47</f>
        <v>0</v>
      </c>
      <c r="Z19" s="115">
        <f>期末余额_优化情景!Z47</f>
        <v>0</v>
      </c>
      <c r="AA19" s="115">
        <f>期末余额_优化情景!AA47</f>
        <v>0</v>
      </c>
      <c r="AB19" s="115">
        <f>期末余额_优化情景!AB47</f>
        <v>0</v>
      </c>
      <c r="AC19" s="115">
        <f>期末余额_优化情景!AC47</f>
        <v>0</v>
      </c>
      <c r="AD19" s="115">
        <f>期末余额_优化情景!AD47</f>
        <v>0</v>
      </c>
      <c r="AE19" s="115">
        <f>期末余额_优化情景!AE47</f>
        <v>0</v>
      </c>
      <c r="AF19" s="115">
        <f>期末余额_优化情景!AF47</f>
        <v>0</v>
      </c>
      <c r="AG19" s="115">
        <f>期末余额_优化情景!AG47</f>
        <v>0</v>
      </c>
      <c r="AH19" s="115">
        <f>期末余额_优化情景!AH47</f>
        <v>0</v>
      </c>
      <c r="AI19" s="115">
        <f>期末余额_优化情景!AI47</f>
        <v>0</v>
      </c>
      <c r="AJ19" s="115">
        <f>期末余额_优化情景!AJ47</f>
        <v>0</v>
      </c>
      <c r="AK19" s="115">
        <f>期末余额_优化情景!AK47</f>
        <v>0</v>
      </c>
      <c r="AL19" s="115">
        <f>期末余额_优化情景!AL47</f>
        <v>0</v>
      </c>
      <c r="AM19" s="115">
        <f>期末余额_优化情景!AM47</f>
        <v>0</v>
      </c>
      <c r="AN19" s="115">
        <f>期末余额_优化情景!AN47</f>
        <v>0</v>
      </c>
      <c r="AO19" s="115">
        <f>期末余额_优化情景!AO47</f>
        <v>0</v>
      </c>
      <c r="AP19" s="115">
        <f>期末余额_优化情景!AP47</f>
        <v>0</v>
      </c>
    </row>
    <row r="20" spans="2:42" ht="16.5">
      <c r="B20" s="99" t="s">
        <v>306</v>
      </c>
      <c r="C20" s="115">
        <f>期末余额_优化情景!C48</f>
        <v>668.37676385941995</v>
      </c>
      <c r="D20" s="115">
        <f>期末余额_优化情景!D48</f>
        <v>1331.6960053890184</v>
      </c>
      <c r="E20" s="115">
        <f>期末余额_优化情景!E48</f>
        <v>1351.5038093955354</v>
      </c>
      <c r="F20" s="115">
        <f>期末余额_优化情景!F48</f>
        <v>1371.8050971414723</v>
      </c>
      <c r="G20" s="115">
        <f>期末余额_优化情景!G48</f>
        <v>1350.9960248958371</v>
      </c>
      <c r="H20" s="115">
        <f>期末余额_优化情景!H48</f>
        <v>1330.7094644142278</v>
      </c>
      <c r="I20" s="115">
        <f>期末余额_优化情景!I48</f>
        <v>1310.9302491457404</v>
      </c>
      <c r="J20" s="115">
        <f>期末余额_优化情景!J48</f>
        <v>1291.6436649919881</v>
      </c>
      <c r="K20" s="115">
        <f>期末余额_优化情景!K48</f>
        <v>1272.8354367462453</v>
      </c>
      <c r="L20" s="115">
        <f>期末余额_优化情景!L48</f>
        <v>1254.4917149393546</v>
      </c>
      <c r="M20" s="115">
        <f>期末余额_优化情景!M48</f>
        <v>1236.5990630801932</v>
      </c>
      <c r="N20" s="115">
        <f>期末余额_优化情景!N48</f>
        <v>1219.1444452788614</v>
      </c>
      <c r="O20" s="115">
        <f>期末余额_优化情景!O48</f>
        <v>1202.1152142411142</v>
      </c>
      <c r="P20" s="115">
        <f>期末余额_优化情景!P48</f>
        <v>0</v>
      </c>
      <c r="Q20" s="115">
        <f>期末余额_优化情景!Q48</f>
        <v>0</v>
      </c>
      <c r="R20" s="115">
        <f>期末余额_优化情景!R48</f>
        <v>0</v>
      </c>
      <c r="S20" s="115">
        <f>期末余额_优化情景!S48</f>
        <v>0</v>
      </c>
      <c r="T20" s="115">
        <f>期末余额_优化情景!T48</f>
        <v>0</v>
      </c>
      <c r="U20" s="115">
        <f>期末余额_优化情景!U48</f>
        <v>0</v>
      </c>
      <c r="V20" s="115">
        <f>期末余额_优化情景!V48</f>
        <v>0</v>
      </c>
      <c r="W20" s="115">
        <f>期末余额_优化情景!W48</f>
        <v>0</v>
      </c>
      <c r="X20" s="115">
        <f>期末余额_优化情景!X48</f>
        <v>0</v>
      </c>
      <c r="Y20" s="115">
        <f>期末余额_优化情景!Y48</f>
        <v>0</v>
      </c>
      <c r="Z20" s="115">
        <f>期末余额_优化情景!Z48</f>
        <v>0</v>
      </c>
      <c r="AA20" s="115">
        <f>期末余额_优化情景!AA48</f>
        <v>0</v>
      </c>
      <c r="AB20" s="115">
        <f>期末余额_优化情景!AB48</f>
        <v>0</v>
      </c>
      <c r="AC20" s="115">
        <f>期末余额_优化情景!AC48</f>
        <v>0</v>
      </c>
      <c r="AD20" s="115">
        <f>期末余额_优化情景!AD48</f>
        <v>0</v>
      </c>
      <c r="AE20" s="115">
        <f>期末余额_优化情景!AE48</f>
        <v>0</v>
      </c>
      <c r="AF20" s="115">
        <f>期末余额_优化情景!AF48</f>
        <v>0</v>
      </c>
      <c r="AG20" s="115">
        <f>期末余额_优化情景!AG48</f>
        <v>0</v>
      </c>
      <c r="AH20" s="115">
        <f>期末余额_优化情景!AH48</f>
        <v>0</v>
      </c>
      <c r="AI20" s="115">
        <f>期末余额_优化情景!AI48</f>
        <v>0</v>
      </c>
      <c r="AJ20" s="115">
        <f>期末余额_优化情景!AJ48</f>
        <v>0</v>
      </c>
      <c r="AK20" s="115">
        <f>期末余额_优化情景!AK48</f>
        <v>0</v>
      </c>
      <c r="AL20" s="115">
        <f>期末余额_优化情景!AL48</f>
        <v>0</v>
      </c>
      <c r="AM20" s="115">
        <f>期末余额_优化情景!AM48</f>
        <v>0</v>
      </c>
      <c r="AN20" s="115">
        <f>期末余额_优化情景!AN48</f>
        <v>0</v>
      </c>
      <c r="AO20" s="115">
        <f>期末余额_优化情景!AO48</f>
        <v>0</v>
      </c>
      <c r="AP20" s="115">
        <f>期末余额_优化情景!AP48</f>
        <v>0</v>
      </c>
    </row>
    <row r="21" spans="2:42" ht="16.5">
      <c r="B21" s="99" t="s">
        <v>292</v>
      </c>
      <c r="C21" s="115">
        <f>期末余额_优化情景!C54</f>
        <v>2286.5923615635297</v>
      </c>
      <c r="D21" s="115">
        <f>期末余额_优化情景!D54</f>
        <v>2240.8595143322591</v>
      </c>
      <c r="E21" s="115">
        <f>期末余额_优化情景!E54</f>
        <v>2345.8585143322589</v>
      </c>
      <c r="F21" s="115">
        <f>期末余额_优化情景!F54</f>
        <v>2298.940344045614</v>
      </c>
      <c r="G21" s="115">
        <f>期末余额_优化情景!G54</f>
        <v>2474.472170482205</v>
      </c>
      <c r="H21" s="115">
        <f>期末余额_优化情景!H54</f>
        <v>2509.4711704822048</v>
      </c>
      <c r="I21" s="115">
        <f>期末余额_优化情景!I54</f>
        <v>2474.4721703955552</v>
      </c>
      <c r="J21" s="115">
        <f>期末余额_优化情景!J54</f>
        <v>2297.3846231981979</v>
      </c>
      <c r="K21" s="115">
        <f>期末余额_优化情景!K54</f>
        <v>2427.3856231981981</v>
      </c>
      <c r="L21" s="115">
        <f>期末余额_优化情景!L54</f>
        <v>2392.3866231981983</v>
      </c>
      <c r="M21" s="115">
        <f>期末余额_优化情景!M54</f>
        <v>2457.3876228648651</v>
      </c>
      <c r="N21" s="115">
        <f>期末余额_优化情景!N54</f>
        <v>2473.4205804835142</v>
      </c>
      <c r="O21" s="115">
        <f>期末余额_优化情景!O54</f>
        <v>2575.9662254036198</v>
      </c>
      <c r="P21" s="115">
        <f>期末余额_优化情景!P54</f>
        <v>0</v>
      </c>
      <c r="Q21" s="115">
        <f>期末余额_优化情景!Q54</f>
        <v>0</v>
      </c>
      <c r="R21" s="115">
        <f>期末余额_优化情景!R54</f>
        <v>0</v>
      </c>
      <c r="S21" s="115">
        <f>期末余额_优化情景!S54</f>
        <v>0</v>
      </c>
      <c r="T21" s="115">
        <f>期末余额_优化情景!T54</f>
        <v>0</v>
      </c>
      <c r="U21" s="115">
        <f>期末余额_优化情景!U54</f>
        <v>0</v>
      </c>
      <c r="V21" s="115">
        <f>期末余额_优化情景!V54</f>
        <v>0</v>
      </c>
      <c r="W21" s="115">
        <f>期末余额_优化情景!W54</f>
        <v>0</v>
      </c>
      <c r="X21" s="115">
        <f>期末余额_优化情景!X54</f>
        <v>0</v>
      </c>
      <c r="Y21" s="115">
        <f>期末余额_优化情景!Y54</f>
        <v>0</v>
      </c>
      <c r="Z21" s="115">
        <f>期末余额_优化情景!Z54</f>
        <v>0</v>
      </c>
      <c r="AA21" s="115">
        <f>期末余额_优化情景!AA54</f>
        <v>0</v>
      </c>
      <c r="AB21" s="115">
        <f>期末余额_优化情景!AB54</f>
        <v>0</v>
      </c>
      <c r="AC21" s="115">
        <f>期末余额_优化情景!AC54</f>
        <v>0</v>
      </c>
      <c r="AD21" s="115">
        <f>期末余额_优化情景!AD54</f>
        <v>0</v>
      </c>
      <c r="AE21" s="115">
        <f>期末余额_优化情景!AE54</f>
        <v>0</v>
      </c>
      <c r="AF21" s="115">
        <f>期末余额_优化情景!AF54</f>
        <v>0</v>
      </c>
      <c r="AG21" s="115">
        <f>期末余额_优化情景!AG54</f>
        <v>0</v>
      </c>
      <c r="AH21" s="115">
        <f>期末余额_优化情景!AH54</f>
        <v>0</v>
      </c>
      <c r="AI21" s="115">
        <f>期末余额_优化情景!AI54</f>
        <v>0</v>
      </c>
      <c r="AJ21" s="115">
        <f>期末余额_优化情景!AJ54</f>
        <v>0</v>
      </c>
      <c r="AK21" s="115">
        <f>期末余额_优化情景!AK54</f>
        <v>0</v>
      </c>
      <c r="AL21" s="115">
        <f>期末余额_优化情景!AL54</f>
        <v>0</v>
      </c>
      <c r="AM21" s="115">
        <f>期末余额_优化情景!AM54</f>
        <v>0</v>
      </c>
      <c r="AN21" s="115">
        <f>期末余额_优化情景!AN54</f>
        <v>0</v>
      </c>
      <c r="AO21" s="115">
        <f>期末余额_优化情景!AO54</f>
        <v>0</v>
      </c>
      <c r="AP21" s="115">
        <f>期末余额_优化情景!AP54</f>
        <v>0</v>
      </c>
    </row>
    <row r="22" spans="2:42" ht="16.5">
      <c r="B22" s="99" t="s">
        <v>307</v>
      </c>
      <c r="C22" s="115">
        <f>期末余额_优化情景!C51-期末余额_优化情景!C54</f>
        <v>1007.7462329980553</v>
      </c>
      <c r="D22" s="115">
        <f>期末余额_优化情景!D51-期末余额_优化情景!D54</f>
        <v>1007.7442329980554</v>
      </c>
      <c r="E22" s="115">
        <f>期末余额_优化情景!E51-期末余额_优化情景!E54</f>
        <v>1007.7422329980554</v>
      </c>
      <c r="F22" s="115">
        <f>期末余额_优化情景!F51-期末余额_优化情景!F54</f>
        <v>1007.7402329980555</v>
      </c>
      <c r="G22" s="115">
        <f>期末余额_优化情景!G51-期末余额_优化情景!G54</f>
        <v>894.74023299805503</v>
      </c>
      <c r="H22" s="115">
        <f>期末余额_优化情景!H51-期末余额_优化情景!H54</f>
        <v>894.74023292558286</v>
      </c>
      <c r="I22" s="115">
        <f>期末余额_优化情景!I51-期末余额_优化情景!I54</f>
        <v>1044.7422327522836</v>
      </c>
      <c r="J22" s="115">
        <f>期末余额_优化情景!J51-期末余额_优化情景!J54</f>
        <v>1194.7442320856171</v>
      </c>
      <c r="K22" s="115">
        <f>期末余额_优化情景!K51-期末余额_优化情景!K54</f>
        <v>1194.7462320856171</v>
      </c>
      <c r="L22" s="115">
        <f>期末余额_优化情景!L51-期末余额_优化情景!L54</f>
        <v>1194.7482320853783</v>
      </c>
      <c r="M22" s="115">
        <f>期末余额_优化情景!M51-期末余额_优化情景!M54</f>
        <v>1294.750231336222</v>
      </c>
      <c r="N22" s="115">
        <f>期末余额_优化情景!N51-期末余额_优化情景!N54</f>
        <v>1394.7522305868274</v>
      </c>
      <c r="O22" s="115">
        <f>期末余额_优化情景!O51-期末余额_优化情景!O54</f>
        <v>1394.7542301423828</v>
      </c>
      <c r="P22" s="115">
        <f>期末余额_优化情景!P51-期末余额_优化情景!P54</f>
        <v>0</v>
      </c>
      <c r="Q22" s="115">
        <f>期末余额_优化情景!Q51-期末余额_优化情景!Q54</f>
        <v>0</v>
      </c>
      <c r="R22" s="115">
        <f>期末余额_优化情景!R51-期末余额_优化情景!R54</f>
        <v>0</v>
      </c>
      <c r="S22" s="115">
        <f>期末余额_优化情景!S51-期末余额_优化情景!S54</f>
        <v>0</v>
      </c>
      <c r="T22" s="115">
        <f>期末余额_优化情景!T51-期末余额_优化情景!T54</f>
        <v>0</v>
      </c>
      <c r="U22" s="115">
        <f>期末余额_优化情景!U51-期末余额_优化情景!U54</f>
        <v>0</v>
      </c>
      <c r="V22" s="115">
        <f>期末余额_优化情景!V51-期末余额_优化情景!V54</f>
        <v>0</v>
      </c>
      <c r="W22" s="115">
        <f>期末余额_优化情景!W51-期末余额_优化情景!W54</f>
        <v>0</v>
      </c>
      <c r="X22" s="115">
        <f>期末余额_优化情景!X51-期末余额_优化情景!X54</f>
        <v>0</v>
      </c>
      <c r="Y22" s="115">
        <f>期末余额_优化情景!Y51-期末余额_优化情景!Y54</f>
        <v>0</v>
      </c>
      <c r="Z22" s="115">
        <f>期末余额_优化情景!Z51-期末余额_优化情景!Z54</f>
        <v>0</v>
      </c>
      <c r="AA22" s="115">
        <f>期末余额_优化情景!AA51-期末余额_优化情景!AA54</f>
        <v>0</v>
      </c>
      <c r="AB22" s="115">
        <f>期末余额_优化情景!AB51-期末余额_优化情景!AB54</f>
        <v>0</v>
      </c>
      <c r="AC22" s="115">
        <f>期末余额_优化情景!AC51-期末余额_优化情景!AC54</f>
        <v>0</v>
      </c>
      <c r="AD22" s="115">
        <f>期末余额_优化情景!AD51-期末余额_优化情景!AD54</f>
        <v>0</v>
      </c>
      <c r="AE22" s="115">
        <f>期末余额_优化情景!AE51-期末余额_优化情景!AE54</f>
        <v>0</v>
      </c>
      <c r="AF22" s="115">
        <f>期末余额_优化情景!AF51-期末余额_优化情景!AF54</f>
        <v>0</v>
      </c>
      <c r="AG22" s="115">
        <f>期末余额_优化情景!AG51-期末余额_优化情景!AG54</f>
        <v>0</v>
      </c>
      <c r="AH22" s="115">
        <f>期末余额_优化情景!AH51-期末余额_优化情景!AH54</f>
        <v>0</v>
      </c>
      <c r="AI22" s="115">
        <f>期末余额_优化情景!AI51-期末余额_优化情景!AI54</f>
        <v>0</v>
      </c>
      <c r="AJ22" s="115">
        <f>期末余额_优化情景!AJ51-期末余额_优化情景!AJ54</f>
        <v>0</v>
      </c>
      <c r="AK22" s="115">
        <f>期末余额_优化情景!AK51-期末余额_优化情景!AK54</f>
        <v>0</v>
      </c>
      <c r="AL22" s="115">
        <f>期末余额_优化情景!AL51-期末余额_优化情景!AL54</f>
        <v>0</v>
      </c>
      <c r="AM22" s="115">
        <f>期末余额_优化情景!AM51-期末余额_优化情景!AM54</f>
        <v>0</v>
      </c>
      <c r="AN22" s="115">
        <f>期末余额_优化情景!AN51-期末余额_优化情景!AN54</f>
        <v>0</v>
      </c>
      <c r="AO22" s="115">
        <f>期末余额_优化情景!AO51-期末余额_优化情景!AO54</f>
        <v>0</v>
      </c>
      <c r="AP22" s="115">
        <f>期末余额_优化情景!AP51-期末余额_优化情景!AP54</f>
        <v>0</v>
      </c>
    </row>
    <row r="23" spans="2:42" ht="16.5">
      <c r="B23" s="99" t="s">
        <v>308</v>
      </c>
      <c r="C23" s="115">
        <f>期末余额_优化情景!C55</f>
        <v>3215.3938742781002</v>
      </c>
      <c r="D23" s="115">
        <f>期末余额_优化情景!D55</f>
        <v>3305.3928742781</v>
      </c>
      <c r="E23" s="115">
        <f>期末余额_优化情景!E55</f>
        <v>3321.9208386494902</v>
      </c>
      <c r="F23" s="115">
        <f>期末余额_优化情景!F55</f>
        <v>3371.9218386494904</v>
      </c>
      <c r="G23" s="115">
        <f>期末余额_优化情景!G55</f>
        <v>3121.9208376494903</v>
      </c>
      <c r="H23" s="115">
        <f>期末余额_优化情景!H55</f>
        <v>3161.9198376494901</v>
      </c>
      <c r="I23" s="115">
        <f>期末余额_优化情景!I55</f>
        <v>3146.109238461243</v>
      </c>
      <c r="J23" s="115">
        <f>期末余额_优化情景!J55</f>
        <v>2896.1082384612428</v>
      </c>
      <c r="K23" s="115">
        <f>期末余额_优化情景!K55</f>
        <v>2936.1072384612426</v>
      </c>
      <c r="L23" s="115">
        <f>期末余额_优化情景!L55</f>
        <v>2921.4257022689367</v>
      </c>
      <c r="M23" s="115">
        <f>期末余额_优化情景!M55</f>
        <v>2906.8175737575921</v>
      </c>
      <c r="N23" s="115">
        <f>期末余额_优化情景!N55</f>
        <v>2906.8165737575919</v>
      </c>
      <c r="O23" s="115">
        <f>期末余额_优化情景!O55</f>
        <v>2906.8155737575917</v>
      </c>
      <c r="P23" s="115">
        <f>期末余额_优化情景!P55</f>
        <v>0</v>
      </c>
      <c r="Q23" s="115">
        <f>期末余额_优化情景!Q55</f>
        <v>0</v>
      </c>
      <c r="R23" s="115">
        <f>期末余额_优化情景!R55</f>
        <v>0</v>
      </c>
      <c r="S23" s="115">
        <f>期末余额_优化情景!S55</f>
        <v>0</v>
      </c>
      <c r="T23" s="115">
        <f>期末余额_优化情景!T55</f>
        <v>0</v>
      </c>
      <c r="U23" s="115">
        <f>期末余额_优化情景!U55</f>
        <v>0</v>
      </c>
      <c r="V23" s="115">
        <f>期末余额_优化情景!V55</f>
        <v>0</v>
      </c>
      <c r="W23" s="115">
        <f>期末余额_优化情景!W55</f>
        <v>0</v>
      </c>
      <c r="X23" s="115">
        <f>期末余额_优化情景!X55</f>
        <v>0</v>
      </c>
      <c r="Y23" s="115">
        <f>期末余额_优化情景!Y55</f>
        <v>0</v>
      </c>
      <c r="Z23" s="115">
        <f>期末余额_优化情景!Z55</f>
        <v>0</v>
      </c>
      <c r="AA23" s="115">
        <f>期末余额_优化情景!AA55</f>
        <v>0</v>
      </c>
      <c r="AB23" s="115">
        <f>期末余额_优化情景!AB55</f>
        <v>0</v>
      </c>
      <c r="AC23" s="115">
        <f>期末余额_优化情景!AC55</f>
        <v>0</v>
      </c>
      <c r="AD23" s="115">
        <f>期末余额_优化情景!AD55</f>
        <v>0</v>
      </c>
      <c r="AE23" s="115">
        <f>期末余额_优化情景!AE55</f>
        <v>0</v>
      </c>
      <c r="AF23" s="115">
        <f>期末余额_优化情景!AF55</f>
        <v>0</v>
      </c>
      <c r="AG23" s="115">
        <f>期末余额_优化情景!AG55</f>
        <v>0</v>
      </c>
      <c r="AH23" s="115">
        <f>期末余额_优化情景!AH55</f>
        <v>0</v>
      </c>
      <c r="AI23" s="115">
        <f>期末余额_优化情景!AI55</f>
        <v>0</v>
      </c>
      <c r="AJ23" s="115">
        <f>期末余额_优化情景!AJ55</f>
        <v>0</v>
      </c>
      <c r="AK23" s="115">
        <f>期末余额_优化情景!AK55</f>
        <v>0</v>
      </c>
      <c r="AL23" s="115">
        <f>期末余额_优化情景!AL55</f>
        <v>0</v>
      </c>
      <c r="AM23" s="115">
        <f>期末余额_优化情景!AM55</f>
        <v>0</v>
      </c>
      <c r="AN23" s="115">
        <f>期末余额_优化情景!AN55</f>
        <v>0</v>
      </c>
      <c r="AO23" s="115">
        <f>期末余额_优化情景!AO55</f>
        <v>0</v>
      </c>
      <c r="AP23" s="115">
        <f>期末余额_优化情景!AP55</f>
        <v>0</v>
      </c>
    </row>
    <row r="25" spans="2:42" ht="16.5">
      <c r="B25" s="26" t="s">
        <v>389</v>
      </c>
      <c r="C25" s="26">
        <v>1</v>
      </c>
      <c r="D25" s="26">
        <v>2</v>
      </c>
      <c r="E25" s="26">
        <v>3</v>
      </c>
      <c r="F25" s="26">
        <v>4</v>
      </c>
      <c r="G25" s="26">
        <v>5</v>
      </c>
      <c r="H25" s="26">
        <v>6</v>
      </c>
      <c r="I25" s="26">
        <v>7</v>
      </c>
      <c r="J25" s="26">
        <v>8</v>
      </c>
      <c r="K25" s="26">
        <v>9</v>
      </c>
      <c r="L25" s="26">
        <v>10</v>
      </c>
      <c r="M25" s="26">
        <v>11</v>
      </c>
      <c r="N25" s="26">
        <v>12</v>
      </c>
      <c r="O25" s="26">
        <v>13</v>
      </c>
      <c r="P25" s="26">
        <v>14</v>
      </c>
      <c r="Q25" s="26">
        <v>15</v>
      </c>
      <c r="R25" s="26">
        <v>16</v>
      </c>
      <c r="S25" s="26">
        <v>17</v>
      </c>
      <c r="T25" s="26">
        <v>18</v>
      </c>
      <c r="U25" s="26">
        <v>19</v>
      </c>
      <c r="V25" s="26">
        <v>20</v>
      </c>
      <c r="W25" s="26">
        <v>21</v>
      </c>
      <c r="X25" s="26">
        <v>22</v>
      </c>
      <c r="Y25" s="26">
        <v>23</v>
      </c>
      <c r="Z25" s="26">
        <v>24</v>
      </c>
      <c r="AA25" s="26">
        <v>25</v>
      </c>
      <c r="AB25" s="26">
        <v>26</v>
      </c>
      <c r="AC25" s="26">
        <v>27</v>
      </c>
      <c r="AD25" s="26">
        <v>28</v>
      </c>
      <c r="AE25" s="26">
        <v>29</v>
      </c>
      <c r="AF25" s="26">
        <v>30</v>
      </c>
      <c r="AG25" s="26">
        <v>31</v>
      </c>
      <c r="AH25" s="26">
        <v>32</v>
      </c>
      <c r="AI25" s="26">
        <v>33</v>
      </c>
      <c r="AJ25" s="26">
        <v>34</v>
      </c>
      <c r="AK25" s="26">
        <v>35</v>
      </c>
      <c r="AL25" s="26">
        <v>36</v>
      </c>
      <c r="AM25" s="26">
        <v>37</v>
      </c>
      <c r="AN25" s="26">
        <v>38</v>
      </c>
      <c r="AO25" s="26">
        <v>39</v>
      </c>
      <c r="AP25" s="26">
        <v>40</v>
      </c>
    </row>
    <row r="26" spans="2:42" ht="16.5">
      <c r="B26" s="63" t="s">
        <v>229</v>
      </c>
      <c r="C26" s="115">
        <f>C10</f>
        <v>4555.826235583605</v>
      </c>
      <c r="D26" s="115">
        <f t="shared" ref="D26:AP26" si="0">D10</f>
        <v>4573.8139709428879</v>
      </c>
      <c r="E26" s="115">
        <f t="shared" si="0"/>
        <v>4591.8017063021716</v>
      </c>
      <c r="F26" s="115">
        <f t="shared" si="0"/>
        <v>4609.7894416614554</v>
      </c>
      <c r="G26" s="115">
        <f t="shared" si="0"/>
        <v>4236.313200330892</v>
      </c>
      <c r="H26" s="115">
        <f t="shared" si="0"/>
        <v>4252.7792690235083</v>
      </c>
      <c r="I26" s="115">
        <f t="shared" si="0"/>
        <v>4269.2453378027749</v>
      </c>
      <c r="J26" s="115">
        <f t="shared" si="0"/>
        <v>3889.6824298923284</v>
      </c>
      <c r="K26" s="115">
        <f t="shared" si="0"/>
        <v>3904.62683191828</v>
      </c>
      <c r="L26" s="115">
        <f t="shared" si="0"/>
        <v>3919.5712339442298</v>
      </c>
      <c r="M26" s="115">
        <f t="shared" si="0"/>
        <v>3934.51563597018</v>
      </c>
      <c r="N26" s="115">
        <f t="shared" si="0"/>
        <v>3949.4600379961307</v>
      </c>
      <c r="O26" s="115">
        <f t="shared" si="0"/>
        <v>3964.404440022081</v>
      </c>
      <c r="P26" s="115">
        <f t="shared" si="0"/>
        <v>0</v>
      </c>
      <c r="Q26" s="115">
        <f t="shared" si="0"/>
        <v>0</v>
      </c>
      <c r="R26" s="115">
        <f t="shared" si="0"/>
        <v>0</v>
      </c>
      <c r="S26" s="115">
        <f t="shared" si="0"/>
        <v>0</v>
      </c>
      <c r="T26" s="115">
        <f t="shared" si="0"/>
        <v>0</v>
      </c>
      <c r="U26" s="115">
        <f t="shared" si="0"/>
        <v>0</v>
      </c>
      <c r="V26" s="115">
        <f t="shared" si="0"/>
        <v>0</v>
      </c>
      <c r="W26" s="115">
        <f t="shared" si="0"/>
        <v>0</v>
      </c>
      <c r="X26" s="115">
        <f t="shared" si="0"/>
        <v>0</v>
      </c>
      <c r="Y26" s="115">
        <f t="shared" si="0"/>
        <v>0</v>
      </c>
      <c r="Z26" s="115">
        <f t="shared" si="0"/>
        <v>0</v>
      </c>
      <c r="AA26" s="115">
        <f t="shared" si="0"/>
        <v>0</v>
      </c>
      <c r="AB26" s="115">
        <f t="shared" si="0"/>
        <v>0</v>
      </c>
      <c r="AC26" s="115">
        <f t="shared" si="0"/>
        <v>0</v>
      </c>
      <c r="AD26" s="115">
        <f t="shared" si="0"/>
        <v>0</v>
      </c>
      <c r="AE26" s="115">
        <f t="shared" si="0"/>
        <v>0</v>
      </c>
      <c r="AF26" s="115">
        <f t="shared" si="0"/>
        <v>0</v>
      </c>
      <c r="AG26" s="115">
        <f t="shared" si="0"/>
        <v>0</v>
      </c>
      <c r="AH26" s="115">
        <f t="shared" si="0"/>
        <v>0</v>
      </c>
      <c r="AI26" s="115">
        <f t="shared" si="0"/>
        <v>0</v>
      </c>
      <c r="AJ26" s="115">
        <f t="shared" si="0"/>
        <v>0</v>
      </c>
      <c r="AK26" s="115">
        <f t="shared" si="0"/>
        <v>0</v>
      </c>
      <c r="AL26" s="115">
        <f t="shared" si="0"/>
        <v>0</v>
      </c>
      <c r="AM26" s="115">
        <f t="shared" si="0"/>
        <v>0</v>
      </c>
      <c r="AN26" s="115">
        <f t="shared" si="0"/>
        <v>0</v>
      </c>
      <c r="AO26" s="115">
        <f t="shared" si="0"/>
        <v>0</v>
      </c>
      <c r="AP26" s="115">
        <f t="shared" si="0"/>
        <v>0</v>
      </c>
    </row>
    <row r="27" spans="2:42" ht="16.5">
      <c r="B27" s="63" t="s">
        <v>230</v>
      </c>
      <c r="C27" s="115">
        <f>SUM(C6:C8)</f>
        <v>9448.8921045326824</v>
      </c>
      <c r="D27" s="115">
        <f t="shared" ref="D27:AP27" si="1">SUM(D6:D8)</f>
        <v>9439.7766263446774</v>
      </c>
      <c r="E27" s="115">
        <f t="shared" si="1"/>
        <v>9571.9389247212239</v>
      </c>
      <c r="F27" s="115">
        <f t="shared" si="1"/>
        <v>9700.2692580545572</v>
      </c>
      <c r="G27" s="115">
        <f t="shared" si="1"/>
        <v>9828.5995893878899</v>
      </c>
      <c r="H27" s="115">
        <f t="shared" si="1"/>
        <v>9956.9299217212247</v>
      </c>
      <c r="I27" s="115">
        <f t="shared" si="1"/>
        <v>10085.260255314508</v>
      </c>
      <c r="J27" s="115">
        <f t="shared" si="1"/>
        <v>10213.590588647839</v>
      </c>
      <c r="K27" s="115">
        <f t="shared" si="1"/>
        <v>10341.920921981173</v>
      </c>
      <c r="L27" s="115">
        <f t="shared" si="1"/>
        <v>10470.251255314506</v>
      </c>
      <c r="M27" s="115">
        <f t="shared" si="1"/>
        <v>10598.581588647839</v>
      </c>
      <c r="N27" s="115">
        <f t="shared" si="1"/>
        <v>10726.911921981173</v>
      </c>
      <c r="O27" s="115">
        <f t="shared" si="1"/>
        <v>10855.242255314506</v>
      </c>
      <c r="P27" s="115">
        <f t="shared" si="1"/>
        <v>0</v>
      </c>
      <c r="Q27" s="115">
        <f t="shared" si="1"/>
        <v>0</v>
      </c>
      <c r="R27" s="115">
        <f t="shared" si="1"/>
        <v>0</v>
      </c>
      <c r="S27" s="115">
        <f t="shared" si="1"/>
        <v>0</v>
      </c>
      <c r="T27" s="115">
        <f t="shared" si="1"/>
        <v>0</v>
      </c>
      <c r="U27" s="115">
        <f t="shared" si="1"/>
        <v>0</v>
      </c>
      <c r="V27" s="115">
        <f t="shared" si="1"/>
        <v>0</v>
      </c>
      <c r="W27" s="115">
        <f t="shared" si="1"/>
        <v>0</v>
      </c>
      <c r="X27" s="115">
        <f t="shared" si="1"/>
        <v>0</v>
      </c>
      <c r="Y27" s="115">
        <f t="shared" si="1"/>
        <v>0</v>
      </c>
      <c r="Z27" s="115">
        <f t="shared" si="1"/>
        <v>0</v>
      </c>
      <c r="AA27" s="115">
        <f t="shared" si="1"/>
        <v>0</v>
      </c>
      <c r="AB27" s="115">
        <f t="shared" si="1"/>
        <v>0</v>
      </c>
      <c r="AC27" s="115">
        <f t="shared" si="1"/>
        <v>0</v>
      </c>
      <c r="AD27" s="115">
        <f t="shared" si="1"/>
        <v>0</v>
      </c>
      <c r="AE27" s="115">
        <f t="shared" si="1"/>
        <v>0</v>
      </c>
      <c r="AF27" s="115">
        <f t="shared" si="1"/>
        <v>0</v>
      </c>
      <c r="AG27" s="115">
        <f t="shared" si="1"/>
        <v>0</v>
      </c>
      <c r="AH27" s="115">
        <f t="shared" si="1"/>
        <v>0</v>
      </c>
      <c r="AI27" s="115">
        <f t="shared" si="1"/>
        <v>0</v>
      </c>
      <c r="AJ27" s="115">
        <f t="shared" si="1"/>
        <v>0</v>
      </c>
      <c r="AK27" s="115">
        <f t="shared" si="1"/>
        <v>0</v>
      </c>
      <c r="AL27" s="115">
        <f t="shared" si="1"/>
        <v>0</v>
      </c>
      <c r="AM27" s="115">
        <f t="shared" si="1"/>
        <v>0</v>
      </c>
      <c r="AN27" s="115">
        <f t="shared" si="1"/>
        <v>0</v>
      </c>
      <c r="AO27" s="115">
        <f t="shared" si="1"/>
        <v>0</v>
      </c>
      <c r="AP27" s="115">
        <f t="shared" si="1"/>
        <v>0</v>
      </c>
    </row>
    <row r="28" spans="2:42" ht="16.5">
      <c r="B28" s="63" t="s">
        <v>231</v>
      </c>
      <c r="C28" s="115">
        <f>SUM(C6:C8)</f>
        <v>9448.8921045326824</v>
      </c>
      <c r="D28" s="115">
        <f t="shared" ref="D28:AP28" si="2">SUM(D6:D8)</f>
        <v>9439.7766263446774</v>
      </c>
      <c r="E28" s="115">
        <f t="shared" si="2"/>
        <v>9571.9389247212239</v>
      </c>
      <c r="F28" s="115">
        <f t="shared" si="2"/>
        <v>9700.2692580545572</v>
      </c>
      <c r="G28" s="115">
        <f t="shared" si="2"/>
        <v>9828.5995893878899</v>
      </c>
      <c r="H28" s="115">
        <f t="shared" si="2"/>
        <v>9956.9299217212247</v>
      </c>
      <c r="I28" s="115">
        <f t="shared" si="2"/>
        <v>10085.260255314508</v>
      </c>
      <c r="J28" s="115">
        <f t="shared" si="2"/>
        <v>10213.590588647839</v>
      </c>
      <c r="K28" s="115">
        <f t="shared" si="2"/>
        <v>10341.920921981173</v>
      </c>
      <c r="L28" s="115">
        <f t="shared" si="2"/>
        <v>10470.251255314506</v>
      </c>
      <c r="M28" s="115">
        <f t="shared" si="2"/>
        <v>10598.581588647839</v>
      </c>
      <c r="N28" s="115">
        <f t="shared" si="2"/>
        <v>10726.911921981173</v>
      </c>
      <c r="O28" s="115">
        <f t="shared" si="2"/>
        <v>10855.242255314506</v>
      </c>
      <c r="P28" s="115">
        <f t="shared" si="2"/>
        <v>0</v>
      </c>
      <c r="Q28" s="115">
        <f t="shared" si="2"/>
        <v>0</v>
      </c>
      <c r="R28" s="115">
        <f t="shared" si="2"/>
        <v>0</v>
      </c>
      <c r="S28" s="115">
        <f t="shared" si="2"/>
        <v>0</v>
      </c>
      <c r="T28" s="115">
        <f t="shared" si="2"/>
        <v>0</v>
      </c>
      <c r="U28" s="115">
        <f t="shared" si="2"/>
        <v>0</v>
      </c>
      <c r="V28" s="115">
        <f t="shared" si="2"/>
        <v>0</v>
      </c>
      <c r="W28" s="115">
        <f t="shared" si="2"/>
        <v>0</v>
      </c>
      <c r="X28" s="115">
        <f t="shared" si="2"/>
        <v>0</v>
      </c>
      <c r="Y28" s="115">
        <f t="shared" si="2"/>
        <v>0</v>
      </c>
      <c r="Z28" s="115">
        <f t="shared" si="2"/>
        <v>0</v>
      </c>
      <c r="AA28" s="115">
        <f t="shared" si="2"/>
        <v>0</v>
      </c>
      <c r="AB28" s="115">
        <f t="shared" si="2"/>
        <v>0</v>
      </c>
      <c r="AC28" s="115">
        <f t="shared" si="2"/>
        <v>0</v>
      </c>
      <c r="AD28" s="115">
        <f t="shared" si="2"/>
        <v>0</v>
      </c>
      <c r="AE28" s="115">
        <f t="shared" si="2"/>
        <v>0</v>
      </c>
      <c r="AF28" s="115">
        <f t="shared" si="2"/>
        <v>0</v>
      </c>
      <c r="AG28" s="115">
        <f t="shared" si="2"/>
        <v>0</v>
      </c>
      <c r="AH28" s="115">
        <f t="shared" si="2"/>
        <v>0</v>
      </c>
      <c r="AI28" s="115">
        <f t="shared" si="2"/>
        <v>0</v>
      </c>
      <c r="AJ28" s="115">
        <f t="shared" si="2"/>
        <v>0</v>
      </c>
      <c r="AK28" s="115">
        <f t="shared" si="2"/>
        <v>0</v>
      </c>
      <c r="AL28" s="115">
        <f t="shared" si="2"/>
        <v>0</v>
      </c>
      <c r="AM28" s="115">
        <f t="shared" si="2"/>
        <v>0</v>
      </c>
      <c r="AN28" s="115">
        <f t="shared" si="2"/>
        <v>0</v>
      </c>
      <c r="AO28" s="115">
        <f t="shared" si="2"/>
        <v>0</v>
      </c>
      <c r="AP28" s="115">
        <f t="shared" si="2"/>
        <v>0</v>
      </c>
    </row>
    <row r="29" spans="2:42" ht="16.5">
      <c r="B29" s="63" t="s">
        <v>232</v>
      </c>
      <c r="C29" s="115">
        <f>C8</f>
        <v>1035.36690132739</v>
      </c>
      <c r="D29" s="115">
        <f t="shared" ref="D29:AP29" si="3">D8</f>
        <v>1034.565432461193</v>
      </c>
      <c r="E29" s="115">
        <f t="shared" si="3"/>
        <v>1052.439602662854</v>
      </c>
      <c r="F29" s="115">
        <f t="shared" si="3"/>
        <v>1066.4818078213018</v>
      </c>
      <c r="G29" s="115">
        <f t="shared" si="3"/>
        <v>1080.5240129797494</v>
      </c>
      <c r="H29" s="115">
        <f t="shared" si="3"/>
        <v>1094.5662181381972</v>
      </c>
      <c r="I29" s="115">
        <f t="shared" si="3"/>
        <v>1108.6084233832946</v>
      </c>
      <c r="J29" s="115">
        <f t="shared" si="3"/>
        <v>1122.6506285417427</v>
      </c>
      <c r="K29" s="115">
        <f t="shared" si="3"/>
        <v>1136.6928337001905</v>
      </c>
      <c r="L29" s="115">
        <f t="shared" si="3"/>
        <v>1150.7350388586383</v>
      </c>
      <c r="M29" s="115">
        <f t="shared" si="3"/>
        <v>1164.7772440170861</v>
      </c>
      <c r="N29" s="115">
        <f t="shared" si="3"/>
        <v>1178.8194491755339</v>
      </c>
      <c r="O29" s="115">
        <f t="shared" si="3"/>
        <v>1192.8616543339817</v>
      </c>
      <c r="P29" s="115">
        <f t="shared" si="3"/>
        <v>0</v>
      </c>
      <c r="Q29" s="115">
        <f t="shared" si="3"/>
        <v>0</v>
      </c>
      <c r="R29" s="115">
        <f t="shared" si="3"/>
        <v>0</v>
      </c>
      <c r="S29" s="115">
        <f t="shared" si="3"/>
        <v>0</v>
      </c>
      <c r="T29" s="115">
        <f t="shared" si="3"/>
        <v>0</v>
      </c>
      <c r="U29" s="115">
        <f t="shared" si="3"/>
        <v>0</v>
      </c>
      <c r="V29" s="115">
        <f t="shared" si="3"/>
        <v>0</v>
      </c>
      <c r="W29" s="115">
        <f t="shared" si="3"/>
        <v>0</v>
      </c>
      <c r="X29" s="115">
        <f t="shared" si="3"/>
        <v>0</v>
      </c>
      <c r="Y29" s="115">
        <f t="shared" si="3"/>
        <v>0</v>
      </c>
      <c r="Z29" s="115">
        <f t="shared" si="3"/>
        <v>0</v>
      </c>
      <c r="AA29" s="115">
        <f t="shared" si="3"/>
        <v>0</v>
      </c>
      <c r="AB29" s="115">
        <f t="shared" si="3"/>
        <v>0</v>
      </c>
      <c r="AC29" s="115">
        <f t="shared" si="3"/>
        <v>0</v>
      </c>
      <c r="AD29" s="115">
        <f t="shared" si="3"/>
        <v>0</v>
      </c>
      <c r="AE29" s="115">
        <f t="shared" si="3"/>
        <v>0</v>
      </c>
      <c r="AF29" s="115">
        <f t="shared" si="3"/>
        <v>0</v>
      </c>
      <c r="AG29" s="115">
        <f t="shared" si="3"/>
        <v>0</v>
      </c>
      <c r="AH29" s="115">
        <f t="shared" si="3"/>
        <v>0</v>
      </c>
      <c r="AI29" s="115">
        <f t="shared" si="3"/>
        <v>0</v>
      </c>
      <c r="AJ29" s="115">
        <f t="shared" si="3"/>
        <v>0</v>
      </c>
      <c r="AK29" s="115">
        <f t="shared" si="3"/>
        <v>0</v>
      </c>
      <c r="AL29" s="115">
        <f t="shared" si="3"/>
        <v>0</v>
      </c>
      <c r="AM29" s="115">
        <f t="shared" si="3"/>
        <v>0</v>
      </c>
      <c r="AN29" s="115">
        <f t="shared" si="3"/>
        <v>0</v>
      </c>
      <c r="AO29" s="115">
        <f t="shared" si="3"/>
        <v>0</v>
      </c>
      <c r="AP29" s="115">
        <f t="shared" si="3"/>
        <v>0</v>
      </c>
    </row>
    <row r="30" spans="2:42" ht="16.5">
      <c r="B30" s="63" t="s">
        <v>233</v>
      </c>
      <c r="C30" s="115">
        <f>C16</f>
        <v>12817.195516383235</v>
      </c>
      <c r="D30" s="115">
        <f t="shared" ref="D30:AP30" si="4">D16</f>
        <v>12955.548489730078</v>
      </c>
      <c r="E30" s="115">
        <f t="shared" si="4"/>
        <v>13089.310791082084</v>
      </c>
      <c r="F30" s="115">
        <f t="shared" si="4"/>
        <v>13222.926840427617</v>
      </c>
      <c r="G30" s="115">
        <f t="shared" si="4"/>
        <v>13410.03422101501</v>
      </c>
      <c r="H30" s="115">
        <f t="shared" si="4"/>
        <v>13613.695099614797</v>
      </c>
      <c r="I30" s="115">
        <f t="shared" si="4"/>
        <v>13817.209725772569</v>
      </c>
      <c r="J30" s="115">
        <f t="shared" si="4"/>
        <v>14020.578098692597</v>
      </c>
      <c r="K30" s="115">
        <f t="shared" si="4"/>
        <v>14223.800221101405</v>
      </c>
      <c r="L30" s="115">
        <f t="shared" si="4"/>
        <v>14426.876091739941</v>
      </c>
      <c r="M30" s="115">
        <f t="shared" si="4"/>
        <v>14629.805708478911</v>
      </c>
      <c r="N30" s="115">
        <f t="shared" si="4"/>
        <v>14832.58907320962</v>
      </c>
      <c r="O30" s="115">
        <f t="shared" si="4"/>
        <v>15035.226186716971</v>
      </c>
      <c r="P30" s="115">
        <f t="shared" si="4"/>
        <v>0</v>
      </c>
      <c r="Q30" s="115">
        <f t="shared" si="4"/>
        <v>0</v>
      </c>
      <c r="R30" s="115">
        <f t="shared" si="4"/>
        <v>0</v>
      </c>
      <c r="S30" s="115">
        <f t="shared" si="4"/>
        <v>0</v>
      </c>
      <c r="T30" s="115">
        <f t="shared" si="4"/>
        <v>0</v>
      </c>
      <c r="U30" s="115">
        <f t="shared" si="4"/>
        <v>0</v>
      </c>
      <c r="V30" s="115">
        <f t="shared" si="4"/>
        <v>0</v>
      </c>
      <c r="W30" s="115">
        <f t="shared" si="4"/>
        <v>0</v>
      </c>
      <c r="X30" s="115">
        <f t="shared" si="4"/>
        <v>0</v>
      </c>
      <c r="Y30" s="115">
        <f t="shared" si="4"/>
        <v>0</v>
      </c>
      <c r="Z30" s="115">
        <f t="shared" si="4"/>
        <v>0</v>
      </c>
      <c r="AA30" s="115">
        <f t="shared" si="4"/>
        <v>0</v>
      </c>
      <c r="AB30" s="115">
        <f t="shared" si="4"/>
        <v>0</v>
      </c>
      <c r="AC30" s="115">
        <f t="shared" si="4"/>
        <v>0</v>
      </c>
      <c r="AD30" s="115">
        <f t="shared" si="4"/>
        <v>0</v>
      </c>
      <c r="AE30" s="115">
        <f t="shared" si="4"/>
        <v>0</v>
      </c>
      <c r="AF30" s="115">
        <f t="shared" si="4"/>
        <v>0</v>
      </c>
      <c r="AG30" s="115">
        <f t="shared" si="4"/>
        <v>0</v>
      </c>
      <c r="AH30" s="115">
        <f t="shared" si="4"/>
        <v>0</v>
      </c>
      <c r="AI30" s="115">
        <f t="shared" si="4"/>
        <v>0</v>
      </c>
      <c r="AJ30" s="115">
        <f t="shared" si="4"/>
        <v>0</v>
      </c>
      <c r="AK30" s="115">
        <f t="shared" si="4"/>
        <v>0</v>
      </c>
      <c r="AL30" s="115">
        <f t="shared" si="4"/>
        <v>0</v>
      </c>
      <c r="AM30" s="115">
        <f t="shared" si="4"/>
        <v>0</v>
      </c>
      <c r="AN30" s="115">
        <f t="shared" si="4"/>
        <v>0</v>
      </c>
      <c r="AO30" s="115">
        <f t="shared" si="4"/>
        <v>0</v>
      </c>
      <c r="AP30" s="115">
        <f t="shared" si="4"/>
        <v>0</v>
      </c>
    </row>
    <row r="31" spans="2:42" ht="16.5">
      <c r="B31" s="63" t="s">
        <v>234</v>
      </c>
      <c r="C31" s="115">
        <f>C16</f>
        <v>12817.195516383235</v>
      </c>
      <c r="D31" s="115">
        <f t="shared" ref="D31:AP31" si="5">D16</f>
        <v>12955.548489730078</v>
      </c>
      <c r="E31" s="115">
        <f t="shared" si="5"/>
        <v>13089.310791082084</v>
      </c>
      <c r="F31" s="115">
        <f t="shared" si="5"/>
        <v>13222.926840427617</v>
      </c>
      <c r="G31" s="115">
        <f t="shared" si="5"/>
        <v>13410.03422101501</v>
      </c>
      <c r="H31" s="115">
        <f t="shared" si="5"/>
        <v>13613.695099614797</v>
      </c>
      <c r="I31" s="115">
        <f t="shared" si="5"/>
        <v>13817.209725772569</v>
      </c>
      <c r="J31" s="115">
        <f t="shared" si="5"/>
        <v>14020.578098692597</v>
      </c>
      <c r="K31" s="115">
        <f t="shared" si="5"/>
        <v>14223.800221101405</v>
      </c>
      <c r="L31" s="115">
        <f t="shared" si="5"/>
        <v>14426.876091739941</v>
      </c>
      <c r="M31" s="115">
        <f t="shared" si="5"/>
        <v>14629.805708478911</v>
      </c>
      <c r="N31" s="115">
        <f t="shared" si="5"/>
        <v>14832.58907320962</v>
      </c>
      <c r="O31" s="115">
        <f t="shared" si="5"/>
        <v>15035.226186716971</v>
      </c>
      <c r="P31" s="115">
        <f t="shared" si="5"/>
        <v>0</v>
      </c>
      <c r="Q31" s="115">
        <f t="shared" si="5"/>
        <v>0</v>
      </c>
      <c r="R31" s="115">
        <f t="shared" si="5"/>
        <v>0</v>
      </c>
      <c r="S31" s="115">
        <f t="shared" si="5"/>
        <v>0</v>
      </c>
      <c r="T31" s="115">
        <f t="shared" si="5"/>
        <v>0</v>
      </c>
      <c r="U31" s="115">
        <f t="shared" si="5"/>
        <v>0</v>
      </c>
      <c r="V31" s="115">
        <f t="shared" si="5"/>
        <v>0</v>
      </c>
      <c r="W31" s="115">
        <f t="shared" si="5"/>
        <v>0</v>
      </c>
      <c r="X31" s="115">
        <f t="shared" si="5"/>
        <v>0</v>
      </c>
      <c r="Y31" s="115">
        <f t="shared" si="5"/>
        <v>0</v>
      </c>
      <c r="Z31" s="115">
        <f t="shared" si="5"/>
        <v>0</v>
      </c>
      <c r="AA31" s="115">
        <f t="shared" si="5"/>
        <v>0</v>
      </c>
      <c r="AB31" s="115">
        <f t="shared" si="5"/>
        <v>0</v>
      </c>
      <c r="AC31" s="115">
        <f t="shared" si="5"/>
        <v>0</v>
      </c>
      <c r="AD31" s="115">
        <f t="shared" si="5"/>
        <v>0</v>
      </c>
      <c r="AE31" s="115">
        <f t="shared" si="5"/>
        <v>0</v>
      </c>
      <c r="AF31" s="115">
        <f t="shared" si="5"/>
        <v>0</v>
      </c>
      <c r="AG31" s="115">
        <f t="shared" si="5"/>
        <v>0</v>
      </c>
      <c r="AH31" s="115">
        <f t="shared" si="5"/>
        <v>0</v>
      </c>
      <c r="AI31" s="115">
        <f t="shared" si="5"/>
        <v>0</v>
      </c>
      <c r="AJ31" s="115">
        <f t="shared" si="5"/>
        <v>0</v>
      </c>
      <c r="AK31" s="115">
        <f t="shared" si="5"/>
        <v>0</v>
      </c>
      <c r="AL31" s="115">
        <f t="shared" si="5"/>
        <v>0</v>
      </c>
      <c r="AM31" s="115">
        <f t="shared" si="5"/>
        <v>0</v>
      </c>
      <c r="AN31" s="115">
        <f t="shared" si="5"/>
        <v>0</v>
      </c>
      <c r="AO31" s="115">
        <f t="shared" si="5"/>
        <v>0</v>
      </c>
      <c r="AP31" s="115">
        <f t="shared" si="5"/>
        <v>0</v>
      </c>
    </row>
    <row r="32" spans="2:42" ht="16.5">
      <c r="B32" s="63" t="s">
        <v>235</v>
      </c>
      <c r="C32" s="115">
        <f>C15</f>
        <v>25734.493103991328</v>
      </c>
      <c r="D32" s="115">
        <f t="shared" ref="D32:AP32" si="6">D15</f>
        <v>25713.246105513532</v>
      </c>
      <c r="E32" s="115">
        <f t="shared" si="6"/>
        <v>25717.113659800136</v>
      </c>
      <c r="F32" s="115">
        <f t="shared" si="6"/>
        <v>25702.969466142884</v>
      </c>
      <c r="G32" s="115">
        <f t="shared" si="6"/>
        <v>25707.810940657415</v>
      </c>
      <c r="H32" s="115">
        <f t="shared" si="6"/>
        <v>25693.671233486923</v>
      </c>
      <c r="I32" s="115">
        <f t="shared" si="6"/>
        <v>25646.41363024915</v>
      </c>
      <c r="J32" s="115">
        <f t="shared" si="6"/>
        <v>25598.044851113762</v>
      </c>
      <c r="K32" s="115">
        <f t="shared" si="6"/>
        <v>25549.673828753217</v>
      </c>
      <c r="L32" s="115">
        <f t="shared" si="6"/>
        <v>25501.300563028166</v>
      </c>
      <c r="M32" s="115">
        <f t="shared" si="6"/>
        <v>25452.925054162806</v>
      </c>
      <c r="N32" s="115">
        <f t="shared" si="6"/>
        <v>25404.547302208524</v>
      </c>
      <c r="O32" s="115">
        <f t="shared" si="6"/>
        <v>25356.16730675154</v>
      </c>
      <c r="P32" s="115">
        <f t="shared" si="6"/>
        <v>0</v>
      </c>
      <c r="Q32" s="115">
        <f t="shared" si="6"/>
        <v>0</v>
      </c>
      <c r="R32" s="115">
        <f t="shared" si="6"/>
        <v>0</v>
      </c>
      <c r="S32" s="115">
        <f t="shared" si="6"/>
        <v>0</v>
      </c>
      <c r="T32" s="115">
        <f t="shared" si="6"/>
        <v>0</v>
      </c>
      <c r="U32" s="115">
        <f t="shared" si="6"/>
        <v>0</v>
      </c>
      <c r="V32" s="115">
        <f t="shared" si="6"/>
        <v>0</v>
      </c>
      <c r="W32" s="115">
        <f t="shared" si="6"/>
        <v>0</v>
      </c>
      <c r="X32" s="115">
        <f t="shared" si="6"/>
        <v>0</v>
      </c>
      <c r="Y32" s="115">
        <f t="shared" si="6"/>
        <v>0</v>
      </c>
      <c r="Z32" s="115">
        <f t="shared" si="6"/>
        <v>0</v>
      </c>
      <c r="AA32" s="115">
        <f t="shared" si="6"/>
        <v>0</v>
      </c>
      <c r="AB32" s="115">
        <f t="shared" si="6"/>
        <v>0</v>
      </c>
      <c r="AC32" s="115">
        <f t="shared" si="6"/>
        <v>0</v>
      </c>
      <c r="AD32" s="115">
        <f t="shared" si="6"/>
        <v>0</v>
      </c>
      <c r="AE32" s="115">
        <f t="shared" si="6"/>
        <v>0</v>
      </c>
      <c r="AF32" s="115">
        <f t="shared" si="6"/>
        <v>0</v>
      </c>
      <c r="AG32" s="115">
        <f t="shared" si="6"/>
        <v>0</v>
      </c>
      <c r="AH32" s="115">
        <f t="shared" si="6"/>
        <v>0</v>
      </c>
      <c r="AI32" s="115">
        <f t="shared" si="6"/>
        <v>0</v>
      </c>
      <c r="AJ32" s="115">
        <f t="shared" si="6"/>
        <v>0</v>
      </c>
      <c r="AK32" s="115">
        <f t="shared" si="6"/>
        <v>0</v>
      </c>
      <c r="AL32" s="115">
        <f t="shared" si="6"/>
        <v>0</v>
      </c>
      <c r="AM32" s="115">
        <f t="shared" si="6"/>
        <v>0</v>
      </c>
      <c r="AN32" s="115">
        <f t="shared" si="6"/>
        <v>0</v>
      </c>
      <c r="AO32" s="115">
        <f t="shared" si="6"/>
        <v>0</v>
      </c>
      <c r="AP32" s="115">
        <f t="shared" si="6"/>
        <v>0</v>
      </c>
    </row>
    <row r="33" spans="2:42" ht="16.5">
      <c r="B33" s="63" t="s">
        <v>236</v>
      </c>
      <c r="C33" s="115">
        <f>C15</f>
        <v>25734.493103991328</v>
      </c>
      <c r="D33" s="115">
        <f t="shared" ref="D33:AP33" si="7">D15</f>
        <v>25713.246105513532</v>
      </c>
      <c r="E33" s="115">
        <f t="shared" si="7"/>
        <v>25717.113659800136</v>
      </c>
      <c r="F33" s="115">
        <f t="shared" si="7"/>
        <v>25702.969466142884</v>
      </c>
      <c r="G33" s="115">
        <f t="shared" si="7"/>
        <v>25707.810940657415</v>
      </c>
      <c r="H33" s="115">
        <f t="shared" si="7"/>
        <v>25693.671233486923</v>
      </c>
      <c r="I33" s="115">
        <f t="shared" si="7"/>
        <v>25646.41363024915</v>
      </c>
      <c r="J33" s="115">
        <f t="shared" si="7"/>
        <v>25598.044851113762</v>
      </c>
      <c r="K33" s="115">
        <f t="shared" si="7"/>
        <v>25549.673828753217</v>
      </c>
      <c r="L33" s="115">
        <f t="shared" si="7"/>
        <v>25501.300563028166</v>
      </c>
      <c r="M33" s="115">
        <f t="shared" si="7"/>
        <v>25452.925054162806</v>
      </c>
      <c r="N33" s="115">
        <f t="shared" si="7"/>
        <v>25404.547302208524</v>
      </c>
      <c r="O33" s="115">
        <f t="shared" si="7"/>
        <v>25356.16730675154</v>
      </c>
      <c r="P33" s="115">
        <f t="shared" si="7"/>
        <v>0</v>
      </c>
      <c r="Q33" s="115">
        <f t="shared" si="7"/>
        <v>0</v>
      </c>
      <c r="R33" s="115">
        <f t="shared" si="7"/>
        <v>0</v>
      </c>
      <c r="S33" s="115">
        <f t="shared" si="7"/>
        <v>0</v>
      </c>
      <c r="T33" s="115">
        <f t="shared" si="7"/>
        <v>0</v>
      </c>
      <c r="U33" s="115">
        <f t="shared" si="7"/>
        <v>0</v>
      </c>
      <c r="V33" s="115">
        <f t="shared" si="7"/>
        <v>0</v>
      </c>
      <c r="W33" s="115">
        <f t="shared" si="7"/>
        <v>0</v>
      </c>
      <c r="X33" s="115">
        <f t="shared" si="7"/>
        <v>0</v>
      </c>
      <c r="Y33" s="115">
        <f t="shared" si="7"/>
        <v>0</v>
      </c>
      <c r="Z33" s="115">
        <f t="shared" si="7"/>
        <v>0</v>
      </c>
      <c r="AA33" s="115">
        <f t="shared" si="7"/>
        <v>0</v>
      </c>
      <c r="AB33" s="115">
        <f t="shared" si="7"/>
        <v>0</v>
      </c>
      <c r="AC33" s="115">
        <f t="shared" si="7"/>
        <v>0</v>
      </c>
      <c r="AD33" s="115">
        <f t="shared" si="7"/>
        <v>0</v>
      </c>
      <c r="AE33" s="115">
        <f t="shared" si="7"/>
        <v>0</v>
      </c>
      <c r="AF33" s="115">
        <f t="shared" si="7"/>
        <v>0</v>
      </c>
      <c r="AG33" s="115">
        <f t="shared" si="7"/>
        <v>0</v>
      </c>
      <c r="AH33" s="115">
        <f t="shared" si="7"/>
        <v>0</v>
      </c>
      <c r="AI33" s="115">
        <f t="shared" si="7"/>
        <v>0</v>
      </c>
      <c r="AJ33" s="115">
        <f t="shared" si="7"/>
        <v>0</v>
      </c>
      <c r="AK33" s="115">
        <f t="shared" si="7"/>
        <v>0</v>
      </c>
      <c r="AL33" s="115">
        <f t="shared" si="7"/>
        <v>0</v>
      </c>
      <c r="AM33" s="115">
        <f t="shared" si="7"/>
        <v>0</v>
      </c>
      <c r="AN33" s="115">
        <f t="shared" si="7"/>
        <v>0</v>
      </c>
      <c r="AO33" s="115">
        <f t="shared" si="7"/>
        <v>0</v>
      </c>
      <c r="AP33" s="115">
        <f t="shared" si="7"/>
        <v>0</v>
      </c>
    </row>
    <row r="34" spans="2:42" ht="16.5">
      <c r="B34" s="63" t="s">
        <v>237</v>
      </c>
      <c r="C34" s="115">
        <f>C15</f>
        <v>25734.493103991328</v>
      </c>
      <c r="D34" s="115">
        <f t="shared" ref="D34:AP34" si="8">D15</f>
        <v>25713.246105513532</v>
      </c>
      <c r="E34" s="115">
        <f t="shared" si="8"/>
        <v>25717.113659800136</v>
      </c>
      <c r="F34" s="115">
        <f t="shared" si="8"/>
        <v>25702.969466142884</v>
      </c>
      <c r="G34" s="115">
        <f t="shared" si="8"/>
        <v>25707.810940657415</v>
      </c>
      <c r="H34" s="115">
        <f t="shared" si="8"/>
        <v>25693.671233486923</v>
      </c>
      <c r="I34" s="115">
        <f t="shared" si="8"/>
        <v>25646.41363024915</v>
      </c>
      <c r="J34" s="115">
        <f t="shared" si="8"/>
        <v>25598.044851113762</v>
      </c>
      <c r="K34" s="115">
        <f t="shared" si="8"/>
        <v>25549.673828753217</v>
      </c>
      <c r="L34" s="115">
        <f t="shared" si="8"/>
        <v>25501.300563028166</v>
      </c>
      <c r="M34" s="115">
        <f t="shared" si="8"/>
        <v>25452.925054162806</v>
      </c>
      <c r="N34" s="115">
        <f t="shared" si="8"/>
        <v>25404.547302208524</v>
      </c>
      <c r="O34" s="115">
        <f t="shared" si="8"/>
        <v>25356.16730675154</v>
      </c>
      <c r="P34" s="115">
        <f t="shared" si="8"/>
        <v>0</v>
      </c>
      <c r="Q34" s="115">
        <f t="shared" si="8"/>
        <v>0</v>
      </c>
      <c r="R34" s="115">
        <f t="shared" si="8"/>
        <v>0</v>
      </c>
      <c r="S34" s="115">
        <f t="shared" si="8"/>
        <v>0</v>
      </c>
      <c r="T34" s="115">
        <f t="shared" si="8"/>
        <v>0</v>
      </c>
      <c r="U34" s="115">
        <f t="shared" si="8"/>
        <v>0</v>
      </c>
      <c r="V34" s="115">
        <f t="shared" si="8"/>
        <v>0</v>
      </c>
      <c r="W34" s="115">
        <f t="shared" si="8"/>
        <v>0</v>
      </c>
      <c r="X34" s="115">
        <f t="shared" si="8"/>
        <v>0</v>
      </c>
      <c r="Y34" s="115">
        <f t="shared" si="8"/>
        <v>0</v>
      </c>
      <c r="Z34" s="115">
        <f t="shared" si="8"/>
        <v>0</v>
      </c>
      <c r="AA34" s="115">
        <f t="shared" si="8"/>
        <v>0</v>
      </c>
      <c r="AB34" s="115">
        <f t="shared" si="8"/>
        <v>0</v>
      </c>
      <c r="AC34" s="115">
        <f t="shared" si="8"/>
        <v>0</v>
      </c>
      <c r="AD34" s="115">
        <f t="shared" si="8"/>
        <v>0</v>
      </c>
      <c r="AE34" s="115">
        <f t="shared" si="8"/>
        <v>0</v>
      </c>
      <c r="AF34" s="115">
        <f t="shared" si="8"/>
        <v>0</v>
      </c>
      <c r="AG34" s="115">
        <f t="shared" si="8"/>
        <v>0</v>
      </c>
      <c r="AH34" s="115">
        <f t="shared" si="8"/>
        <v>0</v>
      </c>
      <c r="AI34" s="115">
        <f t="shared" si="8"/>
        <v>0</v>
      </c>
      <c r="AJ34" s="115">
        <f t="shared" si="8"/>
        <v>0</v>
      </c>
      <c r="AK34" s="115">
        <f t="shared" si="8"/>
        <v>0</v>
      </c>
      <c r="AL34" s="115">
        <f t="shared" si="8"/>
        <v>0</v>
      </c>
      <c r="AM34" s="115">
        <f t="shared" si="8"/>
        <v>0</v>
      </c>
      <c r="AN34" s="115">
        <f t="shared" si="8"/>
        <v>0</v>
      </c>
      <c r="AO34" s="115">
        <f t="shared" si="8"/>
        <v>0</v>
      </c>
      <c r="AP34" s="115">
        <f t="shared" si="8"/>
        <v>0</v>
      </c>
    </row>
    <row r="35" spans="2:42" ht="16.5">
      <c r="B35" s="63" t="s">
        <v>238</v>
      </c>
      <c r="C35" s="115">
        <f>C15</f>
        <v>25734.493103991328</v>
      </c>
      <c r="D35" s="115">
        <f t="shared" ref="D35:AP35" si="9">D15</f>
        <v>25713.246105513532</v>
      </c>
      <c r="E35" s="115">
        <f t="shared" si="9"/>
        <v>25717.113659800136</v>
      </c>
      <c r="F35" s="115">
        <f t="shared" si="9"/>
        <v>25702.969466142884</v>
      </c>
      <c r="G35" s="115">
        <f t="shared" si="9"/>
        <v>25707.810940657415</v>
      </c>
      <c r="H35" s="115">
        <f t="shared" si="9"/>
        <v>25693.671233486923</v>
      </c>
      <c r="I35" s="115">
        <f t="shared" si="9"/>
        <v>25646.41363024915</v>
      </c>
      <c r="J35" s="115">
        <f t="shared" si="9"/>
        <v>25598.044851113762</v>
      </c>
      <c r="K35" s="115">
        <f t="shared" si="9"/>
        <v>25549.673828753217</v>
      </c>
      <c r="L35" s="115">
        <f t="shared" si="9"/>
        <v>25501.300563028166</v>
      </c>
      <c r="M35" s="115">
        <f t="shared" si="9"/>
        <v>25452.925054162806</v>
      </c>
      <c r="N35" s="115">
        <f t="shared" si="9"/>
        <v>25404.547302208524</v>
      </c>
      <c r="O35" s="115">
        <f t="shared" si="9"/>
        <v>25356.16730675154</v>
      </c>
      <c r="P35" s="115">
        <f t="shared" si="9"/>
        <v>0</v>
      </c>
      <c r="Q35" s="115">
        <f t="shared" si="9"/>
        <v>0</v>
      </c>
      <c r="R35" s="115">
        <f t="shared" si="9"/>
        <v>0</v>
      </c>
      <c r="S35" s="115">
        <f t="shared" si="9"/>
        <v>0</v>
      </c>
      <c r="T35" s="115">
        <f t="shared" si="9"/>
        <v>0</v>
      </c>
      <c r="U35" s="115">
        <f t="shared" si="9"/>
        <v>0</v>
      </c>
      <c r="V35" s="115">
        <f t="shared" si="9"/>
        <v>0</v>
      </c>
      <c r="W35" s="115">
        <f t="shared" si="9"/>
        <v>0</v>
      </c>
      <c r="X35" s="115">
        <f t="shared" si="9"/>
        <v>0</v>
      </c>
      <c r="Y35" s="115">
        <f t="shared" si="9"/>
        <v>0</v>
      </c>
      <c r="Z35" s="115">
        <f t="shared" si="9"/>
        <v>0</v>
      </c>
      <c r="AA35" s="115">
        <f t="shared" si="9"/>
        <v>0</v>
      </c>
      <c r="AB35" s="115">
        <f t="shared" si="9"/>
        <v>0</v>
      </c>
      <c r="AC35" s="115">
        <f t="shared" si="9"/>
        <v>0</v>
      </c>
      <c r="AD35" s="115">
        <f t="shared" si="9"/>
        <v>0</v>
      </c>
      <c r="AE35" s="115">
        <f t="shared" si="9"/>
        <v>0</v>
      </c>
      <c r="AF35" s="115">
        <f t="shared" si="9"/>
        <v>0</v>
      </c>
      <c r="AG35" s="115">
        <f t="shared" si="9"/>
        <v>0</v>
      </c>
      <c r="AH35" s="115">
        <f t="shared" si="9"/>
        <v>0</v>
      </c>
      <c r="AI35" s="115">
        <f t="shared" si="9"/>
        <v>0</v>
      </c>
      <c r="AJ35" s="115">
        <f t="shared" si="9"/>
        <v>0</v>
      </c>
      <c r="AK35" s="115">
        <f t="shared" si="9"/>
        <v>0</v>
      </c>
      <c r="AL35" s="115">
        <f t="shared" si="9"/>
        <v>0</v>
      </c>
      <c r="AM35" s="115">
        <f t="shared" si="9"/>
        <v>0</v>
      </c>
      <c r="AN35" s="115">
        <f t="shared" si="9"/>
        <v>0</v>
      </c>
      <c r="AO35" s="115">
        <f t="shared" si="9"/>
        <v>0</v>
      </c>
      <c r="AP35" s="115">
        <f t="shared" si="9"/>
        <v>0</v>
      </c>
    </row>
    <row r="36" spans="2:42" ht="16.5">
      <c r="B36" s="63" t="s">
        <v>239</v>
      </c>
      <c r="C36" s="115">
        <f>C15</f>
        <v>25734.493103991328</v>
      </c>
      <c r="D36" s="115">
        <f t="shared" ref="D36:AP36" si="10">D15</f>
        <v>25713.246105513532</v>
      </c>
      <c r="E36" s="115">
        <f t="shared" si="10"/>
        <v>25717.113659800136</v>
      </c>
      <c r="F36" s="115">
        <f t="shared" si="10"/>
        <v>25702.969466142884</v>
      </c>
      <c r="G36" s="115">
        <f t="shared" si="10"/>
        <v>25707.810940657415</v>
      </c>
      <c r="H36" s="115">
        <f t="shared" si="10"/>
        <v>25693.671233486923</v>
      </c>
      <c r="I36" s="115">
        <f t="shared" si="10"/>
        <v>25646.41363024915</v>
      </c>
      <c r="J36" s="115">
        <f t="shared" si="10"/>
        <v>25598.044851113762</v>
      </c>
      <c r="K36" s="115">
        <f t="shared" si="10"/>
        <v>25549.673828753217</v>
      </c>
      <c r="L36" s="115">
        <f t="shared" si="10"/>
        <v>25501.300563028166</v>
      </c>
      <c r="M36" s="115">
        <f t="shared" si="10"/>
        <v>25452.925054162806</v>
      </c>
      <c r="N36" s="115">
        <f t="shared" si="10"/>
        <v>25404.547302208524</v>
      </c>
      <c r="O36" s="115">
        <f t="shared" si="10"/>
        <v>25356.16730675154</v>
      </c>
      <c r="P36" s="115">
        <f t="shared" si="10"/>
        <v>0</v>
      </c>
      <c r="Q36" s="115">
        <f t="shared" si="10"/>
        <v>0</v>
      </c>
      <c r="R36" s="115">
        <f t="shared" si="10"/>
        <v>0</v>
      </c>
      <c r="S36" s="115">
        <f t="shared" si="10"/>
        <v>0</v>
      </c>
      <c r="T36" s="115">
        <f t="shared" si="10"/>
        <v>0</v>
      </c>
      <c r="U36" s="115">
        <f t="shared" si="10"/>
        <v>0</v>
      </c>
      <c r="V36" s="115">
        <f t="shared" si="10"/>
        <v>0</v>
      </c>
      <c r="W36" s="115">
        <f t="shared" si="10"/>
        <v>0</v>
      </c>
      <c r="X36" s="115">
        <f t="shared" si="10"/>
        <v>0</v>
      </c>
      <c r="Y36" s="115">
        <f t="shared" si="10"/>
        <v>0</v>
      </c>
      <c r="Z36" s="115">
        <f t="shared" si="10"/>
        <v>0</v>
      </c>
      <c r="AA36" s="115">
        <f t="shared" si="10"/>
        <v>0</v>
      </c>
      <c r="AB36" s="115">
        <f t="shared" si="10"/>
        <v>0</v>
      </c>
      <c r="AC36" s="115">
        <f t="shared" si="10"/>
        <v>0</v>
      </c>
      <c r="AD36" s="115">
        <f t="shared" si="10"/>
        <v>0</v>
      </c>
      <c r="AE36" s="115">
        <f t="shared" si="10"/>
        <v>0</v>
      </c>
      <c r="AF36" s="115">
        <f t="shared" si="10"/>
        <v>0</v>
      </c>
      <c r="AG36" s="115">
        <f t="shared" si="10"/>
        <v>0</v>
      </c>
      <c r="AH36" s="115">
        <f t="shared" si="10"/>
        <v>0</v>
      </c>
      <c r="AI36" s="115">
        <f t="shared" si="10"/>
        <v>0</v>
      </c>
      <c r="AJ36" s="115">
        <f t="shared" si="10"/>
        <v>0</v>
      </c>
      <c r="AK36" s="115">
        <f t="shared" si="10"/>
        <v>0</v>
      </c>
      <c r="AL36" s="115">
        <f t="shared" si="10"/>
        <v>0</v>
      </c>
      <c r="AM36" s="115">
        <f t="shared" si="10"/>
        <v>0</v>
      </c>
      <c r="AN36" s="115">
        <f t="shared" si="10"/>
        <v>0</v>
      </c>
      <c r="AO36" s="115">
        <f t="shared" si="10"/>
        <v>0</v>
      </c>
      <c r="AP36" s="115">
        <f t="shared" si="10"/>
        <v>0</v>
      </c>
    </row>
    <row r="37" spans="2:42" ht="16.5">
      <c r="B37" s="63" t="s">
        <v>240</v>
      </c>
      <c r="C37" s="115">
        <f>C15</f>
        <v>25734.493103991328</v>
      </c>
      <c r="D37" s="115">
        <f t="shared" ref="D37:AP37" si="11">D15</f>
        <v>25713.246105513532</v>
      </c>
      <c r="E37" s="115">
        <f t="shared" si="11"/>
        <v>25717.113659800136</v>
      </c>
      <c r="F37" s="115">
        <f t="shared" si="11"/>
        <v>25702.969466142884</v>
      </c>
      <c r="G37" s="115">
        <f t="shared" si="11"/>
        <v>25707.810940657415</v>
      </c>
      <c r="H37" s="115">
        <f t="shared" si="11"/>
        <v>25693.671233486923</v>
      </c>
      <c r="I37" s="115">
        <f t="shared" si="11"/>
        <v>25646.41363024915</v>
      </c>
      <c r="J37" s="115">
        <f t="shared" si="11"/>
        <v>25598.044851113762</v>
      </c>
      <c r="K37" s="115">
        <f t="shared" si="11"/>
        <v>25549.673828753217</v>
      </c>
      <c r="L37" s="115">
        <f t="shared" si="11"/>
        <v>25501.300563028166</v>
      </c>
      <c r="M37" s="115">
        <f t="shared" si="11"/>
        <v>25452.925054162806</v>
      </c>
      <c r="N37" s="115">
        <f t="shared" si="11"/>
        <v>25404.547302208524</v>
      </c>
      <c r="O37" s="115">
        <f t="shared" si="11"/>
        <v>25356.16730675154</v>
      </c>
      <c r="P37" s="115">
        <f t="shared" si="11"/>
        <v>0</v>
      </c>
      <c r="Q37" s="115">
        <f t="shared" si="11"/>
        <v>0</v>
      </c>
      <c r="R37" s="115">
        <f t="shared" si="11"/>
        <v>0</v>
      </c>
      <c r="S37" s="115">
        <f t="shared" si="11"/>
        <v>0</v>
      </c>
      <c r="T37" s="115">
        <f t="shared" si="11"/>
        <v>0</v>
      </c>
      <c r="U37" s="115">
        <f t="shared" si="11"/>
        <v>0</v>
      </c>
      <c r="V37" s="115">
        <f t="shared" si="11"/>
        <v>0</v>
      </c>
      <c r="W37" s="115">
        <f t="shared" si="11"/>
        <v>0</v>
      </c>
      <c r="X37" s="115">
        <f t="shared" si="11"/>
        <v>0</v>
      </c>
      <c r="Y37" s="115">
        <f t="shared" si="11"/>
        <v>0</v>
      </c>
      <c r="Z37" s="115">
        <f t="shared" si="11"/>
        <v>0</v>
      </c>
      <c r="AA37" s="115">
        <f t="shared" si="11"/>
        <v>0</v>
      </c>
      <c r="AB37" s="115">
        <f t="shared" si="11"/>
        <v>0</v>
      </c>
      <c r="AC37" s="115">
        <f t="shared" si="11"/>
        <v>0</v>
      </c>
      <c r="AD37" s="115">
        <f t="shared" si="11"/>
        <v>0</v>
      </c>
      <c r="AE37" s="115">
        <f t="shared" si="11"/>
        <v>0</v>
      </c>
      <c r="AF37" s="115">
        <f t="shared" si="11"/>
        <v>0</v>
      </c>
      <c r="AG37" s="115">
        <f t="shared" si="11"/>
        <v>0</v>
      </c>
      <c r="AH37" s="115">
        <f t="shared" si="11"/>
        <v>0</v>
      </c>
      <c r="AI37" s="115">
        <f t="shared" si="11"/>
        <v>0</v>
      </c>
      <c r="AJ37" s="115">
        <f t="shared" si="11"/>
        <v>0</v>
      </c>
      <c r="AK37" s="115">
        <f t="shared" si="11"/>
        <v>0</v>
      </c>
      <c r="AL37" s="115">
        <f t="shared" si="11"/>
        <v>0</v>
      </c>
      <c r="AM37" s="115">
        <f t="shared" si="11"/>
        <v>0</v>
      </c>
      <c r="AN37" s="115">
        <f t="shared" si="11"/>
        <v>0</v>
      </c>
      <c r="AO37" s="115">
        <f t="shared" si="11"/>
        <v>0</v>
      </c>
      <c r="AP37" s="115">
        <f t="shared" si="11"/>
        <v>0</v>
      </c>
    </row>
    <row r="38" spans="2:42" ht="16.5">
      <c r="B38" s="63" t="s">
        <v>241</v>
      </c>
      <c r="C38" s="115">
        <f>C15</f>
        <v>25734.493103991328</v>
      </c>
      <c r="D38" s="115">
        <f t="shared" ref="D38:AP38" si="12">D15</f>
        <v>25713.246105513532</v>
      </c>
      <c r="E38" s="115">
        <f t="shared" si="12"/>
        <v>25717.113659800136</v>
      </c>
      <c r="F38" s="115">
        <f t="shared" si="12"/>
        <v>25702.969466142884</v>
      </c>
      <c r="G38" s="115">
        <f t="shared" si="12"/>
        <v>25707.810940657415</v>
      </c>
      <c r="H38" s="115">
        <f t="shared" si="12"/>
        <v>25693.671233486923</v>
      </c>
      <c r="I38" s="115">
        <f t="shared" si="12"/>
        <v>25646.41363024915</v>
      </c>
      <c r="J38" s="115">
        <f t="shared" si="12"/>
        <v>25598.044851113762</v>
      </c>
      <c r="K38" s="115">
        <f t="shared" si="12"/>
        <v>25549.673828753217</v>
      </c>
      <c r="L38" s="115">
        <f t="shared" si="12"/>
        <v>25501.300563028166</v>
      </c>
      <c r="M38" s="115">
        <f t="shared" si="12"/>
        <v>25452.925054162806</v>
      </c>
      <c r="N38" s="115">
        <f t="shared" si="12"/>
        <v>25404.547302208524</v>
      </c>
      <c r="O38" s="115">
        <f t="shared" si="12"/>
        <v>25356.16730675154</v>
      </c>
      <c r="P38" s="115">
        <f t="shared" si="12"/>
        <v>0</v>
      </c>
      <c r="Q38" s="115">
        <f t="shared" si="12"/>
        <v>0</v>
      </c>
      <c r="R38" s="115">
        <f t="shared" si="12"/>
        <v>0</v>
      </c>
      <c r="S38" s="115">
        <f t="shared" si="12"/>
        <v>0</v>
      </c>
      <c r="T38" s="115">
        <f t="shared" si="12"/>
        <v>0</v>
      </c>
      <c r="U38" s="115">
        <f t="shared" si="12"/>
        <v>0</v>
      </c>
      <c r="V38" s="115">
        <f t="shared" si="12"/>
        <v>0</v>
      </c>
      <c r="W38" s="115">
        <f t="shared" si="12"/>
        <v>0</v>
      </c>
      <c r="X38" s="115">
        <f t="shared" si="12"/>
        <v>0</v>
      </c>
      <c r="Y38" s="115">
        <f t="shared" si="12"/>
        <v>0</v>
      </c>
      <c r="Z38" s="115">
        <f t="shared" si="12"/>
        <v>0</v>
      </c>
      <c r="AA38" s="115">
        <f t="shared" si="12"/>
        <v>0</v>
      </c>
      <c r="AB38" s="115">
        <f t="shared" si="12"/>
        <v>0</v>
      </c>
      <c r="AC38" s="115">
        <f t="shared" si="12"/>
        <v>0</v>
      </c>
      <c r="AD38" s="115">
        <f t="shared" si="12"/>
        <v>0</v>
      </c>
      <c r="AE38" s="115">
        <f t="shared" si="12"/>
        <v>0</v>
      </c>
      <c r="AF38" s="115">
        <f t="shared" si="12"/>
        <v>0</v>
      </c>
      <c r="AG38" s="115">
        <f t="shared" si="12"/>
        <v>0</v>
      </c>
      <c r="AH38" s="115">
        <f t="shared" si="12"/>
        <v>0</v>
      </c>
      <c r="AI38" s="115">
        <f t="shared" si="12"/>
        <v>0</v>
      </c>
      <c r="AJ38" s="115">
        <f t="shared" si="12"/>
        <v>0</v>
      </c>
      <c r="AK38" s="115">
        <f t="shared" si="12"/>
        <v>0</v>
      </c>
      <c r="AL38" s="115">
        <f t="shared" si="12"/>
        <v>0</v>
      </c>
      <c r="AM38" s="115">
        <f t="shared" si="12"/>
        <v>0</v>
      </c>
      <c r="AN38" s="115">
        <f t="shared" si="12"/>
        <v>0</v>
      </c>
      <c r="AO38" s="115">
        <f t="shared" si="12"/>
        <v>0</v>
      </c>
      <c r="AP38" s="115">
        <f t="shared" si="12"/>
        <v>0</v>
      </c>
    </row>
    <row r="39" spans="2:42" ht="16.5">
      <c r="B39" s="63" t="s">
        <v>242</v>
      </c>
      <c r="C39" s="115">
        <f>C15</f>
        <v>25734.493103991328</v>
      </c>
      <c r="D39" s="115">
        <f t="shared" ref="D39:AP39" si="13">D15</f>
        <v>25713.246105513532</v>
      </c>
      <c r="E39" s="115">
        <f t="shared" si="13"/>
        <v>25717.113659800136</v>
      </c>
      <c r="F39" s="115">
        <f t="shared" si="13"/>
        <v>25702.969466142884</v>
      </c>
      <c r="G39" s="115">
        <f t="shared" si="13"/>
        <v>25707.810940657415</v>
      </c>
      <c r="H39" s="115">
        <f t="shared" si="13"/>
        <v>25693.671233486923</v>
      </c>
      <c r="I39" s="115">
        <f t="shared" si="13"/>
        <v>25646.41363024915</v>
      </c>
      <c r="J39" s="115">
        <f t="shared" si="13"/>
        <v>25598.044851113762</v>
      </c>
      <c r="K39" s="115">
        <f t="shared" si="13"/>
        <v>25549.673828753217</v>
      </c>
      <c r="L39" s="115">
        <f t="shared" si="13"/>
        <v>25501.300563028166</v>
      </c>
      <c r="M39" s="115">
        <f t="shared" si="13"/>
        <v>25452.925054162806</v>
      </c>
      <c r="N39" s="115">
        <f t="shared" si="13"/>
        <v>25404.547302208524</v>
      </c>
      <c r="O39" s="115">
        <f t="shared" si="13"/>
        <v>25356.16730675154</v>
      </c>
      <c r="P39" s="115">
        <f t="shared" si="13"/>
        <v>0</v>
      </c>
      <c r="Q39" s="115">
        <f t="shared" si="13"/>
        <v>0</v>
      </c>
      <c r="R39" s="115">
        <f t="shared" si="13"/>
        <v>0</v>
      </c>
      <c r="S39" s="115">
        <f t="shared" si="13"/>
        <v>0</v>
      </c>
      <c r="T39" s="115">
        <f t="shared" si="13"/>
        <v>0</v>
      </c>
      <c r="U39" s="115">
        <f t="shared" si="13"/>
        <v>0</v>
      </c>
      <c r="V39" s="115">
        <f t="shared" si="13"/>
        <v>0</v>
      </c>
      <c r="W39" s="115">
        <f t="shared" si="13"/>
        <v>0</v>
      </c>
      <c r="X39" s="115">
        <f t="shared" si="13"/>
        <v>0</v>
      </c>
      <c r="Y39" s="115">
        <f t="shared" si="13"/>
        <v>0</v>
      </c>
      <c r="Z39" s="115">
        <f t="shared" si="13"/>
        <v>0</v>
      </c>
      <c r="AA39" s="115">
        <f t="shared" si="13"/>
        <v>0</v>
      </c>
      <c r="AB39" s="115">
        <f t="shared" si="13"/>
        <v>0</v>
      </c>
      <c r="AC39" s="115">
        <f t="shared" si="13"/>
        <v>0</v>
      </c>
      <c r="AD39" s="115">
        <f t="shared" si="13"/>
        <v>0</v>
      </c>
      <c r="AE39" s="115">
        <f t="shared" si="13"/>
        <v>0</v>
      </c>
      <c r="AF39" s="115">
        <f t="shared" si="13"/>
        <v>0</v>
      </c>
      <c r="AG39" s="115">
        <f t="shared" si="13"/>
        <v>0</v>
      </c>
      <c r="AH39" s="115">
        <f t="shared" si="13"/>
        <v>0</v>
      </c>
      <c r="AI39" s="115">
        <f t="shared" si="13"/>
        <v>0</v>
      </c>
      <c r="AJ39" s="115">
        <f t="shared" si="13"/>
        <v>0</v>
      </c>
      <c r="AK39" s="115">
        <f t="shared" si="13"/>
        <v>0</v>
      </c>
      <c r="AL39" s="115">
        <f t="shared" si="13"/>
        <v>0</v>
      </c>
      <c r="AM39" s="115">
        <f t="shared" si="13"/>
        <v>0</v>
      </c>
      <c r="AN39" s="115">
        <f t="shared" si="13"/>
        <v>0</v>
      </c>
      <c r="AO39" s="115">
        <f t="shared" si="13"/>
        <v>0</v>
      </c>
      <c r="AP39" s="115">
        <f t="shared" si="13"/>
        <v>0</v>
      </c>
    </row>
    <row r="40" spans="2:42" ht="16.5">
      <c r="B40" s="63" t="s">
        <v>243</v>
      </c>
      <c r="C40" s="115">
        <f>C15</f>
        <v>25734.493103991328</v>
      </c>
      <c r="D40" s="115">
        <f t="shared" ref="D40:AP40" si="14">D15</f>
        <v>25713.246105513532</v>
      </c>
      <c r="E40" s="115">
        <f t="shared" si="14"/>
        <v>25717.113659800136</v>
      </c>
      <c r="F40" s="115">
        <f t="shared" si="14"/>
        <v>25702.969466142884</v>
      </c>
      <c r="G40" s="115">
        <f t="shared" si="14"/>
        <v>25707.810940657415</v>
      </c>
      <c r="H40" s="115">
        <f t="shared" si="14"/>
        <v>25693.671233486923</v>
      </c>
      <c r="I40" s="115">
        <f t="shared" si="14"/>
        <v>25646.41363024915</v>
      </c>
      <c r="J40" s="115">
        <f t="shared" si="14"/>
        <v>25598.044851113762</v>
      </c>
      <c r="K40" s="115">
        <f t="shared" si="14"/>
        <v>25549.673828753217</v>
      </c>
      <c r="L40" s="115">
        <f t="shared" si="14"/>
        <v>25501.300563028166</v>
      </c>
      <c r="M40" s="115">
        <f t="shared" si="14"/>
        <v>25452.925054162806</v>
      </c>
      <c r="N40" s="115">
        <f t="shared" si="14"/>
        <v>25404.547302208524</v>
      </c>
      <c r="O40" s="115">
        <f t="shared" si="14"/>
        <v>25356.16730675154</v>
      </c>
      <c r="P40" s="115">
        <f t="shared" si="14"/>
        <v>0</v>
      </c>
      <c r="Q40" s="115">
        <f t="shared" si="14"/>
        <v>0</v>
      </c>
      <c r="R40" s="115">
        <f t="shared" si="14"/>
        <v>0</v>
      </c>
      <c r="S40" s="115">
        <f t="shared" si="14"/>
        <v>0</v>
      </c>
      <c r="T40" s="115">
        <f t="shared" si="14"/>
        <v>0</v>
      </c>
      <c r="U40" s="115">
        <f t="shared" si="14"/>
        <v>0</v>
      </c>
      <c r="V40" s="115">
        <f t="shared" si="14"/>
        <v>0</v>
      </c>
      <c r="W40" s="115">
        <f t="shared" si="14"/>
        <v>0</v>
      </c>
      <c r="X40" s="115">
        <f t="shared" si="14"/>
        <v>0</v>
      </c>
      <c r="Y40" s="115">
        <f t="shared" si="14"/>
        <v>0</v>
      </c>
      <c r="Z40" s="115">
        <f t="shared" si="14"/>
        <v>0</v>
      </c>
      <c r="AA40" s="115">
        <f t="shared" si="14"/>
        <v>0</v>
      </c>
      <c r="AB40" s="115">
        <f t="shared" si="14"/>
        <v>0</v>
      </c>
      <c r="AC40" s="115">
        <f t="shared" si="14"/>
        <v>0</v>
      </c>
      <c r="AD40" s="115">
        <f t="shared" si="14"/>
        <v>0</v>
      </c>
      <c r="AE40" s="115">
        <f t="shared" si="14"/>
        <v>0</v>
      </c>
      <c r="AF40" s="115">
        <f t="shared" si="14"/>
        <v>0</v>
      </c>
      <c r="AG40" s="115">
        <f t="shared" si="14"/>
        <v>0</v>
      </c>
      <c r="AH40" s="115">
        <f t="shared" si="14"/>
        <v>0</v>
      </c>
      <c r="AI40" s="115">
        <f t="shared" si="14"/>
        <v>0</v>
      </c>
      <c r="AJ40" s="115">
        <f t="shared" si="14"/>
        <v>0</v>
      </c>
      <c r="AK40" s="115">
        <f t="shared" si="14"/>
        <v>0</v>
      </c>
      <c r="AL40" s="115">
        <f t="shared" si="14"/>
        <v>0</v>
      </c>
      <c r="AM40" s="115">
        <f t="shared" si="14"/>
        <v>0</v>
      </c>
      <c r="AN40" s="115">
        <f t="shared" si="14"/>
        <v>0</v>
      </c>
      <c r="AO40" s="115">
        <f t="shared" si="14"/>
        <v>0</v>
      </c>
      <c r="AP40" s="115">
        <f t="shared" si="14"/>
        <v>0</v>
      </c>
    </row>
    <row r="41" spans="2:42" ht="16.5">
      <c r="B41" s="63" t="s">
        <v>244</v>
      </c>
      <c r="C41" s="115">
        <f>C15</f>
        <v>25734.493103991328</v>
      </c>
      <c r="D41" s="115">
        <f t="shared" ref="D41:AP41" si="15">D15</f>
        <v>25713.246105513532</v>
      </c>
      <c r="E41" s="115">
        <f t="shared" si="15"/>
        <v>25717.113659800136</v>
      </c>
      <c r="F41" s="115">
        <f t="shared" si="15"/>
        <v>25702.969466142884</v>
      </c>
      <c r="G41" s="115">
        <f t="shared" si="15"/>
        <v>25707.810940657415</v>
      </c>
      <c r="H41" s="115">
        <f t="shared" si="15"/>
        <v>25693.671233486923</v>
      </c>
      <c r="I41" s="115">
        <f t="shared" si="15"/>
        <v>25646.41363024915</v>
      </c>
      <c r="J41" s="115">
        <f t="shared" si="15"/>
        <v>25598.044851113762</v>
      </c>
      <c r="K41" s="115">
        <f t="shared" si="15"/>
        <v>25549.673828753217</v>
      </c>
      <c r="L41" s="115">
        <f t="shared" si="15"/>
        <v>25501.300563028166</v>
      </c>
      <c r="M41" s="115">
        <f t="shared" si="15"/>
        <v>25452.925054162806</v>
      </c>
      <c r="N41" s="115">
        <f t="shared" si="15"/>
        <v>25404.547302208524</v>
      </c>
      <c r="O41" s="115">
        <f t="shared" si="15"/>
        <v>25356.16730675154</v>
      </c>
      <c r="P41" s="115">
        <f t="shared" si="15"/>
        <v>0</v>
      </c>
      <c r="Q41" s="115">
        <f t="shared" si="15"/>
        <v>0</v>
      </c>
      <c r="R41" s="115">
        <f t="shared" si="15"/>
        <v>0</v>
      </c>
      <c r="S41" s="115">
        <f t="shared" si="15"/>
        <v>0</v>
      </c>
      <c r="T41" s="115">
        <f t="shared" si="15"/>
        <v>0</v>
      </c>
      <c r="U41" s="115">
        <f t="shared" si="15"/>
        <v>0</v>
      </c>
      <c r="V41" s="115">
        <f t="shared" si="15"/>
        <v>0</v>
      </c>
      <c r="W41" s="115">
        <f t="shared" si="15"/>
        <v>0</v>
      </c>
      <c r="X41" s="115">
        <f t="shared" si="15"/>
        <v>0</v>
      </c>
      <c r="Y41" s="115">
        <f t="shared" si="15"/>
        <v>0</v>
      </c>
      <c r="Z41" s="115">
        <f t="shared" si="15"/>
        <v>0</v>
      </c>
      <c r="AA41" s="115">
        <f t="shared" si="15"/>
        <v>0</v>
      </c>
      <c r="AB41" s="115">
        <f t="shared" si="15"/>
        <v>0</v>
      </c>
      <c r="AC41" s="115">
        <f t="shared" si="15"/>
        <v>0</v>
      </c>
      <c r="AD41" s="115">
        <f t="shared" si="15"/>
        <v>0</v>
      </c>
      <c r="AE41" s="115">
        <f t="shared" si="15"/>
        <v>0</v>
      </c>
      <c r="AF41" s="115">
        <f t="shared" si="15"/>
        <v>0</v>
      </c>
      <c r="AG41" s="115">
        <f t="shared" si="15"/>
        <v>0</v>
      </c>
      <c r="AH41" s="115">
        <f t="shared" si="15"/>
        <v>0</v>
      </c>
      <c r="AI41" s="115">
        <f t="shared" si="15"/>
        <v>0</v>
      </c>
      <c r="AJ41" s="115">
        <f t="shared" si="15"/>
        <v>0</v>
      </c>
      <c r="AK41" s="115">
        <f t="shared" si="15"/>
        <v>0</v>
      </c>
      <c r="AL41" s="115">
        <f t="shared" si="15"/>
        <v>0</v>
      </c>
      <c r="AM41" s="115">
        <f t="shared" si="15"/>
        <v>0</v>
      </c>
      <c r="AN41" s="115">
        <f t="shared" si="15"/>
        <v>0</v>
      </c>
      <c r="AO41" s="115">
        <f t="shared" si="15"/>
        <v>0</v>
      </c>
      <c r="AP41" s="115">
        <f t="shared" si="15"/>
        <v>0</v>
      </c>
    </row>
    <row r="42" spans="2:42" ht="16.5">
      <c r="B42" s="63" t="s">
        <v>245</v>
      </c>
      <c r="C42" s="115">
        <f>C17+C19</f>
        <v>4141.6298676406805</v>
      </c>
      <c r="D42" s="115">
        <f t="shared" ref="D42:AP42" si="16">D17+D19</f>
        <v>4195.6298676406805</v>
      </c>
      <c r="E42" s="115">
        <f t="shared" si="16"/>
        <v>4218.6608957352128</v>
      </c>
      <c r="F42" s="115">
        <f t="shared" si="16"/>
        <v>4242.3828246725825</v>
      </c>
      <c r="G42" s="115">
        <f t="shared" si="16"/>
        <v>4250.8599197786007</v>
      </c>
      <c r="H42" s="115">
        <f t="shared" si="16"/>
        <v>4234.6117117226095</v>
      </c>
      <c r="I42" s="115">
        <f t="shared" si="16"/>
        <v>4210.411348305618</v>
      </c>
      <c r="J42" s="115">
        <f t="shared" si="16"/>
        <v>4186.9369657911366</v>
      </c>
      <c r="K42" s="115">
        <f t="shared" si="16"/>
        <v>4164.1667847520894</v>
      </c>
      <c r="L42" s="115">
        <f t="shared" si="16"/>
        <v>4142.0796791442135</v>
      </c>
      <c r="M42" s="115">
        <f t="shared" si="16"/>
        <v>4120.6551567045735</v>
      </c>
      <c r="N42" s="115">
        <f t="shared" si="16"/>
        <v>4099.8733399381235</v>
      </c>
      <c r="O42" s="115">
        <f t="shared" si="16"/>
        <v>3949.7149476746663</v>
      </c>
      <c r="P42" s="115">
        <f t="shared" si="16"/>
        <v>0</v>
      </c>
      <c r="Q42" s="115">
        <f t="shared" si="16"/>
        <v>0</v>
      </c>
      <c r="R42" s="115">
        <f t="shared" si="16"/>
        <v>0</v>
      </c>
      <c r="S42" s="115">
        <f t="shared" si="16"/>
        <v>0</v>
      </c>
      <c r="T42" s="115">
        <f t="shared" si="16"/>
        <v>0</v>
      </c>
      <c r="U42" s="115">
        <f t="shared" si="16"/>
        <v>0</v>
      </c>
      <c r="V42" s="115">
        <f t="shared" si="16"/>
        <v>0</v>
      </c>
      <c r="W42" s="115">
        <f t="shared" si="16"/>
        <v>0</v>
      </c>
      <c r="X42" s="115">
        <f t="shared" si="16"/>
        <v>0</v>
      </c>
      <c r="Y42" s="115">
        <f t="shared" si="16"/>
        <v>0</v>
      </c>
      <c r="Z42" s="115">
        <f t="shared" si="16"/>
        <v>0</v>
      </c>
      <c r="AA42" s="115">
        <f t="shared" si="16"/>
        <v>0</v>
      </c>
      <c r="AB42" s="115">
        <f t="shared" si="16"/>
        <v>0</v>
      </c>
      <c r="AC42" s="115">
        <f t="shared" si="16"/>
        <v>0</v>
      </c>
      <c r="AD42" s="115">
        <f t="shared" si="16"/>
        <v>0</v>
      </c>
      <c r="AE42" s="115">
        <f t="shared" si="16"/>
        <v>0</v>
      </c>
      <c r="AF42" s="115">
        <f t="shared" si="16"/>
        <v>0</v>
      </c>
      <c r="AG42" s="115">
        <f t="shared" si="16"/>
        <v>0</v>
      </c>
      <c r="AH42" s="115">
        <f t="shared" si="16"/>
        <v>0</v>
      </c>
      <c r="AI42" s="115">
        <f t="shared" si="16"/>
        <v>0</v>
      </c>
      <c r="AJ42" s="115">
        <f t="shared" si="16"/>
        <v>0</v>
      </c>
      <c r="AK42" s="115">
        <f t="shared" si="16"/>
        <v>0</v>
      </c>
      <c r="AL42" s="115">
        <f t="shared" si="16"/>
        <v>0</v>
      </c>
      <c r="AM42" s="115">
        <f t="shared" si="16"/>
        <v>0</v>
      </c>
      <c r="AN42" s="115">
        <f t="shared" si="16"/>
        <v>0</v>
      </c>
      <c r="AO42" s="115">
        <f t="shared" si="16"/>
        <v>0</v>
      </c>
      <c r="AP42" s="115">
        <f t="shared" si="16"/>
        <v>0</v>
      </c>
    </row>
    <row r="43" spans="2:42" ht="16.5">
      <c r="B43" s="63" t="s">
        <v>246</v>
      </c>
      <c r="C43" s="115">
        <f>C17+C18+C19+C21</f>
        <v>7754.307354191018</v>
      </c>
      <c r="D43" s="115">
        <f t="shared" ref="D43:AP43" si="17">D17+D18+D19+D21</f>
        <v>7736.0518044600112</v>
      </c>
      <c r="E43" s="115">
        <f t="shared" si="17"/>
        <v>7864.2548481098465</v>
      </c>
      <c r="F43" s="115">
        <f t="shared" si="17"/>
        <v>7876.649372301159</v>
      </c>
      <c r="G43" s="115">
        <f t="shared" si="17"/>
        <v>8057.6772571117799</v>
      </c>
      <c r="H43" s="115">
        <f t="shared" si="17"/>
        <v>8100.6103130970414</v>
      </c>
      <c r="I43" s="115">
        <f t="shared" si="17"/>
        <v>8082.1077724335173</v>
      </c>
      <c r="J43" s="115">
        <f t="shared" si="17"/>
        <v>7898.5604291359623</v>
      </c>
      <c r="K43" s="115">
        <f t="shared" si="17"/>
        <v>8024.6832240001113</v>
      </c>
      <c r="L43" s="115">
        <f t="shared" si="17"/>
        <v>8005.1705447527274</v>
      </c>
      <c r="M43" s="115">
        <f t="shared" si="17"/>
        <v>8085.2818846654454</v>
      </c>
      <c r="N43" s="115">
        <f t="shared" si="17"/>
        <v>8100.4965571064149</v>
      </c>
      <c r="O43" s="115">
        <f t="shared" si="17"/>
        <v>8085.434336204904</v>
      </c>
      <c r="P43" s="115">
        <f t="shared" si="17"/>
        <v>0</v>
      </c>
      <c r="Q43" s="115">
        <f t="shared" si="17"/>
        <v>0</v>
      </c>
      <c r="R43" s="115">
        <f t="shared" si="17"/>
        <v>0</v>
      </c>
      <c r="S43" s="115">
        <f t="shared" si="17"/>
        <v>0</v>
      </c>
      <c r="T43" s="115">
        <f t="shared" si="17"/>
        <v>0</v>
      </c>
      <c r="U43" s="115">
        <f t="shared" si="17"/>
        <v>0</v>
      </c>
      <c r="V43" s="115">
        <f t="shared" si="17"/>
        <v>0</v>
      </c>
      <c r="W43" s="115">
        <f t="shared" si="17"/>
        <v>0</v>
      </c>
      <c r="X43" s="115">
        <f t="shared" si="17"/>
        <v>0</v>
      </c>
      <c r="Y43" s="115">
        <f t="shared" si="17"/>
        <v>0</v>
      </c>
      <c r="Z43" s="115">
        <f t="shared" si="17"/>
        <v>0</v>
      </c>
      <c r="AA43" s="115">
        <f t="shared" si="17"/>
        <v>0</v>
      </c>
      <c r="AB43" s="115">
        <f t="shared" si="17"/>
        <v>0</v>
      </c>
      <c r="AC43" s="115">
        <f t="shared" si="17"/>
        <v>0</v>
      </c>
      <c r="AD43" s="115">
        <f t="shared" si="17"/>
        <v>0</v>
      </c>
      <c r="AE43" s="115">
        <f t="shared" si="17"/>
        <v>0</v>
      </c>
      <c r="AF43" s="115">
        <f t="shared" si="17"/>
        <v>0</v>
      </c>
      <c r="AG43" s="115">
        <f t="shared" si="17"/>
        <v>0</v>
      </c>
      <c r="AH43" s="115">
        <f t="shared" si="17"/>
        <v>0</v>
      </c>
      <c r="AI43" s="115">
        <f t="shared" si="17"/>
        <v>0</v>
      </c>
      <c r="AJ43" s="115">
        <f t="shared" si="17"/>
        <v>0</v>
      </c>
      <c r="AK43" s="115">
        <f t="shared" si="17"/>
        <v>0</v>
      </c>
      <c r="AL43" s="115">
        <f t="shared" si="17"/>
        <v>0</v>
      </c>
      <c r="AM43" s="115">
        <f t="shared" si="17"/>
        <v>0</v>
      </c>
      <c r="AN43" s="115">
        <f t="shared" si="17"/>
        <v>0</v>
      </c>
      <c r="AO43" s="115">
        <f t="shared" si="17"/>
        <v>0</v>
      </c>
      <c r="AP43" s="115">
        <f t="shared" si="17"/>
        <v>0</v>
      </c>
    </row>
    <row r="44" spans="2:42" ht="16.5">
      <c r="B44" s="63" t="s">
        <v>247</v>
      </c>
      <c r="C44" s="115">
        <f>C22</f>
        <v>1007.7462329980553</v>
      </c>
      <c r="D44" s="115">
        <f t="shared" ref="D44:AP44" si="18">D22</f>
        <v>1007.7442329980554</v>
      </c>
      <c r="E44" s="115">
        <f t="shared" si="18"/>
        <v>1007.7422329980554</v>
      </c>
      <c r="F44" s="115">
        <f t="shared" si="18"/>
        <v>1007.7402329980555</v>
      </c>
      <c r="G44" s="115">
        <f t="shared" si="18"/>
        <v>894.74023299805503</v>
      </c>
      <c r="H44" s="115">
        <f t="shared" si="18"/>
        <v>894.74023292558286</v>
      </c>
      <c r="I44" s="115">
        <f t="shared" si="18"/>
        <v>1044.7422327522836</v>
      </c>
      <c r="J44" s="115">
        <f t="shared" si="18"/>
        <v>1194.7442320856171</v>
      </c>
      <c r="K44" s="115">
        <f t="shared" si="18"/>
        <v>1194.7462320856171</v>
      </c>
      <c r="L44" s="115">
        <f t="shared" si="18"/>
        <v>1194.7482320853783</v>
      </c>
      <c r="M44" s="115">
        <f t="shared" si="18"/>
        <v>1294.750231336222</v>
      </c>
      <c r="N44" s="115">
        <f t="shared" si="18"/>
        <v>1394.7522305868274</v>
      </c>
      <c r="O44" s="115">
        <f t="shared" si="18"/>
        <v>1394.7542301423828</v>
      </c>
      <c r="P44" s="115">
        <f t="shared" si="18"/>
        <v>0</v>
      </c>
      <c r="Q44" s="115">
        <f t="shared" si="18"/>
        <v>0</v>
      </c>
      <c r="R44" s="115">
        <f t="shared" si="18"/>
        <v>0</v>
      </c>
      <c r="S44" s="115">
        <f t="shared" si="18"/>
        <v>0</v>
      </c>
      <c r="T44" s="115">
        <f t="shared" si="18"/>
        <v>0</v>
      </c>
      <c r="U44" s="115">
        <f t="shared" si="18"/>
        <v>0</v>
      </c>
      <c r="V44" s="115">
        <f t="shared" si="18"/>
        <v>0</v>
      </c>
      <c r="W44" s="115">
        <f t="shared" si="18"/>
        <v>0</v>
      </c>
      <c r="X44" s="115">
        <f t="shared" si="18"/>
        <v>0</v>
      </c>
      <c r="Y44" s="115">
        <f t="shared" si="18"/>
        <v>0</v>
      </c>
      <c r="Z44" s="115">
        <f t="shared" si="18"/>
        <v>0</v>
      </c>
      <c r="AA44" s="115">
        <f t="shared" si="18"/>
        <v>0</v>
      </c>
      <c r="AB44" s="115">
        <f t="shared" si="18"/>
        <v>0</v>
      </c>
      <c r="AC44" s="115">
        <f t="shared" si="18"/>
        <v>0</v>
      </c>
      <c r="AD44" s="115">
        <f t="shared" si="18"/>
        <v>0</v>
      </c>
      <c r="AE44" s="115">
        <f t="shared" si="18"/>
        <v>0</v>
      </c>
      <c r="AF44" s="115">
        <f t="shared" si="18"/>
        <v>0</v>
      </c>
      <c r="AG44" s="115">
        <f t="shared" si="18"/>
        <v>0</v>
      </c>
      <c r="AH44" s="115">
        <f t="shared" si="18"/>
        <v>0</v>
      </c>
      <c r="AI44" s="115">
        <f t="shared" si="18"/>
        <v>0</v>
      </c>
      <c r="AJ44" s="115">
        <f t="shared" si="18"/>
        <v>0</v>
      </c>
      <c r="AK44" s="115">
        <f t="shared" si="18"/>
        <v>0</v>
      </c>
      <c r="AL44" s="115">
        <f t="shared" si="18"/>
        <v>0</v>
      </c>
      <c r="AM44" s="115">
        <f t="shared" si="18"/>
        <v>0</v>
      </c>
      <c r="AN44" s="115">
        <f t="shared" si="18"/>
        <v>0</v>
      </c>
      <c r="AO44" s="115">
        <f t="shared" si="18"/>
        <v>0</v>
      </c>
      <c r="AP44" s="115">
        <f t="shared" si="18"/>
        <v>0</v>
      </c>
    </row>
    <row r="45" spans="2:42" ht="16.5">
      <c r="B45" s="63" t="s">
        <v>248</v>
      </c>
      <c r="C45" s="115">
        <f>C20+C23</f>
        <v>3883.7706381375201</v>
      </c>
      <c r="D45" s="115">
        <f t="shared" ref="D45:AP45" si="19">D20+D23</f>
        <v>4637.0888796671188</v>
      </c>
      <c r="E45" s="115">
        <f t="shared" si="19"/>
        <v>4673.4246480450256</v>
      </c>
      <c r="F45" s="115">
        <f t="shared" si="19"/>
        <v>4743.7269357909627</v>
      </c>
      <c r="G45" s="115">
        <f t="shared" si="19"/>
        <v>4472.9168625453276</v>
      </c>
      <c r="H45" s="115">
        <f t="shared" si="19"/>
        <v>4492.6293020637177</v>
      </c>
      <c r="I45" s="115">
        <f t="shared" si="19"/>
        <v>4457.0394876069831</v>
      </c>
      <c r="J45" s="115">
        <f t="shared" si="19"/>
        <v>4187.7519034532306</v>
      </c>
      <c r="K45" s="115">
        <f t="shared" si="19"/>
        <v>4208.9426752074878</v>
      </c>
      <c r="L45" s="115">
        <f t="shared" si="19"/>
        <v>4175.9174172082912</v>
      </c>
      <c r="M45" s="115">
        <f t="shared" si="19"/>
        <v>4143.4166368377855</v>
      </c>
      <c r="N45" s="115">
        <f t="shared" si="19"/>
        <v>4125.9610190364529</v>
      </c>
      <c r="O45" s="115">
        <f t="shared" si="19"/>
        <v>4108.9307879987064</v>
      </c>
      <c r="P45" s="115">
        <f t="shared" si="19"/>
        <v>0</v>
      </c>
      <c r="Q45" s="115">
        <f t="shared" si="19"/>
        <v>0</v>
      </c>
      <c r="R45" s="115">
        <f t="shared" si="19"/>
        <v>0</v>
      </c>
      <c r="S45" s="115">
        <f t="shared" si="19"/>
        <v>0</v>
      </c>
      <c r="T45" s="115">
        <f t="shared" si="19"/>
        <v>0</v>
      </c>
      <c r="U45" s="115">
        <f t="shared" si="19"/>
        <v>0</v>
      </c>
      <c r="V45" s="115">
        <f t="shared" si="19"/>
        <v>0</v>
      </c>
      <c r="W45" s="115">
        <f t="shared" si="19"/>
        <v>0</v>
      </c>
      <c r="X45" s="115">
        <f t="shared" si="19"/>
        <v>0</v>
      </c>
      <c r="Y45" s="115">
        <f t="shared" si="19"/>
        <v>0</v>
      </c>
      <c r="Z45" s="115">
        <f t="shared" si="19"/>
        <v>0</v>
      </c>
      <c r="AA45" s="115">
        <f t="shared" si="19"/>
        <v>0</v>
      </c>
      <c r="AB45" s="115">
        <f t="shared" si="19"/>
        <v>0</v>
      </c>
      <c r="AC45" s="115">
        <f t="shared" si="19"/>
        <v>0</v>
      </c>
      <c r="AD45" s="115">
        <f t="shared" si="19"/>
        <v>0</v>
      </c>
      <c r="AE45" s="115">
        <f t="shared" si="19"/>
        <v>0</v>
      </c>
      <c r="AF45" s="115">
        <f t="shared" si="19"/>
        <v>0</v>
      </c>
      <c r="AG45" s="115">
        <f t="shared" si="19"/>
        <v>0</v>
      </c>
      <c r="AH45" s="115">
        <f t="shared" si="19"/>
        <v>0</v>
      </c>
      <c r="AI45" s="115">
        <f t="shared" si="19"/>
        <v>0</v>
      </c>
      <c r="AJ45" s="115">
        <f t="shared" si="19"/>
        <v>0</v>
      </c>
      <c r="AK45" s="115">
        <f t="shared" si="19"/>
        <v>0</v>
      </c>
      <c r="AL45" s="115">
        <f t="shared" si="19"/>
        <v>0</v>
      </c>
      <c r="AM45" s="115">
        <f t="shared" si="19"/>
        <v>0</v>
      </c>
      <c r="AN45" s="115">
        <f t="shared" si="19"/>
        <v>0</v>
      </c>
      <c r="AO45" s="115">
        <f t="shared" si="19"/>
        <v>0</v>
      </c>
      <c r="AP45" s="115">
        <f t="shared" si="19"/>
        <v>0</v>
      </c>
    </row>
    <row r="46" spans="2:42" ht="16.5">
      <c r="B46" s="63" t="s">
        <v>249</v>
      </c>
      <c r="C46" s="115">
        <f>C20</f>
        <v>668.37676385941995</v>
      </c>
      <c r="D46" s="115">
        <f t="shared" ref="D46:AP46" si="20">D20</f>
        <v>1331.6960053890184</v>
      </c>
      <c r="E46" s="115">
        <f t="shared" si="20"/>
        <v>1351.5038093955354</v>
      </c>
      <c r="F46" s="115">
        <f t="shared" si="20"/>
        <v>1371.8050971414723</v>
      </c>
      <c r="G46" s="115">
        <f t="shared" si="20"/>
        <v>1350.9960248958371</v>
      </c>
      <c r="H46" s="115">
        <f t="shared" si="20"/>
        <v>1330.7094644142278</v>
      </c>
      <c r="I46" s="115">
        <f t="shared" si="20"/>
        <v>1310.9302491457404</v>
      </c>
      <c r="J46" s="115">
        <f t="shared" si="20"/>
        <v>1291.6436649919881</v>
      </c>
      <c r="K46" s="115">
        <f t="shared" si="20"/>
        <v>1272.8354367462453</v>
      </c>
      <c r="L46" s="115">
        <f t="shared" si="20"/>
        <v>1254.4917149393546</v>
      </c>
      <c r="M46" s="115">
        <f t="shared" si="20"/>
        <v>1236.5990630801932</v>
      </c>
      <c r="N46" s="115">
        <f t="shared" si="20"/>
        <v>1219.1444452788614</v>
      </c>
      <c r="O46" s="115">
        <f t="shared" si="20"/>
        <v>1202.1152142411142</v>
      </c>
      <c r="P46" s="115">
        <f t="shared" si="20"/>
        <v>0</v>
      </c>
      <c r="Q46" s="115">
        <f t="shared" si="20"/>
        <v>0</v>
      </c>
      <c r="R46" s="115">
        <f t="shared" si="20"/>
        <v>0</v>
      </c>
      <c r="S46" s="115">
        <f t="shared" si="20"/>
        <v>0</v>
      </c>
      <c r="T46" s="115">
        <f t="shared" si="20"/>
        <v>0</v>
      </c>
      <c r="U46" s="115">
        <f t="shared" si="20"/>
        <v>0</v>
      </c>
      <c r="V46" s="115">
        <f t="shared" si="20"/>
        <v>0</v>
      </c>
      <c r="W46" s="115">
        <f t="shared" si="20"/>
        <v>0</v>
      </c>
      <c r="X46" s="115">
        <f t="shared" si="20"/>
        <v>0</v>
      </c>
      <c r="Y46" s="115">
        <f t="shared" si="20"/>
        <v>0</v>
      </c>
      <c r="Z46" s="115">
        <f t="shared" si="20"/>
        <v>0</v>
      </c>
      <c r="AA46" s="115">
        <f t="shared" si="20"/>
        <v>0</v>
      </c>
      <c r="AB46" s="115">
        <f t="shared" si="20"/>
        <v>0</v>
      </c>
      <c r="AC46" s="115">
        <f t="shared" si="20"/>
        <v>0</v>
      </c>
      <c r="AD46" s="115">
        <f t="shared" si="20"/>
        <v>0</v>
      </c>
      <c r="AE46" s="115">
        <f t="shared" si="20"/>
        <v>0</v>
      </c>
      <c r="AF46" s="115">
        <f t="shared" si="20"/>
        <v>0</v>
      </c>
      <c r="AG46" s="115">
        <f t="shared" si="20"/>
        <v>0</v>
      </c>
      <c r="AH46" s="115">
        <f t="shared" si="20"/>
        <v>0</v>
      </c>
      <c r="AI46" s="115">
        <f t="shared" si="20"/>
        <v>0</v>
      </c>
      <c r="AJ46" s="115">
        <f t="shared" si="20"/>
        <v>0</v>
      </c>
      <c r="AK46" s="115">
        <f t="shared" si="20"/>
        <v>0</v>
      </c>
      <c r="AL46" s="115">
        <f t="shared" si="20"/>
        <v>0</v>
      </c>
      <c r="AM46" s="115">
        <f t="shared" si="20"/>
        <v>0</v>
      </c>
      <c r="AN46" s="115">
        <f t="shared" si="20"/>
        <v>0</v>
      </c>
      <c r="AO46" s="115">
        <f t="shared" si="20"/>
        <v>0</v>
      </c>
      <c r="AP46" s="115">
        <f t="shared" si="20"/>
        <v>0</v>
      </c>
    </row>
    <row r="47" spans="2:42" ht="16.5">
      <c r="B47" s="63" t="s">
        <v>250</v>
      </c>
      <c r="C47" s="115">
        <f>C20</f>
        <v>668.37676385941995</v>
      </c>
      <c r="D47" s="115">
        <f t="shared" ref="D47:AP47" si="21">D20</f>
        <v>1331.6960053890184</v>
      </c>
      <c r="E47" s="115">
        <f t="shared" si="21"/>
        <v>1351.5038093955354</v>
      </c>
      <c r="F47" s="115">
        <f t="shared" si="21"/>
        <v>1371.8050971414723</v>
      </c>
      <c r="G47" s="115">
        <f t="shared" si="21"/>
        <v>1350.9960248958371</v>
      </c>
      <c r="H47" s="115">
        <f t="shared" si="21"/>
        <v>1330.7094644142278</v>
      </c>
      <c r="I47" s="115">
        <f t="shared" si="21"/>
        <v>1310.9302491457404</v>
      </c>
      <c r="J47" s="115">
        <f t="shared" si="21"/>
        <v>1291.6436649919881</v>
      </c>
      <c r="K47" s="115">
        <f t="shared" si="21"/>
        <v>1272.8354367462453</v>
      </c>
      <c r="L47" s="115">
        <f t="shared" si="21"/>
        <v>1254.4917149393546</v>
      </c>
      <c r="M47" s="115">
        <f t="shared" si="21"/>
        <v>1236.5990630801932</v>
      </c>
      <c r="N47" s="115">
        <f t="shared" si="21"/>
        <v>1219.1444452788614</v>
      </c>
      <c r="O47" s="115">
        <f t="shared" si="21"/>
        <v>1202.1152142411142</v>
      </c>
      <c r="P47" s="115">
        <f t="shared" si="21"/>
        <v>0</v>
      </c>
      <c r="Q47" s="115">
        <f t="shared" si="21"/>
        <v>0</v>
      </c>
      <c r="R47" s="115">
        <f t="shared" si="21"/>
        <v>0</v>
      </c>
      <c r="S47" s="115">
        <f t="shared" si="21"/>
        <v>0</v>
      </c>
      <c r="T47" s="115">
        <f t="shared" si="21"/>
        <v>0</v>
      </c>
      <c r="U47" s="115">
        <f t="shared" si="21"/>
        <v>0</v>
      </c>
      <c r="V47" s="115">
        <f t="shared" si="21"/>
        <v>0</v>
      </c>
      <c r="W47" s="115">
        <f t="shared" si="21"/>
        <v>0</v>
      </c>
      <c r="X47" s="115">
        <f t="shared" si="21"/>
        <v>0</v>
      </c>
      <c r="Y47" s="115">
        <f t="shared" si="21"/>
        <v>0</v>
      </c>
      <c r="Z47" s="115">
        <f t="shared" si="21"/>
        <v>0</v>
      </c>
      <c r="AA47" s="115">
        <f t="shared" si="21"/>
        <v>0</v>
      </c>
      <c r="AB47" s="115">
        <f t="shared" si="21"/>
        <v>0</v>
      </c>
      <c r="AC47" s="115">
        <f t="shared" si="21"/>
        <v>0</v>
      </c>
      <c r="AD47" s="115">
        <f t="shared" si="21"/>
        <v>0</v>
      </c>
      <c r="AE47" s="115">
        <f t="shared" si="21"/>
        <v>0</v>
      </c>
      <c r="AF47" s="115">
        <f t="shared" si="21"/>
        <v>0</v>
      </c>
      <c r="AG47" s="115">
        <f t="shared" si="21"/>
        <v>0</v>
      </c>
      <c r="AH47" s="115">
        <f t="shared" si="21"/>
        <v>0</v>
      </c>
      <c r="AI47" s="115">
        <f t="shared" si="21"/>
        <v>0</v>
      </c>
      <c r="AJ47" s="115">
        <f t="shared" si="21"/>
        <v>0</v>
      </c>
      <c r="AK47" s="115">
        <f t="shared" si="21"/>
        <v>0</v>
      </c>
      <c r="AL47" s="115">
        <f t="shared" si="21"/>
        <v>0</v>
      </c>
      <c r="AM47" s="115">
        <f t="shared" si="21"/>
        <v>0</v>
      </c>
      <c r="AN47" s="115">
        <f t="shared" si="21"/>
        <v>0</v>
      </c>
      <c r="AO47" s="115">
        <f t="shared" si="21"/>
        <v>0</v>
      </c>
      <c r="AP47" s="115">
        <f t="shared" si="21"/>
        <v>0</v>
      </c>
    </row>
    <row r="48" spans="2:42" ht="16.5">
      <c r="B48" s="63" t="s">
        <v>251</v>
      </c>
      <c r="C48" s="115">
        <f>C20</f>
        <v>668.37676385941995</v>
      </c>
      <c r="D48" s="115">
        <f t="shared" ref="D48:AP48" si="22">D20</f>
        <v>1331.6960053890184</v>
      </c>
      <c r="E48" s="115">
        <f t="shared" si="22"/>
        <v>1351.5038093955354</v>
      </c>
      <c r="F48" s="115">
        <f t="shared" si="22"/>
        <v>1371.8050971414723</v>
      </c>
      <c r="G48" s="115">
        <f t="shared" si="22"/>
        <v>1350.9960248958371</v>
      </c>
      <c r="H48" s="115">
        <f t="shared" si="22"/>
        <v>1330.7094644142278</v>
      </c>
      <c r="I48" s="115">
        <f t="shared" si="22"/>
        <v>1310.9302491457404</v>
      </c>
      <c r="J48" s="115">
        <f t="shared" si="22"/>
        <v>1291.6436649919881</v>
      </c>
      <c r="K48" s="115">
        <f t="shared" si="22"/>
        <v>1272.8354367462453</v>
      </c>
      <c r="L48" s="115">
        <f t="shared" si="22"/>
        <v>1254.4917149393546</v>
      </c>
      <c r="M48" s="115">
        <f t="shared" si="22"/>
        <v>1236.5990630801932</v>
      </c>
      <c r="N48" s="115">
        <f t="shared" si="22"/>
        <v>1219.1444452788614</v>
      </c>
      <c r="O48" s="115">
        <f t="shared" si="22"/>
        <v>1202.1152142411142</v>
      </c>
      <c r="P48" s="115">
        <f t="shared" si="22"/>
        <v>0</v>
      </c>
      <c r="Q48" s="115">
        <f t="shared" si="22"/>
        <v>0</v>
      </c>
      <c r="R48" s="115">
        <f t="shared" si="22"/>
        <v>0</v>
      </c>
      <c r="S48" s="115">
        <f t="shared" si="22"/>
        <v>0</v>
      </c>
      <c r="T48" s="115">
        <f t="shared" si="22"/>
        <v>0</v>
      </c>
      <c r="U48" s="115">
        <f t="shared" si="22"/>
        <v>0</v>
      </c>
      <c r="V48" s="115">
        <f t="shared" si="22"/>
        <v>0</v>
      </c>
      <c r="W48" s="115">
        <f t="shared" si="22"/>
        <v>0</v>
      </c>
      <c r="X48" s="115">
        <f t="shared" si="22"/>
        <v>0</v>
      </c>
      <c r="Y48" s="115">
        <f t="shared" si="22"/>
        <v>0</v>
      </c>
      <c r="Z48" s="115">
        <f t="shared" si="22"/>
        <v>0</v>
      </c>
      <c r="AA48" s="115">
        <f t="shared" si="22"/>
        <v>0</v>
      </c>
      <c r="AB48" s="115">
        <f t="shared" si="22"/>
        <v>0</v>
      </c>
      <c r="AC48" s="115">
        <f t="shared" si="22"/>
        <v>0</v>
      </c>
      <c r="AD48" s="115">
        <f t="shared" si="22"/>
        <v>0</v>
      </c>
      <c r="AE48" s="115">
        <f t="shared" si="22"/>
        <v>0</v>
      </c>
      <c r="AF48" s="115">
        <f t="shared" si="22"/>
        <v>0</v>
      </c>
      <c r="AG48" s="115">
        <f t="shared" si="22"/>
        <v>0</v>
      </c>
      <c r="AH48" s="115">
        <f t="shared" si="22"/>
        <v>0</v>
      </c>
      <c r="AI48" s="115">
        <f t="shared" si="22"/>
        <v>0</v>
      </c>
      <c r="AJ48" s="115">
        <f t="shared" si="22"/>
        <v>0</v>
      </c>
      <c r="AK48" s="115">
        <f t="shared" si="22"/>
        <v>0</v>
      </c>
      <c r="AL48" s="115">
        <f t="shared" si="22"/>
        <v>0</v>
      </c>
      <c r="AM48" s="115">
        <f t="shared" si="22"/>
        <v>0</v>
      </c>
      <c r="AN48" s="115">
        <f t="shared" si="22"/>
        <v>0</v>
      </c>
      <c r="AO48" s="115">
        <f t="shared" si="22"/>
        <v>0</v>
      </c>
      <c r="AP48" s="115">
        <f t="shared" si="22"/>
        <v>0</v>
      </c>
    </row>
    <row r="49" spans="2:42" ht="16.5">
      <c r="B49" s="63" t="s">
        <v>252</v>
      </c>
      <c r="C49" s="115">
        <f>C20</f>
        <v>668.37676385941995</v>
      </c>
      <c r="D49" s="115">
        <f t="shared" ref="D49:AP49" si="23">D20</f>
        <v>1331.6960053890184</v>
      </c>
      <c r="E49" s="115">
        <f t="shared" si="23"/>
        <v>1351.5038093955354</v>
      </c>
      <c r="F49" s="115">
        <f t="shared" si="23"/>
        <v>1371.8050971414723</v>
      </c>
      <c r="G49" s="115">
        <f t="shared" si="23"/>
        <v>1350.9960248958371</v>
      </c>
      <c r="H49" s="115">
        <f t="shared" si="23"/>
        <v>1330.7094644142278</v>
      </c>
      <c r="I49" s="115">
        <f t="shared" si="23"/>
        <v>1310.9302491457404</v>
      </c>
      <c r="J49" s="115">
        <f t="shared" si="23"/>
        <v>1291.6436649919881</v>
      </c>
      <c r="K49" s="115">
        <f t="shared" si="23"/>
        <v>1272.8354367462453</v>
      </c>
      <c r="L49" s="115">
        <f t="shared" si="23"/>
        <v>1254.4917149393546</v>
      </c>
      <c r="M49" s="115">
        <f t="shared" si="23"/>
        <v>1236.5990630801932</v>
      </c>
      <c r="N49" s="115">
        <f t="shared" si="23"/>
        <v>1219.1444452788614</v>
      </c>
      <c r="O49" s="115">
        <f t="shared" si="23"/>
        <v>1202.1152142411142</v>
      </c>
      <c r="P49" s="115">
        <f t="shared" si="23"/>
        <v>0</v>
      </c>
      <c r="Q49" s="115">
        <f t="shared" si="23"/>
        <v>0</v>
      </c>
      <c r="R49" s="115">
        <f t="shared" si="23"/>
        <v>0</v>
      </c>
      <c r="S49" s="115">
        <f t="shared" si="23"/>
        <v>0</v>
      </c>
      <c r="T49" s="115">
        <f t="shared" si="23"/>
        <v>0</v>
      </c>
      <c r="U49" s="115">
        <f t="shared" si="23"/>
        <v>0</v>
      </c>
      <c r="V49" s="115">
        <f t="shared" si="23"/>
        <v>0</v>
      </c>
      <c r="W49" s="115">
        <f t="shared" si="23"/>
        <v>0</v>
      </c>
      <c r="X49" s="115">
        <f t="shared" si="23"/>
        <v>0</v>
      </c>
      <c r="Y49" s="115">
        <f t="shared" si="23"/>
        <v>0</v>
      </c>
      <c r="Z49" s="115">
        <f t="shared" si="23"/>
        <v>0</v>
      </c>
      <c r="AA49" s="115">
        <f t="shared" si="23"/>
        <v>0</v>
      </c>
      <c r="AB49" s="115">
        <f t="shared" si="23"/>
        <v>0</v>
      </c>
      <c r="AC49" s="115">
        <f t="shared" si="23"/>
        <v>0</v>
      </c>
      <c r="AD49" s="115">
        <f t="shared" si="23"/>
        <v>0</v>
      </c>
      <c r="AE49" s="115">
        <f t="shared" si="23"/>
        <v>0</v>
      </c>
      <c r="AF49" s="115">
        <f t="shared" si="23"/>
        <v>0</v>
      </c>
      <c r="AG49" s="115">
        <f t="shared" si="23"/>
        <v>0</v>
      </c>
      <c r="AH49" s="115">
        <f t="shared" si="23"/>
        <v>0</v>
      </c>
      <c r="AI49" s="115">
        <f t="shared" si="23"/>
        <v>0</v>
      </c>
      <c r="AJ49" s="115">
        <f t="shared" si="23"/>
        <v>0</v>
      </c>
      <c r="AK49" s="115">
        <f t="shared" si="23"/>
        <v>0</v>
      </c>
      <c r="AL49" s="115">
        <f t="shared" si="23"/>
        <v>0</v>
      </c>
      <c r="AM49" s="115">
        <f t="shared" si="23"/>
        <v>0</v>
      </c>
      <c r="AN49" s="115">
        <f t="shared" si="23"/>
        <v>0</v>
      </c>
      <c r="AO49" s="115">
        <f t="shared" si="23"/>
        <v>0</v>
      </c>
      <c r="AP49" s="115">
        <f t="shared" si="23"/>
        <v>0</v>
      </c>
    </row>
    <row r="50" spans="2:42" ht="16.5">
      <c r="B50" s="63" t="s">
        <v>253</v>
      </c>
      <c r="C50" s="115">
        <f>C20</f>
        <v>668.37676385941995</v>
      </c>
      <c r="D50" s="115">
        <f t="shared" ref="D50:AP50" si="24">D20</f>
        <v>1331.6960053890184</v>
      </c>
      <c r="E50" s="115">
        <f t="shared" si="24"/>
        <v>1351.5038093955354</v>
      </c>
      <c r="F50" s="115">
        <f t="shared" si="24"/>
        <v>1371.8050971414723</v>
      </c>
      <c r="G50" s="115">
        <f t="shared" si="24"/>
        <v>1350.9960248958371</v>
      </c>
      <c r="H50" s="115">
        <f t="shared" si="24"/>
        <v>1330.7094644142278</v>
      </c>
      <c r="I50" s="115">
        <f t="shared" si="24"/>
        <v>1310.9302491457404</v>
      </c>
      <c r="J50" s="115">
        <f t="shared" si="24"/>
        <v>1291.6436649919881</v>
      </c>
      <c r="K50" s="115">
        <f t="shared" si="24"/>
        <v>1272.8354367462453</v>
      </c>
      <c r="L50" s="115">
        <f t="shared" si="24"/>
        <v>1254.4917149393546</v>
      </c>
      <c r="M50" s="115">
        <f t="shared" si="24"/>
        <v>1236.5990630801932</v>
      </c>
      <c r="N50" s="115">
        <f t="shared" si="24"/>
        <v>1219.1444452788614</v>
      </c>
      <c r="O50" s="115">
        <f t="shared" si="24"/>
        <v>1202.1152142411142</v>
      </c>
      <c r="P50" s="115">
        <f t="shared" si="24"/>
        <v>0</v>
      </c>
      <c r="Q50" s="115">
        <f t="shared" si="24"/>
        <v>0</v>
      </c>
      <c r="R50" s="115">
        <f t="shared" si="24"/>
        <v>0</v>
      </c>
      <c r="S50" s="115">
        <f t="shared" si="24"/>
        <v>0</v>
      </c>
      <c r="T50" s="115">
        <f t="shared" si="24"/>
        <v>0</v>
      </c>
      <c r="U50" s="115">
        <f t="shared" si="24"/>
        <v>0</v>
      </c>
      <c r="V50" s="115">
        <f t="shared" si="24"/>
        <v>0</v>
      </c>
      <c r="W50" s="115">
        <f t="shared" si="24"/>
        <v>0</v>
      </c>
      <c r="X50" s="115">
        <f t="shared" si="24"/>
        <v>0</v>
      </c>
      <c r="Y50" s="115">
        <f t="shared" si="24"/>
        <v>0</v>
      </c>
      <c r="Z50" s="115">
        <f t="shared" si="24"/>
        <v>0</v>
      </c>
      <c r="AA50" s="115">
        <f t="shared" si="24"/>
        <v>0</v>
      </c>
      <c r="AB50" s="115">
        <f t="shared" si="24"/>
        <v>0</v>
      </c>
      <c r="AC50" s="115">
        <f t="shared" si="24"/>
        <v>0</v>
      </c>
      <c r="AD50" s="115">
        <f t="shared" si="24"/>
        <v>0</v>
      </c>
      <c r="AE50" s="115">
        <f t="shared" si="24"/>
        <v>0</v>
      </c>
      <c r="AF50" s="115">
        <f t="shared" si="24"/>
        <v>0</v>
      </c>
      <c r="AG50" s="115">
        <f t="shared" si="24"/>
        <v>0</v>
      </c>
      <c r="AH50" s="115">
        <f t="shared" si="24"/>
        <v>0</v>
      </c>
      <c r="AI50" s="115">
        <f t="shared" si="24"/>
        <v>0</v>
      </c>
      <c r="AJ50" s="115">
        <f t="shared" si="24"/>
        <v>0</v>
      </c>
      <c r="AK50" s="115">
        <f t="shared" si="24"/>
        <v>0</v>
      </c>
      <c r="AL50" s="115">
        <f t="shared" si="24"/>
        <v>0</v>
      </c>
      <c r="AM50" s="115">
        <f t="shared" si="24"/>
        <v>0</v>
      </c>
      <c r="AN50" s="115">
        <f t="shared" si="24"/>
        <v>0</v>
      </c>
      <c r="AO50" s="115">
        <f t="shared" si="24"/>
        <v>0</v>
      </c>
      <c r="AP50" s="115">
        <f t="shared" si="24"/>
        <v>0</v>
      </c>
    </row>
    <row r="51" spans="2:42" ht="16.5">
      <c r="B51" s="63" t="s">
        <v>254</v>
      </c>
      <c r="C51" s="115">
        <f>C20</f>
        <v>668.37676385941995</v>
      </c>
      <c r="D51" s="115">
        <f t="shared" ref="D51:AP51" si="25">D20</f>
        <v>1331.6960053890184</v>
      </c>
      <c r="E51" s="115">
        <f t="shared" si="25"/>
        <v>1351.5038093955354</v>
      </c>
      <c r="F51" s="115">
        <f t="shared" si="25"/>
        <v>1371.8050971414723</v>
      </c>
      <c r="G51" s="115">
        <f t="shared" si="25"/>
        <v>1350.9960248958371</v>
      </c>
      <c r="H51" s="115">
        <f t="shared" si="25"/>
        <v>1330.7094644142278</v>
      </c>
      <c r="I51" s="115">
        <f t="shared" si="25"/>
        <v>1310.9302491457404</v>
      </c>
      <c r="J51" s="115">
        <f t="shared" si="25"/>
        <v>1291.6436649919881</v>
      </c>
      <c r="K51" s="115">
        <f t="shared" si="25"/>
        <v>1272.8354367462453</v>
      </c>
      <c r="L51" s="115">
        <f t="shared" si="25"/>
        <v>1254.4917149393546</v>
      </c>
      <c r="M51" s="115">
        <f t="shared" si="25"/>
        <v>1236.5990630801932</v>
      </c>
      <c r="N51" s="115">
        <f t="shared" si="25"/>
        <v>1219.1444452788614</v>
      </c>
      <c r="O51" s="115">
        <f t="shared" si="25"/>
        <v>1202.1152142411142</v>
      </c>
      <c r="P51" s="115">
        <f t="shared" si="25"/>
        <v>0</v>
      </c>
      <c r="Q51" s="115">
        <f t="shared" si="25"/>
        <v>0</v>
      </c>
      <c r="R51" s="115">
        <f t="shared" si="25"/>
        <v>0</v>
      </c>
      <c r="S51" s="115">
        <f t="shared" si="25"/>
        <v>0</v>
      </c>
      <c r="T51" s="115">
        <f t="shared" si="25"/>
        <v>0</v>
      </c>
      <c r="U51" s="115">
        <f t="shared" si="25"/>
        <v>0</v>
      </c>
      <c r="V51" s="115">
        <f t="shared" si="25"/>
        <v>0</v>
      </c>
      <c r="W51" s="115">
        <f t="shared" si="25"/>
        <v>0</v>
      </c>
      <c r="X51" s="115">
        <f t="shared" si="25"/>
        <v>0</v>
      </c>
      <c r="Y51" s="115">
        <f t="shared" si="25"/>
        <v>0</v>
      </c>
      <c r="Z51" s="115">
        <f t="shared" si="25"/>
        <v>0</v>
      </c>
      <c r="AA51" s="115">
        <f t="shared" si="25"/>
        <v>0</v>
      </c>
      <c r="AB51" s="115">
        <f t="shared" si="25"/>
        <v>0</v>
      </c>
      <c r="AC51" s="115">
        <f t="shared" si="25"/>
        <v>0</v>
      </c>
      <c r="AD51" s="115">
        <f t="shared" si="25"/>
        <v>0</v>
      </c>
      <c r="AE51" s="115">
        <f t="shared" si="25"/>
        <v>0</v>
      </c>
      <c r="AF51" s="115">
        <f t="shared" si="25"/>
        <v>0</v>
      </c>
      <c r="AG51" s="115">
        <f t="shared" si="25"/>
        <v>0</v>
      </c>
      <c r="AH51" s="115">
        <f t="shared" si="25"/>
        <v>0</v>
      </c>
      <c r="AI51" s="115">
        <f t="shared" si="25"/>
        <v>0</v>
      </c>
      <c r="AJ51" s="115">
        <f t="shared" si="25"/>
        <v>0</v>
      </c>
      <c r="AK51" s="115">
        <f t="shared" si="25"/>
        <v>0</v>
      </c>
      <c r="AL51" s="115">
        <f t="shared" si="25"/>
        <v>0</v>
      </c>
      <c r="AM51" s="115">
        <f t="shared" si="25"/>
        <v>0</v>
      </c>
      <c r="AN51" s="115">
        <f t="shared" si="25"/>
        <v>0</v>
      </c>
      <c r="AO51" s="115">
        <f t="shared" si="25"/>
        <v>0</v>
      </c>
      <c r="AP51" s="115">
        <f t="shared" si="25"/>
        <v>0</v>
      </c>
    </row>
    <row r="52" spans="2:42" ht="16.5">
      <c r="B52" s="63" t="s">
        <v>255</v>
      </c>
      <c r="C52" s="115">
        <f>C14</f>
        <v>2701.4396145301298</v>
      </c>
      <c r="D52" s="115">
        <f t="shared" ref="D52:AP52" si="26">D14</f>
        <v>2224.3974345301299</v>
      </c>
      <c r="E52" s="115">
        <f t="shared" si="26"/>
        <v>2179.9064858395272</v>
      </c>
      <c r="F52" s="115">
        <f t="shared" si="26"/>
        <v>2068.1090434803536</v>
      </c>
      <c r="G52" s="115">
        <f t="shared" si="26"/>
        <v>2094.3617476367767</v>
      </c>
      <c r="H52" s="115">
        <f t="shared" si="26"/>
        <v>2055.9858133755988</v>
      </c>
      <c r="I52" s="115">
        <f t="shared" si="26"/>
        <v>1987.8154262659086</v>
      </c>
      <c r="J52" s="115">
        <f t="shared" si="26"/>
        <v>1825.2413933783623</v>
      </c>
      <c r="K52" s="115">
        <f t="shared" si="26"/>
        <v>1861.7492211208084</v>
      </c>
      <c r="L52" s="115">
        <f t="shared" si="26"/>
        <v>1702.3614127582127</v>
      </c>
      <c r="M52" s="115">
        <f t="shared" si="26"/>
        <v>1736.4116406800433</v>
      </c>
      <c r="N52" s="115">
        <f t="shared" si="26"/>
        <v>1771.1428728269777</v>
      </c>
      <c r="O52" s="115">
        <f t="shared" si="26"/>
        <v>1509.9561070859486</v>
      </c>
      <c r="P52" s="115">
        <f t="shared" si="26"/>
        <v>0</v>
      </c>
      <c r="Q52" s="115">
        <f t="shared" si="26"/>
        <v>0</v>
      </c>
      <c r="R52" s="115">
        <f t="shared" si="26"/>
        <v>0</v>
      </c>
      <c r="S52" s="115">
        <f t="shared" si="26"/>
        <v>0</v>
      </c>
      <c r="T52" s="115">
        <f t="shared" si="26"/>
        <v>0</v>
      </c>
      <c r="U52" s="115">
        <f t="shared" si="26"/>
        <v>0</v>
      </c>
      <c r="V52" s="115">
        <f t="shared" si="26"/>
        <v>0</v>
      </c>
      <c r="W52" s="115">
        <f t="shared" si="26"/>
        <v>0</v>
      </c>
      <c r="X52" s="115">
        <f t="shared" si="26"/>
        <v>0</v>
      </c>
      <c r="Y52" s="115">
        <f t="shared" si="26"/>
        <v>0</v>
      </c>
      <c r="Z52" s="115">
        <f t="shared" si="26"/>
        <v>0</v>
      </c>
      <c r="AA52" s="115">
        <f t="shared" si="26"/>
        <v>0</v>
      </c>
      <c r="AB52" s="115">
        <f t="shared" si="26"/>
        <v>0</v>
      </c>
      <c r="AC52" s="115">
        <f t="shared" si="26"/>
        <v>0</v>
      </c>
      <c r="AD52" s="115">
        <f t="shared" si="26"/>
        <v>0</v>
      </c>
      <c r="AE52" s="115">
        <f t="shared" si="26"/>
        <v>0</v>
      </c>
      <c r="AF52" s="115">
        <f t="shared" si="26"/>
        <v>0</v>
      </c>
      <c r="AG52" s="115">
        <f t="shared" si="26"/>
        <v>0</v>
      </c>
      <c r="AH52" s="115">
        <f t="shared" si="26"/>
        <v>0</v>
      </c>
      <c r="AI52" s="115">
        <f t="shared" si="26"/>
        <v>0</v>
      </c>
      <c r="AJ52" s="115">
        <f t="shared" si="26"/>
        <v>0</v>
      </c>
      <c r="AK52" s="115">
        <f t="shared" si="26"/>
        <v>0</v>
      </c>
      <c r="AL52" s="115">
        <f t="shared" si="26"/>
        <v>0</v>
      </c>
      <c r="AM52" s="115">
        <f t="shared" si="26"/>
        <v>0</v>
      </c>
      <c r="AN52" s="115">
        <f t="shared" si="26"/>
        <v>0</v>
      </c>
      <c r="AO52" s="115">
        <f t="shared" si="26"/>
        <v>0</v>
      </c>
      <c r="AP52" s="115">
        <f t="shared" si="26"/>
        <v>0</v>
      </c>
    </row>
    <row r="53" spans="2:42" ht="16.5">
      <c r="B53" s="63" t="s">
        <v>256</v>
      </c>
      <c r="C53" s="115">
        <f>C14</f>
        <v>2701.4396145301298</v>
      </c>
      <c r="D53" s="115">
        <f t="shared" ref="D53:AP53" si="27">D14</f>
        <v>2224.3974345301299</v>
      </c>
      <c r="E53" s="115">
        <f t="shared" si="27"/>
        <v>2179.9064858395272</v>
      </c>
      <c r="F53" s="115">
        <f t="shared" si="27"/>
        <v>2068.1090434803536</v>
      </c>
      <c r="G53" s="115">
        <f t="shared" si="27"/>
        <v>2094.3617476367767</v>
      </c>
      <c r="H53" s="115">
        <f t="shared" si="27"/>
        <v>2055.9858133755988</v>
      </c>
      <c r="I53" s="115">
        <f t="shared" si="27"/>
        <v>1987.8154262659086</v>
      </c>
      <c r="J53" s="115">
        <f t="shared" si="27"/>
        <v>1825.2413933783623</v>
      </c>
      <c r="K53" s="115">
        <f t="shared" si="27"/>
        <v>1861.7492211208084</v>
      </c>
      <c r="L53" s="115">
        <f t="shared" si="27"/>
        <v>1702.3614127582127</v>
      </c>
      <c r="M53" s="115">
        <f t="shared" si="27"/>
        <v>1736.4116406800433</v>
      </c>
      <c r="N53" s="115">
        <f t="shared" si="27"/>
        <v>1771.1428728269777</v>
      </c>
      <c r="O53" s="115">
        <f t="shared" si="27"/>
        <v>1509.9561070859486</v>
      </c>
      <c r="P53" s="115">
        <f t="shared" si="27"/>
        <v>0</v>
      </c>
      <c r="Q53" s="115">
        <f t="shared" si="27"/>
        <v>0</v>
      </c>
      <c r="R53" s="115">
        <f t="shared" si="27"/>
        <v>0</v>
      </c>
      <c r="S53" s="115">
        <f t="shared" si="27"/>
        <v>0</v>
      </c>
      <c r="T53" s="115">
        <f t="shared" si="27"/>
        <v>0</v>
      </c>
      <c r="U53" s="115">
        <f t="shared" si="27"/>
        <v>0</v>
      </c>
      <c r="V53" s="115">
        <f t="shared" si="27"/>
        <v>0</v>
      </c>
      <c r="W53" s="115">
        <f t="shared" si="27"/>
        <v>0</v>
      </c>
      <c r="X53" s="115">
        <f t="shared" si="27"/>
        <v>0</v>
      </c>
      <c r="Y53" s="115">
        <f t="shared" si="27"/>
        <v>0</v>
      </c>
      <c r="Z53" s="115">
        <f t="shared" si="27"/>
        <v>0</v>
      </c>
      <c r="AA53" s="115">
        <f t="shared" si="27"/>
        <v>0</v>
      </c>
      <c r="AB53" s="115">
        <f t="shared" si="27"/>
        <v>0</v>
      </c>
      <c r="AC53" s="115">
        <f t="shared" si="27"/>
        <v>0</v>
      </c>
      <c r="AD53" s="115">
        <f t="shared" si="27"/>
        <v>0</v>
      </c>
      <c r="AE53" s="115">
        <f t="shared" si="27"/>
        <v>0</v>
      </c>
      <c r="AF53" s="115">
        <f t="shared" si="27"/>
        <v>0</v>
      </c>
      <c r="AG53" s="115">
        <f t="shared" si="27"/>
        <v>0</v>
      </c>
      <c r="AH53" s="115">
        <f t="shared" si="27"/>
        <v>0</v>
      </c>
      <c r="AI53" s="115">
        <f t="shared" si="27"/>
        <v>0</v>
      </c>
      <c r="AJ53" s="115">
        <f t="shared" si="27"/>
        <v>0</v>
      </c>
      <c r="AK53" s="115">
        <f t="shared" si="27"/>
        <v>0</v>
      </c>
      <c r="AL53" s="115">
        <f t="shared" si="27"/>
        <v>0</v>
      </c>
      <c r="AM53" s="115">
        <f t="shared" si="27"/>
        <v>0</v>
      </c>
      <c r="AN53" s="115">
        <f t="shared" si="27"/>
        <v>0</v>
      </c>
      <c r="AO53" s="115">
        <f t="shared" si="27"/>
        <v>0</v>
      </c>
      <c r="AP53" s="115">
        <f t="shared" si="27"/>
        <v>0</v>
      </c>
    </row>
    <row r="54" spans="2:42" ht="16.5">
      <c r="B54" s="63" t="s">
        <v>257</v>
      </c>
      <c r="C54" s="115">
        <f>C14</f>
        <v>2701.4396145301298</v>
      </c>
      <c r="D54" s="115">
        <f t="shared" ref="D54:AP54" si="28">D14</f>
        <v>2224.3974345301299</v>
      </c>
      <c r="E54" s="115">
        <f t="shared" si="28"/>
        <v>2179.9064858395272</v>
      </c>
      <c r="F54" s="115">
        <f t="shared" si="28"/>
        <v>2068.1090434803536</v>
      </c>
      <c r="G54" s="115">
        <f t="shared" si="28"/>
        <v>2094.3617476367767</v>
      </c>
      <c r="H54" s="115">
        <f t="shared" si="28"/>
        <v>2055.9858133755988</v>
      </c>
      <c r="I54" s="115">
        <f t="shared" si="28"/>
        <v>1987.8154262659086</v>
      </c>
      <c r="J54" s="115">
        <f t="shared" si="28"/>
        <v>1825.2413933783623</v>
      </c>
      <c r="K54" s="115">
        <f t="shared" si="28"/>
        <v>1861.7492211208084</v>
      </c>
      <c r="L54" s="115">
        <f t="shared" si="28"/>
        <v>1702.3614127582127</v>
      </c>
      <c r="M54" s="115">
        <f t="shared" si="28"/>
        <v>1736.4116406800433</v>
      </c>
      <c r="N54" s="115">
        <f t="shared" si="28"/>
        <v>1771.1428728269777</v>
      </c>
      <c r="O54" s="115">
        <f t="shared" si="28"/>
        <v>1509.9561070859486</v>
      </c>
      <c r="P54" s="115">
        <f t="shared" si="28"/>
        <v>0</v>
      </c>
      <c r="Q54" s="115">
        <f t="shared" si="28"/>
        <v>0</v>
      </c>
      <c r="R54" s="115">
        <f t="shared" si="28"/>
        <v>0</v>
      </c>
      <c r="S54" s="115">
        <f t="shared" si="28"/>
        <v>0</v>
      </c>
      <c r="T54" s="115">
        <f t="shared" si="28"/>
        <v>0</v>
      </c>
      <c r="U54" s="115">
        <f t="shared" si="28"/>
        <v>0</v>
      </c>
      <c r="V54" s="115">
        <f t="shared" si="28"/>
        <v>0</v>
      </c>
      <c r="W54" s="115">
        <f t="shared" si="28"/>
        <v>0</v>
      </c>
      <c r="X54" s="115">
        <f t="shared" si="28"/>
        <v>0</v>
      </c>
      <c r="Y54" s="115">
        <f t="shared" si="28"/>
        <v>0</v>
      </c>
      <c r="Z54" s="115">
        <f t="shared" si="28"/>
        <v>0</v>
      </c>
      <c r="AA54" s="115">
        <f t="shared" si="28"/>
        <v>0</v>
      </c>
      <c r="AB54" s="115">
        <f t="shared" si="28"/>
        <v>0</v>
      </c>
      <c r="AC54" s="115">
        <f t="shared" si="28"/>
        <v>0</v>
      </c>
      <c r="AD54" s="115">
        <f t="shared" si="28"/>
        <v>0</v>
      </c>
      <c r="AE54" s="115">
        <f t="shared" si="28"/>
        <v>0</v>
      </c>
      <c r="AF54" s="115">
        <f t="shared" si="28"/>
        <v>0</v>
      </c>
      <c r="AG54" s="115">
        <f t="shared" si="28"/>
        <v>0</v>
      </c>
      <c r="AH54" s="115">
        <f t="shared" si="28"/>
        <v>0</v>
      </c>
      <c r="AI54" s="115">
        <f t="shared" si="28"/>
        <v>0</v>
      </c>
      <c r="AJ54" s="115">
        <f t="shared" si="28"/>
        <v>0</v>
      </c>
      <c r="AK54" s="115">
        <f t="shared" si="28"/>
        <v>0</v>
      </c>
      <c r="AL54" s="115">
        <f t="shared" si="28"/>
        <v>0</v>
      </c>
      <c r="AM54" s="115">
        <f t="shared" si="28"/>
        <v>0</v>
      </c>
      <c r="AN54" s="115">
        <f t="shared" si="28"/>
        <v>0</v>
      </c>
      <c r="AO54" s="115">
        <f t="shared" si="28"/>
        <v>0</v>
      </c>
      <c r="AP54" s="115">
        <f t="shared" si="28"/>
        <v>0</v>
      </c>
    </row>
    <row r="55" spans="2:42" ht="16.5">
      <c r="B55" s="63" t="s">
        <v>258</v>
      </c>
      <c r="C55" s="115">
        <f>C14</f>
        <v>2701.4396145301298</v>
      </c>
      <c r="D55" s="115">
        <f t="shared" ref="D55:AP55" si="29">D14</f>
        <v>2224.3974345301299</v>
      </c>
      <c r="E55" s="115">
        <f t="shared" si="29"/>
        <v>2179.9064858395272</v>
      </c>
      <c r="F55" s="115">
        <f t="shared" si="29"/>
        <v>2068.1090434803536</v>
      </c>
      <c r="G55" s="115">
        <f t="shared" si="29"/>
        <v>2094.3617476367767</v>
      </c>
      <c r="H55" s="115">
        <f t="shared" si="29"/>
        <v>2055.9858133755988</v>
      </c>
      <c r="I55" s="115">
        <f t="shared" si="29"/>
        <v>1987.8154262659086</v>
      </c>
      <c r="J55" s="115">
        <f t="shared" si="29"/>
        <v>1825.2413933783623</v>
      </c>
      <c r="K55" s="115">
        <f t="shared" si="29"/>
        <v>1861.7492211208084</v>
      </c>
      <c r="L55" s="115">
        <f t="shared" si="29"/>
        <v>1702.3614127582127</v>
      </c>
      <c r="M55" s="115">
        <f t="shared" si="29"/>
        <v>1736.4116406800433</v>
      </c>
      <c r="N55" s="115">
        <f t="shared" si="29"/>
        <v>1771.1428728269777</v>
      </c>
      <c r="O55" s="115">
        <f t="shared" si="29"/>
        <v>1509.9561070859486</v>
      </c>
      <c r="P55" s="115">
        <f t="shared" si="29"/>
        <v>0</v>
      </c>
      <c r="Q55" s="115">
        <f t="shared" si="29"/>
        <v>0</v>
      </c>
      <c r="R55" s="115">
        <f t="shared" si="29"/>
        <v>0</v>
      </c>
      <c r="S55" s="115">
        <f t="shared" si="29"/>
        <v>0</v>
      </c>
      <c r="T55" s="115">
        <f t="shared" si="29"/>
        <v>0</v>
      </c>
      <c r="U55" s="115">
        <f t="shared" si="29"/>
        <v>0</v>
      </c>
      <c r="V55" s="115">
        <f t="shared" si="29"/>
        <v>0</v>
      </c>
      <c r="W55" s="115">
        <f t="shared" si="29"/>
        <v>0</v>
      </c>
      <c r="X55" s="115">
        <f t="shared" si="29"/>
        <v>0</v>
      </c>
      <c r="Y55" s="115">
        <f t="shared" si="29"/>
        <v>0</v>
      </c>
      <c r="Z55" s="115">
        <f t="shared" si="29"/>
        <v>0</v>
      </c>
      <c r="AA55" s="115">
        <f t="shared" si="29"/>
        <v>0</v>
      </c>
      <c r="AB55" s="115">
        <f t="shared" si="29"/>
        <v>0</v>
      </c>
      <c r="AC55" s="115">
        <f t="shared" si="29"/>
        <v>0</v>
      </c>
      <c r="AD55" s="115">
        <f t="shared" si="29"/>
        <v>0</v>
      </c>
      <c r="AE55" s="115">
        <f t="shared" si="29"/>
        <v>0</v>
      </c>
      <c r="AF55" s="115">
        <f t="shared" si="29"/>
        <v>0</v>
      </c>
      <c r="AG55" s="115">
        <f t="shared" si="29"/>
        <v>0</v>
      </c>
      <c r="AH55" s="115">
        <f t="shared" si="29"/>
        <v>0</v>
      </c>
      <c r="AI55" s="115">
        <f t="shared" si="29"/>
        <v>0</v>
      </c>
      <c r="AJ55" s="115">
        <f t="shared" si="29"/>
        <v>0</v>
      </c>
      <c r="AK55" s="115">
        <f t="shared" si="29"/>
        <v>0</v>
      </c>
      <c r="AL55" s="115">
        <f t="shared" si="29"/>
        <v>0</v>
      </c>
      <c r="AM55" s="115">
        <f t="shared" si="29"/>
        <v>0</v>
      </c>
      <c r="AN55" s="115">
        <f t="shared" si="29"/>
        <v>0</v>
      </c>
      <c r="AO55" s="115">
        <f t="shared" si="29"/>
        <v>0</v>
      </c>
      <c r="AP55" s="115">
        <f t="shared" si="29"/>
        <v>0</v>
      </c>
    </row>
    <row r="56" spans="2:42" ht="16.5">
      <c r="B56" s="63" t="s">
        <v>259</v>
      </c>
      <c r="C56" s="115">
        <f>C14</f>
        <v>2701.4396145301298</v>
      </c>
      <c r="D56" s="115">
        <f t="shared" ref="D56:AP56" si="30">D14</f>
        <v>2224.3974345301299</v>
      </c>
      <c r="E56" s="115">
        <f t="shared" si="30"/>
        <v>2179.9064858395272</v>
      </c>
      <c r="F56" s="115">
        <f t="shared" si="30"/>
        <v>2068.1090434803536</v>
      </c>
      <c r="G56" s="115">
        <f t="shared" si="30"/>
        <v>2094.3617476367767</v>
      </c>
      <c r="H56" s="115">
        <f t="shared" si="30"/>
        <v>2055.9858133755988</v>
      </c>
      <c r="I56" s="115">
        <f t="shared" si="30"/>
        <v>1987.8154262659086</v>
      </c>
      <c r="J56" s="115">
        <f t="shared" si="30"/>
        <v>1825.2413933783623</v>
      </c>
      <c r="K56" s="115">
        <f t="shared" si="30"/>
        <v>1861.7492211208084</v>
      </c>
      <c r="L56" s="115">
        <f t="shared" si="30"/>
        <v>1702.3614127582127</v>
      </c>
      <c r="M56" s="115">
        <f t="shared" si="30"/>
        <v>1736.4116406800433</v>
      </c>
      <c r="N56" s="115">
        <f t="shared" si="30"/>
        <v>1771.1428728269777</v>
      </c>
      <c r="O56" s="115">
        <f t="shared" si="30"/>
        <v>1509.9561070859486</v>
      </c>
      <c r="P56" s="115">
        <f t="shared" si="30"/>
        <v>0</v>
      </c>
      <c r="Q56" s="115">
        <f t="shared" si="30"/>
        <v>0</v>
      </c>
      <c r="R56" s="115">
        <f t="shared" si="30"/>
        <v>0</v>
      </c>
      <c r="S56" s="115">
        <f t="shared" si="30"/>
        <v>0</v>
      </c>
      <c r="T56" s="115">
        <f t="shared" si="30"/>
        <v>0</v>
      </c>
      <c r="U56" s="115">
        <f t="shared" si="30"/>
        <v>0</v>
      </c>
      <c r="V56" s="115">
        <f t="shared" si="30"/>
        <v>0</v>
      </c>
      <c r="W56" s="115">
        <f t="shared" si="30"/>
        <v>0</v>
      </c>
      <c r="X56" s="115">
        <f t="shared" si="30"/>
        <v>0</v>
      </c>
      <c r="Y56" s="115">
        <f t="shared" si="30"/>
        <v>0</v>
      </c>
      <c r="Z56" s="115">
        <f t="shared" si="30"/>
        <v>0</v>
      </c>
      <c r="AA56" s="115">
        <f t="shared" si="30"/>
        <v>0</v>
      </c>
      <c r="AB56" s="115">
        <f t="shared" si="30"/>
        <v>0</v>
      </c>
      <c r="AC56" s="115">
        <f t="shared" si="30"/>
        <v>0</v>
      </c>
      <c r="AD56" s="115">
        <f t="shared" si="30"/>
        <v>0</v>
      </c>
      <c r="AE56" s="115">
        <f t="shared" si="30"/>
        <v>0</v>
      </c>
      <c r="AF56" s="115">
        <f t="shared" si="30"/>
        <v>0</v>
      </c>
      <c r="AG56" s="115">
        <f t="shared" si="30"/>
        <v>0</v>
      </c>
      <c r="AH56" s="115">
        <f t="shared" si="30"/>
        <v>0</v>
      </c>
      <c r="AI56" s="115">
        <f t="shared" si="30"/>
        <v>0</v>
      </c>
      <c r="AJ56" s="115">
        <f t="shared" si="30"/>
        <v>0</v>
      </c>
      <c r="AK56" s="115">
        <f t="shared" si="30"/>
        <v>0</v>
      </c>
      <c r="AL56" s="115">
        <f t="shared" si="30"/>
        <v>0</v>
      </c>
      <c r="AM56" s="115">
        <f t="shared" si="30"/>
        <v>0</v>
      </c>
      <c r="AN56" s="115">
        <f t="shared" si="30"/>
        <v>0</v>
      </c>
      <c r="AO56" s="115">
        <f t="shared" si="30"/>
        <v>0</v>
      </c>
      <c r="AP56" s="115">
        <f t="shared" si="30"/>
        <v>0</v>
      </c>
    </row>
    <row r="57" spans="2:42" ht="16.5">
      <c r="B57" s="63" t="s">
        <v>260</v>
      </c>
      <c r="C57" s="115">
        <f>C14</f>
        <v>2701.4396145301298</v>
      </c>
      <c r="D57" s="115">
        <f t="shared" ref="D57:AP57" si="31">D14</f>
        <v>2224.3974345301299</v>
      </c>
      <c r="E57" s="115">
        <f t="shared" si="31"/>
        <v>2179.9064858395272</v>
      </c>
      <c r="F57" s="115">
        <f t="shared" si="31"/>
        <v>2068.1090434803536</v>
      </c>
      <c r="G57" s="115">
        <f t="shared" si="31"/>
        <v>2094.3617476367767</v>
      </c>
      <c r="H57" s="115">
        <f t="shared" si="31"/>
        <v>2055.9858133755988</v>
      </c>
      <c r="I57" s="115">
        <f t="shared" si="31"/>
        <v>1987.8154262659086</v>
      </c>
      <c r="J57" s="115">
        <f t="shared" si="31"/>
        <v>1825.2413933783623</v>
      </c>
      <c r="K57" s="115">
        <f t="shared" si="31"/>
        <v>1861.7492211208084</v>
      </c>
      <c r="L57" s="115">
        <f t="shared" si="31"/>
        <v>1702.3614127582127</v>
      </c>
      <c r="M57" s="115">
        <f t="shared" si="31"/>
        <v>1736.4116406800433</v>
      </c>
      <c r="N57" s="115">
        <f t="shared" si="31"/>
        <v>1771.1428728269777</v>
      </c>
      <c r="O57" s="115">
        <f t="shared" si="31"/>
        <v>1509.9561070859486</v>
      </c>
      <c r="P57" s="115">
        <f t="shared" si="31"/>
        <v>0</v>
      </c>
      <c r="Q57" s="115">
        <f t="shared" si="31"/>
        <v>0</v>
      </c>
      <c r="R57" s="115">
        <f t="shared" si="31"/>
        <v>0</v>
      </c>
      <c r="S57" s="115">
        <f t="shared" si="31"/>
        <v>0</v>
      </c>
      <c r="T57" s="115">
        <f t="shared" si="31"/>
        <v>0</v>
      </c>
      <c r="U57" s="115">
        <f t="shared" si="31"/>
        <v>0</v>
      </c>
      <c r="V57" s="115">
        <f t="shared" si="31"/>
        <v>0</v>
      </c>
      <c r="W57" s="115">
        <f t="shared" si="31"/>
        <v>0</v>
      </c>
      <c r="X57" s="115">
        <f t="shared" si="31"/>
        <v>0</v>
      </c>
      <c r="Y57" s="115">
        <f t="shared" si="31"/>
        <v>0</v>
      </c>
      <c r="Z57" s="115">
        <f t="shared" si="31"/>
        <v>0</v>
      </c>
      <c r="AA57" s="115">
        <f t="shared" si="31"/>
        <v>0</v>
      </c>
      <c r="AB57" s="115">
        <f t="shared" si="31"/>
        <v>0</v>
      </c>
      <c r="AC57" s="115">
        <f t="shared" si="31"/>
        <v>0</v>
      </c>
      <c r="AD57" s="115">
        <f t="shared" si="31"/>
        <v>0</v>
      </c>
      <c r="AE57" s="115">
        <f t="shared" si="31"/>
        <v>0</v>
      </c>
      <c r="AF57" s="115">
        <f t="shared" si="31"/>
        <v>0</v>
      </c>
      <c r="AG57" s="115">
        <f t="shared" si="31"/>
        <v>0</v>
      </c>
      <c r="AH57" s="115">
        <f t="shared" si="31"/>
        <v>0</v>
      </c>
      <c r="AI57" s="115">
        <f t="shared" si="31"/>
        <v>0</v>
      </c>
      <c r="AJ57" s="115">
        <f t="shared" si="31"/>
        <v>0</v>
      </c>
      <c r="AK57" s="115">
        <f t="shared" si="31"/>
        <v>0</v>
      </c>
      <c r="AL57" s="115">
        <f t="shared" si="31"/>
        <v>0</v>
      </c>
      <c r="AM57" s="115">
        <f t="shared" si="31"/>
        <v>0</v>
      </c>
      <c r="AN57" s="115">
        <f t="shared" si="31"/>
        <v>0</v>
      </c>
      <c r="AO57" s="115">
        <f t="shared" si="31"/>
        <v>0</v>
      </c>
      <c r="AP57" s="115">
        <f t="shared" si="31"/>
        <v>0</v>
      </c>
    </row>
    <row r="58" spans="2:42" ht="16.5">
      <c r="B58" s="63" t="s">
        <v>261</v>
      </c>
      <c r="C58" s="115">
        <f>C14</f>
        <v>2701.4396145301298</v>
      </c>
      <c r="D58" s="115">
        <f t="shared" ref="D58:AP58" si="32">D14</f>
        <v>2224.3974345301299</v>
      </c>
      <c r="E58" s="115">
        <f t="shared" si="32"/>
        <v>2179.9064858395272</v>
      </c>
      <c r="F58" s="115">
        <f t="shared" si="32"/>
        <v>2068.1090434803536</v>
      </c>
      <c r="G58" s="115">
        <f t="shared" si="32"/>
        <v>2094.3617476367767</v>
      </c>
      <c r="H58" s="115">
        <f t="shared" si="32"/>
        <v>2055.9858133755988</v>
      </c>
      <c r="I58" s="115">
        <f t="shared" si="32"/>
        <v>1987.8154262659086</v>
      </c>
      <c r="J58" s="115">
        <f t="shared" si="32"/>
        <v>1825.2413933783623</v>
      </c>
      <c r="K58" s="115">
        <f t="shared" si="32"/>
        <v>1861.7492211208084</v>
      </c>
      <c r="L58" s="115">
        <f t="shared" si="32"/>
        <v>1702.3614127582127</v>
      </c>
      <c r="M58" s="115">
        <f t="shared" si="32"/>
        <v>1736.4116406800433</v>
      </c>
      <c r="N58" s="115">
        <f t="shared" si="32"/>
        <v>1771.1428728269777</v>
      </c>
      <c r="O58" s="115">
        <f t="shared" si="32"/>
        <v>1509.9561070859486</v>
      </c>
      <c r="P58" s="115">
        <f t="shared" si="32"/>
        <v>0</v>
      </c>
      <c r="Q58" s="115">
        <f t="shared" si="32"/>
        <v>0</v>
      </c>
      <c r="R58" s="115">
        <f t="shared" si="32"/>
        <v>0</v>
      </c>
      <c r="S58" s="115">
        <f t="shared" si="32"/>
        <v>0</v>
      </c>
      <c r="T58" s="115">
        <f t="shared" si="32"/>
        <v>0</v>
      </c>
      <c r="U58" s="115">
        <f t="shared" si="32"/>
        <v>0</v>
      </c>
      <c r="V58" s="115">
        <f t="shared" si="32"/>
        <v>0</v>
      </c>
      <c r="W58" s="115">
        <f t="shared" si="32"/>
        <v>0</v>
      </c>
      <c r="X58" s="115">
        <f t="shared" si="32"/>
        <v>0</v>
      </c>
      <c r="Y58" s="115">
        <f t="shared" si="32"/>
        <v>0</v>
      </c>
      <c r="Z58" s="115">
        <f t="shared" si="32"/>
        <v>0</v>
      </c>
      <c r="AA58" s="115">
        <f t="shared" si="32"/>
        <v>0</v>
      </c>
      <c r="AB58" s="115">
        <f t="shared" si="32"/>
        <v>0</v>
      </c>
      <c r="AC58" s="115">
        <f t="shared" si="32"/>
        <v>0</v>
      </c>
      <c r="AD58" s="115">
        <f t="shared" si="32"/>
        <v>0</v>
      </c>
      <c r="AE58" s="115">
        <f t="shared" si="32"/>
        <v>0</v>
      </c>
      <c r="AF58" s="115">
        <f t="shared" si="32"/>
        <v>0</v>
      </c>
      <c r="AG58" s="115">
        <f t="shared" si="32"/>
        <v>0</v>
      </c>
      <c r="AH58" s="115">
        <f t="shared" si="32"/>
        <v>0</v>
      </c>
      <c r="AI58" s="115">
        <f t="shared" si="32"/>
        <v>0</v>
      </c>
      <c r="AJ58" s="115">
        <f t="shared" si="32"/>
        <v>0</v>
      </c>
      <c r="AK58" s="115">
        <f t="shared" si="32"/>
        <v>0</v>
      </c>
      <c r="AL58" s="115">
        <f t="shared" si="32"/>
        <v>0</v>
      </c>
      <c r="AM58" s="115">
        <f t="shared" si="32"/>
        <v>0</v>
      </c>
      <c r="AN58" s="115">
        <f t="shared" si="32"/>
        <v>0</v>
      </c>
      <c r="AO58" s="115">
        <f t="shared" si="32"/>
        <v>0</v>
      </c>
      <c r="AP58" s="115">
        <f t="shared" si="32"/>
        <v>0</v>
      </c>
    </row>
    <row r="59" spans="2:42" ht="16.5">
      <c r="B59" s="63" t="s">
        <v>262</v>
      </c>
      <c r="C59" s="115">
        <f>C4+C5</f>
        <v>34232.566892157818</v>
      </c>
      <c r="D59" s="115">
        <f t="shared" ref="D59:AP59" si="33">D4+D5</f>
        <v>35207.780646490515</v>
      </c>
      <c r="E59" s="115">
        <f t="shared" si="33"/>
        <v>35533.64293659843</v>
      </c>
      <c r="F59" s="115">
        <f t="shared" si="33"/>
        <v>35843.976642234935</v>
      </c>
      <c r="G59" s="115">
        <f t="shared" si="33"/>
        <v>36102.944935022417</v>
      </c>
      <c r="H59" s="115">
        <f t="shared" si="33"/>
        <v>36397.241236235452</v>
      </c>
      <c r="I59" s="115">
        <f t="shared" si="33"/>
        <v>36652.861236668701</v>
      </c>
      <c r="J59" s="115">
        <f t="shared" si="33"/>
        <v>36908.481236668704</v>
      </c>
      <c r="K59" s="115">
        <f t="shared" si="33"/>
        <v>37147.851236668706</v>
      </c>
      <c r="L59" s="115">
        <f t="shared" si="33"/>
        <v>37403.471236668709</v>
      </c>
      <c r="M59" s="115">
        <f t="shared" si="33"/>
        <v>37659.091236668712</v>
      </c>
      <c r="N59" s="115">
        <f t="shared" si="33"/>
        <v>37914.711236668714</v>
      </c>
      <c r="O59" s="115">
        <f t="shared" si="33"/>
        <v>38170.331236668717</v>
      </c>
      <c r="P59" s="115">
        <f t="shared" si="33"/>
        <v>0</v>
      </c>
      <c r="Q59" s="115">
        <f t="shared" si="33"/>
        <v>0</v>
      </c>
      <c r="R59" s="115">
        <f t="shared" si="33"/>
        <v>0</v>
      </c>
      <c r="S59" s="115">
        <f t="shared" si="33"/>
        <v>0</v>
      </c>
      <c r="T59" s="115">
        <f t="shared" si="33"/>
        <v>0</v>
      </c>
      <c r="U59" s="115">
        <f t="shared" si="33"/>
        <v>0</v>
      </c>
      <c r="V59" s="115">
        <f t="shared" si="33"/>
        <v>0</v>
      </c>
      <c r="W59" s="115">
        <f t="shared" si="33"/>
        <v>0</v>
      </c>
      <c r="X59" s="115">
        <f t="shared" si="33"/>
        <v>0</v>
      </c>
      <c r="Y59" s="115">
        <f t="shared" si="33"/>
        <v>0</v>
      </c>
      <c r="Z59" s="115">
        <f t="shared" si="33"/>
        <v>0</v>
      </c>
      <c r="AA59" s="115">
        <f t="shared" si="33"/>
        <v>0</v>
      </c>
      <c r="AB59" s="115">
        <f t="shared" si="33"/>
        <v>0</v>
      </c>
      <c r="AC59" s="115">
        <f t="shared" si="33"/>
        <v>0</v>
      </c>
      <c r="AD59" s="115">
        <f t="shared" si="33"/>
        <v>0</v>
      </c>
      <c r="AE59" s="115">
        <f t="shared" si="33"/>
        <v>0</v>
      </c>
      <c r="AF59" s="115">
        <f t="shared" si="33"/>
        <v>0</v>
      </c>
      <c r="AG59" s="115">
        <f t="shared" si="33"/>
        <v>0</v>
      </c>
      <c r="AH59" s="115">
        <f t="shared" si="33"/>
        <v>0</v>
      </c>
      <c r="AI59" s="115">
        <f t="shared" si="33"/>
        <v>0</v>
      </c>
      <c r="AJ59" s="115">
        <f t="shared" si="33"/>
        <v>0</v>
      </c>
      <c r="AK59" s="115">
        <f t="shared" si="33"/>
        <v>0</v>
      </c>
      <c r="AL59" s="115">
        <f t="shared" si="33"/>
        <v>0</v>
      </c>
      <c r="AM59" s="115">
        <f t="shared" si="33"/>
        <v>0</v>
      </c>
      <c r="AN59" s="115">
        <f t="shared" si="33"/>
        <v>0</v>
      </c>
      <c r="AO59" s="115">
        <f t="shared" si="33"/>
        <v>0</v>
      </c>
      <c r="AP59" s="115">
        <f t="shared" si="33"/>
        <v>0</v>
      </c>
    </row>
    <row r="60" spans="2:42" ht="16.5">
      <c r="B60" s="63" t="s">
        <v>263</v>
      </c>
      <c r="C60" s="115">
        <f>C4</f>
        <v>28535.441196202617</v>
      </c>
      <c r="D60" s="115">
        <f t="shared" ref="D60:AP60" si="34">D4</f>
        <v>29435.48728386865</v>
      </c>
      <c r="E60" s="115">
        <f t="shared" si="34"/>
        <v>29688.015240643228</v>
      </c>
      <c r="F60" s="115">
        <f t="shared" si="34"/>
        <v>29925.014612946401</v>
      </c>
      <c r="G60" s="115">
        <f t="shared" si="34"/>
        <v>30110.648572400547</v>
      </c>
      <c r="H60" s="115">
        <f t="shared" si="34"/>
        <v>30331.61054028025</v>
      </c>
      <c r="I60" s="115">
        <f t="shared" si="34"/>
        <v>30517.231540626846</v>
      </c>
      <c r="J60" s="115">
        <f t="shared" si="34"/>
        <v>30702.852540626849</v>
      </c>
      <c r="K60" s="115">
        <f t="shared" si="34"/>
        <v>30872.223540626852</v>
      </c>
      <c r="L60" s="115">
        <f t="shared" si="34"/>
        <v>31057.844540626855</v>
      </c>
      <c r="M60" s="115">
        <f t="shared" si="34"/>
        <v>31243.465540626858</v>
      </c>
      <c r="N60" s="115">
        <f t="shared" si="34"/>
        <v>31429.086540626857</v>
      </c>
      <c r="O60" s="115">
        <f t="shared" si="34"/>
        <v>31614.70754062686</v>
      </c>
      <c r="P60" s="115">
        <f t="shared" si="34"/>
        <v>0</v>
      </c>
      <c r="Q60" s="115">
        <f t="shared" si="34"/>
        <v>0</v>
      </c>
      <c r="R60" s="115">
        <f t="shared" si="34"/>
        <v>0</v>
      </c>
      <c r="S60" s="115">
        <f t="shared" si="34"/>
        <v>0</v>
      </c>
      <c r="T60" s="115">
        <f t="shared" si="34"/>
        <v>0</v>
      </c>
      <c r="U60" s="115">
        <f t="shared" si="34"/>
        <v>0</v>
      </c>
      <c r="V60" s="115">
        <f t="shared" si="34"/>
        <v>0</v>
      </c>
      <c r="W60" s="115">
        <f t="shared" si="34"/>
        <v>0</v>
      </c>
      <c r="X60" s="115">
        <f t="shared" si="34"/>
        <v>0</v>
      </c>
      <c r="Y60" s="115">
        <f t="shared" si="34"/>
        <v>0</v>
      </c>
      <c r="Z60" s="115">
        <f t="shared" si="34"/>
        <v>0</v>
      </c>
      <c r="AA60" s="115">
        <f t="shared" si="34"/>
        <v>0</v>
      </c>
      <c r="AB60" s="115">
        <f t="shared" si="34"/>
        <v>0</v>
      </c>
      <c r="AC60" s="115">
        <f t="shared" si="34"/>
        <v>0</v>
      </c>
      <c r="AD60" s="115">
        <f t="shared" si="34"/>
        <v>0</v>
      </c>
      <c r="AE60" s="115">
        <f t="shared" si="34"/>
        <v>0</v>
      </c>
      <c r="AF60" s="115">
        <f t="shared" si="34"/>
        <v>0</v>
      </c>
      <c r="AG60" s="115">
        <f t="shared" si="34"/>
        <v>0</v>
      </c>
      <c r="AH60" s="115">
        <f t="shared" si="34"/>
        <v>0</v>
      </c>
      <c r="AI60" s="115">
        <f t="shared" si="34"/>
        <v>0</v>
      </c>
      <c r="AJ60" s="115">
        <f t="shared" si="34"/>
        <v>0</v>
      </c>
      <c r="AK60" s="115">
        <f t="shared" si="34"/>
        <v>0</v>
      </c>
      <c r="AL60" s="115">
        <f t="shared" si="34"/>
        <v>0</v>
      </c>
      <c r="AM60" s="115">
        <f t="shared" si="34"/>
        <v>0</v>
      </c>
      <c r="AN60" s="115">
        <f t="shared" si="34"/>
        <v>0</v>
      </c>
      <c r="AO60" s="115">
        <f t="shared" si="34"/>
        <v>0</v>
      </c>
      <c r="AP60" s="115">
        <f t="shared" si="34"/>
        <v>0</v>
      </c>
    </row>
    <row r="61" spans="2:42" ht="16.5">
      <c r="B61" s="63" t="s">
        <v>264</v>
      </c>
      <c r="C61" s="115">
        <f>C11+C13+C9</f>
        <v>4196.1872704093194</v>
      </c>
      <c r="D61" s="115">
        <f t="shared" ref="D61:AP61" si="35">D11+D13+D9</f>
        <v>4710.6331742058037</v>
      </c>
      <c r="E61" s="115">
        <f t="shared" si="35"/>
        <v>4617.9348675758074</v>
      </c>
      <c r="F61" s="115">
        <f t="shared" si="35"/>
        <v>4511.9036044378381</v>
      </c>
      <c r="G61" s="115">
        <f t="shared" si="35"/>
        <v>4419.1876094939325</v>
      </c>
      <c r="H61" s="115">
        <f t="shared" si="35"/>
        <v>4355.7722435450096</v>
      </c>
      <c r="I61" s="115">
        <f t="shared" si="35"/>
        <v>4260.8276297882039</v>
      </c>
      <c r="J61" s="115">
        <f t="shared" si="35"/>
        <v>4260.2866625889646</v>
      </c>
      <c r="K61" s="115">
        <f t="shared" si="35"/>
        <v>4176.9138348465221</v>
      </c>
      <c r="L61" s="115">
        <f t="shared" si="35"/>
        <v>4073.1866432091124</v>
      </c>
      <c r="M61" s="115">
        <f t="shared" si="35"/>
        <v>3976.0214152872777</v>
      </c>
      <c r="N61" s="115">
        <f t="shared" si="35"/>
        <v>3878.1751831403481</v>
      </c>
      <c r="O61" s="115">
        <f t="shared" si="35"/>
        <v>3776.2469488813758</v>
      </c>
      <c r="P61" s="115">
        <f t="shared" si="35"/>
        <v>0</v>
      </c>
      <c r="Q61" s="115">
        <f t="shared" si="35"/>
        <v>0</v>
      </c>
      <c r="R61" s="115">
        <f t="shared" si="35"/>
        <v>0</v>
      </c>
      <c r="S61" s="115">
        <f t="shared" si="35"/>
        <v>0</v>
      </c>
      <c r="T61" s="115">
        <f t="shared" si="35"/>
        <v>0</v>
      </c>
      <c r="U61" s="115">
        <f t="shared" si="35"/>
        <v>0</v>
      </c>
      <c r="V61" s="115">
        <f t="shared" si="35"/>
        <v>0</v>
      </c>
      <c r="W61" s="115">
        <f t="shared" si="35"/>
        <v>0</v>
      </c>
      <c r="X61" s="115">
        <f t="shared" si="35"/>
        <v>0</v>
      </c>
      <c r="Y61" s="115">
        <f t="shared" si="35"/>
        <v>0</v>
      </c>
      <c r="Z61" s="115">
        <f t="shared" si="35"/>
        <v>0</v>
      </c>
      <c r="AA61" s="115">
        <f t="shared" si="35"/>
        <v>0</v>
      </c>
      <c r="AB61" s="115">
        <f t="shared" si="35"/>
        <v>0</v>
      </c>
      <c r="AC61" s="115">
        <f t="shared" si="35"/>
        <v>0</v>
      </c>
      <c r="AD61" s="115">
        <f t="shared" si="35"/>
        <v>0</v>
      </c>
      <c r="AE61" s="115">
        <f t="shared" si="35"/>
        <v>0</v>
      </c>
      <c r="AF61" s="115">
        <f t="shared" si="35"/>
        <v>0</v>
      </c>
      <c r="AG61" s="115">
        <f t="shared" si="35"/>
        <v>0</v>
      </c>
      <c r="AH61" s="115">
        <f t="shared" si="35"/>
        <v>0</v>
      </c>
      <c r="AI61" s="115">
        <f t="shared" si="35"/>
        <v>0</v>
      </c>
      <c r="AJ61" s="115">
        <f t="shared" si="35"/>
        <v>0</v>
      </c>
      <c r="AK61" s="115">
        <f t="shared" si="35"/>
        <v>0</v>
      </c>
      <c r="AL61" s="115">
        <f t="shared" si="35"/>
        <v>0</v>
      </c>
      <c r="AM61" s="115">
        <f t="shared" si="35"/>
        <v>0</v>
      </c>
      <c r="AN61" s="115">
        <f t="shared" si="35"/>
        <v>0</v>
      </c>
      <c r="AO61" s="115">
        <f t="shared" si="35"/>
        <v>0</v>
      </c>
      <c r="AP61" s="115">
        <f t="shared" si="35"/>
        <v>0</v>
      </c>
    </row>
    <row r="62" spans="2:42" ht="16.5">
      <c r="B62" s="63" t="s">
        <v>265</v>
      </c>
      <c r="C62" s="115">
        <f>C12+C13</f>
        <v>2048.9689822531991</v>
      </c>
      <c r="D62" s="115">
        <f t="shared" ref="D62:AP62" si="36">D12+D13</f>
        <v>2118.9669822531991</v>
      </c>
      <c r="E62" s="115">
        <f t="shared" si="36"/>
        <v>2083.1638380549371</v>
      </c>
      <c r="F62" s="115">
        <f t="shared" si="36"/>
        <v>2048.0767367406402</v>
      </c>
      <c r="G62" s="115">
        <f t="shared" si="36"/>
        <v>2013.6913564526294</v>
      </c>
      <c r="H62" s="115">
        <f t="shared" si="36"/>
        <v>1979.9936647703787</v>
      </c>
      <c r="I62" s="115">
        <f t="shared" si="36"/>
        <v>1946.9699070950721</v>
      </c>
      <c r="J62" s="115">
        <f t="shared" si="36"/>
        <v>2016.9679070950722</v>
      </c>
      <c r="K62" s="115">
        <f t="shared" si="36"/>
        <v>1988.4374902351997</v>
      </c>
      <c r="L62" s="115">
        <f t="shared" si="36"/>
        <v>1955.2447958790306</v>
      </c>
      <c r="M62" s="115">
        <f t="shared" si="36"/>
        <v>1925.1362477066839</v>
      </c>
      <c r="N62" s="115">
        <f t="shared" si="36"/>
        <v>1894.261979574494</v>
      </c>
      <c r="O62" s="115">
        <f t="shared" si="36"/>
        <v>1862.9527354315389</v>
      </c>
      <c r="P62" s="115">
        <f t="shared" si="36"/>
        <v>0</v>
      </c>
      <c r="Q62" s="115">
        <f t="shared" si="36"/>
        <v>0</v>
      </c>
      <c r="R62" s="115">
        <f t="shared" si="36"/>
        <v>0</v>
      </c>
      <c r="S62" s="115">
        <f t="shared" si="36"/>
        <v>0</v>
      </c>
      <c r="T62" s="115">
        <f t="shared" si="36"/>
        <v>0</v>
      </c>
      <c r="U62" s="115">
        <f t="shared" si="36"/>
        <v>0</v>
      </c>
      <c r="V62" s="115">
        <f t="shared" si="36"/>
        <v>0</v>
      </c>
      <c r="W62" s="115">
        <f t="shared" si="36"/>
        <v>0</v>
      </c>
      <c r="X62" s="115">
        <f t="shared" si="36"/>
        <v>0</v>
      </c>
      <c r="Y62" s="115">
        <f t="shared" si="36"/>
        <v>0</v>
      </c>
      <c r="Z62" s="115">
        <f t="shared" si="36"/>
        <v>0</v>
      </c>
      <c r="AA62" s="115">
        <f t="shared" si="36"/>
        <v>0</v>
      </c>
      <c r="AB62" s="115">
        <f t="shared" si="36"/>
        <v>0</v>
      </c>
      <c r="AC62" s="115">
        <f t="shared" si="36"/>
        <v>0</v>
      </c>
      <c r="AD62" s="115">
        <f t="shared" si="36"/>
        <v>0</v>
      </c>
      <c r="AE62" s="115">
        <f t="shared" si="36"/>
        <v>0</v>
      </c>
      <c r="AF62" s="115">
        <f t="shared" si="36"/>
        <v>0</v>
      </c>
      <c r="AG62" s="115">
        <f t="shared" si="36"/>
        <v>0</v>
      </c>
      <c r="AH62" s="115">
        <f t="shared" si="36"/>
        <v>0</v>
      </c>
      <c r="AI62" s="115">
        <f t="shared" si="36"/>
        <v>0</v>
      </c>
      <c r="AJ62" s="115">
        <f t="shared" si="36"/>
        <v>0</v>
      </c>
      <c r="AK62" s="115">
        <f t="shared" si="36"/>
        <v>0</v>
      </c>
      <c r="AL62" s="115">
        <f t="shared" si="36"/>
        <v>0</v>
      </c>
      <c r="AM62" s="115">
        <f t="shared" si="36"/>
        <v>0</v>
      </c>
      <c r="AN62" s="115">
        <f t="shared" si="36"/>
        <v>0</v>
      </c>
      <c r="AO62" s="115">
        <f t="shared" si="36"/>
        <v>0</v>
      </c>
      <c r="AP62" s="115">
        <f t="shared" si="36"/>
        <v>0</v>
      </c>
    </row>
    <row r="64" spans="2:42" ht="16.5">
      <c r="B64" s="26" t="s">
        <v>390</v>
      </c>
      <c r="C64" s="26">
        <v>1</v>
      </c>
      <c r="D64" s="26">
        <v>2</v>
      </c>
      <c r="E64" s="26">
        <v>3</v>
      </c>
      <c r="F64" s="26">
        <v>4</v>
      </c>
      <c r="G64" s="26">
        <v>5</v>
      </c>
      <c r="H64" s="26">
        <v>6</v>
      </c>
      <c r="I64" s="26">
        <v>7</v>
      </c>
      <c r="J64" s="26">
        <v>8</v>
      </c>
      <c r="K64" s="26">
        <v>9</v>
      </c>
      <c r="L64" s="26">
        <v>10</v>
      </c>
      <c r="M64" s="26">
        <v>11</v>
      </c>
      <c r="N64" s="26">
        <v>12</v>
      </c>
      <c r="O64" s="26">
        <v>13</v>
      </c>
      <c r="P64" s="26">
        <v>14</v>
      </c>
      <c r="Q64" s="26">
        <v>15</v>
      </c>
      <c r="R64" s="26">
        <v>16</v>
      </c>
      <c r="S64" s="26">
        <v>17</v>
      </c>
      <c r="T64" s="26">
        <v>18</v>
      </c>
      <c r="U64" s="26">
        <v>19</v>
      </c>
      <c r="V64" s="26">
        <v>20</v>
      </c>
      <c r="W64" s="26">
        <v>21</v>
      </c>
      <c r="X64" s="26">
        <v>22</v>
      </c>
      <c r="Y64" s="26">
        <v>23</v>
      </c>
      <c r="Z64" s="26">
        <v>24</v>
      </c>
      <c r="AA64" s="26">
        <v>25</v>
      </c>
      <c r="AB64" s="26">
        <v>26</v>
      </c>
      <c r="AC64" s="26">
        <v>27</v>
      </c>
      <c r="AD64" s="26">
        <v>28</v>
      </c>
      <c r="AE64" s="26">
        <v>29</v>
      </c>
      <c r="AF64" s="26">
        <v>30</v>
      </c>
      <c r="AG64" s="26">
        <v>31</v>
      </c>
      <c r="AH64" s="26">
        <v>32</v>
      </c>
      <c r="AI64" s="26">
        <v>33</v>
      </c>
      <c r="AJ64" s="26">
        <v>34</v>
      </c>
      <c r="AK64" s="26">
        <v>35</v>
      </c>
      <c r="AL64" s="26">
        <v>36</v>
      </c>
      <c r="AM64" s="26">
        <v>37</v>
      </c>
      <c r="AN64" s="26">
        <v>38</v>
      </c>
      <c r="AO64" s="26">
        <v>39</v>
      </c>
      <c r="AP64" s="26">
        <v>40</v>
      </c>
    </row>
    <row r="65" spans="2:42" ht="16.5">
      <c r="B65" s="63" t="s">
        <v>229</v>
      </c>
      <c r="C65" s="115">
        <f>C26*LCR计算参数!$F6*LCR计算过程!$C4</f>
        <v>1156.0868502247879</v>
      </c>
      <c r="D65" s="115">
        <f>D26*LCR计算参数!$F6*LCR计算过程!$C4</f>
        <v>1160.6514194684009</v>
      </c>
      <c r="E65" s="115">
        <f>E26*LCR计算参数!$F6*LCR计算过程!$C4</f>
        <v>1165.2159887120142</v>
      </c>
      <c r="F65" s="115">
        <f>F26*LCR计算参数!$F6*LCR计算过程!$C4</f>
        <v>1169.7805579556275</v>
      </c>
      <c r="G65" s="115">
        <f>G26*LCR计算参数!$F6*LCR计算过程!$C4</f>
        <v>1075.0071954201414</v>
      </c>
      <c r="H65" s="115">
        <f>H26*LCR计算参数!$F6*LCR计算过程!$C4</f>
        <v>1079.1856264019352</v>
      </c>
      <c r="I65" s="115">
        <f>I26*LCR计算参数!$F6*LCR计算过程!$C4</f>
        <v>1083.3640574057176</v>
      </c>
      <c r="J65" s="115">
        <f>J26*LCR计算参数!$F6*LCR计算过程!$C4</f>
        <v>987.04614184497677</v>
      </c>
      <c r="K65" s="115">
        <f>K26*LCR计算参数!$F6*LCR计算过程!$C4</f>
        <v>990.83843456495185</v>
      </c>
      <c r="L65" s="115">
        <f>L26*LCR计算参数!$F6*LCR计算过程!$C4</f>
        <v>994.63072728492648</v>
      </c>
      <c r="M65" s="115">
        <f>M26*LCR计算参数!$F6*LCR计算过程!$C4</f>
        <v>998.42302000490122</v>
      </c>
      <c r="N65" s="115">
        <f>N26*LCR计算参数!$F6*LCR计算过程!$C4</f>
        <v>1002.2153127248762</v>
      </c>
      <c r="O65" s="115">
        <f>O26*LCR计算参数!$F6*LCR计算过程!$C4</f>
        <v>1006.0076054448509</v>
      </c>
      <c r="P65" s="115">
        <f>P26*LCR计算参数!$F6*LCR计算过程!$C4</f>
        <v>0</v>
      </c>
      <c r="Q65" s="115">
        <f>Q26*LCR计算参数!$F6*LCR计算过程!$C4</f>
        <v>0</v>
      </c>
      <c r="R65" s="115">
        <f>R26*LCR计算参数!$F6*LCR计算过程!$C4</f>
        <v>0</v>
      </c>
      <c r="S65" s="115">
        <f>S26*LCR计算参数!$F6*LCR计算过程!$C4</f>
        <v>0</v>
      </c>
      <c r="T65" s="115">
        <f>T26*LCR计算参数!$F6*LCR计算过程!$C4</f>
        <v>0</v>
      </c>
      <c r="U65" s="115">
        <f>U26*LCR计算参数!$F6*LCR计算过程!$C4</f>
        <v>0</v>
      </c>
      <c r="V65" s="115">
        <f>V26*LCR计算参数!$F6*LCR计算过程!$C4</f>
        <v>0</v>
      </c>
      <c r="W65" s="115">
        <f>W26*LCR计算参数!$F6*LCR计算过程!$C4</f>
        <v>0</v>
      </c>
      <c r="X65" s="115">
        <f>X26*LCR计算参数!$F6*LCR计算过程!$C4</f>
        <v>0</v>
      </c>
      <c r="Y65" s="115">
        <f>Y26*LCR计算参数!$F6*LCR计算过程!$C4</f>
        <v>0</v>
      </c>
      <c r="Z65" s="115">
        <f>Z26*LCR计算参数!$F6*LCR计算过程!$C4</f>
        <v>0</v>
      </c>
      <c r="AA65" s="115">
        <f>AA26*LCR计算参数!$F6*LCR计算过程!$C4</f>
        <v>0</v>
      </c>
      <c r="AB65" s="115">
        <f>AB26*LCR计算参数!$F6*LCR计算过程!$C4</f>
        <v>0</v>
      </c>
      <c r="AC65" s="115">
        <f>AC26*LCR计算参数!$F6*LCR计算过程!$C4</f>
        <v>0</v>
      </c>
      <c r="AD65" s="115">
        <f>AD26*LCR计算参数!$F6*LCR计算过程!$C4</f>
        <v>0</v>
      </c>
      <c r="AE65" s="115">
        <f>AE26*LCR计算参数!$F6*LCR计算过程!$C4</f>
        <v>0</v>
      </c>
      <c r="AF65" s="115">
        <f>AF26*LCR计算参数!$F6*LCR计算过程!$C4</f>
        <v>0</v>
      </c>
      <c r="AG65" s="115">
        <f>AG26*LCR计算参数!$F6*LCR计算过程!$C4</f>
        <v>0</v>
      </c>
      <c r="AH65" s="115">
        <f>AH26*LCR计算参数!$F6*LCR计算过程!$C4</f>
        <v>0</v>
      </c>
      <c r="AI65" s="115">
        <f>AI26*LCR计算参数!$F6*LCR计算过程!$C4</f>
        <v>0</v>
      </c>
      <c r="AJ65" s="115">
        <f>AJ26*LCR计算参数!$F6*LCR计算过程!$C4</f>
        <v>0</v>
      </c>
      <c r="AK65" s="115">
        <f>AK26*LCR计算参数!$F6*LCR计算过程!$C4</f>
        <v>0</v>
      </c>
      <c r="AL65" s="115">
        <f>AL26*LCR计算参数!$F6*LCR计算过程!$C4</f>
        <v>0</v>
      </c>
      <c r="AM65" s="115">
        <f>AM26*LCR计算参数!$F6*LCR计算过程!$C4</f>
        <v>0</v>
      </c>
      <c r="AN65" s="115">
        <f>AN26*LCR计算参数!$F6*LCR计算过程!$C4</f>
        <v>0</v>
      </c>
      <c r="AO65" s="115">
        <f>AO26*LCR计算参数!$F6*LCR计算过程!$C4</f>
        <v>0</v>
      </c>
      <c r="AP65" s="115">
        <f>AP26*LCR计算参数!$F6*LCR计算过程!$C4</f>
        <v>0</v>
      </c>
    </row>
    <row r="66" spans="2:42" ht="16.5">
      <c r="B66" s="63" t="s">
        <v>230</v>
      </c>
      <c r="C66" s="115">
        <f>C27*LCR计算参数!$F7*LCR计算过程!$C5</f>
        <v>3435.8049592707162</v>
      </c>
      <c r="D66" s="115">
        <f>D27*LCR计算参数!$F7*LCR计算过程!$C5</f>
        <v>3432.490390237861</v>
      </c>
      <c r="E66" s="115">
        <f>E27*LCR计算参数!$F7*LCR计算过程!$C5</f>
        <v>3480.5472285599885</v>
      </c>
      <c r="F66" s="115">
        <f>F27*LCR计算参数!$F7*LCR计算过程!$C5</f>
        <v>3527.210688234803</v>
      </c>
      <c r="G66" s="115">
        <f>G27*LCR计算参数!$F7*LCR计算过程!$C5</f>
        <v>3573.8741471823769</v>
      </c>
      <c r="H66" s="115">
        <f>H27*LCR计算参数!$F7*LCR计算过程!$C5</f>
        <v>3620.5376064935717</v>
      </c>
      <c r="I66" s="115">
        <f>I27*LCR计算参数!$F7*LCR计算过程!$C5</f>
        <v>3667.2010662629091</v>
      </c>
      <c r="J66" s="115">
        <f>J27*LCR计算参数!$F7*LCR计算过程!$C5</f>
        <v>3713.8645259377226</v>
      </c>
      <c r="K66" s="115">
        <f>K27*LCR计算参数!$F7*LCR计算过程!$C5</f>
        <v>3760.5279856125367</v>
      </c>
      <c r="L66" s="115">
        <f>L27*LCR计算参数!$F7*LCR计算过程!$C5</f>
        <v>3807.1914452873507</v>
      </c>
      <c r="M66" s="115">
        <f>M27*LCR计算参数!$F7*LCR计算过程!$C5</f>
        <v>3853.8549049621647</v>
      </c>
      <c r="N66" s="115">
        <f>N27*LCR计算参数!$F7*LCR计算过程!$C5</f>
        <v>3900.5183646369792</v>
      </c>
      <c r="O66" s="115">
        <f>O27*LCR计算参数!$F7*LCR计算过程!$C5</f>
        <v>3947.1818243117932</v>
      </c>
      <c r="P66" s="115">
        <f>P27*LCR计算参数!$F7*LCR计算过程!$C5</f>
        <v>0</v>
      </c>
      <c r="Q66" s="115">
        <f>Q27*LCR计算参数!$F7*LCR计算过程!$C5</f>
        <v>0</v>
      </c>
      <c r="R66" s="115">
        <f>R27*LCR计算参数!$F7*LCR计算过程!$C5</f>
        <v>0</v>
      </c>
      <c r="S66" s="115">
        <f>S27*LCR计算参数!$F7*LCR计算过程!$C5</f>
        <v>0</v>
      </c>
      <c r="T66" s="115">
        <f>T27*LCR计算参数!$F7*LCR计算过程!$C5</f>
        <v>0</v>
      </c>
      <c r="U66" s="115">
        <f>U27*LCR计算参数!$F7*LCR计算过程!$C5</f>
        <v>0</v>
      </c>
      <c r="V66" s="115">
        <f>V27*LCR计算参数!$F7*LCR计算过程!$C5</f>
        <v>0</v>
      </c>
      <c r="W66" s="115">
        <f>W27*LCR计算参数!$F7*LCR计算过程!$C5</f>
        <v>0</v>
      </c>
      <c r="X66" s="115">
        <f>X27*LCR计算参数!$F7*LCR计算过程!$C5</f>
        <v>0</v>
      </c>
      <c r="Y66" s="115">
        <f>Y27*LCR计算参数!$F7*LCR计算过程!$C5</f>
        <v>0</v>
      </c>
      <c r="Z66" s="115">
        <f>Z27*LCR计算参数!$F7*LCR计算过程!$C5</f>
        <v>0</v>
      </c>
      <c r="AA66" s="115">
        <f>AA27*LCR计算参数!$F7*LCR计算过程!$C5</f>
        <v>0</v>
      </c>
      <c r="AB66" s="115">
        <f>AB27*LCR计算参数!$F7*LCR计算过程!$C5</f>
        <v>0</v>
      </c>
      <c r="AC66" s="115">
        <f>AC27*LCR计算参数!$F7*LCR计算过程!$C5</f>
        <v>0</v>
      </c>
      <c r="AD66" s="115">
        <f>AD27*LCR计算参数!$F7*LCR计算过程!$C5</f>
        <v>0</v>
      </c>
      <c r="AE66" s="115">
        <f>AE27*LCR计算参数!$F7*LCR计算过程!$C5</f>
        <v>0</v>
      </c>
      <c r="AF66" s="115">
        <f>AF27*LCR计算参数!$F7*LCR计算过程!$C5</f>
        <v>0</v>
      </c>
      <c r="AG66" s="115">
        <f>AG27*LCR计算参数!$F7*LCR计算过程!$C5</f>
        <v>0</v>
      </c>
      <c r="AH66" s="115">
        <f>AH27*LCR计算参数!$F7*LCR计算过程!$C5</f>
        <v>0</v>
      </c>
      <c r="AI66" s="115">
        <f>AI27*LCR计算参数!$F7*LCR计算过程!$C5</f>
        <v>0</v>
      </c>
      <c r="AJ66" s="115">
        <f>AJ27*LCR计算参数!$F7*LCR计算过程!$C5</f>
        <v>0</v>
      </c>
      <c r="AK66" s="115">
        <f>AK27*LCR计算参数!$F7*LCR计算过程!$C5</f>
        <v>0</v>
      </c>
      <c r="AL66" s="115">
        <f>AL27*LCR计算参数!$F7*LCR计算过程!$C5</f>
        <v>0</v>
      </c>
      <c r="AM66" s="115">
        <f>AM27*LCR计算参数!$F7*LCR计算过程!$C5</f>
        <v>0</v>
      </c>
      <c r="AN66" s="115">
        <f>AN27*LCR计算参数!$F7*LCR计算过程!$C5</f>
        <v>0</v>
      </c>
      <c r="AO66" s="115">
        <f>AO27*LCR计算参数!$F7*LCR计算过程!$C5</f>
        <v>0</v>
      </c>
      <c r="AP66" s="115">
        <f>AP27*LCR计算参数!$F7*LCR计算过程!$C5</f>
        <v>0</v>
      </c>
    </row>
    <row r="67" spans="2:42" ht="16.5">
      <c r="B67" s="63" t="s">
        <v>231</v>
      </c>
      <c r="C67" s="115">
        <f>C28*LCR计算参数!$F8*LCR计算过程!$C6</f>
        <v>1869.0582355491317</v>
      </c>
      <c r="D67" s="115">
        <f>D28*LCR计算参数!$F8*LCR计算过程!$C6</f>
        <v>1867.2551289637483</v>
      </c>
      <c r="E67" s="115">
        <f>E28*LCR计算参数!$F8*LCR计算过程!$C6</f>
        <v>1893.3977739931368</v>
      </c>
      <c r="F67" s="115">
        <f>F28*LCR计算参数!$F8*LCR计算过程!$C6</f>
        <v>1918.7824290123604</v>
      </c>
      <c r="G67" s="115">
        <f>G28*LCR计算参数!$F8*LCR计算过程!$C6</f>
        <v>1944.1670836359704</v>
      </c>
      <c r="H67" s="115">
        <f>H28*LCR计算参数!$F8*LCR计算过程!$C6</f>
        <v>1969.5517384573873</v>
      </c>
      <c r="I67" s="115">
        <f>I28*LCR计算参数!$F8*LCR计算过程!$C6</f>
        <v>1994.9363935280314</v>
      </c>
      <c r="J67" s="115">
        <f>J28*LCR计算参数!$F8*LCR计算过程!$C6</f>
        <v>2020.3210485472553</v>
      </c>
      <c r="K67" s="115">
        <f>K28*LCR计算参数!$F8*LCR计算过程!$C6</f>
        <v>2045.7057035664793</v>
      </c>
      <c r="L67" s="115">
        <f>L28*LCR计算参数!$F8*LCR计算过程!$C6</f>
        <v>2071.0903585857031</v>
      </c>
      <c r="M67" s="115">
        <f>M28*LCR计算参数!$F8*LCR计算过程!$C6</f>
        <v>2096.475013604927</v>
      </c>
      <c r="N67" s="115">
        <f>N28*LCR计算参数!$F8*LCR计算过程!$C6</f>
        <v>2121.8596686241513</v>
      </c>
      <c r="O67" s="115">
        <f>O28*LCR计算参数!$F8*LCR计算过程!$C6</f>
        <v>2147.2443236433755</v>
      </c>
      <c r="P67" s="115">
        <f>P28*LCR计算参数!$F8*LCR计算过程!$C6</f>
        <v>0</v>
      </c>
      <c r="Q67" s="115">
        <f>Q28*LCR计算参数!$F8*LCR计算过程!$C6</f>
        <v>0</v>
      </c>
      <c r="R67" s="115">
        <f>R28*LCR计算参数!$F8*LCR计算过程!$C6</f>
        <v>0</v>
      </c>
      <c r="S67" s="115">
        <f>S28*LCR计算参数!$F8*LCR计算过程!$C6</f>
        <v>0</v>
      </c>
      <c r="T67" s="115">
        <f>T28*LCR计算参数!$F8*LCR计算过程!$C6</f>
        <v>0</v>
      </c>
      <c r="U67" s="115">
        <f>U28*LCR计算参数!$F8*LCR计算过程!$C6</f>
        <v>0</v>
      </c>
      <c r="V67" s="115">
        <f>V28*LCR计算参数!$F8*LCR计算过程!$C6</f>
        <v>0</v>
      </c>
      <c r="W67" s="115">
        <f>W28*LCR计算参数!$F8*LCR计算过程!$C6</f>
        <v>0</v>
      </c>
      <c r="X67" s="115">
        <f>X28*LCR计算参数!$F8*LCR计算过程!$C6</f>
        <v>0</v>
      </c>
      <c r="Y67" s="115">
        <f>Y28*LCR计算参数!$F8*LCR计算过程!$C6</f>
        <v>0</v>
      </c>
      <c r="Z67" s="115">
        <f>Z28*LCR计算参数!$F8*LCR计算过程!$C6</f>
        <v>0</v>
      </c>
      <c r="AA67" s="115">
        <f>AA28*LCR计算参数!$F8*LCR计算过程!$C6</f>
        <v>0</v>
      </c>
      <c r="AB67" s="115">
        <f>AB28*LCR计算参数!$F8*LCR计算过程!$C6</f>
        <v>0</v>
      </c>
      <c r="AC67" s="115">
        <f>AC28*LCR计算参数!$F8*LCR计算过程!$C6</f>
        <v>0</v>
      </c>
      <c r="AD67" s="115">
        <f>AD28*LCR计算参数!$F8*LCR计算过程!$C6</f>
        <v>0</v>
      </c>
      <c r="AE67" s="115">
        <f>AE28*LCR计算参数!$F8*LCR计算过程!$C6</f>
        <v>0</v>
      </c>
      <c r="AF67" s="115">
        <f>AF28*LCR计算参数!$F8*LCR计算过程!$C6</f>
        <v>0</v>
      </c>
      <c r="AG67" s="115">
        <f>AG28*LCR计算参数!$F8*LCR计算过程!$C6</f>
        <v>0</v>
      </c>
      <c r="AH67" s="115">
        <f>AH28*LCR计算参数!$F8*LCR计算过程!$C6</f>
        <v>0</v>
      </c>
      <c r="AI67" s="115">
        <f>AI28*LCR计算参数!$F8*LCR计算过程!$C6</f>
        <v>0</v>
      </c>
      <c r="AJ67" s="115">
        <f>AJ28*LCR计算参数!$F8*LCR计算过程!$C6</f>
        <v>0</v>
      </c>
      <c r="AK67" s="115">
        <f>AK28*LCR计算参数!$F8*LCR计算过程!$C6</f>
        <v>0</v>
      </c>
      <c r="AL67" s="115">
        <f>AL28*LCR计算参数!$F8*LCR计算过程!$C6</f>
        <v>0</v>
      </c>
      <c r="AM67" s="115">
        <f>AM28*LCR计算参数!$F8*LCR计算过程!$C6</f>
        <v>0</v>
      </c>
      <c r="AN67" s="115">
        <f>AN28*LCR计算参数!$F8*LCR计算过程!$C6</f>
        <v>0</v>
      </c>
      <c r="AO67" s="115">
        <f>AO28*LCR计算参数!$F8*LCR计算过程!$C6</f>
        <v>0</v>
      </c>
      <c r="AP67" s="115">
        <f>AP28*LCR计算参数!$F8*LCR计算过程!$C6</f>
        <v>0</v>
      </c>
    </row>
    <row r="68" spans="2:42" ht="16.5">
      <c r="B68" s="63" t="s">
        <v>232</v>
      </c>
      <c r="C68" s="115">
        <f>C29*LCR计算参数!$F9*LCR计算过程!$C7</f>
        <v>4.855330517843897</v>
      </c>
      <c r="D68" s="115">
        <f>D29*LCR计算参数!$F9*LCR计算过程!$C7</f>
        <v>4.8515720470639652</v>
      </c>
      <c r="E68" s="115">
        <f>E29*LCR计算参数!$F9*LCR计算过程!$C7</f>
        <v>4.935392578655228</v>
      </c>
      <c r="F68" s="115">
        <f>F29*LCR计算参数!$F9*LCR计算过程!$C7</f>
        <v>5.0012431936944255</v>
      </c>
      <c r="G68" s="115">
        <f>G29*LCR计算参数!$F9*LCR计算过程!$C7</f>
        <v>5.0670938087336213</v>
      </c>
      <c r="H68" s="115">
        <f>H29*LCR计算参数!$F9*LCR计算过程!$C7</f>
        <v>5.1329444237728188</v>
      </c>
      <c r="I68" s="115">
        <f>I29*LCR计算参数!$F9*LCR计算过程!$C7</f>
        <v>5.1987950392183579</v>
      </c>
      <c r="J68" s="115">
        <f>J29*LCR计算参数!$F9*LCR计算过程!$C7</f>
        <v>5.2646456542575564</v>
      </c>
      <c r="K68" s="115">
        <f>K29*LCR计算参数!$F9*LCR计算过程!$C7</f>
        <v>5.3304962692967539</v>
      </c>
      <c r="L68" s="115">
        <f>L29*LCR计算参数!$F9*LCR计算过程!$C7</f>
        <v>5.3963468843359514</v>
      </c>
      <c r="M68" s="115">
        <f>M29*LCR计算参数!$F9*LCR计算过程!$C7</f>
        <v>5.462197499375149</v>
      </c>
      <c r="N68" s="115">
        <f>N29*LCR计算参数!$F9*LCR计算过程!$C7</f>
        <v>5.5280481144143456</v>
      </c>
      <c r="O68" s="115">
        <f>O29*LCR计算参数!$F9*LCR计算过程!$C7</f>
        <v>5.5938987294535432</v>
      </c>
      <c r="P68" s="115">
        <f>P29*LCR计算参数!$F9*LCR计算过程!$C7</f>
        <v>0</v>
      </c>
      <c r="Q68" s="115">
        <f>Q29*LCR计算参数!$F9*LCR计算过程!$C7</f>
        <v>0</v>
      </c>
      <c r="R68" s="115">
        <f>R29*LCR计算参数!$F9*LCR计算过程!$C7</f>
        <v>0</v>
      </c>
      <c r="S68" s="115">
        <f>S29*LCR计算参数!$F9*LCR计算过程!$C7</f>
        <v>0</v>
      </c>
      <c r="T68" s="115">
        <f>T29*LCR计算参数!$F9*LCR计算过程!$C7</f>
        <v>0</v>
      </c>
      <c r="U68" s="115">
        <f>U29*LCR计算参数!$F9*LCR计算过程!$C7</f>
        <v>0</v>
      </c>
      <c r="V68" s="115">
        <f>V29*LCR计算参数!$F9*LCR计算过程!$C7</f>
        <v>0</v>
      </c>
      <c r="W68" s="115">
        <f>W29*LCR计算参数!$F9*LCR计算过程!$C7</f>
        <v>0</v>
      </c>
      <c r="X68" s="115">
        <f>X29*LCR计算参数!$F9*LCR计算过程!$C7</f>
        <v>0</v>
      </c>
      <c r="Y68" s="115">
        <f>Y29*LCR计算参数!$F9*LCR计算过程!$C7</f>
        <v>0</v>
      </c>
      <c r="Z68" s="115">
        <f>Z29*LCR计算参数!$F9*LCR计算过程!$C7</f>
        <v>0</v>
      </c>
      <c r="AA68" s="115">
        <f>AA29*LCR计算参数!$F9*LCR计算过程!$C7</f>
        <v>0</v>
      </c>
      <c r="AB68" s="115">
        <f>AB29*LCR计算参数!$F9*LCR计算过程!$C7</f>
        <v>0</v>
      </c>
      <c r="AC68" s="115">
        <f>AC29*LCR计算参数!$F9*LCR计算过程!$C7</f>
        <v>0</v>
      </c>
      <c r="AD68" s="115">
        <f>AD29*LCR计算参数!$F9*LCR计算过程!$C7</f>
        <v>0</v>
      </c>
      <c r="AE68" s="115">
        <f>AE29*LCR计算参数!$F9*LCR计算过程!$C7</f>
        <v>0</v>
      </c>
      <c r="AF68" s="115">
        <f>AF29*LCR计算参数!$F9*LCR计算过程!$C7</f>
        <v>0</v>
      </c>
      <c r="AG68" s="115">
        <f>AG29*LCR计算参数!$F9*LCR计算过程!$C7</f>
        <v>0</v>
      </c>
      <c r="AH68" s="115">
        <f>AH29*LCR计算参数!$F9*LCR计算过程!$C7</f>
        <v>0</v>
      </c>
      <c r="AI68" s="115">
        <f>AI29*LCR计算参数!$F9*LCR计算过程!$C7</f>
        <v>0</v>
      </c>
      <c r="AJ68" s="115">
        <f>AJ29*LCR计算参数!$F9*LCR计算过程!$C7</f>
        <v>0</v>
      </c>
      <c r="AK68" s="115">
        <f>AK29*LCR计算参数!$F9*LCR计算过程!$C7</f>
        <v>0</v>
      </c>
      <c r="AL68" s="115">
        <f>AL29*LCR计算参数!$F9*LCR计算过程!$C7</f>
        <v>0</v>
      </c>
      <c r="AM68" s="115">
        <f>AM29*LCR计算参数!$F9*LCR计算过程!$C7</f>
        <v>0</v>
      </c>
      <c r="AN68" s="115">
        <f>AN29*LCR计算参数!$F9*LCR计算过程!$C7</f>
        <v>0</v>
      </c>
      <c r="AO68" s="115">
        <f>AO29*LCR计算参数!$F9*LCR计算过程!$C7</f>
        <v>0</v>
      </c>
      <c r="AP68" s="115">
        <f>AP29*LCR计算参数!$F9*LCR计算过程!$C7</f>
        <v>0</v>
      </c>
    </row>
    <row r="69" spans="2:42" ht="16.5">
      <c r="B69" s="63" t="s">
        <v>233</v>
      </c>
      <c r="C69" s="115">
        <f>C30*LCR计算参数!$F10*LCR计算过程!$C8</f>
        <v>151.66105573960863</v>
      </c>
      <c r="D69" s="115">
        <f>D30*LCR计算参数!$F10*LCR计算过程!$C8</f>
        <v>153.29813445746663</v>
      </c>
      <c r="E69" s="115">
        <f>E30*LCR计算参数!$F10*LCR计算过程!$C8</f>
        <v>154.88089347953775</v>
      </c>
      <c r="F69" s="115">
        <f>F30*LCR计算参数!$F10*LCR计算过程!$C8</f>
        <v>156.4619219566018</v>
      </c>
      <c r="G69" s="115">
        <f>G30*LCR计算参数!$F10*LCR计算过程!$C8</f>
        <v>158.67589324542894</v>
      </c>
      <c r="H69" s="115">
        <f>H30*LCR计算参数!$F10*LCR计算过程!$C8</f>
        <v>161.08573585271529</v>
      </c>
      <c r="I69" s="115">
        <f>I30*LCR计算参数!$F10*LCR计算过程!$C8</f>
        <v>163.49384790984095</v>
      </c>
      <c r="J69" s="115">
        <f>J30*LCR计算参数!$F10*LCR计算过程!$C8</f>
        <v>165.90022940739038</v>
      </c>
      <c r="K69" s="115">
        <f>K30*LCR计算参数!$F10*LCR计算过程!$C8</f>
        <v>168.30488037762547</v>
      </c>
      <c r="L69" s="115">
        <f>L30*LCR计算参数!$F10*LCR计算过程!$C8</f>
        <v>170.70780080564836</v>
      </c>
      <c r="M69" s="115">
        <f>M30*LCR计算参数!$F10*LCR计算过程!$C8</f>
        <v>173.10899066626388</v>
      </c>
      <c r="N69" s="115">
        <f>N30*LCR计算参数!$F10*LCR计算过程!$C8</f>
        <v>175.50844998185119</v>
      </c>
      <c r="O69" s="115">
        <f>O30*LCR计算参数!$F10*LCR计算过程!$C8</f>
        <v>177.90617876169767</v>
      </c>
      <c r="P69" s="115">
        <f>P30*LCR计算参数!$F10*LCR计算过程!$C8</f>
        <v>0</v>
      </c>
      <c r="Q69" s="115">
        <f>Q30*LCR计算参数!$F10*LCR计算过程!$C8</f>
        <v>0</v>
      </c>
      <c r="R69" s="115">
        <f>R30*LCR计算参数!$F10*LCR计算过程!$C8</f>
        <v>0</v>
      </c>
      <c r="S69" s="115">
        <f>S30*LCR计算参数!$F10*LCR计算过程!$C8</f>
        <v>0</v>
      </c>
      <c r="T69" s="115">
        <f>T30*LCR计算参数!$F10*LCR计算过程!$C8</f>
        <v>0</v>
      </c>
      <c r="U69" s="115">
        <f>U30*LCR计算参数!$F10*LCR计算过程!$C8</f>
        <v>0</v>
      </c>
      <c r="V69" s="115">
        <f>V30*LCR计算参数!$F10*LCR计算过程!$C8</f>
        <v>0</v>
      </c>
      <c r="W69" s="115">
        <f>W30*LCR计算参数!$F10*LCR计算过程!$C8</f>
        <v>0</v>
      </c>
      <c r="X69" s="115">
        <f>X30*LCR计算参数!$F10*LCR计算过程!$C8</f>
        <v>0</v>
      </c>
      <c r="Y69" s="115">
        <f>Y30*LCR计算参数!$F10*LCR计算过程!$C8</f>
        <v>0</v>
      </c>
      <c r="Z69" s="115">
        <f>Z30*LCR计算参数!$F10*LCR计算过程!$C8</f>
        <v>0</v>
      </c>
      <c r="AA69" s="115">
        <f>AA30*LCR计算参数!$F10*LCR计算过程!$C8</f>
        <v>0</v>
      </c>
      <c r="AB69" s="115">
        <f>AB30*LCR计算参数!$F10*LCR计算过程!$C8</f>
        <v>0</v>
      </c>
      <c r="AC69" s="115">
        <f>AC30*LCR计算参数!$F10*LCR计算过程!$C8</f>
        <v>0</v>
      </c>
      <c r="AD69" s="115">
        <f>AD30*LCR计算参数!$F10*LCR计算过程!$C8</f>
        <v>0</v>
      </c>
      <c r="AE69" s="115">
        <f>AE30*LCR计算参数!$F10*LCR计算过程!$C8</f>
        <v>0</v>
      </c>
      <c r="AF69" s="115">
        <f>AF30*LCR计算参数!$F10*LCR计算过程!$C8</f>
        <v>0</v>
      </c>
      <c r="AG69" s="115">
        <f>AG30*LCR计算参数!$F10*LCR计算过程!$C8</f>
        <v>0</v>
      </c>
      <c r="AH69" s="115">
        <f>AH30*LCR计算参数!$F10*LCR计算过程!$C8</f>
        <v>0</v>
      </c>
      <c r="AI69" s="115">
        <f>AI30*LCR计算参数!$F10*LCR计算过程!$C8</f>
        <v>0</v>
      </c>
      <c r="AJ69" s="115">
        <f>AJ30*LCR计算参数!$F10*LCR计算过程!$C8</f>
        <v>0</v>
      </c>
      <c r="AK69" s="115">
        <f>AK30*LCR计算参数!$F10*LCR计算过程!$C8</f>
        <v>0</v>
      </c>
      <c r="AL69" s="115">
        <f>AL30*LCR计算参数!$F10*LCR计算过程!$C8</f>
        <v>0</v>
      </c>
      <c r="AM69" s="115">
        <f>AM30*LCR计算参数!$F10*LCR计算过程!$C8</f>
        <v>0</v>
      </c>
      <c r="AN69" s="115">
        <f>AN30*LCR计算参数!$F10*LCR计算过程!$C8</f>
        <v>0</v>
      </c>
      <c r="AO69" s="115">
        <f>AO30*LCR计算参数!$F10*LCR计算过程!$C8</f>
        <v>0</v>
      </c>
      <c r="AP69" s="115">
        <f>AP30*LCR计算参数!$F10*LCR计算过程!$C8</f>
        <v>0</v>
      </c>
    </row>
    <row r="70" spans="2:42" ht="16.5">
      <c r="B70" s="63" t="s">
        <v>234</v>
      </c>
      <c r="C70" s="115">
        <f>C31*LCR计算参数!$F11*LCR计算过程!$C9</f>
        <v>899.20507882036463</v>
      </c>
      <c r="D70" s="115">
        <f>D31*LCR计算参数!$F11*LCR计算过程!$C9</f>
        <v>908.9113906375137</v>
      </c>
      <c r="E70" s="115">
        <f>E31*LCR计算参数!$F11*LCR计算过程!$C9</f>
        <v>918.29563858603547</v>
      </c>
      <c r="F70" s="115">
        <f>F31*LCR计算参数!$F11*LCR计算过程!$C9</f>
        <v>927.66962605699518</v>
      </c>
      <c r="G70" s="115">
        <f>G31*LCR计算参数!$F11*LCR计算过程!$C9</f>
        <v>940.79635933448174</v>
      </c>
      <c r="H70" s="115">
        <f>H31*LCR计算参数!$F11*LCR计算过程!$C9</f>
        <v>955.08442228552747</v>
      </c>
      <c r="I70" s="115">
        <f>I31*LCR计算参数!$F11*LCR计算过程!$C9</f>
        <v>969.36222472845498</v>
      </c>
      <c r="J70" s="115">
        <f>J31*LCR计算参数!$F11*LCR计算过程!$C9</f>
        <v>983.62976660743902</v>
      </c>
      <c r="K70" s="115">
        <f>K31*LCR计算参数!$F11*LCR计算过程!$C9</f>
        <v>997.88704811376181</v>
      </c>
      <c r="L70" s="115">
        <f>L31*LCR计算参数!$F11*LCR计算过程!$C9</f>
        <v>1012.1340691590931</v>
      </c>
      <c r="M70" s="115">
        <f>M31*LCR计算参数!$F11*LCR计算过程!$C9</f>
        <v>1026.3708295940501</v>
      </c>
      <c r="N70" s="115">
        <f>N31*LCR计算参数!$F11*LCR计算过程!$C9</f>
        <v>1040.5973295513193</v>
      </c>
      <c r="O70" s="115">
        <f>O31*LCR计算参数!$F11*LCR计算过程!$C9</f>
        <v>1054.8135690859663</v>
      </c>
      <c r="P70" s="115">
        <f>P31*LCR计算参数!$F11*LCR计算过程!$C9</f>
        <v>0</v>
      </c>
      <c r="Q70" s="115">
        <f>Q31*LCR计算参数!$F11*LCR计算过程!$C9</f>
        <v>0</v>
      </c>
      <c r="R70" s="115">
        <f>R31*LCR计算参数!$F11*LCR计算过程!$C9</f>
        <v>0</v>
      </c>
      <c r="S70" s="115">
        <f>S31*LCR计算参数!$F11*LCR计算过程!$C9</f>
        <v>0</v>
      </c>
      <c r="T70" s="115">
        <f>T31*LCR计算参数!$F11*LCR计算过程!$C9</f>
        <v>0</v>
      </c>
      <c r="U70" s="115">
        <f>U31*LCR计算参数!$F11*LCR计算过程!$C9</f>
        <v>0</v>
      </c>
      <c r="V70" s="115">
        <f>V31*LCR计算参数!$F11*LCR计算过程!$C9</f>
        <v>0</v>
      </c>
      <c r="W70" s="115">
        <f>W31*LCR计算参数!$F11*LCR计算过程!$C9</f>
        <v>0</v>
      </c>
      <c r="X70" s="115">
        <f>X31*LCR计算参数!$F11*LCR计算过程!$C9</f>
        <v>0</v>
      </c>
      <c r="Y70" s="115">
        <f>Y31*LCR计算参数!$F11*LCR计算过程!$C9</f>
        <v>0</v>
      </c>
      <c r="Z70" s="115">
        <f>Z31*LCR计算参数!$F11*LCR计算过程!$C9</f>
        <v>0</v>
      </c>
      <c r="AA70" s="115">
        <f>AA31*LCR计算参数!$F11*LCR计算过程!$C9</f>
        <v>0</v>
      </c>
      <c r="AB70" s="115">
        <f>AB31*LCR计算参数!$F11*LCR计算过程!$C9</f>
        <v>0</v>
      </c>
      <c r="AC70" s="115">
        <f>AC31*LCR计算参数!$F11*LCR计算过程!$C9</f>
        <v>0</v>
      </c>
      <c r="AD70" s="115">
        <f>AD31*LCR计算参数!$F11*LCR计算过程!$C9</f>
        <v>0</v>
      </c>
      <c r="AE70" s="115">
        <f>AE31*LCR计算参数!$F11*LCR计算过程!$C9</f>
        <v>0</v>
      </c>
      <c r="AF70" s="115">
        <f>AF31*LCR计算参数!$F11*LCR计算过程!$C9</f>
        <v>0</v>
      </c>
      <c r="AG70" s="115">
        <f>AG31*LCR计算参数!$F11*LCR计算过程!$C9</f>
        <v>0</v>
      </c>
      <c r="AH70" s="115">
        <f>AH31*LCR计算参数!$F11*LCR计算过程!$C9</f>
        <v>0</v>
      </c>
      <c r="AI70" s="115">
        <f>AI31*LCR计算参数!$F11*LCR计算过程!$C9</f>
        <v>0</v>
      </c>
      <c r="AJ70" s="115">
        <f>AJ31*LCR计算参数!$F11*LCR计算过程!$C9</f>
        <v>0</v>
      </c>
      <c r="AK70" s="115">
        <f>AK31*LCR计算参数!$F11*LCR计算过程!$C9</f>
        <v>0</v>
      </c>
      <c r="AL70" s="115">
        <f>AL31*LCR计算参数!$F11*LCR计算过程!$C9</f>
        <v>0</v>
      </c>
      <c r="AM70" s="115">
        <f>AM31*LCR计算参数!$F11*LCR计算过程!$C9</f>
        <v>0</v>
      </c>
      <c r="AN70" s="115">
        <f>AN31*LCR计算参数!$F11*LCR计算过程!$C9</f>
        <v>0</v>
      </c>
      <c r="AO70" s="115">
        <f>AO31*LCR计算参数!$F11*LCR计算过程!$C9</f>
        <v>0</v>
      </c>
      <c r="AP70" s="115">
        <f>AP31*LCR计算参数!$F11*LCR计算过程!$C9</f>
        <v>0</v>
      </c>
    </row>
    <row r="71" spans="2:42" ht="16.5">
      <c r="B71" s="63" t="s">
        <v>235</v>
      </c>
      <c r="C71" s="115">
        <f>C32*LCR计算参数!$F12*LCR计算过程!$C10</f>
        <v>32.88305990297328</v>
      </c>
      <c r="D71" s="115">
        <f>D32*LCR计算参数!$F12*LCR计算过程!$C10</f>
        <v>32.855910880807556</v>
      </c>
      <c r="E71" s="115">
        <f>E32*LCR计算参数!$F12*LCR计算过程!$C10</f>
        <v>32.860852770230849</v>
      </c>
      <c r="F71" s="115">
        <f>F32*LCR计算参数!$F12*LCR计算过程!$C10</f>
        <v>32.84277958085692</v>
      </c>
      <c r="G71" s="115">
        <f>G32*LCR计算参数!$F12*LCR计算过程!$C10</f>
        <v>32.848965927556527</v>
      </c>
      <c r="H71" s="115">
        <f>H32*LCR计算参数!$F12*LCR计算过程!$C10</f>
        <v>32.830898470932496</v>
      </c>
      <c r="I71" s="115">
        <f>I32*LCR计算参数!$F12*LCR计算过程!$C10</f>
        <v>32.770513578490316</v>
      </c>
      <c r="J71" s="115">
        <f>J32*LCR计算参数!$F12*LCR计算过程!$C10</f>
        <v>32.708708846012563</v>
      </c>
      <c r="K71" s="115">
        <f>K32*LCR计算参数!$F12*LCR计算过程!$C10</f>
        <v>32.646901247183152</v>
      </c>
      <c r="L71" s="115">
        <f>L32*LCR计算参数!$F12*LCR计算过程!$C10</f>
        <v>32.585090781824007</v>
      </c>
      <c r="M71" s="115">
        <f>M32*LCR计算参数!$F12*LCR计算过程!$C10</f>
        <v>32.52327745022162</v>
      </c>
      <c r="N71" s="115">
        <f>N32*LCR计算参数!$F12*LCR计算过程!$C10</f>
        <v>32.461461252441637</v>
      </c>
      <c r="O71" s="115">
        <f>O32*LCR计算参数!$F12*LCR计算过程!$C10</f>
        <v>32.399642187955351</v>
      </c>
      <c r="P71" s="115">
        <f>P32*LCR计算参数!$F12*LCR计算过程!$C10</f>
        <v>0</v>
      </c>
      <c r="Q71" s="115">
        <f>Q32*LCR计算参数!$F12*LCR计算过程!$C10</f>
        <v>0</v>
      </c>
      <c r="R71" s="115">
        <f>R32*LCR计算参数!$F12*LCR计算过程!$C10</f>
        <v>0</v>
      </c>
      <c r="S71" s="115">
        <f>S32*LCR计算参数!$F12*LCR计算过程!$C10</f>
        <v>0</v>
      </c>
      <c r="T71" s="115">
        <f>T32*LCR计算参数!$F12*LCR计算过程!$C10</f>
        <v>0</v>
      </c>
      <c r="U71" s="115">
        <f>U32*LCR计算参数!$F12*LCR计算过程!$C10</f>
        <v>0</v>
      </c>
      <c r="V71" s="115">
        <f>V32*LCR计算参数!$F12*LCR计算过程!$C10</f>
        <v>0</v>
      </c>
      <c r="W71" s="115">
        <f>W32*LCR计算参数!$F12*LCR计算过程!$C10</f>
        <v>0</v>
      </c>
      <c r="X71" s="115">
        <f>X32*LCR计算参数!$F12*LCR计算过程!$C10</f>
        <v>0</v>
      </c>
      <c r="Y71" s="115">
        <f>Y32*LCR计算参数!$F12*LCR计算过程!$C10</f>
        <v>0</v>
      </c>
      <c r="Z71" s="115">
        <f>Z32*LCR计算参数!$F12*LCR计算过程!$C10</f>
        <v>0</v>
      </c>
      <c r="AA71" s="115">
        <f>AA32*LCR计算参数!$F12*LCR计算过程!$C10</f>
        <v>0</v>
      </c>
      <c r="AB71" s="115">
        <f>AB32*LCR计算参数!$F12*LCR计算过程!$C10</f>
        <v>0</v>
      </c>
      <c r="AC71" s="115">
        <f>AC32*LCR计算参数!$F12*LCR计算过程!$C10</f>
        <v>0</v>
      </c>
      <c r="AD71" s="115">
        <f>AD32*LCR计算参数!$F12*LCR计算过程!$C10</f>
        <v>0</v>
      </c>
      <c r="AE71" s="115">
        <f>AE32*LCR计算参数!$F12*LCR计算过程!$C10</f>
        <v>0</v>
      </c>
      <c r="AF71" s="115">
        <f>AF32*LCR计算参数!$F12*LCR计算过程!$C10</f>
        <v>0</v>
      </c>
      <c r="AG71" s="115">
        <f>AG32*LCR计算参数!$F12*LCR计算过程!$C10</f>
        <v>0</v>
      </c>
      <c r="AH71" s="115">
        <f>AH32*LCR计算参数!$F12*LCR计算过程!$C10</f>
        <v>0</v>
      </c>
      <c r="AI71" s="115">
        <f>AI32*LCR计算参数!$F12*LCR计算过程!$C10</f>
        <v>0</v>
      </c>
      <c r="AJ71" s="115">
        <f>AJ32*LCR计算参数!$F12*LCR计算过程!$C10</f>
        <v>0</v>
      </c>
      <c r="AK71" s="115">
        <f>AK32*LCR计算参数!$F12*LCR计算过程!$C10</f>
        <v>0</v>
      </c>
      <c r="AL71" s="115">
        <f>AL32*LCR计算参数!$F12*LCR计算过程!$C10</f>
        <v>0</v>
      </c>
      <c r="AM71" s="115">
        <f>AM32*LCR计算参数!$F12*LCR计算过程!$C10</f>
        <v>0</v>
      </c>
      <c r="AN71" s="115">
        <f>AN32*LCR计算参数!$F12*LCR计算过程!$C10</f>
        <v>0</v>
      </c>
      <c r="AO71" s="115">
        <f>AO32*LCR计算参数!$F12*LCR计算过程!$C10</f>
        <v>0</v>
      </c>
      <c r="AP71" s="115">
        <f>AP32*LCR计算参数!$F12*LCR计算过程!$C10</f>
        <v>0</v>
      </c>
    </row>
    <row r="72" spans="2:42" ht="16.5">
      <c r="B72" s="63" t="s">
        <v>236</v>
      </c>
      <c r="C72" s="115">
        <f>C33*LCR计算参数!$F13*LCR计算过程!$C11</f>
        <v>183.99302465113047</v>
      </c>
      <c r="D72" s="115">
        <f>D33*LCR计算参数!$F13*LCR计算过程!$C11</f>
        <v>183.84111571323569</v>
      </c>
      <c r="E72" s="115">
        <f>E33*LCR计算参数!$F13*LCR计算过程!$C11</f>
        <v>183.86876743376189</v>
      </c>
      <c r="F72" s="115">
        <f>F33*LCR计算参数!$F13*LCR计算过程!$C11</f>
        <v>183.76764117641798</v>
      </c>
      <c r="G72" s="115">
        <f>G33*LCR计算参数!$F13*LCR计算过程!$C11</f>
        <v>183.80225610106794</v>
      </c>
      <c r="H72" s="115">
        <f>H33*LCR计算参数!$F13*LCR计算过程!$C11</f>
        <v>183.7011619206049</v>
      </c>
      <c r="I72" s="115">
        <f>I33*LCR计算参数!$F13*LCR计算过程!$C11</f>
        <v>183.36328585200138</v>
      </c>
      <c r="J72" s="115">
        <f>J33*LCR计算参数!$F13*LCR计算过程!$C11</f>
        <v>183.01746524710973</v>
      </c>
      <c r="K72" s="115">
        <f>K33*LCR计算参数!$F13*LCR计算过程!$C11</f>
        <v>182.67162860390792</v>
      </c>
      <c r="L72" s="115">
        <f>L33*LCR计算参数!$F13*LCR计算过程!$C11</f>
        <v>182.3257759213997</v>
      </c>
      <c r="M72" s="115">
        <f>M33*LCR计算参数!$F13*LCR计算过程!$C11</f>
        <v>181.97990720118796</v>
      </c>
      <c r="N72" s="115">
        <f>N33*LCR计算参数!$F13*LCR计算过程!$C11</f>
        <v>181.63402244364011</v>
      </c>
      <c r="O72" s="115">
        <f>O33*LCR计算参数!$F13*LCR计算过程!$C11</f>
        <v>181.28812164579779</v>
      </c>
      <c r="P72" s="115">
        <f>P33*LCR计算参数!$F13*LCR计算过程!$C11</f>
        <v>0</v>
      </c>
      <c r="Q72" s="115">
        <f>Q33*LCR计算参数!$F13*LCR计算过程!$C11</f>
        <v>0</v>
      </c>
      <c r="R72" s="115">
        <f>R33*LCR计算参数!$F13*LCR计算过程!$C11</f>
        <v>0</v>
      </c>
      <c r="S72" s="115">
        <f>S33*LCR计算参数!$F13*LCR计算过程!$C11</f>
        <v>0</v>
      </c>
      <c r="T72" s="115">
        <f>T33*LCR计算参数!$F13*LCR计算过程!$C11</f>
        <v>0</v>
      </c>
      <c r="U72" s="115">
        <f>U33*LCR计算参数!$F13*LCR计算过程!$C11</f>
        <v>0</v>
      </c>
      <c r="V72" s="115">
        <f>V33*LCR计算参数!$F13*LCR计算过程!$C11</f>
        <v>0</v>
      </c>
      <c r="W72" s="115">
        <f>W33*LCR计算参数!$F13*LCR计算过程!$C11</f>
        <v>0</v>
      </c>
      <c r="X72" s="115">
        <f>X33*LCR计算参数!$F13*LCR计算过程!$C11</f>
        <v>0</v>
      </c>
      <c r="Y72" s="115">
        <f>Y33*LCR计算参数!$F13*LCR计算过程!$C11</f>
        <v>0</v>
      </c>
      <c r="Z72" s="115">
        <f>Z33*LCR计算参数!$F13*LCR计算过程!$C11</f>
        <v>0</v>
      </c>
      <c r="AA72" s="115">
        <f>AA33*LCR计算参数!$F13*LCR计算过程!$C11</f>
        <v>0</v>
      </c>
      <c r="AB72" s="115">
        <f>AB33*LCR计算参数!$F13*LCR计算过程!$C11</f>
        <v>0</v>
      </c>
      <c r="AC72" s="115">
        <f>AC33*LCR计算参数!$F13*LCR计算过程!$C11</f>
        <v>0</v>
      </c>
      <c r="AD72" s="115">
        <f>AD33*LCR计算参数!$F13*LCR计算过程!$C11</f>
        <v>0</v>
      </c>
      <c r="AE72" s="115">
        <f>AE33*LCR计算参数!$F13*LCR计算过程!$C11</f>
        <v>0</v>
      </c>
      <c r="AF72" s="115">
        <f>AF33*LCR计算参数!$F13*LCR计算过程!$C11</f>
        <v>0</v>
      </c>
      <c r="AG72" s="115">
        <f>AG33*LCR计算参数!$F13*LCR计算过程!$C11</f>
        <v>0</v>
      </c>
      <c r="AH72" s="115">
        <f>AH33*LCR计算参数!$F13*LCR计算过程!$C11</f>
        <v>0</v>
      </c>
      <c r="AI72" s="115">
        <f>AI33*LCR计算参数!$F13*LCR计算过程!$C11</f>
        <v>0</v>
      </c>
      <c r="AJ72" s="115">
        <f>AJ33*LCR计算参数!$F13*LCR计算过程!$C11</f>
        <v>0</v>
      </c>
      <c r="AK72" s="115">
        <f>AK33*LCR计算参数!$F13*LCR计算过程!$C11</f>
        <v>0</v>
      </c>
      <c r="AL72" s="115">
        <f>AL33*LCR计算参数!$F13*LCR计算过程!$C11</f>
        <v>0</v>
      </c>
      <c r="AM72" s="115">
        <f>AM33*LCR计算参数!$F13*LCR计算过程!$C11</f>
        <v>0</v>
      </c>
      <c r="AN72" s="115">
        <f>AN33*LCR计算参数!$F13*LCR计算过程!$C11</f>
        <v>0</v>
      </c>
      <c r="AO72" s="115">
        <f>AO33*LCR计算参数!$F13*LCR计算过程!$C11</f>
        <v>0</v>
      </c>
      <c r="AP72" s="115">
        <f>AP33*LCR计算参数!$F13*LCR计算过程!$C11</f>
        <v>0</v>
      </c>
    </row>
    <row r="73" spans="2:42" ht="16.5">
      <c r="B73" s="63" t="s">
        <v>237</v>
      </c>
      <c r="C73" s="115">
        <f>C34*LCR计算参数!$F14*LCR计算过程!$C12</f>
        <v>3.5492542465222976</v>
      </c>
      <c r="D73" s="115">
        <f>D34*LCR计算参数!$F14*LCR计算过程!$C12</f>
        <v>3.546323899331528</v>
      </c>
      <c r="E73" s="115">
        <f>E34*LCR计算参数!$F14*LCR计算过程!$C12</f>
        <v>3.5468573053488885</v>
      </c>
      <c r="F73" s="115">
        <f>F34*LCR计算参数!$F14*LCR计算过程!$C12</f>
        <v>3.5449065640151156</v>
      </c>
      <c r="G73" s="115">
        <f>G34*LCR计算参数!$F14*LCR计算过程!$C12</f>
        <v>3.5455742913299959</v>
      </c>
      <c r="H73" s="115">
        <f>H34*LCR计算参数!$F14*LCR计算过程!$C12</f>
        <v>3.5436241687642767</v>
      </c>
      <c r="I73" s="115">
        <f>I34*LCR计算参数!$F14*LCR计算过程!$C12</f>
        <v>3.5371064865121191</v>
      </c>
      <c r="J73" s="115">
        <f>J34*LCR计算参数!$F14*LCR计算过程!$C12</f>
        <v>3.5304355529113813</v>
      </c>
      <c r="K73" s="115">
        <f>K34*LCR计算参数!$F14*LCR计算过程!$C12</f>
        <v>3.5237643099291307</v>
      </c>
      <c r="L73" s="115">
        <f>L34*LCR计算参数!$F14*LCR计算过程!$C12</f>
        <v>3.5170927575461479</v>
      </c>
      <c r="M73" s="115">
        <f>M34*LCR计算参数!$F14*LCR计算过程!$C12</f>
        <v>3.510420895793354</v>
      </c>
      <c r="N73" s="115">
        <f>N34*LCR计算参数!$F14*LCR计算过程!$C12</f>
        <v>3.5037487246778363</v>
      </c>
      <c r="O73" s="115">
        <f>O34*LCR计算参数!$F14*LCR计算过程!$C12</f>
        <v>3.4970762441425274</v>
      </c>
      <c r="P73" s="115">
        <f>P34*LCR计算参数!$F14*LCR计算过程!$C12</f>
        <v>0</v>
      </c>
      <c r="Q73" s="115">
        <f>Q34*LCR计算参数!$F14*LCR计算过程!$C12</f>
        <v>0</v>
      </c>
      <c r="R73" s="115">
        <f>R34*LCR计算参数!$F14*LCR计算过程!$C12</f>
        <v>0</v>
      </c>
      <c r="S73" s="115">
        <f>S34*LCR计算参数!$F14*LCR计算过程!$C12</f>
        <v>0</v>
      </c>
      <c r="T73" s="115">
        <f>T34*LCR计算参数!$F14*LCR计算过程!$C12</f>
        <v>0</v>
      </c>
      <c r="U73" s="115">
        <f>U34*LCR计算参数!$F14*LCR计算过程!$C12</f>
        <v>0</v>
      </c>
      <c r="V73" s="115">
        <f>V34*LCR计算参数!$F14*LCR计算过程!$C12</f>
        <v>0</v>
      </c>
      <c r="W73" s="115">
        <f>W34*LCR计算参数!$F14*LCR计算过程!$C12</f>
        <v>0</v>
      </c>
      <c r="X73" s="115">
        <f>X34*LCR计算参数!$F14*LCR计算过程!$C12</f>
        <v>0</v>
      </c>
      <c r="Y73" s="115">
        <f>Y34*LCR计算参数!$F14*LCR计算过程!$C12</f>
        <v>0</v>
      </c>
      <c r="Z73" s="115">
        <f>Z34*LCR计算参数!$F14*LCR计算过程!$C12</f>
        <v>0</v>
      </c>
      <c r="AA73" s="115">
        <f>AA34*LCR计算参数!$F14*LCR计算过程!$C12</f>
        <v>0</v>
      </c>
      <c r="AB73" s="115">
        <f>AB34*LCR计算参数!$F14*LCR计算过程!$C12</f>
        <v>0</v>
      </c>
      <c r="AC73" s="115">
        <f>AC34*LCR计算参数!$F14*LCR计算过程!$C12</f>
        <v>0</v>
      </c>
      <c r="AD73" s="115">
        <f>AD34*LCR计算参数!$F14*LCR计算过程!$C12</f>
        <v>0</v>
      </c>
      <c r="AE73" s="115">
        <f>AE34*LCR计算参数!$F14*LCR计算过程!$C12</f>
        <v>0</v>
      </c>
      <c r="AF73" s="115">
        <f>AF34*LCR计算参数!$F14*LCR计算过程!$C12</f>
        <v>0</v>
      </c>
      <c r="AG73" s="115">
        <f>AG34*LCR计算参数!$F14*LCR计算过程!$C12</f>
        <v>0</v>
      </c>
      <c r="AH73" s="115">
        <f>AH34*LCR计算参数!$F14*LCR计算过程!$C12</f>
        <v>0</v>
      </c>
      <c r="AI73" s="115">
        <f>AI34*LCR计算参数!$F14*LCR计算过程!$C12</f>
        <v>0</v>
      </c>
      <c r="AJ73" s="115">
        <f>AJ34*LCR计算参数!$F14*LCR计算过程!$C12</f>
        <v>0</v>
      </c>
      <c r="AK73" s="115">
        <f>AK34*LCR计算参数!$F14*LCR计算过程!$C12</f>
        <v>0</v>
      </c>
      <c r="AL73" s="115">
        <f>AL34*LCR计算参数!$F14*LCR计算过程!$C12</f>
        <v>0</v>
      </c>
      <c r="AM73" s="115">
        <f>AM34*LCR计算参数!$F14*LCR计算过程!$C12</f>
        <v>0</v>
      </c>
      <c r="AN73" s="115">
        <f>AN34*LCR计算参数!$F14*LCR计算过程!$C12</f>
        <v>0</v>
      </c>
      <c r="AO73" s="115">
        <f>AO34*LCR计算参数!$F14*LCR计算过程!$C12</f>
        <v>0</v>
      </c>
      <c r="AP73" s="115">
        <f>AP34*LCR计算参数!$F14*LCR计算过程!$C12</f>
        <v>0</v>
      </c>
    </row>
    <row r="74" spans="2:42" ht="16.5">
      <c r="B74" s="63" t="s">
        <v>238</v>
      </c>
      <c r="C74" s="115">
        <f>C35*LCR计算参数!$F15*LCR计算过程!$C13</f>
        <v>3134.3636128628173</v>
      </c>
      <c r="D74" s="115">
        <f>D35*LCR计算参数!$F15*LCR计算过程!$C13</f>
        <v>3131.7758090680331</v>
      </c>
      <c r="E74" s="115">
        <f>E35*LCR计算参数!$F15*LCR计算过程!$C13</f>
        <v>3132.2468625050569</v>
      </c>
      <c r="F74" s="115">
        <f>F35*LCR计算参数!$F15*LCR计算过程!$C13</f>
        <v>3130.5241533864655</v>
      </c>
      <c r="G74" s="115">
        <f>G35*LCR计算参数!$F15*LCR计算过程!$C13</f>
        <v>3131.1138266117987</v>
      </c>
      <c r="H74" s="115">
        <f>H35*LCR计算参数!$F15*LCR计算过程!$C13</f>
        <v>3129.3916639302711</v>
      </c>
      <c r="I74" s="115">
        <f>I35*LCR计算参数!$F15*LCR计算过程!$C13</f>
        <v>3123.6358671706057</v>
      </c>
      <c r="J74" s="115">
        <f>J35*LCR计算参数!$F15*LCR计算过程!$C13</f>
        <v>3117.744733402867</v>
      </c>
      <c r="K74" s="115">
        <f>K35*LCR计算参数!$F15*LCR计算过程!$C13</f>
        <v>3111.8533264188163</v>
      </c>
      <c r="L74" s="115">
        <f>L35*LCR计算参数!$F15*LCR计算过程!$C13</f>
        <v>3105.9616462014806</v>
      </c>
      <c r="M74" s="115">
        <f>M35*LCR计算参数!$F15*LCR计算过程!$C13</f>
        <v>3100.0696927781669</v>
      </c>
      <c r="N74" s="115">
        <f>N35*LCR计算参数!$F15*LCR计算过程!$C13</f>
        <v>3094.1774661551335</v>
      </c>
      <c r="O74" s="115">
        <f>O35*LCR计算参数!$F15*LCR计算过程!$C13</f>
        <v>3088.284966281984</v>
      </c>
      <c r="P74" s="115">
        <f>P35*LCR计算参数!$F15*LCR计算过程!$C13</f>
        <v>0</v>
      </c>
      <c r="Q74" s="115">
        <f>Q35*LCR计算参数!$F15*LCR计算过程!$C13</f>
        <v>0</v>
      </c>
      <c r="R74" s="115">
        <f>R35*LCR计算参数!$F15*LCR计算过程!$C13</f>
        <v>0</v>
      </c>
      <c r="S74" s="115">
        <f>S35*LCR计算参数!$F15*LCR计算过程!$C13</f>
        <v>0</v>
      </c>
      <c r="T74" s="115">
        <f>T35*LCR计算参数!$F15*LCR计算过程!$C13</f>
        <v>0</v>
      </c>
      <c r="U74" s="115">
        <f>U35*LCR计算参数!$F15*LCR计算过程!$C13</f>
        <v>0</v>
      </c>
      <c r="V74" s="115">
        <f>V35*LCR计算参数!$F15*LCR计算过程!$C13</f>
        <v>0</v>
      </c>
      <c r="W74" s="115">
        <f>W35*LCR计算参数!$F15*LCR计算过程!$C13</f>
        <v>0</v>
      </c>
      <c r="X74" s="115">
        <f>X35*LCR计算参数!$F15*LCR计算过程!$C13</f>
        <v>0</v>
      </c>
      <c r="Y74" s="115">
        <f>Y35*LCR计算参数!$F15*LCR计算过程!$C13</f>
        <v>0</v>
      </c>
      <c r="Z74" s="115">
        <f>Z35*LCR计算参数!$F15*LCR计算过程!$C13</f>
        <v>0</v>
      </c>
      <c r="AA74" s="115">
        <f>AA35*LCR计算参数!$F15*LCR计算过程!$C13</f>
        <v>0</v>
      </c>
      <c r="AB74" s="115">
        <f>AB35*LCR计算参数!$F15*LCR计算过程!$C13</f>
        <v>0</v>
      </c>
      <c r="AC74" s="115">
        <f>AC35*LCR计算参数!$F15*LCR计算过程!$C13</f>
        <v>0</v>
      </c>
      <c r="AD74" s="115">
        <f>AD35*LCR计算参数!$F15*LCR计算过程!$C13</f>
        <v>0</v>
      </c>
      <c r="AE74" s="115">
        <f>AE35*LCR计算参数!$F15*LCR计算过程!$C13</f>
        <v>0</v>
      </c>
      <c r="AF74" s="115">
        <f>AF35*LCR计算参数!$F15*LCR计算过程!$C13</f>
        <v>0</v>
      </c>
      <c r="AG74" s="115">
        <f>AG35*LCR计算参数!$F15*LCR计算过程!$C13</f>
        <v>0</v>
      </c>
      <c r="AH74" s="115">
        <f>AH35*LCR计算参数!$F15*LCR计算过程!$C13</f>
        <v>0</v>
      </c>
      <c r="AI74" s="115">
        <f>AI35*LCR计算参数!$F15*LCR计算过程!$C13</f>
        <v>0</v>
      </c>
      <c r="AJ74" s="115">
        <f>AJ35*LCR计算参数!$F15*LCR计算过程!$C13</f>
        <v>0</v>
      </c>
      <c r="AK74" s="115">
        <f>AK35*LCR计算参数!$F15*LCR计算过程!$C13</f>
        <v>0</v>
      </c>
      <c r="AL74" s="115">
        <f>AL35*LCR计算参数!$F15*LCR计算过程!$C13</f>
        <v>0</v>
      </c>
      <c r="AM74" s="115">
        <f>AM35*LCR计算参数!$F15*LCR计算过程!$C13</f>
        <v>0</v>
      </c>
      <c r="AN74" s="115">
        <f>AN35*LCR计算参数!$F15*LCR计算过程!$C13</f>
        <v>0</v>
      </c>
      <c r="AO74" s="115">
        <f>AO35*LCR计算参数!$F15*LCR计算过程!$C13</f>
        <v>0</v>
      </c>
      <c r="AP74" s="115">
        <f>AP35*LCR计算参数!$F15*LCR计算过程!$C13</f>
        <v>0</v>
      </c>
    </row>
    <row r="75" spans="2:42" ht="16.5">
      <c r="B75" s="63" t="s">
        <v>239</v>
      </c>
      <c r="C75" s="115">
        <f>C36*LCR计算参数!$F16*LCR计算过程!$C14</f>
        <v>0.32876144596036028</v>
      </c>
      <c r="D75" s="115">
        <f>D36*LCR计算参数!$F16*LCR计算过程!$C14</f>
        <v>0.32849001283309209</v>
      </c>
      <c r="E75" s="115">
        <f>E36*LCR计算参数!$F16*LCR计算过程!$C14</f>
        <v>0.3285394213345324</v>
      </c>
      <c r="F75" s="115">
        <f>F36*LCR计算参数!$F16*LCR计算过程!$C14</f>
        <v>0.3283587274487072</v>
      </c>
      <c r="G75" s="115">
        <f>G36*LCR计算参数!$F16*LCR计算过程!$C14</f>
        <v>0.3284205779058173</v>
      </c>
      <c r="H75" s="115">
        <f>H36*LCR计算参数!$F16*LCR计算过程!$C14</f>
        <v>0.32823994133543516</v>
      </c>
      <c r="I75" s="115">
        <f>I36*LCR计算参数!$F16*LCR计算过程!$C14</f>
        <v>0.32763621940043186</v>
      </c>
      <c r="J75" s="115">
        <f>J36*LCR计算参数!$F16*LCR计算过程!$C14</f>
        <v>0.32701830205099625</v>
      </c>
      <c r="K75" s="115">
        <f>K36*LCR计算参数!$F16*LCR计算过程!$C14</f>
        <v>0.32640035604407186</v>
      </c>
      <c r="L75" s="115">
        <f>L36*LCR计算参数!$F16*LCR计算过程!$C14</f>
        <v>0.32578238137787863</v>
      </c>
      <c r="M75" s="115">
        <f>M36*LCR计算参数!$F16*LCR计算过程!$C14</f>
        <v>0.32516437805528053</v>
      </c>
      <c r="N75" s="115">
        <f>N36*LCR计算参数!$F16*LCR计算过程!$C14</f>
        <v>0.32454634607693411</v>
      </c>
      <c r="O75" s="115">
        <f>O36*LCR计算参数!$F16*LCR计算过程!$C14</f>
        <v>0.32392828543755336</v>
      </c>
      <c r="P75" s="115">
        <f>P36*LCR计算参数!$F16*LCR计算过程!$C14</f>
        <v>0</v>
      </c>
      <c r="Q75" s="115">
        <f>Q36*LCR计算参数!$F16*LCR计算过程!$C14</f>
        <v>0</v>
      </c>
      <c r="R75" s="115">
        <f>R36*LCR计算参数!$F16*LCR计算过程!$C14</f>
        <v>0</v>
      </c>
      <c r="S75" s="115">
        <f>S36*LCR计算参数!$F16*LCR计算过程!$C14</f>
        <v>0</v>
      </c>
      <c r="T75" s="115">
        <f>T36*LCR计算参数!$F16*LCR计算过程!$C14</f>
        <v>0</v>
      </c>
      <c r="U75" s="115">
        <f>U36*LCR计算参数!$F16*LCR计算过程!$C14</f>
        <v>0</v>
      </c>
      <c r="V75" s="115">
        <f>V36*LCR计算参数!$F16*LCR计算过程!$C14</f>
        <v>0</v>
      </c>
      <c r="W75" s="115">
        <f>W36*LCR计算参数!$F16*LCR计算过程!$C14</f>
        <v>0</v>
      </c>
      <c r="X75" s="115">
        <f>X36*LCR计算参数!$F16*LCR计算过程!$C14</f>
        <v>0</v>
      </c>
      <c r="Y75" s="115">
        <f>Y36*LCR计算参数!$F16*LCR计算过程!$C14</f>
        <v>0</v>
      </c>
      <c r="Z75" s="115">
        <f>Z36*LCR计算参数!$F16*LCR计算过程!$C14</f>
        <v>0</v>
      </c>
      <c r="AA75" s="115">
        <f>AA36*LCR计算参数!$F16*LCR计算过程!$C14</f>
        <v>0</v>
      </c>
      <c r="AB75" s="115">
        <f>AB36*LCR计算参数!$F16*LCR计算过程!$C14</f>
        <v>0</v>
      </c>
      <c r="AC75" s="115">
        <f>AC36*LCR计算参数!$F16*LCR计算过程!$C14</f>
        <v>0</v>
      </c>
      <c r="AD75" s="115">
        <f>AD36*LCR计算参数!$F16*LCR计算过程!$C14</f>
        <v>0</v>
      </c>
      <c r="AE75" s="115">
        <f>AE36*LCR计算参数!$F16*LCR计算过程!$C14</f>
        <v>0</v>
      </c>
      <c r="AF75" s="115">
        <f>AF36*LCR计算参数!$F16*LCR计算过程!$C14</f>
        <v>0</v>
      </c>
      <c r="AG75" s="115">
        <f>AG36*LCR计算参数!$F16*LCR计算过程!$C14</f>
        <v>0</v>
      </c>
      <c r="AH75" s="115">
        <f>AH36*LCR计算参数!$F16*LCR计算过程!$C14</f>
        <v>0</v>
      </c>
      <c r="AI75" s="115">
        <f>AI36*LCR计算参数!$F16*LCR计算过程!$C14</f>
        <v>0</v>
      </c>
      <c r="AJ75" s="115">
        <f>AJ36*LCR计算参数!$F16*LCR计算过程!$C14</f>
        <v>0</v>
      </c>
      <c r="AK75" s="115">
        <f>AK36*LCR计算参数!$F16*LCR计算过程!$C14</f>
        <v>0</v>
      </c>
      <c r="AL75" s="115">
        <f>AL36*LCR计算参数!$F16*LCR计算过程!$C14</f>
        <v>0</v>
      </c>
      <c r="AM75" s="115">
        <f>AM36*LCR计算参数!$F16*LCR计算过程!$C14</f>
        <v>0</v>
      </c>
      <c r="AN75" s="115">
        <f>AN36*LCR计算参数!$F16*LCR计算过程!$C14</f>
        <v>0</v>
      </c>
      <c r="AO75" s="115">
        <f>AO36*LCR计算参数!$F16*LCR计算过程!$C14</f>
        <v>0</v>
      </c>
      <c r="AP75" s="115">
        <f>AP36*LCR计算参数!$F16*LCR计算过程!$C14</f>
        <v>0</v>
      </c>
    </row>
    <row r="76" spans="2:42" ht="16.5">
      <c r="B76" s="63" t="s">
        <v>240</v>
      </c>
      <c r="C76" s="115">
        <f>C37*LCR计算参数!$F17*LCR计算过程!$C15</f>
        <v>3368.9033309237407</v>
      </c>
      <c r="D76" s="115">
        <f>D37*LCR计算参数!$F17*LCR计算过程!$C15</f>
        <v>3366.1218856605783</v>
      </c>
      <c r="E76" s="115">
        <f>E37*LCR计算参数!$F17*LCR计算过程!$C15</f>
        <v>3366.6281873182802</v>
      </c>
      <c r="F76" s="115">
        <f>F37*LCR计算参数!$F17*LCR计算过程!$C15</f>
        <v>3364.776570465654</v>
      </c>
      <c r="G76" s="115">
        <f>G37*LCR计算参数!$F17*LCR计算过程!$C15</f>
        <v>3365.410368052133</v>
      </c>
      <c r="H76" s="115">
        <f>H37*LCR计算参数!$F17*LCR计算过程!$C15</f>
        <v>3363.5593385256348</v>
      </c>
      <c r="I76" s="115">
        <f>I37*LCR计算参数!$F17*LCR计算过程!$C15</f>
        <v>3357.3728441456656</v>
      </c>
      <c r="J76" s="115">
        <f>J37*LCR计算参数!$F17*LCR计算过程!$C15</f>
        <v>3351.0408856927265</v>
      </c>
      <c r="K76" s="115">
        <f>K37*LCR计算参数!$F17*LCR计算过程!$C15</f>
        <v>3344.7086335791087</v>
      </c>
      <c r="L76" s="115">
        <f>L37*LCR计算参数!$F17*LCR计算过程!$C15</f>
        <v>3338.3760877865702</v>
      </c>
      <c r="M76" s="115">
        <f>M37*LCR计算参数!$F17*LCR计算过程!$C15</f>
        <v>3332.0432483444611</v>
      </c>
      <c r="N76" s="115">
        <f>N37*LCR计算参数!$F17*LCR计算过程!$C15</f>
        <v>3325.7101152595083</v>
      </c>
      <c r="O76" s="115">
        <f>O37*LCR计算参数!$F17*LCR计算过程!$C15</f>
        <v>3319.3766884775432</v>
      </c>
      <c r="P76" s="115">
        <f>P37*LCR计算参数!$F17*LCR计算过程!$C15</f>
        <v>0</v>
      </c>
      <c r="Q76" s="115">
        <f>Q37*LCR计算参数!$F17*LCR计算过程!$C15</f>
        <v>0</v>
      </c>
      <c r="R76" s="115">
        <f>R37*LCR计算参数!$F17*LCR计算过程!$C15</f>
        <v>0</v>
      </c>
      <c r="S76" s="115">
        <f>S37*LCR计算参数!$F17*LCR计算过程!$C15</f>
        <v>0</v>
      </c>
      <c r="T76" s="115">
        <f>T37*LCR计算参数!$F17*LCR计算过程!$C15</f>
        <v>0</v>
      </c>
      <c r="U76" s="115">
        <f>U37*LCR计算参数!$F17*LCR计算过程!$C15</f>
        <v>0</v>
      </c>
      <c r="V76" s="115">
        <f>V37*LCR计算参数!$F17*LCR计算过程!$C15</f>
        <v>0</v>
      </c>
      <c r="W76" s="115">
        <f>W37*LCR计算参数!$F17*LCR计算过程!$C15</f>
        <v>0</v>
      </c>
      <c r="X76" s="115">
        <f>X37*LCR计算参数!$F17*LCR计算过程!$C15</f>
        <v>0</v>
      </c>
      <c r="Y76" s="115">
        <f>Y37*LCR计算参数!$F17*LCR计算过程!$C15</f>
        <v>0</v>
      </c>
      <c r="Z76" s="115">
        <f>Z37*LCR计算参数!$F17*LCR计算过程!$C15</f>
        <v>0</v>
      </c>
      <c r="AA76" s="115">
        <f>AA37*LCR计算参数!$F17*LCR计算过程!$C15</f>
        <v>0</v>
      </c>
      <c r="AB76" s="115">
        <f>AB37*LCR计算参数!$F17*LCR计算过程!$C15</f>
        <v>0</v>
      </c>
      <c r="AC76" s="115">
        <f>AC37*LCR计算参数!$F17*LCR计算过程!$C15</f>
        <v>0</v>
      </c>
      <c r="AD76" s="115">
        <f>AD37*LCR计算参数!$F17*LCR计算过程!$C15</f>
        <v>0</v>
      </c>
      <c r="AE76" s="115">
        <f>AE37*LCR计算参数!$F17*LCR计算过程!$C15</f>
        <v>0</v>
      </c>
      <c r="AF76" s="115">
        <f>AF37*LCR计算参数!$F17*LCR计算过程!$C15</f>
        <v>0</v>
      </c>
      <c r="AG76" s="115">
        <f>AG37*LCR计算参数!$F17*LCR计算过程!$C15</f>
        <v>0</v>
      </c>
      <c r="AH76" s="115">
        <f>AH37*LCR计算参数!$F17*LCR计算过程!$C15</f>
        <v>0</v>
      </c>
      <c r="AI76" s="115">
        <f>AI37*LCR计算参数!$F17*LCR计算过程!$C15</f>
        <v>0</v>
      </c>
      <c r="AJ76" s="115">
        <f>AJ37*LCR计算参数!$F17*LCR计算过程!$C15</f>
        <v>0</v>
      </c>
      <c r="AK76" s="115">
        <f>AK37*LCR计算参数!$F17*LCR计算过程!$C15</f>
        <v>0</v>
      </c>
      <c r="AL76" s="115">
        <f>AL37*LCR计算参数!$F17*LCR计算过程!$C15</f>
        <v>0</v>
      </c>
      <c r="AM76" s="115">
        <f>AM37*LCR计算参数!$F17*LCR计算过程!$C15</f>
        <v>0</v>
      </c>
      <c r="AN76" s="115">
        <f>AN37*LCR计算参数!$F17*LCR计算过程!$C15</f>
        <v>0</v>
      </c>
      <c r="AO76" s="115">
        <f>AO37*LCR计算参数!$F17*LCR计算过程!$C15</f>
        <v>0</v>
      </c>
      <c r="AP76" s="115">
        <f>AP37*LCR计算参数!$F17*LCR计算过程!$C15</f>
        <v>0</v>
      </c>
    </row>
    <row r="77" spans="2:42" ht="16.5">
      <c r="B77" s="63" t="s">
        <v>241</v>
      </c>
      <c r="C77" s="115">
        <f>C38*LCR计算参数!$F18*LCR计算过程!$C16</f>
        <v>8.5975772580833831E-3</v>
      </c>
      <c r="D77" s="115">
        <f>D38*LCR计算参数!$F18*LCR计算过程!$C16</f>
        <v>8.5904788975220536E-3</v>
      </c>
      <c r="E77" s="115">
        <f>E38*LCR计算参数!$F18*LCR计算过程!$C16</f>
        <v>8.5917709997851335E-3</v>
      </c>
      <c r="F77" s="115">
        <f>F38*LCR计算参数!$F18*LCR计算过程!$C16</f>
        <v>8.5870455988522245E-3</v>
      </c>
      <c r="G77" s="115">
        <f>G38*LCR计算参数!$F18*LCR计算过程!$C16</f>
        <v>8.5886630758708529E-3</v>
      </c>
      <c r="H77" s="115">
        <f>H38*LCR计算参数!$F18*LCR计算过程!$C16</f>
        <v>8.5839391738179258E-3</v>
      </c>
      <c r="I77" s="115">
        <f>I38*LCR计算参数!$F18*LCR计算过程!$C16</f>
        <v>8.5681509904942145E-3</v>
      </c>
      <c r="J77" s="115">
        <f>J38*LCR计算参数!$F18*LCR计算过程!$C16</f>
        <v>8.5519915769858446E-3</v>
      </c>
      <c r="K77" s="115">
        <f>K38*LCR计算参数!$F18*LCR计算过程!$C16</f>
        <v>8.5358314140435727E-3</v>
      </c>
      <c r="L77" s="115">
        <f>L38*LCR计算参数!$F18*LCR计算过程!$C16</f>
        <v>8.5196705016208438E-3</v>
      </c>
      <c r="M77" s="115">
        <f>M38*LCR计算参数!$F18*LCR计算过程!$C16</f>
        <v>8.50350883979256E-3</v>
      </c>
      <c r="N77" s="115">
        <f>N38*LCR计算参数!$F18*LCR计算过程!$C16</f>
        <v>8.4873464285758881E-3</v>
      </c>
      <c r="O77" s="115">
        <f>O38*LCR计算参数!$F18*LCR计算过程!$C16</f>
        <v>8.4711832678325879E-3</v>
      </c>
      <c r="P77" s="115">
        <f>P38*LCR计算参数!$F18*LCR计算过程!$C16</f>
        <v>0</v>
      </c>
      <c r="Q77" s="115">
        <f>Q38*LCR计算参数!$F18*LCR计算过程!$C16</f>
        <v>0</v>
      </c>
      <c r="R77" s="115">
        <f>R38*LCR计算参数!$F18*LCR计算过程!$C16</f>
        <v>0</v>
      </c>
      <c r="S77" s="115">
        <f>S38*LCR计算参数!$F18*LCR计算过程!$C16</f>
        <v>0</v>
      </c>
      <c r="T77" s="115">
        <f>T38*LCR计算参数!$F18*LCR计算过程!$C16</f>
        <v>0</v>
      </c>
      <c r="U77" s="115">
        <f>U38*LCR计算参数!$F18*LCR计算过程!$C16</f>
        <v>0</v>
      </c>
      <c r="V77" s="115">
        <f>V38*LCR计算参数!$F18*LCR计算过程!$C16</f>
        <v>0</v>
      </c>
      <c r="W77" s="115">
        <f>W38*LCR计算参数!$F18*LCR计算过程!$C16</f>
        <v>0</v>
      </c>
      <c r="X77" s="115">
        <f>X38*LCR计算参数!$F18*LCR计算过程!$C16</f>
        <v>0</v>
      </c>
      <c r="Y77" s="115">
        <f>Y38*LCR计算参数!$F18*LCR计算过程!$C16</f>
        <v>0</v>
      </c>
      <c r="Z77" s="115">
        <f>Z38*LCR计算参数!$F18*LCR计算过程!$C16</f>
        <v>0</v>
      </c>
      <c r="AA77" s="115">
        <f>AA38*LCR计算参数!$F18*LCR计算过程!$C16</f>
        <v>0</v>
      </c>
      <c r="AB77" s="115">
        <f>AB38*LCR计算参数!$F18*LCR计算过程!$C16</f>
        <v>0</v>
      </c>
      <c r="AC77" s="115">
        <f>AC38*LCR计算参数!$F18*LCR计算过程!$C16</f>
        <v>0</v>
      </c>
      <c r="AD77" s="115">
        <f>AD38*LCR计算参数!$F18*LCR计算过程!$C16</f>
        <v>0</v>
      </c>
      <c r="AE77" s="115">
        <f>AE38*LCR计算参数!$F18*LCR计算过程!$C16</f>
        <v>0</v>
      </c>
      <c r="AF77" s="115">
        <f>AF38*LCR计算参数!$F18*LCR计算过程!$C16</f>
        <v>0</v>
      </c>
      <c r="AG77" s="115">
        <f>AG38*LCR计算参数!$F18*LCR计算过程!$C16</f>
        <v>0</v>
      </c>
      <c r="AH77" s="115">
        <f>AH38*LCR计算参数!$F18*LCR计算过程!$C16</f>
        <v>0</v>
      </c>
      <c r="AI77" s="115">
        <f>AI38*LCR计算参数!$F18*LCR计算过程!$C16</f>
        <v>0</v>
      </c>
      <c r="AJ77" s="115">
        <f>AJ38*LCR计算参数!$F18*LCR计算过程!$C16</f>
        <v>0</v>
      </c>
      <c r="AK77" s="115">
        <f>AK38*LCR计算参数!$F18*LCR计算过程!$C16</f>
        <v>0</v>
      </c>
      <c r="AL77" s="115">
        <f>AL38*LCR计算参数!$F18*LCR计算过程!$C16</f>
        <v>0</v>
      </c>
      <c r="AM77" s="115">
        <f>AM38*LCR计算参数!$F18*LCR计算过程!$C16</f>
        <v>0</v>
      </c>
      <c r="AN77" s="115">
        <f>AN38*LCR计算参数!$F18*LCR计算过程!$C16</f>
        <v>0</v>
      </c>
      <c r="AO77" s="115">
        <f>AO38*LCR计算参数!$F18*LCR计算过程!$C16</f>
        <v>0</v>
      </c>
      <c r="AP77" s="115">
        <f>AP38*LCR计算参数!$F18*LCR计算过程!$C16</f>
        <v>0</v>
      </c>
    </row>
    <row r="78" spans="2:42" ht="16.5">
      <c r="B78" s="63" t="s">
        <v>242</v>
      </c>
      <c r="C78" s="115">
        <f>C39*LCR计算参数!$F19*LCR计算过程!$C17</f>
        <v>22.85065053360082</v>
      </c>
      <c r="D78" s="115">
        <f>D39*LCR计算参数!$F19*LCR计算过程!$C17</f>
        <v>22.831784502894788</v>
      </c>
      <c r="E78" s="115">
        <f>E39*LCR计算参数!$F19*LCR计算过程!$C17</f>
        <v>22.835218653746946</v>
      </c>
      <c r="F78" s="115">
        <f>F39*LCR计算参数!$F19*LCR计算过程!$C17</f>
        <v>22.822659477817758</v>
      </c>
      <c r="G78" s="115">
        <f>G39*LCR计算参数!$F19*LCR计算过程!$C17</f>
        <v>22.826958410062193</v>
      </c>
      <c r="H78" s="115">
        <f>H39*LCR计算参数!$F19*LCR计算过程!$C17</f>
        <v>22.814403217857912</v>
      </c>
      <c r="I78" s="115">
        <f>I39*LCR计算参数!$F19*LCR计算过程!$C17</f>
        <v>22.772441366412917</v>
      </c>
      <c r="J78" s="115">
        <f>J39*LCR计算参数!$F19*LCR计算过程!$C17</f>
        <v>22.729492858964434</v>
      </c>
      <c r="K78" s="115">
        <f>K39*LCR计算参数!$F19*LCR计算过程!$C17</f>
        <v>22.686542359669684</v>
      </c>
      <c r="L78" s="115">
        <f>L39*LCR计算参数!$F19*LCR计算过程!$C17</f>
        <v>22.643589868404923</v>
      </c>
      <c r="M78" s="115">
        <f>M39*LCR计算参数!$F19*LCR计算过程!$C17</f>
        <v>22.600635385369237</v>
      </c>
      <c r="N78" s="115">
        <f>N39*LCR计算参数!$F19*LCR计算过程!$C17</f>
        <v>22.557678910608246</v>
      </c>
      <c r="O78" s="115">
        <f>O39*LCR计算参数!$F19*LCR计算过程!$C17</f>
        <v>22.514720443754538</v>
      </c>
      <c r="P78" s="115">
        <f>P39*LCR计算参数!$F19*LCR计算过程!$C17</f>
        <v>0</v>
      </c>
      <c r="Q78" s="115">
        <f>Q39*LCR计算参数!$F19*LCR计算过程!$C17</f>
        <v>0</v>
      </c>
      <c r="R78" s="115">
        <f>R39*LCR计算参数!$F19*LCR计算过程!$C17</f>
        <v>0</v>
      </c>
      <c r="S78" s="115">
        <f>S39*LCR计算参数!$F19*LCR计算过程!$C17</f>
        <v>0</v>
      </c>
      <c r="T78" s="115">
        <f>T39*LCR计算参数!$F19*LCR计算过程!$C17</f>
        <v>0</v>
      </c>
      <c r="U78" s="115">
        <f>U39*LCR计算参数!$F19*LCR计算过程!$C17</f>
        <v>0</v>
      </c>
      <c r="V78" s="115">
        <f>V39*LCR计算参数!$F19*LCR计算过程!$C17</f>
        <v>0</v>
      </c>
      <c r="W78" s="115">
        <f>W39*LCR计算参数!$F19*LCR计算过程!$C17</f>
        <v>0</v>
      </c>
      <c r="X78" s="115">
        <f>X39*LCR计算参数!$F19*LCR计算过程!$C17</f>
        <v>0</v>
      </c>
      <c r="Y78" s="115">
        <f>Y39*LCR计算参数!$F19*LCR计算过程!$C17</f>
        <v>0</v>
      </c>
      <c r="Z78" s="115">
        <f>Z39*LCR计算参数!$F19*LCR计算过程!$C17</f>
        <v>0</v>
      </c>
      <c r="AA78" s="115">
        <f>AA39*LCR计算参数!$F19*LCR计算过程!$C17</f>
        <v>0</v>
      </c>
      <c r="AB78" s="115">
        <f>AB39*LCR计算参数!$F19*LCR计算过程!$C17</f>
        <v>0</v>
      </c>
      <c r="AC78" s="115">
        <f>AC39*LCR计算参数!$F19*LCR计算过程!$C17</f>
        <v>0</v>
      </c>
      <c r="AD78" s="115">
        <f>AD39*LCR计算参数!$F19*LCR计算过程!$C17</f>
        <v>0</v>
      </c>
      <c r="AE78" s="115">
        <f>AE39*LCR计算参数!$F19*LCR计算过程!$C17</f>
        <v>0</v>
      </c>
      <c r="AF78" s="115">
        <f>AF39*LCR计算参数!$F19*LCR计算过程!$C17</f>
        <v>0</v>
      </c>
      <c r="AG78" s="115">
        <f>AG39*LCR计算参数!$F19*LCR计算过程!$C17</f>
        <v>0</v>
      </c>
      <c r="AH78" s="115">
        <f>AH39*LCR计算参数!$F19*LCR计算过程!$C17</f>
        <v>0</v>
      </c>
      <c r="AI78" s="115">
        <f>AI39*LCR计算参数!$F19*LCR计算过程!$C17</f>
        <v>0</v>
      </c>
      <c r="AJ78" s="115">
        <f>AJ39*LCR计算参数!$F19*LCR计算过程!$C17</f>
        <v>0</v>
      </c>
      <c r="AK78" s="115">
        <f>AK39*LCR计算参数!$F19*LCR计算过程!$C17</f>
        <v>0</v>
      </c>
      <c r="AL78" s="115">
        <f>AL39*LCR计算参数!$F19*LCR计算过程!$C17</f>
        <v>0</v>
      </c>
      <c r="AM78" s="115">
        <f>AM39*LCR计算参数!$F19*LCR计算过程!$C17</f>
        <v>0</v>
      </c>
      <c r="AN78" s="115">
        <f>AN39*LCR计算参数!$F19*LCR计算过程!$C17</f>
        <v>0</v>
      </c>
      <c r="AO78" s="115">
        <f>AO39*LCR计算参数!$F19*LCR计算过程!$C17</f>
        <v>0</v>
      </c>
      <c r="AP78" s="115">
        <f>AP39*LCR计算参数!$F19*LCR计算过程!$C17</f>
        <v>0</v>
      </c>
    </row>
    <row r="79" spans="2:42" ht="16.5">
      <c r="B79" s="63" t="s">
        <v>243</v>
      </c>
      <c r="C79" s="115">
        <f>C40*LCR计算参数!$F20*LCR计算过程!$C18</f>
        <v>9.9383917170252334E-4</v>
      </c>
      <c r="D79" s="115">
        <f>D40*LCR计算参数!$F20*LCR计算过程!$C18</f>
        <v>9.9301863487348974E-4</v>
      </c>
      <c r="E79" s="115">
        <f>E40*LCR计算参数!$F20*LCR计算过程!$C18</f>
        <v>9.9316799576951295E-4</v>
      </c>
      <c r="F79" s="115">
        <f>F40*LCR计算参数!$F20*LCR计算过程!$C18</f>
        <v>9.9262176182381514E-4</v>
      </c>
      <c r="G79" s="115">
        <f>G40*LCR计算参数!$F20*LCR计算过程!$C18</f>
        <v>9.9280873449904511E-4</v>
      </c>
      <c r="H79" s="115">
        <f>H40*LCR计算参数!$F20*LCR计算过程!$C18</f>
        <v>9.9226267381676741E-4</v>
      </c>
      <c r="I79" s="115">
        <f>I40*LCR计算参数!$F20*LCR计算过程!$C18</f>
        <v>9.9043763467305136E-4</v>
      </c>
      <c r="J79" s="115">
        <f>J40*LCR计算参数!$F20*LCR计算过程!$C18</f>
        <v>9.8856968307991437E-4</v>
      </c>
      <c r="K79" s="115">
        <f>K40*LCR计算参数!$F20*LCR计算过程!$C18</f>
        <v>9.8670164485577098E-4</v>
      </c>
      <c r="L79" s="115">
        <f>L40*LCR计算参数!$F20*LCR计算过程!$C18</f>
        <v>9.8483351999523986E-4</v>
      </c>
      <c r="M79" s="115">
        <f>M40*LCR计算参数!$F20*LCR计算过程!$C18</f>
        <v>9.8296530850697944E-4</v>
      </c>
      <c r="N79" s="115">
        <f>N40*LCR计算参数!$F20*LCR计算过程!$C18</f>
        <v>9.8109701039297381E-4</v>
      </c>
      <c r="O79" s="115">
        <f>O40*LCR计算参数!$F20*LCR计算过程!$C18</f>
        <v>9.7922862563724357E-4</v>
      </c>
      <c r="P79" s="115">
        <f>P40*LCR计算参数!$F20*LCR计算过程!$C18</f>
        <v>0</v>
      </c>
      <c r="Q79" s="115">
        <f>Q40*LCR计算参数!$F20*LCR计算过程!$C18</f>
        <v>0</v>
      </c>
      <c r="R79" s="115">
        <f>R40*LCR计算参数!$F20*LCR计算过程!$C18</f>
        <v>0</v>
      </c>
      <c r="S79" s="115">
        <f>S40*LCR计算参数!$F20*LCR计算过程!$C18</f>
        <v>0</v>
      </c>
      <c r="T79" s="115">
        <f>T40*LCR计算参数!$F20*LCR计算过程!$C18</f>
        <v>0</v>
      </c>
      <c r="U79" s="115">
        <f>U40*LCR计算参数!$F20*LCR计算过程!$C18</f>
        <v>0</v>
      </c>
      <c r="V79" s="115">
        <f>V40*LCR计算参数!$F20*LCR计算过程!$C18</f>
        <v>0</v>
      </c>
      <c r="W79" s="115">
        <f>W40*LCR计算参数!$F20*LCR计算过程!$C18</f>
        <v>0</v>
      </c>
      <c r="X79" s="115">
        <f>X40*LCR计算参数!$F20*LCR计算过程!$C18</f>
        <v>0</v>
      </c>
      <c r="Y79" s="115">
        <f>Y40*LCR计算参数!$F20*LCR计算过程!$C18</f>
        <v>0</v>
      </c>
      <c r="Z79" s="115">
        <f>Z40*LCR计算参数!$F20*LCR计算过程!$C18</f>
        <v>0</v>
      </c>
      <c r="AA79" s="115">
        <f>AA40*LCR计算参数!$F20*LCR计算过程!$C18</f>
        <v>0</v>
      </c>
      <c r="AB79" s="115">
        <f>AB40*LCR计算参数!$F20*LCR计算过程!$C18</f>
        <v>0</v>
      </c>
      <c r="AC79" s="115">
        <f>AC40*LCR计算参数!$F20*LCR计算过程!$C18</f>
        <v>0</v>
      </c>
      <c r="AD79" s="115">
        <f>AD40*LCR计算参数!$F20*LCR计算过程!$C18</f>
        <v>0</v>
      </c>
      <c r="AE79" s="115">
        <f>AE40*LCR计算参数!$F20*LCR计算过程!$C18</f>
        <v>0</v>
      </c>
      <c r="AF79" s="115">
        <f>AF40*LCR计算参数!$F20*LCR计算过程!$C18</f>
        <v>0</v>
      </c>
      <c r="AG79" s="115">
        <f>AG40*LCR计算参数!$F20*LCR计算过程!$C18</f>
        <v>0</v>
      </c>
      <c r="AH79" s="115">
        <f>AH40*LCR计算参数!$F20*LCR计算过程!$C18</f>
        <v>0</v>
      </c>
      <c r="AI79" s="115">
        <f>AI40*LCR计算参数!$F20*LCR计算过程!$C18</f>
        <v>0</v>
      </c>
      <c r="AJ79" s="115">
        <f>AJ40*LCR计算参数!$F20*LCR计算过程!$C18</f>
        <v>0</v>
      </c>
      <c r="AK79" s="115">
        <f>AK40*LCR计算参数!$F20*LCR计算过程!$C18</f>
        <v>0</v>
      </c>
      <c r="AL79" s="115">
        <f>AL40*LCR计算参数!$F20*LCR计算过程!$C18</f>
        <v>0</v>
      </c>
      <c r="AM79" s="115">
        <f>AM40*LCR计算参数!$F20*LCR计算过程!$C18</f>
        <v>0</v>
      </c>
      <c r="AN79" s="115">
        <f>AN40*LCR计算参数!$F20*LCR计算过程!$C18</f>
        <v>0</v>
      </c>
      <c r="AO79" s="115">
        <f>AO40*LCR计算参数!$F20*LCR计算过程!$C18</f>
        <v>0</v>
      </c>
      <c r="AP79" s="115">
        <f>AP40*LCR计算参数!$F20*LCR计算过程!$C18</f>
        <v>0</v>
      </c>
    </row>
    <row r="80" spans="2:42" ht="16.5">
      <c r="B80" s="63" t="s">
        <v>244</v>
      </c>
      <c r="C80" s="115">
        <f>C41*LCR计算参数!$F21*LCR计算过程!$C19</f>
        <v>413.94573046934539</v>
      </c>
      <c r="D80" s="115">
        <f>D41*LCR计算参数!$F21*LCR计算过程!$C19</f>
        <v>413.60396720749941</v>
      </c>
      <c r="E80" s="115">
        <f>E41*LCR计算参数!$F21*LCR计算过程!$C19</f>
        <v>413.66617778137129</v>
      </c>
      <c r="F80" s="115">
        <f>F41*LCR计算参数!$F21*LCR计算过程!$C19</f>
        <v>413.43866490393896</v>
      </c>
      <c r="G80" s="115">
        <f>G41*LCR计算参数!$F21*LCR计算过程!$C19</f>
        <v>413.51654122722096</v>
      </c>
      <c r="H80" s="115">
        <f>H41*LCR计算参数!$F21*LCR计算过程!$C19</f>
        <v>413.28910051604555</v>
      </c>
      <c r="I80" s="115">
        <f>I41*LCR计算参数!$F21*LCR计算过程!$C19</f>
        <v>412.52895019898108</v>
      </c>
      <c r="J80" s="115">
        <f>J41*LCR计算参数!$F21*LCR计算过程!$C19</f>
        <v>411.75092634087753</v>
      </c>
      <c r="K80" s="115">
        <f>K41*LCR计算参数!$F21*LCR计算过程!$C19</f>
        <v>410.97286639993854</v>
      </c>
      <c r="L80" s="115">
        <f>L41*LCR计算参数!$F21*LCR计算过程!$C19</f>
        <v>410.19477037392284</v>
      </c>
      <c r="M80" s="115">
        <f>M41*LCR计算参数!$F21*LCR计算过程!$C19</f>
        <v>409.41663826643668</v>
      </c>
      <c r="N80" s="115">
        <f>N41*LCR计算参数!$F21*LCR计算过程!$C19</f>
        <v>408.63847007830657</v>
      </c>
      <c r="O80" s="115">
        <f>O41*LCR计算参数!$F21*LCR计算过程!$C19</f>
        <v>407.86026580287671</v>
      </c>
      <c r="P80" s="115">
        <f>P41*LCR计算参数!$F21*LCR计算过程!$C19</f>
        <v>0</v>
      </c>
      <c r="Q80" s="115">
        <f>Q41*LCR计算参数!$F21*LCR计算过程!$C19</f>
        <v>0</v>
      </c>
      <c r="R80" s="115">
        <f>R41*LCR计算参数!$F21*LCR计算过程!$C19</f>
        <v>0</v>
      </c>
      <c r="S80" s="115">
        <f>S41*LCR计算参数!$F21*LCR计算过程!$C19</f>
        <v>0</v>
      </c>
      <c r="T80" s="115">
        <f>T41*LCR计算参数!$F21*LCR计算过程!$C19</f>
        <v>0</v>
      </c>
      <c r="U80" s="115">
        <f>U41*LCR计算参数!$F21*LCR计算过程!$C19</f>
        <v>0</v>
      </c>
      <c r="V80" s="115">
        <f>V41*LCR计算参数!$F21*LCR计算过程!$C19</f>
        <v>0</v>
      </c>
      <c r="W80" s="115">
        <f>W41*LCR计算参数!$F21*LCR计算过程!$C19</f>
        <v>0</v>
      </c>
      <c r="X80" s="115">
        <f>X41*LCR计算参数!$F21*LCR计算过程!$C19</f>
        <v>0</v>
      </c>
      <c r="Y80" s="115">
        <f>Y41*LCR计算参数!$F21*LCR计算过程!$C19</f>
        <v>0</v>
      </c>
      <c r="Z80" s="115">
        <f>Z41*LCR计算参数!$F21*LCR计算过程!$C19</f>
        <v>0</v>
      </c>
      <c r="AA80" s="115">
        <f>AA41*LCR计算参数!$F21*LCR计算过程!$C19</f>
        <v>0</v>
      </c>
      <c r="AB80" s="115">
        <f>AB41*LCR计算参数!$F21*LCR计算过程!$C19</f>
        <v>0</v>
      </c>
      <c r="AC80" s="115">
        <f>AC41*LCR计算参数!$F21*LCR计算过程!$C19</f>
        <v>0</v>
      </c>
      <c r="AD80" s="115">
        <f>AD41*LCR计算参数!$F21*LCR计算过程!$C19</f>
        <v>0</v>
      </c>
      <c r="AE80" s="115">
        <f>AE41*LCR计算参数!$F21*LCR计算过程!$C19</f>
        <v>0</v>
      </c>
      <c r="AF80" s="115">
        <f>AF41*LCR计算参数!$F21*LCR计算过程!$C19</f>
        <v>0</v>
      </c>
      <c r="AG80" s="115">
        <f>AG41*LCR计算参数!$F21*LCR计算过程!$C19</f>
        <v>0</v>
      </c>
      <c r="AH80" s="115">
        <f>AH41*LCR计算参数!$F21*LCR计算过程!$C19</f>
        <v>0</v>
      </c>
      <c r="AI80" s="115">
        <f>AI41*LCR计算参数!$F21*LCR计算过程!$C19</f>
        <v>0</v>
      </c>
      <c r="AJ80" s="115">
        <f>AJ41*LCR计算参数!$F21*LCR计算过程!$C19</f>
        <v>0</v>
      </c>
      <c r="AK80" s="115">
        <f>AK41*LCR计算参数!$F21*LCR计算过程!$C19</f>
        <v>0</v>
      </c>
      <c r="AL80" s="115">
        <f>AL41*LCR计算参数!$F21*LCR计算过程!$C19</f>
        <v>0</v>
      </c>
      <c r="AM80" s="115">
        <f>AM41*LCR计算参数!$F21*LCR计算过程!$C19</f>
        <v>0</v>
      </c>
      <c r="AN80" s="115">
        <f>AN41*LCR计算参数!$F21*LCR计算过程!$C19</f>
        <v>0</v>
      </c>
      <c r="AO80" s="115">
        <f>AO41*LCR计算参数!$F21*LCR计算过程!$C19</f>
        <v>0</v>
      </c>
      <c r="AP80" s="115">
        <f>AP41*LCR计算参数!$F21*LCR计算过程!$C19</f>
        <v>0</v>
      </c>
    </row>
    <row r="81" spans="2:42" ht="16.5">
      <c r="B81" s="63" t="s">
        <v>245</v>
      </c>
      <c r="C81" s="115">
        <f>C42*LCR计算参数!$F22*LCR计算过程!$C20</f>
        <v>919.53115839459451</v>
      </c>
      <c r="D81" s="115">
        <f>D42*LCR计算参数!$F22*LCR计算过程!$C20</f>
        <v>931.52032308100684</v>
      </c>
      <c r="E81" s="115">
        <f>E42*LCR计算参数!$F22*LCR计算过程!$C20</f>
        <v>936.63370805735372</v>
      </c>
      <c r="F81" s="115">
        <f>F42*LCR计算参数!$F22*LCR计算过程!$C20</f>
        <v>941.90048792234438</v>
      </c>
      <c r="G81" s="115">
        <f>G42*LCR计算参数!$F22*LCR计算过程!$C20</f>
        <v>943.7825858721302</v>
      </c>
      <c r="H81" s="115">
        <f>H42*LCR计算参数!$F22*LCR计算过程!$C20</f>
        <v>940.17513323801222</v>
      </c>
      <c r="I81" s="115">
        <f>I42*LCR计算参数!$F22*LCR计算过程!$C20</f>
        <v>934.80213059954303</v>
      </c>
      <c r="J81" s="115">
        <f>J42*LCR计算参数!$F22*LCR计算过程!$C20</f>
        <v>929.59031137958084</v>
      </c>
      <c r="K81" s="115">
        <f>K42*LCR计算参数!$F22*LCR计算过程!$C20</f>
        <v>924.53484007557051</v>
      </c>
      <c r="L81" s="115">
        <f>L42*LCR计算参数!$F22*LCR计算过程!$C20</f>
        <v>919.63102625003341</v>
      </c>
      <c r="M81" s="115">
        <f>M42*LCR计算参数!$F22*LCR计算过程!$C20</f>
        <v>914.87432017861522</v>
      </c>
      <c r="N81" s="115">
        <f>N42*LCR计算参数!$F22*LCR计算过程!$C20</f>
        <v>910.26030862869277</v>
      </c>
      <c r="O81" s="115">
        <f>O42*LCR计算参数!$F22*LCR计算过程!$C20</f>
        <v>876.92190688992446</v>
      </c>
      <c r="P81" s="115">
        <f>P42*LCR计算参数!$F22*LCR计算过程!$C20</f>
        <v>0</v>
      </c>
      <c r="Q81" s="115">
        <f>Q42*LCR计算参数!$F22*LCR计算过程!$C20</f>
        <v>0</v>
      </c>
      <c r="R81" s="115">
        <f>R42*LCR计算参数!$F22*LCR计算过程!$C20</f>
        <v>0</v>
      </c>
      <c r="S81" s="115">
        <f>S42*LCR计算参数!$F22*LCR计算过程!$C20</f>
        <v>0</v>
      </c>
      <c r="T81" s="115">
        <f>T42*LCR计算参数!$F22*LCR计算过程!$C20</f>
        <v>0</v>
      </c>
      <c r="U81" s="115">
        <f>U42*LCR计算参数!$F22*LCR计算过程!$C20</f>
        <v>0</v>
      </c>
      <c r="V81" s="115">
        <f>V42*LCR计算参数!$F22*LCR计算过程!$C20</f>
        <v>0</v>
      </c>
      <c r="W81" s="115">
        <f>W42*LCR计算参数!$F22*LCR计算过程!$C20</f>
        <v>0</v>
      </c>
      <c r="X81" s="115">
        <f>X42*LCR计算参数!$F22*LCR计算过程!$C20</f>
        <v>0</v>
      </c>
      <c r="Y81" s="115">
        <f>Y42*LCR计算参数!$F22*LCR计算过程!$C20</f>
        <v>0</v>
      </c>
      <c r="Z81" s="115">
        <f>Z42*LCR计算参数!$F22*LCR计算过程!$C20</f>
        <v>0</v>
      </c>
      <c r="AA81" s="115">
        <f>AA42*LCR计算参数!$F22*LCR计算过程!$C20</f>
        <v>0</v>
      </c>
      <c r="AB81" s="115">
        <f>AB42*LCR计算参数!$F22*LCR计算过程!$C20</f>
        <v>0</v>
      </c>
      <c r="AC81" s="115">
        <f>AC42*LCR计算参数!$F22*LCR计算过程!$C20</f>
        <v>0</v>
      </c>
      <c r="AD81" s="115">
        <f>AD42*LCR计算参数!$F22*LCR计算过程!$C20</f>
        <v>0</v>
      </c>
      <c r="AE81" s="115">
        <f>AE42*LCR计算参数!$F22*LCR计算过程!$C20</f>
        <v>0</v>
      </c>
      <c r="AF81" s="115">
        <f>AF42*LCR计算参数!$F22*LCR计算过程!$C20</f>
        <v>0</v>
      </c>
      <c r="AG81" s="115">
        <f>AG42*LCR计算参数!$F22*LCR计算过程!$C20</f>
        <v>0</v>
      </c>
      <c r="AH81" s="115">
        <f>AH42*LCR计算参数!$F22*LCR计算过程!$C20</f>
        <v>0</v>
      </c>
      <c r="AI81" s="115">
        <f>AI42*LCR计算参数!$F22*LCR计算过程!$C20</f>
        <v>0</v>
      </c>
      <c r="AJ81" s="115">
        <f>AJ42*LCR计算参数!$F22*LCR计算过程!$C20</f>
        <v>0</v>
      </c>
      <c r="AK81" s="115">
        <f>AK42*LCR计算参数!$F22*LCR计算过程!$C20</f>
        <v>0</v>
      </c>
      <c r="AL81" s="115">
        <f>AL42*LCR计算参数!$F22*LCR计算过程!$C20</f>
        <v>0</v>
      </c>
      <c r="AM81" s="115">
        <f>AM42*LCR计算参数!$F22*LCR计算过程!$C20</f>
        <v>0</v>
      </c>
      <c r="AN81" s="115">
        <f>AN42*LCR计算参数!$F22*LCR计算过程!$C20</f>
        <v>0</v>
      </c>
      <c r="AO81" s="115">
        <f>AO42*LCR计算参数!$F22*LCR计算过程!$C20</f>
        <v>0</v>
      </c>
      <c r="AP81" s="115">
        <f>AP42*LCR计算参数!$F22*LCR计算过程!$C20</f>
        <v>0</v>
      </c>
    </row>
    <row r="82" spans="2:42" ht="16.5">
      <c r="B82" s="63" t="s">
        <v>246</v>
      </c>
      <c r="C82" s="115">
        <f>C43*LCR计算参数!$F23*LCR计算过程!$C21</f>
        <v>1509.3150213893487</v>
      </c>
      <c r="D82" s="115">
        <f>D43*LCR计算参数!$F23*LCR计算过程!$C21</f>
        <v>1505.7617220198265</v>
      </c>
      <c r="E82" s="115">
        <f>E43*LCR计算参数!$F23*LCR计算过程!$C21</f>
        <v>1530.7154375136997</v>
      </c>
      <c r="F82" s="115">
        <f>F43*LCR计算参数!$F23*LCR计算过程!$C21</f>
        <v>1533.1279342965117</v>
      </c>
      <c r="G82" s="115">
        <f>G43*LCR计算参数!$F23*LCR计算过程!$C21</f>
        <v>1568.363590217132</v>
      </c>
      <c r="H82" s="115">
        <f>H43*LCR计算参数!$F23*LCR计算过程!$C21</f>
        <v>1576.7201723530829</v>
      </c>
      <c r="I82" s="115">
        <f>I43*LCR计算参数!$F23*LCR计算过程!$C21</f>
        <v>1573.1187981385012</v>
      </c>
      <c r="J82" s="115">
        <f>J43*LCR计算参数!$F23*LCR计算过程!$C21</f>
        <v>1537.3927494121274</v>
      </c>
      <c r="K82" s="115">
        <f>K43*LCR计算参数!$F23*LCR计算过程!$C21</f>
        <v>1561.9415608188849</v>
      </c>
      <c r="L82" s="115">
        <f>L43*LCR计算参数!$F23*LCR计算过程!$C21</f>
        <v>1558.1435710629448</v>
      </c>
      <c r="M82" s="115">
        <f>M43*LCR计算参数!$F23*LCR计算过程!$C21</f>
        <v>1573.7366141538332</v>
      </c>
      <c r="N82" s="115">
        <f>N43*LCR计算参数!$F23*LCR计算过程!$C21</f>
        <v>1576.6980306429878</v>
      </c>
      <c r="O82" s="115">
        <f>O43*LCR计算参数!$F23*LCR计算过程!$C21</f>
        <v>1573.7662876485797</v>
      </c>
      <c r="P82" s="115">
        <f>P43*LCR计算参数!$F23*LCR计算过程!$C21</f>
        <v>0</v>
      </c>
      <c r="Q82" s="115">
        <f>Q43*LCR计算参数!$F23*LCR计算过程!$C21</f>
        <v>0</v>
      </c>
      <c r="R82" s="115">
        <f>R43*LCR计算参数!$F23*LCR计算过程!$C21</f>
        <v>0</v>
      </c>
      <c r="S82" s="115">
        <f>S43*LCR计算参数!$F23*LCR计算过程!$C21</f>
        <v>0</v>
      </c>
      <c r="T82" s="115">
        <f>T43*LCR计算参数!$F23*LCR计算过程!$C21</f>
        <v>0</v>
      </c>
      <c r="U82" s="115">
        <f>U43*LCR计算参数!$F23*LCR计算过程!$C21</f>
        <v>0</v>
      </c>
      <c r="V82" s="115">
        <f>V43*LCR计算参数!$F23*LCR计算过程!$C21</f>
        <v>0</v>
      </c>
      <c r="W82" s="115">
        <f>W43*LCR计算参数!$F23*LCR计算过程!$C21</f>
        <v>0</v>
      </c>
      <c r="X82" s="115">
        <f>X43*LCR计算参数!$F23*LCR计算过程!$C21</f>
        <v>0</v>
      </c>
      <c r="Y82" s="115">
        <f>Y43*LCR计算参数!$F23*LCR计算过程!$C21</f>
        <v>0</v>
      </c>
      <c r="Z82" s="115">
        <f>Z43*LCR计算参数!$F23*LCR计算过程!$C21</f>
        <v>0</v>
      </c>
      <c r="AA82" s="115">
        <f>AA43*LCR计算参数!$F23*LCR计算过程!$C21</f>
        <v>0</v>
      </c>
      <c r="AB82" s="115">
        <f>AB43*LCR计算参数!$F23*LCR计算过程!$C21</f>
        <v>0</v>
      </c>
      <c r="AC82" s="115">
        <f>AC43*LCR计算参数!$F23*LCR计算过程!$C21</f>
        <v>0</v>
      </c>
      <c r="AD82" s="115">
        <f>AD43*LCR计算参数!$F23*LCR计算过程!$C21</f>
        <v>0</v>
      </c>
      <c r="AE82" s="115">
        <f>AE43*LCR计算参数!$F23*LCR计算过程!$C21</f>
        <v>0</v>
      </c>
      <c r="AF82" s="115">
        <f>AF43*LCR计算参数!$F23*LCR计算过程!$C21</f>
        <v>0</v>
      </c>
      <c r="AG82" s="115">
        <f>AG43*LCR计算参数!$F23*LCR计算过程!$C21</f>
        <v>0</v>
      </c>
      <c r="AH82" s="115">
        <f>AH43*LCR计算参数!$F23*LCR计算过程!$C21</f>
        <v>0</v>
      </c>
      <c r="AI82" s="115">
        <f>AI43*LCR计算参数!$F23*LCR计算过程!$C21</f>
        <v>0</v>
      </c>
      <c r="AJ82" s="115">
        <f>AJ43*LCR计算参数!$F23*LCR计算过程!$C21</f>
        <v>0</v>
      </c>
      <c r="AK82" s="115">
        <f>AK43*LCR计算参数!$F23*LCR计算过程!$C21</f>
        <v>0</v>
      </c>
      <c r="AL82" s="115">
        <f>AL43*LCR计算参数!$F23*LCR计算过程!$C21</f>
        <v>0</v>
      </c>
      <c r="AM82" s="115">
        <f>AM43*LCR计算参数!$F23*LCR计算过程!$C21</f>
        <v>0</v>
      </c>
      <c r="AN82" s="115">
        <f>AN43*LCR计算参数!$F23*LCR计算过程!$C21</f>
        <v>0</v>
      </c>
      <c r="AO82" s="115">
        <f>AO43*LCR计算参数!$F23*LCR计算过程!$C21</f>
        <v>0</v>
      </c>
      <c r="AP82" s="115">
        <f>AP43*LCR计算参数!$F23*LCR计算过程!$C21</f>
        <v>0</v>
      </c>
    </row>
    <row r="83" spans="2:42" ht="16.5">
      <c r="B83" s="63" t="s">
        <v>247</v>
      </c>
      <c r="C83" s="115">
        <f>C44*LCR计算参数!$F24*LCR计算过程!$C22</f>
        <v>0</v>
      </c>
      <c r="D83" s="115">
        <f>D44*LCR计算参数!$F24*LCR计算过程!$C22</f>
        <v>0</v>
      </c>
      <c r="E83" s="115">
        <f>E44*LCR计算参数!$F24*LCR计算过程!$C22</f>
        <v>0</v>
      </c>
      <c r="F83" s="115">
        <f>F44*LCR计算参数!$F24*LCR计算过程!$C22</f>
        <v>0</v>
      </c>
      <c r="G83" s="115">
        <f>G44*LCR计算参数!$F24*LCR计算过程!$C22</f>
        <v>0</v>
      </c>
      <c r="H83" s="115">
        <f>H44*LCR计算参数!$F24*LCR计算过程!$C22</f>
        <v>0</v>
      </c>
      <c r="I83" s="115">
        <f>I44*LCR计算参数!$F24*LCR计算过程!$C22</f>
        <v>0</v>
      </c>
      <c r="J83" s="115">
        <f>J44*LCR计算参数!$F24*LCR计算过程!$C22</f>
        <v>0</v>
      </c>
      <c r="K83" s="115">
        <f>K44*LCR计算参数!$F24*LCR计算过程!$C22</f>
        <v>0</v>
      </c>
      <c r="L83" s="115">
        <f>L44*LCR计算参数!$F24*LCR计算过程!$C22</f>
        <v>0</v>
      </c>
      <c r="M83" s="115">
        <f>M44*LCR计算参数!$F24*LCR计算过程!$C22</f>
        <v>0</v>
      </c>
      <c r="N83" s="115">
        <f>N44*LCR计算参数!$F24*LCR计算过程!$C22</f>
        <v>0</v>
      </c>
      <c r="O83" s="115">
        <f>O44*LCR计算参数!$F24*LCR计算过程!$C22</f>
        <v>0</v>
      </c>
      <c r="P83" s="115">
        <f>P44*LCR计算参数!$F24*LCR计算过程!$C22</f>
        <v>0</v>
      </c>
      <c r="Q83" s="115">
        <f>Q44*LCR计算参数!$F24*LCR计算过程!$C22</f>
        <v>0</v>
      </c>
      <c r="R83" s="115">
        <f>R44*LCR计算参数!$F24*LCR计算过程!$C22</f>
        <v>0</v>
      </c>
      <c r="S83" s="115">
        <f>S44*LCR计算参数!$F24*LCR计算过程!$C22</f>
        <v>0</v>
      </c>
      <c r="T83" s="115">
        <f>T44*LCR计算参数!$F24*LCR计算过程!$C22</f>
        <v>0</v>
      </c>
      <c r="U83" s="115">
        <f>U44*LCR计算参数!$F24*LCR计算过程!$C22</f>
        <v>0</v>
      </c>
      <c r="V83" s="115">
        <f>V44*LCR计算参数!$F24*LCR计算过程!$C22</f>
        <v>0</v>
      </c>
      <c r="W83" s="115">
        <f>W44*LCR计算参数!$F24*LCR计算过程!$C22</f>
        <v>0</v>
      </c>
      <c r="X83" s="115">
        <f>X44*LCR计算参数!$F24*LCR计算过程!$C22</f>
        <v>0</v>
      </c>
      <c r="Y83" s="115">
        <f>Y44*LCR计算参数!$F24*LCR计算过程!$C22</f>
        <v>0</v>
      </c>
      <c r="Z83" s="115">
        <f>Z44*LCR计算参数!$F24*LCR计算过程!$C22</f>
        <v>0</v>
      </c>
      <c r="AA83" s="115">
        <f>AA44*LCR计算参数!$F24*LCR计算过程!$C22</f>
        <v>0</v>
      </c>
      <c r="AB83" s="115">
        <f>AB44*LCR计算参数!$F24*LCR计算过程!$C22</f>
        <v>0</v>
      </c>
      <c r="AC83" s="115">
        <f>AC44*LCR计算参数!$F24*LCR计算过程!$C22</f>
        <v>0</v>
      </c>
      <c r="AD83" s="115">
        <f>AD44*LCR计算参数!$F24*LCR计算过程!$C22</f>
        <v>0</v>
      </c>
      <c r="AE83" s="115">
        <f>AE44*LCR计算参数!$F24*LCR计算过程!$C22</f>
        <v>0</v>
      </c>
      <c r="AF83" s="115">
        <f>AF44*LCR计算参数!$F24*LCR计算过程!$C22</f>
        <v>0</v>
      </c>
      <c r="AG83" s="115">
        <f>AG44*LCR计算参数!$F24*LCR计算过程!$C22</f>
        <v>0</v>
      </c>
      <c r="AH83" s="115">
        <f>AH44*LCR计算参数!$F24*LCR计算过程!$C22</f>
        <v>0</v>
      </c>
      <c r="AI83" s="115">
        <f>AI44*LCR计算参数!$F24*LCR计算过程!$C22</f>
        <v>0</v>
      </c>
      <c r="AJ83" s="115">
        <f>AJ44*LCR计算参数!$F24*LCR计算过程!$C22</f>
        <v>0</v>
      </c>
      <c r="AK83" s="115">
        <f>AK44*LCR计算参数!$F24*LCR计算过程!$C22</f>
        <v>0</v>
      </c>
      <c r="AL83" s="115">
        <f>AL44*LCR计算参数!$F24*LCR计算过程!$C22</f>
        <v>0</v>
      </c>
      <c r="AM83" s="115">
        <f>AM44*LCR计算参数!$F24*LCR计算过程!$C22</f>
        <v>0</v>
      </c>
      <c r="AN83" s="115">
        <f>AN44*LCR计算参数!$F24*LCR计算过程!$C22</f>
        <v>0</v>
      </c>
      <c r="AO83" s="115">
        <f>AO44*LCR计算参数!$F24*LCR计算过程!$C22</f>
        <v>0</v>
      </c>
      <c r="AP83" s="115">
        <f>AP44*LCR计算参数!$F24*LCR计算过程!$C22</f>
        <v>0</v>
      </c>
    </row>
    <row r="84" spans="2:42" ht="16.5">
      <c r="B84" s="63" t="s">
        <v>248</v>
      </c>
      <c r="C84" s="115">
        <f>C45*LCR计算参数!$F25*LCR计算过程!$C23</f>
        <v>0</v>
      </c>
      <c r="D84" s="115">
        <f>D45*LCR计算参数!$F25*LCR计算过程!$C23</f>
        <v>0</v>
      </c>
      <c r="E84" s="115">
        <f>E45*LCR计算参数!$F25*LCR计算过程!$C23</f>
        <v>0</v>
      </c>
      <c r="F84" s="115">
        <f>F45*LCR计算参数!$F25*LCR计算过程!$C23</f>
        <v>0</v>
      </c>
      <c r="G84" s="115">
        <f>G45*LCR计算参数!$F25*LCR计算过程!$C23</f>
        <v>0</v>
      </c>
      <c r="H84" s="115">
        <f>H45*LCR计算参数!$F25*LCR计算过程!$C23</f>
        <v>0</v>
      </c>
      <c r="I84" s="115">
        <f>I45*LCR计算参数!$F25*LCR计算过程!$C23</f>
        <v>0</v>
      </c>
      <c r="J84" s="115">
        <f>J45*LCR计算参数!$F25*LCR计算过程!$C23</f>
        <v>0</v>
      </c>
      <c r="K84" s="115">
        <f>K45*LCR计算参数!$F25*LCR计算过程!$C23</f>
        <v>0</v>
      </c>
      <c r="L84" s="115">
        <f>L45*LCR计算参数!$F25*LCR计算过程!$C23</f>
        <v>0</v>
      </c>
      <c r="M84" s="115">
        <f>M45*LCR计算参数!$F25*LCR计算过程!$C23</f>
        <v>0</v>
      </c>
      <c r="N84" s="115">
        <f>N45*LCR计算参数!$F25*LCR计算过程!$C23</f>
        <v>0</v>
      </c>
      <c r="O84" s="115">
        <f>O45*LCR计算参数!$F25*LCR计算过程!$C23</f>
        <v>0</v>
      </c>
      <c r="P84" s="115">
        <f>P45*LCR计算参数!$F25*LCR计算过程!$C23</f>
        <v>0</v>
      </c>
      <c r="Q84" s="115">
        <f>Q45*LCR计算参数!$F25*LCR计算过程!$C23</f>
        <v>0</v>
      </c>
      <c r="R84" s="115">
        <f>R45*LCR计算参数!$F25*LCR计算过程!$C23</f>
        <v>0</v>
      </c>
      <c r="S84" s="115">
        <f>S45*LCR计算参数!$F25*LCR计算过程!$C23</f>
        <v>0</v>
      </c>
      <c r="T84" s="115">
        <f>T45*LCR计算参数!$F25*LCR计算过程!$C23</f>
        <v>0</v>
      </c>
      <c r="U84" s="115">
        <f>U45*LCR计算参数!$F25*LCR计算过程!$C23</f>
        <v>0</v>
      </c>
      <c r="V84" s="115">
        <f>V45*LCR计算参数!$F25*LCR计算过程!$C23</f>
        <v>0</v>
      </c>
      <c r="W84" s="115">
        <f>W45*LCR计算参数!$F25*LCR计算过程!$C23</f>
        <v>0</v>
      </c>
      <c r="X84" s="115">
        <f>X45*LCR计算参数!$F25*LCR计算过程!$C23</f>
        <v>0</v>
      </c>
      <c r="Y84" s="115">
        <f>Y45*LCR计算参数!$F25*LCR计算过程!$C23</f>
        <v>0</v>
      </c>
      <c r="Z84" s="115">
        <f>Z45*LCR计算参数!$F25*LCR计算过程!$C23</f>
        <v>0</v>
      </c>
      <c r="AA84" s="115">
        <f>AA45*LCR计算参数!$F25*LCR计算过程!$C23</f>
        <v>0</v>
      </c>
      <c r="AB84" s="115">
        <f>AB45*LCR计算参数!$F25*LCR计算过程!$C23</f>
        <v>0</v>
      </c>
      <c r="AC84" s="115">
        <f>AC45*LCR计算参数!$F25*LCR计算过程!$C23</f>
        <v>0</v>
      </c>
      <c r="AD84" s="115">
        <f>AD45*LCR计算参数!$F25*LCR计算过程!$C23</f>
        <v>0</v>
      </c>
      <c r="AE84" s="115">
        <f>AE45*LCR计算参数!$F25*LCR计算过程!$C23</f>
        <v>0</v>
      </c>
      <c r="AF84" s="115">
        <f>AF45*LCR计算参数!$F25*LCR计算过程!$C23</f>
        <v>0</v>
      </c>
      <c r="AG84" s="115">
        <f>AG45*LCR计算参数!$F25*LCR计算过程!$C23</f>
        <v>0</v>
      </c>
      <c r="AH84" s="115">
        <f>AH45*LCR计算参数!$F25*LCR计算过程!$C23</f>
        <v>0</v>
      </c>
      <c r="AI84" s="115">
        <f>AI45*LCR计算参数!$F25*LCR计算过程!$C23</f>
        <v>0</v>
      </c>
      <c r="AJ84" s="115">
        <f>AJ45*LCR计算参数!$F25*LCR计算过程!$C23</f>
        <v>0</v>
      </c>
      <c r="AK84" s="115">
        <f>AK45*LCR计算参数!$F25*LCR计算过程!$C23</f>
        <v>0</v>
      </c>
      <c r="AL84" s="115">
        <f>AL45*LCR计算参数!$F25*LCR计算过程!$C23</f>
        <v>0</v>
      </c>
      <c r="AM84" s="115">
        <f>AM45*LCR计算参数!$F25*LCR计算过程!$C23</f>
        <v>0</v>
      </c>
      <c r="AN84" s="115">
        <f>AN45*LCR计算参数!$F25*LCR计算过程!$C23</f>
        <v>0</v>
      </c>
      <c r="AO84" s="115">
        <f>AO45*LCR计算参数!$F25*LCR计算过程!$C23</f>
        <v>0</v>
      </c>
      <c r="AP84" s="115">
        <f>AP45*LCR计算参数!$F25*LCR计算过程!$C23</f>
        <v>0</v>
      </c>
    </row>
    <row r="85" spans="2:42" ht="16.5">
      <c r="B85" s="63" t="s">
        <v>249</v>
      </c>
      <c r="C85" s="115">
        <f>C46*LCR计算参数!$F26*LCR计算过程!$C24</f>
        <v>0</v>
      </c>
      <c r="D85" s="115">
        <f>D46*LCR计算参数!$F26*LCR计算过程!$C24</f>
        <v>0</v>
      </c>
      <c r="E85" s="115">
        <f>E46*LCR计算参数!$F26*LCR计算过程!$C24</f>
        <v>0</v>
      </c>
      <c r="F85" s="115">
        <f>F46*LCR计算参数!$F26*LCR计算过程!$C24</f>
        <v>0</v>
      </c>
      <c r="G85" s="115">
        <f>G46*LCR计算参数!$F26*LCR计算过程!$C24</f>
        <v>0</v>
      </c>
      <c r="H85" s="115">
        <f>H46*LCR计算参数!$F26*LCR计算过程!$C24</f>
        <v>0</v>
      </c>
      <c r="I85" s="115">
        <f>I46*LCR计算参数!$F26*LCR计算过程!$C24</f>
        <v>0</v>
      </c>
      <c r="J85" s="115">
        <f>J46*LCR计算参数!$F26*LCR计算过程!$C24</f>
        <v>0</v>
      </c>
      <c r="K85" s="115">
        <f>K46*LCR计算参数!$F26*LCR计算过程!$C24</f>
        <v>0</v>
      </c>
      <c r="L85" s="115">
        <f>L46*LCR计算参数!$F26*LCR计算过程!$C24</f>
        <v>0</v>
      </c>
      <c r="M85" s="115">
        <f>M46*LCR计算参数!$F26*LCR计算过程!$C24</f>
        <v>0</v>
      </c>
      <c r="N85" s="115">
        <f>N46*LCR计算参数!$F26*LCR计算过程!$C24</f>
        <v>0</v>
      </c>
      <c r="O85" s="115">
        <f>O46*LCR计算参数!$F26*LCR计算过程!$C24</f>
        <v>0</v>
      </c>
      <c r="P85" s="115">
        <f>P46*LCR计算参数!$F26*LCR计算过程!$C24</f>
        <v>0</v>
      </c>
      <c r="Q85" s="115">
        <f>Q46*LCR计算参数!$F26*LCR计算过程!$C24</f>
        <v>0</v>
      </c>
      <c r="R85" s="115">
        <f>R46*LCR计算参数!$F26*LCR计算过程!$C24</f>
        <v>0</v>
      </c>
      <c r="S85" s="115">
        <f>S46*LCR计算参数!$F26*LCR计算过程!$C24</f>
        <v>0</v>
      </c>
      <c r="T85" s="115">
        <f>T46*LCR计算参数!$F26*LCR计算过程!$C24</f>
        <v>0</v>
      </c>
      <c r="U85" s="115">
        <f>U46*LCR计算参数!$F26*LCR计算过程!$C24</f>
        <v>0</v>
      </c>
      <c r="V85" s="115">
        <f>V46*LCR计算参数!$F26*LCR计算过程!$C24</f>
        <v>0</v>
      </c>
      <c r="W85" s="115">
        <f>W46*LCR计算参数!$F26*LCR计算过程!$C24</f>
        <v>0</v>
      </c>
      <c r="X85" s="115">
        <f>X46*LCR计算参数!$F26*LCR计算过程!$C24</f>
        <v>0</v>
      </c>
      <c r="Y85" s="115">
        <f>Y46*LCR计算参数!$F26*LCR计算过程!$C24</f>
        <v>0</v>
      </c>
      <c r="Z85" s="115">
        <f>Z46*LCR计算参数!$F26*LCR计算过程!$C24</f>
        <v>0</v>
      </c>
      <c r="AA85" s="115">
        <f>AA46*LCR计算参数!$F26*LCR计算过程!$C24</f>
        <v>0</v>
      </c>
      <c r="AB85" s="115">
        <f>AB46*LCR计算参数!$F26*LCR计算过程!$C24</f>
        <v>0</v>
      </c>
      <c r="AC85" s="115">
        <f>AC46*LCR计算参数!$F26*LCR计算过程!$C24</f>
        <v>0</v>
      </c>
      <c r="AD85" s="115">
        <f>AD46*LCR计算参数!$F26*LCR计算过程!$C24</f>
        <v>0</v>
      </c>
      <c r="AE85" s="115">
        <f>AE46*LCR计算参数!$F26*LCR计算过程!$C24</f>
        <v>0</v>
      </c>
      <c r="AF85" s="115">
        <f>AF46*LCR计算参数!$F26*LCR计算过程!$C24</f>
        <v>0</v>
      </c>
      <c r="AG85" s="115">
        <f>AG46*LCR计算参数!$F26*LCR计算过程!$C24</f>
        <v>0</v>
      </c>
      <c r="AH85" s="115">
        <f>AH46*LCR计算参数!$F26*LCR计算过程!$C24</f>
        <v>0</v>
      </c>
      <c r="AI85" s="115">
        <f>AI46*LCR计算参数!$F26*LCR计算过程!$C24</f>
        <v>0</v>
      </c>
      <c r="AJ85" s="115">
        <f>AJ46*LCR计算参数!$F26*LCR计算过程!$C24</f>
        <v>0</v>
      </c>
      <c r="AK85" s="115">
        <f>AK46*LCR计算参数!$F26*LCR计算过程!$C24</f>
        <v>0</v>
      </c>
      <c r="AL85" s="115">
        <f>AL46*LCR计算参数!$F26*LCR计算过程!$C24</f>
        <v>0</v>
      </c>
      <c r="AM85" s="115">
        <f>AM46*LCR计算参数!$F26*LCR计算过程!$C24</f>
        <v>0</v>
      </c>
      <c r="AN85" s="115">
        <f>AN46*LCR计算参数!$F26*LCR计算过程!$C24</f>
        <v>0</v>
      </c>
      <c r="AO85" s="115">
        <f>AO46*LCR计算参数!$F26*LCR计算过程!$C24</f>
        <v>0</v>
      </c>
      <c r="AP85" s="115">
        <f>AP46*LCR计算参数!$F26*LCR计算过程!$C24</f>
        <v>0</v>
      </c>
    </row>
    <row r="86" spans="2:42" ht="16.5">
      <c r="B86" s="63" t="s">
        <v>250</v>
      </c>
      <c r="C86" s="115">
        <f>C47*LCR计算参数!$F27*LCR计算过程!$C25</f>
        <v>1.4326162302491248</v>
      </c>
      <c r="D86" s="115">
        <f>D47*LCR计算参数!$F27*LCR计算过程!$C25</f>
        <v>2.854392034908479</v>
      </c>
      <c r="E86" s="115">
        <f>E47*LCR计算参数!$F27*LCR计算过程!$C25</f>
        <v>2.8968485998875964</v>
      </c>
      <c r="F86" s="115">
        <f>F47*LCR计算参数!$F27*LCR计算过程!$C25</f>
        <v>2.9403629108158325</v>
      </c>
      <c r="G86" s="115">
        <f>G47*LCR计算参数!$F27*LCR计算过程!$C25</f>
        <v>2.895760201315007</v>
      </c>
      <c r="H86" s="115">
        <f>H47*LCR计算参数!$F27*LCR计算过程!$C25</f>
        <v>2.8522774571901728</v>
      </c>
      <c r="I86" s="115">
        <f>I47*LCR计算参数!$F27*LCR计算过程!$C25</f>
        <v>2.8098821700595953</v>
      </c>
      <c r="J86" s="115">
        <f>J47*LCR计算参数!$F27*LCR计算过程!$C25</f>
        <v>2.7685428013400943</v>
      </c>
      <c r="K86" s="115">
        <f>K47*LCR计算参数!$F27*LCR计算过程!$C25</f>
        <v>2.7282287531803529</v>
      </c>
      <c r="L86" s="115">
        <f>L47*LCR计算参数!$F27*LCR计算过程!$C25</f>
        <v>2.688910340266085</v>
      </c>
      <c r="M86" s="115">
        <f>M47*LCR计算参数!$F27*LCR计算过程!$C25</f>
        <v>2.6505587624709253</v>
      </c>
      <c r="N86" s="115">
        <f>N47*LCR计算参数!$F27*LCR计算过程!$C25</f>
        <v>2.6131460783276408</v>
      </c>
      <c r="O86" s="115">
        <f>O47*LCR计算参数!$F27*LCR计算过程!$C25</f>
        <v>2.5766451792950851</v>
      </c>
      <c r="P86" s="115">
        <f>P47*LCR计算参数!$F27*LCR计算过程!$C25</f>
        <v>0</v>
      </c>
      <c r="Q86" s="115">
        <f>Q47*LCR计算参数!$F27*LCR计算过程!$C25</f>
        <v>0</v>
      </c>
      <c r="R86" s="115">
        <f>R47*LCR计算参数!$F27*LCR计算过程!$C25</f>
        <v>0</v>
      </c>
      <c r="S86" s="115">
        <f>S47*LCR计算参数!$F27*LCR计算过程!$C25</f>
        <v>0</v>
      </c>
      <c r="T86" s="115">
        <f>T47*LCR计算参数!$F27*LCR计算过程!$C25</f>
        <v>0</v>
      </c>
      <c r="U86" s="115">
        <f>U47*LCR计算参数!$F27*LCR计算过程!$C25</f>
        <v>0</v>
      </c>
      <c r="V86" s="115">
        <f>V47*LCR计算参数!$F27*LCR计算过程!$C25</f>
        <v>0</v>
      </c>
      <c r="W86" s="115">
        <f>W47*LCR计算参数!$F27*LCR计算过程!$C25</f>
        <v>0</v>
      </c>
      <c r="X86" s="115">
        <f>X47*LCR计算参数!$F27*LCR计算过程!$C25</f>
        <v>0</v>
      </c>
      <c r="Y86" s="115">
        <f>Y47*LCR计算参数!$F27*LCR计算过程!$C25</f>
        <v>0</v>
      </c>
      <c r="Z86" s="115">
        <f>Z47*LCR计算参数!$F27*LCR计算过程!$C25</f>
        <v>0</v>
      </c>
      <c r="AA86" s="115">
        <f>AA47*LCR计算参数!$F27*LCR计算过程!$C25</f>
        <v>0</v>
      </c>
      <c r="AB86" s="115">
        <f>AB47*LCR计算参数!$F27*LCR计算过程!$C25</f>
        <v>0</v>
      </c>
      <c r="AC86" s="115">
        <f>AC47*LCR计算参数!$F27*LCR计算过程!$C25</f>
        <v>0</v>
      </c>
      <c r="AD86" s="115">
        <f>AD47*LCR计算参数!$F27*LCR计算过程!$C25</f>
        <v>0</v>
      </c>
      <c r="AE86" s="115">
        <f>AE47*LCR计算参数!$F27*LCR计算过程!$C25</f>
        <v>0</v>
      </c>
      <c r="AF86" s="115">
        <f>AF47*LCR计算参数!$F27*LCR计算过程!$C25</f>
        <v>0</v>
      </c>
      <c r="AG86" s="115">
        <f>AG47*LCR计算参数!$F27*LCR计算过程!$C25</f>
        <v>0</v>
      </c>
      <c r="AH86" s="115">
        <f>AH47*LCR计算参数!$F27*LCR计算过程!$C25</f>
        <v>0</v>
      </c>
      <c r="AI86" s="115">
        <f>AI47*LCR计算参数!$F27*LCR计算过程!$C25</f>
        <v>0</v>
      </c>
      <c r="AJ86" s="115">
        <f>AJ47*LCR计算参数!$F27*LCR计算过程!$C25</f>
        <v>0</v>
      </c>
      <c r="AK86" s="115">
        <f>AK47*LCR计算参数!$F27*LCR计算过程!$C25</f>
        <v>0</v>
      </c>
      <c r="AL86" s="115">
        <f>AL47*LCR计算参数!$F27*LCR计算过程!$C25</f>
        <v>0</v>
      </c>
      <c r="AM86" s="115">
        <f>AM47*LCR计算参数!$F27*LCR计算过程!$C25</f>
        <v>0</v>
      </c>
      <c r="AN86" s="115">
        <f>AN47*LCR计算参数!$F27*LCR计算过程!$C25</f>
        <v>0</v>
      </c>
      <c r="AO86" s="115">
        <f>AO47*LCR计算参数!$F27*LCR计算过程!$C25</f>
        <v>0</v>
      </c>
      <c r="AP86" s="115">
        <f>AP47*LCR计算参数!$F27*LCR计算过程!$C25</f>
        <v>0</v>
      </c>
    </row>
    <row r="87" spans="2:42" ht="16.5">
      <c r="B87" s="63" t="s">
        <v>251</v>
      </c>
      <c r="C87" s="115">
        <f>C48*LCR计算参数!$F28*LCR计算过程!$C26</f>
        <v>0</v>
      </c>
      <c r="D87" s="115">
        <f>D48*LCR计算参数!$F28*LCR计算过程!$C26</f>
        <v>0</v>
      </c>
      <c r="E87" s="115">
        <f>E48*LCR计算参数!$F28*LCR计算过程!$C26</f>
        <v>0</v>
      </c>
      <c r="F87" s="115">
        <f>F48*LCR计算参数!$F28*LCR计算过程!$C26</f>
        <v>0</v>
      </c>
      <c r="G87" s="115">
        <f>G48*LCR计算参数!$F28*LCR计算过程!$C26</f>
        <v>0</v>
      </c>
      <c r="H87" s="115">
        <f>H48*LCR计算参数!$F28*LCR计算过程!$C26</f>
        <v>0</v>
      </c>
      <c r="I87" s="115">
        <f>I48*LCR计算参数!$F28*LCR计算过程!$C26</f>
        <v>0</v>
      </c>
      <c r="J87" s="115">
        <f>J48*LCR计算参数!$F28*LCR计算过程!$C26</f>
        <v>0</v>
      </c>
      <c r="K87" s="115">
        <f>K48*LCR计算参数!$F28*LCR计算过程!$C26</f>
        <v>0</v>
      </c>
      <c r="L87" s="115">
        <f>L48*LCR计算参数!$F28*LCR计算过程!$C26</f>
        <v>0</v>
      </c>
      <c r="M87" s="115">
        <f>M48*LCR计算参数!$F28*LCR计算过程!$C26</f>
        <v>0</v>
      </c>
      <c r="N87" s="115">
        <f>N48*LCR计算参数!$F28*LCR计算过程!$C26</f>
        <v>0</v>
      </c>
      <c r="O87" s="115">
        <f>O48*LCR计算参数!$F28*LCR计算过程!$C26</f>
        <v>0</v>
      </c>
      <c r="P87" s="115">
        <f>P48*LCR计算参数!$F28*LCR计算过程!$C26</f>
        <v>0</v>
      </c>
      <c r="Q87" s="115">
        <f>Q48*LCR计算参数!$F28*LCR计算过程!$C26</f>
        <v>0</v>
      </c>
      <c r="R87" s="115">
        <f>R48*LCR计算参数!$F28*LCR计算过程!$C26</f>
        <v>0</v>
      </c>
      <c r="S87" s="115">
        <f>S48*LCR计算参数!$F28*LCR计算过程!$C26</f>
        <v>0</v>
      </c>
      <c r="T87" s="115">
        <f>T48*LCR计算参数!$F28*LCR计算过程!$C26</f>
        <v>0</v>
      </c>
      <c r="U87" s="115">
        <f>U48*LCR计算参数!$F28*LCR计算过程!$C26</f>
        <v>0</v>
      </c>
      <c r="V87" s="115">
        <f>V48*LCR计算参数!$F28*LCR计算过程!$C26</f>
        <v>0</v>
      </c>
      <c r="W87" s="115">
        <f>W48*LCR计算参数!$F28*LCR计算过程!$C26</f>
        <v>0</v>
      </c>
      <c r="X87" s="115">
        <f>X48*LCR计算参数!$F28*LCR计算过程!$C26</f>
        <v>0</v>
      </c>
      <c r="Y87" s="115">
        <f>Y48*LCR计算参数!$F28*LCR计算过程!$C26</f>
        <v>0</v>
      </c>
      <c r="Z87" s="115">
        <f>Z48*LCR计算参数!$F28*LCR计算过程!$C26</f>
        <v>0</v>
      </c>
      <c r="AA87" s="115">
        <f>AA48*LCR计算参数!$F28*LCR计算过程!$C26</f>
        <v>0</v>
      </c>
      <c r="AB87" s="115">
        <f>AB48*LCR计算参数!$F28*LCR计算过程!$C26</f>
        <v>0</v>
      </c>
      <c r="AC87" s="115">
        <f>AC48*LCR计算参数!$F28*LCR计算过程!$C26</f>
        <v>0</v>
      </c>
      <c r="AD87" s="115">
        <f>AD48*LCR计算参数!$F28*LCR计算过程!$C26</f>
        <v>0</v>
      </c>
      <c r="AE87" s="115">
        <f>AE48*LCR计算参数!$F28*LCR计算过程!$C26</f>
        <v>0</v>
      </c>
      <c r="AF87" s="115">
        <f>AF48*LCR计算参数!$F28*LCR计算过程!$C26</f>
        <v>0</v>
      </c>
      <c r="AG87" s="115">
        <f>AG48*LCR计算参数!$F28*LCR计算过程!$C26</f>
        <v>0</v>
      </c>
      <c r="AH87" s="115">
        <f>AH48*LCR计算参数!$F28*LCR计算过程!$C26</f>
        <v>0</v>
      </c>
      <c r="AI87" s="115">
        <f>AI48*LCR计算参数!$F28*LCR计算过程!$C26</f>
        <v>0</v>
      </c>
      <c r="AJ87" s="115">
        <f>AJ48*LCR计算参数!$F28*LCR计算过程!$C26</f>
        <v>0</v>
      </c>
      <c r="AK87" s="115">
        <f>AK48*LCR计算参数!$F28*LCR计算过程!$C26</f>
        <v>0</v>
      </c>
      <c r="AL87" s="115">
        <f>AL48*LCR计算参数!$F28*LCR计算过程!$C26</f>
        <v>0</v>
      </c>
      <c r="AM87" s="115">
        <f>AM48*LCR计算参数!$F28*LCR计算过程!$C26</f>
        <v>0</v>
      </c>
      <c r="AN87" s="115">
        <f>AN48*LCR计算参数!$F28*LCR计算过程!$C26</f>
        <v>0</v>
      </c>
      <c r="AO87" s="115">
        <f>AO48*LCR计算参数!$F28*LCR计算过程!$C26</f>
        <v>0</v>
      </c>
      <c r="AP87" s="115">
        <f>AP48*LCR计算参数!$F28*LCR计算过程!$C26</f>
        <v>0</v>
      </c>
    </row>
    <row r="88" spans="2:42" ht="16.5">
      <c r="B88" s="63" t="s">
        <v>252</v>
      </c>
      <c r="C88" s="115">
        <f>C49*LCR计算参数!$F29*LCR计算过程!$C27</f>
        <v>1.2180885512064246</v>
      </c>
      <c r="D88" s="115">
        <f>D49*LCR计算参数!$F29*LCR计算过程!$C27</f>
        <v>2.4269599806029083</v>
      </c>
      <c r="E88" s="115">
        <f>E49*LCR计算参数!$F29*LCR计算过程!$C27</f>
        <v>2.4630588706145216</v>
      </c>
      <c r="F88" s="115">
        <f>F49*LCR计算参数!$F29*LCR计算过程!$C27</f>
        <v>2.5000571139934222</v>
      </c>
      <c r="G88" s="115">
        <f>G49*LCR计算参数!$F29*LCR计算过程!$C27</f>
        <v>2.4621334547128808</v>
      </c>
      <c r="H88" s="115">
        <f>H49*LCR计算参数!$F29*LCR计算过程!$C27</f>
        <v>2.4251620511540306</v>
      </c>
      <c r="I88" s="115">
        <f>I49*LCR计算参数!$F29*LCR计算过程!$C27</f>
        <v>2.3891152629155044</v>
      </c>
      <c r="J88" s="115">
        <f>J49*LCR计算参数!$F29*LCR计算过程!$C27</f>
        <v>2.3539662741716256</v>
      </c>
      <c r="K88" s="115">
        <f>K49*LCR计算参数!$F29*LCR计算过程!$C27</f>
        <v>2.3196890689583167</v>
      </c>
      <c r="L88" s="115">
        <f>L49*LCR计算参数!$F29*LCR计算过程!$C27</f>
        <v>2.2862584072003194</v>
      </c>
      <c r="M88" s="115">
        <f>M49*LCR计算参数!$F29*LCR计算过程!$C27</f>
        <v>2.2536498014574797</v>
      </c>
      <c r="N88" s="115">
        <f>N49*LCR计算参数!$F29*LCR计算过程!$C27</f>
        <v>2.2218394943685307</v>
      </c>
      <c r="O88" s="115">
        <f>O49*LCR计算参数!$F29*LCR计算过程!$C27</f>
        <v>2.1908044367714479</v>
      </c>
      <c r="P88" s="115">
        <f>P49*LCR计算参数!$F29*LCR计算过程!$C27</f>
        <v>0</v>
      </c>
      <c r="Q88" s="115">
        <f>Q49*LCR计算参数!$F29*LCR计算过程!$C27</f>
        <v>0</v>
      </c>
      <c r="R88" s="115">
        <f>R49*LCR计算参数!$F29*LCR计算过程!$C27</f>
        <v>0</v>
      </c>
      <c r="S88" s="115">
        <f>S49*LCR计算参数!$F29*LCR计算过程!$C27</f>
        <v>0</v>
      </c>
      <c r="T88" s="115">
        <f>T49*LCR计算参数!$F29*LCR计算过程!$C27</f>
        <v>0</v>
      </c>
      <c r="U88" s="115">
        <f>U49*LCR计算参数!$F29*LCR计算过程!$C27</f>
        <v>0</v>
      </c>
      <c r="V88" s="115">
        <f>V49*LCR计算参数!$F29*LCR计算过程!$C27</f>
        <v>0</v>
      </c>
      <c r="W88" s="115">
        <f>W49*LCR计算参数!$F29*LCR计算过程!$C27</f>
        <v>0</v>
      </c>
      <c r="X88" s="115">
        <f>X49*LCR计算参数!$F29*LCR计算过程!$C27</f>
        <v>0</v>
      </c>
      <c r="Y88" s="115">
        <f>Y49*LCR计算参数!$F29*LCR计算过程!$C27</f>
        <v>0</v>
      </c>
      <c r="Z88" s="115">
        <f>Z49*LCR计算参数!$F29*LCR计算过程!$C27</f>
        <v>0</v>
      </c>
      <c r="AA88" s="115">
        <f>AA49*LCR计算参数!$F29*LCR计算过程!$C27</f>
        <v>0</v>
      </c>
      <c r="AB88" s="115">
        <f>AB49*LCR计算参数!$F29*LCR计算过程!$C27</f>
        <v>0</v>
      </c>
      <c r="AC88" s="115">
        <f>AC49*LCR计算参数!$F29*LCR计算过程!$C27</f>
        <v>0</v>
      </c>
      <c r="AD88" s="115">
        <f>AD49*LCR计算参数!$F29*LCR计算过程!$C27</f>
        <v>0</v>
      </c>
      <c r="AE88" s="115">
        <f>AE49*LCR计算参数!$F29*LCR计算过程!$C27</f>
        <v>0</v>
      </c>
      <c r="AF88" s="115">
        <f>AF49*LCR计算参数!$F29*LCR计算过程!$C27</f>
        <v>0</v>
      </c>
      <c r="AG88" s="115">
        <f>AG49*LCR计算参数!$F29*LCR计算过程!$C27</f>
        <v>0</v>
      </c>
      <c r="AH88" s="115">
        <f>AH49*LCR计算参数!$F29*LCR计算过程!$C27</f>
        <v>0</v>
      </c>
      <c r="AI88" s="115">
        <f>AI49*LCR计算参数!$F29*LCR计算过程!$C27</f>
        <v>0</v>
      </c>
      <c r="AJ88" s="115">
        <f>AJ49*LCR计算参数!$F29*LCR计算过程!$C27</f>
        <v>0</v>
      </c>
      <c r="AK88" s="115">
        <f>AK49*LCR计算参数!$F29*LCR计算过程!$C27</f>
        <v>0</v>
      </c>
      <c r="AL88" s="115">
        <f>AL49*LCR计算参数!$F29*LCR计算过程!$C27</f>
        <v>0</v>
      </c>
      <c r="AM88" s="115">
        <f>AM49*LCR计算参数!$F29*LCR计算过程!$C27</f>
        <v>0</v>
      </c>
      <c r="AN88" s="115">
        <f>AN49*LCR计算参数!$F29*LCR计算过程!$C27</f>
        <v>0</v>
      </c>
      <c r="AO88" s="115">
        <f>AO49*LCR计算参数!$F29*LCR计算过程!$C27</f>
        <v>0</v>
      </c>
      <c r="AP88" s="115">
        <f>AP49*LCR计算参数!$F29*LCR计算过程!$C27</f>
        <v>0</v>
      </c>
    </row>
    <row r="89" spans="2:42" ht="16.5">
      <c r="B89" s="63" t="s">
        <v>253</v>
      </c>
      <c r="C89" s="115">
        <f>C50*LCR计算参数!$F30*LCR计算过程!$C28</f>
        <v>0</v>
      </c>
      <c r="D89" s="115">
        <f>D50*LCR计算参数!$F30*LCR计算过程!$C28</f>
        <v>0</v>
      </c>
      <c r="E89" s="115">
        <f>E50*LCR计算参数!$F30*LCR计算过程!$C28</f>
        <v>0</v>
      </c>
      <c r="F89" s="115">
        <f>F50*LCR计算参数!$F30*LCR计算过程!$C28</f>
        <v>0</v>
      </c>
      <c r="G89" s="115">
        <f>G50*LCR计算参数!$F30*LCR计算过程!$C28</f>
        <v>0</v>
      </c>
      <c r="H89" s="115">
        <f>H50*LCR计算参数!$F30*LCR计算过程!$C28</f>
        <v>0</v>
      </c>
      <c r="I89" s="115">
        <f>I50*LCR计算参数!$F30*LCR计算过程!$C28</f>
        <v>0</v>
      </c>
      <c r="J89" s="115">
        <f>J50*LCR计算参数!$F30*LCR计算过程!$C28</f>
        <v>0</v>
      </c>
      <c r="K89" s="115">
        <f>K50*LCR计算参数!$F30*LCR计算过程!$C28</f>
        <v>0</v>
      </c>
      <c r="L89" s="115">
        <f>L50*LCR计算参数!$F30*LCR计算过程!$C28</f>
        <v>0</v>
      </c>
      <c r="M89" s="115">
        <f>M50*LCR计算参数!$F30*LCR计算过程!$C28</f>
        <v>0</v>
      </c>
      <c r="N89" s="115">
        <f>N50*LCR计算参数!$F30*LCR计算过程!$C28</f>
        <v>0</v>
      </c>
      <c r="O89" s="115">
        <f>O50*LCR计算参数!$F30*LCR计算过程!$C28</f>
        <v>0</v>
      </c>
      <c r="P89" s="115">
        <f>P50*LCR计算参数!$F30*LCR计算过程!$C28</f>
        <v>0</v>
      </c>
      <c r="Q89" s="115">
        <f>Q50*LCR计算参数!$F30*LCR计算过程!$C28</f>
        <v>0</v>
      </c>
      <c r="R89" s="115">
        <f>R50*LCR计算参数!$F30*LCR计算过程!$C28</f>
        <v>0</v>
      </c>
      <c r="S89" s="115">
        <f>S50*LCR计算参数!$F30*LCR计算过程!$C28</f>
        <v>0</v>
      </c>
      <c r="T89" s="115">
        <f>T50*LCR计算参数!$F30*LCR计算过程!$C28</f>
        <v>0</v>
      </c>
      <c r="U89" s="115">
        <f>U50*LCR计算参数!$F30*LCR计算过程!$C28</f>
        <v>0</v>
      </c>
      <c r="V89" s="115">
        <f>V50*LCR计算参数!$F30*LCR计算过程!$C28</f>
        <v>0</v>
      </c>
      <c r="W89" s="115">
        <f>W50*LCR计算参数!$F30*LCR计算过程!$C28</f>
        <v>0</v>
      </c>
      <c r="X89" s="115">
        <f>X50*LCR计算参数!$F30*LCR计算过程!$C28</f>
        <v>0</v>
      </c>
      <c r="Y89" s="115">
        <f>Y50*LCR计算参数!$F30*LCR计算过程!$C28</f>
        <v>0</v>
      </c>
      <c r="Z89" s="115">
        <f>Z50*LCR计算参数!$F30*LCR计算过程!$C28</f>
        <v>0</v>
      </c>
      <c r="AA89" s="115">
        <f>AA50*LCR计算参数!$F30*LCR计算过程!$C28</f>
        <v>0</v>
      </c>
      <c r="AB89" s="115">
        <f>AB50*LCR计算参数!$F30*LCR计算过程!$C28</f>
        <v>0</v>
      </c>
      <c r="AC89" s="115">
        <f>AC50*LCR计算参数!$F30*LCR计算过程!$C28</f>
        <v>0</v>
      </c>
      <c r="AD89" s="115">
        <f>AD50*LCR计算参数!$F30*LCR计算过程!$C28</f>
        <v>0</v>
      </c>
      <c r="AE89" s="115">
        <f>AE50*LCR计算参数!$F30*LCR计算过程!$C28</f>
        <v>0</v>
      </c>
      <c r="AF89" s="115">
        <f>AF50*LCR计算参数!$F30*LCR计算过程!$C28</f>
        <v>0</v>
      </c>
      <c r="AG89" s="115">
        <f>AG50*LCR计算参数!$F30*LCR计算过程!$C28</f>
        <v>0</v>
      </c>
      <c r="AH89" s="115">
        <f>AH50*LCR计算参数!$F30*LCR计算过程!$C28</f>
        <v>0</v>
      </c>
      <c r="AI89" s="115">
        <f>AI50*LCR计算参数!$F30*LCR计算过程!$C28</f>
        <v>0</v>
      </c>
      <c r="AJ89" s="115">
        <f>AJ50*LCR计算参数!$F30*LCR计算过程!$C28</f>
        <v>0</v>
      </c>
      <c r="AK89" s="115">
        <f>AK50*LCR计算参数!$F30*LCR计算过程!$C28</f>
        <v>0</v>
      </c>
      <c r="AL89" s="115">
        <f>AL50*LCR计算参数!$F30*LCR计算过程!$C28</f>
        <v>0</v>
      </c>
      <c r="AM89" s="115">
        <f>AM50*LCR计算参数!$F30*LCR计算过程!$C28</f>
        <v>0</v>
      </c>
      <c r="AN89" s="115">
        <f>AN50*LCR计算参数!$F30*LCR计算过程!$C28</f>
        <v>0</v>
      </c>
      <c r="AO89" s="115">
        <f>AO50*LCR计算参数!$F30*LCR计算过程!$C28</f>
        <v>0</v>
      </c>
      <c r="AP89" s="115">
        <f>AP50*LCR计算参数!$F30*LCR计算过程!$C28</f>
        <v>0</v>
      </c>
    </row>
    <row r="90" spans="2:42" ht="16.5">
      <c r="B90" s="63" t="s">
        <v>254</v>
      </c>
      <c r="C90" s="115">
        <f>C51*LCR计算参数!$F31*LCR计算过程!$C29</f>
        <v>129.36912707481972</v>
      </c>
      <c r="D90" s="115">
        <f>D51*LCR计算参数!$F31*LCR计算过程!$C29</f>
        <v>257.75933434819041</v>
      </c>
      <c r="E90" s="115">
        <f>E51*LCR计算参数!$F31*LCR计算过程!$C29</f>
        <v>261.59327719622632</v>
      </c>
      <c r="F90" s="115">
        <f>F51*LCR计算参数!$F31*LCR计算过程!$C29</f>
        <v>265.5227373692897</v>
      </c>
      <c r="G90" s="115">
        <f>G51*LCR计算参数!$F31*LCR计算过程!$C29</f>
        <v>261.49499185625012</v>
      </c>
      <c r="H90" s="115">
        <f>H51*LCR计算参数!$F31*LCR计算过程!$C29</f>
        <v>257.56838225105997</v>
      </c>
      <c r="I90" s="115">
        <f>I51*LCR计算参数!$F31*LCR计算过程!$C29</f>
        <v>253.7399729587714</v>
      </c>
      <c r="J90" s="115">
        <f>J51*LCR计算参数!$F31*LCR计算过程!$C29</f>
        <v>250.00691595987371</v>
      </c>
      <c r="K90" s="115">
        <f>K51*LCR计算参数!$F31*LCR计算过程!$C29</f>
        <v>246.36644818549206</v>
      </c>
      <c r="L90" s="115">
        <f>L51*LCR计算参数!$F31*LCR计算过程!$C29</f>
        <v>242.81588897131817</v>
      </c>
      <c r="M90" s="115">
        <f>M51*LCR计算参数!$F31*LCR计算过程!$C29</f>
        <v>239.352637587911</v>
      </c>
      <c r="N90" s="115">
        <f>N51*LCR计算参数!$F31*LCR计算过程!$C29</f>
        <v>235.97417084507575</v>
      </c>
      <c r="O90" s="115">
        <f>O51*LCR计算参数!$F31*LCR计算过程!$C29</f>
        <v>232.67804076809995</v>
      </c>
      <c r="P90" s="115">
        <f>P51*LCR计算参数!$F31*LCR计算过程!$C29</f>
        <v>0</v>
      </c>
      <c r="Q90" s="115">
        <f>Q51*LCR计算参数!$F31*LCR计算过程!$C29</f>
        <v>0</v>
      </c>
      <c r="R90" s="115">
        <f>R51*LCR计算参数!$F31*LCR计算过程!$C29</f>
        <v>0</v>
      </c>
      <c r="S90" s="115">
        <f>S51*LCR计算参数!$F31*LCR计算过程!$C29</f>
        <v>0</v>
      </c>
      <c r="T90" s="115">
        <f>T51*LCR计算参数!$F31*LCR计算过程!$C29</f>
        <v>0</v>
      </c>
      <c r="U90" s="115">
        <f>U51*LCR计算参数!$F31*LCR计算过程!$C29</f>
        <v>0</v>
      </c>
      <c r="V90" s="115">
        <f>V51*LCR计算参数!$F31*LCR计算过程!$C29</f>
        <v>0</v>
      </c>
      <c r="W90" s="115">
        <f>W51*LCR计算参数!$F31*LCR计算过程!$C29</f>
        <v>0</v>
      </c>
      <c r="X90" s="115">
        <f>X51*LCR计算参数!$F31*LCR计算过程!$C29</f>
        <v>0</v>
      </c>
      <c r="Y90" s="115">
        <f>Y51*LCR计算参数!$F31*LCR计算过程!$C29</f>
        <v>0</v>
      </c>
      <c r="Z90" s="115">
        <f>Z51*LCR计算参数!$F31*LCR计算过程!$C29</f>
        <v>0</v>
      </c>
      <c r="AA90" s="115">
        <f>AA51*LCR计算参数!$F31*LCR计算过程!$C29</f>
        <v>0</v>
      </c>
      <c r="AB90" s="115">
        <f>AB51*LCR计算参数!$F31*LCR计算过程!$C29</f>
        <v>0</v>
      </c>
      <c r="AC90" s="115">
        <f>AC51*LCR计算参数!$F31*LCR计算过程!$C29</f>
        <v>0</v>
      </c>
      <c r="AD90" s="115">
        <f>AD51*LCR计算参数!$F31*LCR计算过程!$C29</f>
        <v>0</v>
      </c>
      <c r="AE90" s="115">
        <f>AE51*LCR计算参数!$F31*LCR计算过程!$C29</f>
        <v>0</v>
      </c>
      <c r="AF90" s="115">
        <f>AF51*LCR计算参数!$F31*LCR计算过程!$C29</f>
        <v>0</v>
      </c>
      <c r="AG90" s="115">
        <f>AG51*LCR计算参数!$F31*LCR计算过程!$C29</f>
        <v>0</v>
      </c>
      <c r="AH90" s="115">
        <f>AH51*LCR计算参数!$F31*LCR计算过程!$C29</f>
        <v>0</v>
      </c>
      <c r="AI90" s="115">
        <f>AI51*LCR计算参数!$F31*LCR计算过程!$C29</f>
        <v>0</v>
      </c>
      <c r="AJ90" s="115">
        <f>AJ51*LCR计算参数!$F31*LCR计算过程!$C29</f>
        <v>0</v>
      </c>
      <c r="AK90" s="115">
        <f>AK51*LCR计算参数!$F31*LCR计算过程!$C29</f>
        <v>0</v>
      </c>
      <c r="AL90" s="115">
        <f>AL51*LCR计算参数!$F31*LCR计算过程!$C29</f>
        <v>0</v>
      </c>
      <c r="AM90" s="115">
        <f>AM51*LCR计算参数!$F31*LCR计算过程!$C29</f>
        <v>0</v>
      </c>
      <c r="AN90" s="115">
        <f>AN51*LCR计算参数!$F31*LCR计算过程!$C29</f>
        <v>0</v>
      </c>
      <c r="AO90" s="115">
        <f>AO51*LCR计算参数!$F31*LCR计算过程!$C29</f>
        <v>0</v>
      </c>
      <c r="AP90" s="115">
        <f>AP51*LCR计算参数!$F31*LCR计算过程!$C29</f>
        <v>0</v>
      </c>
    </row>
    <row r="91" spans="2:42" ht="16.5">
      <c r="B91" s="63" t="s">
        <v>255</v>
      </c>
      <c r="C91" s="115">
        <f>C52*LCR计算参数!$F32*LCR计算过程!$C30</f>
        <v>0</v>
      </c>
      <c r="D91" s="115">
        <f>D52*LCR计算参数!$F32*LCR计算过程!$C30</f>
        <v>0</v>
      </c>
      <c r="E91" s="115">
        <f>E52*LCR计算参数!$F32*LCR计算过程!$C30</f>
        <v>0</v>
      </c>
      <c r="F91" s="115">
        <f>F52*LCR计算参数!$F32*LCR计算过程!$C30</f>
        <v>0</v>
      </c>
      <c r="G91" s="115">
        <f>G52*LCR计算参数!$F32*LCR计算过程!$C30</f>
        <v>0</v>
      </c>
      <c r="H91" s="115">
        <f>H52*LCR计算参数!$F32*LCR计算过程!$C30</f>
        <v>0</v>
      </c>
      <c r="I91" s="115">
        <f>I52*LCR计算参数!$F32*LCR计算过程!$C30</f>
        <v>0</v>
      </c>
      <c r="J91" s="115">
        <f>J52*LCR计算参数!$F32*LCR计算过程!$C30</f>
        <v>0</v>
      </c>
      <c r="K91" s="115">
        <f>K52*LCR计算参数!$F32*LCR计算过程!$C30</f>
        <v>0</v>
      </c>
      <c r="L91" s="115">
        <f>L52*LCR计算参数!$F32*LCR计算过程!$C30</f>
        <v>0</v>
      </c>
      <c r="M91" s="115">
        <f>M52*LCR计算参数!$F32*LCR计算过程!$C30</f>
        <v>0</v>
      </c>
      <c r="N91" s="115">
        <f>N52*LCR计算参数!$F32*LCR计算过程!$C30</f>
        <v>0</v>
      </c>
      <c r="O91" s="115">
        <f>O52*LCR计算参数!$F32*LCR计算过程!$C30</f>
        <v>0</v>
      </c>
      <c r="P91" s="115">
        <f>P52*LCR计算参数!$F32*LCR计算过程!$C30</f>
        <v>0</v>
      </c>
      <c r="Q91" s="115">
        <f>Q52*LCR计算参数!$F32*LCR计算过程!$C30</f>
        <v>0</v>
      </c>
      <c r="R91" s="115">
        <f>R52*LCR计算参数!$F32*LCR计算过程!$C30</f>
        <v>0</v>
      </c>
      <c r="S91" s="115">
        <f>S52*LCR计算参数!$F32*LCR计算过程!$C30</f>
        <v>0</v>
      </c>
      <c r="T91" s="115">
        <f>T52*LCR计算参数!$F32*LCR计算过程!$C30</f>
        <v>0</v>
      </c>
      <c r="U91" s="115">
        <f>U52*LCR计算参数!$F32*LCR计算过程!$C30</f>
        <v>0</v>
      </c>
      <c r="V91" s="115">
        <f>V52*LCR计算参数!$F32*LCR计算过程!$C30</f>
        <v>0</v>
      </c>
      <c r="W91" s="115">
        <f>W52*LCR计算参数!$F32*LCR计算过程!$C30</f>
        <v>0</v>
      </c>
      <c r="X91" s="115">
        <f>X52*LCR计算参数!$F32*LCR计算过程!$C30</f>
        <v>0</v>
      </c>
      <c r="Y91" s="115">
        <f>Y52*LCR计算参数!$F32*LCR计算过程!$C30</f>
        <v>0</v>
      </c>
      <c r="Z91" s="115">
        <f>Z52*LCR计算参数!$F32*LCR计算过程!$C30</f>
        <v>0</v>
      </c>
      <c r="AA91" s="115">
        <f>AA52*LCR计算参数!$F32*LCR计算过程!$C30</f>
        <v>0</v>
      </c>
      <c r="AB91" s="115">
        <f>AB52*LCR计算参数!$F32*LCR计算过程!$C30</f>
        <v>0</v>
      </c>
      <c r="AC91" s="115">
        <f>AC52*LCR计算参数!$F32*LCR计算过程!$C30</f>
        <v>0</v>
      </c>
      <c r="AD91" s="115">
        <f>AD52*LCR计算参数!$F32*LCR计算过程!$C30</f>
        <v>0</v>
      </c>
      <c r="AE91" s="115">
        <f>AE52*LCR计算参数!$F32*LCR计算过程!$C30</f>
        <v>0</v>
      </c>
      <c r="AF91" s="115">
        <f>AF52*LCR计算参数!$F32*LCR计算过程!$C30</f>
        <v>0</v>
      </c>
      <c r="AG91" s="115">
        <f>AG52*LCR计算参数!$F32*LCR计算过程!$C30</f>
        <v>0</v>
      </c>
      <c r="AH91" s="115">
        <f>AH52*LCR计算参数!$F32*LCR计算过程!$C30</f>
        <v>0</v>
      </c>
      <c r="AI91" s="115">
        <f>AI52*LCR计算参数!$F32*LCR计算过程!$C30</f>
        <v>0</v>
      </c>
      <c r="AJ91" s="115">
        <f>AJ52*LCR计算参数!$F32*LCR计算过程!$C30</f>
        <v>0</v>
      </c>
      <c r="AK91" s="115">
        <f>AK52*LCR计算参数!$F32*LCR计算过程!$C30</f>
        <v>0</v>
      </c>
      <c r="AL91" s="115">
        <f>AL52*LCR计算参数!$F32*LCR计算过程!$C30</f>
        <v>0</v>
      </c>
      <c r="AM91" s="115">
        <f>AM52*LCR计算参数!$F32*LCR计算过程!$C30</f>
        <v>0</v>
      </c>
      <c r="AN91" s="115">
        <f>AN52*LCR计算参数!$F32*LCR计算过程!$C30</f>
        <v>0</v>
      </c>
      <c r="AO91" s="115">
        <f>AO52*LCR计算参数!$F32*LCR计算过程!$C30</f>
        <v>0</v>
      </c>
      <c r="AP91" s="115">
        <f>AP52*LCR计算参数!$F32*LCR计算过程!$C30</f>
        <v>0</v>
      </c>
    </row>
    <row r="92" spans="2:42" ht="16.5">
      <c r="B92" s="63" t="s">
        <v>256</v>
      </c>
      <c r="C92" s="115">
        <f>C53*LCR计算参数!$F33*LCR计算过程!$C31</f>
        <v>0</v>
      </c>
      <c r="D92" s="115">
        <f>D53*LCR计算参数!$F33*LCR计算过程!$C31</f>
        <v>0</v>
      </c>
      <c r="E92" s="115">
        <f>E53*LCR计算参数!$F33*LCR计算过程!$C31</f>
        <v>0</v>
      </c>
      <c r="F92" s="115">
        <f>F53*LCR计算参数!$F33*LCR计算过程!$C31</f>
        <v>0</v>
      </c>
      <c r="G92" s="115">
        <f>G53*LCR计算参数!$F33*LCR计算过程!$C31</f>
        <v>0</v>
      </c>
      <c r="H92" s="115">
        <f>H53*LCR计算参数!$F33*LCR计算过程!$C31</f>
        <v>0</v>
      </c>
      <c r="I92" s="115">
        <f>I53*LCR计算参数!$F33*LCR计算过程!$C31</f>
        <v>0</v>
      </c>
      <c r="J92" s="115">
        <f>J53*LCR计算参数!$F33*LCR计算过程!$C31</f>
        <v>0</v>
      </c>
      <c r="K92" s="115">
        <f>K53*LCR计算参数!$F33*LCR计算过程!$C31</f>
        <v>0</v>
      </c>
      <c r="L92" s="115">
        <f>L53*LCR计算参数!$F33*LCR计算过程!$C31</f>
        <v>0</v>
      </c>
      <c r="M92" s="115">
        <f>M53*LCR计算参数!$F33*LCR计算过程!$C31</f>
        <v>0</v>
      </c>
      <c r="N92" s="115">
        <f>N53*LCR计算参数!$F33*LCR计算过程!$C31</f>
        <v>0</v>
      </c>
      <c r="O92" s="115">
        <f>O53*LCR计算参数!$F33*LCR计算过程!$C31</f>
        <v>0</v>
      </c>
      <c r="P92" s="115">
        <f>P53*LCR计算参数!$F33*LCR计算过程!$C31</f>
        <v>0</v>
      </c>
      <c r="Q92" s="115">
        <f>Q53*LCR计算参数!$F33*LCR计算过程!$C31</f>
        <v>0</v>
      </c>
      <c r="R92" s="115">
        <f>R53*LCR计算参数!$F33*LCR计算过程!$C31</f>
        <v>0</v>
      </c>
      <c r="S92" s="115">
        <f>S53*LCR计算参数!$F33*LCR计算过程!$C31</f>
        <v>0</v>
      </c>
      <c r="T92" s="115">
        <f>T53*LCR计算参数!$F33*LCR计算过程!$C31</f>
        <v>0</v>
      </c>
      <c r="U92" s="115">
        <f>U53*LCR计算参数!$F33*LCR计算过程!$C31</f>
        <v>0</v>
      </c>
      <c r="V92" s="115">
        <f>V53*LCR计算参数!$F33*LCR计算过程!$C31</f>
        <v>0</v>
      </c>
      <c r="W92" s="115">
        <f>W53*LCR计算参数!$F33*LCR计算过程!$C31</f>
        <v>0</v>
      </c>
      <c r="X92" s="115">
        <f>X53*LCR计算参数!$F33*LCR计算过程!$C31</f>
        <v>0</v>
      </c>
      <c r="Y92" s="115">
        <f>Y53*LCR计算参数!$F33*LCR计算过程!$C31</f>
        <v>0</v>
      </c>
      <c r="Z92" s="115">
        <f>Z53*LCR计算参数!$F33*LCR计算过程!$C31</f>
        <v>0</v>
      </c>
      <c r="AA92" s="115">
        <f>AA53*LCR计算参数!$F33*LCR计算过程!$C31</f>
        <v>0</v>
      </c>
      <c r="AB92" s="115">
        <f>AB53*LCR计算参数!$F33*LCR计算过程!$C31</f>
        <v>0</v>
      </c>
      <c r="AC92" s="115">
        <f>AC53*LCR计算参数!$F33*LCR计算过程!$C31</f>
        <v>0</v>
      </c>
      <c r="AD92" s="115">
        <f>AD53*LCR计算参数!$F33*LCR计算过程!$C31</f>
        <v>0</v>
      </c>
      <c r="AE92" s="115">
        <f>AE53*LCR计算参数!$F33*LCR计算过程!$C31</f>
        <v>0</v>
      </c>
      <c r="AF92" s="115">
        <f>AF53*LCR计算参数!$F33*LCR计算过程!$C31</f>
        <v>0</v>
      </c>
      <c r="AG92" s="115">
        <f>AG53*LCR计算参数!$F33*LCR计算过程!$C31</f>
        <v>0</v>
      </c>
      <c r="AH92" s="115">
        <f>AH53*LCR计算参数!$F33*LCR计算过程!$C31</f>
        <v>0</v>
      </c>
      <c r="AI92" s="115">
        <f>AI53*LCR计算参数!$F33*LCR计算过程!$C31</f>
        <v>0</v>
      </c>
      <c r="AJ92" s="115">
        <f>AJ53*LCR计算参数!$F33*LCR计算过程!$C31</f>
        <v>0</v>
      </c>
      <c r="AK92" s="115">
        <f>AK53*LCR计算参数!$F33*LCR计算过程!$C31</f>
        <v>0</v>
      </c>
      <c r="AL92" s="115">
        <f>AL53*LCR计算参数!$F33*LCR计算过程!$C31</f>
        <v>0</v>
      </c>
      <c r="AM92" s="115">
        <f>AM53*LCR计算参数!$F33*LCR计算过程!$C31</f>
        <v>0</v>
      </c>
      <c r="AN92" s="115">
        <f>AN53*LCR计算参数!$F33*LCR计算过程!$C31</f>
        <v>0</v>
      </c>
      <c r="AO92" s="115">
        <f>AO53*LCR计算参数!$F33*LCR计算过程!$C31</f>
        <v>0</v>
      </c>
      <c r="AP92" s="115">
        <f>AP53*LCR计算参数!$F33*LCR计算过程!$C31</f>
        <v>0</v>
      </c>
    </row>
    <row r="93" spans="2:42" ht="16.5">
      <c r="B93" s="63" t="s">
        <v>257</v>
      </c>
      <c r="C93" s="115">
        <f>C54*LCR计算参数!$F34*LCR计算过程!$C32</f>
        <v>0</v>
      </c>
      <c r="D93" s="115">
        <f>D54*LCR计算参数!$F34*LCR计算过程!$C32</f>
        <v>0</v>
      </c>
      <c r="E93" s="115">
        <f>E54*LCR计算参数!$F34*LCR计算过程!$C32</f>
        <v>0</v>
      </c>
      <c r="F93" s="115">
        <f>F54*LCR计算参数!$F34*LCR计算过程!$C32</f>
        <v>0</v>
      </c>
      <c r="G93" s="115">
        <f>G54*LCR计算参数!$F34*LCR计算过程!$C32</f>
        <v>0</v>
      </c>
      <c r="H93" s="115">
        <f>H54*LCR计算参数!$F34*LCR计算过程!$C32</f>
        <v>0</v>
      </c>
      <c r="I93" s="115">
        <f>I54*LCR计算参数!$F34*LCR计算过程!$C32</f>
        <v>0</v>
      </c>
      <c r="J93" s="115">
        <f>J54*LCR计算参数!$F34*LCR计算过程!$C32</f>
        <v>0</v>
      </c>
      <c r="K93" s="115">
        <f>K54*LCR计算参数!$F34*LCR计算过程!$C32</f>
        <v>0</v>
      </c>
      <c r="L93" s="115">
        <f>L54*LCR计算参数!$F34*LCR计算过程!$C32</f>
        <v>0</v>
      </c>
      <c r="M93" s="115">
        <f>M54*LCR计算参数!$F34*LCR计算过程!$C32</f>
        <v>0</v>
      </c>
      <c r="N93" s="115">
        <f>N54*LCR计算参数!$F34*LCR计算过程!$C32</f>
        <v>0</v>
      </c>
      <c r="O93" s="115">
        <f>O54*LCR计算参数!$F34*LCR计算过程!$C32</f>
        <v>0</v>
      </c>
      <c r="P93" s="115">
        <f>P54*LCR计算参数!$F34*LCR计算过程!$C32</f>
        <v>0</v>
      </c>
      <c r="Q93" s="115">
        <f>Q54*LCR计算参数!$F34*LCR计算过程!$C32</f>
        <v>0</v>
      </c>
      <c r="R93" s="115">
        <f>R54*LCR计算参数!$F34*LCR计算过程!$C32</f>
        <v>0</v>
      </c>
      <c r="S93" s="115">
        <f>S54*LCR计算参数!$F34*LCR计算过程!$C32</f>
        <v>0</v>
      </c>
      <c r="T93" s="115">
        <f>T54*LCR计算参数!$F34*LCR计算过程!$C32</f>
        <v>0</v>
      </c>
      <c r="U93" s="115">
        <f>U54*LCR计算参数!$F34*LCR计算过程!$C32</f>
        <v>0</v>
      </c>
      <c r="V93" s="115">
        <f>V54*LCR计算参数!$F34*LCR计算过程!$C32</f>
        <v>0</v>
      </c>
      <c r="W93" s="115">
        <f>W54*LCR计算参数!$F34*LCR计算过程!$C32</f>
        <v>0</v>
      </c>
      <c r="X93" s="115">
        <f>X54*LCR计算参数!$F34*LCR计算过程!$C32</f>
        <v>0</v>
      </c>
      <c r="Y93" s="115">
        <f>Y54*LCR计算参数!$F34*LCR计算过程!$C32</f>
        <v>0</v>
      </c>
      <c r="Z93" s="115">
        <f>Z54*LCR计算参数!$F34*LCR计算过程!$C32</f>
        <v>0</v>
      </c>
      <c r="AA93" s="115">
        <f>AA54*LCR计算参数!$F34*LCR计算过程!$C32</f>
        <v>0</v>
      </c>
      <c r="AB93" s="115">
        <f>AB54*LCR计算参数!$F34*LCR计算过程!$C32</f>
        <v>0</v>
      </c>
      <c r="AC93" s="115">
        <f>AC54*LCR计算参数!$F34*LCR计算过程!$C32</f>
        <v>0</v>
      </c>
      <c r="AD93" s="115">
        <f>AD54*LCR计算参数!$F34*LCR计算过程!$C32</f>
        <v>0</v>
      </c>
      <c r="AE93" s="115">
        <f>AE54*LCR计算参数!$F34*LCR计算过程!$C32</f>
        <v>0</v>
      </c>
      <c r="AF93" s="115">
        <f>AF54*LCR计算参数!$F34*LCR计算过程!$C32</f>
        <v>0</v>
      </c>
      <c r="AG93" s="115">
        <f>AG54*LCR计算参数!$F34*LCR计算过程!$C32</f>
        <v>0</v>
      </c>
      <c r="AH93" s="115">
        <f>AH54*LCR计算参数!$F34*LCR计算过程!$C32</f>
        <v>0</v>
      </c>
      <c r="AI93" s="115">
        <f>AI54*LCR计算参数!$F34*LCR计算过程!$C32</f>
        <v>0</v>
      </c>
      <c r="AJ93" s="115">
        <f>AJ54*LCR计算参数!$F34*LCR计算过程!$C32</f>
        <v>0</v>
      </c>
      <c r="AK93" s="115">
        <f>AK54*LCR计算参数!$F34*LCR计算过程!$C32</f>
        <v>0</v>
      </c>
      <c r="AL93" s="115">
        <f>AL54*LCR计算参数!$F34*LCR计算过程!$C32</f>
        <v>0</v>
      </c>
      <c r="AM93" s="115">
        <f>AM54*LCR计算参数!$F34*LCR计算过程!$C32</f>
        <v>0</v>
      </c>
      <c r="AN93" s="115">
        <f>AN54*LCR计算参数!$F34*LCR计算过程!$C32</f>
        <v>0</v>
      </c>
      <c r="AO93" s="115">
        <f>AO54*LCR计算参数!$F34*LCR计算过程!$C32</f>
        <v>0</v>
      </c>
      <c r="AP93" s="115">
        <f>AP54*LCR计算参数!$F34*LCR计算过程!$C32</f>
        <v>0</v>
      </c>
    </row>
    <row r="94" spans="2:42" ht="16.5">
      <c r="B94" s="63" t="s">
        <v>258</v>
      </c>
      <c r="C94" s="115">
        <f>C55*LCR计算参数!$F35*LCR计算过程!$C33</f>
        <v>0</v>
      </c>
      <c r="D94" s="115">
        <f>D55*LCR计算参数!$F35*LCR计算过程!$C33</f>
        <v>0</v>
      </c>
      <c r="E94" s="115">
        <f>E55*LCR计算参数!$F35*LCR计算过程!$C33</f>
        <v>0</v>
      </c>
      <c r="F94" s="115">
        <f>F55*LCR计算参数!$F35*LCR计算过程!$C33</f>
        <v>0</v>
      </c>
      <c r="G94" s="115">
        <f>G55*LCR计算参数!$F35*LCR计算过程!$C33</f>
        <v>0</v>
      </c>
      <c r="H94" s="115">
        <f>H55*LCR计算参数!$F35*LCR计算过程!$C33</f>
        <v>0</v>
      </c>
      <c r="I94" s="115">
        <f>I55*LCR计算参数!$F35*LCR计算过程!$C33</f>
        <v>0</v>
      </c>
      <c r="J94" s="115">
        <f>J55*LCR计算参数!$F35*LCR计算过程!$C33</f>
        <v>0</v>
      </c>
      <c r="K94" s="115">
        <f>K55*LCR计算参数!$F35*LCR计算过程!$C33</f>
        <v>0</v>
      </c>
      <c r="L94" s="115">
        <f>L55*LCR计算参数!$F35*LCR计算过程!$C33</f>
        <v>0</v>
      </c>
      <c r="M94" s="115">
        <f>M55*LCR计算参数!$F35*LCR计算过程!$C33</f>
        <v>0</v>
      </c>
      <c r="N94" s="115">
        <f>N55*LCR计算参数!$F35*LCR计算过程!$C33</f>
        <v>0</v>
      </c>
      <c r="O94" s="115">
        <f>O55*LCR计算参数!$F35*LCR计算过程!$C33</f>
        <v>0</v>
      </c>
      <c r="P94" s="115">
        <f>P55*LCR计算参数!$F35*LCR计算过程!$C33</f>
        <v>0</v>
      </c>
      <c r="Q94" s="115">
        <f>Q55*LCR计算参数!$F35*LCR计算过程!$C33</f>
        <v>0</v>
      </c>
      <c r="R94" s="115">
        <f>R55*LCR计算参数!$F35*LCR计算过程!$C33</f>
        <v>0</v>
      </c>
      <c r="S94" s="115">
        <f>S55*LCR计算参数!$F35*LCR计算过程!$C33</f>
        <v>0</v>
      </c>
      <c r="T94" s="115">
        <f>T55*LCR计算参数!$F35*LCR计算过程!$C33</f>
        <v>0</v>
      </c>
      <c r="U94" s="115">
        <f>U55*LCR计算参数!$F35*LCR计算过程!$C33</f>
        <v>0</v>
      </c>
      <c r="V94" s="115">
        <f>V55*LCR计算参数!$F35*LCR计算过程!$C33</f>
        <v>0</v>
      </c>
      <c r="W94" s="115">
        <f>W55*LCR计算参数!$F35*LCR计算过程!$C33</f>
        <v>0</v>
      </c>
      <c r="X94" s="115">
        <f>X55*LCR计算参数!$F35*LCR计算过程!$C33</f>
        <v>0</v>
      </c>
      <c r="Y94" s="115">
        <f>Y55*LCR计算参数!$F35*LCR计算过程!$C33</f>
        <v>0</v>
      </c>
      <c r="Z94" s="115">
        <f>Z55*LCR计算参数!$F35*LCR计算过程!$C33</f>
        <v>0</v>
      </c>
      <c r="AA94" s="115">
        <f>AA55*LCR计算参数!$F35*LCR计算过程!$C33</f>
        <v>0</v>
      </c>
      <c r="AB94" s="115">
        <f>AB55*LCR计算参数!$F35*LCR计算过程!$C33</f>
        <v>0</v>
      </c>
      <c r="AC94" s="115">
        <f>AC55*LCR计算参数!$F35*LCR计算过程!$C33</f>
        <v>0</v>
      </c>
      <c r="AD94" s="115">
        <f>AD55*LCR计算参数!$F35*LCR计算过程!$C33</f>
        <v>0</v>
      </c>
      <c r="AE94" s="115">
        <f>AE55*LCR计算参数!$F35*LCR计算过程!$C33</f>
        <v>0</v>
      </c>
      <c r="AF94" s="115">
        <f>AF55*LCR计算参数!$F35*LCR计算过程!$C33</f>
        <v>0</v>
      </c>
      <c r="AG94" s="115">
        <f>AG55*LCR计算参数!$F35*LCR计算过程!$C33</f>
        <v>0</v>
      </c>
      <c r="AH94" s="115">
        <f>AH55*LCR计算参数!$F35*LCR计算过程!$C33</f>
        <v>0</v>
      </c>
      <c r="AI94" s="115">
        <f>AI55*LCR计算参数!$F35*LCR计算过程!$C33</f>
        <v>0</v>
      </c>
      <c r="AJ94" s="115">
        <f>AJ55*LCR计算参数!$F35*LCR计算过程!$C33</f>
        <v>0</v>
      </c>
      <c r="AK94" s="115">
        <f>AK55*LCR计算参数!$F35*LCR计算过程!$C33</f>
        <v>0</v>
      </c>
      <c r="AL94" s="115">
        <f>AL55*LCR计算参数!$F35*LCR计算过程!$C33</f>
        <v>0</v>
      </c>
      <c r="AM94" s="115">
        <f>AM55*LCR计算参数!$F35*LCR计算过程!$C33</f>
        <v>0</v>
      </c>
      <c r="AN94" s="115">
        <f>AN55*LCR计算参数!$F35*LCR计算过程!$C33</f>
        <v>0</v>
      </c>
      <c r="AO94" s="115">
        <f>AO55*LCR计算参数!$F35*LCR计算过程!$C33</f>
        <v>0</v>
      </c>
      <c r="AP94" s="115">
        <f>AP55*LCR计算参数!$F35*LCR计算过程!$C33</f>
        <v>0</v>
      </c>
    </row>
    <row r="95" spans="2:42" ht="16.5">
      <c r="B95" s="63" t="s">
        <v>259</v>
      </c>
      <c r="C95" s="115">
        <f>C56*LCR计算参数!$F36*LCR计算过程!$C34</f>
        <v>0</v>
      </c>
      <c r="D95" s="115">
        <f>D56*LCR计算参数!$F36*LCR计算过程!$C34</f>
        <v>0</v>
      </c>
      <c r="E95" s="115">
        <f>E56*LCR计算参数!$F36*LCR计算过程!$C34</f>
        <v>0</v>
      </c>
      <c r="F95" s="115">
        <f>F56*LCR计算参数!$F36*LCR计算过程!$C34</f>
        <v>0</v>
      </c>
      <c r="G95" s="115">
        <f>G56*LCR计算参数!$F36*LCR计算过程!$C34</f>
        <v>0</v>
      </c>
      <c r="H95" s="115">
        <f>H56*LCR计算参数!$F36*LCR计算过程!$C34</f>
        <v>0</v>
      </c>
      <c r="I95" s="115">
        <f>I56*LCR计算参数!$F36*LCR计算过程!$C34</f>
        <v>0</v>
      </c>
      <c r="J95" s="115">
        <f>J56*LCR计算参数!$F36*LCR计算过程!$C34</f>
        <v>0</v>
      </c>
      <c r="K95" s="115">
        <f>K56*LCR计算参数!$F36*LCR计算过程!$C34</f>
        <v>0</v>
      </c>
      <c r="L95" s="115">
        <f>L56*LCR计算参数!$F36*LCR计算过程!$C34</f>
        <v>0</v>
      </c>
      <c r="M95" s="115">
        <f>M56*LCR计算参数!$F36*LCR计算过程!$C34</f>
        <v>0</v>
      </c>
      <c r="N95" s="115">
        <f>N56*LCR计算参数!$F36*LCR计算过程!$C34</f>
        <v>0</v>
      </c>
      <c r="O95" s="115">
        <f>O56*LCR计算参数!$F36*LCR计算过程!$C34</f>
        <v>0</v>
      </c>
      <c r="P95" s="115">
        <f>P56*LCR计算参数!$F36*LCR计算过程!$C34</f>
        <v>0</v>
      </c>
      <c r="Q95" s="115">
        <f>Q56*LCR计算参数!$F36*LCR计算过程!$C34</f>
        <v>0</v>
      </c>
      <c r="R95" s="115">
        <f>R56*LCR计算参数!$F36*LCR计算过程!$C34</f>
        <v>0</v>
      </c>
      <c r="S95" s="115">
        <f>S56*LCR计算参数!$F36*LCR计算过程!$C34</f>
        <v>0</v>
      </c>
      <c r="T95" s="115">
        <f>T56*LCR计算参数!$F36*LCR计算过程!$C34</f>
        <v>0</v>
      </c>
      <c r="U95" s="115">
        <f>U56*LCR计算参数!$F36*LCR计算过程!$C34</f>
        <v>0</v>
      </c>
      <c r="V95" s="115">
        <f>V56*LCR计算参数!$F36*LCR计算过程!$C34</f>
        <v>0</v>
      </c>
      <c r="W95" s="115">
        <f>W56*LCR计算参数!$F36*LCR计算过程!$C34</f>
        <v>0</v>
      </c>
      <c r="X95" s="115">
        <f>X56*LCR计算参数!$F36*LCR计算过程!$C34</f>
        <v>0</v>
      </c>
      <c r="Y95" s="115">
        <f>Y56*LCR计算参数!$F36*LCR计算过程!$C34</f>
        <v>0</v>
      </c>
      <c r="Z95" s="115">
        <f>Z56*LCR计算参数!$F36*LCR计算过程!$C34</f>
        <v>0</v>
      </c>
      <c r="AA95" s="115">
        <f>AA56*LCR计算参数!$F36*LCR计算过程!$C34</f>
        <v>0</v>
      </c>
      <c r="AB95" s="115">
        <f>AB56*LCR计算参数!$F36*LCR计算过程!$C34</f>
        <v>0</v>
      </c>
      <c r="AC95" s="115">
        <f>AC56*LCR计算参数!$F36*LCR计算过程!$C34</f>
        <v>0</v>
      </c>
      <c r="AD95" s="115">
        <f>AD56*LCR计算参数!$F36*LCR计算过程!$C34</f>
        <v>0</v>
      </c>
      <c r="AE95" s="115">
        <f>AE56*LCR计算参数!$F36*LCR计算过程!$C34</f>
        <v>0</v>
      </c>
      <c r="AF95" s="115">
        <f>AF56*LCR计算参数!$F36*LCR计算过程!$C34</f>
        <v>0</v>
      </c>
      <c r="AG95" s="115">
        <f>AG56*LCR计算参数!$F36*LCR计算过程!$C34</f>
        <v>0</v>
      </c>
      <c r="AH95" s="115">
        <f>AH56*LCR计算参数!$F36*LCR计算过程!$C34</f>
        <v>0</v>
      </c>
      <c r="AI95" s="115">
        <f>AI56*LCR计算参数!$F36*LCR计算过程!$C34</f>
        <v>0</v>
      </c>
      <c r="AJ95" s="115">
        <f>AJ56*LCR计算参数!$F36*LCR计算过程!$C34</f>
        <v>0</v>
      </c>
      <c r="AK95" s="115">
        <f>AK56*LCR计算参数!$F36*LCR计算过程!$C34</f>
        <v>0</v>
      </c>
      <c r="AL95" s="115">
        <f>AL56*LCR计算参数!$F36*LCR计算过程!$C34</f>
        <v>0</v>
      </c>
      <c r="AM95" s="115">
        <f>AM56*LCR计算参数!$F36*LCR计算过程!$C34</f>
        <v>0</v>
      </c>
      <c r="AN95" s="115">
        <f>AN56*LCR计算参数!$F36*LCR计算过程!$C34</f>
        <v>0</v>
      </c>
      <c r="AO95" s="115">
        <f>AO56*LCR计算参数!$F36*LCR计算过程!$C34</f>
        <v>0</v>
      </c>
      <c r="AP95" s="115">
        <f>AP56*LCR计算参数!$F36*LCR计算过程!$C34</f>
        <v>0</v>
      </c>
    </row>
    <row r="96" spans="2:42" ht="16.5">
      <c r="B96" s="63" t="s">
        <v>260</v>
      </c>
      <c r="C96" s="115">
        <f>C57*LCR计算参数!$F37*LCR计算过程!$C35</f>
        <v>2571.7544860332887</v>
      </c>
      <c r="D96" s="115">
        <f>D57*LCR计算参数!$F37*LCR计算过程!$C35</f>
        <v>2117.6131608512019</v>
      </c>
      <c r="E96" s="115">
        <f>E57*LCR计算参数!$F37*LCR计算过程!$C35</f>
        <v>2075.2580416519759</v>
      </c>
      <c r="F96" s="115">
        <f>F57*LCR计算参数!$F37*LCR计算过程!$C35</f>
        <v>1968.8275397937061</v>
      </c>
      <c r="G96" s="115">
        <f>G57*LCR计算参数!$F37*LCR计算过程!$C35</f>
        <v>1993.8199583995645</v>
      </c>
      <c r="H96" s="115">
        <f>H57*LCR计算参数!$F37*LCR计算过程!$C35</f>
        <v>1957.2862966582234</v>
      </c>
      <c r="I96" s="115">
        <f>I57*LCR计算参数!$F37*LCR计算过程!$C35</f>
        <v>1892.3884925685084</v>
      </c>
      <c r="J96" s="115">
        <f>J57*LCR计算参数!$F37*LCR计算过程!$C35</f>
        <v>1737.6189777726752</v>
      </c>
      <c r="K96" s="115">
        <f>K57*LCR计算参数!$F37*LCR计算过程!$C35</f>
        <v>1772.3742131912159</v>
      </c>
      <c r="L96" s="115">
        <f>L57*LCR计算参数!$F37*LCR计算过程!$C35</f>
        <v>1620.6379652400226</v>
      </c>
      <c r="M96" s="115">
        <f>M57*LCR计算参数!$F37*LCR计算过程!$C35</f>
        <v>1653.0535802096931</v>
      </c>
      <c r="N96" s="115">
        <f>N57*LCR计算参数!$F37*LCR计算过程!$C35</f>
        <v>1686.1175071614261</v>
      </c>
      <c r="O96" s="115">
        <f>O57*LCR计算参数!$F37*LCR计算过程!$C35</f>
        <v>1437.469255734992</v>
      </c>
      <c r="P96" s="115">
        <f>P57*LCR计算参数!$F37*LCR计算过程!$C35</f>
        <v>0</v>
      </c>
      <c r="Q96" s="115">
        <f>Q57*LCR计算参数!$F37*LCR计算过程!$C35</f>
        <v>0</v>
      </c>
      <c r="R96" s="115">
        <f>R57*LCR计算参数!$F37*LCR计算过程!$C35</f>
        <v>0</v>
      </c>
      <c r="S96" s="115">
        <f>S57*LCR计算参数!$F37*LCR计算过程!$C35</f>
        <v>0</v>
      </c>
      <c r="T96" s="115">
        <f>T57*LCR计算参数!$F37*LCR计算过程!$C35</f>
        <v>0</v>
      </c>
      <c r="U96" s="115">
        <f>U57*LCR计算参数!$F37*LCR计算过程!$C35</f>
        <v>0</v>
      </c>
      <c r="V96" s="115">
        <f>V57*LCR计算参数!$F37*LCR计算过程!$C35</f>
        <v>0</v>
      </c>
      <c r="W96" s="115">
        <f>W57*LCR计算参数!$F37*LCR计算过程!$C35</f>
        <v>0</v>
      </c>
      <c r="X96" s="115">
        <f>X57*LCR计算参数!$F37*LCR计算过程!$C35</f>
        <v>0</v>
      </c>
      <c r="Y96" s="115">
        <f>Y57*LCR计算参数!$F37*LCR计算过程!$C35</f>
        <v>0</v>
      </c>
      <c r="Z96" s="115">
        <f>Z57*LCR计算参数!$F37*LCR计算过程!$C35</f>
        <v>0</v>
      </c>
      <c r="AA96" s="115">
        <f>AA57*LCR计算参数!$F37*LCR计算过程!$C35</f>
        <v>0</v>
      </c>
      <c r="AB96" s="115">
        <f>AB57*LCR计算参数!$F37*LCR计算过程!$C35</f>
        <v>0</v>
      </c>
      <c r="AC96" s="115">
        <f>AC57*LCR计算参数!$F37*LCR计算过程!$C35</f>
        <v>0</v>
      </c>
      <c r="AD96" s="115">
        <f>AD57*LCR计算参数!$F37*LCR计算过程!$C35</f>
        <v>0</v>
      </c>
      <c r="AE96" s="115">
        <f>AE57*LCR计算参数!$F37*LCR计算过程!$C35</f>
        <v>0</v>
      </c>
      <c r="AF96" s="115">
        <f>AF57*LCR计算参数!$F37*LCR计算过程!$C35</f>
        <v>0</v>
      </c>
      <c r="AG96" s="115">
        <f>AG57*LCR计算参数!$F37*LCR计算过程!$C35</f>
        <v>0</v>
      </c>
      <c r="AH96" s="115">
        <f>AH57*LCR计算参数!$F37*LCR计算过程!$C35</f>
        <v>0</v>
      </c>
      <c r="AI96" s="115">
        <f>AI57*LCR计算参数!$F37*LCR计算过程!$C35</f>
        <v>0</v>
      </c>
      <c r="AJ96" s="115">
        <f>AJ57*LCR计算参数!$F37*LCR计算过程!$C35</f>
        <v>0</v>
      </c>
      <c r="AK96" s="115">
        <f>AK57*LCR计算参数!$F37*LCR计算过程!$C35</f>
        <v>0</v>
      </c>
      <c r="AL96" s="115">
        <f>AL57*LCR计算参数!$F37*LCR计算过程!$C35</f>
        <v>0</v>
      </c>
      <c r="AM96" s="115">
        <f>AM57*LCR计算参数!$F37*LCR计算过程!$C35</f>
        <v>0</v>
      </c>
      <c r="AN96" s="115">
        <f>AN57*LCR计算参数!$F37*LCR计算过程!$C35</f>
        <v>0</v>
      </c>
      <c r="AO96" s="115">
        <f>AO57*LCR计算参数!$F37*LCR计算过程!$C35</f>
        <v>0</v>
      </c>
      <c r="AP96" s="115">
        <f>AP57*LCR计算参数!$F37*LCR计算过程!$C35</f>
        <v>0</v>
      </c>
    </row>
    <row r="97" spans="2:42" ht="16.5">
      <c r="B97" s="63" t="s">
        <v>261</v>
      </c>
      <c r="C97" s="115">
        <f>C58*LCR计算参数!$F38*LCR计算过程!$C36</f>
        <v>0</v>
      </c>
      <c r="D97" s="115">
        <f>D58*LCR计算参数!$F38*LCR计算过程!$C36</f>
        <v>0</v>
      </c>
      <c r="E97" s="115">
        <f>E58*LCR计算参数!$F38*LCR计算过程!$C36</f>
        <v>0</v>
      </c>
      <c r="F97" s="115">
        <f>F58*LCR计算参数!$F38*LCR计算过程!$C36</f>
        <v>0</v>
      </c>
      <c r="G97" s="115">
        <f>G58*LCR计算参数!$F38*LCR计算过程!$C36</f>
        <v>0</v>
      </c>
      <c r="H97" s="115">
        <f>H58*LCR计算参数!$F38*LCR计算过程!$C36</f>
        <v>0</v>
      </c>
      <c r="I97" s="115">
        <f>I58*LCR计算参数!$F38*LCR计算过程!$C36</f>
        <v>0</v>
      </c>
      <c r="J97" s="115">
        <f>J58*LCR计算参数!$F38*LCR计算过程!$C36</f>
        <v>0</v>
      </c>
      <c r="K97" s="115">
        <f>K58*LCR计算参数!$F38*LCR计算过程!$C36</f>
        <v>0</v>
      </c>
      <c r="L97" s="115">
        <f>L58*LCR计算参数!$F38*LCR计算过程!$C36</f>
        <v>0</v>
      </c>
      <c r="M97" s="115">
        <f>M58*LCR计算参数!$F38*LCR计算过程!$C36</f>
        <v>0</v>
      </c>
      <c r="N97" s="115">
        <f>N58*LCR计算参数!$F38*LCR计算过程!$C36</f>
        <v>0</v>
      </c>
      <c r="O97" s="115">
        <f>O58*LCR计算参数!$F38*LCR计算过程!$C36</f>
        <v>0</v>
      </c>
      <c r="P97" s="115">
        <f>P58*LCR计算参数!$F38*LCR计算过程!$C36</f>
        <v>0</v>
      </c>
      <c r="Q97" s="115">
        <f>Q58*LCR计算参数!$F38*LCR计算过程!$C36</f>
        <v>0</v>
      </c>
      <c r="R97" s="115">
        <f>R58*LCR计算参数!$F38*LCR计算过程!$C36</f>
        <v>0</v>
      </c>
      <c r="S97" s="115">
        <f>S58*LCR计算参数!$F38*LCR计算过程!$C36</f>
        <v>0</v>
      </c>
      <c r="T97" s="115">
        <f>T58*LCR计算参数!$F38*LCR计算过程!$C36</f>
        <v>0</v>
      </c>
      <c r="U97" s="115">
        <f>U58*LCR计算参数!$F38*LCR计算过程!$C36</f>
        <v>0</v>
      </c>
      <c r="V97" s="115">
        <f>V58*LCR计算参数!$F38*LCR计算过程!$C36</f>
        <v>0</v>
      </c>
      <c r="W97" s="115">
        <f>W58*LCR计算参数!$F38*LCR计算过程!$C36</f>
        <v>0</v>
      </c>
      <c r="X97" s="115">
        <f>X58*LCR计算参数!$F38*LCR计算过程!$C36</f>
        <v>0</v>
      </c>
      <c r="Y97" s="115">
        <f>Y58*LCR计算参数!$F38*LCR计算过程!$C36</f>
        <v>0</v>
      </c>
      <c r="Z97" s="115">
        <f>Z58*LCR计算参数!$F38*LCR计算过程!$C36</f>
        <v>0</v>
      </c>
      <c r="AA97" s="115">
        <f>AA58*LCR计算参数!$F38*LCR计算过程!$C36</f>
        <v>0</v>
      </c>
      <c r="AB97" s="115">
        <f>AB58*LCR计算参数!$F38*LCR计算过程!$C36</f>
        <v>0</v>
      </c>
      <c r="AC97" s="115">
        <f>AC58*LCR计算参数!$F38*LCR计算过程!$C36</f>
        <v>0</v>
      </c>
      <c r="AD97" s="115">
        <f>AD58*LCR计算参数!$F38*LCR计算过程!$C36</f>
        <v>0</v>
      </c>
      <c r="AE97" s="115">
        <f>AE58*LCR计算参数!$F38*LCR计算过程!$C36</f>
        <v>0</v>
      </c>
      <c r="AF97" s="115">
        <f>AF58*LCR计算参数!$F38*LCR计算过程!$C36</f>
        <v>0</v>
      </c>
      <c r="AG97" s="115">
        <f>AG58*LCR计算参数!$F38*LCR计算过程!$C36</f>
        <v>0</v>
      </c>
      <c r="AH97" s="115">
        <f>AH58*LCR计算参数!$F38*LCR计算过程!$C36</f>
        <v>0</v>
      </c>
      <c r="AI97" s="115">
        <f>AI58*LCR计算参数!$F38*LCR计算过程!$C36</f>
        <v>0</v>
      </c>
      <c r="AJ97" s="115">
        <f>AJ58*LCR计算参数!$F38*LCR计算过程!$C36</f>
        <v>0</v>
      </c>
      <c r="AK97" s="115">
        <f>AK58*LCR计算参数!$F38*LCR计算过程!$C36</f>
        <v>0</v>
      </c>
      <c r="AL97" s="115">
        <f>AL58*LCR计算参数!$F38*LCR计算过程!$C36</f>
        <v>0</v>
      </c>
      <c r="AM97" s="115">
        <f>AM58*LCR计算参数!$F38*LCR计算过程!$C36</f>
        <v>0</v>
      </c>
      <c r="AN97" s="115">
        <f>AN58*LCR计算参数!$F38*LCR计算过程!$C36</f>
        <v>0</v>
      </c>
      <c r="AO97" s="115">
        <f>AO58*LCR计算参数!$F38*LCR计算过程!$C36</f>
        <v>0</v>
      </c>
      <c r="AP97" s="115">
        <f>AP58*LCR计算参数!$F38*LCR计算过程!$C36</f>
        <v>0</v>
      </c>
    </row>
    <row r="98" spans="2:42" ht="16.5">
      <c r="B98" s="63" t="s">
        <v>262</v>
      </c>
      <c r="C98" s="115">
        <f>C59*LCR计算参数!$F39*LCR计算过程!$C37</f>
        <v>2114.2883307329707</v>
      </c>
      <c r="D98" s="115">
        <f>D59*LCR计算参数!$F39*LCR计算过程!$C37</f>
        <v>2174.5199536565865</v>
      </c>
      <c r="E98" s="115">
        <f>E59*LCR计算参数!$F39*LCR计算过程!$C37</f>
        <v>2194.64601780981</v>
      </c>
      <c r="F98" s="115">
        <f>F59*LCR计算参数!$F39*LCR计算过程!$C37</f>
        <v>2213.8129980285998</v>
      </c>
      <c r="G98" s="115">
        <f>G59*LCR计算参数!$F39*LCR计算过程!$C37</f>
        <v>2229.807522809499</v>
      </c>
      <c r="H98" s="115">
        <f>H59*LCR计算参数!$F39*LCR计算过程!$C37</f>
        <v>2247.9839931102156</v>
      </c>
      <c r="I98" s="115">
        <f>I59*LCR计算参数!$F39*LCR计算过程!$C37</f>
        <v>2263.7717190415065</v>
      </c>
      <c r="J98" s="115">
        <f>J59*LCR计算参数!$F39*LCR计算过程!$C37</f>
        <v>2279.5594449460395</v>
      </c>
      <c r="K98" s="115">
        <f>K59*LCR计算参数!$F39*LCR计算过程!$C37</f>
        <v>2294.3435305018174</v>
      </c>
      <c r="L98" s="115">
        <f>L59*LCR计算参数!$F39*LCR计算过程!$C37</f>
        <v>2310.1312564063501</v>
      </c>
      <c r="M98" s="115">
        <f>M59*LCR计算参数!$F39*LCR计算过程!$C37</f>
        <v>2325.9189823108827</v>
      </c>
      <c r="N98" s="115">
        <f>N59*LCR计算参数!$F39*LCR计算过程!$C37</f>
        <v>2341.7067082154153</v>
      </c>
      <c r="O98" s="115">
        <f>O59*LCR计算参数!$F39*LCR计算过程!$C37</f>
        <v>2357.494434119948</v>
      </c>
      <c r="P98" s="115">
        <f>P59*LCR计算参数!$F39*LCR计算过程!$C37</f>
        <v>0</v>
      </c>
      <c r="Q98" s="115">
        <f>Q59*LCR计算参数!$F39*LCR计算过程!$C37</f>
        <v>0</v>
      </c>
      <c r="R98" s="115">
        <f>R59*LCR计算参数!$F39*LCR计算过程!$C37</f>
        <v>0</v>
      </c>
      <c r="S98" s="115">
        <f>S59*LCR计算参数!$F39*LCR计算过程!$C37</f>
        <v>0</v>
      </c>
      <c r="T98" s="115">
        <f>T59*LCR计算参数!$F39*LCR计算过程!$C37</f>
        <v>0</v>
      </c>
      <c r="U98" s="115">
        <f>U59*LCR计算参数!$F39*LCR计算过程!$C37</f>
        <v>0</v>
      </c>
      <c r="V98" s="115">
        <f>V59*LCR计算参数!$F39*LCR计算过程!$C37</f>
        <v>0</v>
      </c>
      <c r="W98" s="115">
        <f>W59*LCR计算参数!$F39*LCR计算过程!$C37</f>
        <v>0</v>
      </c>
      <c r="X98" s="115">
        <f>X59*LCR计算参数!$F39*LCR计算过程!$C37</f>
        <v>0</v>
      </c>
      <c r="Y98" s="115">
        <f>Y59*LCR计算参数!$F39*LCR计算过程!$C37</f>
        <v>0</v>
      </c>
      <c r="Z98" s="115">
        <f>Z59*LCR计算参数!$F39*LCR计算过程!$C37</f>
        <v>0</v>
      </c>
      <c r="AA98" s="115">
        <f>AA59*LCR计算参数!$F39*LCR计算过程!$C37</f>
        <v>0</v>
      </c>
      <c r="AB98" s="115">
        <f>AB59*LCR计算参数!$F39*LCR计算过程!$C37</f>
        <v>0</v>
      </c>
      <c r="AC98" s="115">
        <f>AC59*LCR计算参数!$F39*LCR计算过程!$C37</f>
        <v>0</v>
      </c>
      <c r="AD98" s="115">
        <f>AD59*LCR计算参数!$F39*LCR计算过程!$C37</f>
        <v>0</v>
      </c>
      <c r="AE98" s="115">
        <f>AE59*LCR计算参数!$F39*LCR计算过程!$C37</f>
        <v>0</v>
      </c>
      <c r="AF98" s="115">
        <f>AF59*LCR计算参数!$F39*LCR计算过程!$C37</f>
        <v>0</v>
      </c>
      <c r="AG98" s="115">
        <f>AG59*LCR计算参数!$F39*LCR计算过程!$C37</f>
        <v>0</v>
      </c>
      <c r="AH98" s="115">
        <f>AH59*LCR计算参数!$F39*LCR计算过程!$C37</f>
        <v>0</v>
      </c>
      <c r="AI98" s="115">
        <f>AI59*LCR计算参数!$F39*LCR计算过程!$C37</f>
        <v>0</v>
      </c>
      <c r="AJ98" s="115">
        <f>AJ59*LCR计算参数!$F39*LCR计算过程!$C37</f>
        <v>0</v>
      </c>
      <c r="AK98" s="115">
        <f>AK59*LCR计算参数!$F39*LCR计算过程!$C37</f>
        <v>0</v>
      </c>
      <c r="AL98" s="115">
        <f>AL59*LCR计算参数!$F39*LCR计算过程!$C37</f>
        <v>0</v>
      </c>
      <c r="AM98" s="115">
        <f>AM59*LCR计算参数!$F39*LCR计算过程!$C37</f>
        <v>0</v>
      </c>
      <c r="AN98" s="115">
        <f>AN59*LCR计算参数!$F39*LCR计算过程!$C37</f>
        <v>0</v>
      </c>
      <c r="AO98" s="115">
        <f>AO59*LCR计算参数!$F39*LCR计算过程!$C37</f>
        <v>0</v>
      </c>
      <c r="AP98" s="115">
        <f>AP59*LCR计算参数!$F39*LCR计算过程!$C37</f>
        <v>0</v>
      </c>
    </row>
    <row r="99" spans="2:42" ht="16.5">
      <c r="B99" s="63" t="s">
        <v>263</v>
      </c>
      <c r="C99" s="115">
        <f>C60*LCR计算参数!$F40*LCR计算过程!$C38</f>
        <v>0</v>
      </c>
      <c r="D99" s="115">
        <f>D60*LCR计算参数!$F40*LCR计算过程!$C38</f>
        <v>0</v>
      </c>
      <c r="E99" s="115">
        <f>E60*LCR计算参数!$F40*LCR计算过程!$C38</f>
        <v>0</v>
      </c>
      <c r="F99" s="115">
        <f>F60*LCR计算参数!$F40*LCR计算过程!$C38</f>
        <v>0</v>
      </c>
      <c r="G99" s="115">
        <f>G60*LCR计算参数!$F40*LCR计算过程!$C38</f>
        <v>0</v>
      </c>
      <c r="H99" s="115">
        <f>H60*LCR计算参数!$F40*LCR计算过程!$C38</f>
        <v>0</v>
      </c>
      <c r="I99" s="115">
        <f>I60*LCR计算参数!$F40*LCR计算过程!$C38</f>
        <v>0</v>
      </c>
      <c r="J99" s="115">
        <f>J60*LCR计算参数!$F40*LCR计算过程!$C38</f>
        <v>0</v>
      </c>
      <c r="K99" s="115">
        <f>K60*LCR计算参数!$F40*LCR计算过程!$C38</f>
        <v>0</v>
      </c>
      <c r="L99" s="115">
        <f>L60*LCR计算参数!$F40*LCR计算过程!$C38</f>
        <v>0</v>
      </c>
      <c r="M99" s="115">
        <f>M60*LCR计算参数!$F40*LCR计算过程!$C38</f>
        <v>0</v>
      </c>
      <c r="N99" s="115">
        <f>N60*LCR计算参数!$F40*LCR计算过程!$C38</f>
        <v>0</v>
      </c>
      <c r="O99" s="115">
        <f>O60*LCR计算参数!$F40*LCR计算过程!$C38</f>
        <v>0</v>
      </c>
      <c r="P99" s="115">
        <f>P60*LCR计算参数!$F40*LCR计算过程!$C38</f>
        <v>0</v>
      </c>
      <c r="Q99" s="115">
        <f>Q60*LCR计算参数!$F40*LCR计算过程!$C38</f>
        <v>0</v>
      </c>
      <c r="R99" s="115">
        <f>R60*LCR计算参数!$F40*LCR计算过程!$C38</f>
        <v>0</v>
      </c>
      <c r="S99" s="115">
        <f>S60*LCR计算参数!$F40*LCR计算过程!$C38</f>
        <v>0</v>
      </c>
      <c r="T99" s="115">
        <f>T60*LCR计算参数!$F40*LCR计算过程!$C38</f>
        <v>0</v>
      </c>
      <c r="U99" s="115">
        <f>U60*LCR计算参数!$F40*LCR计算过程!$C38</f>
        <v>0</v>
      </c>
      <c r="V99" s="115">
        <f>V60*LCR计算参数!$F40*LCR计算过程!$C38</f>
        <v>0</v>
      </c>
      <c r="W99" s="115">
        <f>W60*LCR计算参数!$F40*LCR计算过程!$C38</f>
        <v>0</v>
      </c>
      <c r="X99" s="115">
        <f>X60*LCR计算参数!$F40*LCR计算过程!$C38</f>
        <v>0</v>
      </c>
      <c r="Y99" s="115">
        <f>Y60*LCR计算参数!$F40*LCR计算过程!$C38</f>
        <v>0</v>
      </c>
      <c r="Z99" s="115">
        <f>Z60*LCR计算参数!$F40*LCR计算过程!$C38</f>
        <v>0</v>
      </c>
      <c r="AA99" s="115">
        <f>AA60*LCR计算参数!$F40*LCR计算过程!$C38</f>
        <v>0</v>
      </c>
      <c r="AB99" s="115">
        <f>AB60*LCR计算参数!$F40*LCR计算过程!$C38</f>
        <v>0</v>
      </c>
      <c r="AC99" s="115">
        <f>AC60*LCR计算参数!$F40*LCR计算过程!$C38</f>
        <v>0</v>
      </c>
      <c r="AD99" s="115">
        <f>AD60*LCR计算参数!$F40*LCR计算过程!$C38</f>
        <v>0</v>
      </c>
      <c r="AE99" s="115">
        <f>AE60*LCR计算参数!$F40*LCR计算过程!$C38</f>
        <v>0</v>
      </c>
      <c r="AF99" s="115">
        <f>AF60*LCR计算参数!$F40*LCR计算过程!$C38</f>
        <v>0</v>
      </c>
      <c r="AG99" s="115">
        <f>AG60*LCR计算参数!$F40*LCR计算过程!$C38</f>
        <v>0</v>
      </c>
      <c r="AH99" s="115">
        <f>AH60*LCR计算参数!$F40*LCR计算过程!$C38</f>
        <v>0</v>
      </c>
      <c r="AI99" s="115">
        <f>AI60*LCR计算参数!$F40*LCR计算过程!$C38</f>
        <v>0</v>
      </c>
      <c r="AJ99" s="115">
        <f>AJ60*LCR计算参数!$F40*LCR计算过程!$C38</f>
        <v>0</v>
      </c>
      <c r="AK99" s="115">
        <f>AK60*LCR计算参数!$F40*LCR计算过程!$C38</f>
        <v>0</v>
      </c>
      <c r="AL99" s="115">
        <f>AL60*LCR计算参数!$F40*LCR计算过程!$C38</f>
        <v>0</v>
      </c>
      <c r="AM99" s="115">
        <f>AM60*LCR计算参数!$F40*LCR计算过程!$C38</f>
        <v>0</v>
      </c>
      <c r="AN99" s="115">
        <f>AN60*LCR计算参数!$F40*LCR计算过程!$C38</f>
        <v>0</v>
      </c>
      <c r="AO99" s="115">
        <f>AO60*LCR计算参数!$F40*LCR计算过程!$C38</f>
        <v>0</v>
      </c>
      <c r="AP99" s="115">
        <f>AP60*LCR计算参数!$F40*LCR计算过程!$C38</f>
        <v>0</v>
      </c>
    </row>
    <row r="100" spans="2:42" ht="16.5">
      <c r="B100" s="63" t="s">
        <v>264</v>
      </c>
      <c r="C100" s="115">
        <f>C61*LCR计算参数!$F41*LCR计算过程!$C39</f>
        <v>2621.1364833214579</v>
      </c>
      <c r="D100" s="115">
        <f>D61*LCR计算参数!$F41*LCR计算过程!$C39</f>
        <v>2942.4836588026687</v>
      </c>
      <c r="E100" s="115">
        <f>E61*LCR计算参数!$F41*LCR计算过程!$C39</f>
        <v>2884.5799243427191</v>
      </c>
      <c r="F100" s="115">
        <f>F61*LCR计算参数!$F41*LCR计算过程!$C39</f>
        <v>2818.3477963956557</v>
      </c>
      <c r="G100" s="115">
        <f>G61*LCR计算参数!$F41*LCR计算过程!$C39</f>
        <v>2760.4330129805644</v>
      </c>
      <c r="H100" s="115">
        <f>H61*LCR计算参数!$F41*LCR计算过程!$C39</f>
        <v>2720.8207844072458</v>
      </c>
      <c r="I100" s="115">
        <f>I61*LCR计算参数!$F41*LCR计算过程!$C39</f>
        <v>2661.5139005682527</v>
      </c>
      <c r="J100" s="115">
        <f>J61*LCR计算参数!$F41*LCR计算过程!$C39</f>
        <v>2661.1759869407542</v>
      </c>
      <c r="K100" s="115">
        <f>K61*LCR计算参数!$F41*LCR计算过程!$C39</f>
        <v>2609.0973864325183</v>
      </c>
      <c r="L100" s="115">
        <f>L61*LCR计算参数!$F41*LCR计算过程!$C39</f>
        <v>2544.304490216814</v>
      </c>
      <c r="M100" s="115">
        <f>M61*LCR计算参数!$F41*LCR计算过程!$C39</f>
        <v>2483.6105060345203</v>
      </c>
      <c r="N100" s="115">
        <f>N61*LCR计算参数!$F41*LCR计算过程!$C39</f>
        <v>2422.4911344934972</v>
      </c>
      <c r="O100" s="115">
        <f>O61*LCR计算参数!$F41*LCR计算过程!$C39</f>
        <v>2358.8219519046402</v>
      </c>
      <c r="P100" s="115">
        <f>P61*LCR计算参数!$F41*LCR计算过程!$C39</f>
        <v>0</v>
      </c>
      <c r="Q100" s="115">
        <f>Q61*LCR计算参数!$F41*LCR计算过程!$C39</f>
        <v>0</v>
      </c>
      <c r="R100" s="115">
        <f>R61*LCR计算参数!$F41*LCR计算过程!$C39</f>
        <v>0</v>
      </c>
      <c r="S100" s="115">
        <f>S61*LCR计算参数!$F41*LCR计算过程!$C39</f>
        <v>0</v>
      </c>
      <c r="T100" s="115">
        <f>T61*LCR计算参数!$F41*LCR计算过程!$C39</f>
        <v>0</v>
      </c>
      <c r="U100" s="115">
        <f>U61*LCR计算参数!$F41*LCR计算过程!$C39</f>
        <v>0</v>
      </c>
      <c r="V100" s="115">
        <f>V61*LCR计算参数!$F41*LCR计算过程!$C39</f>
        <v>0</v>
      </c>
      <c r="W100" s="115">
        <f>W61*LCR计算参数!$F41*LCR计算过程!$C39</f>
        <v>0</v>
      </c>
      <c r="X100" s="115">
        <f>X61*LCR计算参数!$F41*LCR计算过程!$C39</f>
        <v>0</v>
      </c>
      <c r="Y100" s="115">
        <f>Y61*LCR计算参数!$F41*LCR计算过程!$C39</f>
        <v>0</v>
      </c>
      <c r="Z100" s="115">
        <f>Z61*LCR计算参数!$F41*LCR计算过程!$C39</f>
        <v>0</v>
      </c>
      <c r="AA100" s="115">
        <f>AA61*LCR计算参数!$F41*LCR计算过程!$C39</f>
        <v>0</v>
      </c>
      <c r="AB100" s="115">
        <f>AB61*LCR计算参数!$F41*LCR计算过程!$C39</f>
        <v>0</v>
      </c>
      <c r="AC100" s="115">
        <f>AC61*LCR计算参数!$F41*LCR计算过程!$C39</f>
        <v>0</v>
      </c>
      <c r="AD100" s="115">
        <f>AD61*LCR计算参数!$F41*LCR计算过程!$C39</f>
        <v>0</v>
      </c>
      <c r="AE100" s="115">
        <f>AE61*LCR计算参数!$F41*LCR计算过程!$C39</f>
        <v>0</v>
      </c>
      <c r="AF100" s="115">
        <f>AF61*LCR计算参数!$F41*LCR计算过程!$C39</f>
        <v>0</v>
      </c>
      <c r="AG100" s="115">
        <f>AG61*LCR计算参数!$F41*LCR计算过程!$C39</f>
        <v>0</v>
      </c>
      <c r="AH100" s="115">
        <f>AH61*LCR计算参数!$F41*LCR计算过程!$C39</f>
        <v>0</v>
      </c>
      <c r="AI100" s="115">
        <f>AI61*LCR计算参数!$F41*LCR计算过程!$C39</f>
        <v>0</v>
      </c>
      <c r="AJ100" s="115">
        <f>AJ61*LCR计算参数!$F41*LCR计算过程!$C39</f>
        <v>0</v>
      </c>
      <c r="AK100" s="115">
        <f>AK61*LCR计算参数!$F41*LCR计算过程!$C39</f>
        <v>0</v>
      </c>
      <c r="AL100" s="115">
        <f>AL61*LCR计算参数!$F41*LCR计算过程!$C39</f>
        <v>0</v>
      </c>
      <c r="AM100" s="115">
        <f>AM61*LCR计算参数!$F41*LCR计算过程!$C39</f>
        <v>0</v>
      </c>
      <c r="AN100" s="115">
        <f>AN61*LCR计算参数!$F41*LCR计算过程!$C39</f>
        <v>0</v>
      </c>
      <c r="AO100" s="115">
        <f>AO61*LCR计算参数!$F41*LCR计算过程!$C39</f>
        <v>0</v>
      </c>
      <c r="AP100" s="115">
        <f>AP61*LCR计算参数!$F41*LCR计算过程!$C39</f>
        <v>0</v>
      </c>
    </row>
    <row r="101" spans="2:42" ht="16.5">
      <c r="B101" s="63" t="s">
        <v>265</v>
      </c>
      <c r="C101" s="115">
        <f>C62*LCR计算参数!$F42*LCR计算过程!$C40</f>
        <v>0</v>
      </c>
      <c r="D101" s="115">
        <f>D62*LCR计算参数!$F42*LCR计算过程!$C40</f>
        <v>0</v>
      </c>
      <c r="E101" s="115">
        <f>E62*LCR计算参数!$F42*LCR计算过程!$C40</f>
        <v>0</v>
      </c>
      <c r="F101" s="115">
        <f>F62*LCR计算参数!$F42*LCR计算过程!$C40</f>
        <v>0</v>
      </c>
      <c r="G101" s="115">
        <f>G62*LCR计算参数!$F42*LCR计算过程!$C40</f>
        <v>0</v>
      </c>
      <c r="H101" s="115">
        <f>H62*LCR计算参数!$F42*LCR计算过程!$C40</f>
        <v>0</v>
      </c>
      <c r="I101" s="115">
        <f>I62*LCR计算参数!$F42*LCR计算过程!$C40</f>
        <v>0</v>
      </c>
      <c r="J101" s="115">
        <f>J62*LCR计算参数!$F42*LCR计算过程!$C40</f>
        <v>0</v>
      </c>
      <c r="K101" s="115">
        <f>K62*LCR计算参数!$F42*LCR计算过程!$C40</f>
        <v>0</v>
      </c>
      <c r="L101" s="115">
        <f>L62*LCR计算参数!$F42*LCR计算过程!$C40</f>
        <v>0</v>
      </c>
      <c r="M101" s="115">
        <f>M62*LCR计算参数!$F42*LCR计算过程!$C40</f>
        <v>0</v>
      </c>
      <c r="N101" s="115">
        <f>N62*LCR计算参数!$F42*LCR计算过程!$C40</f>
        <v>0</v>
      </c>
      <c r="O101" s="115">
        <f>O62*LCR计算参数!$F42*LCR计算过程!$C40</f>
        <v>0</v>
      </c>
      <c r="P101" s="115">
        <f>P62*LCR计算参数!$F42*LCR计算过程!$C40</f>
        <v>0</v>
      </c>
      <c r="Q101" s="115">
        <f>Q62*LCR计算参数!$F42*LCR计算过程!$C40</f>
        <v>0</v>
      </c>
      <c r="R101" s="115">
        <f>R62*LCR计算参数!$F42*LCR计算过程!$C40</f>
        <v>0</v>
      </c>
      <c r="S101" s="115">
        <f>S62*LCR计算参数!$F42*LCR计算过程!$C40</f>
        <v>0</v>
      </c>
      <c r="T101" s="115">
        <f>T62*LCR计算参数!$F42*LCR计算过程!$C40</f>
        <v>0</v>
      </c>
      <c r="U101" s="115">
        <f>U62*LCR计算参数!$F42*LCR计算过程!$C40</f>
        <v>0</v>
      </c>
      <c r="V101" s="115">
        <f>V62*LCR计算参数!$F42*LCR计算过程!$C40</f>
        <v>0</v>
      </c>
      <c r="W101" s="115">
        <f>W62*LCR计算参数!$F42*LCR计算过程!$C40</f>
        <v>0</v>
      </c>
      <c r="X101" s="115">
        <f>X62*LCR计算参数!$F42*LCR计算过程!$C40</f>
        <v>0</v>
      </c>
      <c r="Y101" s="115">
        <f>Y62*LCR计算参数!$F42*LCR计算过程!$C40</f>
        <v>0</v>
      </c>
      <c r="Z101" s="115">
        <f>Z62*LCR计算参数!$F42*LCR计算过程!$C40</f>
        <v>0</v>
      </c>
      <c r="AA101" s="115">
        <f>AA62*LCR计算参数!$F42*LCR计算过程!$C40</f>
        <v>0</v>
      </c>
      <c r="AB101" s="115">
        <f>AB62*LCR计算参数!$F42*LCR计算过程!$C40</f>
        <v>0</v>
      </c>
      <c r="AC101" s="115">
        <f>AC62*LCR计算参数!$F42*LCR计算过程!$C40</f>
        <v>0</v>
      </c>
      <c r="AD101" s="115">
        <f>AD62*LCR计算参数!$F42*LCR计算过程!$C40</f>
        <v>0</v>
      </c>
      <c r="AE101" s="115">
        <f>AE62*LCR计算参数!$F42*LCR计算过程!$C40</f>
        <v>0</v>
      </c>
      <c r="AF101" s="115">
        <f>AF62*LCR计算参数!$F42*LCR计算过程!$C40</f>
        <v>0</v>
      </c>
      <c r="AG101" s="115">
        <f>AG62*LCR计算参数!$F42*LCR计算过程!$C40</f>
        <v>0</v>
      </c>
      <c r="AH101" s="115">
        <f>AH62*LCR计算参数!$F42*LCR计算过程!$C40</f>
        <v>0</v>
      </c>
      <c r="AI101" s="115">
        <f>AI62*LCR计算参数!$F42*LCR计算过程!$C40</f>
        <v>0</v>
      </c>
      <c r="AJ101" s="115">
        <f>AJ62*LCR计算参数!$F42*LCR计算过程!$C40</f>
        <v>0</v>
      </c>
      <c r="AK101" s="115">
        <f>AK62*LCR计算参数!$F42*LCR计算过程!$C40</f>
        <v>0</v>
      </c>
      <c r="AL101" s="115">
        <f>AL62*LCR计算参数!$F42*LCR计算过程!$C40</f>
        <v>0</v>
      </c>
      <c r="AM101" s="115">
        <f>AM62*LCR计算参数!$F42*LCR计算过程!$C40</f>
        <v>0</v>
      </c>
      <c r="AN101" s="115">
        <f>AN62*LCR计算参数!$F42*LCR计算过程!$C40</f>
        <v>0</v>
      </c>
      <c r="AO101" s="115">
        <f>AO62*LCR计算参数!$F42*LCR计算过程!$C40</f>
        <v>0</v>
      </c>
      <c r="AP101" s="115">
        <f>AP62*LCR计算参数!$F42*LCR计算过程!$C40</f>
        <v>0</v>
      </c>
    </row>
    <row r="103" spans="2:42" ht="16.5">
      <c r="B103" s="26" t="s">
        <v>391</v>
      </c>
      <c r="C103" s="26">
        <v>1</v>
      </c>
      <c r="D103" s="26">
        <v>2</v>
      </c>
      <c r="E103" s="26">
        <v>3</v>
      </c>
      <c r="F103" s="26">
        <v>4</v>
      </c>
      <c r="G103" s="26">
        <v>5</v>
      </c>
      <c r="H103" s="26">
        <v>6</v>
      </c>
      <c r="I103" s="26">
        <v>7</v>
      </c>
      <c r="J103" s="26">
        <v>8</v>
      </c>
      <c r="K103" s="26">
        <v>9</v>
      </c>
      <c r="L103" s="26">
        <v>10</v>
      </c>
      <c r="M103" s="26">
        <v>11</v>
      </c>
      <c r="N103" s="26">
        <v>12</v>
      </c>
      <c r="O103" s="26">
        <v>13</v>
      </c>
      <c r="P103" s="26">
        <v>14</v>
      </c>
      <c r="Q103" s="26">
        <v>15</v>
      </c>
      <c r="R103" s="26">
        <v>16</v>
      </c>
      <c r="S103" s="26">
        <v>17</v>
      </c>
      <c r="T103" s="26">
        <v>18</v>
      </c>
      <c r="U103" s="26">
        <v>19</v>
      </c>
      <c r="V103" s="26">
        <v>20</v>
      </c>
      <c r="W103" s="26">
        <v>21</v>
      </c>
      <c r="X103" s="26">
        <v>22</v>
      </c>
      <c r="Y103" s="26">
        <v>23</v>
      </c>
      <c r="Z103" s="26">
        <v>24</v>
      </c>
      <c r="AA103" s="26">
        <v>25</v>
      </c>
      <c r="AB103" s="26">
        <v>26</v>
      </c>
      <c r="AC103" s="26">
        <v>27</v>
      </c>
      <c r="AD103" s="26">
        <v>28</v>
      </c>
      <c r="AE103" s="26">
        <v>29</v>
      </c>
      <c r="AF103" s="26">
        <v>30</v>
      </c>
      <c r="AG103" s="26">
        <v>31</v>
      </c>
      <c r="AH103" s="26">
        <v>32</v>
      </c>
      <c r="AI103" s="26">
        <v>33</v>
      </c>
      <c r="AJ103" s="26">
        <v>34</v>
      </c>
      <c r="AK103" s="26">
        <v>35</v>
      </c>
      <c r="AL103" s="26">
        <v>36</v>
      </c>
      <c r="AM103" s="26">
        <v>37</v>
      </c>
      <c r="AN103" s="26">
        <v>38</v>
      </c>
      <c r="AO103" s="26">
        <v>39</v>
      </c>
      <c r="AP103" s="26">
        <v>40</v>
      </c>
    </row>
    <row r="104" spans="2:42" ht="16.5">
      <c r="B104" s="109" t="s">
        <v>248</v>
      </c>
      <c r="C104" s="115">
        <f>C45*LCR计算参数!$F25</f>
        <v>499.5951561430436</v>
      </c>
      <c r="D104" s="115">
        <f>D45*LCR计算参数!$F25</f>
        <v>596.4994740259516</v>
      </c>
      <c r="E104" s="115">
        <f>E45*LCR计算参数!$F25</f>
        <v>601.17358472087233</v>
      </c>
      <c r="F104" s="115">
        <f>F45*LCR计算参数!$F25</f>
        <v>610.21703390882124</v>
      </c>
      <c r="G104" s="115">
        <f>G45*LCR计算参数!$F25</f>
        <v>575.38093944441084</v>
      </c>
      <c r="H104" s="115">
        <f>H45*LCR计算参数!$F25</f>
        <v>577.91668118014661</v>
      </c>
      <c r="I104" s="115">
        <f>I45*LCR计算参数!$F25</f>
        <v>573.3385274817756</v>
      </c>
      <c r="J104" s="115">
        <f>J45*LCR计算参数!$F25</f>
        <v>538.69828087926408</v>
      </c>
      <c r="K104" s="115">
        <f>K45*LCR计算参数!$F25</f>
        <v>541.42419028786833</v>
      </c>
      <c r="L104" s="115">
        <f>L45*LCR计算参数!$F25</f>
        <v>537.17593248274591</v>
      </c>
      <c r="M104" s="115">
        <f>M45*LCR计算参数!$F25</f>
        <v>532.9951417108789</v>
      </c>
      <c r="N104" s="115">
        <f>N45*LCR计算参数!$F25</f>
        <v>530.74970990926965</v>
      </c>
      <c r="O104" s="115">
        <f>O45*LCR计算参数!$F25</f>
        <v>528.55899842623126</v>
      </c>
      <c r="P104" s="115">
        <f>P45*LCR计算参数!$F25</f>
        <v>0</v>
      </c>
      <c r="Q104" s="115">
        <f>Q45*LCR计算参数!$F25</f>
        <v>0</v>
      </c>
      <c r="R104" s="115">
        <f>R45*LCR计算参数!$F25</f>
        <v>0</v>
      </c>
      <c r="S104" s="115">
        <f>S45*LCR计算参数!$F25</f>
        <v>0</v>
      </c>
      <c r="T104" s="115">
        <f>T45*LCR计算参数!$F25</f>
        <v>0</v>
      </c>
      <c r="U104" s="115">
        <f>U45*LCR计算参数!$F25</f>
        <v>0</v>
      </c>
      <c r="V104" s="115">
        <f>V45*LCR计算参数!$F25</f>
        <v>0</v>
      </c>
      <c r="W104" s="115">
        <f>W45*LCR计算参数!$F25</f>
        <v>0</v>
      </c>
      <c r="X104" s="115">
        <f>X45*LCR计算参数!$F25</f>
        <v>0</v>
      </c>
      <c r="Y104" s="115">
        <f>Y45*LCR计算参数!$F25</f>
        <v>0</v>
      </c>
      <c r="Z104" s="115">
        <f>Z45*LCR计算参数!$F25</f>
        <v>0</v>
      </c>
      <c r="AA104" s="115">
        <f>AA45*LCR计算参数!$F25</f>
        <v>0</v>
      </c>
      <c r="AB104" s="115">
        <f>AB45*LCR计算参数!$F25</f>
        <v>0</v>
      </c>
      <c r="AC104" s="115">
        <f>AC45*LCR计算参数!$F25</f>
        <v>0</v>
      </c>
      <c r="AD104" s="115">
        <f>AD45*LCR计算参数!$F25</f>
        <v>0</v>
      </c>
      <c r="AE104" s="115">
        <f>AE45*LCR计算参数!$F25</f>
        <v>0</v>
      </c>
      <c r="AF104" s="115">
        <f>AF45*LCR计算参数!$F25</f>
        <v>0</v>
      </c>
      <c r="AG104" s="115">
        <f>AG45*LCR计算参数!$F25</f>
        <v>0</v>
      </c>
      <c r="AH104" s="115">
        <f>AH45*LCR计算参数!$F25</f>
        <v>0</v>
      </c>
      <c r="AI104" s="115">
        <f>AI45*LCR计算参数!$F25</f>
        <v>0</v>
      </c>
      <c r="AJ104" s="115">
        <f>AJ45*LCR计算参数!$F25</f>
        <v>0</v>
      </c>
      <c r="AK104" s="115">
        <f>AK45*LCR计算参数!$F25</f>
        <v>0</v>
      </c>
      <c r="AL104" s="115">
        <f>AL45*LCR计算参数!$F25</f>
        <v>0</v>
      </c>
      <c r="AM104" s="115">
        <f>AM45*LCR计算参数!$F25</f>
        <v>0</v>
      </c>
      <c r="AN104" s="115">
        <f>AN45*LCR计算参数!$F25</f>
        <v>0</v>
      </c>
      <c r="AO104" s="115">
        <f>AO45*LCR计算参数!$F25</f>
        <v>0</v>
      </c>
      <c r="AP104" s="115">
        <f>AP45*LCR计算参数!$F25</f>
        <v>0</v>
      </c>
    </row>
    <row r="105" spans="2:42" ht="16.5">
      <c r="B105" s="109" t="s">
        <v>314</v>
      </c>
      <c r="C105" s="115">
        <f>C104*LCR计算参数!$C$47</f>
        <v>366.89417234008602</v>
      </c>
      <c r="D105" s="115">
        <f>D104*LCR计算参数!$C$47</f>
        <v>438.05905268102038</v>
      </c>
      <c r="E105" s="115">
        <f>E104*LCR计算参数!$C$47</f>
        <v>441.49163995444042</v>
      </c>
      <c r="F105" s="115">
        <f>F104*LCR计算参数!$C$47</f>
        <v>448.13299498783897</v>
      </c>
      <c r="G105" s="115">
        <f>G104*LCR计算参数!$C$47</f>
        <v>422.54996062707062</v>
      </c>
      <c r="H105" s="115">
        <f>H104*LCR计算参数!$C$47</f>
        <v>424.41216616281565</v>
      </c>
      <c r="I105" s="115">
        <f>I104*LCR计算参数!$C$47</f>
        <v>421.0500480730866</v>
      </c>
      <c r="J105" s="115">
        <f>J104*LCR计算参数!$C$47</f>
        <v>395.61084104593516</v>
      </c>
      <c r="K105" s="115">
        <f>K104*LCR计算参数!$C$47</f>
        <v>397.61270248123208</v>
      </c>
      <c r="L105" s="115">
        <f>L104*LCR计算参数!$C$47</f>
        <v>394.49285431590795</v>
      </c>
      <c r="M105" s="115">
        <f>M104*LCR计算参数!$C$47</f>
        <v>391.42255279054245</v>
      </c>
      <c r="N105" s="115">
        <f>N104*LCR计算参数!$C$47</f>
        <v>389.77354592514831</v>
      </c>
      <c r="O105" s="115">
        <f>O104*LCR计算参数!$C$47</f>
        <v>388.16472472958179</v>
      </c>
      <c r="P105" s="115">
        <f>P104*LCR计算参数!$C$47</f>
        <v>0</v>
      </c>
      <c r="Q105" s="115">
        <f>Q104*LCR计算参数!$C$47</f>
        <v>0</v>
      </c>
      <c r="R105" s="115">
        <f>R104*LCR计算参数!$C$47</f>
        <v>0</v>
      </c>
      <c r="S105" s="115">
        <f>S104*LCR计算参数!$C$47</f>
        <v>0</v>
      </c>
      <c r="T105" s="115">
        <f>T104*LCR计算参数!$C$47</f>
        <v>0</v>
      </c>
      <c r="U105" s="115">
        <f>U104*LCR计算参数!$C$47</f>
        <v>0</v>
      </c>
      <c r="V105" s="115">
        <f>V104*LCR计算参数!$C$47</f>
        <v>0</v>
      </c>
      <c r="W105" s="115">
        <f>W104*LCR计算参数!$C$47</f>
        <v>0</v>
      </c>
      <c r="X105" s="115">
        <f>X104*LCR计算参数!$C$47</f>
        <v>0</v>
      </c>
      <c r="Y105" s="115">
        <f>Y104*LCR计算参数!$C$47</f>
        <v>0</v>
      </c>
      <c r="Z105" s="115">
        <f>Z104*LCR计算参数!$C$47</f>
        <v>0</v>
      </c>
      <c r="AA105" s="115">
        <f>AA104*LCR计算参数!$C$47</f>
        <v>0</v>
      </c>
      <c r="AB105" s="115">
        <f>AB104*LCR计算参数!$C$47</f>
        <v>0</v>
      </c>
      <c r="AC105" s="115">
        <f>AC104*LCR计算参数!$C$47</f>
        <v>0</v>
      </c>
      <c r="AD105" s="115">
        <f>AD104*LCR计算参数!$C$47</f>
        <v>0</v>
      </c>
      <c r="AE105" s="115">
        <f>AE104*LCR计算参数!$C$47</f>
        <v>0</v>
      </c>
      <c r="AF105" s="115">
        <f>AF104*LCR计算参数!$C$47</f>
        <v>0</v>
      </c>
      <c r="AG105" s="115">
        <f>AG104*LCR计算参数!$C$47</f>
        <v>0</v>
      </c>
      <c r="AH105" s="115">
        <f>AH104*LCR计算参数!$C$47</f>
        <v>0</v>
      </c>
      <c r="AI105" s="115">
        <f>AI104*LCR计算参数!$C$47</f>
        <v>0</v>
      </c>
      <c r="AJ105" s="115">
        <f>AJ104*LCR计算参数!$C$47</f>
        <v>0</v>
      </c>
      <c r="AK105" s="115">
        <f>AK104*LCR计算参数!$C$47</f>
        <v>0</v>
      </c>
      <c r="AL105" s="115">
        <f>AL104*LCR计算参数!$C$47</f>
        <v>0</v>
      </c>
      <c r="AM105" s="115">
        <f>AM104*LCR计算参数!$C$47</f>
        <v>0</v>
      </c>
      <c r="AN105" s="115">
        <f>AN104*LCR计算参数!$C$47</f>
        <v>0</v>
      </c>
      <c r="AO105" s="115">
        <f>AO104*LCR计算参数!$C$47</f>
        <v>0</v>
      </c>
      <c r="AP105" s="115">
        <f>AP104*LCR计算参数!$C$47</f>
        <v>0</v>
      </c>
    </row>
    <row r="106" spans="2:42" ht="16.5">
      <c r="B106" s="109" t="s">
        <v>268</v>
      </c>
      <c r="C106" s="115">
        <f>C105*LCR计算参数!$C$48</f>
        <v>249.94099145158083</v>
      </c>
      <c r="D106" s="115">
        <f>D105*LCR计算参数!$C$48</f>
        <v>298.42096766788029</v>
      </c>
      <c r="E106" s="115">
        <f>E105*LCR计算参数!$C$48</f>
        <v>300.75936476176338</v>
      </c>
      <c r="F106" s="115">
        <f>F105*LCR计算参数!$C$48</f>
        <v>305.28368536092216</v>
      </c>
      <c r="G106" s="115">
        <f>G105*LCR计算参数!$C$48</f>
        <v>287.85563810771242</v>
      </c>
      <c r="H106" s="115">
        <f>H105*LCR计算参数!$C$48</f>
        <v>289.124236883545</v>
      </c>
      <c r="I106" s="115">
        <f>I105*LCR计算参数!$C$48</f>
        <v>286.83384583327438</v>
      </c>
      <c r="J106" s="115">
        <f>J105*LCR计算参数!$C$48</f>
        <v>269.50377873094237</v>
      </c>
      <c r="K106" s="115">
        <f>K105*LCR计算参数!$C$48</f>
        <v>270.86751593258703</v>
      </c>
      <c r="L106" s="115">
        <f>L105*LCR计算参数!$C$48</f>
        <v>268.74216752858808</v>
      </c>
      <c r="M106" s="115">
        <f>M105*LCR计算参数!$C$48</f>
        <v>266.65057200824873</v>
      </c>
      <c r="N106" s="115">
        <f>N105*LCR计算参数!$C$48</f>
        <v>265.52721153561345</v>
      </c>
      <c r="O106" s="115">
        <f>O105*LCR计算参数!$C$48</f>
        <v>264.43122693023389</v>
      </c>
      <c r="P106" s="115">
        <f>P105*LCR计算参数!$C$48</f>
        <v>0</v>
      </c>
      <c r="Q106" s="115">
        <f>Q105*LCR计算参数!$C$48</f>
        <v>0</v>
      </c>
      <c r="R106" s="115">
        <f>R105*LCR计算参数!$C$48</f>
        <v>0</v>
      </c>
      <c r="S106" s="115">
        <f>S105*LCR计算参数!$C$48</f>
        <v>0</v>
      </c>
      <c r="T106" s="115">
        <f>T105*LCR计算参数!$C$48</f>
        <v>0</v>
      </c>
      <c r="U106" s="115">
        <f>U105*LCR计算参数!$C$48</f>
        <v>0</v>
      </c>
      <c r="V106" s="115">
        <f>V105*LCR计算参数!$C$48</f>
        <v>0</v>
      </c>
      <c r="W106" s="115">
        <f>W105*LCR计算参数!$C$48</f>
        <v>0</v>
      </c>
      <c r="X106" s="115">
        <f>X105*LCR计算参数!$C$48</f>
        <v>0</v>
      </c>
      <c r="Y106" s="115">
        <f>Y105*LCR计算参数!$C$48</f>
        <v>0</v>
      </c>
      <c r="Z106" s="115">
        <f>Z105*LCR计算参数!$C$48</f>
        <v>0</v>
      </c>
      <c r="AA106" s="115">
        <f>AA105*LCR计算参数!$C$48</f>
        <v>0</v>
      </c>
      <c r="AB106" s="115">
        <f>AB105*LCR计算参数!$C$48</f>
        <v>0</v>
      </c>
      <c r="AC106" s="115">
        <f>AC105*LCR计算参数!$C$48</f>
        <v>0</v>
      </c>
      <c r="AD106" s="115">
        <f>AD105*LCR计算参数!$C$48</f>
        <v>0</v>
      </c>
      <c r="AE106" s="115">
        <f>AE105*LCR计算参数!$C$48</f>
        <v>0</v>
      </c>
      <c r="AF106" s="115">
        <f>AF105*LCR计算参数!$C$48</f>
        <v>0</v>
      </c>
      <c r="AG106" s="115">
        <f>AG105*LCR计算参数!$C$48</f>
        <v>0</v>
      </c>
      <c r="AH106" s="115">
        <f>AH105*LCR计算参数!$C$48</f>
        <v>0</v>
      </c>
      <c r="AI106" s="115">
        <f>AI105*LCR计算参数!$C$48</f>
        <v>0</v>
      </c>
      <c r="AJ106" s="115">
        <f>AJ105*LCR计算参数!$C$48</f>
        <v>0</v>
      </c>
      <c r="AK106" s="115">
        <f>AK105*LCR计算参数!$C$48</f>
        <v>0</v>
      </c>
      <c r="AL106" s="115">
        <f>AL105*LCR计算参数!$C$48</f>
        <v>0</v>
      </c>
      <c r="AM106" s="115">
        <f>AM105*LCR计算参数!$C$48</f>
        <v>0</v>
      </c>
      <c r="AN106" s="115">
        <f>AN105*LCR计算参数!$C$48</f>
        <v>0</v>
      </c>
      <c r="AO106" s="115">
        <f>AO105*LCR计算参数!$C$48</f>
        <v>0</v>
      </c>
      <c r="AP106" s="115">
        <f>AP105*LCR计算参数!$C$48</f>
        <v>0</v>
      </c>
    </row>
    <row r="107" spans="2:42" ht="16.5">
      <c r="B107" s="109" t="s">
        <v>269</v>
      </c>
      <c r="C107" s="115">
        <f>C105*LCR计算参数!$C$49</f>
        <v>159.70741708485858</v>
      </c>
      <c r="D107" s="115">
        <f>D105*LCR计算参数!$C$49</f>
        <v>190.68517602257361</v>
      </c>
      <c r="E107" s="115">
        <f>E105*LCR计算参数!$C$49</f>
        <v>192.17936614246497</v>
      </c>
      <c r="F107" s="115">
        <f>F105*LCR计算参数!$C$49</f>
        <v>195.07031873395076</v>
      </c>
      <c r="G107" s="115">
        <f>G105*LCR计算参数!$C$49</f>
        <v>183.93413656760052</v>
      </c>
      <c r="H107" s="115">
        <f>H105*LCR计算参数!$C$49</f>
        <v>184.74474643446774</v>
      </c>
      <c r="I107" s="115">
        <f>I105*LCR计算参数!$C$49</f>
        <v>183.28123123982687</v>
      </c>
      <c r="J107" s="115">
        <f>J105*LCR计算参数!$C$49</f>
        <v>172.20765647825402</v>
      </c>
      <c r="K107" s="115">
        <f>K105*LCR计算参数!$C$49</f>
        <v>173.07905794302491</v>
      </c>
      <c r="L107" s="115">
        <f>L105*LCR计算参数!$C$49</f>
        <v>171.72100177930096</v>
      </c>
      <c r="M107" s="115">
        <f>M105*LCR计算参数!$C$49</f>
        <v>170.38451304970266</v>
      </c>
      <c r="N107" s="115">
        <f>N105*LCR计算参数!$C$49</f>
        <v>169.66670762491879</v>
      </c>
      <c r="O107" s="115">
        <f>O105*LCR计算参数!$C$49</f>
        <v>168.96639484519676</v>
      </c>
      <c r="P107" s="115">
        <f>P105*LCR计算参数!$C$49</f>
        <v>0</v>
      </c>
      <c r="Q107" s="115">
        <f>Q105*LCR计算参数!$C$49</f>
        <v>0</v>
      </c>
      <c r="R107" s="115">
        <f>R105*LCR计算参数!$C$49</f>
        <v>0</v>
      </c>
      <c r="S107" s="115">
        <f>S105*LCR计算参数!$C$49</f>
        <v>0</v>
      </c>
      <c r="T107" s="115">
        <f>T105*LCR计算参数!$C$49</f>
        <v>0</v>
      </c>
      <c r="U107" s="115">
        <f>U105*LCR计算参数!$C$49</f>
        <v>0</v>
      </c>
      <c r="V107" s="115">
        <f>V105*LCR计算参数!$C$49</f>
        <v>0</v>
      </c>
      <c r="W107" s="115">
        <f>W105*LCR计算参数!$C$49</f>
        <v>0</v>
      </c>
      <c r="X107" s="115">
        <f>X105*LCR计算参数!$C$49</f>
        <v>0</v>
      </c>
      <c r="Y107" s="115">
        <f>Y105*LCR计算参数!$C$49</f>
        <v>0</v>
      </c>
      <c r="Z107" s="115">
        <f>Z105*LCR计算参数!$C$49</f>
        <v>0</v>
      </c>
      <c r="AA107" s="115">
        <f>AA105*LCR计算参数!$C$49</f>
        <v>0</v>
      </c>
      <c r="AB107" s="115">
        <f>AB105*LCR计算参数!$C$49</f>
        <v>0</v>
      </c>
      <c r="AC107" s="115">
        <f>AC105*LCR计算参数!$C$49</f>
        <v>0</v>
      </c>
      <c r="AD107" s="115">
        <f>AD105*LCR计算参数!$C$49</f>
        <v>0</v>
      </c>
      <c r="AE107" s="115">
        <f>AE105*LCR计算参数!$C$49</f>
        <v>0</v>
      </c>
      <c r="AF107" s="115">
        <f>AF105*LCR计算参数!$C$49</f>
        <v>0</v>
      </c>
      <c r="AG107" s="115">
        <f>AG105*LCR计算参数!$C$49</f>
        <v>0</v>
      </c>
      <c r="AH107" s="115">
        <f>AH105*LCR计算参数!$C$49</f>
        <v>0</v>
      </c>
      <c r="AI107" s="115">
        <f>AI105*LCR计算参数!$C$49</f>
        <v>0</v>
      </c>
      <c r="AJ107" s="115">
        <f>AJ105*LCR计算参数!$C$49</f>
        <v>0</v>
      </c>
      <c r="AK107" s="115">
        <f>AK105*LCR计算参数!$C$49</f>
        <v>0</v>
      </c>
      <c r="AL107" s="115">
        <f>AL105*LCR计算参数!$C$49</f>
        <v>0</v>
      </c>
      <c r="AM107" s="115">
        <f>AM105*LCR计算参数!$C$49</f>
        <v>0</v>
      </c>
      <c r="AN107" s="115">
        <f>AN105*LCR计算参数!$C$49</f>
        <v>0</v>
      </c>
      <c r="AO107" s="115">
        <f>AO105*LCR计算参数!$C$49</f>
        <v>0</v>
      </c>
      <c r="AP107" s="115">
        <f>AP105*LCR计算参数!$C$49</f>
        <v>0</v>
      </c>
    </row>
    <row r="108" spans="2:42" ht="16.5">
      <c r="B108" s="109" t="s">
        <v>270</v>
      </c>
      <c r="C108" s="115">
        <f>C105*LCR计算参数!$C$50</f>
        <v>0</v>
      </c>
      <c r="D108" s="115">
        <f>D105*LCR计算参数!$C$50</f>
        <v>0</v>
      </c>
      <c r="E108" s="115">
        <f>E105*LCR计算参数!$C$50</f>
        <v>0</v>
      </c>
      <c r="F108" s="115">
        <f>F105*LCR计算参数!$C$50</f>
        <v>0</v>
      </c>
      <c r="G108" s="115">
        <f>G105*LCR计算参数!$C$50</f>
        <v>0</v>
      </c>
      <c r="H108" s="115">
        <f>H105*LCR计算参数!$C$50</f>
        <v>0</v>
      </c>
      <c r="I108" s="115">
        <f>I105*LCR计算参数!$C$50</f>
        <v>0</v>
      </c>
      <c r="J108" s="115">
        <f>J105*LCR计算参数!$C$50</f>
        <v>0</v>
      </c>
      <c r="K108" s="115">
        <f>K105*LCR计算参数!$C$50</f>
        <v>0</v>
      </c>
      <c r="L108" s="115">
        <f>L105*LCR计算参数!$C$50</f>
        <v>0</v>
      </c>
      <c r="M108" s="115">
        <f>M105*LCR计算参数!$C$50</f>
        <v>0</v>
      </c>
      <c r="N108" s="115">
        <f>N105*LCR计算参数!$C$50</f>
        <v>0</v>
      </c>
      <c r="O108" s="115">
        <f>O105*LCR计算参数!$C$50</f>
        <v>0</v>
      </c>
      <c r="P108" s="115">
        <f>P105*LCR计算参数!$C$50</f>
        <v>0</v>
      </c>
      <c r="Q108" s="115">
        <f>Q105*LCR计算参数!$C$50</f>
        <v>0</v>
      </c>
      <c r="R108" s="115">
        <f>R105*LCR计算参数!$C$50</f>
        <v>0</v>
      </c>
      <c r="S108" s="115">
        <f>S105*LCR计算参数!$C$50</f>
        <v>0</v>
      </c>
      <c r="T108" s="115">
        <f>T105*LCR计算参数!$C$50</f>
        <v>0</v>
      </c>
      <c r="U108" s="115">
        <f>U105*LCR计算参数!$C$50</f>
        <v>0</v>
      </c>
      <c r="V108" s="115">
        <f>V105*LCR计算参数!$C$50</f>
        <v>0</v>
      </c>
      <c r="W108" s="115">
        <f>W105*LCR计算参数!$C$50</f>
        <v>0</v>
      </c>
      <c r="X108" s="115">
        <f>X105*LCR计算参数!$C$50</f>
        <v>0</v>
      </c>
      <c r="Y108" s="115">
        <f>Y105*LCR计算参数!$C$50</f>
        <v>0</v>
      </c>
      <c r="Z108" s="115">
        <f>Z105*LCR计算参数!$C$50</f>
        <v>0</v>
      </c>
      <c r="AA108" s="115">
        <f>AA105*LCR计算参数!$C$50</f>
        <v>0</v>
      </c>
      <c r="AB108" s="115">
        <f>AB105*LCR计算参数!$C$50</f>
        <v>0</v>
      </c>
      <c r="AC108" s="115">
        <f>AC105*LCR计算参数!$C$50</f>
        <v>0</v>
      </c>
      <c r="AD108" s="115">
        <f>AD105*LCR计算参数!$C$50</f>
        <v>0</v>
      </c>
      <c r="AE108" s="115">
        <f>AE105*LCR计算参数!$C$50</f>
        <v>0</v>
      </c>
      <c r="AF108" s="115">
        <f>AF105*LCR计算参数!$C$50</f>
        <v>0</v>
      </c>
      <c r="AG108" s="115">
        <f>AG105*LCR计算参数!$C$50</f>
        <v>0</v>
      </c>
      <c r="AH108" s="115">
        <f>AH105*LCR计算参数!$C$50</f>
        <v>0</v>
      </c>
      <c r="AI108" s="115">
        <f>AI105*LCR计算参数!$C$50</f>
        <v>0</v>
      </c>
      <c r="AJ108" s="115">
        <f>AJ105*LCR计算参数!$C$50</f>
        <v>0</v>
      </c>
      <c r="AK108" s="115">
        <f>AK105*LCR计算参数!$C$50</f>
        <v>0</v>
      </c>
      <c r="AL108" s="115">
        <f>AL105*LCR计算参数!$C$50</f>
        <v>0</v>
      </c>
      <c r="AM108" s="115">
        <f>AM105*LCR计算参数!$C$50</f>
        <v>0</v>
      </c>
      <c r="AN108" s="115">
        <f>AN105*LCR计算参数!$C$50</f>
        <v>0</v>
      </c>
      <c r="AO108" s="115">
        <f>AO105*LCR计算参数!$C$50</f>
        <v>0</v>
      </c>
      <c r="AP108" s="115">
        <f>AP105*LCR计算参数!$C$50</f>
        <v>0</v>
      </c>
    </row>
    <row r="109" spans="2:42" ht="16.5">
      <c r="B109" s="109" t="s">
        <v>249</v>
      </c>
      <c r="C109" s="115">
        <f>C46*LCR计算参数!$F26</f>
        <v>399.05005973894401</v>
      </c>
      <c r="D109" s="115">
        <f>D46*LCR计算参数!$F26</f>
        <v>795.08055821098742</v>
      </c>
      <c r="E109" s="115">
        <f>E46*LCR计算参数!$F26</f>
        <v>806.90668054123705</v>
      </c>
      <c r="F109" s="115">
        <f>F46*LCR计算参数!$F26</f>
        <v>819.02743417278839</v>
      </c>
      <c r="G109" s="115">
        <f>G46*LCR计算参数!$F26</f>
        <v>806.60351106273959</v>
      </c>
      <c r="H109" s="115">
        <f>H46*LCR计算参数!$F26</f>
        <v>794.49155024989091</v>
      </c>
      <c r="I109" s="115">
        <f>I46*LCR计算参数!$F26</f>
        <v>782.682496642307</v>
      </c>
      <c r="J109" s="115">
        <f>J46*LCR计算参数!$F26</f>
        <v>771.1675652819257</v>
      </c>
      <c r="K109" s="115">
        <f>K46*LCR计算参数!$F26</f>
        <v>759.93823324813582</v>
      </c>
      <c r="L109" s="115">
        <f>L46*LCR计算参数!$F26</f>
        <v>748.98623180421077</v>
      </c>
      <c r="M109" s="115">
        <f>M46*LCR计算参数!$F26</f>
        <v>738.30353877931054</v>
      </c>
      <c r="N109" s="115">
        <f>N46*LCR计算参数!$F26</f>
        <v>727.88237117898552</v>
      </c>
      <c r="O109" s="115">
        <f>O46*LCR计算参数!$F26</f>
        <v>717.71517801732944</v>
      </c>
      <c r="P109" s="115">
        <f>P46*LCR计算参数!$F26</f>
        <v>0</v>
      </c>
      <c r="Q109" s="115">
        <f>Q46*LCR计算参数!$F26</f>
        <v>0</v>
      </c>
      <c r="R109" s="115">
        <f>R46*LCR计算参数!$F26</f>
        <v>0</v>
      </c>
      <c r="S109" s="115">
        <f>S46*LCR计算参数!$F26</f>
        <v>0</v>
      </c>
      <c r="T109" s="115">
        <f>T46*LCR计算参数!$F26</f>
        <v>0</v>
      </c>
      <c r="U109" s="115">
        <f>U46*LCR计算参数!$F26</f>
        <v>0</v>
      </c>
      <c r="V109" s="115">
        <f>V46*LCR计算参数!$F26</f>
        <v>0</v>
      </c>
      <c r="W109" s="115">
        <f>W46*LCR计算参数!$F26</f>
        <v>0</v>
      </c>
      <c r="X109" s="115">
        <f>X46*LCR计算参数!$F26</f>
        <v>0</v>
      </c>
      <c r="Y109" s="115">
        <f>Y46*LCR计算参数!$F26</f>
        <v>0</v>
      </c>
      <c r="Z109" s="115">
        <f>Z46*LCR计算参数!$F26</f>
        <v>0</v>
      </c>
      <c r="AA109" s="115">
        <f>AA46*LCR计算参数!$F26</f>
        <v>0</v>
      </c>
      <c r="AB109" s="115">
        <f>AB46*LCR计算参数!$F26</f>
        <v>0</v>
      </c>
      <c r="AC109" s="115">
        <f>AC46*LCR计算参数!$F26</f>
        <v>0</v>
      </c>
      <c r="AD109" s="115">
        <f>AD46*LCR计算参数!$F26</f>
        <v>0</v>
      </c>
      <c r="AE109" s="115">
        <f>AE46*LCR计算参数!$F26</f>
        <v>0</v>
      </c>
      <c r="AF109" s="115">
        <f>AF46*LCR计算参数!$F26</f>
        <v>0</v>
      </c>
      <c r="AG109" s="115">
        <f>AG46*LCR计算参数!$F26</f>
        <v>0</v>
      </c>
      <c r="AH109" s="115">
        <f>AH46*LCR计算参数!$F26</f>
        <v>0</v>
      </c>
      <c r="AI109" s="115">
        <f>AI46*LCR计算参数!$F26</f>
        <v>0</v>
      </c>
      <c r="AJ109" s="115">
        <f>AJ46*LCR计算参数!$F26</f>
        <v>0</v>
      </c>
      <c r="AK109" s="115">
        <f>AK46*LCR计算参数!$F26</f>
        <v>0</v>
      </c>
      <c r="AL109" s="115">
        <f>AL46*LCR计算参数!$F26</f>
        <v>0</v>
      </c>
      <c r="AM109" s="115">
        <f>AM46*LCR计算参数!$F26</f>
        <v>0</v>
      </c>
      <c r="AN109" s="115">
        <f>AN46*LCR计算参数!$F26</f>
        <v>0</v>
      </c>
      <c r="AO109" s="115">
        <f>AO46*LCR计算参数!$F26</f>
        <v>0</v>
      </c>
      <c r="AP109" s="115">
        <f>AP46*LCR计算参数!$F26</f>
        <v>0</v>
      </c>
    </row>
    <row r="110" spans="2:42" ht="16.5">
      <c r="B110" s="109" t="s">
        <v>271</v>
      </c>
      <c r="C110" s="115">
        <f>C109*LCR计算参数!$C$52</f>
        <v>416.94635886046302</v>
      </c>
      <c r="D110" s="115">
        <f>D109*LCR计算参数!$C$52</f>
        <v>830.73773742493529</v>
      </c>
      <c r="E110" s="115">
        <f>E109*LCR计算参数!$C$52</f>
        <v>843.09422885927245</v>
      </c>
      <c r="F110" s="115">
        <f>F109*LCR计算参数!$C$52</f>
        <v>855.75856499952056</v>
      </c>
      <c r="G110" s="115">
        <f>G109*LCR计算参数!$C$52</f>
        <v>842.77746306237009</v>
      </c>
      <c r="H110" s="115">
        <f>H109*LCR计算参数!$C$52</f>
        <v>830.12231407459251</v>
      </c>
      <c r="I110" s="115">
        <f>I109*LCR计算参数!$C$52</f>
        <v>817.78365684825053</v>
      </c>
      <c r="J110" s="115">
        <f>J109*LCR计算参数!$C$52</f>
        <v>805.75231244404222</v>
      </c>
      <c r="K110" s="115">
        <f>K109*LCR计算参数!$C$52</f>
        <v>794.01937571177655</v>
      </c>
      <c r="L110" s="115">
        <f>L109*LCR计算参数!$C$52</f>
        <v>782.57620708459638</v>
      </c>
      <c r="M110" s="115">
        <f>M109*LCR计算参数!$C$52</f>
        <v>771.41442461933354</v>
      </c>
      <c r="N110" s="115">
        <f>N109*LCR计算参数!$C$52</f>
        <v>760.52589627561485</v>
      </c>
      <c r="O110" s="115">
        <f>O109*LCR计算参数!$C$52</f>
        <v>749.90273242655599</v>
      </c>
      <c r="P110" s="115">
        <f>P109*LCR计算参数!$C$52</f>
        <v>0</v>
      </c>
      <c r="Q110" s="115">
        <f>Q109*LCR计算参数!$C$52</f>
        <v>0</v>
      </c>
      <c r="R110" s="115">
        <f>R109*LCR计算参数!$C$52</f>
        <v>0</v>
      </c>
      <c r="S110" s="115">
        <f>S109*LCR计算参数!$C$52</f>
        <v>0</v>
      </c>
      <c r="T110" s="115">
        <f>T109*LCR计算参数!$C$52</f>
        <v>0</v>
      </c>
      <c r="U110" s="115">
        <f>U109*LCR计算参数!$C$52</f>
        <v>0</v>
      </c>
      <c r="V110" s="115">
        <f>V109*LCR计算参数!$C$52</f>
        <v>0</v>
      </c>
      <c r="W110" s="115">
        <f>W109*LCR计算参数!$C$52</f>
        <v>0</v>
      </c>
      <c r="X110" s="115">
        <f>X109*LCR计算参数!$C$52</f>
        <v>0</v>
      </c>
      <c r="Y110" s="115">
        <f>Y109*LCR计算参数!$C$52</f>
        <v>0</v>
      </c>
      <c r="Z110" s="115">
        <f>Z109*LCR计算参数!$C$52</f>
        <v>0</v>
      </c>
      <c r="AA110" s="115">
        <f>AA109*LCR计算参数!$C$52</f>
        <v>0</v>
      </c>
      <c r="AB110" s="115">
        <f>AB109*LCR计算参数!$C$52</f>
        <v>0</v>
      </c>
      <c r="AC110" s="115">
        <f>AC109*LCR计算参数!$C$52</f>
        <v>0</v>
      </c>
      <c r="AD110" s="115">
        <f>AD109*LCR计算参数!$C$52</f>
        <v>0</v>
      </c>
      <c r="AE110" s="115">
        <f>AE109*LCR计算参数!$C$52</f>
        <v>0</v>
      </c>
      <c r="AF110" s="115">
        <f>AF109*LCR计算参数!$C$52</f>
        <v>0</v>
      </c>
      <c r="AG110" s="115">
        <f>AG109*LCR计算参数!$C$52</f>
        <v>0</v>
      </c>
      <c r="AH110" s="115">
        <f>AH109*LCR计算参数!$C$52</f>
        <v>0</v>
      </c>
      <c r="AI110" s="115">
        <f>AI109*LCR计算参数!$C$52</f>
        <v>0</v>
      </c>
      <c r="AJ110" s="115">
        <f>AJ109*LCR计算参数!$C$52</f>
        <v>0</v>
      </c>
      <c r="AK110" s="115">
        <f>AK109*LCR计算参数!$C$52</f>
        <v>0</v>
      </c>
      <c r="AL110" s="115">
        <f>AL109*LCR计算参数!$C$52</f>
        <v>0</v>
      </c>
      <c r="AM110" s="115">
        <f>AM109*LCR计算参数!$C$52</f>
        <v>0</v>
      </c>
      <c r="AN110" s="115">
        <f>AN109*LCR计算参数!$C$52</f>
        <v>0</v>
      </c>
      <c r="AO110" s="115">
        <f>AO109*LCR计算参数!$C$52</f>
        <v>0</v>
      </c>
      <c r="AP110" s="115">
        <f>AP109*LCR计算参数!$C$52</f>
        <v>0</v>
      </c>
    </row>
    <row r="111" spans="2:42" ht="16.5">
      <c r="B111" s="109" t="s">
        <v>250</v>
      </c>
      <c r="C111" s="115">
        <f>C47*LCR计算参数!$F27</f>
        <v>9.5507748683274993</v>
      </c>
      <c r="D111" s="115">
        <f>D47*LCR计算参数!$F27</f>
        <v>19.029280232723195</v>
      </c>
      <c r="E111" s="115">
        <f>E47*LCR计算参数!$F27</f>
        <v>19.312323999250644</v>
      </c>
      <c r="F111" s="115">
        <f>F47*LCR计算参数!$F27</f>
        <v>19.602419405438884</v>
      </c>
      <c r="G111" s="115">
        <f>G47*LCR计算参数!$F27</f>
        <v>19.305068008766714</v>
      </c>
      <c r="H111" s="115">
        <f>H47*LCR计算参数!$F27</f>
        <v>19.015183047934485</v>
      </c>
      <c r="I111" s="115">
        <f>I47*LCR计算参数!$F27</f>
        <v>18.732547800397302</v>
      </c>
      <c r="J111" s="115">
        <f>J47*LCR计算参数!$F27</f>
        <v>18.456952008933964</v>
      </c>
      <c r="K111" s="115">
        <f>K47*LCR计算参数!$F27</f>
        <v>18.188191687869018</v>
      </c>
      <c r="L111" s="115">
        <f>L47*LCR计算参数!$F27</f>
        <v>17.926068935107235</v>
      </c>
      <c r="M111" s="115">
        <f>M47*LCR计算参数!$F27</f>
        <v>17.670391749806168</v>
      </c>
      <c r="N111" s="115">
        <f>N47*LCR计算参数!$F27</f>
        <v>17.420973855517605</v>
      </c>
      <c r="O111" s="115">
        <f>O47*LCR计算参数!$F27</f>
        <v>17.177634528633902</v>
      </c>
      <c r="P111" s="115">
        <f>P47*LCR计算参数!$F27</f>
        <v>0</v>
      </c>
      <c r="Q111" s="115">
        <f>Q47*LCR计算参数!$F27</f>
        <v>0</v>
      </c>
      <c r="R111" s="115">
        <f>R47*LCR计算参数!$F27</f>
        <v>0</v>
      </c>
      <c r="S111" s="115">
        <f>S47*LCR计算参数!$F27</f>
        <v>0</v>
      </c>
      <c r="T111" s="115">
        <f>T47*LCR计算参数!$F27</f>
        <v>0</v>
      </c>
      <c r="U111" s="115">
        <f>U47*LCR计算参数!$F27</f>
        <v>0</v>
      </c>
      <c r="V111" s="115">
        <f>V47*LCR计算参数!$F27</f>
        <v>0</v>
      </c>
      <c r="W111" s="115">
        <f>W47*LCR计算参数!$F27</f>
        <v>0</v>
      </c>
      <c r="X111" s="115">
        <f>X47*LCR计算参数!$F27</f>
        <v>0</v>
      </c>
      <c r="Y111" s="115">
        <f>Y47*LCR计算参数!$F27</f>
        <v>0</v>
      </c>
      <c r="Z111" s="115">
        <f>Z47*LCR计算参数!$F27</f>
        <v>0</v>
      </c>
      <c r="AA111" s="115">
        <f>AA47*LCR计算参数!$F27</f>
        <v>0</v>
      </c>
      <c r="AB111" s="115">
        <f>AB47*LCR计算参数!$F27</f>
        <v>0</v>
      </c>
      <c r="AC111" s="115">
        <f>AC47*LCR计算参数!$F27</f>
        <v>0</v>
      </c>
      <c r="AD111" s="115">
        <f>AD47*LCR计算参数!$F27</f>
        <v>0</v>
      </c>
      <c r="AE111" s="115">
        <f>AE47*LCR计算参数!$F27</f>
        <v>0</v>
      </c>
      <c r="AF111" s="115">
        <f>AF47*LCR计算参数!$F27</f>
        <v>0</v>
      </c>
      <c r="AG111" s="115">
        <f>AG47*LCR计算参数!$F27</f>
        <v>0</v>
      </c>
      <c r="AH111" s="115">
        <f>AH47*LCR计算参数!$F27</f>
        <v>0</v>
      </c>
      <c r="AI111" s="115">
        <f>AI47*LCR计算参数!$F27</f>
        <v>0</v>
      </c>
      <c r="AJ111" s="115">
        <f>AJ47*LCR计算参数!$F27</f>
        <v>0</v>
      </c>
      <c r="AK111" s="115">
        <f>AK47*LCR计算参数!$F27</f>
        <v>0</v>
      </c>
      <c r="AL111" s="115">
        <f>AL47*LCR计算参数!$F27</f>
        <v>0</v>
      </c>
      <c r="AM111" s="115">
        <f>AM47*LCR计算参数!$F27</f>
        <v>0</v>
      </c>
      <c r="AN111" s="115">
        <f>AN47*LCR计算参数!$F27</f>
        <v>0</v>
      </c>
      <c r="AO111" s="115">
        <f>AO47*LCR计算参数!$F27</f>
        <v>0</v>
      </c>
      <c r="AP111" s="115">
        <f>AP47*LCR计算参数!$F27</f>
        <v>0</v>
      </c>
    </row>
    <row r="112" spans="2:42" ht="16.5">
      <c r="B112" s="109" t="s">
        <v>271</v>
      </c>
      <c r="C112" s="115">
        <f>C111*LCR计算参数!$C$54</f>
        <v>6.6622108855232716</v>
      </c>
      <c r="D112" s="115">
        <f>D111*LCR计算参数!$C$54</f>
        <v>13.274009664968899</v>
      </c>
      <c r="E112" s="115">
        <f>E111*LCR计算参数!$C$54</f>
        <v>13.471448855865553</v>
      </c>
      <c r="F112" s="115">
        <f>F111*LCR计算参数!$C$54</f>
        <v>13.673806968122681</v>
      </c>
      <c r="G112" s="115">
        <f>G111*LCR计算参数!$C$54</f>
        <v>13.466387388136102</v>
      </c>
      <c r="H112" s="115">
        <f>H111*LCR计算参数!$C$54</f>
        <v>13.264176073532665</v>
      </c>
      <c r="I112" s="115">
        <f>I111*LCR计算参数!$C$54</f>
        <v>13.067021847960964</v>
      </c>
      <c r="J112" s="115">
        <f>J111*LCR计算参数!$C$54</f>
        <v>12.874778045002076</v>
      </c>
      <c r="K112" s="115">
        <f>K111*LCR计算参数!$C$54</f>
        <v>12.68730237299839</v>
      </c>
      <c r="L112" s="115">
        <f>L111*LCR计算参数!$C$54</f>
        <v>12.504456783936913</v>
      </c>
      <c r="M112" s="115">
        <f>M111*LCR计算参数!$C$54</f>
        <v>12.326107346265475</v>
      </c>
      <c r="N112" s="115">
        <f>N111*LCR计算参数!$C$54</f>
        <v>12.15212412152378</v>
      </c>
      <c r="O112" s="115">
        <f>O111*LCR计算参数!$C$54</f>
        <v>11.982381044674938</v>
      </c>
      <c r="P112" s="115">
        <f>P111*LCR计算参数!$C$54</f>
        <v>0</v>
      </c>
      <c r="Q112" s="115">
        <f>Q111*LCR计算参数!$C$54</f>
        <v>0</v>
      </c>
      <c r="R112" s="115">
        <f>R111*LCR计算参数!$C$54</f>
        <v>0</v>
      </c>
      <c r="S112" s="115">
        <f>S111*LCR计算参数!$C$54</f>
        <v>0</v>
      </c>
      <c r="T112" s="115">
        <f>T111*LCR计算参数!$C$54</f>
        <v>0</v>
      </c>
      <c r="U112" s="115">
        <f>U111*LCR计算参数!$C$54</f>
        <v>0</v>
      </c>
      <c r="V112" s="115">
        <f>V111*LCR计算参数!$C$54</f>
        <v>0</v>
      </c>
      <c r="W112" s="115">
        <f>W111*LCR计算参数!$C$54</f>
        <v>0</v>
      </c>
      <c r="X112" s="115">
        <f>X111*LCR计算参数!$C$54</f>
        <v>0</v>
      </c>
      <c r="Y112" s="115">
        <f>Y111*LCR计算参数!$C$54</f>
        <v>0</v>
      </c>
      <c r="Z112" s="115">
        <f>Z111*LCR计算参数!$C$54</f>
        <v>0</v>
      </c>
      <c r="AA112" s="115">
        <f>AA111*LCR计算参数!$C$54</f>
        <v>0</v>
      </c>
      <c r="AB112" s="115">
        <f>AB111*LCR计算参数!$C$54</f>
        <v>0</v>
      </c>
      <c r="AC112" s="115">
        <f>AC111*LCR计算参数!$C$54</f>
        <v>0</v>
      </c>
      <c r="AD112" s="115">
        <f>AD111*LCR计算参数!$C$54</f>
        <v>0</v>
      </c>
      <c r="AE112" s="115">
        <f>AE111*LCR计算参数!$C$54</f>
        <v>0</v>
      </c>
      <c r="AF112" s="115">
        <f>AF111*LCR计算参数!$C$54</f>
        <v>0</v>
      </c>
      <c r="AG112" s="115">
        <f>AG111*LCR计算参数!$C$54</f>
        <v>0</v>
      </c>
      <c r="AH112" s="115">
        <f>AH111*LCR计算参数!$C$54</f>
        <v>0</v>
      </c>
      <c r="AI112" s="115">
        <f>AI111*LCR计算参数!$C$54</f>
        <v>0</v>
      </c>
      <c r="AJ112" s="115">
        <f>AJ111*LCR计算参数!$C$54</f>
        <v>0</v>
      </c>
      <c r="AK112" s="115">
        <f>AK111*LCR计算参数!$C$54</f>
        <v>0</v>
      </c>
      <c r="AL112" s="115">
        <f>AL111*LCR计算参数!$C$54</f>
        <v>0</v>
      </c>
      <c r="AM112" s="115">
        <f>AM111*LCR计算参数!$C$54</f>
        <v>0</v>
      </c>
      <c r="AN112" s="115">
        <f>AN111*LCR计算参数!$C$54</f>
        <v>0</v>
      </c>
      <c r="AO112" s="115">
        <f>AO111*LCR计算参数!$C$54</f>
        <v>0</v>
      </c>
      <c r="AP112" s="115">
        <f>AP111*LCR计算参数!$C$54</f>
        <v>0</v>
      </c>
    </row>
    <row r="113" spans="2:42" ht="16.5">
      <c r="B113" s="109" t="s">
        <v>251</v>
      </c>
      <c r="C113" s="115">
        <f>C48*LCR计算参数!$F28</f>
        <v>0</v>
      </c>
      <c r="D113" s="115">
        <f>D48*LCR计算参数!$F28</f>
        <v>0</v>
      </c>
      <c r="E113" s="115">
        <f>E48*LCR计算参数!$F28</f>
        <v>0</v>
      </c>
      <c r="F113" s="115">
        <f>F48*LCR计算参数!$F28</f>
        <v>0</v>
      </c>
      <c r="G113" s="115">
        <f>G48*LCR计算参数!$F28</f>
        <v>0</v>
      </c>
      <c r="H113" s="115">
        <f>H48*LCR计算参数!$F28</f>
        <v>0</v>
      </c>
      <c r="I113" s="115">
        <f>I48*LCR计算参数!$F28</f>
        <v>0</v>
      </c>
      <c r="J113" s="115">
        <f>J48*LCR计算参数!$F28</f>
        <v>0</v>
      </c>
      <c r="K113" s="115">
        <f>K48*LCR计算参数!$F28</f>
        <v>0</v>
      </c>
      <c r="L113" s="115">
        <f>L48*LCR计算参数!$F28</f>
        <v>0</v>
      </c>
      <c r="M113" s="115">
        <f>M48*LCR计算参数!$F28</f>
        <v>0</v>
      </c>
      <c r="N113" s="115">
        <f>N48*LCR计算参数!$F28</f>
        <v>0</v>
      </c>
      <c r="O113" s="115">
        <f>O48*LCR计算参数!$F28</f>
        <v>0</v>
      </c>
      <c r="P113" s="115">
        <f>P48*LCR计算参数!$F28</f>
        <v>0</v>
      </c>
      <c r="Q113" s="115">
        <f>Q48*LCR计算参数!$F28</f>
        <v>0</v>
      </c>
      <c r="R113" s="115">
        <f>R48*LCR计算参数!$F28</f>
        <v>0</v>
      </c>
      <c r="S113" s="115">
        <f>S48*LCR计算参数!$F28</f>
        <v>0</v>
      </c>
      <c r="T113" s="115">
        <f>T48*LCR计算参数!$F28</f>
        <v>0</v>
      </c>
      <c r="U113" s="115">
        <f>U48*LCR计算参数!$F28</f>
        <v>0</v>
      </c>
      <c r="V113" s="115">
        <f>V48*LCR计算参数!$F28</f>
        <v>0</v>
      </c>
      <c r="W113" s="115">
        <f>W48*LCR计算参数!$F28</f>
        <v>0</v>
      </c>
      <c r="X113" s="115">
        <f>X48*LCR计算参数!$F28</f>
        <v>0</v>
      </c>
      <c r="Y113" s="115">
        <f>Y48*LCR计算参数!$F28</f>
        <v>0</v>
      </c>
      <c r="Z113" s="115">
        <f>Z48*LCR计算参数!$F28</f>
        <v>0</v>
      </c>
      <c r="AA113" s="115">
        <f>AA48*LCR计算参数!$F28</f>
        <v>0</v>
      </c>
      <c r="AB113" s="115">
        <f>AB48*LCR计算参数!$F28</f>
        <v>0</v>
      </c>
      <c r="AC113" s="115">
        <f>AC48*LCR计算参数!$F28</f>
        <v>0</v>
      </c>
      <c r="AD113" s="115">
        <f>AD48*LCR计算参数!$F28</f>
        <v>0</v>
      </c>
      <c r="AE113" s="115">
        <f>AE48*LCR计算参数!$F28</f>
        <v>0</v>
      </c>
      <c r="AF113" s="115">
        <f>AF48*LCR计算参数!$F28</f>
        <v>0</v>
      </c>
      <c r="AG113" s="115">
        <f>AG48*LCR计算参数!$F28</f>
        <v>0</v>
      </c>
      <c r="AH113" s="115">
        <f>AH48*LCR计算参数!$F28</f>
        <v>0</v>
      </c>
      <c r="AI113" s="115">
        <f>AI48*LCR计算参数!$F28</f>
        <v>0</v>
      </c>
      <c r="AJ113" s="115">
        <f>AJ48*LCR计算参数!$F28</f>
        <v>0</v>
      </c>
      <c r="AK113" s="115">
        <f>AK48*LCR计算参数!$F28</f>
        <v>0</v>
      </c>
      <c r="AL113" s="115">
        <f>AL48*LCR计算参数!$F28</f>
        <v>0</v>
      </c>
      <c r="AM113" s="115">
        <f>AM48*LCR计算参数!$F28</f>
        <v>0</v>
      </c>
      <c r="AN113" s="115">
        <f>AN48*LCR计算参数!$F28</f>
        <v>0</v>
      </c>
      <c r="AO113" s="115">
        <f>AO48*LCR计算参数!$F28</f>
        <v>0</v>
      </c>
      <c r="AP113" s="115">
        <f>AP48*LCR计算参数!$F28</f>
        <v>0</v>
      </c>
    </row>
    <row r="114" spans="2:42" ht="16.5">
      <c r="B114" s="109" t="s">
        <v>271</v>
      </c>
      <c r="C114" s="115">
        <f>C113*LCR计算参数!$C$56</f>
        <v>0</v>
      </c>
      <c r="D114" s="115">
        <f>D113*LCR计算参数!$C$56</f>
        <v>0</v>
      </c>
      <c r="E114" s="115">
        <f>E113*LCR计算参数!$C$56</f>
        <v>0</v>
      </c>
      <c r="F114" s="115">
        <f>F113*LCR计算参数!$C$56</f>
        <v>0</v>
      </c>
      <c r="G114" s="115">
        <f>G113*LCR计算参数!$C$56</f>
        <v>0</v>
      </c>
      <c r="H114" s="115">
        <f>H113*LCR计算参数!$C$56</f>
        <v>0</v>
      </c>
      <c r="I114" s="115">
        <f>I113*LCR计算参数!$C$56</f>
        <v>0</v>
      </c>
      <c r="J114" s="115">
        <f>J113*LCR计算参数!$C$56</f>
        <v>0</v>
      </c>
      <c r="K114" s="115">
        <f>K113*LCR计算参数!$C$56</f>
        <v>0</v>
      </c>
      <c r="L114" s="115">
        <f>L113*LCR计算参数!$C$56</f>
        <v>0</v>
      </c>
      <c r="M114" s="115">
        <f>M113*LCR计算参数!$C$56</f>
        <v>0</v>
      </c>
      <c r="N114" s="115">
        <f>N113*LCR计算参数!$C$56</f>
        <v>0</v>
      </c>
      <c r="O114" s="115">
        <f>O113*LCR计算参数!$C$56</f>
        <v>0</v>
      </c>
      <c r="P114" s="115">
        <f>P113*LCR计算参数!$C$56</f>
        <v>0</v>
      </c>
      <c r="Q114" s="115">
        <f>Q113*LCR计算参数!$C$56</f>
        <v>0</v>
      </c>
      <c r="R114" s="115">
        <f>R113*LCR计算参数!$C$56</f>
        <v>0</v>
      </c>
      <c r="S114" s="115">
        <f>S113*LCR计算参数!$C$56</f>
        <v>0</v>
      </c>
      <c r="T114" s="115">
        <f>T113*LCR计算参数!$C$56</f>
        <v>0</v>
      </c>
      <c r="U114" s="115">
        <f>U113*LCR计算参数!$C$56</f>
        <v>0</v>
      </c>
      <c r="V114" s="115">
        <f>V113*LCR计算参数!$C$56</f>
        <v>0</v>
      </c>
      <c r="W114" s="115">
        <f>W113*LCR计算参数!$C$56</f>
        <v>0</v>
      </c>
      <c r="X114" s="115">
        <f>X113*LCR计算参数!$C$56</f>
        <v>0</v>
      </c>
      <c r="Y114" s="115">
        <f>Y113*LCR计算参数!$C$56</f>
        <v>0</v>
      </c>
      <c r="Z114" s="115">
        <f>Z113*LCR计算参数!$C$56</f>
        <v>0</v>
      </c>
      <c r="AA114" s="115">
        <f>AA113*LCR计算参数!$C$56</f>
        <v>0</v>
      </c>
      <c r="AB114" s="115">
        <f>AB113*LCR计算参数!$C$56</f>
        <v>0</v>
      </c>
      <c r="AC114" s="115">
        <f>AC113*LCR计算参数!$C$56</f>
        <v>0</v>
      </c>
      <c r="AD114" s="115">
        <f>AD113*LCR计算参数!$C$56</f>
        <v>0</v>
      </c>
      <c r="AE114" s="115">
        <f>AE113*LCR计算参数!$C$56</f>
        <v>0</v>
      </c>
      <c r="AF114" s="115">
        <f>AF113*LCR计算参数!$C$56</f>
        <v>0</v>
      </c>
      <c r="AG114" s="115">
        <f>AG113*LCR计算参数!$C$56</f>
        <v>0</v>
      </c>
      <c r="AH114" s="115">
        <f>AH113*LCR计算参数!$C$56</f>
        <v>0</v>
      </c>
      <c r="AI114" s="115">
        <f>AI113*LCR计算参数!$C$56</f>
        <v>0</v>
      </c>
      <c r="AJ114" s="115">
        <f>AJ113*LCR计算参数!$C$56</f>
        <v>0</v>
      </c>
      <c r="AK114" s="115">
        <f>AK113*LCR计算参数!$C$56</f>
        <v>0</v>
      </c>
      <c r="AL114" s="115">
        <f>AL113*LCR计算参数!$C$56</f>
        <v>0</v>
      </c>
      <c r="AM114" s="115">
        <f>AM113*LCR计算参数!$C$56</f>
        <v>0</v>
      </c>
      <c r="AN114" s="115">
        <f>AN113*LCR计算参数!$C$56</f>
        <v>0</v>
      </c>
      <c r="AO114" s="115">
        <f>AO113*LCR计算参数!$C$56</f>
        <v>0</v>
      </c>
      <c r="AP114" s="115">
        <f>AP113*LCR计算参数!$C$56</f>
        <v>0</v>
      </c>
    </row>
    <row r="115" spans="2:42" ht="16.5">
      <c r="B115" s="109" t="s">
        <v>252</v>
      </c>
      <c r="C115" s="115">
        <f>C49*LCR计算参数!$F29</f>
        <v>2.4361771024128491</v>
      </c>
      <c r="D115" s="115">
        <f>D49*LCR计算参数!$F29</f>
        <v>4.8539199612058166</v>
      </c>
      <c r="E115" s="115">
        <f>E49*LCR计算参数!$F29</f>
        <v>4.9261177412290431</v>
      </c>
      <c r="F115" s="115">
        <f>F49*LCR计算参数!$F29</f>
        <v>5.0001142279868445</v>
      </c>
      <c r="G115" s="115">
        <f>G49*LCR计算参数!$F29</f>
        <v>4.9242669094257616</v>
      </c>
      <c r="H115" s="115">
        <f>H49*LCR计算参数!$F29</f>
        <v>4.8503241023080612</v>
      </c>
      <c r="I115" s="115">
        <f>I49*LCR计算参数!$F29</f>
        <v>4.7782305258310087</v>
      </c>
      <c r="J115" s="115">
        <f>J49*LCR计算参数!$F29</f>
        <v>4.7079325483432513</v>
      </c>
      <c r="K115" s="115">
        <f>K49*LCR计算参数!$F29</f>
        <v>4.6393781379166334</v>
      </c>
      <c r="L115" s="115">
        <f>L49*LCR计算参数!$F29</f>
        <v>4.5725168144006387</v>
      </c>
      <c r="M115" s="115">
        <f>M49*LCR计算参数!$F29</f>
        <v>4.5072996029149595</v>
      </c>
      <c r="N115" s="115">
        <f>N49*LCR计算参数!$F29</f>
        <v>4.4436789887370614</v>
      </c>
      <c r="O115" s="115">
        <f>O49*LCR计算参数!$F29</f>
        <v>4.3816088735428957</v>
      </c>
      <c r="P115" s="115">
        <f>P49*LCR计算参数!$F29</f>
        <v>0</v>
      </c>
      <c r="Q115" s="115">
        <f>Q49*LCR计算参数!$F29</f>
        <v>0</v>
      </c>
      <c r="R115" s="115">
        <f>R49*LCR计算参数!$F29</f>
        <v>0</v>
      </c>
      <c r="S115" s="115">
        <f>S49*LCR计算参数!$F29</f>
        <v>0</v>
      </c>
      <c r="T115" s="115">
        <f>T49*LCR计算参数!$F29</f>
        <v>0</v>
      </c>
      <c r="U115" s="115">
        <f>U49*LCR计算参数!$F29</f>
        <v>0</v>
      </c>
      <c r="V115" s="115">
        <f>V49*LCR计算参数!$F29</f>
        <v>0</v>
      </c>
      <c r="W115" s="115">
        <f>W49*LCR计算参数!$F29</f>
        <v>0</v>
      </c>
      <c r="X115" s="115">
        <f>X49*LCR计算参数!$F29</f>
        <v>0</v>
      </c>
      <c r="Y115" s="115">
        <f>Y49*LCR计算参数!$F29</f>
        <v>0</v>
      </c>
      <c r="Z115" s="115">
        <f>Z49*LCR计算参数!$F29</f>
        <v>0</v>
      </c>
      <c r="AA115" s="115">
        <f>AA49*LCR计算参数!$F29</f>
        <v>0</v>
      </c>
      <c r="AB115" s="115">
        <f>AB49*LCR计算参数!$F29</f>
        <v>0</v>
      </c>
      <c r="AC115" s="115">
        <f>AC49*LCR计算参数!$F29</f>
        <v>0</v>
      </c>
      <c r="AD115" s="115">
        <f>AD49*LCR计算参数!$F29</f>
        <v>0</v>
      </c>
      <c r="AE115" s="115">
        <f>AE49*LCR计算参数!$F29</f>
        <v>0</v>
      </c>
      <c r="AF115" s="115">
        <f>AF49*LCR计算参数!$F29</f>
        <v>0</v>
      </c>
      <c r="AG115" s="115">
        <f>AG49*LCR计算参数!$F29</f>
        <v>0</v>
      </c>
      <c r="AH115" s="115">
        <f>AH49*LCR计算参数!$F29</f>
        <v>0</v>
      </c>
      <c r="AI115" s="115">
        <f>AI49*LCR计算参数!$F29</f>
        <v>0</v>
      </c>
      <c r="AJ115" s="115">
        <f>AJ49*LCR计算参数!$F29</f>
        <v>0</v>
      </c>
      <c r="AK115" s="115">
        <f>AK49*LCR计算参数!$F29</f>
        <v>0</v>
      </c>
      <c r="AL115" s="115">
        <f>AL49*LCR计算参数!$F29</f>
        <v>0</v>
      </c>
      <c r="AM115" s="115">
        <f>AM49*LCR计算参数!$F29</f>
        <v>0</v>
      </c>
      <c r="AN115" s="115">
        <f>AN49*LCR计算参数!$F29</f>
        <v>0</v>
      </c>
      <c r="AO115" s="115">
        <f>AO49*LCR计算参数!$F29</f>
        <v>0</v>
      </c>
      <c r="AP115" s="115">
        <f>AP49*LCR计算参数!$F29</f>
        <v>0</v>
      </c>
    </row>
    <row r="116" spans="2:42" ht="16.5">
      <c r="B116" s="109" t="s">
        <v>271</v>
      </c>
      <c r="C116" s="115">
        <f>C115*LCR计算参数!$C$58</f>
        <v>1.8025580669017776</v>
      </c>
      <c r="D116" s="115">
        <f>D115*LCR计算参数!$C$58</f>
        <v>3.591476405184753</v>
      </c>
      <c r="E116" s="115">
        <f>E115*LCR计算参数!$C$58</f>
        <v>3.6448964503302279</v>
      </c>
      <c r="F116" s="115">
        <f>F115*LCR计算参数!$C$58</f>
        <v>3.6996473812028481</v>
      </c>
      <c r="G116" s="115">
        <f>G115*LCR计算参数!$C$58</f>
        <v>3.6435269966094048</v>
      </c>
      <c r="H116" s="115">
        <f>H115*LCR计算参数!$C$58</f>
        <v>3.5888157839773829</v>
      </c>
      <c r="I116" s="115">
        <f>I115*LCR计算参数!$C$58</f>
        <v>3.5354728403458204</v>
      </c>
      <c r="J116" s="115">
        <f>J115*LCR计算参数!$C$58</f>
        <v>3.4834584829815984</v>
      </c>
      <c r="K116" s="115">
        <f>K115*LCR计算参数!$C$58</f>
        <v>3.4327342128069036</v>
      </c>
      <c r="L116" s="115">
        <f>L115*LCR计算参数!$C$58</f>
        <v>3.3832626789237064</v>
      </c>
      <c r="M116" s="115">
        <f>M115*LCR计算参数!$C$58</f>
        <v>3.3350076442023315</v>
      </c>
      <c r="N116" s="115">
        <f>N115*LCR计算参数!$C$58</f>
        <v>3.2879339519021973</v>
      </c>
      <c r="O116" s="115">
        <f>O115*LCR计算参数!$C$58</f>
        <v>3.2420074932937681</v>
      </c>
      <c r="P116" s="115">
        <f>P115*LCR计算参数!$C$58</f>
        <v>0</v>
      </c>
      <c r="Q116" s="115">
        <f>Q115*LCR计算参数!$C$58</f>
        <v>0</v>
      </c>
      <c r="R116" s="115">
        <f>R115*LCR计算参数!$C$58</f>
        <v>0</v>
      </c>
      <c r="S116" s="115">
        <f>S115*LCR计算参数!$C$58</f>
        <v>0</v>
      </c>
      <c r="T116" s="115">
        <f>T115*LCR计算参数!$C$58</f>
        <v>0</v>
      </c>
      <c r="U116" s="115">
        <f>U115*LCR计算参数!$C$58</f>
        <v>0</v>
      </c>
      <c r="V116" s="115">
        <f>V115*LCR计算参数!$C$58</f>
        <v>0</v>
      </c>
      <c r="W116" s="115">
        <f>W115*LCR计算参数!$C$58</f>
        <v>0</v>
      </c>
      <c r="X116" s="115">
        <f>X115*LCR计算参数!$C$58</f>
        <v>0</v>
      </c>
      <c r="Y116" s="115">
        <f>Y115*LCR计算参数!$C$58</f>
        <v>0</v>
      </c>
      <c r="Z116" s="115">
        <f>Z115*LCR计算参数!$C$58</f>
        <v>0</v>
      </c>
      <c r="AA116" s="115">
        <f>AA115*LCR计算参数!$C$58</f>
        <v>0</v>
      </c>
      <c r="AB116" s="115">
        <f>AB115*LCR计算参数!$C$58</f>
        <v>0</v>
      </c>
      <c r="AC116" s="115">
        <f>AC115*LCR计算参数!$C$58</f>
        <v>0</v>
      </c>
      <c r="AD116" s="115">
        <f>AD115*LCR计算参数!$C$58</f>
        <v>0</v>
      </c>
      <c r="AE116" s="115">
        <f>AE115*LCR计算参数!$C$58</f>
        <v>0</v>
      </c>
      <c r="AF116" s="115">
        <f>AF115*LCR计算参数!$C$58</f>
        <v>0</v>
      </c>
      <c r="AG116" s="115">
        <f>AG115*LCR计算参数!$C$58</f>
        <v>0</v>
      </c>
      <c r="AH116" s="115">
        <f>AH115*LCR计算参数!$C$58</f>
        <v>0</v>
      </c>
      <c r="AI116" s="115">
        <f>AI115*LCR计算参数!$C$58</f>
        <v>0</v>
      </c>
      <c r="AJ116" s="115">
        <f>AJ115*LCR计算参数!$C$58</f>
        <v>0</v>
      </c>
      <c r="AK116" s="115">
        <f>AK115*LCR计算参数!$C$58</f>
        <v>0</v>
      </c>
      <c r="AL116" s="115">
        <f>AL115*LCR计算参数!$C$58</f>
        <v>0</v>
      </c>
      <c r="AM116" s="115">
        <f>AM115*LCR计算参数!$C$58</f>
        <v>0</v>
      </c>
      <c r="AN116" s="115">
        <f>AN115*LCR计算参数!$C$58</f>
        <v>0</v>
      </c>
      <c r="AO116" s="115">
        <f>AO115*LCR计算参数!$C$58</f>
        <v>0</v>
      </c>
      <c r="AP116" s="115">
        <f>AP115*LCR计算参数!$C$58</f>
        <v>0</v>
      </c>
    </row>
    <row r="117" spans="2:42" ht="16.5">
      <c r="B117" s="109" t="s">
        <v>255</v>
      </c>
      <c r="C117" s="115">
        <f>C52*LCR计算参数!$F32</f>
        <v>0</v>
      </c>
      <c r="D117" s="115">
        <f>D52*LCR计算参数!$F32</f>
        <v>0</v>
      </c>
      <c r="E117" s="115">
        <f>E52*LCR计算参数!$F32</f>
        <v>0</v>
      </c>
      <c r="F117" s="115">
        <f>F52*LCR计算参数!$F32</f>
        <v>0</v>
      </c>
      <c r="G117" s="115">
        <f>G52*LCR计算参数!$F32</f>
        <v>0</v>
      </c>
      <c r="H117" s="115">
        <f>H52*LCR计算参数!$F32</f>
        <v>0</v>
      </c>
      <c r="I117" s="115">
        <f>I52*LCR计算参数!$F32</f>
        <v>0</v>
      </c>
      <c r="J117" s="115">
        <f>J52*LCR计算参数!$F32</f>
        <v>0</v>
      </c>
      <c r="K117" s="115">
        <f>K52*LCR计算参数!$F32</f>
        <v>0</v>
      </c>
      <c r="L117" s="115">
        <f>L52*LCR计算参数!$F32</f>
        <v>0</v>
      </c>
      <c r="M117" s="115">
        <f>M52*LCR计算参数!$F32</f>
        <v>0</v>
      </c>
      <c r="N117" s="115">
        <f>N52*LCR计算参数!$F32</f>
        <v>0</v>
      </c>
      <c r="O117" s="115">
        <f>O52*LCR计算参数!$F32</f>
        <v>0</v>
      </c>
      <c r="P117" s="115">
        <f>P52*LCR计算参数!$F32</f>
        <v>0</v>
      </c>
      <c r="Q117" s="115">
        <f>Q52*LCR计算参数!$F32</f>
        <v>0</v>
      </c>
      <c r="R117" s="115">
        <f>R52*LCR计算参数!$F32</f>
        <v>0</v>
      </c>
      <c r="S117" s="115">
        <f>S52*LCR计算参数!$F32</f>
        <v>0</v>
      </c>
      <c r="T117" s="115">
        <f>T52*LCR计算参数!$F32</f>
        <v>0</v>
      </c>
      <c r="U117" s="115">
        <f>U52*LCR计算参数!$F32</f>
        <v>0</v>
      </c>
      <c r="V117" s="115">
        <f>V52*LCR计算参数!$F32</f>
        <v>0</v>
      </c>
      <c r="W117" s="115">
        <f>W52*LCR计算参数!$F32</f>
        <v>0</v>
      </c>
      <c r="X117" s="115">
        <f>X52*LCR计算参数!$F32</f>
        <v>0</v>
      </c>
      <c r="Y117" s="115">
        <f>Y52*LCR计算参数!$F32</f>
        <v>0</v>
      </c>
      <c r="Z117" s="115">
        <f>Z52*LCR计算参数!$F32</f>
        <v>0</v>
      </c>
      <c r="AA117" s="115">
        <f>AA52*LCR计算参数!$F32</f>
        <v>0</v>
      </c>
      <c r="AB117" s="115">
        <f>AB52*LCR计算参数!$F32</f>
        <v>0</v>
      </c>
      <c r="AC117" s="115">
        <f>AC52*LCR计算参数!$F32</f>
        <v>0</v>
      </c>
      <c r="AD117" s="115">
        <f>AD52*LCR计算参数!$F32</f>
        <v>0</v>
      </c>
      <c r="AE117" s="115">
        <f>AE52*LCR计算参数!$F32</f>
        <v>0</v>
      </c>
      <c r="AF117" s="115">
        <f>AF52*LCR计算参数!$F32</f>
        <v>0</v>
      </c>
      <c r="AG117" s="115">
        <f>AG52*LCR计算参数!$F32</f>
        <v>0</v>
      </c>
      <c r="AH117" s="115">
        <f>AH52*LCR计算参数!$F32</f>
        <v>0</v>
      </c>
      <c r="AI117" s="115">
        <f>AI52*LCR计算参数!$F32</f>
        <v>0</v>
      </c>
      <c r="AJ117" s="115">
        <f>AJ52*LCR计算参数!$F32</f>
        <v>0</v>
      </c>
      <c r="AK117" s="115">
        <f>AK52*LCR计算参数!$F32</f>
        <v>0</v>
      </c>
      <c r="AL117" s="115">
        <f>AL52*LCR计算参数!$F32</f>
        <v>0</v>
      </c>
      <c r="AM117" s="115">
        <f>AM52*LCR计算参数!$F32</f>
        <v>0</v>
      </c>
      <c r="AN117" s="115">
        <f>AN52*LCR计算参数!$F32</f>
        <v>0</v>
      </c>
      <c r="AO117" s="115">
        <f>AO52*LCR计算参数!$F32</f>
        <v>0</v>
      </c>
      <c r="AP117" s="115">
        <f>AP52*LCR计算参数!$F32</f>
        <v>0</v>
      </c>
    </row>
    <row r="118" spans="2:42" ht="16.5">
      <c r="B118" s="109" t="s">
        <v>271</v>
      </c>
      <c r="C118" s="115">
        <f>C117*LCR计算参数!$C$60</f>
        <v>0</v>
      </c>
      <c r="D118" s="115">
        <f>D117*LCR计算参数!$C$60</f>
        <v>0</v>
      </c>
      <c r="E118" s="115">
        <f>E117*LCR计算参数!$C$60</f>
        <v>0</v>
      </c>
      <c r="F118" s="115">
        <f>F117*LCR计算参数!$C$60</f>
        <v>0</v>
      </c>
      <c r="G118" s="115">
        <f>G117*LCR计算参数!$C$60</f>
        <v>0</v>
      </c>
      <c r="H118" s="115">
        <f>H117*LCR计算参数!$C$60</f>
        <v>0</v>
      </c>
      <c r="I118" s="115">
        <f>I117*LCR计算参数!$C$60</f>
        <v>0</v>
      </c>
      <c r="J118" s="115">
        <f>J117*LCR计算参数!$C$60</f>
        <v>0</v>
      </c>
      <c r="K118" s="115">
        <f>K117*LCR计算参数!$C$60</f>
        <v>0</v>
      </c>
      <c r="L118" s="115">
        <f>L117*LCR计算参数!$C$60</f>
        <v>0</v>
      </c>
      <c r="M118" s="115">
        <f>M117*LCR计算参数!$C$60</f>
        <v>0</v>
      </c>
      <c r="N118" s="115">
        <f>N117*LCR计算参数!$C$60</f>
        <v>0</v>
      </c>
      <c r="O118" s="115">
        <f>O117*LCR计算参数!$C$60</f>
        <v>0</v>
      </c>
      <c r="P118" s="115">
        <f>P117*LCR计算参数!$C$60</f>
        <v>0</v>
      </c>
      <c r="Q118" s="115">
        <f>Q117*LCR计算参数!$C$60</f>
        <v>0</v>
      </c>
      <c r="R118" s="115">
        <f>R117*LCR计算参数!$C$60</f>
        <v>0</v>
      </c>
      <c r="S118" s="115">
        <f>S117*LCR计算参数!$C$60</f>
        <v>0</v>
      </c>
      <c r="T118" s="115">
        <f>T117*LCR计算参数!$C$60</f>
        <v>0</v>
      </c>
      <c r="U118" s="115">
        <f>U117*LCR计算参数!$C$60</f>
        <v>0</v>
      </c>
      <c r="V118" s="115">
        <f>V117*LCR计算参数!$C$60</f>
        <v>0</v>
      </c>
      <c r="W118" s="115">
        <f>W117*LCR计算参数!$C$60</f>
        <v>0</v>
      </c>
      <c r="X118" s="115">
        <f>X117*LCR计算参数!$C$60</f>
        <v>0</v>
      </c>
      <c r="Y118" s="115">
        <f>Y117*LCR计算参数!$C$60</f>
        <v>0</v>
      </c>
      <c r="Z118" s="115">
        <f>Z117*LCR计算参数!$C$60</f>
        <v>0</v>
      </c>
      <c r="AA118" s="115">
        <f>AA117*LCR计算参数!$C$60</f>
        <v>0</v>
      </c>
      <c r="AB118" s="115">
        <f>AB117*LCR计算参数!$C$60</f>
        <v>0</v>
      </c>
      <c r="AC118" s="115">
        <f>AC117*LCR计算参数!$C$60</f>
        <v>0</v>
      </c>
      <c r="AD118" s="115">
        <f>AD117*LCR计算参数!$C$60</f>
        <v>0</v>
      </c>
      <c r="AE118" s="115">
        <f>AE117*LCR计算参数!$C$60</f>
        <v>0</v>
      </c>
      <c r="AF118" s="115">
        <f>AF117*LCR计算参数!$C$60</f>
        <v>0</v>
      </c>
      <c r="AG118" s="115">
        <f>AG117*LCR计算参数!$C$60</f>
        <v>0</v>
      </c>
      <c r="AH118" s="115">
        <f>AH117*LCR计算参数!$C$60</f>
        <v>0</v>
      </c>
      <c r="AI118" s="115">
        <f>AI117*LCR计算参数!$C$60</f>
        <v>0</v>
      </c>
      <c r="AJ118" s="115">
        <f>AJ117*LCR计算参数!$C$60</f>
        <v>0</v>
      </c>
      <c r="AK118" s="115">
        <f>AK117*LCR计算参数!$C$60</f>
        <v>0</v>
      </c>
      <c r="AL118" s="115">
        <f>AL117*LCR计算参数!$C$60</f>
        <v>0</v>
      </c>
      <c r="AM118" s="115">
        <f>AM117*LCR计算参数!$C$60</f>
        <v>0</v>
      </c>
      <c r="AN118" s="115">
        <f>AN117*LCR计算参数!$C$60</f>
        <v>0</v>
      </c>
      <c r="AO118" s="115">
        <f>AO117*LCR计算参数!$C$60</f>
        <v>0</v>
      </c>
      <c r="AP118" s="115">
        <f>AP117*LCR计算参数!$C$60</f>
        <v>0</v>
      </c>
    </row>
    <row r="119" spans="2:42" ht="16.5">
      <c r="B119" s="109" t="s">
        <v>256</v>
      </c>
      <c r="C119" s="115">
        <f>C53*LCR计算参数!$F33</f>
        <v>0</v>
      </c>
      <c r="D119" s="115">
        <f>D53*LCR计算参数!$F33</f>
        <v>0</v>
      </c>
      <c r="E119" s="115">
        <f>E53*LCR计算参数!$F33</f>
        <v>0</v>
      </c>
      <c r="F119" s="115">
        <f>F53*LCR计算参数!$F33</f>
        <v>0</v>
      </c>
      <c r="G119" s="115">
        <f>G53*LCR计算参数!$F33</f>
        <v>0</v>
      </c>
      <c r="H119" s="115">
        <f>H53*LCR计算参数!$F33</f>
        <v>0</v>
      </c>
      <c r="I119" s="115">
        <f>I53*LCR计算参数!$F33</f>
        <v>0</v>
      </c>
      <c r="J119" s="115">
        <f>J53*LCR计算参数!$F33</f>
        <v>0</v>
      </c>
      <c r="K119" s="115">
        <f>K53*LCR计算参数!$F33</f>
        <v>0</v>
      </c>
      <c r="L119" s="115">
        <f>L53*LCR计算参数!$F33</f>
        <v>0</v>
      </c>
      <c r="M119" s="115">
        <f>M53*LCR计算参数!$F33</f>
        <v>0</v>
      </c>
      <c r="N119" s="115">
        <f>N53*LCR计算参数!$F33</f>
        <v>0</v>
      </c>
      <c r="O119" s="115">
        <f>O53*LCR计算参数!$F33</f>
        <v>0</v>
      </c>
      <c r="P119" s="115">
        <f>P53*LCR计算参数!$F33</f>
        <v>0</v>
      </c>
      <c r="Q119" s="115">
        <f>Q53*LCR计算参数!$F33</f>
        <v>0</v>
      </c>
      <c r="R119" s="115">
        <f>R53*LCR计算参数!$F33</f>
        <v>0</v>
      </c>
      <c r="S119" s="115">
        <f>S53*LCR计算参数!$F33</f>
        <v>0</v>
      </c>
      <c r="T119" s="115">
        <f>T53*LCR计算参数!$F33</f>
        <v>0</v>
      </c>
      <c r="U119" s="115">
        <f>U53*LCR计算参数!$F33</f>
        <v>0</v>
      </c>
      <c r="V119" s="115">
        <f>V53*LCR计算参数!$F33</f>
        <v>0</v>
      </c>
      <c r="W119" s="115">
        <f>W53*LCR计算参数!$F33</f>
        <v>0</v>
      </c>
      <c r="X119" s="115">
        <f>X53*LCR计算参数!$F33</f>
        <v>0</v>
      </c>
      <c r="Y119" s="115">
        <f>Y53*LCR计算参数!$F33</f>
        <v>0</v>
      </c>
      <c r="Z119" s="115">
        <f>Z53*LCR计算参数!$F33</f>
        <v>0</v>
      </c>
      <c r="AA119" s="115">
        <f>AA53*LCR计算参数!$F33</f>
        <v>0</v>
      </c>
      <c r="AB119" s="115">
        <f>AB53*LCR计算参数!$F33</f>
        <v>0</v>
      </c>
      <c r="AC119" s="115">
        <f>AC53*LCR计算参数!$F33</f>
        <v>0</v>
      </c>
      <c r="AD119" s="115">
        <f>AD53*LCR计算参数!$F33</f>
        <v>0</v>
      </c>
      <c r="AE119" s="115">
        <f>AE53*LCR计算参数!$F33</f>
        <v>0</v>
      </c>
      <c r="AF119" s="115">
        <f>AF53*LCR计算参数!$F33</f>
        <v>0</v>
      </c>
      <c r="AG119" s="115">
        <f>AG53*LCR计算参数!$F33</f>
        <v>0</v>
      </c>
      <c r="AH119" s="115">
        <f>AH53*LCR计算参数!$F33</f>
        <v>0</v>
      </c>
      <c r="AI119" s="115">
        <f>AI53*LCR计算参数!$F33</f>
        <v>0</v>
      </c>
      <c r="AJ119" s="115">
        <f>AJ53*LCR计算参数!$F33</f>
        <v>0</v>
      </c>
      <c r="AK119" s="115">
        <f>AK53*LCR计算参数!$F33</f>
        <v>0</v>
      </c>
      <c r="AL119" s="115">
        <f>AL53*LCR计算参数!$F33</f>
        <v>0</v>
      </c>
      <c r="AM119" s="115">
        <f>AM53*LCR计算参数!$F33</f>
        <v>0</v>
      </c>
      <c r="AN119" s="115">
        <f>AN53*LCR计算参数!$F33</f>
        <v>0</v>
      </c>
      <c r="AO119" s="115">
        <f>AO53*LCR计算参数!$F33</f>
        <v>0</v>
      </c>
      <c r="AP119" s="115">
        <f>AP53*LCR计算参数!$F33</f>
        <v>0</v>
      </c>
    </row>
    <row r="120" spans="2:42" ht="16.5">
      <c r="B120" s="109" t="s">
        <v>271</v>
      </c>
      <c r="C120" s="115">
        <f>C119*LCR计算参数!$C$62</f>
        <v>0</v>
      </c>
      <c r="D120" s="115">
        <f>D119*LCR计算参数!$C$62</f>
        <v>0</v>
      </c>
      <c r="E120" s="115">
        <f>E119*LCR计算参数!$C$62</f>
        <v>0</v>
      </c>
      <c r="F120" s="115">
        <f>F119*LCR计算参数!$C$62</f>
        <v>0</v>
      </c>
      <c r="G120" s="115">
        <f>G119*LCR计算参数!$C$62</f>
        <v>0</v>
      </c>
      <c r="H120" s="115">
        <f>H119*LCR计算参数!$C$62</f>
        <v>0</v>
      </c>
      <c r="I120" s="115">
        <f>I119*LCR计算参数!$C$62</f>
        <v>0</v>
      </c>
      <c r="J120" s="115">
        <f>J119*LCR计算参数!$C$62</f>
        <v>0</v>
      </c>
      <c r="K120" s="115">
        <f>K119*LCR计算参数!$C$62</f>
        <v>0</v>
      </c>
      <c r="L120" s="115">
        <f>L119*LCR计算参数!$C$62</f>
        <v>0</v>
      </c>
      <c r="M120" s="115">
        <f>M119*LCR计算参数!$C$62</f>
        <v>0</v>
      </c>
      <c r="N120" s="115">
        <f>N119*LCR计算参数!$C$62</f>
        <v>0</v>
      </c>
      <c r="O120" s="115">
        <f>O119*LCR计算参数!$C$62</f>
        <v>0</v>
      </c>
      <c r="P120" s="115">
        <f>P119*LCR计算参数!$C$62</f>
        <v>0</v>
      </c>
      <c r="Q120" s="115">
        <f>Q119*LCR计算参数!$C$62</f>
        <v>0</v>
      </c>
      <c r="R120" s="115">
        <f>R119*LCR计算参数!$C$62</f>
        <v>0</v>
      </c>
      <c r="S120" s="115">
        <f>S119*LCR计算参数!$C$62</f>
        <v>0</v>
      </c>
      <c r="T120" s="115">
        <f>T119*LCR计算参数!$C$62</f>
        <v>0</v>
      </c>
      <c r="U120" s="115">
        <f>U119*LCR计算参数!$C$62</f>
        <v>0</v>
      </c>
      <c r="V120" s="115">
        <f>V119*LCR计算参数!$C$62</f>
        <v>0</v>
      </c>
      <c r="W120" s="115">
        <f>W119*LCR计算参数!$C$62</f>
        <v>0</v>
      </c>
      <c r="X120" s="115">
        <f>X119*LCR计算参数!$C$62</f>
        <v>0</v>
      </c>
      <c r="Y120" s="115">
        <f>Y119*LCR计算参数!$C$62</f>
        <v>0</v>
      </c>
      <c r="Z120" s="115">
        <f>Z119*LCR计算参数!$C$62</f>
        <v>0</v>
      </c>
      <c r="AA120" s="115">
        <f>AA119*LCR计算参数!$C$62</f>
        <v>0</v>
      </c>
      <c r="AB120" s="115">
        <f>AB119*LCR计算参数!$C$62</f>
        <v>0</v>
      </c>
      <c r="AC120" s="115">
        <f>AC119*LCR计算参数!$C$62</f>
        <v>0</v>
      </c>
      <c r="AD120" s="115">
        <f>AD119*LCR计算参数!$C$62</f>
        <v>0</v>
      </c>
      <c r="AE120" s="115">
        <f>AE119*LCR计算参数!$C$62</f>
        <v>0</v>
      </c>
      <c r="AF120" s="115">
        <f>AF119*LCR计算参数!$C$62</f>
        <v>0</v>
      </c>
      <c r="AG120" s="115">
        <f>AG119*LCR计算参数!$C$62</f>
        <v>0</v>
      </c>
      <c r="AH120" s="115">
        <f>AH119*LCR计算参数!$C$62</f>
        <v>0</v>
      </c>
      <c r="AI120" s="115">
        <f>AI119*LCR计算参数!$C$62</f>
        <v>0</v>
      </c>
      <c r="AJ120" s="115">
        <f>AJ119*LCR计算参数!$C$62</f>
        <v>0</v>
      </c>
      <c r="AK120" s="115">
        <f>AK119*LCR计算参数!$C$62</f>
        <v>0</v>
      </c>
      <c r="AL120" s="115">
        <f>AL119*LCR计算参数!$C$62</f>
        <v>0</v>
      </c>
      <c r="AM120" s="115">
        <f>AM119*LCR计算参数!$C$62</f>
        <v>0</v>
      </c>
      <c r="AN120" s="115">
        <f>AN119*LCR计算参数!$C$62</f>
        <v>0</v>
      </c>
      <c r="AO120" s="115">
        <f>AO119*LCR计算参数!$C$62</f>
        <v>0</v>
      </c>
      <c r="AP120" s="115">
        <f>AP119*LCR计算参数!$C$62</f>
        <v>0</v>
      </c>
    </row>
    <row r="121" spans="2:42" ht="16.5">
      <c r="B121" s="109" t="s">
        <v>257</v>
      </c>
      <c r="C121" s="115">
        <f>C54*LCR计算参数!$F34</f>
        <v>0</v>
      </c>
      <c r="D121" s="115">
        <f>D54*LCR计算参数!$F34</f>
        <v>0</v>
      </c>
      <c r="E121" s="115">
        <f>E54*LCR计算参数!$F34</f>
        <v>0</v>
      </c>
      <c r="F121" s="115">
        <f>F54*LCR计算参数!$F34</f>
        <v>0</v>
      </c>
      <c r="G121" s="115">
        <f>G54*LCR计算参数!$F34</f>
        <v>0</v>
      </c>
      <c r="H121" s="115">
        <f>H54*LCR计算参数!$F34</f>
        <v>0</v>
      </c>
      <c r="I121" s="115">
        <f>I54*LCR计算参数!$F34</f>
        <v>0</v>
      </c>
      <c r="J121" s="115">
        <f>J54*LCR计算参数!$F34</f>
        <v>0</v>
      </c>
      <c r="K121" s="115">
        <f>K54*LCR计算参数!$F34</f>
        <v>0</v>
      </c>
      <c r="L121" s="115">
        <f>L54*LCR计算参数!$F34</f>
        <v>0</v>
      </c>
      <c r="M121" s="115">
        <f>M54*LCR计算参数!$F34</f>
        <v>0</v>
      </c>
      <c r="N121" s="115">
        <f>N54*LCR计算参数!$F34</f>
        <v>0</v>
      </c>
      <c r="O121" s="115">
        <f>O54*LCR计算参数!$F34</f>
        <v>0</v>
      </c>
      <c r="P121" s="115">
        <f>P54*LCR计算参数!$F34</f>
        <v>0</v>
      </c>
      <c r="Q121" s="115">
        <f>Q54*LCR计算参数!$F34</f>
        <v>0</v>
      </c>
      <c r="R121" s="115">
        <f>R54*LCR计算参数!$F34</f>
        <v>0</v>
      </c>
      <c r="S121" s="115">
        <f>S54*LCR计算参数!$F34</f>
        <v>0</v>
      </c>
      <c r="T121" s="115">
        <f>T54*LCR计算参数!$F34</f>
        <v>0</v>
      </c>
      <c r="U121" s="115">
        <f>U54*LCR计算参数!$F34</f>
        <v>0</v>
      </c>
      <c r="V121" s="115">
        <f>V54*LCR计算参数!$F34</f>
        <v>0</v>
      </c>
      <c r="W121" s="115">
        <f>W54*LCR计算参数!$F34</f>
        <v>0</v>
      </c>
      <c r="X121" s="115">
        <f>X54*LCR计算参数!$F34</f>
        <v>0</v>
      </c>
      <c r="Y121" s="115">
        <f>Y54*LCR计算参数!$F34</f>
        <v>0</v>
      </c>
      <c r="Z121" s="115">
        <f>Z54*LCR计算参数!$F34</f>
        <v>0</v>
      </c>
      <c r="AA121" s="115">
        <f>AA54*LCR计算参数!$F34</f>
        <v>0</v>
      </c>
      <c r="AB121" s="115">
        <f>AB54*LCR计算参数!$F34</f>
        <v>0</v>
      </c>
      <c r="AC121" s="115">
        <f>AC54*LCR计算参数!$F34</f>
        <v>0</v>
      </c>
      <c r="AD121" s="115">
        <f>AD54*LCR计算参数!$F34</f>
        <v>0</v>
      </c>
      <c r="AE121" s="115">
        <f>AE54*LCR计算参数!$F34</f>
        <v>0</v>
      </c>
      <c r="AF121" s="115">
        <f>AF54*LCR计算参数!$F34</f>
        <v>0</v>
      </c>
      <c r="AG121" s="115">
        <f>AG54*LCR计算参数!$F34</f>
        <v>0</v>
      </c>
      <c r="AH121" s="115">
        <f>AH54*LCR计算参数!$F34</f>
        <v>0</v>
      </c>
      <c r="AI121" s="115">
        <f>AI54*LCR计算参数!$F34</f>
        <v>0</v>
      </c>
      <c r="AJ121" s="115">
        <f>AJ54*LCR计算参数!$F34</f>
        <v>0</v>
      </c>
      <c r="AK121" s="115">
        <f>AK54*LCR计算参数!$F34</f>
        <v>0</v>
      </c>
      <c r="AL121" s="115">
        <f>AL54*LCR计算参数!$F34</f>
        <v>0</v>
      </c>
      <c r="AM121" s="115">
        <f>AM54*LCR计算参数!$F34</f>
        <v>0</v>
      </c>
      <c r="AN121" s="115">
        <f>AN54*LCR计算参数!$F34</f>
        <v>0</v>
      </c>
      <c r="AO121" s="115">
        <f>AO54*LCR计算参数!$F34</f>
        <v>0</v>
      </c>
      <c r="AP121" s="115">
        <f>AP54*LCR计算参数!$F34</f>
        <v>0</v>
      </c>
    </row>
    <row r="122" spans="2:42" ht="16.5">
      <c r="B122" s="109" t="s">
        <v>271</v>
      </c>
      <c r="C122" s="115">
        <f>C121*LCR计算参数!$C$64</f>
        <v>0</v>
      </c>
      <c r="D122" s="115">
        <f>D121*LCR计算参数!$C$64</f>
        <v>0</v>
      </c>
      <c r="E122" s="115">
        <f>E121*LCR计算参数!$C$64</f>
        <v>0</v>
      </c>
      <c r="F122" s="115">
        <f>F121*LCR计算参数!$C$64</f>
        <v>0</v>
      </c>
      <c r="G122" s="115">
        <f>G121*LCR计算参数!$C$64</f>
        <v>0</v>
      </c>
      <c r="H122" s="115">
        <f>H121*LCR计算参数!$C$64</f>
        <v>0</v>
      </c>
      <c r="I122" s="115">
        <f>I121*LCR计算参数!$C$64</f>
        <v>0</v>
      </c>
      <c r="J122" s="115">
        <f>J121*LCR计算参数!$C$64</f>
        <v>0</v>
      </c>
      <c r="K122" s="115">
        <f>K121*LCR计算参数!$C$64</f>
        <v>0</v>
      </c>
      <c r="L122" s="115">
        <f>L121*LCR计算参数!$C$64</f>
        <v>0</v>
      </c>
      <c r="M122" s="115">
        <f>M121*LCR计算参数!$C$64</f>
        <v>0</v>
      </c>
      <c r="N122" s="115">
        <f>N121*LCR计算参数!$C$64</f>
        <v>0</v>
      </c>
      <c r="O122" s="115">
        <f>O121*LCR计算参数!$C$64</f>
        <v>0</v>
      </c>
      <c r="P122" s="115">
        <f>P121*LCR计算参数!$C$64</f>
        <v>0</v>
      </c>
      <c r="Q122" s="115">
        <f>Q121*LCR计算参数!$C$64</f>
        <v>0</v>
      </c>
      <c r="R122" s="115">
        <f>R121*LCR计算参数!$C$64</f>
        <v>0</v>
      </c>
      <c r="S122" s="115">
        <f>S121*LCR计算参数!$C$64</f>
        <v>0</v>
      </c>
      <c r="T122" s="115">
        <f>T121*LCR计算参数!$C$64</f>
        <v>0</v>
      </c>
      <c r="U122" s="115">
        <f>U121*LCR计算参数!$C$64</f>
        <v>0</v>
      </c>
      <c r="V122" s="115">
        <f>V121*LCR计算参数!$C$64</f>
        <v>0</v>
      </c>
      <c r="W122" s="115">
        <f>W121*LCR计算参数!$C$64</f>
        <v>0</v>
      </c>
      <c r="X122" s="115">
        <f>X121*LCR计算参数!$C$64</f>
        <v>0</v>
      </c>
      <c r="Y122" s="115">
        <f>Y121*LCR计算参数!$C$64</f>
        <v>0</v>
      </c>
      <c r="Z122" s="115">
        <f>Z121*LCR计算参数!$C$64</f>
        <v>0</v>
      </c>
      <c r="AA122" s="115">
        <f>AA121*LCR计算参数!$C$64</f>
        <v>0</v>
      </c>
      <c r="AB122" s="115">
        <f>AB121*LCR计算参数!$C$64</f>
        <v>0</v>
      </c>
      <c r="AC122" s="115">
        <f>AC121*LCR计算参数!$C$64</f>
        <v>0</v>
      </c>
      <c r="AD122" s="115">
        <f>AD121*LCR计算参数!$C$64</f>
        <v>0</v>
      </c>
      <c r="AE122" s="115">
        <f>AE121*LCR计算参数!$C$64</f>
        <v>0</v>
      </c>
      <c r="AF122" s="115">
        <f>AF121*LCR计算参数!$C$64</f>
        <v>0</v>
      </c>
      <c r="AG122" s="115">
        <f>AG121*LCR计算参数!$C$64</f>
        <v>0</v>
      </c>
      <c r="AH122" s="115">
        <f>AH121*LCR计算参数!$C$64</f>
        <v>0</v>
      </c>
      <c r="AI122" s="115">
        <f>AI121*LCR计算参数!$C$64</f>
        <v>0</v>
      </c>
      <c r="AJ122" s="115">
        <f>AJ121*LCR计算参数!$C$64</f>
        <v>0</v>
      </c>
      <c r="AK122" s="115">
        <f>AK121*LCR计算参数!$C$64</f>
        <v>0</v>
      </c>
      <c r="AL122" s="115">
        <f>AL121*LCR计算参数!$C$64</f>
        <v>0</v>
      </c>
      <c r="AM122" s="115">
        <f>AM121*LCR计算参数!$C$64</f>
        <v>0</v>
      </c>
      <c r="AN122" s="115">
        <f>AN121*LCR计算参数!$C$64</f>
        <v>0</v>
      </c>
      <c r="AO122" s="115">
        <f>AO121*LCR计算参数!$C$64</f>
        <v>0</v>
      </c>
      <c r="AP122" s="115">
        <f>AP121*LCR计算参数!$C$64</f>
        <v>0</v>
      </c>
    </row>
    <row r="124" spans="2:42" ht="16.5">
      <c r="B124" s="26" t="s">
        <v>392</v>
      </c>
      <c r="C124" s="26">
        <v>1</v>
      </c>
      <c r="D124" s="26">
        <v>2</v>
      </c>
      <c r="E124" s="26">
        <v>3</v>
      </c>
      <c r="F124" s="26">
        <v>4</v>
      </c>
      <c r="G124" s="26">
        <v>5</v>
      </c>
      <c r="H124" s="26">
        <v>6</v>
      </c>
      <c r="I124" s="26">
        <v>7</v>
      </c>
      <c r="J124" s="26">
        <v>8</v>
      </c>
      <c r="K124" s="26">
        <v>9</v>
      </c>
      <c r="L124" s="26">
        <v>10</v>
      </c>
      <c r="M124" s="26">
        <v>11</v>
      </c>
      <c r="N124" s="26">
        <v>12</v>
      </c>
      <c r="O124" s="26">
        <v>13</v>
      </c>
      <c r="P124" s="26">
        <v>14</v>
      </c>
      <c r="Q124" s="26">
        <v>15</v>
      </c>
      <c r="R124" s="26">
        <v>16</v>
      </c>
      <c r="S124" s="26">
        <v>17</v>
      </c>
      <c r="T124" s="26">
        <v>18</v>
      </c>
      <c r="U124" s="26">
        <v>19</v>
      </c>
      <c r="V124" s="26">
        <v>20</v>
      </c>
      <c r="W124" s="26">
        <v>21</v>
      </c>
      <c r="X124" s="26">
        <v>22</v>
      </c>
      <c r="Y124" s="26">
        <v>23</v>
      </c>
      <c r="Z124" s="26">
        <v>24</v>
      </c>
      <c r="AA124" s="26">
        <v>25</v>
      </c>
      <c r="AB124" s="26">
        <v>26</v>
      </c>
      <c r="AC124" s="26">
        <v>27</v>
      </c>
      <c r="AD124" s="26">
        <v>28</v>
      </c>
      <c r="AE124" s="26">
        <v>29</v>
      </c>
      <c r="AF124" s="26">
        <v>30</v>
      </c>
      <c r="AG124" s="26">
        <v>31</v>
      </c>
      <c r="AH124" s="26">
        <v>32</v>
      </c>
      <c r="AI124" s="26">
        <v>33</v>
      </c>
      <c r="AJ124" s="26">
        <v>34</v>
      </c>
      <c r="AK124" s="26">
        <v>35</v>
      </c>
      <c r="AL124" s="26">
        <v>36</v>
      </c>
      <c r="AM124" s="26">
        <v>37</v>
      </c>
      <c r="AN124" s="26">
        <v>38</v>
      </c>
      <c r="AO124" s="26">
        <v>39</v>
      </c>
      <c r="AP124" s="26">
        <v>40</v>
      </c>
    </row>
    <row r="125" spans="2:42" ht="16.5">
      <c r="B125" s="109" t="s">
        <v>316</v>
      </c>
      <c r="C125" s="106">
        <f>C106+C110-C118+C117+C119+C121-C105-C109-C111-C113-C115</f>
        <v>-111.04383373772653</v>
      </c>
      <c r="D125" s="106">
        <f t="shared" ref="D125:AP125" si="37">D106+D110-D118+D117+D119+D121-D105-D109-D111-D113-D115</f>
        <v>-127.86410599312123</v>
      </c>
      <c r="E125" s="106">
        <f t="shared" si="37"/>
        <v>-128.78316861512138</v>
      </c>
      <c r="F125" s="106">
        <f t="shared" si="37"/>
        <v>-130.72071243361037</v>
      </c>
      <c r="G125" s="106">
        <f t="shared" si="37"/>
        <v>-122.74970543792023</v>
      </c>
      <c r="H125" s="106">
        <f t="shared" si="37"/>
        <v>-123.5226726048116</v>
      </c>
      <c r="I125" s="106">
        <f t="shared" si="37"/>
        <v>-122.62582036009699</v>
      </c>
      <c r="J125" s="106">
        <f t="shared" si="37"/>
        <v>-114.68719971015332</v>
      </c>
      <c r="K125" s="106">
        <f t="shared" si="37"/>
        <v>-115.49161391079009</v>
      </c>
      <c r="L125" s="106">
        <f t="shared" si="37"/>
        <v>-114.65929725644214</v>
      </c>
      <c r="M125" s="106">
        <f t="shared" si="37"/>
        <v>-113.83878629499179</v>
      </c>
      <c r="N125" s="106">
        <f t="shared" si="37"/>
        <v>-113.46746213716014</v>
      </c>
      <c r="O125" s="106">
        <f t="shared" si="37"/>
        <v>-113.10518679229827</v>
      </c>
      <c r="P125" s="106">
        <f t="shared" si="37"/>
        <v>0</v>
      </c>
      <c r="Q125" s="106">
        <f t="shared" si="37"/>
        <v>0</v>
      </c>
      <c r="R125" s="106">
        <f t="shared" si="37"/>
        <v>0</v>
      </c>
      <c r="S125" s="106">
        <f t="shared" si="37"/>
        <v>0</v>
      </c>
      <c r="T125" s="106">
        <f t="shared" si="37"/>
        <v>0</v>
      </c>
      <c r="U125" s="106">
        <f t="shared" si="37"/>
        <v>0</v>
      </c>
      <c r="V125" s="106">
        <f t="shared" si="37"/>
        <v>0</v>
      </c>
      <c r="W125" s="106">
        <f t="shared" si="37"/>
        <v>0</v>
      </c>
      <c r="X125" s="106">
        <f t="shared" si="37"/>
        <v>0</v>
      </c>
      <c r="Y125" s="106">
        <f t="shared" si="37"/>
        <v>0</v>
      </c>
      <c r="Z125" s="106">
        <f t="shared" si="37"/>
        <v>0</v>
      </c>
      <c r="AA125" s="106">
        <f t="shared" si="37"/>
        <v>0</v>
      </c>
      <c r="AB125" s="106">
        <f t="shared" si="37"/>
        <v>0</v>
      </c>
      <c r="AC125" s="106">
        <f t="shared" si="37"/>
        <v>0</v>
      </c>
      <c r="AD125" s="106">
        <f t="shared" si="37"/>
        <v>0</v>
      </c>
      <c r="AE125" s="106">
        <f t="shared" si="37"/>
        <v>0</v>
      </c>
      <c r="AF125" s="106">
        <f t="shared" si="37"/>
        <v>0</v>
      </c>
      <c r="AG125" s="106">
        <f t="shared" si="37"/>
        <v>0</v>
      </c>
      <c r="AH125" s="106">
        <f t="shared" si="37"/>
        <v>0</v>
      </c>
      <c r="AI125" s="106">
        <f t="shared" si="37"/>
        <v>0</v>
      </c>
      <c r="AJ125" s="106">
        <f t="shared" si="37"/>
        <v>0</v>
      </c>
      <c r="AK125" s="106">
        <f t="shared" si="37"/>
        <v>0</v>
      </c>
      <c r="AL125" s="106">
        <f t="shared" si="37"/>
        <v>0</v>
      </c>
      <c r="AM125" s="106">
        <f t="shared" si="37"/>
        <v>0</v>
      </c>
      <c r="AN125" s="106">
        <f t="shared" si="37"/>
        <v>0</v>
      </c>
      <c r="AO125" s="106">
        <f t="shared" si="37"/>
        <v>0</v>
      </c>
      <c r="AP125" s="106">
        <f t="shared" si="37"/>
        <v>0</v>
      </c>
    </row>
    <row r="126" spans="2:42" ht="16.5">
      <c r="B126" s="109" t="s">
        <v>317</v>
      </c>
      <c r="C126" s="106">
        <f>MAX(C144+C125,0)</f>
        <v>4581.3589612115247</v>
      </c>
      <c r="D126" s="106">
        <f t="shared" ref="D126:AP126" si="38">MAX(D144+D125,0)</f>
        <v>4468.466367984508</v>
      </c>
      <c r="E126" s="106">
        <f t="shared" si="38"/>
        <v>4607.151186079941</v>
      </c>
      <c r="F126" s="106">
        <f t="shared" si="38"/>
        <v>4672.4751518118501</v>
      </c>
      <c r="G126" s="106">
        <f t="shared" si="38"/>
        <v>4673.4486162111998</v>
      </c>
      <c r="H126" s="106">
        <f t="shared" si="38"/>
        <v>4732.9950265732714</v>
      </c>
      <c r="I126" s="106">
        <f t="shared" si="38"/>
        <v>4790.0360235662301</v>
      </c>
      <c r="J126" s="106">
        <f t="shared" si="38"/>
        <v>4732.0179580272652</v>
      </c>
      <c r="K126" s="106">
        <f t="shared" si="38"/>
        <v>4791.1909403134077</v>
      </c>
      <c r="L126" s="106">
        <f t="shared" si="38"/>
        <v>4846.695039115998</v>
      </c>
      <c r="M126" s="106">
        <f t="shared" si="38"/>
        <v>4897.446824843546</v>
      </c>
      <c r="N126" s="106">
        <f t="shared" si="38"/>
        <v>4933.2287388269933</v>
      </c>
      <c r="O126" s="106">
        <f t="shared" si="38"/>
        <v>4983.6213798030603</v>
      </c>
      <c r="P126" s="106">
        <f t="shared" si="38"/>
        <v>126.50690580096665</v>
      </c>
      <c r="Q126" s="106">
        <f t="shared" si="38"/>
        <v>126.50690580096665</v>
      </c>
      <c r="R126" s="106">
        <f t="shared" si="38"/>
        <v>126.50690580096665</v>
      </c>
      <c r="S126" s="106">
        <f t="shared" si="38"/>
        <v>126.50690580096665</v>
      </c>
      <c r="T126" s="106">
        <f t="shared" si="38"/>
        <v>126.50690580096665</v>
      </c>
      <c r="U126" s="106">
        <f t="shared" si="38"/>
        <v>126.50690580096665</v>
      </c>
      <c r="V126" s="106">
        <f t="shared" si="38"/>
        <v>126.50690580096665</v>
      </c>
      <c r="W126" s="106">
        <f t="shared" si="38"/>
        <v>126.50690580096665</v>
      </c>
      <c r="X126" s="106">
        <f t="shared" si="38"/>
        <v>126.50690580096665</v>
      </c>
      <c r="Y126" s="106">
        <f t="shared" si="38"/>
        <v>126.50690580096665</v>
      </c>
      <c r="Z126" s="106">
        <f t="shared" si="38"/>
        <v>126.50690580096665</v>
      </c>
      <c r="AA126" s="106">
        <f t="shared" si="38"/>
        <v>126.50690580096665</v>
      </c>
      <c r="AB126" s="106">
        <f t="shared" si="38"/>
        <v>126.50690580096665</v>
      </c>
      <c r="AC126" s="106">
        <f t="shared" si="38"/>
        <v>126.50690580096665</v>
      </c>
      <c r="AD126" s="106">
        <f t="shared" si="38"/>
        <v>126.50690580096665</v>
      </c>
      <c r="AE126" s="106">
        <f t="shared" si="38"/>
        <v>126.50690580096665</v>
      </c>
      <c r="AF126" s="106">
        <f t="shared" si="38"/>
        <v>126.50690580096665</v>
      </c>
      <c r="AG126" s="106">
        <f t="shared" si="38"/>
        <v>126.50690580096665</v>
      </c>
      <c r="AH126" s="106">
        <f t="shared" si="38"/>
        <v>126.50690580096665</v>
      </c>
      <c r="AI126" s="106">
        <f t="shared" si="38"/>
        <v>126.50690580096665</v>
      </c>
      <c r="AJ126" s="106">
        <f t="shared" si="38"/>
        <v>126.50690580096665</v>
      </c>
      <c r="AK126" s="106">
        <f t="shared" si="38"/>
        <v>126.50690580096665</v>
      </c>
      <c r="AL126" s="106">
        <f t="shared" si="38"/>
        <v>126.50690580096665</v>
      </c>
      <c r="AM126" s="106">
        <f t="shared" si="38"/>
        <v>126.50690580096665</v>
      </c>
      <c r="AN126" s="106">
        <f t="shared" si="38"/>
        <v>126.50690580096665</v>
      </c>
      <c r="AO126" s="106">
        <f t="shared" si="38"/>
        <v>126.50690580096665</v>
      </c>
      <c r="AP126" s="106">
        <f t="shared" si="38"/>
        <v>126.50690580096665</v>
      </c>
    </row>
    <row r="127" spans="2:42" ht="16.5">
      <c r="B127" s="109" t="s">
        <v>318</v>
      </c>
      <c r="C127" s="106">
        <f>C107+C112-C120</f>
        <v>166.36962797038186</v>
      </c>
      <c r="D127" s="106">
        <f t="shared" ref="D127:AP127" si="39">D107+D112-D120</f>
        <v>203.95918568754252</v>
      </c>
      <c r="E127" s="106">
        <f t="shared" si="39"/>
        <v>205.65081499833053</v>
      </c>
      <c r="F127" s="106">
        <f t="shared" si="39"/>
        <v>208.74412570207343</v>
      </c>
      <c r="G127" s="106">
        <f t="shared" si="39"/>
        <v>197.40052395573662</v>
      </c>
      <c r="H127" s="106">
        <f t="shared" si="39"/>
        <v>198.00892250800041</v>
      </c>
      <c r="I127" s="106">
        <f t="shared" si="39"/>
        <v>196.34825308778784</v>
      </c>
      <c r="J127" s="106">
        <f t="shared" si="39"/>
        <v>185.0824345232561</v>
      </c>
      <c r="K127" s="106">
        <f t="shared" si="39"/>
        <v>185.76636031602331</v>
      </c>
      <c r="L127" s="106">
        <f t="shared" si="39"/>
        <v>184.22545856323788</v>
      </c>
      <c r="M127" s="106">
        <f t="shared" si="39"/>
        <v>182.71062039596814</v>
      </c>
      <c r="N127" s="106">
        <f t="shared" si="39"/>
        <v>181.81883174644256</v>
      </c>
      <c r="O127" s="106">
        <f t="shared" si="39"/>
        <v>180.94877588987168</v>
      </c>
      <c r="P127" s="106">
        <f t="shared" si="39"/>
        <v>0</v>
      </c>
      <c r="Q127" s="106">
        <f t="shared" si="39"/>
        <v>0</v>
      </c>
      <c r="R127" s="106">
        <f t="shared" si="39"/>
        <v>0</v>
      </c>
      <c r="S127" s="106">
        <f t="shared" si="39"/>
        <v>0</v>
      </c>
      <c r="T127" s="106">
        <f t="shared" si="39"/>
        <v>0</v>
      </c>
      <c r="U127" s="106">
        <f t="shared" si="39"/>
        <v>0</v>
      </c>
      <c r="V127" s="106">
        <f t="shared" si="39"/>
        <v>0</v>
      </c>
      <c r="W127" s="106">
        <f t="shared" si="39"/>
        <v>0</v>
      </c>
      <c r="X127" s="106">
        <f t="shared" si="39"/>
        <v>0</v>
      </c>
      <c r="Y127" s="106">
        <f t="shared" si="39"/>
        <v>0</v>
      </c>
      <c r="Z127" s="106">
        <f t="shared" si="39"/>
        <v>0</v>
      </c>
      <c r="AA127" s="106">
        <f t="shared" si="39"/>
        <v>0</v>
      </c>
      <c r="AB127" s="106">
        <f t="shared" si="39"/>
        <v>0</v>
      </c>
      <c r="AC127" s="106">
        <f t="shared" si="39"/>
        <v>0</v>
      </c>
      <c r="AD127" s="106">
        <f t="shared" si="39"/>
        <v>0</v>
      </c>
      <c r="AE127" s="106">
        <f t="shared" si="39"/>
        <v>0</v>
      </c>
      <c r="AF127" s="106">
        <f t="shared" si="39"/>
        <v>0</v>
      </c>
      <c r="AG127" s="106">
        <f t="shared" si="39"/>
        <v>0</v>
      </c>
      <c r="AH127" s="106">
        <f t="shared" si="39"/>
        <v>0</v>
      </c>
      <c r="AI127" s="106">
        <f t="shared" si="39"/>
        <v>0</v>
      </c>
      <c r="AJ127" s="106">
        <f t="shared" si="39"/>
        <v>0</v>
      </c>
      <c r="AK127" s="106">
        <f t="shared" si="39"/>
        <v>0</v>
      </c>
      <c r="AL127" s="106">
        <f t="shared" si="39"/>
        <v>0</v>
      </c>
      <c r="AM127" s="106">
        <f t="shared" si="39"/>
        <v>0</v>
      </c>
      <c r="AN127" s="106">
        <f t="shared" si="39"/>
        <v>0</v>
      </c>
      <c r="AO127" s="106">
        <f t="shared" si="39"/>
        <v>0</v>
      </c>
      <c r="AP127" s="106">
        <f t="shared" si="39"/>
        <v>0</v>
      </c>
    </row>
    <row r="128" spans="2:42" ht="16.5">
      <c r="B128" s="109" t="s">
        <v>319</v>
      </c>
      <c r="C128" s="106">
        <f>C145+C127</f>
        <v>2035.4278635195135</v>
      </c>
      <c r="D128" s="106">
        <f t="shared" ref="D128:AP128" si="40">D145+D127</f>
        <v>2071.2143146512908</v>
      </c>
      <c r="E128" s="106">
        <f t="shared" si="40"/>
        <v>2099.0485889914671</v>
      </c>
      <c r="F128" s="106">
        <f t="shared" si="40"/>
        <v>2127.5265547144336</v>
      </c>
      <c r="G128" s="106">
        <f t="shared" si="40"/>
        <v>2141.5676075917072</v>
      </c>
      <c r="H128" s="106">
        <f t="shared" si="40"/>
        <v>2167.5606609653878</v>
      </c>
      <c r="I128" s="106">
        <f t="shared" si="40"/>
        <v>2191.2846466158194</v>
      </c>
      <c r="J128" s="106">
        <f t="shared" si="40"/>
        <v>2205.4034830705114</v>
      </c>
      <c r="K128" s="106">
        <f t="shared" si="40"/>
        <v>2231.4720638825024</v>
      </c>
      <c r="L128" s="106">
        <f t="shared" si="40"/>
        <v>2255.3158171489408</v>
      </c>
      <c r="M128" s="106">
        <f t="shared" si="40"/>
        <v>2279.1856340008953</v>
      </c>
      <c r="N128" s="106">
        <f t="shared" si="40"/>
        <v>2303.6785003705936</v>
      </c>
      <c r="O128" s="106">
        <f t="shared" si="40"/>
        <v>2328.1930995332473</v>
      </c>
      <c r="P128" s="106">
        <f t="shared" si="40"/>
        <v>0</v>
      </c>
      <c r="Q128" s="106">
        <f t="shared" si="40"/>
        <v>0</v>
      </c>
      <c r="R128" s="106">
        <f t="shared" si="40"/>
        <v>0</v>
      </c>
      <c r="S128" s="106">
        <f t="shared" si="40"/>
        <v>0</v>
      </c>
      <c r="T128" s="106">
        <f t="shared" si="40"/>
        <v>0</v>
      </c>
      <c r="U128" s="106">
        <f t="shared" si="40"/>
        <v>0</v>
      </c>
      <c r="V128" s="106">
        <f t="shared" si="40"/>
        <v>0</v>
      </c>
      <c r="W128" s="106">
        <f t="shared" si="40"/>
        <v>0</v>
      </c>
      <c r="X128" s="106">
        <f t="shared" si="40"/>
        <v>0</v>
      </c>
      <c r="Y128" s="106">
        <f t="shared" si="40"/>
        <v>0</v>
      </c>
      <c r="Z128" s="106">
        <f t="shared" si="40"/>
        <v>0</v>
      </c>
      <c r="AA128" s="106">
        <f t="shared" si="40"/>
        <v>0</v>
      </c>
      <c r="AB128" s="106">
        <f t="shared" si="40"/>
        <v>0</v>
      </c>
      <c r="AC128" s="106">
        <f t="shared" si="40"/>
        <v>0</v>
      </c>
      <c r="AD128" s="106">
        <f t="shared" si="40"/>
        <v>0</v>
      </c>
      <c r="AE128" s="106">
        <f t="shared" si="40"/>
        <v>0</v>
      </c>
      <c r="AF128" s="106">
        <f t="shared" si="40"/>
        <v>0</v>
      </c>
      <c r="AG128" s="106">
        <f t="shared" si="40"/>
        <v>0</v>
      </c>
      <c r="AH128" s="106">
        <f t="shared" si="40"/>
        <v>0</v>
      </c>
      <c r="AI128" s="106">
        <f t="shared" si="40"/>
        <v>0</v>
      </c>
      <c r="AJ128" s="106">
        <f t="shared" si="40"/>
        <v>0</v>
      </c>
      <c r="AK128" s="106">
        <f t="shared" si="40"/>
        <v>0</v>
      </c>
      <c r="AL128" s="106">
        <f t="shared" si="40"/>
        <v>0</v>
      </c>
      <c r="AM128" s="106">
        <f t="shared" si="40"/>
        <v>0</v>
      </c>
      <c r="AN128" s="106">
        <f t="shared" si="40"/>
        <v>0</v>
      </c>
      <c r="AO128" s="106">
        <f t="shared" si="40"/>
        <v>0</v>
      </c>
      <c r="AP128" s="106">
        <f t="shared" si="40"/>
        <v>0</v>
      </c>
    </row>
    <row r="129" spans="2:42" ht="16.5">
      <c r="B129" s="109" t="s">
        <v>320</v>
      </c>
      <c r="C129" s="106">
        <f>C108+C114+C116-C122</f>
        <v>1.8025580669017776</v>
      </c>
      <c r="D129" s="106">
        <f t="shared" ref="D129:AP129" si="41">D108+D114+D116-D122</f>
        <v>3.591476405184753</v>
      </c>
      <c r="E129" s="106">
        <f t="shared" si="41"/>
        <v>3.6448964503302279</v>
      </c>
      <c r="F129" s="106">
        <f t="shared" si="41"/>
        <v>3.6996473812028481</v>
      </c>
      <c r="G129" s="106">
        <f t="shared" si="41"/>
        <v>3.6435269966094048</v>
      </c>
      <c r="H129" s="106">
        <f t="shared" si="41"/>
        <v>3.5888157839773829</v>
      </c>
      <c r="I129" s="106">
        <f t="shared" si="41"/>
        <v>3.5354728403458204</v>
      </c>
      <c r="J129" s="106">
        <f t="shared" si="41"/>
        <v>3.4834584829815984</v>
      </c>
      <c r="K129" s="106">
        <f t="shared" si="41"/>
        <v>3.4327342128069036</v>
      </c>
      <c r="L129" s="106">
        <f t="shared" si="41"/>
        <v>3.3832626789237064</v>
      </c>
      <c r="M129" s="106">
        <f t="shared" si="41"/>
        <v>3.3350076442023315</v>
      </c>
      <c r="N129" s="106">
        <f t="shared" si="41"/>
        <v>3.2879339519021973</v>
      </c>
      <c r="O129" s="106">
        <f t="shared" si="41"/>
        <v>3.2420074932937681</v>
      </c>
      <c r="P129" s="106">
        <f t="shared" si="41"/>
        <v>0</v>
      </c>
      <c r="Q129" s="106">
        <f t="shared" si="41"/>
        <v>0</v>
      </c>
      <c r="R129" s="106">
        <f t="shared" si="41"/>
        <v>0</v>
      </c>
      <c r="S129" s="106">
        <f t="shared" si="41"/>
        <v>0</v>
      </c>
      <c r="T129" s="106">
        <f t="shared" si="41"/>
        <v>0</v>
      </c>
      <c r="U129" s="106">
        <f t="shared" si="41"/>
        <v>0</v>
      </c>
      <c r="V129" s="106">
        <f t="shared" si="41"/>
        <v>0</v>
      </c>
      <c r="W129" s="106">
        <f t="shared" si="41"/>
        <v>0</v>
      </c>
      <c r="X129" s="106">
        <f t="shared" si="41"/>
        <v>0</v>
      </c>
      <c r="Y129" s="106">
        <f t="shared" si="41"/>
        <v>0</v>
      </c>
      <c r="Z129" s="106">
        <f t="shared" si="41"/>
        <v>0</v>
      </c>
      <c r="AA129" s="106">
        <f t="shared" si="41"/>
        <v>0</v>
      </c>
      <c r="AB129" s="106">
        <f t="shared" si="41"/>
        <v>0</v>
      </c>
      <c r="AC129" s="106">
        <f t="shared" si="41"/>
        <v>0</v>
      </c>
      <c r="AD129" s="106">
        <f t="shared" si="41"/>
        <v>0</v>
      </c>
      <c r="AE129" s="106">
        <f t="shared" si="41"/>
        <v>0</v>
      </c>
      <c r="AF129" s="106">
        <f t="shared" si="41"/>
        <v>0</v>
      </c>
      <c r="AG129" s="106">
        <f t="shared" si="41"/>
        <v>0</v>
      </c>
      <c r="AH129" s="106">
        <f t="shared" si="41"/>
        <v>0</v>
      </c>
      <c r="AI129" s="106">
        <f t="shared" si="41"/>
        <v>0</v>
      </c>
      <c r="AJ129" s="106">
        <f t="shared" si="41"/>
        <v>0</v>
      </c>
      <c r="AK129" s="106">
        <f t="shared" si="41"/>
        <v>0</v>
      </c>
      <c r="AL129" s="106">
        <f t="shared" si="41"/>
        <v>0</v>
      </c>
      <c r="AM129" s="106">
        <f t="shared" si="41"/>
        <v>0</v>
      </c>
      <c r="AN129" s="106">
        <f t="shared" si="41"/>
        <v>0</v>
      </c>
      <c r="AO129" s="106">
        <f t="shared" si="41"/>
        <v>0</v>
      </c>
      <c r="AP129" s="106">
        <f t="shared" si="41"/>
        <v>0</v>
      </c>
    </row>
    <row r="130" spans="2:42" ht="16.5">
      <c r="B130" s="109" t="s">
        <v>321</v>
      </c>
      <c r="C130" s="106">
        <f>C129+C146</f>
        <v>6.6578885847456748</v>
      </c>
      <c r="D130" s="106">
        <f t="shared" ref="D130:AP130" si="42">D129+D146</f>
        <v>8.4430484522487177</v>
      </c>
      <c r="E130" s="106">
        <f t="shared" si="42"/>
        <v>8.5802890289854563</v>
      </c>
      <c r="F130" s="106">
        <f t="shared" si="42"/>
        <v>8.700890574897274</v>
      </c>
      <c r="G130" s="106">
        <f t="shared" si="42"/>
        <v>8.7106208053430265</v>
      </c>
      <c r="H130" s="106">
        <f t="shared" si="42"/>
        <v>8.7217602077502008</v>
      </c>
      <c r="I130" s="106">
        <f t="shared" si="42"/>
        <v>8.7342678795641788</v>
      </c>
      <c r="J130" s="106">
        <f t="shared" si="42"/>
        <v>8.7481041372391548</v>
      </c>
      <c r="K130" s="106">
        <f t="shared" si="42"/>
        <v>8.7632304821036584</v>
      </c>
      <c r="L130" s="106">
        <f t="shared" si="42"/>
        <v>8.7796095632596582</v>
      </c>
      <c r="M130" s="106">
        <f t="shared" si="42"/>
        <v>8.7972051435774805</v>
      </c>
      <c r="N130" s="106">
        <f t="shared" si="42"/>
        <v>8.8159820663165434</v>
      </c>
      <c r="O130" s="106">
        <f t="shared" si="42"/>
        <v>8.8359062227473117</v>
      </c>
      <c r="P130" s="106">
        <f t="shared" si="42"/>
        <v>0</v>
      </c>
      <c r="Q130" s="106">
        <f t="shared" si="42"/>
        <v>0</v>
      </c>
      <c r="R130" s="106">
        <f t="shared" si="42"/>
        <v>0</v>
      </c>
      <c r="S130" s="106">
        <f t="shared" si="42"/>
        <v>0</v>
      </c>
      <c r="T130" s="106">
        <f t="shared" si="42"/>
        <v>0</v>
      </c>
      <c r="U130" s="106">
        <f t="shared" si="42"/>
        <v>0</v>
      </c>
      <c r="V130" s="106">
        <f t="shared" si="42"/>
        <v>0</v>
      </c>
      <c r="W130" s="106">
        <f t="shared" si="42"/>
        <v>0</v>
      </c>
      <c r="X130" s="106">
        <f t="shared" si="42"/>
        <v>0</v>
      </c>
      <c r="Y130" s="106">
        <f t="shared" si="42"/>
        <v>0</v>
      </c>
      <c r="Z130" s="106">
        <f t="shared" si="42"/>
        <v>0</v>
      </c>
      <c r="AA130" s="106">
        <f t="shared" si="42"/>
        <v>0</v>
      </c>
      <c r="AB130" s="106">
        <f t="shared" si="42"/>
        <v>0</v>
      </c>
      <c r="AC130" s="106">
        <f t="shared" si="42"/>
        <v>0</v>
      </c>
      <c r="AD130" s="106">
        <f t="shared" si="42"/>
        <v>0</v>
      </c>
      <c r="AE130" s="106">
        <f t="shared" si="42"/>
        <v>0</v>
      </c>
      <c r="AF130" s="106">
        <f t="shared" si="42"/>
        <v>0</v>
      </c>
      <c r="AG130" s="106">
        <f t="shared" si="42"/>
        <v>0</v>
      </c>
      <c r="AH130" s="106">
        <f t="shared" si="42"/>
        <v>0</v>
      </c>
      <c r="AI130" s="106">
        <f t="shared" si="42"/>
        <v>0</v>
      </c>
      <c r="AJ130" s="106">
        <f t="shared" si="42"/>
        <v>0</v>
      </c>
      <c r="AK130" s="106">
        <f t="shared" si="42"/>
        <v>0</v>
      </c>
      <c r="AL130" s="106">
        <f t="shared" si="42"/>
        <v>0</v>
      </c>
      <c r="AM130" s="106">
        <f t="shared" si="42"/>
        <v>0</v>
      </c>
      <c r="AN130" s="106">
        <f t="shared" si="42"/>
        <v>0</v>
      </c>
      <c r="AO130" s="106">
        <f t="shared" si="42"/>
        <v>0</v>
      </c>
      <c r="AP130" s="106">
        <f t="shared" si="42"/>
        <v>0</v>
      </c>
    </row>
    <row r="131" spans="2:42" ht="16.5">
      <c r="B131" s="109" t="s">
        <v>322</v>
      </c>
      <c r="C131" s="107"/>
      <c r="D131" s="107"/>
      <c r="E131" s="107"/>
      <c r="F131" s="107"/>
      <c r="G131" s="107"/>
      <c r="H131" s="107"/>
      <c r="I131" s="107"/>
      <c r="J131" s="107"/>
      <c r="K131" s="107"/>
      <c r="L131" s="107"/>
      <c r="M131" s="107"/>
      <c r="N131" s="107"/>
      <c r="O131" s="107"/>
      <c r="P131" s="107"/>
      <c r="Q131" s="107"/>
      <c r="R131" s="107"/>
      <c r="S131" s="107"/>
      <c r="T131" s="107"/>
      <c r="U131" s="107"/>
      <c r="V131" s="107"/>
      <c r="W131" s="107"/>
      <c r="X131" s="107"/>
      <c r="Y131" s="107"/>
      <c r="Z131" s="107"/>
      <c r="AA131" s="107"/>
      <c r="AB131" s="107"/>
      <c r="AC131" s="107"/>
      <c r="AD131" s="107"/>
      <c r="AE131" s="107"/>
      <c r="AF131" s="107"/>
      <c r="AG131" s="107"/>
      <c r="AH131" s="107"/>
      <c r="AI131" s="107"/>
      <c r="AJ131" s="107"/>
      <c r="AK131" s="107"/>
      <c r="AL131" s="107"/>
      <c r="AM131" s="107"/>
      <c r="AN131" s="107"/>
      <c r="AO131" s="107"/>
      <c r="AP131" s="107"/>
    </row>
    <row r="132" spans="2:42" ht="16.5">
      <c r="B132" s="109" t="s">
        <v>323</v>
      </c>
      <c r="C132" s="106">
        <f>MAX(C130-15/85*(C126+C128),C130-15/60*C126,0)</f>
        <v>0</v>
      </c>
      <c r="D132" s="106">
        <f t="shared" ref="D132:AP132" si="43">MAX(D130-15/85*(D126+D128),D130-15/60*D126,0)</f>
        <v>0</v>
      </c>
      <c r="E132" s="106">
        <f t="shared" si="43"/>
        <v>0</v>
      </c>
      <c r="F132" s="106">
        <f t="shared" si="43"/>
        <v>0</v>
      </c>
      <c r="G132" s="106">
        <f t="shared" si="43"/>
        <v>0</v>
      </c>
      <c r="H132" s="106">
        <f t="shared" si="43"/>
        <v>0</v>
      </c>
      <c r="I132" s="106">
        <f t="shared" si="43"/>
        <v>0</v>
      </c>
      <c r="J132" s="106">
        <f t="shared" si="43"/>
        <v>0</v>
      </c>
      <c r="K132" s="106">
        <f t="shared" si="43"/>
        <v>0</v>
      </c>
      <c r="L132" s="106">
        <f t="shared" si="43"/>
        <v>0</v>
      </c>
      <c r="M132" s="106">
        <f t="shared" si="43"/>
        <v>0</v>
      </c>
      <c r="N132" s="106">
        <f t="shared" si="43"/>
        <v>0</v>
      </c>
      <c r="O132" s="106">
        <f t="shared" si="43"/>
        <v>0</v>
      </c>
      <c r="P132" s="106">
        <f t="shared" si="43"/>
        <v>0</v>
      </c>
      <c r="Q132" s="106">
        <f t="shared" si="43"/>
        <v>0</v>
      </c>
      <c r="R132" s="106">
        <f t="shared" si="43"/>
        <v>0</v>
      </c>
      <c r="S132" s="106">
        <f t="shared" si="43"/>
        <v>0</v>
      </c>
      <c r="T132" s="106">
        <f t="shared" si="43"/>
        <v>0</v>
      </c>
      <c r="U132" s="106">
        <f t="shared" si="43"/>
        <v>0</v>
      </c>
      <c r="V132" s="106">
        <f t="shared" si="43"/>
        <v>0</v>
      </c>
      <c r="W132" s="106">
        <f t="shared" si="43"/>
        <v>0</v>
      </c>
      <c r="X132" s="106">
        <f t="shared" si="43"/>
        <v>0</v>
      </c>
      <c r="Y132" s="106">
        <f t="shared" si="43"/>
        <v>0</v>
      </c>
      <c r="Z132" s="106">
        <f t="shared" si="43"/>
        <v>0</v>
      </c>
      <c r="AA132" s="106">
        <f t="shared" si="43"/>
        <v>0</v>
      </c>
      <c r="AB132" s="106">
        <f t="shared" si="43"/>
        <v>0</v>
      </c>
      <c r="AC132" s="106">
        <f t="shared" si="43"/>
        <v>0</v>
      </c>
      <c r="AD132" s="106">
        <f t="shared" si="43"/>
        <v>0</v>
      </c>
      <c r="AE132" s="106">
        <f t="shared" si="43"/>
        <v>0</v>
      </c>
      <c r="AF132" s="106">
        <f t="shared" si="43"/>
        <v>0</v>
      </c>
      <c r="AG132" s="106">
        <f t="shared" si="43"/>
        <v>0</v>
      </c>
      <c r="AH132" s="106">
        <f t="shared" si="43"/>
        <v>0</v>
      </c>
      <c r="AI132" s="106">
        <f t="shared" si="43"/>
        <v>0</v>
      </c>
      <c r="AJ132" s="106">
        <f t="shared" si="43"/>
        <v>0</v>
      </c>
      <c r="AK132" s="106">
        <f t="shared" si="43"/>
        <v>0</v>
      </c>
      <c r="AL132" s="106">
        <f t="shared" si="43"/>
        <v>0</v>
      </c>
      <c r="AM132" s="106">
        <f t="shared" si="43"/>
        <v>0</v>
      </c>
      <c r="AN132" s="106">
        <f t="shared" si="43"/>
        <v>0</v>
      </c>
      <c r="AO132" s="106">
        <f t="shared" si="43"/>
        <v>0</v>
      </c>
      <c r="AP132" s="106">
        <f t="shared" si="43"/>
        <v>0</v>
      </c>
    </row>
    <row r="133" spans="2:42" ht="16.5">
      <c r="B133" s="109" t="s">
        <v>324</v>
      </c>
      <c r="C133" s="106">
        <f>MAX(C128+C130-C132-2/3*C126,0)</f>
        <v>0</v>
      </c>
      <c r="D133" s="106">
        <f t="shared" ref="D133:AP133" si="44">MAX(D128+D130-D132-2/3*D126,0)</f>
        <v>0</v>
      </c>
      <c r="E133" s="106">
        <f t="shared" si="44"/>
        <v>0</v>
      </c>
      <c r="F133" s="106">
        <f t="shared" si="44"/>
        <v>0</v>
      </c>
      <c r="G133" s="106">
        <f t="shared" si="44"/>
        <v>0</v>
      </c>
      <c r="H133" s="106">
        <f t="shared" si="44"/>
        <v>0</v>
      </c>
      <c r="I133" s="106">
        <f t="shared" si="44"/>
        <v>0</v>
      </c>
      <c r="J133" s="106">
        <f t="shared" si="44"/>
        <v>0</v>
      </c>
      <c r="K133" s="106">
        <f t="shared" si="44"/>
        <v>0</v>
      </c>
      <c r="L133" s="106">
        <f t="shared" si="44"/>
        <v>0</v>
      </c>
      <c r="M133" s="106">
        <f t="shared" si="44"/>
        <v>0</v>
      </c>
      <c r="N133" s="106">
        <f t="shared" si="44"/>
        <v>0</v>
      </c>
      <c r="O133" s="106">
        <f t="shared" si="44"/>
        <v>0</v>
      </c>
      <c r="P133" s="106">
        <f t="shared" si="44"/>
        <v>0</v>
      </c>
      <c r="Q133" s="106">
        <f t="shared" si="44"/>
        <v>0</v>
      </c>
      <c r="R133" s="106">
        <f t="shared" si="44"/>
        <v>0</v>
      </c>
      <c r="S133" s="106">
        <f t="shared" si="44"/>
        <v>0</v>
      </c>
      <c r="T133" s="106">
        <f t="shared" si="44"/>
        <v>0</v>
      </c>
      <c r="U133" s="106">
        <f t="shared" si="44"/>
        <v>0</v>
      </c>
      <c r="V133" s="106">
        <f t="shared" si="44"/>
        <v>0</v>
      </c>
      <c r="W133" s="106">
        <f t="shared" si="44"/>
        <v>0</v>
      </c>
      <c r="X133" s="106">
        <f t="shared" si="44"/>
        <v>0</v>
      </c>
      <c r="Y133" s="106">
        <f t="shared" si="44"/>
        <v>0</v>
      </c>
      <c r="Z133" s="106">
        <f t="shared" si="44"/>
        <v>0</v>
      </c>
      <c r="AA133" s="106">
        <f t="shared" si="44"/>
        <v>0</v>
      </c>
      <c r="AB133" s="106">
        <f t="shared" si="44"/>
        <v>0</v>
      </c>
      <c r="AC133" s="106">
        <f t="shared" si="44"/>
        <v>0</v>
      </c>
      <c r="AD133" s="106">
        <f t="shared" si="44"/>
        <v>0</v>
      </c>
      <c r="AE133" s="106">
        <f t="shared" si="44"/>
        <v>0</v>
      </c>
      <c r="AF133" s="106">
        <f t="shared" si="44"/>
        <v>0</v>
      </c>
      <c r="AG133" s="106">
        <f t="shared" si="44"/>
        <v>0</v>
      </c>
      <c r="AH133" s="106">
        <f t="shared" si="44"/>
        <v>0</v>
      </c>
      <c r="AI133" s="106">
        <f t="shared" si="44"/>
        <v>0</v>
      </c>
      <c r="AJ133" s="106">
        <f t="shared" si="44"/>
        <v>0</v>
      </c>
      <c r="AK133" s="106">
        <f t="shared" si="44"/>
        <v>0</v>
      </c>
      <c r="AL133" s="106">
        <f t="shared" si="44"/>
        <v>0</v>
      </c>
      <c r="AM133" s="106">
        <f t="shared" si="44"/>
        <v>0</v>
      </c>
      <c r="AN133" s="106">
        <f t="shared" si="44"/>
        <v>0</v>
      </c>
      <c r="AO133" s="106">
        <f t="shared" si="44"/>
        <v>0</v>
      </c>
      <c r="AP133" s="106">
        <f t="shared" si="44"/>
        <v>0</v>
      </c>
    </row>
    <row r="135" spans="2:42" ht="16.5">
      <c r="B135" s="26" t="s">
        <v>396</v>
      </c>
      <c r="C135" s="26">
        <v>1</v>
      </c>
      <c r="D135" s="26">
        <v>2</v>
      </c>
      <c r="E135" s="26">
        <v>3</v>
      </c>
      <c r="F135" s="26">
        <v>4</v>
      </c>
      <c r="G135" s="26">
        <v>5</v>
      </c>
      <c r="H135" s="26">
        <v>6</v>
      </c>
      <c r="I135" s="26">
        <v>7</v>
      </c>
      <c r="J135" s="26">
        <v>8</v>
      </c>
      <c r="K135" s="26">
        <v>9</v>
      </c>
      <c r="L135" s="26">
        <v>10</v>
      </c>
      <c r="M135" s="26">
        <v>11</v>
      </c>
      <c r="N135" s="26">
        <v>12</v>
      </c>
      <c r="O135" s="26">
        <v>13</v>
      </c>
      <c r="P135" s="26">
        <v>14</v>
      </c>
      <c r="Q135" s="26">
        <v>15</v>
      </c>
      <c r="R135" s="26">
        <v>16</v>
      </c>
      <c r="S135" s="26">
        <v>17</v>
      </c>
      <c r="T135" s="26">
        <v>18</v>
      </c>
      <c r="U135" s="26">
        <v>19</v>
      </c>
      <c r="V135" s="26">
        <v>20</v>
      </c>
      <c r="W135" s="26">
        <v>21</v>
      </c>
      <c r="X135" s="26">
        <v>22</v>
      </c>
      <c r="Y135" s="26">
        <v>23</v>
      </c>
      <c r="Z135" s="26">
        <v>24</v>
      </c>
      <c r="AA135" s="26">
        <v>25</v>
      </c>
      <c r="AB135" s="26">
        <v>26</v>
      </c>
      <c r="AC135" s="26">
        <v>27</v>
      </c>
      <c r="AD135" s="26">
        <v>28</v>
      </c>
      <c r="AE135" s="26">
        <v>29</v>
      </c>
      <c r="AF135" s="26">
        <v>30</v>
      </c>
      <c r="AG135" s="26">
        <v>31</v>
      </c>
      <c r="AH135" s="26">
        <v>32</v>
      </c>
      <c r="AI135" s="26">
        <v>33</v>
      </c>
      <c r="AJ135" s="26">
        <v>34</v>
      </c>
      <c r="AK135" s="26">
        <v>35</v>
      </c>
      <c r="AL135" s="26">
        <v>36</v>
      </c>
      <c r="AM135" s="26">
        <v>37</v>
      </c>
      <c r="AN135" s="26">
        <v>38</v>
      </c>
      <c r="AO135" s="26">
        <v>39</v>
      </c>
      <c r="AP135" s="26">
        <v>40</v>
      </c>
    </row>
    <row r="136" spans="2:42" ht="16.5">
      <c r="B136" s="109" t="s">
        <v>397</v>
      </c>
      <c r="C136" s="106">
        <f>业务毛增量_基准情景!C48</f>
        <v>514.04497765249971</v>
      </c>
      <c r="D136" s="106">
        <f>业务毛增量_基准情景!D48</f>
        <v>661.30172588970004</v>
      </c>
      <c r="E136" s="106">
        <f>业务毛增量_基准情景!E48</f>
        <v>5.1871039699999999</v>
      </c>
      <c r="F136" s="106">
        <f>业务毛增量_基准情景!F48</f>
        <v>0</v>
      </c>
      <c r="G136" s="106">
        <f>业务毛增量_基准情景!G48</f>
        <v>0</v>
      </c>
      <c r="H136" s="106">
        <f>业务毛增量_基准情景!H48</f>
        <v>1.848036</v>
      </c>
      <c r="I136" s="106">
        <f>业务毛增量_基准情景!I48</f>
        <v>0</v>
      </c>
      <c r="J136" s="106">
        <f>业务毛增量_基准情景!J48</f>
        <v>0</v>
      </c>
      <c r="K136" s="106">
        <f>业务毛增量_基准情景!K48</f>
        <v>0</v>
      </c>
      <c r="L136" s="106">
        <f>业务毛增量_基准情景!L48</f>
        <v>0</v>
      </c>
      <c r="M136" s="106">
        <f>业务毛增量_基准情景!M48</f>
        <v>0</v>
      </c>
      <c r="N136" s="106">
        <f>业务毛增量_基准情景!N48</f>
        <v>0</v>
      </c>
      <c r="O136" s="106">
        <f>业务毛增量_基准情景!O48</f>
        <v>0</v>
      </c>
      <c r="P136" s="106">
        <f>业务毛增量_基准情景!P48</f>
        <v>0</v>
      </c>
      <c r="Q136" s="106">
        <f>业务毛增量_基准情景!Q48</f>
        <v>0</v>
      </c>
      <c r="R136" s="106">
        <f>业务毛增量_基准情景!R48</f>
        <v>0</v>
      </c>
      <c r="S136" s="106">
        <f>业务毛增量_基准情景!S48</f>
        <v>0</v>
      </c>
      <c r="T136" s="106">
        <f>业务毛增量_基准情景!T48</f>
        <v>0</v>
      </c>
      <c r="U136" s="106">
        <f>业务毛增量_基准情景!U48</f>
        <v>0</v>
      </c>
      <c r="V136" s="106">
        <f>业务毛增量_基准情景!V48</f>
        <v>0</v>
      </c>
      <c r="W136" s="106">
        <f>业务毛增量_基准情景!W48</f>
        <v>0</v>
      </c>
      <c r="X136" s="106">
        <f>业务毛增量_基准情景!X48</f>
        <v>0</v>
      </c>
      <c r="Y136" s="106">
        <f>业务毛增量_基准情景!Y48</f>
        <v>0</v>
      </c>
      <c r="Z136" s="106">
        <f>业务毛增量_基准情景!Z48</f>
        <v>0</v>
      </c>
      <c r="AA136" s="106">
        <f>业务毛增量_基准情景!AA48</f>
        <v>0</v>
      </c>
      <c r="AB136" s="106">
        <f>业务毛增量_基准情景!AB48</f>
        <v>0</v>
      </c>
      <c r="AC136" s="106">
        <f>业务毛增量_基准情景!AC48</f>
        <v>0</v>
      </c>
      <c r="AD136" s="106">
        <f>业务毛增量_基准情景!AD48</f>
        <v>0</v>
      </c>
      <c r="AE136" s="106">
        <f>业务毛增量_基准情景!AE48</f>
        <v>0</v>
      </c>
      <c r="AF136" s="106">
        <f>业务毛增量_基准情景!AF48</f>
        <v>0</v>
      </c>
      <c r="AG136" s="106">
        <f>业务毛增量_基准情景!AG48</f>
        <v>0</v>
      </c>
      <c r="AH136" s="106">
        <f>业务毛增量_基准情景!AH48</f>
        <v>0</v>
      </c>
      <c r="AI136" s="106">
        <f>业务毛增量_基准情景!AI48</f>
        <v>0</v>
      </c>
      <c r="AJ136" s="106">
        <f>业务毛增量_基准情景!AJ48</f>
        <v>0</v>
      </c>
      <c r="AK136" s="106">
        <f>业务毛增量_基准情景!AK48</f>
        <v>0</v>
      </c>
      <c r="AL136" s="106">
        <f>业务毛增量_基准情景!AL48</f>
        <v>0</v>
      </c>
      <c r="AM136" s="106">
        <f>业务毛增量_基准情景!AM48</f>
        <v>0</v>
      </c>
      <c r="AN136" s="106">
        <f>业务毛增量_基准情景!AN48</f>
        <v>0</v>
      </c>
      <c r="AO136" s="106">
        <f>业务毛增量_基准情景!AO48</f>
        <v>0</v>
      </c>
      <c r="AP136" s="106">
        <f>业务毛增量_基准情景!AP48</f>
        <v>0</v>
      </c>
    </row>
    <row r="137" spans="2:42" ht="16.5">
      <c r="B137" s="109" t="s">
        <v>398</v>
      </c>
      <c r="C137" s="106">
        <f>业务毛增量_优化情景!C48</f>
        <v>540.03989799971998</v>
      </c>
      <c r="D137" s="106">
        <f>业务毛增量_优化情景!D48</f>
        <v>784.62096741929838</v>
      </c>
      <c r="E137" s="106">
        <f>业务毛增量_优化情景!E48</f>
        <v>24.994907976516998</v>
      </c>
      <c r="F137" s="106">
        <f>业务毛增量_优化情景!F48</f>
        <v>20.301287745936751</v>
      </c>
      <c r="G137" s="106">
        <f>业务毛增量_优化情景!G48</f>
        <v>-20.809072245635278</v>
      </c>
      <c r="H137" s="106">
        <f>业务毛增量_优化情景!H48</f>
        <v>-18.438524481609271</v>
      </c>
      <c r="I137" s="106">
        <f>业务毛增量_优化情景!I48</f>
        <v>-19.779215268487309</v>
      </c>
      <c r="J137" s="106">
        <f>业务毛增量_优化情景!J48</f>
        <v>-19.286584153752369</v>
      </c>
      <c r="K137" s="106">
        <f>业务毛增量_优化情景!K48</f>
        <v>-18.808228245742846</v>
      </c>
      <c r="L137" s="106">
        <f>业务毛增量_优化情景!L48</f>
        <v>-18.343721806890731</v>
      </c>
      <c r="M137" s="106">
        <f>业务毛增量_优化情景!M48</f>
        <v>-17.892651859161429</v>
      </c>
      <c r="N137" s="106">
        <f>业务毛增量_优化情景!N48</f>
        <v>-17.454617801331722</v>
      </c>
      <c r="O137" s="106">
        <f>业务毛增量_优化情景!O48</f>
        <v>-17.029231037747138</v>
      </c>
      <c r="P137" s="106">
        <f>业务毛增量_优化情景!P48</f>
        <v>0</v>
      </c>
      <c r="Q137" s="106">
        <f>业务毛增量_优化情景!Q48</f>
        <v>0</v>
      </c>
      <c r="R137" s="106">
        <f>业务毛增量_优化情景!R48</f>
        <v>0</v>
      </c>
      <c r="S137" s="106">
        <f>业务毛增量_优化情景!S48</f>
        <v>0</v>
      </c>
      <c r="T137" s="106">
        <f>业务毛增量_优化情景!T48</f>
        <v>0</v>
      </c>
      <c r="U137" s="106">
        <f>业务毛增量_优化情景!U48</f>
        <v>0</v>
      </c>
      <c r="V137" s="106">
        <f>业务毛增量_优化情景!V48</f>
        <v>0</v>
      </c>
      <c r="W137" s="106">
        <f>业务毛增量_优化情景!W48</f>
        <v>0</v>
      </c>
      <c r="X137" s="106">
        <f>业务毛增量_优化情景!X48</f>
        <v>0</v>
      </c>
      <c r="Y137" s="106">
        <f>业务毛增量_优化情景!Y48</f>
        <v>0</v>
      </c>
      <c r="Z137" s="106">
        <f>业务毛增量_优化情景!Z48</f>
        <v>0</v>
      </c>
      <c r="AA137" s="106">
        <f>业务毛增量_优化情景!AA48</f>
        <v>0</v>
      </c>
      <c r="AB137" s="106">
        <f>业务毛增量_优化情景!AB48</f>
        <v>0</v>
      </c>
      <c r="AC137" s="106">
        <f>业务毛增量_优化情景!AC48</f>
        <v>0</v>
      </c>
      <c r="AD137" s="106">
        <f>业务毛增量_优化情景!AD48</f>
        <v>0</v>
      </c>
      <c r="AE137" s="106">
        <f>业务毛增量_优化情景!AE48</f>
        <v>0</v>
      </c>
      <c r="AF137" s="106">
        <f>业务毛增量_优化情景!AF48</f>
        <v>0</v>
      </c>
      <c r="AG137" s="106">
        <f>业务毛增量_优化情景!AG48</f>
        <v>0</v>
      </c>
      <c r="AH137" s="106">
        <f>业务毛增量_优化情景!AH48</f>
        <v>0</v>
      </c>
      <c r="AI137" s="106">
        <f>业务毛增量_优化情景!AI48</f>
        <v>0</v>
      </c>
      <c r="AJ137" s="106">
        <f>业务毛增量_优化情景!AJ48</f>
        <v>0</v>
      </c>
      <c r="AK137" s="106">
        <f>业务毛增量_优化情景!AK48</f>
        <v>0</v>
      </c>
      <c r="AL137" s="106">
        <f>业务毛增量_优化情景!AL48</f>
        <v>0</v>
      </c>
      <c r="AM137" s="106">
        <f>业务毛增量_优化情景!AM48</f>
        <v>0</v>
      </c>
      <c r="AN137" s="106">
        <f>业务毛增量_优化情景!AN48</f>
        <v>0</v>
      </c>
      <c r="AO137" s="106">
        <f>业务毛增量_优化情景!AO48</f>
        <v>0</v>
      </c>
      <c r="AP137" s="106">
        <f>业务毛增量_优化情景!AP48</f>
        <v>0</v>
      </c>
    </row>
    <row r="138" spans="2:42" ht="16.5">
      <c r="B138" s="109" t="s">
        <v>436</v>
      </c>
      <c r="C138" s="106">
        <f>业务毛增量_基准情景!C55</f>
        <v>278.81571157510007</v>
      </c>
      <c r="D138" s="106">
        <f>业务毛增量_基准情景!D55</f>
        <v>398.24266144009999</v>
      </c>
      <c r="E138" s="106">
        <f>业务毛增量_基准情景!E55</f>
        <v>401.35538421690001</v>
      </c>
      <c r="F138" s="106">
        <f>业务毛增量_基准情景!F55</f>
        <v>496.25731542629995</v>
      </c>
      <c r="G138" s="106">
        <f>业务毛增量_基准情景!G55</f>
        <v>219.4181115092</v>
      </c>
      <c r="H138" s="106">
        <f>业务毛增量_基准情景!H55</f>
        <v>86.3036901105</v>
      </c>
      <c r="I138" s="106">
        <f>业务毛增量_基准情景!I55</f>
        <v>450</v>
      </c>
      <c r="J138" s="106">
        <f>业务毛增量_基准情景!J55</f>
        <v>-150</v>
      </c>
      <c r="K138" s="106">
        <f>业务毛增量_基准情景!K55</f>
        <v>250</v>
      </c>
      <c r="L138" s="106">
        <f>业务毛增量_基准情景!L55</f>
        <v>280</v>
      </c>
      <c r="M138" s="106">
        <f>业务毛增量_基准情景!M55</f>
        <v>0</v>
      </c>
      <c r="N138" s="106">
        <f>业务毛增量_基准情景!N55</f>
        <v>245</v>
      </c>
      <c r="O138" s="106">
        <f>业务毛增量_基准情景!O55</f>
        <v>0</v>
      </c>
      <c r="P138" s="106">
        <f>业务毛增量_基准情景!P55</f>
        <v>0</v>
      </c>
      <c r="Q138" s="106">
        <f>业务毛增量_基准情景!Q55</f>
        <v>0</v>
      </c>
      <c r="R138" s="106">
        <f>业务毛增量_基准情景!R55</f>
        <v>0</v>
      </c>
      <c r="S138" s="106">
        <f>业务毛增量_基准情景!S55</f>
        <v>0</v>
      </c>
      <c r="T138" s="106">
        <f>业务毛增量_基准情景!T55</f>
        <v>0</v>
      </c>
      <c r="U138" s="106">
        <f>业务毛增量_基准情景!U55</f>
        <v>0</v>
      </c>
      <c r="V138" s="106">
        <f>业务毛增量_基准情景!V55</f>
        <v>0</v>
      </c>
      <c r="W138" s="106">
        <f>业务毛增量_基准情景!W55</f>
        <v>0</v>
      </c>
      <c r="X138" s="106">
        <f>业务毛增量_基准情景!X55</f>
        <v>0</v>
      </c>
      <c r="Y138" s="106">
        <f>业务毛增量_基准情景!Y55</f>
        <v>0</v>
      </c>
      <c r="Z138" s="106">
        <f>业务毛增量_基准情景!Z55</f>
        <v>0</v>
      </c>
      <c r="AA138" s="106">
        <f>业务毛增量_基准情景!AA55</f>
        <v>0</v>
      </c>
      <c r="AB138" s="106">
        <f>业务毛增量_基准情景!AB55</f>
        <v>0</v>
      </c>
      <c r="AC138" s="106">
        <f>业务毛增量_基准情景!AC55</f>
        <v>0</v>
      </c>
      <c r="AD138" s="106">
        <f>业务毛增量_基准情景!AD55</f>
        <v>0</v>
      </c>
      <c r="AE138" s="106">
        <f>业务毛增量_基准情景!AE55</f>
        <v>0</v>
      </c>
      <c r="AF138" s="106">
        <f>业务毛增量_基准情景!AF55</f>
        <v>0</v>
      </c>
      <c r="AG138" s="106">
        <f>业务毛增量_基准情景!AG55</f>
        <v>0</v>
      </c>
      <c r="AH138" s="106">
        <f>业务毛增量_基准情景!AH55</f>
        <v>0</v>
      </c>
      <c r="AI138" s="106">
        <f>业务毛增量_基准情景!AI55</f>
        <v>0</v>
      </c>
      <c r="AJ138" s="106">
        <f>业务毛增量_基准情景!AJ55</f>
        <v>0</v>
      </c>
      <c r="AK138" s="106">
        <f>业务毛增量_基准情景!AK55</f>
        <v>0</v>
      </c>
      <c r="AL138" s="106">
        <f>业务毛增量_基准情景!AL55</f>
        <v>0</v>
      </c>
      <c r="AM138" s="106">
        <f>业务毛增量_基准情景!AM55</f>
        <v>0</v>
      </c>
      <c r="AN138" s="106">
        <f>业务毛增量_基准情景!AN55</f>
        <v>0</v>
      </c>
      <c r="AO138" s="106">
        <f>业务毛增量_基准情景!AO55</f>
        <v>0</v>
      </c>
      <c r="AP138" s="106">
        <f>业务毛增量_基准情景!AP55</f>
        <v>0</v>
      </c>
    </row>
    <row r="139" spans="2:42" ht="16.5">
      <c r="B139" s="109" t="s">
        <v>399</v>
      </c>
      <c r="C139" s="106">
        <f>业务毛增量_优化情景!C55</f>
        <v>278.81671157509999</v>
      </c>
      <c r="D139" s="106">
        <f>业务毛增量_优化情景!D55</f>
        <v>398.24166144010002</v>
      </c>
      <c r="E139" s="106">
        <f>业务毛增量_优化情景!E55</f>
        <v>417.88334858829</v>
      </c>
      <c r="F139" s="106">
        <f>业务毛增量_优化情景!F55</f>
        <v>496.25831542629999</v>
      </c>
      <c r="G139" s="106">
        <f>业务毛增量_优化情景!G55</f>
        <v>219.4171105092</v>
      </c>
      <c r="H139" s="106">
        <f>业务毛增量_优化情景!H55</f>
        <v>76.302690110499995</v>
      </c>
      <c r="I139" s="106">
        <f>业务毛增量_优化情景!I55</f>
        <v>434.18940081175299</v>
      </c>
      <c r="J139" s="106">
        <f>业务毛增量_优化情景!J55</f>
        <v>-150.001</v>
      </c>
      <c r="K139" s="106">
        <f>业务毛增量_优化情景!K55</f>
        <v>239.999</v>
      </c>
      <c r="L139" s="106">
        <f>业务毛增量_优化情景!L55</f>
        <v>265.318463807694</v>
      </c>
      <c r="M139" s="106">
        <f>业务毛增量_优化情景!M55</f>
        <v>-14.608128511344701</v>
      </c>
      <c r="N139" s="106">
        <f>业务毛增量_优化情景!N55</f>
        <v>244.999</v>
      </c>
      <c r="O139" s="106">
        <f>业务毛增量_优化情景!O55</f>
        <v>-1E-3</v>
      </c>
      <c r="P139" s="106">
        <f>业务毛增量_优化情景!P55</f>
        <v>0</v>
      </c>
      <c r="Q139" s="106">
        <f>业务毛增量_优化情景!Q55</f>
        <v>0</v>
      </c>
      <c r="R139" s="106">
        <f>业务毛增量_优化情景!R55</f>
        <v>0</v>
      </c>
      <c r="S139" s="106">
        <f>业务毛增量_优化情景!S55</f>
        <v>0</v>
      </c>
      <c r="T139" s="106">
        <f>业务毛增量_优化情景!T55</f>
        <v>0</v>
      </c>
      <c r="U139" s="106">
        <f>业务毛增量_优化情景!U55</f>
        <v>0</v>
      </c>
      <c r="V139" s="106">
        <f>业务毛增量_优化情景!V55</f>
        <v>0</v>
      </c>
      <c r="W139" s="106">
        <f>业务毛增量_优化情景!W55</f>
        <v>0</v>
      </c>
      <c r="X139" s="106">
        <f>业务毛增量_优化情景!X55</f>
        <v>0</v>
      </c>
      <c r="Y139" s="106">
        <f>业务毛增量_优化情景!Y55</f>
        <v>0</v>
      </c>
      <c r="Z139" s="106">
        <f>业务毛增量_优化情景!Z55</f>
        <v>0</v>
      </c>
      <c r="AA139" s="106">
        <f>业务毛增量_优化情景!AA55</f>
        <v>0</v>
      </c>
      <c r="AB139" s="106">
        <f>业务毛增量_优化情景!AB55</f>
        <v>0</v>
      </c>
      <c r="AC139" s="106">
        <f>业务毛增量_优化情景!AC55</f>
        <v>0</v>
      </c>
      <c r="AD139" s="106">
        <f>业务毛增量_优化情景!AD55</f>
        <v>0</v>
      </c>
      <c r="AE139" s="106">
        <f>业务毛增量_优化情景!AE55</f>
        <v>0</v>
      </c>
      <c r="AF139" s="106">
        <f>业务毛增量_优化情景!AF55</f>
        <v>0</v>
      </c>
      <c r="AG139" s="106">
        <f>业务毛增量_优化情景!AG55</f>
        <v>0</v>
      </c>
      <c r="AH139" s="106">
        <f>业务毛增量_优化情景!AH55</f>
        <v>0</v>
      </c>
      <c r="AI139" s="106">
        <f>业务毛增量_优化情景!AI55</f>
        <v>0</v>
      </c>
      <c r="AJ139" s="106">
        <f>业务毛增量_优化情景!AJ55</f>
        <v>0</v>
      </c>
      <c r="AK139" s="106">
        <f>业务毛增量_优化情景!AK55</f>
        <v>0</v>
      </c>
      <c r="AL139" s="106">
        <f>业务毛增量_优化情景!AL55</f>
        <v>0</v>
      </c>
      <c r="AM139" s="106">
        <f>业务毛增量_优化情景!AM55</f>
        <v>0</v>
      </c>
      <c r="AN139" s="106">
        <f>业务毛增量_优化情景!AN55</f>
        <v>0</v>
      </c>
      <c r="AO139" s="106">
        <f>业务毛增量_优化情景!AO55</f>
        <v>0</v>
      </c>
      <c r="AP139" s="106">
        <f>业务毛增量_优化情景!AP55</f>
        <v>0</v>
      </c>
    </row>
    <row r="140" spans="2:42" ht="16.5">
      <c r="B140" s="109" t="s">
        <v>400</v>
      </c>
      <c r="C140" s="106">
        <f>C137-C136+C139-C138</f>
        <v>25.995920347220192</v>
      </c>
      <c r="D140" s="106">
        <f t="shared" ref="D140:AP140" si="45">D137-D136+D139-D138</f>
        <v>123.31824152959842</v>
      </c>
      <c r="E140" s="106">
        <f t="shared" si="45"/>
        <v>36.335768377907016</v>
      </c>
      <c r="F140" s="106">
        <f t="shared" si="45"/>
        <v>20.302287745936781</v>
      </c>
      <c r="G140" s="106">
        <f t="shared" si="45"/>
        <v>-20.810073245635294</v>
      </c>
      <c r="H140" s="106">
        <f t="shared" si="45"/>
        <v>-30.287560481609276</v>
      </c>
      <c r="I140" s="106">
        <f t="shared" si="45"/>
        <v>-35.589814456734302</v>
      </c>
      <c r="J140" s="106">
        <f t="shared" si="45"/>
        <v>-19.287584153752363</v>
      </c>
      <c r="K140" s="106">
        <f t="shared" si="45"/>
        <v>-28.809228245742844</v>
      </c>
      <c r="L140" s="106">
        <f t="shared" si="45"/>
        <v>-33.025257999196725</v>
      </c>
      <c r="M140" s="106">
        <f t="shared" si="45"/>
        <v>-32.500780370506128</v>
      </c>
      <c r="N140" s="106">
        <f t="shared" si="45"/>
        <v>-17.455617801331726</v>
      </c>
      <c r="O140" s="106">
        <f t="shared" si="45"/>
        <v>-17.030231037747139</v>
      </c>
      <c r="P140" s="106">
        <f t="shared" si="45"/>
        <v>0</v>
      </c>
      <c r="Q140" s="106">
        <f t="shared" si="45"/>
        <v>0</v>
      </c>
      <c r="R140" s="106">
        <f t="shared" si="45"/>
        <v>0</v>
      </c>
      <c r="S140" s="106">
        <f t="shared" si="45"/>
        <v>0</v>
      </c>
      <c r="T140" s="106">
        <f t="shared" si="45"/>
        <v>0</v>
      </c>
      <c r="U140" s="106">
        <f t="shared" si="45"/>
        <v>0</v>
      </c>
      <c r="V140" s="106">
        <f t="shared" si="45"/>
        <v>0</v>
      </c>
      <c r="W140" s="106">
        <f t="shared" si="45"/>
        <v>0</v>
      </c>
      <c r="X140" s="106">
        <f t="shared" si="45"/>
        <v>0</v>
      </c>
      <c r="Y140" s="106">
        <f t="shared" si="45"/>
        <v>0</v>
      </c>
      <c r="Z140" s="106">
        <f t="shared" si="45"/>
        <v>0</v>
      </c>
      <c r="AA140" s="106">
        <f t="shared" si="45"/>
        <v>0</v>
      </c>
      <c r="AB140" s="106">
        <f t="shared" si="45"/>
        <v>0</v>
      </c>
      <c r="AC140" s="106">
        <f t="shared" si="45"/>
        <v>0</v>
      </c>
      <c r="AD140" s="106">
        <f t="shared" si="45"/>
        <v>0</v>
      </c>
      <c r="AE140" s="106">
        <f t="shared" si="45"/>
        <v>0</v>
      </c>
      <c r="AF140" s="106">
        <f t="shared" si="45"/>
        <v>0</v>
      </c>
      <c r="AG140" s="106">
        <f t="shared" si="45"/>
        <v>0</v>
      </c>
      <c r="AH140" s="106">
        <f t="shared" si="45"/>
        <v>0</v>
      </c>
      <c r="AI140" s="106">
        <f t="shared" si="45"/>
        <v>0</v>
      </c>
      <c r="AJ140" s="106">
        <f t="shared" si="45"/>
        <v>0</v>
      </c>
      <c r="AK140" s="106">
        <f t="shared" si="45"/>
        <v>0</v>
      </c>
      <c r="AL140" s="106">
        <f t="shared" si="45"/>
        <v>0</v>
      </c>
      <c r="AM140" s="106">
        <f t="shared" si="45"/>
        <v>0</v>
      </c>
      <c r="AN140" s="106">
        <f t="shared" si="45"/>
        <v>0</v>
      </c>
      <c r="AO140" s="106">
        <f t="shared" si="45"/>
        <v>0</v>
      </c>
      <c r="AP140" s="106">
        <f t="shared" si="45"/>
        <v>0</v>
      </c>
    </row>
    <row r="142" spans="2:42" ht="16.5">
      <c r="B142" s="26" t="s">
        <v>393</v>
      </c>
      <c r="C142" s="26">
        <v>1</v>
      </c>
      <c r="D142" s="26">
        <v>2</v>
      </c>
      <c r="E142" s="26">
        <v>3</v>
      </c>
      <c r="F142" s="26">
        <v>4</v>
      </c>
      <c r="G142" s="26">
        <v>5</v>
      </c>
      <c r="H142" s="26">
        <v>6</v>
      </c>
      <c r="I142" s="26">
        <v>7</v>
      </c>
      <c r="J142" s="26">
        <v>8</v>
      </c>
      <c r="K142" s="26">
        <v>9</v>
      </c>
      <c r="L142" s="26">
        <v>10</v>
      </c>
      <c r="M142" s="26">
        <v>11</v>
      </c>
      <c r="N142" s="26">
        <v>12</v>
      </c>
      <c r="O142" s="26">
        <v>13</v>
      </c>
      <c r="P142" s="26">
        <v>14</v>
      </c>
      <c r="Q142" s="26">
        <v>15</v>
      </c>
      <c r="R142" s="26">
        <v>16</v>
      </c>
      <c r="S142" s="26">
        <v>17</v>
      </c>
      <c r="T142" s="26">
        <v>18</v>
      </c>
      <c r="U142" s="26">
        <v>19</v>
      </c>
      <c r="V142" s="26">
        <v>20</v>
      </c>
      <c r="W142" s="26">
        <v>21</v>
      </c>
      <c r="X142" s="26">
        <v>22</v>
      </c>
      <c r="Y142" s="26">
        <v>23</v>
      </c>
      <c r="Z142" s="26">
        <v>24</v>
      </c>
      <c r="AA142" s="26">
        <v>25</v>
      </c>
      <c r="AB142" s="26">
        <v>26</v>
      </c>
      <c r="AC142" s="26">
        <v>27</v>
      </c>
      <c r="AD142" s="26">
        <v>28</v>
      </c>
      <c r="AE142" s="26">
        <v>29</v>
      </c>
      <c r="AF142" s="26">
        <v>30</v>
      </c>
      <c r="AG142" s="26">
        <v>31</v>
      </c>
      <c r="AH142" s="26">
        <v>32</v>
      </c>
      <c r="AI142" s="26">
        <v>33</v>
      </c>
      <c r="AJ142" s="26">
        <v>34</v>
      </c>
      <c r="AK142" s="26">
        <v>35</v>
      </c>
      <c r="AL142" s="26">
        <v>36</v>
      </c>
      <c r="AM142" s="26">
        <v>37</v>
      </c>
      <c r="AN142" s="26">
        <v>38</v>
      </c>
      <c r="AO142" s="26">
        <v>39</v>
      </c>
      <c r="AP142" s="26">
        <v>40</v>
      </c>
    </row>
    <row r="143" spans="2:42" ht="16.5">
      <c r="B143" s="109" t="s">
        <v>326</v>
      </c>
      <c r="C143" s="106">
        <f>SUM(C144:C146)-C132-C133</f>
        <v>6566.3163610162264</v>
      </c>
      <c r="D143" s="106">
        <f t="shared" ref="D143:AP143" si="46">SUM(D144:D146)-D132-D133</f>
        <v>6468.4371749884422</v>
      </c>
      <c r="E143" s="106">
        <f t="shared" si="46"/>
        <v>6634.2675212668546</v>
      </c>
      <c r="F143" s="106">
        <f t="shared" si="46"/>
        <v>6726.9795364515148</v>
      </c>
      <c r="G143" s="106">
        <f t="shared" si="46"/>
        <v>6745.4324990938239</v>
      </c>
      <c r="H143" s="106">
        <f t="shared" si="46"/>
        <v>6831.2023820592422</v>
      </c>
      <c r="I143" s="106">
        <f t="shared" si="46"/>
        <v>6912.7970324935777</v>
      </c>
      <c r="J143" s="106">
        <f t="shared" si="46"/>
        <v>6872.2908519389321</v>
      </c>
      <c r="K143" s="106">
        <f t="shared" si="46"/>
        <v>6957.7187540599734</v>
      </c>
      <c r="L143" s="106">
        <f t="shared" si="46"/>
        <v>7037.8410418424792</v>
      </c>
      <c r="M143" s="106">
        <f t="shared" si="46"/>
        <v>7113.2228222428403</v>
      </c>
      <c r="N143" s="106">
        <f t="shared" si="46"/>
        <v>7174.0839177027192</v>
      </c>
      <c r="O143" s="106">
        <f t="shared" si="46"/>
        <v>7249.5647889681877</v>
      </c>
      <c r="P143" s="106">
        <f t="shared" si="46"/>
        <v>126.50690580096665</v>
      </c>
      <c r="Q143" s="106">
        <f t="shared" si="46"/>
        <v>126.50690580096665</v>
      </c>
      <c r="R143" s="106">
        <f t="shared" si="46"/>
        <v>126.50690580096665</v>
      </c>
      <c r="S143" s="106">
        <f t="shared" si="46"/>
        <v>126.50690580096665</v>
      </c>
      <c r="T143" s="106">
        <f t="shared" si="46"/>
        <v>126.50690580096665</v>
      </c>
      <c r="U143" s="106">
        <f t="shared" si="46"/>
        <v>126.50690580096665</v>
      </c>
      <c r="V143" s="106">
        <f t="shared" si="46"/>
        <v>126.50690580096665</v>
      </c>
      <c r="W143" s="106">
        <f t="shared" si="46"/>
        <v>126.50690580096665</v>
      </c>
      <c r="X143" s="106">
        <f t="shared" si="46"/>
        <v>126.50690580096665</v>
      </c>
      <c r="Y143" s="106">
        <f t="shared" si="46"/>
        <v>126.50690580096665</v>
      </c>
      <c r="Z143" s="106">
        <f t="shared" si="46"/>
        <v>126.50690580096665</v>
      </c>
      <c r="AA143" s="106">
        <f t="shared" si="46"/>
        <v>126.50690580096665</v>
      </c>
      <c r="AB143" s="106">
        <f t="shared" si="46"/>
        <v>126.50690580096665</v>
      </c>
      <c r="AC143" s="106">
        <f t="shared" si="46"/>
        <v>126.50690580096665</v>
      </c>
      <c r="AD143" s="106">
        <f t="shared" si="46"/>
        <v>126.50690580096665</v>
      </c>
      <c r="AE143" s="106">
        <f t="shared" si="46"/>
        <v>126.50690580096665</v>
      </c>
      <c r="AF143" s="106">
        <f t="shared" si="46"/>
        <v>126.50690580096665</v>
      </c>
      <c r="AG143" s="106">
        <f t="shared" si="46"/>
        <v>126.50690580096665</v>
      </c>
      <c r="AH143" s="106">
        <f t="shared" si="46"/>
        <v>126.50690580096665</v>
      </c>
      <c r="AI143" s="106">
        <f t="shared" si="46"/>
        <v>126.50690580096665</v>
      </c>
      <c r="AJ143" s="106">
        <f t="shared" si="46"/>
        <v>126.50690580096665</v>
      </c>
      <c r="AK143" s="106">
        <f t="shared" si="46"/>
        <v>126.50690580096665</v>
      </c>
      <c r="AL143" s="106">
        <f t="shared" si="46"/>
        <v>126.50690580096665</v>
      </c>
      <c r="AM143" s="106">
        <f t="shared" si="46"/>
        <v>126.50690580096665</v>
      </c>
      <c r="AN143" s="106">
        <f t="shared" si="46"/>
        <v>126.50690580096665</v>
      </c>
      <c r="AO143" s="106">
        <f t="shared" si="46"/>
        <v>126.50690580096665</v>
      </c>
      <c r="AP143" s="106">
        <f t="shared" si="46"/>
        <v>126.50690580096665</v>
      </c>
    </row>
    <row r="144" spans="2:42" ht="16.5">
      <c r="B144" s="109" t="s">
        <v>327</v>
      </c>
      <c r="C144" s="106">
        <f>SUM(C65:C66)+LCR计算参数!$C$69-C140</f>
        <v>4692.4027949492511</v>
      </c>
      <c r="D144" s="106">
        <f>SUM(D65:D66)+LCR计算参数!$C$69-D140</f>
        <v>4596.3304739776295</v>
      </c>
      <c r="E144" s="106">
        <f>SUM(E65:E66)+LCR计算参数!$C$69-E140</f>
        <v>4735.9343546950622</v>
      </c>
      <c r="F144" s="106">
        <f>SUM(F65:F66)+LCR计算参数!$C$69-F140</f>
        <v>4803.1958642454601</v>
      </c>
      <c r="G144" s="106">
        <f>SUM(G65:G66)+LCR计算参数!$C$69-G140</f>
        <v>4796.1983216491199</v>
      </c>
      <c r="H144" s="106">
        <f>SUM(H65:H66)+LCR计算参数!$C$69-H140</f>
        <v>4856.5176991780827</v>
      </c>
      <c r="I144" s="106">
        <f>SUM(I65:I66)+LCR计算参数!$C$69-I140</f>
        <v>4912.6618439263275</v>
      </c>
      <c r="J144" s="106">
        <f>SUM(J65:J66)+LCR计算参数!$C$69-J140</f>
        <v>4846.7051577374186</v>
      </c>
      <c r="K144" s="106">
        <f>SUM(K65:K66)+LCR计算参数!$C$69-K140</f>
        <v>4906.6825542241977</v>
      </c>
      <c r="L144" s="106">
        <f>SUM(L65:L66)+LCR计算参数!$C$69-L140</f>
        <v>4961.3543363724402</v>
      </c>
      <c r="M144" s="106">
        <f>SUM(M65:M66)+LCR计算参数!$C$69-M140</f>
        <v>5011.2856111385381</v>
      </c>
      <c r="N144" s="106">
        <f>SUM(N65:N66)+LCR计算参数!$C$69-N140</f>
        <v>5046.6962009641538</v>
      </c>
      <c r="O144" s="106">
        <f>SUM(O65:O66)+LCR计算参数!$C$69-O140</f>
        <v>5096.7265665953582</v>
      </c>
      <c r="P144" s="106">
        <f>SUM(P65:P66)+LCR计算参数!$C$69-P140</f>
        <v>126.50690580096665</v>
      </c>
      <c r="Q144" s="106">
        <f>SUM(Q65:Q66)+LCR计算参数!$C$69-Q140</f>
        <v>126.50690580096665</v>
      </c>
      <c r="R144" s="106">
        <f>SUM(R65:R66)+LCR计算参数!$C$69-R140</f>
        <v>126.50690580096665</v>
      </c>
      <c r="S144" s="106">
        <f>SUM(S65:S66)+LCR计算参数!$C$69-S140</f>
        <v>126.50690580096665</v>
      </c>
      <c r="T144" s="106">
        <f>SUM(T65:T66)+LCR计算参数!$C$69-T140</f>
        <v>126.50690580096665</v>
      </c>
      <c r="U144" s="106">
        <f>SUM(U65:U66)+LCR计算参数!$C$69-U140</f>
        <v>126.50690580096665</v>
      </c>
      <c r="V144" s="106">
        <f>SUM(V65:V66)+LCR计算参数!$C$69-V140</f>
        <v>126.50690580096665</v>
      </c>
      <c r="W144" s="106">
        <f>SUM(W65:W66)+LCR计算参数!$C$69-W140</f>
        <v>126.50690580096665</v>
      </c>
      <c r="X144" s="106">
        <f>SUM(X65:X66)+LCR计算参数!$C$69-X140</f>
        <v>126.50690580096665</v>
      </c>
      <c r="Y144" s="106">
        <f>SUM(Y65:Y66)+LCR计算参数!$C$69-Y140</f>
        <v>126.50690580096665</v>
      </c>
      <c r="Z144" s="106">
        <f>SUM(Z65:Z66)+LCR计算参数!$C$69-Z140</f>
        <v>126.50690580096665</v>
      </c>
      <c r="AA144" s="106">
        <f>SUM(AA65:AA66)+LCR计算参数!$C$69-AA140</f>
        <v>126.50690580096665</v>
      </c>
      <c r="AB144" s="106">
        <f>SUM(AB65:AB66)+LCR计算参数!$C$69-AB140</f>
        <v>126.50690580096665</v>
      </c>
      <c r="AC144" s="106">
        <f>SUM(AC65:AC66)+LCR计算参数!$C$69-AC140</f>
        <v>126.50690580096665</v>
      </c>
      <c r="AD144" s="106">
        <f>SUM(AD65:AD66)+LCR计算参数!$C$69-AD140</f>
        <v>126.50690580096665</v>
      </c>
      <c r="AE144" s="106">
        <f>SUM(AE65:AE66)+LCR计算参数!$C$69-AE140</f>
        <v>126.50690580096665</v>
      </c>
      <c r="AF144" s="106">
        <f>SUM(AF65:AF66)+LCR计算参数!$C$69-AF140</f>
        <v>126.50690580096665</v>
      </c>
      <c r="AG144" s="106">
        <f>SUM(AG65:AG66)+LCR计算参数!$C$69-AG140</f>
        <v>126.50690580096665</v>
      </c>
      <c r="AH144" s="106">
        <f>SUM(AH65:AH66)+LCR计算参数!$C$69-AH140</f>
        <v>126.50690580096665</v>
      </c>
      <c r="AI144" s="106">
        <f>SUM(AI65:AI66)+LCR计算参数!$C$69-AI140</f>
        <v>126.50690580096665</v>
      </c>
      <c r="AJ144" s="106">
        <f>SUM(AJ65:AJ66)+LCR计算参数!$C$69-AJ140</f>
        <v>126.50690580096665</v>
      </c>
      <c r="AK144" s="106">
        <f>SUM(AK65:AK66)+LCR计算参数!$C$69-AK140</f>
        <v>126.50690580096665</v>
      </c>
      <c r="AL144" s="106">
        <f>SUM(AL65:AL66)+LCR计算参数!$C$69-AL140</f>
        <v>126.50690580096665</v>
      </c>
      <c r="AM144" s="106">
        <f>SUM(AM65:AM66)+LCR计算参数!$C$69-AM140</f>
        <v>126.50690580096665</v>
      </c>
      <c r="AN144" s="106">
        <f>SUM(AN65:AN66)+LCR计算参数!$C$69-AN140</f>
        <v>126.50690580096665</v>
      </c>
      <c r="AO144" s="106">
        <f>SUM(AO65:AO66)+LCR计算参数!$C$69-AO140</f>
        <v>126.50690580096665</v>
      </c>
      <c r="AP144" s="106">
        <f>SUM(AP65:AP66)+LCR计算参数!$C$69-AP140</f>
        <v>126.50690580096665</v>
      </c>
    </row>
    <row r="145" spans="2:42" ht="16.5">
      <c r="B145" s="109" t="s">
        <v>328</v>
      </c>
      <c r="C145" s="106">
        <f>C67</f>
        <v>1869.0582355491317</v>
      </c>
      <c r="D145" s="106">
        <f t="shared" ref="D145:AP145" si="47">D67</f>
        <v>1867.2551289637483</v>
      </c>
      <c r="E145" s="106">
        <f t="shared" si="47"/>
        <v>1893.3977739931368</v>
      </c>
      <c r="F145" s="106">
        <f t="shared" si="47"/>
        <v>1918.7824290123604</v>
      </c>
      <c r="G145" s="106">
        <f t="shared" si="47"/>
        <v>1944.1670836359704</v>
      </c>
      <c r="H145" s="106">
        <f t="shared" si="47"/>
        <v>1969.5517384573873</v>
      </c>
      <c r="I145" s="106">
        <f t="shared" si="47"/>
        <v>1994.9363935280314</v>
      </c>
      <c r="J145" s="106">
        <f t="shared" si="47"/>
        <v>2020.3210485472553</v>
      </c>
      <c r="K145" s="106">
        <f t="shared" si="47"/>
        <v>2045.7057035664793</v>
      </c>
      <c r="L145" s="106">
        <f t="shared" si="47"/>
        <v>2071.0903585857031</v>
      </c>
      <c r="M145" s="106">
        <f t="shared" si="47"/>
        <v>2096.475013604927</v>
      </c>
      <c r="N145" s="106">
        <f t="shared" si="47"/>
        <v>2121.8596686241513</v>
      </c>
      <c r="O145" s="106">
        <f t="shared" si="47"/>
        <v>2147.2443236433755</v>
      </c>
      <c r="P145" s="106">
        <f t="shared" si="47"/>
        <v>0</v>
      </c>
      <c r="Q145" s="106">
        <f t="shared" si="47"/>
        <v>0</v>
      </c>
      <c r="R145" s="106">
        <f t="shared" si="47"/>
        <v>0</v>
      </c>
      <c r="S145" s="106">
        <f t="shared" si="47"/>
        <v>0</v>
      </c>
      <c r="T145" s="106">
        <f t="shared" si="47"/>
        <v>0</v>
      </c>
      <c r="U145" s="106">
        <f t="shared" si="47"/>
        <v>0</v>
      </c>
      <c r="V145" s="106">
        <f t="shared" si="47"/>
        <v>0</v>
      </c>
      <c r="W145" s="106">
        <f t="shared" si="47"/>
        <v>0</v>
      </c>
      <c r="X145" s="106">
        <f t="shared" si="47"/>
        <v>0</v>
      </c>
      <c r="Y145" s="106">
        <f t="shared" si="47"/>
        <v>0</v>
      </c>
      <c r="Z145" s="106">
        <f t="shared" si="47"/>
        <v>0</v>
      </c>
      <c r="AA145" s="106">
        <f t="shared" si="47"/>
        <v>0</v>
      </c>
      <c r="AB145" s="106">
        <f t="shared" si="47"/>
        <v>0</v>
      </c>
      <c r="AC145" s="106">
        <f t="shared" si="47"/>
        <v>0</v>
      </c>
      <c r="AD145" s="106">
        <f t="shared" si="47"/>
        <v>0</v>
      </c>
      <c r="AE145" s="106">
        <f t="shared" si="47"/>
        <v>0</v>
      </c>
      <c r="AF145" s="106">
        <f t="shared" si="47"/>
        <v>0</v>
      </c>
      <c r="AG145" s="106">
        <f t="shared" si="47"/>
        <v>0</v>
      </c>
      <c r="AH145" s="106">
        <f t="shared" si="47"/>
        <v>0</v>
      </c>
      <c r="AI145" s="106">
        <f t="shared" si="47"/>
        <v>0</v>
      </c>
      <c r="AJ145" s="106">
        <f t="shared" si="47"/>
        <v>0</v>
      </c>
      <c r="AK145" s="106">
        <f t="shared" si="47"/>
        <v>0</v>
      </c>
      <c r="AL145" s="106">
        <f t="shared" si="47"/>
        <v>0</v>
      </c>
      <c r="AM145" s="106">
        <f t="shared" si="47"/>
        <v>0</v>
      </c>
      <c r="AN145" s="106">
        <f t="shared" si="47"/>
        <v>0</v>
      </c>
      <c r="AO145" s="106">
        <f t="shared" si="47"/>
        <v>0</v>
      </c>
      <c r="AP145" s="106">
        <f t="shared" si="47"/>
        <v>0</v>
      </c>
    </row>
    <row r="146" spans="2:42" ht="16.5">
      <c r="B146" s="109" t="s">
        <v>329</v>
      </c>
      <c r="C146" s="106">
        <f>C68</f>
        <v>4.855330517843897</v>
      </c>
      <c r="D146" s="106">
        <f t="shared" ref="D146:AP146" si="48">D68</f>
        <v>4.8515720470639652</v>
      </c>
      <c r="E146" s="106">
        <f t="shared" si="48"/>
        <v>4.935392578655228</v>
      </c>
      <c r="F146" s="106">
        <f t="shared" si="48"/>
        <v>5.0012431936944255</v>
      </c>
      <c r="G146" s="106">
        <f t="shared" si="48"/>
        <v>5.0670938087336213</v>
      </c>
      <c r="H146" s="106">
        <f t="shared" si="48"/>
        <v>5.1329444237728188</v>
      </c>
      <c r="I146" s="106">
        <f t="shared" si="48"/>
        <v>5.1987950392183579</v>
      </c>
      <c r="J146" s="106">
        <f t="shared" si="48"/>
        <v>5.2646456542575564</v>
      </c>
      <c r="K146" s="106">
        <f t="shared" si="48"/>
        <v>5.3304962692967539</v>
      </c>
      <c r="L146" s="106">
        <f t="shared" si="48"/>
        <v>5.3963468843359514</v>
      </c>
      <c r="M146" s="106">
        <f t="shared" si="48"/>
        <v>5.462197499375149</v>
      </c>
      <c r="N146" s="106">
        <f t="shared" si="48"/>
        <v>5.5280481144143456</v>
      </c>
      <c r="O146" s="106">
        <f t="shared" si="48"/>
        <v>5.5938987294535432</v>
      </c>
      <c r="P146" s="106">
        <f t="shared" si="48"/>
        <v>0</v>
      </c>
      <c r="Q146" s="106">
        <f t="shared" si="48"/>
        <v>0</v>
      </c>
      <c r="R146" s="106">
        <f t="shared" si="48"/>
        <v>0</v>
      </c>
      <c r="S146" s="106">
        <f t="shared" si="48"/>
        <v>0</v>
      </c>
      <c r="T146" s="106">
        <f t="shared" si="48"/>
        <v>0</v>
      </c>
      <c r="U146" s="106">
        <f t="shared" si="48"/>
        <v>0</v>
      </c>
      <c r="V146" s="106">
        <f t="shared" si="48"/>
        <v>0</v>
      </c>
      <c r="W146" s="106">
        <f t="shared" si="48"/>
        <v>0</v>
      </c>
      <c r="X146" s="106">
        <f t="shared" si="48"/>
        <v>0</v>
      </c>
      <c r="Y146" s="106">
        <f t="shared" si="48"/>
        <v>0</v>
      </c>
      <c r="Z146" s="106">
        <f t="shared" si="48"/>
        <v>0</v>
      </c>
      <c r="AA146" s="106">
        <f t="shared" si="48"/>
        <v>0</v>
      </c>
      <c r="AB146" s="106">
        <f t="shared" si="48"/>
        <v>0</v>
      </c>
      <c r="AC146" s="106">
        <f t="shared" si="48"/>
        <v>0</v>
      </c>
      <c r="AD146" s="106">
        <f t="shared" si="48"/>
        <v>0</v>
      </c>
      <c r="AE146" s="106">
        <f t="shared" si="48"/>
        <v>0</v>
      </c>
      <c r="AF146" s="106">
        <f t="shared" si="48"/>
        <v>0</v>
      </c>
      <c r="AG146" s="106">
        <f t="shared" si="48"/>
        <v>0</v>
      </c>
      <c r="AH146" s="106">
        <f t="shared" si="48"/>
        <v>0</v>
      </c>
      <c r="AI146" s="106">
        <f t="shared" si="48"/>
        <v>0</v>
      </c>
      <c r="AJ146" s="106">
        <f t="shared" si="48"/>
        <v>0</v>
      </c>
      <c r="AK146" s="106">
        <f t="shared" si="48"/>
        <v>0</v>
      </c>
      <c r="AL146" s="106">
        <f t="shared" si="48"/>
        <v>0</v>
      </c>
      <c r="AM146" s="106">
        <f t="shared" si="48"/>
        <v>0</v>
      </c>
      <c r="AN146" s="106">
        <f t="shared" si="48"/>
        <v>0</v>
      </c>
      <c r="AO146" s="106">
        <f t="shared" si="48"/>
        <v>0</v>
      </c>
      <c r="AP146" s="106">
        <f t="shared" si="48"/>
        <v>0</v>
      </c>
    </row>
    <row r="147" spans="2:42" ht="16.5">
      <c r="B147" s="109" t="s">
        <v>330</v>
      </c>
      <c r="C147" s="106">
        <f>C148-MIN(C155,0.75*C148)</f>
        <v>5038.7602993786786</v>
      </c>
      <c r="D147" s="106">
        <f t="shared" ref="D147:AP147" si="49">D148-MIN(D155,0.75*D148)</f>
        <v>5256.2107905054872</v>
      </c>
      <c r="E147" s="106">
        <f t="shared" si="49"/>
        <v>5382.3663634406566</v>
      </c>
      <c r="F147" s="106">
        <f t="shared" si="49"/>
        <v>5554.5705441722475</v>
      </c>
      <c r="G147" s="106">
        <f t="shared" si="49"/>
        <v>5621.1937494763915</v>
      </c>
      <c r="H147" s="106">
        <f t="shared" si="49"/>
        <v>5692.668655020032</v>
      </c>
      <c r="I147" s="106">
        <f t="shared" si="49"/>
        <v>5791.7405000101953</v>
      </c>
      <c r="J147" s="106">
        <f t="shared" si="49"/>
        <v>5889.5277158009176</v>
      </c>
      <c r="K147" s="106">
        <f t="shared" si="49"/>
        <v>5911.0475878892612</v>
      </c>
      <c r="L147" s="106">
        <f t="shared" si="49"/>
        <v>6102.6535905235469</v>
      </c>
      <c r="M147" s="106">
        <f t="shared" si="49"/>
        <v>6125.6234401770289</v>
      </c>
      <c r="N147" s="106">
        <f t="shared" si="49"/>
        <v>6135.955339779799</v>
      </c>
      <c r="O147" s="106">
        <f t="shared" si="49"/>
        <v>6396.0030876058227</v>
      </c>
      <c r="P147" s="106">
        <f t="shared" si="49"/>
        <v>1573.3804368136816</v>
      </c>
      <c r="Q147" s="106">
        <f t="shared" si="49"/>
        <v>1573.3804368136816</v>
      </c>
      <c r="R147" s="106">
        <f t="shared" si="49"/>
        <v>1573.3804368136816</v>
      </c>
      <c r="S147" s="106">
        <f t="shared" si="49"/>
        <v>1573.3804368136816</v>
      </c>
      <c r="T147" s="106">
        <f t="shared" si="49"/>
        <v>1573.3804368136816</v>
      </c>
      <c r="U147" s="106">
        <f t="shared" si="49"/>
        <v>1573.3804368136816</v>
      </c>
      <c r="V147" s="106">
        <f t="shared" si="49"/>
        <v>1573.3804368136816</v>
      </c>
      <c r="W147" s="106">
        <f t="shared" si="49"/>
        <v>1573.3804368136816</v>
      </c>
      <c r="X147" s="106">
        <f t="shared" si="49"/>
        <v>1573.3804368136816</v>
      </c>
      <c r="Y147" s="106">
        <f t="shared" si="49"/>
        <v>1573.3804368136816</v>
      </c>
      <c r="Z147" s="106">
        <f t="shared" si="49"/>
        <v>1573.3804368136816</v>
      </c>
      <c r="AA147" s="106">
        <f t="shared" si="49"/>
        <v>1573.3804368136816</v>
      </c>
      <c r="AB147" s="106">
        <f t="shared" si="49"/>
        <v>1573.3804368136816</v>
      </c>
      <c r="AC147" s="106">
        <f t="shared" si="49"/>
        <v>1573.3804368136816</v>
      </c>
      <c r="AD147" s="106">
        <f t="shared" si="49"/>
        <v>1573.3804368136816</v>
      </c>
      <c r="AE147" s="106">
        <f t="shared" si="49"/>
        <v>1573.3804368136816</v>
      </c>
      <c r="AF147" s="106">
        <f t="shared" si="49"/>
        <v>1573.3804368136816</v>
      </c>
      <c r="AG147" s="106">
        <f t="shared" si="49"/>
        <v>1573.3804368136816</v>
      </c>
      <c r="AH147" s="106">
        <f t="shared" si="49"/>
        <v>1573.3804368136816</v>
      </c>
      <c r="AI147" s="106">
        <f t="shared" si="49"/>
        <v>1573.3804368136816</v>
      </c>
      <c r="AJ147" s="106">
        <f t="shared" si="49"/>
        <v>1573.3804368136816</v>
      </c>
      <c r="AK147" s="106">
        <f t="shared" si="49"/>
        <v>1573.3804368136816</v>
      </c>
      <c r="AL147" s="106">
        <f t="shared" si="49"/>
        <v>1573.3804368136816</v>
      </c>
      <c r="AM147" s="106">
        <f t="shared" si="49"/>
        <v>1573.3804368136816</v>
      </c>
      <c r="AN147" s="106">
        <f t="shared" si="49"/>
        <v>1573.3804368136816</v>
      </c>
      <c r="AO147" s="106">
        <f t="shared" si="49"/>
        <v>1573.3804368136816</v>
      </c>
      <c r="AP147" s="106">
        <f t="shared" si="49"/>
        <v>1573.3804368136816</v>
      </c>
    </row>
    <row r="148" spans="2:42" ht="16.5">
      <c r="B148" s="109" t="s">
        <v>331</v>
      </c>
      <c r="C148" s="106">
        <f>SUM(C149:C154)</f>
        <v>15314.503962996399</v>
      </c>
      <c r="D148" s="106">
        <f t="shared" ref="D148:AP148" si="50">SUM(D149:D154)</f>
        <v>15459.391927345947</v>
      </c>
      <c r="E148" s="106">
        <f t="shared" si="50"/>
        <v>15505.414710775165</v>
      </c>
      <c r="F148" s="106">
        <f t="shared" si="50"/>
        <v>15524.123241920212</v>
      </c>
      <c r="G148" s="106">
        <f t="shared" si="50"/>
        <v>15573.818607196023</v>
      </c>
      <c r="H148" s="106">
        <f t="shared" si="50"/>
        <v>15587.324092725721</v>
      </c>
      <c r="I148" s="106">
        <f t="shared" si="50"/>
        <v>15577.978975718466</v>
      </c>
      <c r="J148" s="106">
        <f t="shared" si="50"/>
        <v>15536.446488990388</v>
      </c>
      <c r="K148" s="106">
        <f t="shared" si="50"/>
        <v>15555.427081544816</v>
      </c>
      <c r="L148" s="106">
        <f t="shared" si="50"/>
        <v>15546.291665916737</v>
      </c>
      <c r="M148" s="106">
        <f t="shared" si="50"/>
        <v>15556.770872262126</v>
      </c>
      <c r="N148" s="106">
        <f t="shared" si="50"/>
        <v>15554.835053180141</v>
      </c>
      <c r="O148" s="106">
        <f t="shared" si="50"/>
        <v>15518.353092895406</v>
      </c>
      <c r="P148" s="106">
        <f t="shared" si="50"/>
        <v>4541.9448003436846</v>
      </c>
      <c r="Q148" s="106">
        <f t="shared" si="50"/>
        <v>4541.9448003436846</v>
      </c>
      <c r="R148" s="106">
        <f t="shared" si="50"/>
        <v>4541.9448003436846</v>
      </c>
      <c r="S148" s="106">
        <f t="shared" si="50"/>
        <v>4541.9448003436846</v>
      </c>
      <c r="T148" s="106">
        <f t="shared" si="50"/>
        <v>4541.9448003436846</v>
      </c>
      <c r="U148" s="106">
        <f t="shared" si="50"/>
        <v>4541.9448003436846</v>
      </c>
      <c r="V148" s="106">
        <f t="shared" si="50"/>
        <v>4541.9448003436846</v>
      </c>
      <c r="W148" s="106">
        <f t="shared" si="50"/>
        <v>4541.9448003436846</v>
      </c>
      <c r="X148" s="106">
        <f t="shared" si="50"/>
        <v>4541.9448003436846</v>
      </c>
      <c r="Y148" s="106">
        <f t="shared" si="50"/>
        <v>4541.9448003436846</v>
      </c>
      <c r="Z148" s="106">
        <f t="shared" si="50"/>
        <v>4541.9448003436846</v>
      </c>
      <c r="AA148" s="106">
        <f t="shared" si="50"/>
        <v>4541.9448003436846</v>
      </c>
      <c r="AB148" s="106">
        <f t="shared" si="50"/>
        <v>4541.9448003436846</v>
      </c>
      <c r="AC148" s="106">
        <f t="shared" si="50"/>
        <v>4541.9448003436846</v>
      </c>
      <c r="AD148" s="106">
        <f t="shared" si="50"/>
        <v>4541.9448003436846</v>
      </c>
      <c r="AE148" s="106">
        <f t="shared" si="50"/>
        <v>4541.9448003436846</v>
      </c>
      <c r="AF148" s="106">
        <f t="shared" si="50"/>
        <v>4541.9448003436846</v>
      </c>
      <c r="AG148" s="106">
        <f t="shared" si="50"/>
        <v>4541.9448003436846</v>
      </c>
      <c r="AH148" s="106">
        <f t="shared" si="50"/>
        <v>4541.9448003436846</v>
      </c>
      <c r="AI148" s="106">
        <f t="shared" si="50"/>
        <v>4541.9448003436846</v>
      </c>
      <c r="AJ148" s="106">
        <f t="shared" si="50"/>
        <v>4541.9448003436846</v>
      </c>
      <c r="AK148" s="106">
        <f t="shared" si="50"/>
        <v>4541.9448003436846</v>
      </c>
      <c r="AL148" s="106">
        <f t="shared" si="50"/>
        <v>4541.9448003436846</v>
      </c>
      <c r="AM148" s="106">
        <f t="shared" si="50"/>
        <v>4541.9448003436846</v>
      </c>
      <c r="AN148" s="106">
        <f t="shared" si="50"/>
        <v>4541.9448003436846</v>
      </c>
      <c r="AO148" s="106">
        <f t="shared" si="50"/>
        <v>4541.9448003436846</v>
      </c>
      <c r="AP148" s="106">
        <f t="shared" si="50"/>
        <v>4541.9448003436846</v>
      </c>
    </row>
    <row r="149" spans="2:42" ht="16.5">
      <c r="B149" s="109" t="s">
        <v>332</v>
      </c>
      <c r="C149" s="106">
        <f>SUM(C69:C70)</f>
        <v>1050.8661345599733</v>
      </c>
      <c r="D149" s="106">
        <f t="shared" ref="D149:AP149" si="51">SUM(D69:D70)</f>
        <v>1062.2095250949803</v>
      </c>
      <c r="E149" s="106">
        <f t="shared" si="51"/>
        <v>1073.1765320655732</v>
      </c>
      <c r="F149" s="106">
        <f t="shared" si="51"/>
        <v>1084.131548013597</v>
      </c>
      <c r="G149" s="106">
        <f t="shared" si="51"/>
        <v>1099.4722525799107</v>
      </c>
      <c r="H149" s="106">
        <f t="shared" si="51"/>
        <v>1116.1701581382426</v>
      </c>
      <c r="I149" s="106">
        <f t="shared" si="51"/>
        <v>1132.8560726382959</v>
      </c>
      <c r="J149" s="106">
        <f t="shared" si="51"/>
        <v>1149.5299960148295</v>
      </c>
      <c r="K149" s="106">
        <f t="shared" si="51"/>
        <v>1166.1919284913872</v>
      </c>
      <c r="L149" s="106">
        <f t="shared" si="51"/>
        <v>1182.8418699647414</v>
      </c>
      <c r="M149" s="106">
        <f t="shared" si="51"/>
        <v>1199.479820260314</v>
      </c>
      <c r="N149" s="106">
        <f t="shared" si="51"/>
        <v>1216.1057795331703</v>
      </c>
      <c r="O149" s="106">
        <f t="shared" si="51"/>
        <v>1232.7197478476639</v>
      </c>
      <c r="P149" s="106">
        <f t="shared" si="51"/>
        <v>0</v>
      </c>
      <c r="Q149" s="106">
        <f t="shared" si="51"/>
        <v>0</v>
      </c>
      <c r="R149" s="106">
        <f t="shared" si="51"/>
        <v>0</v>
      </c>
      <c r="S149" s="106">
        <f t="shared" si="51"/>
        <v>0</v>
      </c>
      <c r="T149" s="106">
        <f t="shared" si="51"/>
        <v>0</v>
      </c>
      <c r="U149" s="106">
        <f t="shared" si="51"/>
        <v>0</v>
      </c>
      <c r="V149" s="106">
        <f t="shared" si="51"/>
        <v>0</v>
      </c>
      <c r="W149" s="106">
        <f t="shared" si="51"/>
        <v>0</v>
      </c>
      <c r="X149" s="106">
        <f t="shared" si="51"/>
        <v>0</v>
      </c>
      <c r="Y149" s="106">
        <f t="shared" si="51"/>
        <v>0</v>
      </c>
      <c r="Z149" s="106">
        <f t="shared" si="51"/>
        <v>0</v>
      </c>
      <c r="AA149" s="106">
        <f t="shared" si="51"/>
        <v>0</v>
      </c>
      <c r="AB149" s="106">
        <f t="shared" si="51"/>
        <v>0</v>
      </c>
      <c r="AC149" s="106">
        <f t="shared" si="51"/>
        <v>0</v>
      </c>
      <c r="AD149" s="106">
        <f t="shared" si="51"/>
        <v>0</v>
      </c>
      <c r="AE149" s="106">
        <f t="shared" si="51"/>
        <v>0</v>
      </c>
      <c r="AF149" s="106">
        <f t="shared" si="51"/>
        <v>0</v>
      </c>
      <c r="AG149" s="106">
        <f t="shared" si="51"/>
        <v>0</v>
      </c>
      <c r="AH149" s="106">
        <f t="shared" si="51"/>
        <v>0</v>
      </c>
      <c r="AI149" s="106">
        <f t="shared" si="51"/>
        <v>0</v>
      </c>
      <c r="AJ149" s="106">
        <f t="shared" si="51"/>
        <v>0</v>
      </c>
      <c r="AK149" s="106">
        <f t="shared" si="51"/>
        <v>0</v>
      </c>
      <c r="AL149" s="106">
        <f t="shared" si="51"/>
        <v>0</v>
      </c>
      <c r="AM149" s="106">
        <f t="shared" si="51"/>
        <v>0</v>
      </c>
      <c r="AN149" s="106">
        <f t="shared" si="51"/>
        <v>0</v>
      </c>
      <c r="AO149" s="106">
        <f t="shared" si="51"/>
        <v>0</v>
      </c>
      <c r="AP149" s="106">
        <f t="shared" si="51"/>
        <v>0</v>
      </c>
    </row>
    <row r="150" spans="2:42" ht="16.5">
      <c r="B150" s="109" t="s">
        <v>333</v>
      </c>
      <c r="C150" s="106">
        <f>SUM(C71:C83)</f>
        <v>9589.6731962364647</v>
      </c>
      <c r="D150" s="106">
        <f t="shared" ref="D150:AP150" si="52">SUM(D71:D83)</f>
        <v>9592.19691554358</v>
      </c>
      <c r="E150" s="106">
        <f t="shared" si="52"/>
        <v>9623.3401936991795</v>
      </c>
      <c r="F150" s="106">
        <f t="shared" si="52"/>
        <v>9627.0837361688318</v>
      </c>
      <c r="G150" s="106">
        <f t="shared" si="52"/>
        <v>9665.5486687601478</v>
      </c>
      <c r="H150" s="106">
        <f t="shared" si="52"/>
        <v>9666.3633124843909</v>
      </c>
      <c r="I150" s="106">
        <f t="shared" si="52"/>
        <v>9644.2391323447391</v>
      </c>
      <c r="J150" s="106">
        <f t="shared" si="52"/>
        <v>9589.8422675964885</v>
      </c>
      <c r="K150" s="106">
        <f t="shared" si="52"/>
        <v>9595.8759867021126</v>
      </c>
      <c r="L150" s="106">
        <f t="shared" si="52"/>
        <v>9573.7139378895263</v>
      </c>
      <c r="M150" s="106">
        <f t="shared" si="52"/>
        <v>9571.089405506289</v>
      </c>
      <c r="N150" s="106">
        <f t="shared" si="52"/>
        <v>9555.9753168855132</v>
      </c>
      <c r="O150" s="106">
        <f t="shared" si="52"/>
        <v>9506.2430543198898</v>
      </c>
      <c r="P150" s="106">
        <f t="shared" si="52"/>
        <v>0</v>
      </c>
      <c r="Q150" s="106">
        <f t="shared" si="52"/>
        <v>0</v>
      </c>
      <c r="R150" s="106">
        <f t="shared" si="52"/>
        <v>0</v>
      </c>
      <c r="S150" s="106">
        <f t="shared" si="52"/>
        <v>0</v>
      </c>
      <c r="T150" s="106">
        <f t="shared" si="52"/>
        <v>0</v>
      </c>
      <c r="U150" s="106">
        <f t="shared" si="52"/>
        <v>0</v>
      </c>
      <c r="V150" s="106">
        <f t="shared" si="52"/>
        <v>0</v>
      </c>
      <c r="W150" s="106">
        <f t="shared" si="52"/>
        <v>0</v>
      </c>
      <c r="X150" s="106">
        <f t="shared" si="52"/>
        <v>0</v>
      </c>
      <c r="Y150" s="106">
        <f t="shared" si="52"/>
        <v>0</v>
      </c>
      <c r="Z150" s="106">
        <f t="shared" si="52"/>
        <v>0</v>
      </c>
      <c r="AA150" s="106">
        <f t="shared" si="52"/>
        <v>0</v>
      </c>
      <c r="AB150" s="106">
        <f t="shared" si="52"/>
        <v>0</v>
      </c>
      <c r="AC150" s="106">
        <f t="shared" si="52"/>
        <v>0</v>
      </c>
      <c r="AD150" s="106">
        <f t="shared" si="52"/>
        <v>0</v>
      </c>
      <c r="AE150" s="106">
        <f t="shared" si="52"/>
        <v>0</v>
      </c>
      <c r="AF150" s="106">
        <f t="shared" si="52"/>
        <v>0</v>
      </c>
      <c r="AG150" s="106">
        <f t="shared" si="52"/>
        <v>0</v>
      </c>
      <c r="AH150" s="106">
        <f t="shared" si="52"/>
        <v>0</v>
      </c>
      <c r="AI150" s="106">
        <f t="shared" si="52"/>
        <v>0</v>
      </c>
      <c r="AJ150" s="106">
        <f t="shared" si="52"/>
        <v>0</v>
      </c>
      <c r="AK150" s="106">
        <f t="shared" si="52"/>
        <v>0</v>
      </c>
      <c r="AL150" s="106">
        <f t="shared" si="52"/>
        <v>0</v>
      </c>
      <c r="AM150" s="106">
        <f t="shared" si="52"/>
        <v>0</v>
      </c>
      <c r="AN150" s="106">
        <f t="shared" si="52"/>
        <v>0</v>
      </c>
      <c r="AO150" s="106">
        <f t="shared" si="52"/>
        <v>0</v>
      </c>
      <c r="AP150" s="106">
        <f t="shared" si="52"/>
        <v>0</v>
      </c>
    </row>
    <row r="151" spans="2:42" ht="16.5">
      <c r="B151" s="109" t="s">
        <v>334</v>
      </c>
      <c r="C151" s="106">
        <f>SUM(C84:C90)</f>
        <v>132.01983185627526</v>
      </c>
      <c r="D151" s="106">
        <f t="shared" ref="D151:AP151" si="53">SUM(D84:D90)</f>
        <v>263.04068636370181</v>
      </c>
      <c r="E151" s="106">
        <f t="shared" si="53"/>
        <v>266.95318466672842</v>
      </c>
      <c r="F151" s="106">
        <f t="shared" si="53"/>
        <v>270.96315739409897</v>
      </c>
      <c r="G151" s="106">
        <f t="shared" si="53"/>
        <v>266.85288551227802</v>
      </c>
      <c r="H151" s="106">
        <f t="shared" si="53"/>
        <v>262.8458217594042</v>
      </c>
      <c r="I151" s="106">
        <f t="shared" si="53"/>
        <v>258.93897039174652</v>
      </c>
      <c r="J151" s="106">
        <f t="shared" si="53"/>
        <v>255.12942503538542</v>
      </c>
      <c r="K151" s="106">
        <f t="shared" si="53"/>
        <v>251.41436600763072</v>
      </c>
      <c r="L151" s="106">
        <f t="shared" si="53"/>
        <v>247.79105771878457</v>
      </c>
      <c r="M151" s="106">
        <f t="shared" si="53"/>
        <v>244.2568461518394</v>
      </c>
      <c r="N151" s="106">
        <f t="shared" si="53"/>
        <v>240.80915641777193</v>
      </c>
      <c r="O151" s="106">
        <f t="shared" si="53"/>
        <v>237.44549038416648</v>
      </c>
      <c r="P151" s="106">
        <f t="shared" si="53"/>
        <v>0</v>
      </c>
      <c r="Q151" s="106">
        <f t="shared" si="53"/>
        <v>0</v>
      </c>
      <c r="R151" s="106">
        <f t="shared" si="53"/>
        <v>0</v>
      </c>
      <c r="S151" s="106">
        <f t="shared" si="53"/>
        <v>0</v>
      </c>
      <c r="T151" s="106">
        <f t="shared" si="53"/>
        <v>0</v>
      </c>
      <c r="U151" s="106">
        <f t="shared" si="53"/>
        <v>0</v>
      </c>
      <c r="V151" s="106">
        <f t="shared" si="53"/>
        <v>0</v>
      </c>
      <c r="W151" s="106">
        <f t="shared" si="53"/>
        <v>0</v>
      </c>
      <c r="X151" s="106">
        <f t="shared" si="53"/>
        <v>0</v>
      </c>
      <c r="Y151" s="106">
        <f t="shared" si="53"/>
        <v>0</v>
      </c>
      <c r="Z151" s="106">
        <f t="shared" si="53"/>
        <v>0</v>
      </c>
      <c r="AA151" s="106">
        <f t="shared" si="53"/>
        <v>0</v>
      </c>
      <c r="AB151" s="106">
        <f t="shared" si="53"/>
        <v>0</v>
      </c>
      <c r="AC151" s="106">
        <f t="shared" si="53"/>
        <v>0</v>
      </c>
      <c r="AD151" s="106">
        <f t="shared" si="53"/>
        <v>0</v>
      </c>
      <c r="AE151" s="106">
        <f t="shared" si="53"/>
        <v>0</v>
      </c>
      <c r="AF151" s="106">
        <f t="shared" si="53"/>
        <v>0</v>
      </c>
      <c r="AG151" s="106">
        <f t="shared" si="53"/>
        <v>0</v>
      </c>
      <c r="AH151" s="106">
        <f t="shared" si="53"/>
        <v>0</v>
      </c>
      <c r="AI151" s="106">
        <f t="shared" si="53"/>
        <v>0</v>
      </c>
      <c r="AJ151" s="106">
        <f t="shared" si="53"/>
        <v>0</v>
      </c>
      <c r="AK151" s="106">
        <f t="shared" si="53"/>
        <v>0</v>
      </c>
      <c r="AL151" s="106">
        <f t="shared" si="53"/>
        <v>0</v>
      </c>
      <c r="AM151" s="106">
        <f t="shared" si="53"/>
        <v>0</v>
      </c>
      <c r="AN151" s="106">
        <f t="shared" si="53"/>
        <v>0</v>
      </c>
      <c r="AO151" s="106">
        <f t="shared" si="53"/>
        <v>0</v>
      </c>
      <c r="AP151" s="106">
        <f t="shared" si="53"/>
        <v>0</v>
      </c>
    </row>
    <row r="152" spans="2:42" ht="16.5">
      <c r="B152" s="109" t="s">
        <v>335</v>
      </c>
      <c r="C152" s="106">
        <f>LCR计算参数!$C$70</f>
        <v>3572.5972822230974</v>
      </c>
      <c r="D152" s="106">
        <f>LCR计算参数!$C$70</f>
        <v>3572.5972822230974</v>
      </c>
      <c r="E152" s="106">
        <f>LCR计算参数!$C$70</f>
        <v>3572.5972822230974</v>
      </c>
      <c r="F152" s="106">
        <f>LCR计算参数!$C$70</f>
        <v>3572.5972822230974</v>
      </c>
      <c r="G152" s="106">
        <f>LCR计算参数!$C$70</f>
        <v>3572.5972822230974</v>
      </c>
      <c r="H152" s="106">
        <f>LCR计算参数!$C$70</f>
        <v>3572.5972822230974</v>
      </c>
      <c r="I152" s="106">
        <f>LCR计算参数!$C$70</f>
        <v>3572.5972822230974</v>
      </c>
      <c r="J152" s="106">
        <f>LCR计算参数!$C$70</f>
        <v>3572.5972822230974</v>
      </c>
      <c r="K152" s="106">
        <f>LCR计算参数!$C$70</f>
        <v>3572.5972822230974</v>
      </c>
      <c r="L152" s="106">
        <f>LCR计算参数!$C$70</f>
        <v>3572.5972822230974</v>
      </c>
      <c r="M152" s="106">
        <f>LCR计算参数!$C$70</f>
        <v>3572.5972822230974</v>
      </c>
      <c r="N152" s="106">
        <f>LCR计算参数!$C$70</f>
        <v>3572.5972822230974</v>
      </c>
      <c r="O152" s="106">
        <f>LCR计算参数!$C$70</f>
        <v>3572.5972822230974</v>
      </c>
      <c r="P152" s="106">
        <f>LCR计算参数!$C$70</f>
        <v>3572.5972822230974</v>
      </c>
      <c r="Q152" s="106">
        <f>LCR计算参数!$C$70</f>
        <v>3572.5972822230974</v>
      </c>
      <c r="R152" s="106">
        <f>LCR计算参数!$C$70</f>
        <v>3572.5972822230974</v>
      </c>
      <c r="S152" s="106">
        <f>LCR计算参数!$C$70</f>
        <v>3572.5972822230974</v>
      </c>
      <c r="T152" s="106">
        <f>LCR计算参数!$C$70</f>
        <v>3572.5972822230974</v>
      </c>
      <c r="U152" s="106">
        <f>LCR计算参数!$C$70</f>
        <v>3572.5972822230974</v>
      </c>
      <c r="V152" s="106">
        <f>LCR计算参数!$C$70</f>
        <v>3572.5972822230974</v>
      </c>
      <c r="W152" s="106">
        <f>LCR计算参数!$C$70</f>
        <v>3572.5972822230974</v>
      </c>
      <c r="X152" s="106">
        <f>LCR计算参数!$C$70</f>
        <v>3572.5972822230974</v>
      </c>
      <c r="Y152" s="106">
        <f>LCR计算参数!$C$70</f>
        <v>3572.5972822230974</v>
      </c>
      <c r="Z152" s="106">
        <f>LCR计算参数!$C$70</f>
        <v>3572.5972822230974</v>
      </c>
      <c r="AA152" s="106">
        <f>LCR计算参数!$C$70</f>
        <v>3572.5972822230974</v>
      </c>
      <c r="AB152" s="106">
        <f>LCR计算参数!$C$70</f>
        <v>3572.5972822230974</v>
      </c>
      <c r="AC152" s="106">
        <f>LCR计算参数!$C$70</f>
        <v>3572.5972822230974</v>
      </c>
      <c r="AD152" s="106">
        <f>LCR计算参数!$C$70</f>
        <v>3572.5972822230974</v>
      </c>
      <c r="AE152" s="106">
        <f>LCR计算参数!$C$70</f>
        <v>3572.5972822230974</v>
      </c>
      <c r="AF152" s="106">
        <f>LCR计算参数!$C$70</f>
        <v>3572.5972822230974</v>
      </c>
      <c r="AG152" s="106">
        <f>LCR计算参数!$C$70</f>
        <v>3572.5972822230974</v>
      </c>
      <c r="AH152" s="106">
        <f>LCR计算参数!$C$70</f>
        <v>3572.5972822230974</v>
      </c>
      <c r="AI152" s="106">
        <f>LCR计算参数!$C$70</f>
        <v>3572.5972822230974</v>
      </c>
      <c r="AJ152" s="106">
        <f>LCR计算参数!$C$70</f>
        <v>3572.5972822230974</v>
      </c>
      <c r="AK152" s="106">
        <f>LCR计算参数!$C$70</f>
        <v>3572.5972822230974</v>
      </c>
      <c r="AL152" s="106">
        <f>LCR计算参数!$C$70</f>
        <v>3572.5972822230974</v>
      </c>
      <c r="AM152" s="106">
        <f>LCR计算参数!$C$70</f>
        <v>3572.5972822230974</v>
      </c>
      <c r="AN152" s="106">
        <f>LCR计算参数!$C$70</f>
        <v>3572.5972822230974</v>
      </c>
      <c r="AO152" s="106">
        <f>LCR计算参数!$C$70</f>
        <v>3572.5972822230974</v>
      </c>
      <c r="AP152" s="106">
        <f>LCR计算参数!$C$70</f>
        <v>3572.5972822230974</v>
      </c>
    </row>
    <row r="153" spans="2:42" ht="16.5">
      <c r="B153" s="109" t="s">
        <v>336</v>
      </c>
      <c r="C153" s="106">
        <f>LCR计算参数!$C$71</f>
        <v>754.54588595821076</v>
      </c>
      <c r="D153" s="106">
        <f>LCR计算参数!$C$71</f>
        <v>754.54588595821076</v>
      </c>
      <c r="E153" s="106">
        <f>LCR计算参数!$C$71</f>
        <v>754.54588595821076</v>
      </c>
      <c r="F153" s="106">
        <f>LCR计算参数!$C$71</f>
        <v>754.54588595821076</v>
      </c>
      <c r="G153" s="106">
        <f>LCR计算参数!$C$71</f>
        <v>754.54588595821076</v>
      </c>
      <c r="H153" s="106">
        <f>LCR计算参数!$C$71</f>
        <v>754.54588595821076</v>
      </c>
      <c r="I153" s="106">
        <f>LCR计算参数!$C$71</f>
        <v>754.54588595821076</v>
      </c>
      <c r="J153" s="106">
        <f>LCR计算参数!$C$71</f>
        <v>754.54588595821076</v>
      </c>
      <c r="K153" s="106">
        <f>LCR计算参数!$C$71</f>
        <v>754.54588595821076</v>
      </c>
      <c r="L153" s="106">
        <f>LCR计算参数!$C$71</f>
        <v>754.54588595821076</v>
      </c>
      <c r="M153" s="106">
        <f>LCR计算参数!$C$71</f>
        <v>754.54588595821076</v>
      </c>
      <c r="N153" s="106">
        <f>LCR计算参数!$C$71</f>
        <v>754.54588595821076</v>
      </c>
      <c r="O153" s="106">
        <f>LCR计算参数!$C$71</f>
        <v>754.54588595821076</v>
      </c>
      <c r="P153" s="106">
        <f>LCR计算参数!$C$71</f>
        <v>754.54588595821076</v>
      </c>
      <c r="Q153" s="106">
        <f>LCR计算参数!$C$71</f>
        <v>754.54588595821076</v>
      </c>
      <c r="R153" s="106">
        <f>LCR计算参数!$C$71</f>
        <v>754.54588595821076</v>
      </c>
      <c r="S153" s="106">
        <f>LCR计算参数!$C$71</f>
        <v>754.54588595821076</v>
      </c>
      <c r="T153" s="106">
        <f>LCR计算参数!$C$71</f>
        <v>754.54588595821076</v>
      </c>
      <c r="U153" s="106">
        <f>LCR计算参数!$C$71</f>
        <v>754.54588595821076</v>
      </c>
      <c r="V153" s="106">
        <f>LCR计算参数!$C$71</f>
        <v>754.54588595821076</v>
      </c>
      <c r="W153" s="106">
        <f>LCR计算参数!$C$71</f>
        <v>754.54588595821076</v>
      </c>
      <c r="X153" s="106">
        <f>LCR计算参数!$C$71</f>
        <v>754.54588595821076</v>
      </c>
      <c r="Y153" s="106">
        <f>LCR计算参数!$C$71</f>
        <v>754.54588595821076</v>
      </c>
      <c r="Z153" s="106">
        <f>LCR计算参数!$C$71</f>
        <v>754.54588595821076</v>
      </c>
      <c r="AA153" s="106">
        <f>LCR计算参数!$C$71</f>
        <v>754.54588595821076</v>
      </c>
      <c r="AB153" s="106">
        <f>LCR计算参数!$C$71</f>
        <v>754.54588595821076</v>
      </c>
      <c r="AC153" s="106">
        <f>LCR计算参数!$C$71</f>
        <v>754.54588595821076</v>
      </c>
      <c r="AD153" s="106">
        <f>LCR计算参数!$C$71</f>
        <v>754.54588595821076</v>
      </c>
      <c r="AE153" s="106">
        <f>LCR计算参数!$C$71</f>
        <v>754.54588595821076</v>
      </c>
      <c r="AF153" s="106">
        <f>LCR计算参数!$C$71</f>
        <v>754.54588595821076</v>
      </c>
      <c r="AG153" s="106">
        <f>LCR计算参数!$C$71</f>
        <v>754.54588595821076</v>
      </c>
      <c r="AH153" s="106">
        <f>LCR计算参数!$C$71</f>
        <v>754.54588595821076</v>
      </c>
      <c r="AI153" s="106">
        <f>LCR计算参数!$C$71</f>
        <v>754.54588595821076</v>
      </c>
      <c r="AJ153" s="106">
        <f>LCR计算参数!$C$71</f>
        <v>754.54588595821076</v>
      </c>
      <c r="AK153" s="106">
        <f>LCR计算参数!$C$71</f>
        <v>754.54588595821076</v>
      </c>
      <c r="AL153" s="106">
        <f>LCR计算参数!$C$71</f>
        <v>754.54588595821076</v>
      </c>
      <c r="AM153" s="106">
        <f>LCR计算参数!$C$71</f>
        <v>754.54588595821076</v>
      </c>
      <c r="AN153" s="106">
        <f>LCR计算参数!$C$71</f>
        <v>754.54588595821076</v>
      </c>
      <c r="AO153" s="106">
        <f>LCR计算参数!$C$71</f>
        <v>754.54588595821076</v>
      </c>
      <c r="AP153" s="106">
        <f>LCR计算参数!$C$71</f>
        <v>754.54588595821076</v>
      </c>
    </row>
    <row r="154" spans="2:42" ht="16.5">
      <c r="B154" s="109" t="s">
        <v>337</v>
      </c>
      <c r="C154" s="106">
        <f>LCR计算参数!$C$72</f>
        <v>214.80163216237668</v>
      </c>
      <c r="D154" s="106">
        <f>LCR计算参数!$C$72</f>
        <v>214.80163216237668</v>
      </c>
      <c r="E154" s="106">
        <f>LCR计算参数!$C$72</f>
        <v>214.80163216237668</v>
      </c>
      <c r="F154" s="106">
        <f>LCR计算参数!$C$72</f>
        <v>214.80163216237668</v>
      </c>
      <c r="G154" s="106">
        <f>LCR计算参数!$C$72</f>
        <v>214.80163216237668</v>
      </c>
      <c r="H154" s="106">
        <f>LCR计算参数!$C$72</f>
        <v>214.80163216237668</v>
      </c>
      <c r="I154" s="106">
        <f>LCR计算参数!$C$72</f>
        <v>214.80163216237668</v>
      </c>
      <c r="J154" s="106">
        <f>LCR计算参数!$C$72</f>
        <v>214.80163216237668</v>
      </c>
      <c r="K154" s="106">
        <f>LCR计算参数!$C$72</f>
        <v>214.80163216237668</v>
      </c>
      <c r="L154" s="106">
        <f>LCR计算参数!$C$72</f>
        <v>214.80163216237668</v>
      </c>
      <c r="M154" s="106">
        <f>LCR计算参数!$C$72</f>
        <v>214.80163216237668</v>
      </c>
      <c r="N154" s="106">
        <f>LCR计算参数!$C$72</f>
        <v>214.80163216237668</v>
      </c>
      <c r="O154" s="106">
        <f>LCR计算参数!$C$72</f>
        <v>214.80163216237668</v>
      </c>
      <c r="P154" s="106">
        <f>LCR计算参数!$C$72</f>
        <v>214.80163216237668</v>
      </c>
      <c r="Q154" s="106">
        <f>LCR计算参数!$C$72</f>
        <v>214.80163216237668</v>
      </c>
      <c r="R154" s="106">
        <f>LCR计算参数!$C$72</f>
        <v>214.80163216237668</v>
      </c>
      <c r="S154" s="106">
        <f>LCR计算参数!$C$72</f>
        <v>214.80163216237668</v>
      </c>
      <c r="T154" s="106">
        <f>LCR计算参数!$C$72</f>
        <v>214.80163216237668</v>
      </c>
      <c r="U154" s="106">
        <f>LCR计算参数!$C$72</f>
        <v>214.80163216237668</v>
      </c>
      <c r="V154" s="106">
        <f>LCR计算参数!$C$72</f>
        <v>214.80163216237668</v>
      </c>
      <c r="W154" s="106">
        <f>LCR计算参数!$C$72</f>
        <v>214.80163216237668</v>
      </c>
      <c r="X154" s="106">
        <f>LCR计算参数!$C$72</f>
        <v>214.80163216237668</v>
      </c>
      <c r="Y154" s="106">
        <f>LCR计算参数!$C$72</f>
        <v>214.80163216237668</v>
      </c>
      <c r="Z154" s="106">
        <f>LCR计算参数!$C$72</f>
        <v>214.80163216237668</v>
      </c>
      <c r="AA154" s="106">
        <f>LCR计算参数!$C$72</f>
        <v>214.80163216237668</v>
      </c>
      <c r="AB154" s="106">
        <f>LCR计算参数!$C$72</f>
        <v>214.80163216237668</v>
      </c>
      <c r="AC154" s="106">
        <f>LCR计算参数!$C$72</f>
        <v>214.80163216237668</v>
      </c>
      <c r="AD154" s="106">
        <f>LCR计算参数!$C$72</f>
        <v>214.80163216237668</v>
      </c>
      <c r="AE154" s="106">
        <f>LCR计算参数!$C$72</f>
        <v>214.80163216237668</v>
      </c>
      <c r="AF154" s="106">
        <f>LCR计算参数!$C$72</f>
        <v>214.80163216237668</v>
      </c>
      <c r="AG154" s="106">
        <f>LCR计算参数!$C$72</f>
        <v>214.80163216237668</v>
      </c>
      <c r="AH154" s="106">
        <f>LCR计算参数!$C$72</f>
        <v>214.80163216237668</v>
      </c>
      <c r="AI154" s="106">
        <f>LCR计算参数!$C$72</f>
        <v>214.80163216237668</v>
      </c>
      <c r="AJ154" s="106">
        <f>LCR计算参数!$C$72</f>
        <v>214.80163216237668</v>
      </c>
      <c r="AK154" s="106">
        <f>LCR计算参数!$C$72</f>
        <v>214.80163216237668</v>
      </c>
      <c r="AL154" s="106">
        <f>LCR计算参数!$C$72</f>
        <v>214.80163216237668</v>
      </c>
      <c r="AM154" s="106">
        <f>LCR计算参数!$C$72</f>
        <v>214.80163216237668</v>
      </c>
      <c r="AN154" s="106">
        <f>LCR计算参数!$C$72</f>
        <v>214.80163216237668</v>
      </c>
      <c r="AO154" s="106">
        <f>LCR计算参数!$C$72</f>
        <v>214.80163216237668</v>
      </c>
      <c r="AP154" s="106">
        <f>LCR计算参数!$C$72</f>
        <v>214.80163216237668</v>
      </c>
    </row>
    <row r="155" spans="2:42" ht="16.5">
      <c r="B155" s="109" t="s">
        <v>338</v>
      </c>
      <c r="C155" s="106">
        <f>SUM(C156:C158)</f>
        <v>10275.743663617721</v>
      </c>
      <c r="D155" s="106">
        <f t="shared" ref="D155:AP155" si="54">SUM(D156:D158)</f>
        <v>10203.18113684046</v>
      </c>
      <c r="E155" s="106">
        <f t="shared" si="54"/>
        <v>10123.048347334508</v>
      </c>
      <c r="F155" s="106">
        <f t="shared" si="54"/>
        <v>9969.552697747964</v>
      </c>
      <c r="G155" s="106">
        <f t="shared" si="54"/>
        <v>9952.6248577196311</v>
      </c>
      <c r="H155" s="106">
        <f t="shared" si="54"/>
        <v>9894.6554377056891</v>
      </c>
      <c r="I155" s="106">
        <f t="shared" si="54"/>
        <v>9786.2384757082709</v>
      </c>
      <c r="J155" s="106">
        <f t="shared" si="54"/>
        <v>9646.9187731894708</v>
      </c>
      <c r="K155" s="106">
        <f t="shared" si="54"/>
        <v>9644.3794936555551</v>
      </c>
      <c r="L155" s="106">
        <f t="shared" si="54"/>
        <v>9443.6380753931899</v>
      </c>
      <c r="M155" s="106">
        <f t="shared" si="54"/>
        <v>9431.1474320850975</v>
      </c>
      <c r="N155" s="106">
        <f t="shared" si="54"/>
        <v>9418.8797134003416</v>
      </c>
      <c r="O155" s="106">
        <f t="shared" si="54"/>
        <v>9122.3500052895834</v>
      </c>
      <c r="P155" s="106">
        <f t="shared" si="54"/>
        <v>2968.564363530003</v>
      </c>
      <c r="Q155" s="106">
        <f t="shared" si="54"/>
        <v>2968.564363530003</v>
      </c>
      <c r="R155" s="106">
        <f t="shared" si="54"/>
        <v>2968.564363530003</v>
      </c>
      <c r="S155" s="106">
        <f t="shared" si="54"/>
        <v>2968.564363530003</v>
      </c>
      <c r="T155" s="106">
        <f t="shared" si="54"/>
        <v>2968.564363530003</v>
      </c>
      <c r="U155" s="106">
        <f t="shared" si="54"/>
        <v>2968.564363530003</v>
      </c>
      <c r="V155" s="106">
        <f t="shared" si="54"/>
        <v>2968.564363530003</v>
      </c>
      <c r="W155" s="106">
        <f t="shared" si="54"/>
        <v>2968.564363530003</v>
      </c>
      <c r="X155" s="106">
        <f t="shared" si="54"/>
        <v>2968.564363530003</v>
      </c>
      <c r="Y155" s="106">
        <f t="shared" si="54"/>
        <v>2968.564363530003</v>
      </c>
      <c r="Z155" s="106">
        <f t="shared" si="54"/>
        <v>2968.564363530003</v>
      </c>
      <c r="AA155" s="106">
        <f t="shared" si="54"/>
        <v>2968.564363530003</v>
      </c>
      <c r="AB155" s="106">
        <f t="shared" si="54"/>
        <v>2968.564363530003</v>
      </c>
      <c r="AC155" s="106">
        <f t="shared" si="54"/>
        <v>2968.564363530003</v>
      </c>
      <c r="AD155" s="106">
        <f t="shared" si="54"/>
        <v>2968.564363530003</v>
      </c>
      <c r="AE155" s="106">
        <f t="shared" si="54"/>
        <v>2968.564363530003</v>
      </c>
      <c r="AF155" s="106">
        <f t="shared" si="54"/>
        <v>2968.564363530003</v>
      </c>
      <c r="AG155" s="106">
        <f t="shared" si="54"/>
        <v>2968.564363530003</v>
      </c>
      <c r="AH155" s="106">
        <f t="shared" si="54"/>
        <v>2968.564363530003</v>
      </c>
      <c r="AI155" s="106">
        <f t="shared" si="54"/>
        <v>2968.564363530003</v>
      </c>
      <c r="AJ155" s="106">
        <f t="shared" si="54"/>
        <v>2968.564363530003</v>
      </c>
      <c r="AK155" s="106">
        <f t="shared" si="54"/>
        <v>2968.564363530003</v>
      </c>
      <c r="AL155" s="106">
        <f t="shared" si="54"/>
        <v>2968.564363530003</v>
      </c>
      <c r="AM155" s="106">
        <f t="shared" si="54"/>
        <v>2968.564363530003</v>
      </c>
      <c r="AN155" s="106">
        <f t="shared" si="54"/>
        <v>2968.564363530003</v>
      </c>
      <c r="AO155" s="106">
        <f t="shared" si="54"/>
        <v>2968.564363530003</v>
      </c>
      <c r="AP155" s="106">
        <f t="shared" si="54"/>
        <v>2968.564363530003</v>
      </c>
    </row>
    <row r="156" spans="2:42" ht="16.5">
      <c r="B156" s="109" t="s">
        <v>339</v>
      </c>
      <c r="C156" s="106">
        <f>SUM(C91:C97)</f>
        <v>2571.7544860332887</v>
      </c>
      <c r="D156" s="106">
        <f t="shared" ref="D156:AP156" si="55">SUM(D91:D97)</f>
        <v>2117.6131608512019</v>
      </c>
      <c r="E156" s="106">
        <f t="shared" si="55"/>
        <v>2075.2580416519759</v>
      </c>
      <c r="F156" s="106">
        <f t="shared" si="55"/>
        <v>1968.8275397937061</v>
      </c>
      <c r="G156" s="106">
        <f t="shared" si="55"/>
        <v>1993.8199583995645</v>
      </c>
      <c r="H156" s="106">
        <f t="shared" si="55"/>
        <v>1957.2862966582234</v>
      </c>
      <c r="I156" s="106">
        <f t="shared" si="55"/>
        <v>1892.3884925685084</v>
      </c>
      <c r="J156" s="106">
        <f t="shared" si="55"/>
        <v>1737.6189777726752</v>
      </c>
      <c r="K156" s="106">
        <f t="shared" si="55"/>
        <v>1772.3742131912159</v>
      </c>
      <c r="L156" s="106">
        <f t="shared" si="55"/>
        <v>1620.6379652400226</v>
      </c>
      <c r="M156" s="106">
        <f t="shared" si="55"/>
        <v>1653.0535802096931</v>
      </c>
      <c r="N156" s="106">
        <f t="shared" si="55"/>
        <v>1686.1175071614261</v>
      </c>
      <c r="O156" s="106">
        <f t="shared" si="55"/>
        <v>1437.469255734992</v>
      </c>
      <c r="P156" s="106">
        <f t="shared" si="55"/>
        <v>0</v>
      </c>
      <c r="Q156" s="106">
        <f t="shared" si="55"/>
        <v>0</v>
      </c>
      <c r="R156" s="106">
        <f t="shared" si="55"/>
        <v>0</v>
      </c>
      <c r="S156" s="106">
        <f t="shared" si="55"/>
        <v>0</v>
      </c>
      <c r="T156" s="106">
        <f t="shared" si="55"/>
        <v>0</v>
      </c>
      <c r="U156" s="106">
        <f t="shared" si="55"/>
        <v>0</v>
      </c>
      <c r="V156" s="106">
        <f t="shared" si="55"/>
        <v>0</v>
      </c>
      <c r="W156" s="106">
        <f t="shared" si="55"/>
        <v>0</v>
      </c>
      <c r="X156" s="106">
        <f t="shared" si="55"/>
        <v>0</v>
      </c>
      <c r="Y156" s="106">
        <f t="shared" si="55"/>
        <v>0</v>
      </c>
      <c r="Z156" s="106">
        <f t="shared" si="55"/>
        <v>0</v>
      </c>
      <c r="AA156" s="106">
        <f t="shared" si="55"/>
        <v>0</v>
      </c>
      <c r="AB156" s="106">
        <f t="shared" si="55"/>
        <v>0</v>
      </c>
      <c r="AC156" s="106">
        <f t="shared" si="55"/>
        <v>0</v>
      </c>
      <c r="AD156" s="106">
        <f t="shared" si="55"/>
        <v>0</v>
      </c>
      <c r="AE156" s="106">
        <f t="shared" si="55"/>
        <v>0</v>
      </c>
      <c r="AF156" s="106">
        <f t="shared" si="55"/>
        <v>0</v>
      </c>
      <c r="AG156" s="106">
        <f t="shared" si="55"/>
        <v>0</v>
      </c>
      <c r="AH156" s="106">
        <f t="shared" si="55"/>
        <v>0</v>
      </c>
      <c r="AI156" s="106">
        <f t="shared" si="55"/>
        <v>0</v>
      </c>
      <c r="AJ156" s="106">
        <f t="shared" si="55"/>
        <v>0</v>
      </c>
      <c r="AK156" s="106">
        <f t="shared" si="55"/>
        <v>0</v>
      </c>
      <c r="AL156" s="106">
        <f t="shared" si="55"/>
        <v>0</v>
      </c>
      <c r="AM156" s="106">
        <f t="shared" si="55"/>
        <v>0</v>
      </c>
      <c r="AN156" s="106">
        <f t="shared" si="55"/>
        <v>0</v>
      </c>
      <c r="AO156" s="106">
        <f t="shared" si="55"/>
        <v>0</v>
      </c>
      <c r="AP156" s="106">
        <f t="shared" si="55"/>
        <v>0</v>
      </c>
    </row>
    <row r="157" spans="2:42" ht="16.5">
      <c r="B157" s="109" t="s">
        <v>340</v>
      </c>
      <c r="C157" s="106">
        <f>SUM(C98:C101)+LCR计算参数!$C$74</f>
        <v>4795.1569382681118</v>
      </c>
      <c r="D157" s="106">
        <f>SUM(D98:D101)+LCR计算参数!$C$74</f>
        <v>5176.7357366729384</v>
      </c>
      <c r="E157" s="106">
        <f>SUM(E98:E101)+LCR计算参数!$C$74</f>
        <v>5138.9580663662118</v>
      </c>
      <c r="F157" s="106">
        <f>SUM(F98:F101)+LCR计算参数!$C$74</f>
        <v>5091.8929186379382</v>
      </c>
      <c r="G157" s="106">
        <f>SUM(G98:G101)+LCR计算参数!$C$74</f>
        <v>5049.9726600037466</v>
      </c>
      <c r="H157" s="106">
        <f>SUM(H98:H101)+LCR计算参数!$C$74</f>
        <v>5028.536901731145</v>
      </c>
      <c r="I157" s="106">
        <f>SUM(I98:I101)+LCR计算参数!$C$74</f>
        <v>4985.0177438234423</v>
      </c>
      <c r="J157" s="106">
        <f>SUM(J98:J101)+LCR计算参数!$C$74</f>
        <v>5000.4675561004769</v>
      </c>
      <c r="K157" s="106">
        <f>SUM(K98:K101)+LCR计算参数!$C$74</f>
        <v>4963.1730411480194</v>
      </c>
      <c r="L157" s="106">
        <f>SUM(L98:L101)+LCR计算参数!$C$74</f>
        <v>4914.1678708368472</v>
      </c>
      <c r="M157" s="106">
        <f>SUM(M98:M101)+LCR计算参数!$C$74</f>
        <v>4869.2616125590857</v>
      </c>
      <c r="N157" s="106">
        <f>SUM(N98:N101)+LCR计算参数!$C$74</f>
        <v>4823.9299669225957</v>
      </c>
      <c r="O157" s="106">
        <f>SUM(O98:O101)+LCR计算参数!$C$74</f>
        <v>4776.0485102382709</v>
      </c>
      <c r="P157" s="106">
        <f>SUM(P98:P101)+LCR计算参数!$C$74</f>
        <v>59.732124213683335</v>
      </c>
      <c r="Q157" s="106">
        <f>SUM(Q98:Q101)+LCR计算参数!$C$74</f>
        <v>59.732124213683335</v>
      </c>
      <c r="R157" s="106">
        <f>SUM(R98:R101)+LCR计算参数!$C$74</f>
        <v>59.732124213683335</v>
      </c>
      <c r="S157" s="106">
        <f>SUM(S98:S101)+LCR计算参数!$C$74</f>
        <v>59.732124213683335</v>
      </c>
      <c r="T157" s="106">
        <f>SUM(T98:T101)+LCR计算参数!$C$74</f>
        <v>59.732124213683335</v>
      </c>
      <c r="U157" s="106">
        <f>SUM(U98:U101)+LCR计算参数!$C$74</f>
        <v>59.732124213683335</v>
      </c>
      <c r="V157" s="106">
        <f>SUM(V98:V101)+LCR计算参数!$C$74</f>
        <v>59.732124213683335</v>
      </c>
      <c r="W157" s="106">
        <f>SUM(W98:W101)+LCR计算参数!$C$74</f>
        <v>59.732124213683335</v>
      </c>
      <c r="X157" s="106">
        <f>SUM(X98:X101)+LCR计算参数!$C$74</f>
        <v>59.732124213683335</v>
      </c>
      <c r="Y157" s="106">
        <f>SUM(Y98:Y101)+LCR计算参数!$C$74</f>
        <v>59.732124213683335</v>
      </c>
      <c r="Z157" s="106">
        <f>SUM(Z98:Z101)+LCR计算参数!$C$74</f>
        <v>59.732124213683335</v>
      </c>
      <c r="AA157" s="106">
        <f>SUM(AA98:AA101)+LCR计算参数!$C$74</f>
        <v>59.732124213683335</v>
      </c>
      <c r="AB157" s="106">
        <f>SUM(AB98:AB101)+LCR计算参数!$C$74</f>
        <v>59.732124213683335</v>
      </c>
      <c r="AC157" s="106">
        <f>SUM(AC98:AC101)+LCR计算参数!$C$74</f>
        <v>59.732124213683335</v>
      </c>
      <c r="AD157" s="106">
        <f>SUM(AD98:AD101)+LCR计算参数!$C$74</f>
        <v>59.732124213683335</v>
      </c>
      <c r="AE157" s="106">
        <f>SUM(AE98:AE101)+LCR计算参数!$C$74</f>
        <v>59.732124213683335</v>
      </c>
      <c r="AF157" s="106">
        <f>SUM(AF98:AF101)+LCR计算参数!$C$74</f>
        <v>59.732124213683335</v>
      </c>
      <c r="AG157" s="106">
        <f>SUM(AG98:AG101)+LCR计算参数!$C$74</f>
        <v>59.732124213683335</v>
      </c>
      <c r="AH157" s="106">
        <f>SUM(AH98:AH101)+LCR计算参数!$C$74</f>
        <v>59.732124213683335</v>
      </c>
      <c r="AI157" s="106">
        <f>SUM(AI98:AI101)+LCR计算参数!$C$74</f>
        <v>59.732124213683335</v>
      </c>
      <c r="AJ157" s="106">
        <f>SUM(AJ98:AJ101)+LCR计算参数!$C$74</f>
        <v>59.732124213683335</v>
      </c>
      <c r="AK157" s="106">
        <f>SUM(AK98:AK101)+LCR计算参数!$C$74</f>
        <v>59.732124213683335</v>
      </c>
      <c r="AL157" s="106">
        <f>SUM(AL98:AL101)+LCR计算参数!$C$74</f>
        <v>59.732124213683335</v>
      </c>
      <c r="AM157" s="106">
        <f>SUM(AM98:AM101)+LCR计算参数!$C$74</f>
        <v>59.732124213683335</v>
      </c>
      <c r="AN157" s="106">
        <f>SUM(AN98:AN101)+LCR计算参数!$C$74</f>
        <v>59.732124213683335</v>
      </c>
      <c r="AO157" s="106">
        <f>SUM(AO98:AO101)+LCR计算参数!$C$74</f>
        <v>59.732124213683335</v>
      </c>
      <c r="AP157" s="106">
        <f>SUM(AP98:AP101)+LCR计算参数!$C$74</f>
        <v>59.732124213683335</v>
      </c>
    </row>
    <row r="158" spans="2:42" ht="16.5">
      <c r="B158" s="109" t="s">
        <v>341</v>
      </c>
      <c r="C158" s="106">
        <f>LCR计算参数!$C$73</f>
        <v>2908.8322393163198</v>
      </c>
      <c r="D158" s="106">
        <f>LCR计算参数!$C$73</f>
        <v>2908.8322393163198</v>
      </c>
      <c r="E158" s="106">
        <f>LCR计算参数!$C$73</f>
        <v>2908.8322393163198</v>
      </c>
      <c r="F158" s="106">
        <f>LCR计算参数!$C$73</f>
        <v>2908.8322393163198</v>
      </c>
      <c r="G158" s="106">
        <f>LCR计算参数!$C$73</f>
        <v>2908.8322393163198</v>
      </c>
      <c r="H158" s="106">
        <f>LCR计算参数!$C$73</f>
        <v>2908.8322393163198</v>
      </c>
      <c r="I158" s="106">
        <f>LCR计算参数!$C$73</f>
        <v>2908.8322393163198</v>
      </c>
      <c r="J158" s="106">
        <f>LCR计算参数!$C$73</f>
        <v>2908.8322393163198</v>
      </c>
      <c r="K158" s="106">
        <f>LCR计算参数!$C$73</f>
        <v>2908.8322393163198</v>
      </c>
      <c r="L158" s="106">
        <f>LCR计算参数!$C$73</f>
        <v>2908.8322393163198</v>
      </c>
      <c r="M158" s="106">
        <f>LCR计算参数!$C$73</f>
        <v>2908.8322393163198</v>
      </c>
      <c r="N158" s="106">
        <f>LCR计算参数!$C$73</f>
        <v>2908.8322393163198</v>
      </c>
      <c r="O158" s="106">
        <f>LCR计算参数!$C$73</f>
        <v>2908.8322393163198</v>
      </c>
      <c r="P158" s="106">
        <f>LCR计算参数!$C$73</f>
        <v>2908.8322393163198</v>
      </c>
      <c r="Q158" s="106">
        <f>LCR计算参数!$C$73</f>
        <v>2908.8322393163198</v>
      </c>
      <c r="R158" s="106">
        <f>LCR计算参数!$C$73</f>
        <v>2908.8322393163198</v>
      </c>
      <c r="S158" s="106">
        <f>LCR计算参数!$C$73</f>
        <v>2908.8322393163198</v>
      </c>
      <c r="T158" s="106">
        <f>LCR计算参数!$C$73</f>
        <v>2908.8322393163198</v>
      </c>
      <c r="U158" s="106">
        <f>LCR计算参数!$C$73</f>
        <v>2908.8322393163198</v>
      </c>
      <c r="V158" s="106">
        <f>LCR计算参数!$C$73</f>
        <v>2908.8322393163198</v>
      </c>
      <c r="W158" s="106">
        <f>LCR计算参数!$C$73</f>
        <v>2908.8322393163198</v>
      </c>
      <c r="X158" s="106">
        <f>LCR计算参数!$C$73</f>
        <v>2908.8322393163198</v>
      </c>
      <c r="Y158" s="106">
        <f>LCR计算参数!$C$73</f>
        <v>2908.8322393163198</v>
      </c>
      <c r="Z158" s="106">
        <f>LCR计算参数!$C$73</f>
        <v>2908.8322393163198</v>
      </c>
      <c r="AA158" s="106">
        <f>LCR计算参数!$C$73</f>
        <v>2908.8322393163198</v>
      </c>
      <c r="AB158" s="106">
        <f>LCR计算参数!$C$73</f>
        <v>2908.8322393163198</v>
      </c>
      <c r="AC158" s="106">
        <f>LCR计算参数!$C$73</f>
        <v>2908.8322393163198</v>
      </c>
      <c r="AD158" s="106">
        <f>LCR计算参数!$C$73</f>
        <v>2908.8322393163198</v>
      </c>
      <c r="AE158" s="106">
        <f>LCR计算参数!$C$73</f>
        <v>2908.8322393163198</v>
      </c>
      <c r="AF158" s="106">
        <f>LCR计算参数!$C$73</f>
        <v>2908.8322393163198</v>
      </c>
      <c r="AG158" s="106">
        <f>LCR计算参数!$C$73</f>
        <v>2908.8322393163198</v>
      </c>
      <c r="AH158" s="106">
        <f>LCR计算参数!$C$73</f>
        <v>2908.8322393163198</v>
      </c>
      <c r="AI158" s="106">
        <f>LCR计算参数!$C$73</f>
        <v>2908.8322393163198</v>
      </c>
      <c r="AJ158" s="106">
        <f>LCR计算参数!$C$73</f>
        <v>2908.8322393163198</v>
      </c>
      <c r="AK158" s="106">
        <f>LCR计算参数!$C$73</f>
        <v>2908.8322393163198</v>
      </c>
      <c r="AL158" s="106">
        <f>LCR计算参数!$C$73</f>
        <v>2908.8322393163198</v>
      </c>
      <c r="AM158" s="106">
        <f>LCR计算参数!$C$73</f>
        <v>2908.8322393163198</v>
      </c>
      <c r="AN158" s="106">
        <f>LCR计算参数!$C$73</f>
        <v>2908.8322393163198</v>
      </c>
      <c r="AO158" s="106">
        <f>LCR计算参数!$C$73</f>
        <v>2908.8322393163198</v>
      </c>
      <c r="AP158" s="106">
        <f>LCR计算参数!$C$73</f>
        <v>2908.8322393163198</v>
      </c>
    </row>
    <row r="159" spans="2:42" ht="16.5">
      <c r="B159" s="109" t="s">
        <v>342</v>
      </c>
      <c r="C159" s="141">
        <f>C143/C147</f>
        <v>1.3031610894104069</v>
      </c>
      <c r="D159" s="141">
        <f t="shared" ref="D159:AP159" si="56">D143/D147</f>
        <v>1.2306274296823578</v>
      </c>
      <c r="E159" s="141">
        <f t="shared" si="56"/>
        <v>1.2325930777082823</v>
      </c>
      <c r="F159" s="141">
        <f t="shared" si="56"/>
        <v>1.2110710419384874</v>
      </c>
      <c r="G159" s="141">
        <f t="shared" si="56"/>
        <v>1.1999999999505717</v>
      </c>
      <c r="H159" s="141">
        <f t="shared" si="56"/>
        <v>1.199999999303526</v>
      </c>
      <c r="I159" s="141">
        <f t="shared" si="56"/>
        <v>1.1935612502807074</v>
      </c>
      <c r="J159" s="141">
        <f t="shared" si="56"/>
        <v>1.1668662044838289</v>
      </c>
      <c r="K159" s="141">
        <f t="shared" si="56"/>
        <v>1.1770703332375745</v>
      </c>
      <c r="L159" s="141">
        <f t="shared" si="56"/>
        <v>1.1532427553763054</v>
      </c>
      <c r="M159" s="141">
        <f t="shared" si="56"/>
        <v>1.1612243050378019</v>
      </c>
      <c r="N159" s="141">
        <f t="shared" si="56"/>
        <v>1.1691877662786534</v>
      </c>
      <c r="O159" s="141">
        <f t="shared" si="56"/>
        <v>1.1334523591798129</v>
      </c>
      <c r="P159" s="141">
        <f t="shared" si="56"/>
        <v>8.0404524450018625E-2</v>
      </c>
      <c r="Q159" s="141">
        <f t="shared" si="56"/>
        <v>8.0404524450018625E-2</v>
      </c>
      <c r="R159" s="141">
        <f t="shared" si="56"/>
        <v>8.0404524450018625E-2</v>
      </c>
      <c r="S159" s="141">
        <f t="shared" si="56"/>
        <v>8.0404524450018625E-2</v>
      </c>
      <c r="T159" s="141">
        <f t="shared" si="56"/>
        <v>8.0404524450018625E-2</v>
      </c>
      <c r="U159" s="141">
        <f t="shared" si="56"/>
        <v>8.0404524450018625E-2</v>
      </c>
      <c r="V159" s="141">
        <f t="shared" si="56"/>
        <v>8.0404524450018625E-2</v>
      </c>
      <c r="W159" s="141">
        <f t="shared" si="56"/>
        <v>8.0404524450018625E-2</v>
      </c>
      <c r="X159" s="141">
        <f t="shared" si="56"/>
        <v>8.0404524450018625E-2</v>
      </c>
      <c r="Y159" s="141">
        <f t="shared" si="56"/>
        <v>8.0404524450018625E-2</v>
      </c>
      <c r="Z159" s="141">
        <f t="shared" si="56"/>
        <v>8.0404524450018625E-2</v>
      </c>
      <c r="AA159" s="141">
        <f t="shared" si="56"/>
        <v>8.0404524450018625E-2</v>
      </c>
      <c r="AB159" s="141">
        <f t="shared" si="56"/>
        <v>8.0404524450018625E-2</v>
      </c>
      <c r="AC159" s="141">
        <f t="shared" si="56"/>
        <v>8.0404524450018625E-2</v>
      </c>
      <c r="AD159" s="141">
        <f t="shared" si="56"/>
        <v>8.0404524450018625E-2</v>
      </c>
      <c r="AE159" s="141">
        <f t="shared" si="56"/>
        <v>8.0404524450018625E-2</v>
      </c>
      <c r="AF159" s="141">
        <f t="shared" si="56"/>
        <v>8.0404524450018625E-2</v>
      </c>
      <c r="AG159" s="141">
        <f t="shared" si="56"/>
        <v>8.0404524450018625E-2</v>
      </c>
      <c r="AH159" s="141">
        <f t="shared" si="56"/>
        <v>8.0404524450018625E-2</v>
      </c>
      <c r="AI159" s="141">
        <f t="shared" si="56"/>
        <v>8.0404524450018625E-2</v>
      </c>
      <c r="AJ159" s="141">
        <f t="shared" si="56"/>
        <v>8.0404524450018625E-2</v>
      </c>
      <c r="AK159" s="141">
        <f t="shared" si="56"/>
        <v>8.0404524450018625E-2</v>
      </c>
      <c r="AL159" s="141">
        <f t="shared" si="56"/>
        <v>8.0404524450018625E-2</v>
      </c>
      <c r="AM159" s="141">
        <f t="shared" si="56"/>
        <v>8.0404524450018625E-2</v>
      </c>
      <c r="AN159" s="141">
        <f t="shared" si="56"/>
        <v>8.0404524450018625E-2</v>
      </c>
      <c r="AO159" s="141">
        <f t="shared" si="56"/>
        <v>8.0404524450018625E-2</v>
      </c>
      <c r="AP159" s="141">
        <f t="shared" si="56"/>
        <v>8.0404524450018625E-2</v>
      </c>
    </row>
    <row r="161" spans="3:23">
      <c r="C161" s="169">
        <f>LCR_基准情景!C153</f>
        <v>1.3207898872061297</v>
      </c>
      <c r="D161" s="169">
        <f>LCR_基准情景!D153</f>
        <v>1.2814232377567951</v>
      </c>
      <c r="E161" s="169">
        <f>LCR_基准情景!E153</f>
        <v>1.2796629234746251</v>
      </c>
      <c r="F161" s="169">
        <f>LCR_基准情景!F153</f>
        <v>1.2621561177956115</v>
      </c>
      <c r="G161" s="169">
        <f>LCR_基准情景!G153</f>
        <v>1.2400646693606938</v>
      </c>
      <c r="H161" s="169">
        <f>LCR_基准情景!H153</f>
        <v>1.2432040840493335</v>
      </c>
      <c r="I161" s="169">
        <f>LCR_基准情景!I153</f>
        <v>1.2293638851861186</v>
      </c>
      <c r="J161" s="169">
        <f>LCR_基准情景!J153</f>
        <v>1.1977011299767661</v>
      </c>
      <c r="K161" s="169">
        <f>LCR_基准情景!K153</f>
        <v>1.1988989102555141</v>
      </c>
      <c r="L161" s="169">
        <f>LCR_基准情景!L153</f>
        <v>1.1676273405008455</v>
      </c>
      <c r="M161" s="169">
        <f>LCR_基准情景!M153</f>
        <v>1.1709278263203911</v>
      </c>
      <c r="N161" s="169">
        <f>LCR_基准情景!N153</f>
        <v>1.1760748250356043</v>
      </c>
      <c r="O161" s="169">
        <f>LCR_基准情景!O153</f>
        <v>1.1342810360521136</v>
      </c>
      <c r="P161" s="169">
        <f>LCR_基准情景!P153</f>
        <v>8.0404524450018625E-2</v>
      </c>
      <c r="Q161" s="169">
        <f>LCR_基准情景!Q153</f>
        <v>8.0404524450018625E-2</v>
      </c>
      <c r="R161" s="169">
        <f>LCR_基准情景!R153</f>
        <v>8.0404524450018625E-2</v>
      </c>
      <c r="S161" s="169">
        <f>LCR_基准情景!S153</f>
        <v>8.0404524450018625E-2</v>
      </c>
      <c r="T161" s="169">
        <f>LCR_基准情景!T153</f>
        <v>8.0404524450018625E-2</v>
      </c>
      <c r="U161" s="169">
        <f>LCR_基准情景!U153</f>
        <v>8.0404524450018625E-2</v>
      </c>
      <c r="V161" s="169">
        <f>LCR_基准情景!V153</f>
        <v>8.0404524450018625E-2</v>
      </c>
      <c r="W161" s="169">
        <f>LCR_基准情景!W153</f>
        <v>8.0404524450018625E-2</v>
      </c>
    </row>
  </sheetData>
  <phoneticPr fontId="19" type="noConversion"/>
  <hyperlinks>
    <hyperlink ref="A1" location="目录!A1" display="目录"/>
  </hyperlink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0" tint="-0.499984740745262"/>
  </sheetPr>
  <dimension ref="A1:F98"/>
  <sheetViews>
    <sheetView workbookViewId="0"/>
  </sheetViews>
  <sheetFormatPr defaultRowHeight="13.5"/>
  <cols>
    <col min="1" max="1" width="9.375" customWidth="1"/>
    <col min="2" max="2" width="80.375" customWidth="1"/>
    <col min="4" max="4" width="14.375" customWidth="1"/>
    <col min="5" max="5" width="9.375" bestFit="1" customWidth="1"/>
    <col min="6" max="6" width="20.375" customWidth="1"/>
  </cols>
  <sheetData>
    <row r="1" spans="1:6">
      <c r="A1" s="27" t="s">
        <v>31</v>
      </c>
    </row>
    <row r="3" spans="1:6">
      <c r="B3" s="97" t="s">
        <v>228</v>
      </c>
      <c r="C3" s="100" t="s">
        <v>310</v>
      </c>
      <c r="D3" s="100" t="s">
        <v>309</v>
      </c>
      <c r="E3" s="100" t="s">
        <v>312</v>
      </c>
      <c r="F3" s="100" t="s">
        <v>311</v>
      </c>
    </row>
    <row r="4" spans="1:6" ht="16.5">
      <c r="B4" s="63" t="s">
        <v>229</v>
      </c>
      <c r="C4" s="101">
        <v>1</v>
      </c>
      <c r="D4" s="80">
        <f>LCR计算数据准备!G11</f>
        <v>3964.4044400220823</v>
      </c>
      <c r="E4" s="102">
        <f>LCR计算参数!F6</f>
        <v>0.25376008443761294</v>
      </c>
      <c r="F4" s="75">
        <f>C4*D4*E4</f>
        <v>1006.0076054448513</v>
      </c>
    </row>
    <row r="5" spans="1:6" ht="16.5">
      <c r="B5" s="63" t="s">
        <v>230</v>
      </c>
      <c r="C5" s="101">
        <v>1</v>
      </c>
      <c r="D5" s="80">
        <f>LCR计算数据准备!G7+LCR计算数据准备!G8+LCR计算数据准备!G9</f>
        <v>10855.242255314506</v>
      </c>
      <c r="E5" s="102">
        <f>LCR计算参数!F7</f>
        <v>0.36361987429431464</v>
      </c>
      <c r="F5" s="75">
        <f t="shared" ref="F5:F40" si="0">C5*D5*E5</f>
        <v>3947.1818243117932</v>
      </c>
    </row>
    <row r="6" spans="1:6" ht="16.5">
      <c r="B6" s="63" t="s">
        <v>231</v>
      </c>
      <c r="C6" s="101">
        <v>0.85</v>
      </c>
      <c r="D6" s="80">
        <f>LCR计算数据准备!G7+LCR计算数据准备!G8+LCR计算数据准备!G9</f>
        <v>10855.242255314506</v>
      </c>
      <c r="E6" s="102">
        <f>LCR计算参数!F8</f>
        <v>0.23271427141894108</v>
      </c>
      <c r="F6" s="75">
        <f t="shared" si="0"/>
        <v>2147.2443236433755</v>
      </c>
    </row>
    <row r="7" spans="1:6" ht="16.5">
      <c r="B7" s="63" t="s">
        <v>232</v>
      </c>
      <c r="C7" s="101">
        <v>0.5</v>
      </c>
      <c r="D7" s="80">
        <f>LCR计算数据准备!G9</f>
        <v>1192.8616543339817</v>
      </c>
      <c r="E7" s="102">
        <f>LCR计算参数!F9</f>
        <v>9.3789564097888981E-3</v>
      </c>
      <c r="F7" s="75">
        <f t="shared" si="0"/>
        <v>5.5938987294535432</v>
      </c>
    </row>
    <row r="8" spans="1:6" ht="16.5">
      <c r="B8" s="63" t="s">
        <v>233</v>
      </c>
      <c r="C8" s="101">
        <v>0.05</v>
      </c>
      <c r="D8" s="80">
        <f>LCR计算数据准备!G17</f>
        <v>15035.226186716971</v>
      </c>
      <c r="E8" s="102">
        <f>LCR计算参数!F10</f>
        <v>0.23665248071741118</v>
      </c>
      <c r="F8" s="75">
        <f t="shared" si="0"/>
        <v>177.9061787616977</v>
      </c>
    </row>
    <row r="9" spans="1:6" ht="16.5">
      <c r="B9" s="63" t="s">
        <v>234</v>
      </c>
      <c r="C9" s="101">
        <v>0.1</v>
      </c>
      <c r="D9" s="80">
        <f>LCR计算数据准备!G17</f>
        <v>15035.226186716971</v>
      </c>
      <c r="E9" s="102">
        <f>LCR计算参数!F11</f>
        <v>0.70156149032054627</v>
      </c>
      <c r="F9" s="75">
        <f t="shared" si="0"/>
        <v>1054.8135690859663</v>
      </c>
    </row>
    <row r="10" spans="1:6" ht="16.5">
      <c r="B10" s="63" t="s">
        <v>235</v>
      </c>
      <c r="C10" s="101">
        <v>0.05</v>
      </c>
      <c r="D10" s="80">
        <f>LCR计算数据准备!G16</f>
        <v>25356.167306751537</v>
      </c>
      <c r="E10" s="102">
        <f>LCR计算参数!F12</f>
        <v>2.5555630546205108E-2</v>
      </c>
      <c r="F10" s="75">
        <f t="shared" si="0"/>
        <v>32.399642187955351</v>
      </c>
    </row>
    <row r="11" spans="1:6" ht="16.5">
      <c r="B11" s="63" t="s">
        <v>236</v>
      </c>
      <c r="C11" s="101">
        <v>0.1</v>
      </c>
      <c r="D11" s="80">
        <f>LCR计算数据准备!G16</f>
        <v>25356.167306751537</v>
      </c>
      <c r="E11" s="102">
        <f>LCR计算参数!F13</f>
        <v>7.1496657776637454E-2</v>
      </c>
      <c r="F11" s="75">
        <f t="shared" si="0"/>
        <v>181.28812164579779</v>
      </c>
    </row>
    <row r="12" spans="1:6" ht="16.5">
      <c r="B12" s="63" t="s">
        <v>237</v>
      </c>
      <c r="C12" s="101">
        <v>0.05</v>
      </c>
      <c r="D12" s="80">
        <f>LCR计算数据准备!G16</f>
        <v>25356.167306751537</v>
      </c>
      <c r="E12" s="102">
        <f>LCR计算参数!F14</f>
        <v>2.7583634402123282E-3</v>
      </c>
      <c r="F12" s="75">
        <f t="shared" si="0"/>
        <v>3.4970762441425269</v>
      </c>
    </row>
    <row r="13" spans="1:6" ht="16.5">
      <c r="B13" s="63" t="s">
        <v>238</v>
      </c>
      <c r="C13" s="101">
        <v>0.25</v>
      </c>
      <c r="D13" s="80">
        <f>LCR计算数据准备!G16</f>
        <v>25356.167306751537</v>
      </c>
      <c r="E13" s="102">
        <f>LCR计算参数!F15</f>
        <v>0.48718482236227745</v>
      </c>
      <c r="F13" s="75">
        <f t="shared" si="0"/>
        <v>3088.2849662819835</v>
      </c>
    </row>
    <row r="14" spans="1:6" ht="16.5">
      <c r="B14" s="63" t="s">
        <v>239</v>
      </c>
      <c r="C14" s="101">
        <v>0.2</v>
      </c>
      <c r="D14" s="80">
        <f>LCR计算数据准备!G16</f>
        <v>25356.167306751537</v>
      </c>
      <c r="E14" s="102">
        <f>LCR计算参数!F16</f>
        <v>6.3875640493841809E-5</v>
      </c>
      <c r="F14" s="75">
        <f t="shared" si="0"/>
        <v>0.32392828543755331</v>
      </c>
    </row>
    <row r="15" spans="1:6" ht="16.5">
      <c r="B15" s="63" t="s">
        <v>240</v>
      </c>
      <c r="C15" s="101">
        <v>0.4</v>
      </c>
      <c r="D15" s="80">
        <f>LCR计算数据准备!G16</f>
        <v>25356.167306751537</v>
      </c>
      <c r="E15" s="102">
        <f>LCR计算参数!F17</f>
        <v>0.32727508147433021</v>
      </c>
      <c r="F15" s="75">
        <f t="shared" si="0"/>
        <v>3319.3766884775432</v>
      </c>
    </row>
    <row r="16" spans="1:6" ht="16.5">
      <c r="B16" s="63" t="s">
        <v>241</v>
      </c>
      <c r="C16" s="101">
        <v>0.05</v>
      </c>
      <c r="D16" s="80">
        <f>LCR计算数据准备!G16</f>
        <v>25356.167306751537</v>
      </c>
      <c r="E16" s="102">
        <f>LCR计算参数!F18</f>
        <v>6.6817537251199482E-6</v>
      </c>
      <c r="F16" s="75">
        <f t="shared" si="0"/>
        <v>8.4711832678325879E-3</v>
      </c>
    </row>
    <row r="17" spans="2:6" ht="16.5">
      <c r="B17" s="63" t="s">
        <v>242</v>
      </c>
      <c r="C17" s="101">
        <v>0.25</v>
      </c>
      <c r="D17" s="80">
        <f>LCR计算数据准备!G16</f>
        <v>25356.167306751537</v>
      </c>
      <c r="E17" s="102">
        <f>LCR计算参数!F19</f>
        <v>3.551754517372913E-3</v>
      </c>
      <c r="F17" s="75">
        <f t="shared" si="0"/>
        <v>22.514720443754534</v>
      </c>
    </row>
    <row r="18" spans="2:6" ht="16.5">
      <c r="B18" s="63" t="s">
        <v>243</v>
      </c>
      <c r="C18" s="101">
        <v>0.2</v>
      </c>
      <c r="D18" s="80">
        <f>LCR计算数据准备!G16</f>
        <v>25356.167306751537</v>
      </c>
      <c r="E18" s="102">
        <f>LCR计算参数!F20</f>
        <v>1.9309476345356545E-7</v>
      </c>
      <c r="F18" s="75">
        <f t="shared" si="0"/>
        <v>9.7922862563724379E-4</v>
      </c>
    </row>
    <row r="19" spans="2:6" ht="16.5">
      <c r="B19" s="63" t="s">
        <v>244</v>
      </c>
      <c r="C19" s="101">
        <v>0.4</v>
      </c>
      <c r="D19" s="80">
        <f>LCR计算数据准备!G16</f>
        <v>25356.167306751537</v>
      </c>
      <c r="E19" s="102">
        <f>LCR计算参数!F21</f>
        <v>4.0213122597423913E-2</v>
      </c>
      <c r="F19" s="75">
        <f t="shared" si="0"/>
        <v>407.86026580287671</v>
      </c>
    </row>
    <row r="20" spans="2:6" ht="16.5">
      <c r="B20" s="63" t="s">
        <v>245</v>
      </c>
      <c r="C20" s="101">
        <v>0.25</v>
      </c>
      <c r="D20" s="80">
        <f>LCR计算数据准备!G18+LCR计算数据准备!G20</f>
        <v>3949.7149476746672</v>
      </c>
      <c r="E20" s="102">
        <f>LCR计算参数!F22</f>
        <v>0.88808627306757792</v>
      </c>
      <c r="F20" s="75">
        <f t="shared" si="0"/>
        <v>876.92190688992468</v>
      </c>
    </row>
    <row r="21" spans="2:6" ht="16.5">
      <c r="B21" s="63" t="s">
        <v>246</v>
      </c>
      <c r="C21" s="101">
        <v>1</v>
      </c>
      <c r="D21" s="80">
        <f>LCR计算数据准备!G18+LCR计算数据准备!G19+LCR计算数据准备!G22+LCR计算数据准备!G20</f>
        <v>8085.4343362049058</v>
      </c>
      <c r="E21" s="102">
        <f>LCR计算参数!F23</f>
        <v>0.19464214564226681</v>
      </c>
      <c r="F21" s="75">
        <f>C21*D21*E21</f>
        <v>1573.7662876485801</v>
      </c>
    </row>
    <row r="22" spans="2:6" ht="16.5">
      <c r="B22" s="63" t="s">
        <v>247</v>
      </c>
      <c r="C22" s="101">
        <v>1</v>
      </c>
      <c r="D22" s="80">
        <f>LCR计算数据准备!G23</f>
        <v>1394.7542301423839</v>
      </c>
      <c r="E22" s="102">
        <f>LCR计算参数!F24</f>
        <v>0</v>
      </c>
      <c r="F22" s="75">
        <f t="shared" si="0"/>
        <v>0</v>
      </c>
    </row>
    <row r="23" spans="2:6" ht="16.5">
      <c r="B23" s="63" t="s">
        <v>248</v>
      </c>
      <c r="C23" s="103">
        <v>0</v>
      </c>
      <c r="D23" s="80">
        <f>LCR计算数据准备!G24+LCR计算数据准备!G21</f>
        <v>4108.9307879987064</v>
      </c>
      <c r="E23" s="104">
        <f>LCR计算参数!F25</f>
        <v>0.12863662731191219</v>
      </c>
      <c r="F23" s="75">
        <f t="shared" si="0"/>
        <v>0</v>
      </c>
    </row>
    <row r="24" spans="2:6" ht="16.5">
      <c r="B24" s="63" t="s">
        <v>249</v>
      </c>
      <c r="C24" s="101">
        <v>0</v>
      </c>
      <c r="D24" s="80">
        <f>LCR计算数据准备!G21</f>
        <v>1202.1152142411142</v>
      </c>
      <c r="E24" s="102">
        <f>LCR计算参数!F26</f>
        <v>0.59704358576845507</v>
      </c>
      <c r="F24" s="75">
        <f t="shared" si="0"/>
        <v>0</v>
      </c>
    </row>
    <row r="25" spans="2:6" ht="16.5">
      <c r="B25" s="63" t="s">
        <v>250</v>
      </c>
      <c r="C25" s="101">
        <v>0.15</v>
      </c>
      <c r="D25" s="80">
        <f>LCR计算数据准备!G21</f>
        <v>1202.1152142411142</v>
      </c>
      <c r="E25" s="102">
        <f>LCR计算参数!F27</f>
        <v>1.4289507632159873E-2</v>
      </c>
      <c r="F25" s="75">
        <f t="shared" si="0"/>
        <v>2.5766451792950855</v>
      </c>
    </row>
    <row r="26" spans="2:6" ht="16.5">
      <c r="B26" s="63" t="s">
        <v>251</v>
      </c>
      <c r="C26" s="101">
        <v>0.25</v>
      </c>
      <c r="D26" s="80">
        <f>LCR计算数据准备!G21</f>
        <v>1202.1152142411142</v>
      </c>
      <c r="E26" s="102">
        <f>LCR计算参数!F28</f>
        <v>0</v>
      </c>
      <c r="F26" s="75">
        <f t="shared" si="0"/>
        <v>0</v>
      </c>
    </row>
    <row r="27" spans="2:6" ht="16.5">
      <c r="B27" s="63" t="s">
        <v>252</v>
      </c>
      <c r="C27" s="101">
        <v>0.5</v>
      </c>
      <c r="D27" s="80">
        <f>LCR计算数据准备!G21</f>
        <v>1202.1152142411142</v>
      </c>
      <c r="E27" s="102">
        <f>LCR计算参数!F29</f>
        <v>3.6449159129135311E-3</v>
      </c>
      <c r="F27" s="75">
        <f t="shared" si="0"/>
        <v>2.1908044367714479</v>
      </c>
    </row>
    <row r="28" spans="2:6" ht="16.5">
      <c r="B28" s="63" t="s">
        <v>253</v>
      </c>
      <c r="C28" s="101">
        <v>0.25</v>
      </c>
      <c r="D28" s="80">
        <f>LCR计算数据准备!G21</f>
        <v>1202.1152142411142</v>
      </c>
      <c r="E28" s="102">
        <f>LCR计算参数!F30</f>
        <v>0</v>
      </c>
      <c r="F28" s="75">
        <f t="shared" si="0"/>
        <v>0</v>
      </c>
    </row>
    <row r="29" spans="2:6" ht="16.5">
      <c r="B29" s="63" t="s">
        <v>254</v>
      </c>
      <c r="C29" s="101">
        <v>1</v>
      </c>
      <c r="D29" s="80">
        <f>LCR计算数据准备!G21</f>
        <v>1202.1152142411142</v>
      </c>
      <c r="E29" s="102">
        <f>LCR计算参数!F31</f>
        <v>0.19355718820594725</v>
      </c>
      <c r="F29" s="75">
        <f t="shared" si="0"/>
        <v>232.67804076809995</v>
      </c>
    </row>
    <row r="30" spans="2:6" ht="16.5">
      <c r="B30" s="63" t="s">
        <v>255</v>
      </c>
      <c r="C30" s="101">
        <v>0</v>
      </c>
      <c r="D30" s="80">
        <f>LCR计算数据准备!G15</f>
        <v>1509.9561070859481</v>
      </c>
      <c r="E30" s="102">
        <f>LCR计算参数!F32</f>
        <v>0</v>
      </c>
      <c r="F30" s="75">
        <f t="shared" si="0"/>
        <v>0</v>
      </c>
    </row>
    <row r="31" spans="2:6" ht="16.5">
      <c r="B31" s="63" t="s">
        <v>256</v>
      </c>
      <c r="C31" s="101">
        <v>0.15</v>
      </c>
      <c r="D31" s="80">
        <f>LCR计算数据准备!G15</f>
        <v>1509.9561070859481</v>
      </c>
      <c r="E31" s="102">
        <f>LCR计算参数!F33</f>
        <v>0</v>
      </c>
      <c r="F31" s="75">
        <f t="shared" si="0"/>
        <v>0</v>
      </c>
    </row>
    <row r="32" spans="2:6" ht="16.5">
      <c r="B32" s="63" t="s">
        <v>257</v>
      </c>
      <c r="C32" s="101">
        <v>0.5</v>
      </c>
      <c r="D32" s="80">
        <f>LCR计算数据准备!G15</f>
        <v>1509.9561070859481</v>
      </c>
      <c r="E32" s="102">
        <f>LCR计算参数!F34</f>
        <v>0</v>
      </c>
      <c r="F32" s="75">
        <f t="shared" si="0"/>
        <v>0</v>
      </c>
    </row>
    <row r="33" spans="2:6" ht="16.5">
      <c r="B33" s="63" t="s">
        <v>258</v>
      </c>
      <c r="C33" s="101">
        <v>0.5</v>
      </c>
      <c r="D33" s="80">
        <f>LCR计算数据准备!G15</f>
        <v>1509.9561070859481</v>
      </c>
      <c r="E33" s="102">
        <f>LCR计算参数!F35</f>
        <v>0</v>
      </c>
      <c r="F33" s="75">
        <f t="shared" si="0"/>
        <v>0</v>
      </c>
    </row>
    <row r="34" spans="2:6" ht="16.5">
      <c r="B34" s="63" t="s">
        <v>259</v>
      </c>
      <c r="C34" s="101">
        <v>1</v>
      </c>
      <c r="D34" s="80">
        <f>LCR计算数据准备!G15</f>
        <v>1509.9561070859481</v>
      </c>
      <c r="E34" s="102">
        <f>LCR计算参数!F36</f>
        <v>0</v>
      </c>
      <c r="F34" s="75">
        <f t="shared" si="0"/>
        <v>0</v>
      </c>
    </row>
    <row r="35" spans="2:6" ht="16.5">
      <c r="B35" s="63" t="s">
        <v>260</v>
      </c>
      <c r="C35" s="101">
        <v>1</v>
      </c>
      <c r="D35" s="80">
        <f>LCR计算数据准备!G15</f>
        <v>1509.9561070859481</v>
      </c>
      <c r="E35" s="102">
        <f>LCR计算参数!F37</f>
        <v>0.95199406723759117</v>
      </c>
      <c r="F35" s="75">
        <f t="shared" si="0"/>
        <v>1437.4692557349915</v>
      </c>
    </row>
    <row r="36" spans="2:6" ht="16.5">
      <c r="B36" s="63" t="s">
        <v>261</v>
      </c>
      <c r="C36" s="101">
        <v>0</v>
      </c>
      <c r="D36" s="80">
        <f>LCR计算数据准备!G15</f>
        <v>1509.9561070859481</v>
      </c>
      <c r="E36" s="102">
        <f>LCR计算参数!F38</f>
        <v>0</v>
      </c>
      <c r="F36" s="75">
        <f t="shared" si="0"/>
        <v>0</v>
      </c>
    </row>
    <row r="37" spans="2:6" ht="16.5">
      <c r="B37" s="63" t="s">
        <v>262</v>
      </c>
      <c r="C37" s="101">
        <v>0.5</v>
      </c>
      <c r="D37" s="80">
        <f>LCR计算数据准备!G5+LCR计算数据准备!G6</f>
        <v>38170.331236668702</v>
      </c>
      <c r="E37" s="102">
        <f>LCR计算参数!F39</f>
        <v>0.12352496600056732</v>
      </c>
      <c r="F37" s="75">
        <f t="shared" si="0"/>
        <v>2357.4944341199471</v>
      </c>
    </row>
    <row r="38" spans="2:6" ht="16.5">
      <c r="B38" s="63" t="s">
        <v>263</v>
      </c>
      <c r="C38" s="101">
        <v>1</v>
      </c>
      <c r="D38" s="80">
        <f>LCR计算数据准备!G5</f>
        <v>31614.707540626852</v>
      </c>
      <c r="E38" s="102">
        <f>LCR计算参数!F40</f>
        <v>0</v>
      </c>
      <c r="F38" s="75">
        <f t="shared" si="0"/>
        <v>0</v>
      </c>
    </row>
    <row r="39" spans="2:6" ht="16.5">
      <c r="B39" s="63" t="s">
        <v>264</v>
      </c>
      <c r="C39" s="101">
        <v>1</v>
      </c>
      <c r="D39" s="80">
        <f>LCR计算数据准备!G12+LCR计算数据准备!G14+LCR计算数据准备!G10</f>
        <v>3776.2469488813767</v>
      </c>
      <c r="E39" s="102">
        <f>LCR计算参数!F41</f>
        <v>0.62464716525051034</v>
      </c>
      <c r="F39" s="75">
        <f t="shared" si="0"/>
        <v>2358.8219519046406</v>
      </c>
    </row>
    <row r="40" spans="2:6" ht="16.5">
      <c r="B40" s="63" t="s">
        <v>265</v>
      </c>
      <c r="C40" s="101">
        <v>0</v>
      </c>
      <c r="D40" s="80">
        <f>LCR计算数据准备!G13+LCR计算数据准备!G10</f>
        <v>2535.6199439529328</v>
      </c>
      <c r="E40" s="102">
        <f>LCR计算参数!F42</f>
        <v>0.29293705507855783</v>
      </c>
      <c r="F40" s="75">
        <f t="shared" si="0"/>
        <v>0</v>
      </c>
    </row>
    <row r="43" spans="2:6" ht="15">
      <c r="B43" s="535" t="s">
        <v>313</v>
      </c>
      <c r="C43" s="536"/>
      <c r="D43" s="38"/>
    </row>
    <row r="44" spans="2:6" ht="16.5">
      <c r="B44" s="534" t="s">
        <v>248</v>
      </c>
      <c r="C44" s="534"/>
      <c r="D44" s="75">
        <f>D23*E23</f>
        <v>528.55899842623126</v>
      </c>
    </row>
    <row r="45" spans="2:6" ht="16.5">
      <c r="B45" s="534" t="s">
        <v>314</v>
      </c>
      <c r="C45" s="534"/>
      <c r="D45" s="75">
        <f>D44*LCR计算参数!C47</f>
        <v>388.16472472958179</v>
      </c>
    </row>
    <row r="46" spans="2:6" ht="16.5">
      <c r="B46" s="534" t="s">
        <v>268</v>
      </c>
      <c r="C46" s="534"/>
      <c r="D46" s="75">
        <f>D45*LCR计算参数!C48</f>
        <v>264.43122693023389</v>
      </c>
    </row>
    <row r="47" spans="2:6" ht="16.5">
      <c r="B47" s="534" t="s">
        <v>269</v>
      </c>
      <c r="C47" s="534"/>
      <c r="D47" s="75">
        <f>D45*LCR计算参数!C49</f>
        <v>168.96639484519676</v>
      </c>
    </row>
    <row r="48" spans="2:6" ht="16.5">
      <c r="B48" s="534" t="s">
        <v>270</v>
      </c>
      <c r="C48" s="534"/>
      <c r="D48" s="75">
        <f>D45*LCR计算参数!C50</f>
        <v>0</v>
      </c>
    </row>
    <row r="49" spans="2:4" ht="16.5">
      <c r="B49" s="534" t="s">
        <v>249</v>
      </c>
      <c r="C49" s="534"/>
      <c r="D49" s="75">
        <f>D24*E24</f>
        <v>717.71517801732944</v>
      </c>
    </row>
    <row r="50" spans="2:4" ht="16.5">
      <c r="B50" s="534" t="s">
        <v>271</v>
      </c>
      <c r="C50" s="534"/>
      <c r="D50" s="75">
        <f>D49*LCR计算参数!C52</f>
        <v>749.90273242655599</v>
      </c>
    </row>
    <row r="51" spans="2:4" ht="16.5">
      <c r="B51" s="534" t="s">
        <v>250</v>
      </c>
      <c r="C51" s="534"/>
      <c r="D51" s="75">
        <f>D25*E25</f>
        <v>17.177634528633902</v>
      </c>
    </row>
    <row r="52" spans="2:4" ht="16.5">
      <c r="B52" s="534" t="s">
        <v>271</v>
      </c>
      <c r="C52" s="534"/>
      <c r="D52" s="75">
        <f>D51*LCR计算参数!C54</f>
        <v>11.982381044674938</v>
      </c>
    </row>
    <row r="53" spans="2:4" ht="16.5">
      <c r="B53" s="534" t="s">
        <v>251</v>
      </c>
      <c r="C53" s="534"/>
      <c r="D53" s="75">
        <f>D26*E26</f>
        <v>0</v>
      </c>
    </row>
    <row r="54" spans="2:4" ht="16.5">
      <c r="B54" s="534" t="s">
        <v>271</v>
      </c>
      <c r="C54" s="534"/>
      <c r="D54" s="75">
        <f>D53*LCR计算参数!C56</f>
        <v>0</v>
      </c>
    </row>
    <row r="55" spans="2:4" ht="16.5">
      <c r="B55" s="534" t="s">
        <v>252</v>
      </c>
      <c r="C55" s="534"/>
      <c r="D55" s="75">
        <f>D27*E27</f>
        <v>4.3816088735428957</v>
      </c>
    </row>
    <row r="56" spans="2:4" ht="16.5">
      <c r="B56" s="534" t="s">
        <v>271</v>
      </c>
      <c r="C56" s="534"/>
      <c r="D56" s="75">
        <f>D55*LCR计算参数!C58</f>
        <v>3.2420074932937681</v>
      </c>
    </row>
    <row r="57" spans="2:4" ht="16.5">
      <c r="B57" s="534" t="s">
        <v>255</v>
      </c>
      <c r="C57" s="534"/>
      <c r="D57" s="75">
        <f>D30*E30</f>
        <v>0</v>
      </c>
    </row>
    <row r="58" spans="2:4" ht="16.5">
      <c r="B58" s="534" t="s">
        <v>271</v>
      </c>
      <c r="C58" s="534"/>
      <c r="D58" s="75">
        <f>D57*LCR计算参数!C60</f>
        <v>0</v>
      </c>
    </row>
    <row r="59" spans="2:4" ht="16.5">
      <c r="B59" s="534" t="s">
        <v>256</v>
      </c>
      <c r="C59" s="534"/>
      <c r="D59" s="75">
        <f>D31*E31</f>
        <v>0</v>
      </c>
    </row>
    <row r="60" spans="2:4" ht="16.5">
      <c r="B60" s="534" t="s">
        <v>271</v>
      </c>
      <c r="C60" s="534"/>
      <c r="D60" s="75">
        <f>D59*LCR计算参数!C62</f>
        <v>0</v>
      </c>
    </row>
    <row r="61" spans="2:4" ht="16.5">
      <c r="B61" s="534" t="s">
        <v>257</v>
      </c>
      <c r="C61" s="534"/>
      <c r="D61" s="75">
        <f>D32*E32</f>
        <v>0</v>
      </c>
    </row>
    <row r="62" spans="2:4" ht="16.5">
      <c r="B62" s="534" t="s">
        <v>271</v>
      </c>
      <c r="C62" s="534"/>
      <c r="D62" s="75">
        <f>D61*LCR计算参数!C64</f>
        <v>0</v>
      </c>
    </row>
    <row r="65" spans="2:6" ht="15">
      <c r="B65" s="537" t="s">
        <v>315</v>
      </c>
      <c r="C65" s="537"/>
      <c r="D65" s="105"/>
    </row>
    <row r="66" spans="2:6" ht="16.5">
      <c r="B66" s="534" t="s">
        <v>316</v>
      </c>
      <c r="C66" s="534"/>
      <c r="D66" s="106">
        <f>D46+D50-D58+D57+D59+D61-D45-D49-D51-D53-D55</f>
        <v>-113.10518679229827</v>
      </c>
    </row>
    <row r="67" spans="2:6" ht="16.5">
      <c r="B67" s="534" t="s">
        <v>317</v>
      </c>
      <c r="C67" s="534"/>
      <c r="D67" s="106">
        <f>MAX(D83+D66,0)</f>
        <v>4983.6213798030603</v>
      </c>
    </row>
    <row r="68" spans="2:6" ht="16.5">
      <c r="B68" s="534" t="s">
        <v>318</v>
      </c>
      <c r="C68" s="534"/>
      <c r="D68" s="106">
        <f>D47+D52-D60</f>
        <v>180.94877588987168</v>
      </c>
    </row>
    <row r="69" spans="2:6" ht="16.5">
      <c r="B69" s="534" t="s">
        <v>319</v>
      </c>
      <c r="C69" s="534"/>
      <c r="D69" s="106">
        <f>D84+D68</f>
        <v>2328.1930995332473</v>
      </c>
    </row>
    <row r="70" spans="2:6" ht="16.5">
      <c r="B70" s="534" t="s">
        <v>320</v>
      </c>
      <c r="C70" s="534"/>
      <c r="D70" s="106">
        <f>D48+D54+D56-D62</f>
        <v>3.2420074932937681</v>
      </c>
    </row>
    <row r="71" spans="2:6" ht="16.5">
      <c r="B71" s="534" t="s">
        <v>321</v>
      </c>
      <c r="C71" s="534"/>
      <c r="D71" s="106">
        <f>D70+D85</f>
        <v>8.8359062227473117</v>
      </c>
    </row>
    <row r="72" spans="2:6" ht="16.5">
      <c r="B72" s="534" t="s">
        <v>322</v>
      </c>
      <c r="C72" s="534"/>
      <c r="D72" s="107"/>
    </row>
    <row r="73" spans="2:6" ht="16.5">
      <c r="B73" s="534" t="s">
        <v>323</v>
      </c>
      <c r="C73" s="534"/>
      <c r="D73" s="106">
        <f>MAX(D71-15/85*(D67+D69),D71-15/60*D67,0)</f>
        <v>0</v>
      </c>
    </row>
    <row r="74" spans="2:6" ht="16.5">
      <c r="B74" s="534" t="s">
        <v>324</v>
      </c>
      <c r="C74" s="534"/>
      <c r="D74" s="106">
        <f>MAX(D69+D71-D73-2/3*D67,0)</f>
        <v>0</v>
      </c>
    </row>
    <row r="76" spans="2:6" ht="15">
      <c r="C76" s="110">
        <f>period_num</f>
        <v>13</v>
      </c>
    </row>
    <row r="77" spans="2:6" ht="16.5">
      <c r="B77" s="111" t="s">
        <v>343</v>
      </c>
      <c r="C77" s="112" t="s">
        <v>346</v>
      </c>
      <c r="D77" s="112" t="s">
        <v>347</v>
      </c>
      <c r="E77" s="112" t="s">
        <v>348</v>
      </c>
    </row>
    <row r="78" spans="2:6" ht="16.5">
      <c r="B78" s="109" t="s">
        <v>344</v>
      </c>
      <c r="C78" s="87">
        <f>SUMIF(业务毛增量_基准情景!$C$3:$AP$3,$C$76,业务毛增量_基准情景!C48:AP48)</f>
        <v>0</v>
      </c>
      <c r="D78" s="87">
        <f>'Excel Solver'!J50+'Excel Solver'!J51</f>
        <v>-17.029231037747138</v>
      </c>
      <c r="E78" s="87">
        <f>D78-C78</f>
        <v>-17.029231037747138</v>
      </c>
    </row>
    <row r="79" spans="2:6" ht="16.5">
      <c r="B79" s="109" t="s">
        <v>345</v>
      </c>
      <c r="C79" s="87">
        <f>SUMIF(业务毛增量_基准情景!$C$3:$AP$3,$C$76,业务毛增量_基准情景!C55:AP55)</f>
        <v>0</v>
      </c>
      <c r="D79" s="87">
        <f>'Excel Solver'!J56</f>
        <v>-1E-3</v>
      </c>
      <c r="E79" s="87">
        <f>D79-C79</f>
        <v>-1E-3</v>
      </c>
      <c r="F79" s="147"/>
    </row>
    <row r="81" spans="2:4" ht="15">
      <c r="B81" s="537" t="s">
        <v>325</v>
      </c>
      <c r="C81" s="537"/>
      <c r="D81" s="105"/>
    </row>
    <row r="82" spans="2:4" ht="16.5">
      <c r="B82" s="534" t="s">
        <v>326</v>
      </c>
      <c r="C82" s="534"/>
      <c r="D82" s="83">
        <f>SUM(D83:D85)-D73-D74</f>
        <v>7249.5647889681877</v>
      </c>
    </row>
    <row r="83" spans="2:4" ht="16.5">
      <c r="B83" s="534" t="s">
        <v>327</v>
      </c>
      <c r="C83" s="534"/>
      <c r="D83" s="171">
        <f>F4+F5+LCR计算参数!C69-E78-E79</f>
        <v>5096.7265665953582</v>
      </c>
    </row>
    <row r="84" spans="2:4" ht="16.5">
      <c r="B84" s="534" t="s">
        <v>328</v>
      </c>
      <c r="C84" s="534"/>
      <c r="D84" s="83">
        <f>F6</f>
        <v>2147.2443236433755</v>
      </c>
    </row>
    <row r="85" spans="2:4" ht="16.5">
      <c r="B85" s="534" t="s">
        <v>329</v>
      </c>
      <c r="C85" s="534"/>
      <c r="D85" s="83">
        <f>F7</f>
        <v>5.5938987294535432</v>
      </c>
    </row>
    <row r="86" spans="2:4" ht="16.5">
      <c r="B86" s="534" t="s">
        <v>330</v>
      </c>
      <c r="C86" s="534"/>
      <c r="D86" s="83">
        <f>D87-MIN(D94,0.75*D87)</f>
        <v>6396.0030876058227</v>
      </c>
    </row>
    <row r="87" spans="2:4" ht="16.5">
      <c r="B87" s="534" t="s">
        <v>331</v>
      </c>
      <c r="C87" s="534"/>
      <c r="D87" s="83">
        <f>SUM(D88:D93)</f>
        <v>15518.353092895406</v>
      </c>
    </row>
    <row r="88" spans="2:4" ht="16.5">
      <c r="B88" s="534" t="s">
        <v>332</v>
      </c>
      <c r="C88" s="534"/>
      <c r="D88" s="83">
        <f>F8+F9</f>
        <v>1232.7197478476639</v>
      </c>
    </row>
    <row r="89" spans="2:4" ht="16.5">
      <c r="B89" s="534" t="s">
        <v>333</v>
      </c>
      <c r="C89" s="534"/>
      <c r="D89" s="83">
        <f>SUM(F10:F22)</f>
        <v>9506.2430543198898</v>
      </c>
    </row>
    <row r="90" spans="2:4" ht="16.5">
      <c r="B90" s="534" t="s">
        <v>334</v>
      </c>
      <c r="C90" s="534"/>
      <c r="D90" s="83">
        <f>SUM(F23:F29)</f>
        <v>237.44549038416648</v>
      </c>
    </row>
    <row r="91" spans="2:4" ht="16.5">
      <c r="B91" s="534" t="s">
        <v>335</v>
      </c>
      <c r="C91" s="534"/>
      <c r="D91" s="83">
        <f>LCR计算参数!C70</f>
        <v>3572.5972822230974</v>
      </c>
    </row>
    <row r="92" spans="2:4" ht="16.5">
      <c r="B92" s="534" t="s">
        <v>336</v>
      </c>
      <c r="C92" s="534"/>
      <c r="D92" s="83">
        <f>LCR计算参数!C71</f>
        <v>754.54588595821076</v>
      </c>
    </row>
    <row r="93" spans="2:4" ht="16.5">
      <c r="B93" s="534" t="s">
        <v>337</v>
      </c>
      <c r="C93" s="534"/>
      <c r="D93" s="83">
        <f>LCR计算参数!C72</f>
        <v>214.80163216237668</v>
      </c>
    </row>
    <row r="94" spans="2:4" ht="16.5">
      <c r="B94" s="534" t="s">
        <v>338</v>
      </c>
      <c r="C94" s="534"/>
      <c r="D94" s="83">
        <f>SUM(D95:D97)</f>
        <v>9122.3500052895834</v>
      </c>
    </row>
    <row r="95" spans="2:4" ht="16.5">
      <c r="B95" s="534" t="s">
        <v>339</v>
      </c>
      <c r="C95" s="534"/>
      <c r="D95" s="83">
        <f>SUM(F30:F36)</f>
        <v>1437.4692557349915</v>
      </c>
    </row>
    <row r="96" spans="2:4" ht="16.5">
      <c r="B96" s="534" t="s">
        <v>340</v>
      </c>
      <c r="C96" s="534"/>
      <c r="D96" s="83">
        <f>SUM(F37:F41)+LCR计算参数!C74</f>
        <v>4776.0485102382709</v>
      </c>
    </row>
    <row r="97" spans="2:4" ht="16.5">
      <c r="B97" s="534" t="s">
        <v>341</v>
      </c>
      <c r="C97" s="534"/>
      <c r="D97" s="83">
        <f>LCR计算参数!C73</f>
        <v>2908.8322393163198</v>
      </c>
    </row>
    <row r="98" spans="2:4" ht="16.5">
      <c r="B98" s="534" t="s">
        <v>342</v>
      </c>
      <c r="C98" s="534"/>
      <c r="D98" s="108">
        <f>D82/D86*100%</f>
        <v>1.1334523591798129</v>
      </c>
    </row>
  </sheetData>
  <mergeCells count="48">
    <mergeCell ref="B98:C98"/>
    <mergeCell ref="B87:C87"/>
    <mergeCell ref="B88:C88"/>
    <mergeCell ref="B89:C89"/>
    <mergeCell ref="B90:C90"/>
    <mergeCell ref="B91:C91"/>
    <mergeCell ref="B92:C92"/>
    <mergeCell ref="B93:C93"/>
    <mergeCell ref="B94:C94"/>
    <mergeCell ref="B95:C95"/>
    <mergeCell ref="B96:C96"/>
    <mergeCell ref="B97:C97"/>
    <mergeCell ref="B86:C86"/>
    <mergeCell ref="B69:C69"/>
    <mergeCell ref="B70:C70"/>
    <mergeCell ref="B71:C71"/>
    <mergeCell ref="B72:C72"/>
    <mergeCell ref="B73:C73"/>
    <mergeCell ref="B74:C74"/>
    <mergeCell ref="B81:C81"/>
    <mergeCell ref="B82:C82"/>
    <mergeCell ref="B83:C83"/>
    <mergeCell ref="B84:C84"/>
    <mergeCell ref="B85:C85"/>
    <mergeCell ref="B68:C68"/>
    <mergeCell ref="B55:C55"/>
    <mergeCell ref="B56:C56"/>
    <mergeCell ref="B57:C57"/>
    <mergeCell ref="B58:C58"/>
    <mergeCell ref="B59:C59"/>
    <mergeCell ref="B60:C60"/>
    <mergeCell ref="B61:C61"/>
    <mergeCell ref="B62:C62"/>
    <mergeCell ref="B65:C65"/>
    <mergeCell ref="B66:C66"/>
    <mergeCell ref="B67:C67"/>
    <mergeCell ref="B54:C54"/>
    <mergeCell ref="B43:C43"/>
    <mergeCell ref="B44:C44"/>
    <mergeCell ref="B45:C45"/>
    <mergeCell ref="B46:C46"/>
    <mergeCell ref="B47:C47"/>
    <mergeCell ref="B48:C48"/>
    <mergeCell ref="B49:C49"/>
    <mergeCell ref="B50:C50"/>
    <mergeCell ref="B51:C51"/>
    <mergeCell ref="B52:C52"/>
    <mergeCell ref="B53:C53"/>
  </mergeCells>
  <phoneticPr fontId="19" type="noConversion"/>
  <hyperlinks>
    <hyperlink ref="A1" location="目录!A1" display="目录"/>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34</vt:i4>
      </vt:variant>
      <vt:variant>
        <vt:lpstr>命名范围</vt:lpstr>
      </vt:variant>
      <vt:variant>
        <vt:i4>22</vt:i4>
      </vt:variant>
    </vt:vector>
  </HeadingPairs>
  <TitlesOfParts>
    <vt:vector size="56" baseType="lpstr">
      <vt:lpstr>目录</vt:lpstr>
      <vt:lpstr>1输入 数据补录</vt:lpstr>
      <vt:lpstr>1输入-存量业务到期</vt:lpstr>
      <vt:lpstr>1输入-存量业务利率</vt:lpstr>
      <vt:lpstr>1输入-新业务量（日均）</vt:lpstr>
      <vt:lpstr>1输入-新业务利率 定价室</vt:lpstr>
      <vt:lpstr>1输入 新业务利率 组件</vt:lpstr>
      <vt:lpstr>存量业务到期结构</vt:lpstr>
      <vt:lpstr>存量业务到期收益率</vt:lpstr>
      <vt:lpstr>新业务量假设</vt:lpstr>
      <vt:lpstr>新业务利率假设</vt:lpstr>
      <vt:lpstr>RWA风险权重</vt:lpstr>
      <vt:lpstr>LCR计算参数</vt:lpstr>
      <vt:lpstr>优化参数设置</vt:lpstr>
      <vt:lpstr>业务净增量变动限制设置</vt:lpstr>
      <vt:lpstr>LCR计算数据准备</vt:lpstr>
      <vt:lpstr>Excel Solver</vt:lpstr>
      <vt:lpstr>基本优化结果</vt:lpstr>
      <vt:lpstr>Sheet1</vt:lpstr>
      <vt:lpstr>优化结果分析</vt:lpstr>
      <vt:lpstr>优化结果分析 (次年)</vt:lpstr>
      <vt:lpstr>存量业务利息收支</vt:lpstr>
      <vt:lpstr>新业务利息收支_基准情景</vt:lpstr>
      <vt:lpstr>新业务利息收支_优化情景</vt:lpstr>
      <vt:lpstr>期末余额_基准情景</vt:lpstr>
      <vt:lpstr>业务净增量_基准情景</vt:lpstr>
      <vt:lpstr>业务毛增量_基准情景</vt:lpstr>
      <vt:lpstr>LCR_基准情景</vt:lpstr>
      <vt:lpstr>中间计算参数关联表</vt:lpstr>
      <vt:lpstr>期末余额_优化情景</vt:lpstr>
      <vt:lpstr>业务净增量_优化情景</vt:lpstr>
      <vt:lpstr>业务毛增量_优化情景</vt:lpstr>
      <vt:lpstr>LCR_优化情景</vt:lpstr>
      <vt:lpstr>LCR计算过程</vt:lpstr>
      <vt:lpstr>ChgVar_Range</vt:lpstr>
      <vt:lpstr>ChgVaR_Ref</vt:lpstr>
      <vt:lpstr>Constraint_Box</vt:lpstr>
      <vt:lpstr>noc</vt:lpstr>
      <vt:lpstr>obalance</vt:lpstr>
      <vt:lpstr>obj_value</vt:lpstr>
      <vt:lpstr>object_LCR</vt:lpstr>
      <vt:lpstr>opperiod</vt:lpstr>
      <vt:lpstr>opt_allocation</vt:lpstr>
      <vt:lpstr>opt_asset_allocation</vt:lpstr>
      <vt:lpstr>opt_liability_allocation</vt:lpstr>
      <vt:lpstr>opt_result</vt:lpstr>
      <vt:lpstr>opt_riskresult</vt:lpstr>
      <vt:lpstr>period_num</vt:lpstr>
      <vt:lpstr>re_opt</vt:lpstr>
      <vt:lpstr>re_optcheck</vt:lpstr>
      <vt:lpstr>rwaomapping</vt:lpstr>
      <vt:lpstr>rwaresult</vt:lpstr>
      <vt:lpstr>rwaweight</vt:lpstr>
      <vt:lpstr>'优化结果分析 (次年)'!test1</vt:lpstr>
      <vt:lpstr>test1</vt:lpstr>
      <vt:lpstr>timestep</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2019-06-23T05:22:03Z</dcterms:modified>
</cp:coreProperties>
</file>